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90 Underemployed Workers\"/>
    </mc:Choice>
  </mc:AlternateContent>
  <xr:revisionPtr revIDLastSave="0" documentId="13_ncr:1_{566E65D5-C5C3-4FE8-88EA-F06F2BE86573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29" r:id="rId1"/>
    <sheet name="Table 6.1" sheetId="30" r:id="rId2"/>
    <sheet name="Index" sheetId="28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  <sheet name="Data26" sheetId="26" r:id="rId29"/>
  </sheets>
  <definedNames>
    <definedName name="A125227718X">#REF!,#REF!</definedName>
    <definedName name="A125227722R">#REF!,#REF!</definedName>
    <definedName name="A125227726X">#REF!,#REF!</definedName>
    <definedName name="A125227730R">#REF!,#REF!</definedName>
    <definedName name="A125227734X">#REF!,#REF!</definedName>
    <definedName name="A125227738J">#REF!,#REF!</definedName>
    <definedName name="A125227742X">#REF!,#REF!</definedName>
    <definedName name="A125227746J">#REF!,#REF!</definedName>
    <definedName name="A125227750X">#REF!,#REF!</definedName>
    <definedName name="A125227754J">#REF!,#REF!</definedName>
    <definedName name="A125227758T">#REF!,#REF!</definedName>
    <definedName name="A125227762J">#REF!,#REF!</definedName>
    <definedName name="A125227766T">#REF!,#REF!</definedName>
    <definedName name="A125227770J">#REF!,#REF!</definedName>
    <definedName name="A125227774T">#REF!,#REF!</definedName>
    <definedName name="A125227778A">#REF!,#REF!</definedName>
    <definedName name="A125227782T">#REF!,#REF!</definedName>
    <definedName name="A125227786A">#REF!,#REF!</definedName>
    <definedName name="A125227790T">#REF!,#REF!</definedName>
    <definedName name="A125227794A">#REF!,#REF!</definedName>
    <definedName name="A125227798K">#REF!,#REF!</definedName>
    <definedName name="A125227802R">#REF!,#REF!</definedName>
    <definedName name="A125227806X">#REF!,#REF!</definedName>
    <definedName name="A125227810R">#REF!,#REF!</definedName>
    <definedName name="A125227814X">#REF!,#REF!</definedName>
    <definedName name="A125227818J">#REF!,#REF!</definedName>
    <definedName name="A125227822X">#REF!,#REF!</definedName>
    <definedName name="A125227826J">#REF!,#REF!</definedName>
    <definedName name="A125227830X">#REF!,#REF!</definedName>
    <definedName name="A125227834J">#REF!,#REF!</definedName>
    <definedName name="A125227838T">#REF!,#REF!</definedName>
    <definedName name="A125227842J">#REF!,#REF!</definedName>
    <definedName name="A125227846T">#REF!,#REF!</definedName>
    <definedName name="A125227850J">#REF!,#REF!</definedName>
    <definedName name="A125227854T">#REF!,#REF!</definedName>
    <definedName name="A125227858A">#REF!,#REF!</definedName>
    <definedName name="A125227862T">#REF!,#REF!</definedName>
    <definedName name="A125227866A">#REF!,#REF!</definedName>
    <definedName name="A125227870T">#REF!,#REF!</definedName>
    <definedName name="A125227874A">#REF!,#REF!</definedName>
    <definedName name="A125227878K">#REF!,#REF!</definedName>
    <definedName name="A125227882A">#REF!,#REF!</definedName>
    <definedName name="A125227886K">#REF!,#REF!</definedName>
    <definedName name="A125227890A">#REF!,#REF!</definedName>
    <definedName name="A125227894K">#REF!,#REF!</definedName>
    <definedName name="A125227898V">#REF!,#REF!</definedName>
    <definedName name="A125227902X">#REF!,#REF!</definedName>
    <definedName name="A125227906J">#REF!,#REF!</definedName>
    <definedName name="A125227910X">#REF!,#REF!</definedName>
    <definedName name="A125227914J">#REF!,#REF!</definedName>
    <definedName name="A125227918T">#REF!,#REF!</definedName>
    <definedName name="A125227922J">#REF!,#REF!</definedName>
    <definedName name="A125227926T">#REF!,#REF!</definedName>
    <definedName name="A125227930J">#REF!,#REF!</definedName>
    <definedName name="A125227934T">#REF!,#REF!</definedName>
    <definedName name="A125227938A">#REF!,#REF!</definedName>
    <definedName name="A125227942T">#REF!,#REF!</definedName>
    <definedName name="A125227946A">#REF!,#REF!</definedName>
    <definedName name="A125227950T">#REF!,#REF!</definedName>
    <definedName name="A125227954A">#REF!,#REF!</definedName>
    <definedName name="A125227958K">#REF!,#REF!</definedName>
    <definedName name="A125227962A">#REF!,#REF!</definedName>
    <definedName name="A125227966K">#REF!,#REF!</definedName>
    <definedName name="A125227970A">#REF!,#REF!</definedName>
    <definedName name="A125227974K">#REF!,#REF!</definedName>
    <definedName name="A125227978V">#REF!,#REF!</definedName>
    <definedName name="A125227982K">#REF!,#REF!</definedName>
    <definedName name="A125227986V">#REF!,#REF!</definedName>
    <definedName name="A125227990K">#REF!,#REF!</definedName>
    <definedName name="A125227994V">#REF!,#REF!</definedName>
    <definedName name="A125227998C">#REF!,#REF!</definedName>
    <definedName name="A125228002K">#REF!,#REF!</definedName>
    <definedName name="A125228006V">#REF!,#REF!</definedName>
    <definedName name="A125228010K">#REF!,#REF!</definedName>
    <definedName name="A125228014V">#REF!,#REF!</definedName>
    <definedName name="A125228018C">#REF!,#REF!</definedName>
    <definedName name="A125228022V">#REF!,#REF!</definedName>
    <definedName name="A125228026C">#REF!,#REF!</definedName>
    <definedName name="A125228030V">#REF!,#REF!</definedName>
    <definedName name="A125228034C">#REF!,#REF!</definedName>
    <definedName name="A125228038L">#REF!,#REF!</definedName>
    <definedName name="A125228042C">#REF!,#REF!</definedName>
    <definedName name="A125228046L">#REF!,#REF!</definedName>
    <definedName name="A125228050C">#REF!,#REF!</definedName>
    <definedName name="A125228054L">#REF!,#REF!</definedName>
    <definedName name="A125228058W">#REF!,#REF!</definedName>
    <definedName name="A125228062L">#REF!,#REF!</definedName>
    <definedName name="A125228066W">#REF!,#REF!</definedName>
    <definedName name="A125228070L">#REF!,#REF!</definedName>
    <definedName name="A125228074W">#REF!,#REF!</definedName>
    <definedName name="A125228078F">#REF!,#REF!</definedName>
    <definedName name="A125228082W">#REF!,#REF!</definedName>
    <definedName name="A125228086F">#REF!,#REF!</definedName>
    <definedName name="A125228090W">#REF!,#REF!</definedName>
    <definedName name="A125228094F">#REF!,#REF!</definedName>
    <definedName name="A125228098R">#REF!,#REF!</definedName>
    <definedName name="A125228102V">#REF!,#REF!</definedName>
    <definedName name="A125228106C">#REF!,#REF!</definedName>
    <definedName name="A125228110V">#REF!,#REF!</definedName>
    <definedName name="A125228114C">#REF!,#REF!</definedName>
    <definedName name="A125228118L">#REF!,#REF!</definedName>
    <definedName name="A125228122C">#REF!,#REF!</definedName>
    <definedName name="A125228126L">#REF!,#REF!</definedName>
    <definedName name="A125228130C">#REF!,#REF!</definedName>
    <definedName name="A125228134L">#REF!,#REF!</definedName>
    <definedName name="A125228138W">#REF!,#REF!</definedName>
    <definedName name="A125228142L">#REF!,#REF!</definedName>
    <definedName name="A125228146W">#REF!,#REF!</definedName>
    <definedName name="A125228150L">#REF!,#REF!</definedName>
    <definedName name="A125228154W">#REF!,#REF!</definedName>
    <definedName name="A125228510F">#REF!,#REF!</definedName>
    <definedName name="A125228514R">#REF!,#REF!</definedName>
    <definedName name="A125228518X">#REF!,#REF!</definedName>
    <definedName name="A125228522R">#REF!,#REF!</definedName>
    <definedName name="A125228526X">#REF!,#REF!</definedName>
    <definedName name="A125228530R">#REF!,#REF!</definedName>
    <definedName name="A125228534X">#REF!,#REF!</definedName>
    <definedName name="A125228538J">#REF!,#REF!</definedName>
    <definedName name="A125228542X">#REF!,#REF!</definedName>
    <definedName name="A125228546J">#REF!,#REF!</definedName>
    <definedName name="A125228550X">#REF!,#REF!</definedName>
    <definedName name="A125228906A">#REF!,#REF!</definedName>
    <definedName name="A125228910T">#REF!,#REF!</definedName>
    <definedName name="A125228914A">#REF!,#REF!</definedName>
    <definedName name="A125228918K">#REF!,#REF!</definedName>
    <definedName name="A125228922A">#REF!,#REF!</definedName>
    <definedName name="A125228926K">#REF!,#REF!</definedName>
    <definedName name="A125228930A">#REF!,#REF!</definedName>
    <definedName name="A125228934K">#REF!,#REF!</definedName>
    <definedName name="A125228938V">#REF!,#REF!</definedName>
    <definedName name="A125228942K">#REF!,#REF!</definedName>
    <definedName name="A125228946V">#REF!,#REF!</definedName>
    <definedName name="A125229302F">#REF!,#REF!</definedName>
    <definedName name="A125229306R">#REF!,#REF!</definedName>
    <definedName name="A125229310F">#REF!,#REF!</definedName>
    <definedName name="A125229314R">#REF!,#REF!</definedName>
    <definedName name="A125229318X">#REF!,#REF!</definedName>
    <definedName name="A125229322R">#REF!,#REF!</definedName>
    <definedName name="A125229326X">#REF!,#REF!</definedName>
    <definedName name="A125229330R">#REF!,#REF!</definedName>
    <definedName name="A125229334X">#REF!,#REF!</definedName>
    <definedName name="A125229338J">#REF!,#REF!</definedName>
    <definedName name="A125229342X">#REF!,#REF!</definedName>
    <definedName name="A125229698L">#REF!,#REF!</definedName>
    <definedName name="A125229702T">#REF!,#REF!</definedName>
    <definedName name="A125229706A">#REF!,#REF!</definedName>
    <definedName name="A125229710T">#REF!,#REF!</definedName>
    <definedName name="A125229714A">#REF!,#REF!</definedName>
    <definedName name="A125229718K">#REF!,#REF!</definedName>
    <definedName name="A125229722A">#REF!,#REF!</definedName>
    <definedName name="A125229726K">#REF!,#REF!</definedName>
    <definedName name="A125229730A">#REF!,#REF!</definedName>
    <definedName name="A125229734K">#REF!,#REF!</definedName>
    <definedName name="A125229738V">#REF!,#REF!</definedName>
    <definedName name="A125230094W">#REF!,#REF!</definedName>
    <definedName name="A125230098F">#REF!,#REF!</definedName>
    <definedName name="A125230102K">#REF!,#REF!</definedName>
    <definedName name="A125230106V">#REF!,#REF!</definedName>
    <definedName name="A125230110K">#REF!,#REF!</definedName>
    <definedName name="A125230114V">#REF!,#REF!</definedName>
    <definedName name="A125230118C">#REF!,#REF!</definedName>
    <definedName name="A125230122V">#REF!,#REF!</definedName>
    <definedName name="A125230126C">#REF!,#REF!</definedName>
    <definedName name="A125230130V">#REF!,#REF!</definedName>
    <definedName name="A125230134C">#REF!,#REF!</definedName>
    <definedName name="A125230138L">#REF!,#REF!</definedName>
    <definedName name="A125230142C">#REF!,#REF!</definedName>
    <definedName name="A125230146L">#REF!,#REF!</definedName>
    <definedName name="A125230150C">#REF!,#REF!</definedName>
    <definedName name="A125230154L">#REF!,#REF!</definedName>
    <definedName name="A125230158W">#REF!,#REF!</definedName>
    <definedName name="A125230162L">#REF!,#REF!</definedName>
    <definedName name="A125230166W">#REF!,#REF!</definedName>
    <definedName name="A125230170L">#REF!,#REF!</definedName>
    <definedName name="A125230174W">#REF!,#REF!</definedName>
    <definedName name="A125230178F">#REF!,#REF!</definedName>
    <definedName name="A125230182W">#REF!,#REF!</definedName>
    <definedName name="A125230186F">#REF!,#REF!</definedName>
    <definedName name="A125230190W">#REF!,#REF!</definedName>
    <definedName name="A125230194F">#REF!,#REF!</definedName>
    <definedName name="A125230198R">#REF!,#REF!</definedName>
    <definedName name="A125230202V">#REF!,#REF!</definedName>
    <definedName name="A125230206C">#REF!,#REF!</definedName>
    <definedName name="A125230210V">#REF!,#REF!</definedName>
    <definedName name="A125230214C">#REF!,#REF!</definedName>
    <definedName name="A125230218L">#REF!,#REF!</definedName>
    <definedName name="A125230222C">#REF!,#REF!</definedName>
    <definedName name="A125230226L">#REF!,#REF!</definedName>
    <definedName name="A125230230C">#REF!,#REF!</definedName>
    <definedName name="A125230234L">#REF!,#REF!</definedName>
    <definedName name="A125230238W">#REF!,#REF!</definedName>
    <definedName name="A125230242L">#REF!,#REF!</definedName>
    <definedName name="A125230246W">#REF!,#REF!</definedName>
    <definedName name="A125230250L">#REF!,#REF!</definedName>
    <definedName name="A125230254W">#REF!,#REF!</definedName>
    <definedName name="A125230258F">#REF!,#REF!</definedName>
    <definedName name="A125230262W">#REF!,#REF!</definedName>
    <definedName name="A125230266F">#REF!,#REF!</definedName>
    <definedName name="A125230270W">#REF!,#REF!</definedName>
    <definedName name="A125230274F">#REF!,#REF!</definedName>
    <definedName name="A125230278R">#REF!,#REF!</definedName>
    <definedName name="A125230282F">#REF!,#REF!</definedName>
    <definedName name="A125230286R">#REF!,#REF!</definedName>
    <definedName name="A125230290F">#REF!,#REF!</definedName>
    <definedName name="A125230294R">#REF!,#REF!</definedName>
    <definedName name="A125230298X">#REF!,#REF!</definedName>
    <definedName name="A125230302C">#REF!,#REF!</definedName>
    <definedName name="A125230306L">#REF!,#REF!</definedName>
    <definedName name="A125230310C">#REF!,#REF!</definedName>
    <definedName name="A125230314L">#REF!,#REF!</definedName>
    <definedName name="A125230318W">#REF!,#REF!</definedName>
    <definedName name="A125230322L">#REF!,#REF!</definedName>
    <definedName name="A125230326W">#REF!,#REF!</definedName>
    <definedName name="A125230330L">#REF!,#REF!</definedName>
    <definedName name="A125230334W">#REF!,#REF!</definedName>
    <definedName name="A125230338F">#REF!,#REF!</definedName>
    <definedName name="A125230342W">#REF!,#REF!</definedName>
    <definedName name="A125230346F">#REF!,#REF!</definedName>
    <definedName name="A125230350W">#REF!,#REF!</definedName>
    <definedName name="A125230354F">#REF!,#REF!</definedName>
    <definedName name="A125230358R">#REF!,#REF!</definedName>
    <definedName name="A125230362F">#REF!,#REF!</definedName>
    <definedName name="A125230366R">#REF!,#REF!</definedName>
    <definedName name="A125230370F">#REF!,#REF!</definedName>
    <definedName name="A125230374R">#REF!,#REF!</definedName>
    <definedName name="A125230378X">#REF!,#REF!</definedName>
    <definedName name="A125230382R">#REF!,#REF!</definedName>
    <definedName name="A125230386X">#REF!,#REF!</definedName>
    <definedName name="A125230390R">#REF!,#REF!</definedName>
    <definedName name="A125230394X">#REF!,#REF!</definedName>
    <definedName name="A125230398J">#REF!,#REF!</definedName>
    <definedName name="A125230402L">#REF!,#REF!</definedName>
    <definedName name="A125230406W">#REF!,#REF!</definedName>
    <definedName name="A125230410L">#REF!,#REF!</definedName>
    <definedName name="A125230414W">#REF!,#REF!</definedName>
    <definedName name="A125230418F">#REF!,#REF!</definedName>
    <definedName name="A125230422W">#REF!,#REF!</definedName>
    <definedName name="A125230426F">#REF!,#REF!</definedName>
    <definedName name="A125230430W">#REF!,#REF!</definedName>
    <definedName name="A125230434F">#REF!,#REF!</definedName>
    <definedName name="A125230438R">#REF!,#REF!</definedName>
    <definedName name="A125230442F">#REF!,#REF!</definedName>
    <definedName name="A125230446R">#REF!,#REF!</definedName>
    <definedName name="A125230450F">#REF!,#REF!</definedName>
    <definedName name="A125230454R">#REF!,#REF!</definedName>
    <definedName name="A125230458X">#REF!,#REF!</definedName>
    <definedName name="A125230462R">#REF!,#REF!</definedName>
    <definedName name="A125230466X">#REF!,#REF!</definedName>
    <definedName name="A125230470R">#REF!,#REF!</definedName>
    <definedName name="A125230474X">#REF!,#REF!</definedName>
    <definedName name="A125230478J">#REF!,#REF!</definedName>
    <definedName name="A125230482X">#REF!,#REF!</definedName>
    <definedName name="A125230486J">#REF!,#REF!</definedName>
    <definedName name="A125230490X">#REF!,#REF!</definedName>
    <definedName name="A125230494J">#REF!,#REF!</definedName>
    <definedName name="A125230498T">#REF!,#REF!</definedName>
    <definedName name="A125230502W">#REF!,#REF!</definedName>
    <definedName name="A125230506F">#REF!,#REF!</definedName>
    <definedName name="A125230510W">#REF!,#REF!</definedName>
    <definedName name="A125230514F">#REF!,#REF!</definedName>
    <definedName name="A125230518R">#REF!,#REF!</definedName>
    <definedName name="A125230522F">#REF!,#REF!</definedName>
    <definedName name="A125230526R">#REF!,#REF!</definedName>
    <definedName name="A125230530F">#REF!,#REF!</definedName>
    <definedName name="A125230886V">#REF!,#REF!</definedName>
    <definedName name="A125230890K">#REF!,#REF!</definedName>
    <definedName name="A125230894V">#REF!,#REF!</definedName>
    <definedName name="A125230898C">#REF!,#REF!</definedName>
    <definedName name="A125230902J">#REF!,#REF!</definedName>
    <definedName name="A125230906T">#REF!,#REF!</definedName>
    <definedName name="A125230910J">#REF!,#REF!</definedName>
    <definedName name="A125230914T">#REF!,#REF!</definedName>
    <definedName name="A125230918A">#REF!,#REF!</definedName>
    <definedName name="A125230922T">#REF!,#REF!</definedName>
    <definedName name="A125230926A">#REF!,#REF!</definedName>
    <definedName name="A125231282X">#REF!,#REF!</definedName>
    <definedName name="A125231286J">#REF!,#REF!</definedName>
    <definedName name="A125231290X">#REF!,#REF!</definedName>
    <definedName name="A125231294J">#REF!,#REF!</definedName>
    <definedName name="A125231298T">#REF!,#REF!</definedName>
    <definedName name="A125231302W">#REF!,#REF!</definedName>
    <definedName name="A125231306F">#REF!,#REF!</definedName>
    <definedName name="A125231310W">#REF!,#REF!</definedName>
    <definedName name="A125231314F">#REF!,#REF!</definedName>
    <definedName name="A125231318R">#REF!,#REF!</definedName>
    <definedName name="A125231322F">#REF!,#REF!</definedName>
    <definedName name="A125231678V">#REF!,#REF!</definedName>
    <definedName name="A125231682K">#REF!,#REF!</definedName>
    <definedName name="A125231686V">#REF!,#REF!</definedName>
    <definedName name="A125231690K">#REF!,#REF!</definedName>
    <definedName name="A125231694V">#REF!,#REF!</definedName>
    <definedName name="A125231698C">#REF!,#REF!</definedName>
    <definedName name="A125231702J">#REF!,#REF!</definedName>
    <definedName name="A125231706T">#REF!,#REF!</definedName>
    <definedName name="A125231710J">#REF!,#REF!</definedName>
    <definedName name="A125231714T">#REF!,#REF!</definedName>
    <definedName name="A125231718A">#REF!,#REF!</definedName>
    <definedName name="A125232074X">#REF!,#REF!</definedName>
    <definedName name="A125232078J">#REF!,#REF!</definedName>
    <definedName name="A125232082X">#REF!,#REF!</definedName>
    <definedName name="A125232086J">#REF!,#REF!</definedName>
    <definedName name="A125232090X">#REF!,#REF!</definedName>
    <definedName name="A125232094J">#REF!,#REF!</definedName>
    <definedName name="A125232098T">#REF!,#REF!</definedName>
    <definedName name="A125232102W">#REF!,#REF!</definedName>
    <definedName name="A125232106F">#REF!,#REF!</definedName>
    <definedName name="A125232110W">#REF!,#REF!</definedName>
    <definedName name="A125232114F">#REF!,#REF!</definedName>
    <definedName name="A125232470A">#REF!,#REF!</definedName>
    <definedName name="A125232474K">#REF!,#REF!</definedName>
    <definedName name="A125232478V">#REF!,#REF!</definedName>
    <definedName name="A125232482K">#REF!,#REF!</definedName>
    <definedName name="A125232486V">#REF!,#REF!</definedName>
    <definedName name="A125232490K">#REF!,#REF!</definedName>
    <definedName name="A125232494V">#REF!,#REF!</definedName>
    <definedName name="A125232498C">#REF!,#REF!</definedName>
    <definedName name="A125232502J">#REF!,#REF!</definedName>
    <definedName name="A125232506T">#REF!,#REF!</definedName>
    <definedName name="A125232510J">#REF!,#REF!</definedName>
    <definedName name="A125232514T">#REF!,#REF!</definedName>
    <definedName name="A125232518A">#REF!,#REF!</definedName>
    <definedName name="A125232522T">#REF!,#REF!</definedName>
    <definedName name="A125232526A">#REF!,#REF!</definedName>
    <definedName name="A125232530T">#REF!,#REF!</definedName>
    <definedName name="A125232534A">#REF!,#REF!</definedName>
    <definedName name="A125232538K">#REF!,#REF!</definedName>
    <definedName name="A125232542A">#REF!,#REF!</definedName>
    <definedName name="A125232546K">#REF!,#REF!</definedName>
    <definedName name="A125232550A">#REF!,#REF!</definedName>
    <definedName name="A125232554K">#REF!,#REF!</definedName>
    <definedName name="A125232558V">#REF!,#REF!</definedName>
    <definedName name="A125232562K">#REF!,#REF!</definedName>
    <definedName name="A125232566V">#REF!,#REF!</definedName>
    <definedName name="A125232570K">#REF!,#REF!</definedName>
    <definedName name="A125232574V">#REF!,#REF!</definedName>
    <definedName name="A125232578C">#REF!,#REF!</definedName>
    <definedName name="A125232582V">#REF!,#REF!</definedName>
    <definedName name="A125232586C">#REF!,#REF!</definedName>
    <definedName name="A125232590V">#REF!,#REF!</definedName>
    <definedName name="A125232594C">#REF!,#REF!</definedName>
    <definedName name="A125232598L">#REF!,#REF!</definedName>
    <definedName name="A125232602T">#REF!,#REF!</definedName>
    <definedName name="A125232606A">#REF!,#REF!</definedName>
    <definedName name="A125232610T">#REF!,#REF!</definedName>
    <definedName name="A125232614A">#REF!,#REF!</definedName>
    <definedName name="A125232618K">#REF!,#REF!</definedName>
    <definedName name="A125232622A">#REF!,#REF!</definedName>
    <definedName name="A125232626K">#REF!,#REF!</definedName>
    <definedName name="A125232630A">#REF!,#REF!</definedName>
    <definedName name="A125232634K">#REF!,#REF!</definedName>
    <definedName name="A125232638V">#REF!,#REF!</definedName>
    <definedName name="A125232642K">#REF!,#REF!</definedName>
    <definedName name="A125232646V">#REF!,#REF!</definedName>
    <definedName name="A125232650K">#REF!,#REF!</definedName>
    <definedName name="A125232654V">#REF!,#REF!</definedName>
    <definedName name="A125232658C">#REF!,#REF!</definedName>
    <definedName name="A125232662V">#REF!,#REF!</definedName>
    <definedName name="A125232666C">#REF!,#REF!</definedName>
    <definedName name="A125232670V">#REF!,#REF!</definedName>
    <definedName name="A125232674C">#REF!,#REF!</definedName>
    <definedName name="A125232678L">#REF!,#REF!</definedName>
    <definedName name="A125232682C">#REF!,#REF!</definedName>
    <definedName name="A125232686L">#REF!,#REF!</definedName>
    <definedName name="A125232690C">#REF!,#REF!</definedName>
    <definedName name="A125232694L">#REF!,#REF!</definedName>
    <definedName name="A125232698W">#REF!,#REF!</definedName>
    <definedName name="A125232702A">#REF!,#REF!</definedName>
    <definedName name="A125232706K">#REF!,#REF!</definedName>
    <definedName name="A125232710A">#REF!,#REF!</definedName>
    <definedName name="A125232714K">#REF!,#REF!</definedName>
    <definedName name="A125232718V">#REF!,#REF!</definedName>
    <definedName name="A125232722K">#REF!,#REF!</definedName>
    <definedName name="A125232726V">#REF!,#REF!</definedName>
    <definedName name="A125232730K">#REF!,#REF!</definedName>
    <definedName name="A125232734V">#REF!,#REF!</definedName>
    <definedName name="A125232738C">#REF!,#REF!</definedName>
    <definedName name="A125232742V">#REF!,#REF!</definedName>
    <definedName name="A125232746C">#REF!,#REF!</definedName>
    <definedName name="A125232750V">#REF!,#REF!</definedName>
    <definedName name="A125232754C">#REF!,#REF!</definedName>
    <definedName name="A125232758L">#REF!,#REF!</definedName>
    <definedName name="A125232762C">#REF!,#REF!</definedName>
    <definedName name="A125232766L">#REF!,#REF!</definedName>
    <definedName name="A125232770C">#REF!,#REF!</definedName>
    <definedName name="A125232774L">#REF!,#REF!</definedName>
    <definedName name="A125232778W">#REF!,#REF!</definedName>
    <definedName name="A125232782L">#REF!,#REF!</definedName>
    <definedName name="A125232786W">#REF!,#REF!</definedName>
    <definedName name="A125232790L">#REF!,#REF!</definedName>
    <definedName name="A125232794W">#REF!,#REF!</definedName>
    <definedName name="A125232798F">#REF!,#REF!</definedName>
    <definedName name="A125232802K">#REF!,#REF!</definedName>
    <definedName name="A125232806V">#REF!,#REF!</definedName>
    <definedName name="A125232810K">#REF!,#REF!</definedName>
    <definedName name="A125232814V">#REF!,#REF!</definedName>
    <definedName name="A125232818C">#REF!,#REF!</definedName>
    <definedName name="A125232822V">#REF!,#REF!</definedName>
    <definedName name="A125232826C">#REF!,#REF!</definedName>
    <definedName name="A125232830V">#REF!,#REF!</definedName>
    <definedName name="A125232834C">#REF!,#REF!</definedName>
    <definedName name="A125232838L">#REF!,#REF!</definedName>
    <definedName name="A125232842C">#REF!,#REF!</definedName>
    <definedName name="A125232846L">#REF!,#REF!</definedName>
    <definedName name="A125232850C">#REF!,#REF!</definedName>
    <definedName name="A125232854L">#REF!,#REF!</definedName>
    <definedName name="A125232858W">#REF!,#REF!</definedName>
    <definedName name="A125232862L">#REF!,#REF!</definedName>
    <definedName name="A125232866W">#REF!,#REF!</definedName>
    <definedName name="A125232870L">#REF!,#REF!</definedName>
    <definedName name="A125232874W">#REF!,#REF!</definedName>
    <definedName name="A125232878F">#REF!,#REF!</definedName>
    <definedName name="A125232882W">#REF!,#REF!</definedName>
    <definedName name="A125232886F">#REF!,#REF!</definedName>
    <definedName name="A125232890W">#REF!,#REF!</definedName>
    <definedName name="A125232894F">#REF!,#REF!</definedName>
    <definedName name="A125232898R">#REF!,#REF!</definedName>
    <definedName name="A125232902V">#REF!,#REF!</definedName>
    <definedName name="A125232906C">#REF!,#REF!</definedName>
    <definedName name="A125233262A">#REF!,#REF!</definedName>
    <definedName name="A125233266K">#REF!,#REF!</definedName>
    <definedName name="A125233270A">#REF!,#REF!</definedName>
    <definedName name="A125233274K">#REF!,#REF!</definedName>
    <definedName name="A125233278V">#REF!,#REF!</definedName>
    <definedName name="A125233282K">#REF!,#REF!</definedName>
    <definedName name="A125233286V">#REF!,#REF!</definedName>
    <definedName name="A125233290K">#REF!,#REF!</definedName>
    <definedName name="A125233294V">#REF!,#REF!</definedName>
    <definedName name="A125233298C">#REF!,#REF!</definedName>
    <definedName name="A125233302J">#REF!,#REF!</definedName>
    <definedName name="A125233658W">#REF!,#REF!</definedName>
    <definedName name="A125233662L">#REF!,#REF!</definedName>
    <definedName name="A125233666W">#REF!,#REF!</definedName>
    <definedName name="A125233670L">#REF!,#REF!</definedName>
    <definedName name="A125233674W">#REF!,#REF!</definedName>
    <definedName name="A125233678F">#REF!,#REF!</definedName>
    <definedName name="A125233682W">#REF!,#REF!</definedName>
    <definedName name="A125233686F">#REF!,#REF!</definedName>
    <definedName name="A125233690W">#REF!,#REF!</definedName>
    <definedName name="A125233694F">#REF!,#REF!</definedName>
    <definedName name="A125233698R">#REF!,#REF!</definedName>
    <definedName name="A125234054A">#REF!,#REF!</definedName>
    <definedName name="A125234058K">#REF!,#REF!</definedName>
    <definedName name="A125234062A">#REF!,#REF!</definedName>
    <definedName name="A125234066K">#REF!,#REF!</definedName>
    <definedName name="A125234070A">#REF!,#REF!</definedName>
    <definedName name="A125234074K">#REF!,#REF!</definedName>
    <definedName name="A125234078V">#REF!,#REF!</definedName>
    <definedName name="A125234082K">#REF!,#REF!</definedName>
    <definedName name="A125234086V">#REF!,#REF!</definedName>
    <definedName name="A125234090K">#REF!,#REF!</definedName>
    <definedName name="A125234094V">#REF!,#REF!</definedName>
    <definedName name="A125234450C">#REF!,#REF!</definedName>
    <definedName name="A125234454L">#REF!,#REF!</definedName>
    <definedName name="A125234458W">#REF!,#REF!</definedName>
    <definedName name="A125234462L">#REF!,#REF!</definedName>
    <definedName name="A125234466W">#REF!,#REF!</definedName>
    <definedName name="A125234470L">#REF!,#REF!</definedName>
    <definedName name="A125234474W">#REF!,#REF!</definedName>
    <definedName name="A125234478F">#REF!,#REF!</definedName>
    <definedName name="A125234482W">#REF!,#REF!</definedName>
    <definedName name="A125234486F">#REF!,#REF!</definedName>
    <definedName name="A125234490W">#REF!,#REF!</definedName>
    <definedName name="A125234846X">#REF!,#REF!</definedName>
    <definedName name="A125234850R">#REF!,#REF!</definedName>
    <definedName name="A125234854X">#REF!,#REF!</definedName>
    <definedName name="A125234858J">#REF!,#REF!</definedName>
    <definedName name="A125234862X">#REF!,#REF!</definedName>
    <definedName name="A125234866J">#REF!,#REF!</definedName>
    <definedName name="A125234870X">#REF!,#REF!</definedName>
    <definedName name="A125234874J">#REF!,#REF!</definedName>
    <definedName name="A125234878T">#REF!,#REF!</definedName>
    <definedName name="A125234882J">#REF!,#REF!</definedName>
    <definedName name="A125234886T">#REF!,#REF!</definedName>
    <definedName name="A125234890J">#REF!,#REF!</definedName>
    <definedName name="A125234894T">#REF!,#REF!</definedName>
    <definedName name="A125234898A">#REF!,#REF!</definedName>
    <definedName name="A125234902F">#REF!,#REF!</definedName>
    <definedName name="A125234906R">#REF!,#REF!</definedName>
    <definedName name="A125234910F">#REF!,#REF!</definedName>
    <definedName name="A125234914R">#REF!,#REF!</definedName>
    <definedName name="A125234918X">#REF!,#REF!</definedName>
    <definedName name="A125234922R">#REF!,#REF!</definedName>
    <definedName name="A125234926X">#REF!,#REF!</definedName>
    <definedName name="A125234930R">#REF!,#REF!</definedName>
    <definedName name="A125234934X">#REF!,#REF!</definedName>
    <definedName name="A125234938J">#REF!,#REF!</definedName>
    <definedName name="A125234942X">#REF!,#REF!</definedName>
    <definedName name="A125234946J">#REF!,#REF!</definedName>
    <definedName name="A125234950X">#REF!,#REF!</definedName>
    <definedName name="A125234954J">#REF!,#REF!</definedName>
    <definedName name="A125234958T">#REF!,#REF!</definedName>
    <definedName name="A125234962J">#REF!,#REF!</definedName>
    <definedName name="A125234966T">#REF!,#REF!</definedName>
    <definedName name="A125234970J">#REF!,#REF!</definedName>
    <definedName name="A125234974T">#REF!,#REF!</definedName>
    <definedName name="A125234978A">#REF!,#REF!</definedName>
    <definedName name="A125234982T">#REF!,#REF!</definedName>
    <definedName name="A125234986A">#REF!,#REF!</definedName>
    <definedName name="A125234990T">#REF!,#REF!</definedName>
    <definedName name="A125234994A">#REF!,#REF!</definedName>
    <definedName name="A125234998K">#REF!,#REF!</definedName>
    <definedName name="A125235002T">#REF!,#REF!</definedName>
    <definedName name="A125235006A">#REF!,#REF!</definedName>
    <definedName name="A125235010T">#REF!,#REF!</definedName>
    <definedName name="A125235014A">#REF!,#REF!</definedName>
    <definedName name="A125235018K">#REF!,#REF!</definedName>
    <definedName name="A125235022A">#REF!,#REF!</definedName>
    <definedName name="A125235026K">#REF!,#REF!</definedName>
    <definedName name="A125235030A">#REF!,#REF!</definedName>
    <definedName name="A125235034K">#REF!,#REF!</definedName>
    <definedName name="A125235038V">#REF!,#REF!</definedName>
    <definedName name="A125235042K">#REF!,#REF!</definedName>
    <definedName name="A125235046V">#REF!,#REF!</definedName>
    <definedName name="A125235050K">#REF!,#REF!</definedName>
    <definedName name="A125235054V">#REF!,#REF!</definedName>
    <definedName name="A125235058C">#REF!,#REF!</definedName>
    <definedName name="A125235062V">#REF!,#REF!</definedName>
    <definedName name="A125235066C">#REF!,#REF!</definedName>
    <definedName name="A125235070V">#REF!,#REF!</definedName>
    <definedName name="A125235074C">#REF!,#REF!</definedName>
    <definedName name="A125235078L">#REF!,#REF!</definedName>
    <definedName name="A125235082C">#REF!,#REF!</definedName>
    <definedName name="A125235086L">#REF!,#REF!</definedName>
    <definedName name="A125235090C">#REF!,#REF!</definedName>
    <definedName name="A125235094L">#REF!,#REF!</definedName>
    <definedName name="A125235098W">#REF!,#REF!</definedName>
    <definedName name="A125235102A">#REF!,#REF!</definedName>
    <definedName name="A125235106K">#REF!,#REF!</definedName>
    <definedName name="A125235110A">#REF!,#REF!</definedName>
    <definedName name="A125235114K">#REF!,#REF!</definedName>
    <definedName name="A125235118V">#REF!,#REF!</definedName>
    <definedName name="A125235122K">#REF!,#REF!</definedName>
    <definedName name="A125235126V">#REF!,#REF!</definedName>
    <definedName name="A125235130K">#REF!,#REF!</definedName>
    <definedName name="A125235134V">#REF!,#REF!</definedName>
    <definedName name="A125235138C">#REF!,#REF!</definedName>
    <definedName name="A125235142V">#REF!,#REF!</definedName>
    <definedName name="A125235146C">#REF!,#REF!</definedName>
    <definedName name="A125235150V">#REF!,#REF!</definedName>
    <definedName name="A125235154C">#REF!,#REF!</definedName>
    <definedName name="A125235158L">#REF!,#REF!</definedName>
    <definedName name="A125235162C">#REF!,#REF!</definedName>
    <definedName name="A125235166L">#REF!,#REF!</definedName>
    <definedName name="A125235170C">#REF!,#REF!</definedName>
    <definedName name="A125235174L">#REF!,#REF!</definedName>
    <definedName name="A125235178W">#REF!,#REF!</definedName>
    <definedName name="A125235182L">#REF!,#REF!</definedName>
    <definedName name="A125235186W">#REF!,#REF!</definedName>
    <definedName name="A125235190L">#REF!,#REF!</definedName>
    <definedName name="A125235194W">#REF!,#REF!</definedName>
    <definedName name="A125235198F">#REF!,#REF!</definedName>
    <definedName name="A125235202K">#REF!,#REF!</definedName>
    <definedName name="A125235206V">#REF!,#REF!</definedName>
    <definedName name="A125235210K">#REF!,#REF!</definedName>
    <definedName name="A125235214V">#REF!,#REF!</definedName>
    <definedName name="A125235218C">#REF!,#REF!</definedName>
    <definedName name="A125235222V">#REF!,#REF!</definedName>
    <definedName name="A125235226C">#REF!,#REF!</definedName>
    <definedName name="A125235230V">#REF!,#REF!</definedName>
    <definedName name="A125235234C">#REF!,#REF!</definedName>
    <definedName name="A125235238L">#REF!,#REF!</definedName>
    <definedName name="A125235242C">#REF!,#REF!</definedName>
    <definedName name="A125235246L">#REF!,#REF!</definedName>
    <definedName name="A125235250C">#REF!,#REF!</definedName>
    <definedName name="A125235254L">#REF!,#REF!</definedName>
    <definedName name="A125235258W">#REF!,#REF!</definedName>
    <definedName name="A125235262L">#REF!,#REF!</definedName>
    <definedName name="A125235266W">#REF!,#REF!</definedName>
    <definedName name="A125235270L">#REF!,#REF!</definedName>
    <definedName name="A125235274W">#REF!,#REF!</definedName>
    <definedName name="A125235278F">#REF!,#REF!</definedName>
    <definedName name="A125235282W">#REF!,#REF!</definedName>
    <definedName name="A125235638X">#REF!,#REF!</definedName>
    <definedName name="A125235642R">#REF!,#REF!</definedName>
    <definedName name="A125235646X">#REF!,#REF!</definedName>
    <definedName name="A125235650R">#REF!,#REF!</definedName>
    <definedName name="A125235654X">#REF!,#REF!</definedName>
    <definedName name="A125235658J">#REF!,#REF!</definedName>
    <definedName name="A125235662X">#REF!,#REF!</definedName>
    <definedName name="A125235666J">#REF!,#REF!</definedName>
    <definedName name="A125235670X">#REF!,#REF!</definedName>
    <definedName name="A125235674J">#REF!,#REF!</definedName>
    <definedName name="A125235678T">#REF!,#REF!</definedName>
    <definedName name="A125236034C">#REF!,#REF!</definedName>
    <definedName name="A125236038L">#REF!,#REF!</definedName>
    <definedName name="A125236042C">#REF!,#REF!</definedName>
    <definedName name="A125236046L">#REF!,#REF!</definedName>
    <definedName name="A125236050C">#REF!,#REF!</definedName>
    <definedName name="A125236054L">#REF!,#REF!</definedName>
    <definedName name="A125236058W">#REF!,#REF!</definedName>
    <definedName name="A125236062L">#REF!,#REF!</definedName>
    <definedName name="A125236066W">#REF!,#REF!</definedName>
    <definedName name="A125236070L">#REF!,#REF!</definedName>
    <definedName name="A125236074W">#REF!,#REF!</definedName>
    <definedName name="A125236430F">#REF!,#REF!</definedName>
    <definedName name="A125236434R">#REF!,#REF!</definedName>
    <definedName name="A125236438X">#REF!,#REF!</definedName>
    <definedName name="A125236442R">#REF!,#REF!</definedName>
    <definedName name="A125236446X">#REF!,#REF!</definedName>
    <definedName name="A125236450R">#REF!,#REF!</definedName>
    <definedName name="A125236454X">#REF!,#REF!</definedName>
    <definedName name="A125236458J">#REF!,#REF!</definedName>
    <definedName name="A125236462X">#REF!,#REF!</definedName>
    <definedName name="A125236466J">#REF!,#REF!</definedName>
    <definedName name="A125236470X">#REF!,#REF!</definedName>
    <definedName name="A125236826A">#REF!,#REF!</definedName>
    <definedName name="A125236830T">#REF!,#REF!</definedName>
    <definedName name="A125236834A">#REF!,#REF!</definedName>
    <definedName name="A125236838K">#REF!,#REF!</definedName>
    <definedName name="A125236842A">#REF!,#REF!</definedName>
    <definedName name="A125236846K">#REF!,#REF!</definedName>
    <definedName name="A125236850A">#REF!,#REF!</definedName>
    <definedName name="A125236854K">#REF!,#REF!</definedName>
    <definedName name="A125236858V">#REF!,#REF!</definedName>
    <definedName name="A125236862K">#REF!,#REF!</definedName>
    <definedName name="A125236866V">#REF!,#REF!</definedName>
    <definedName name="A125237222F">#REF!,#REF!</definedName>
    <definedName name="A125237226R">#REF!,#REF!</definedName>
    <definedName name="A125237230F">#REF!,#REF!</definedName>
    <definedName name="A125237234R">#REF!,#REF!</definedName>
    <definedName name="A125237238X">#REF!,#REF!</definedName>
    <definedName name="A125237242R">#REF!,#REF!</definedName>
    <definedName name="A125237246X">#REF!,#REF!</definedName>
    <definedName name="A125237250R">#REF!,#REF!</definedName>
    <definedName name="A125237254X">#REF!,#REF!</definedName>
    <definedName name="A125237258J">#REF!,#REF!</definedName>
    <definedName name="A125237262X">#REF!,#REF!</definedName>
    <definedName name="A125237266J">#REF!,#REF!</definedName>
    <definedName name="A125237270X">#REF!,#REF!</definedName>
    <definedName name="A125237274J">#REF!,#REF!</definedName>
    <definedName name="A125237278T">#REF!,#REF!</definedName>
    <definedName name="A125237282J">#REF!,#REF!</definedName>
    <definedName name="A125237286T">#REF!,#REF!</definedName>
    <definedName name="A125237290J">#REF!,#REF!</definedName>
    <definedName name="A125237294T">#REF!,#REF!</definedName>
    <definedName name="A125237298A">#REF!,#REF!</definedName>
    <definedName name="A125237302F">#REF!,#REF!</definedName>
    <definedName name="A125237306R">#REF!,#REF!</definedName>
    <definedName name="A125237310F">#REF!,#REF!</definedName>
    <definedName name="A125237314R">#REF!,#REF!</definedName>
    <definedName name="A125237318X">#REF!,#REF!</definedName>
    <definedName name="A125237322R">#REF!,#REF!</definedName>
    <definedName name="A125237326X">#REF!,#REF!</definedName>
    <definedName name="A125237330R">#REF!,#REF!</definedName>
    <definedName name="A125237334X">#REF!,#REF!</definedName>
    <definedName name="A125237338J">#REF!,#REF!</definedName>
    <definedName name="A125237342X">#REF!,#REF!</definedName>
    <definedName name="A125237346J">#REF!,#REF!</definedName>
    <definedName name="A125237350X">#REF!,#REF!</definedName>
    <definedName name="A125237354J">#REF!,#REF!</definedName>
    <definedName name="A125237358T">#REF!,#REF!</definedName>
    <definedName name="A125237362J">#REF!,#REF!</definedName>
    <definedName name="A125237366T">#REF!,#REF!</definedName>
    <definedName name="A125237370J">#REF!,#REF!</definedName>
    <definedName name="A125237374T">#REF!,#REF!</definedName>
    <definedName name="A125237378A">#REF!,#REF!</definedName>
    <definedName name="A125237382T">#REF!,#REF!</definedName>
    <definedName name="A125237386A">#REF!,#REF!</definedName>
    <definedName name="A125237390T">#REF!,#REF!</definedName>
    <definedName name="A125237394A">#REF!,#REF!</definedName>
    <definedName name="A125237398K">#REF!,#REF!</definedName>
    <definedName name="A125237402R">#REF!,#REF!</definedName>
    <definedName name="A125237406X">#REF!,#REF!</definedName>
    <definedName name="A125237410R">#REF!,#REF!</definedName>
    <definedName name="A125237414X">#REF!,#REF!</definedName>
    <definedName name="A125237418J">#REF!,#REF!</definedName>
    <definedName name="A125237422X">#REF!,#REF!</definedName>
    <definedName name="A125237426J">#REF!,#REF!</definedName>
    <definedName name="A125237430X">#REF!,#REF!</definedName>
    <definedName name="A125237434J">#REF!,#REF!</definedName>
    <definedName name="A125237438T">#REF!,#REF!</definedName>
    <definedName name="A125237442J">#REF!,#REF!</definedName>
    <definedName name="A125237446T">#REF!,#REF!</definedName>
    <definedName name="A125237450J">#REF!,#REF!</definedName>
    <definedName name="A125237454T">#REF!,#REF!</definedName>
    <definedName name="A125237458A">#REF!,#REF!</definedName>
    <definedName name="A125237462T">#REF!,#REF!</definedName>
    <definedName name="A125237466A">#REF!,#REF!</definedName>
    <definedName name="A125237470T">#REF!,#REF!</definedName>
    <definedName name="A125237474A">#REF!,#REF!</definedName>
    <definedName name="A125237478K">#REF!,#REF!</definedName>
    <definedName name="A125237482A">#REF!,#REF!</definedName>
    <definedName name="A125237486K">#REF!,#REF!</definedName>
    <definedName name="A125237490A">#REF!,#REF!</definedName>
    <definedName name="A125237494K">#REF!,#REF!</definedName>
    <definedName name="A125237498V">#REF!,#REF!</definedName>
    <definedName name="A125237502X">#REF!,#REF!</definedName>
    <definedName name="A125237506J">#REF!,#REF!</definedName>
    <definedName name="A125237510X">#REF!,#REF!</definedName>
    <definedName name="A125237514J">#REF!,#REF!</definedName>
    <definedName name="A125237518T">#REF!,#REF!</definedName>
    <definedName name="A125237522J">#REF!,#REF!</definedName>
    <definedName name="A125237526T">#REF!,#REF!</definedName>
    <definedName name="A125237530J">#REF!,#REF!</definedName>
    <definedName name="A125237534T">#REF!,#REF!</definedName>
    <definedName name="A125237538A">#REF!,#REF!</definedName>
    <definedName name="A125237542T">#REF!,#REF!</definedName>
    <definedName name="A125237546A">#REF!,#REF!</definedName>
    <definedName name="A125237550T">#REF!,#REF!</definedName>
    <definedName name="A125237554A">#REF!,#REF!</definedName>
    <definedName name="A125237558K">#REF!,#REF!</definedName>
    <definedName name="A125237562A">#REF!,#REF!</definedName>
    <definedName name="A125237566K">#REF!,#REF!</definedName>
    <definedName name="A125237570A">#REF!,#REF!</definedName>
    <definedName name="A125237574K">#REF!,#REF!</definedName>
    <definedName name="A125237578V">#REF!,#REF!</definedName>
    <definedName name="A125237582K">#REF!,#REF!</definedName>
    <definedName name="A125237586V">#REF!,#REF!</definedName>
    <definedName name="A125237590K">#REF!,#REF!</definedName>
    <definedName name="A125237594V">#REF!,#REF!</definedName>
    <definedName name="A125237598C">#REF!,#REF!</definedName>
    <definedName name="A125237602J">#REF!,#REF!</definedName>
    <definedName name="A125237606T">#REF!,#REF!</definedName>
    <definedName name="A125237610J">#REF!,#REF!</definedName>
    <definedName name="A125237614T">#REF!,#REF!</definedName>
    <definedName name="A125237618A">#REF!,#REF!</definedName>
    <definedName name="A125237622T">#REF!,#REF!</definedName>
    <definedName name="A125237626A">#REF!,#REF!</definedName>
    <definedName name="A125237630T">#REF!,#REF!</definedName>
    <definedName name="A125237634A">#REF!,#REF!</definedName>
    <definedName name="A125237638K">#REF!,#REF!</definedName>
    <definedName name="A125237642A">#REF!,#REF!</definedName>
    <definedName name="A125237646K">#REF!,#REF!</definedName>
    <definedName name="A125237650A">#REF!,#REF!</definedName>
    <definedName name="A125237654K">#REF!,#REF!</definedName>
    <definedName name="A125237658V">#REF!,#REF!</definedName>
    <definedName name="A125238014F">#REF!,#REF!</definedName>
    <definedName name="A125238018R">#REF!,#REF!</definedName>
    <definedName name="A125238022F">#REF!,#REF!</definedName>
    <definedName name="A125238026R">#REF!,#REF!</definedName>
    <definedName name="A125238030F">#REF!,#REF!</definedName>
    <definedName name="A125238034R">#REF!,#REF!</definedName>
    <definedName name="A125238038X">#REF!,#REF!</definedName>
    <definedName name="A125238042R">#REF!,#REF!</definedName>
    <definedName name="A125238046X">#REF!,#REF!</definedName>
    <definedName name="A125238050R">#REF!,#REF!</definedName>
    <definedName name="A125238054X">#REF!,#REF!</definedName>
    <definedName name="A125238410J">#REF!,#REF!</definedName>
    <definedName name="A125238414T">#REF!,#REF!</definedName>
    <definedName name="A125238418A">#REF!,#REF!</definedName>
    <definedName name="A125238422T">#REF!,#REF!</definedName>
    <definedName name="A125238426A">#REF!,#REF!</definedName>
    <definedName name="A125238430T">#REF!,#REF!</definedName>
    <definedName name="A125238434A">#REF!,#REF!</definedName>
    <definedName name="A125238438K">#REF!,#REF!</definedName>
    <definedName name="A125238442A">#REF!,#REF!</definedName>
    <definedName name="A125238446K">#REF!,#REF!</definedName>
    <definedName name="A125238450A">#REF!,#REF!</definedName>
    <definedName name="A125238806C">#REF!,#REF!</definedName>
    <definedName name="A125238810V">#REF!,#REF!</definedName>
    <definedName name="A125238814C">#REF!,#REF!</definedName>
    <definedName name="A125238818L">#REF!,#REF!</definedName>
    <definedName name="A125238822C">#REF!,#REF!</definedName>
    <definedName name="A125238826L">#REF!,#REF!</definedName>
    <definedName name="A125238830C">#REF!,#REF!</definedName>
    <definedName name="A125238834L">#REF!,#REF!</definedName>
    <definedName name="A125238838W">#REF!,#REF!</definedName>
    <definedName name="A125238842L">#REF!,#REF!</definedName>
    <definedName name="A125238846W">#REF!,#REF!</definedName>
    <definedName name="A125239202J">#REF!,#REF!</definedName>
    <definedName name="A125239206T">#REF!,#REF!</definedName>
    <definedName name="A125239210J">#REF!,#REF!</definedName>
    <definedName name="A125239214T">#REF!,#REF!</definedName>
    <definedName name="A125239218A">#REF!,#REF!</definedName>
    <definedName name="A125239222T">#REF!,#REF!</definedName>
    <definedName name="A125239226A">#REF!,#REF!</definedName>
    <definedName name="A125239230T">#REF!,#REF!</definedName>
    <definedName name="A125239234A">#REF!,#REF!</definedName>
    <definedName name="A125239238K">#REF!,#REF!</definedName>
    <definedName name="A125239242A">#REF!,#REF!</definedName>
    <definedName name="A125239598R">#REF!,#REF!</definedName>
    <definedName name="A125239602V">#REF!,#REF!</definedName>
    <definedName name="A125239606C">#REF!,#REF!</definedName>
    <definedName name="A125239610V">#REF!,#REF!</definedName>
    <definedName name="A125239614C">#REF!,#REF!</definedName>
    <definedName name="A125239618L">#REF!,#REF!</definedName>
    <definedName name="A125239622C">#REF!,#REF!</definedName>
    <definedName name="A125239626L">#REF!,#REF!</definedName>
    <definedName name="A125239630C">#REF!,#REF!</definedName>
    <definedName name="A125239634L">#REF!,#REF!</definedName>
    <definedName name="A125239638W">#REF!,#REF!</definedName>
    <definedName name="A125239642L">#REF!,#REF!</definedName>
    <definedName name="A125239646W">#REF!,#REF!</definedName>
    <definedName name="A125239650L">#REF!,#REF!</definedName>
    <definedName name="A125239654W">#REF!,#REF!</definedName>
    <definedName name="A125239658F">#REF!,#REF!</definedName>
    <definedName name="A125239662W">#REF!,#REF!</definedName>
    <definedName name="A125239666F">#REF!,#REF!</definedName>
    <definedName name="A125239670W">#REF!,#REF!</definedName>
    <definedName name="A125239674F">#REF!,#REF!</definedName>
    <definedName name="A125239678R">#REF!,#REF!</definedName>
    <definedName name="A125239682F">#REF!,#REF!</definedName>
    <definedName name="A125239686R">#REF!,#REF!</definedName>
    <definedName name="A125239690F">#REF!,#REF!</definedName>
    <definedName name="A125239694R">#REF!,#REF!</definedName>
    <definedName name="A125239698X">#REF!,#REF!</definedName>
    <definedName name="A125239702C">#REF!,#REF!</definedName>
    <definedName name="A125239706L">#REF!,#REF!</definedName>
    <definedName name="A125239710C">#REF!,#REF!</definedName>
    <definedName name="A125239714L">#REF!,#REF!</definedName>
    <definedName name="A125239718W">#REF!,#REF!</definedName>
    <definedName name="A125239722L">#REF!,#REF!</definedName>
    <definedName name="A125239726W">#REF!,#REF!</definedName>
    <definedName name="A125239730L">#REF!,#REF!</definedName>
    <definedName name="A125239734W">#REF!,#REF!</definedName>
    <definedName name="A125239738F">#REF!,#REF!</definedName>
    <definedName name="A125239742W">#REF!,#REF!</definedName>
    <definedName name="A125239746F">#REF!,#REF!</definedName>
    <definedName name="A125239750W">#REF!,#REF!</definedName>
    <definedName name="A125239754F">#REF!,#REF!</definedName>
    <definedName name="A125239758R">#REF!,#REF!</definedName>
    <definedName name="A125239762F">#REF!,#REF!</definedName>
    <definedName name="A125239766R">#REF!,#REF!</definedName>
    <definedName name="A125239770F">#REF!,#REF!</definedName>
    <definedName name="A125239774R">#REF!,#REF!</definedName>
    <definedName name="A125239778X">#REF!,#REF!</definedName>
    <definedName name="A125239782R">#REF!,#REF!</definedName>
    <definedName name="A125239786X">#REF!,#REF!</definedName>
    <definedName name="A125239790R">#REF!,#REF!</definedName>
    <definedName name="A125239794X">#REF!,#REF!</definedName>
    <definedName name="A125239798J">#REF!,#REF!</definedName>
    <definedName name="A125239802L">#REF!,#REF!</definedName>
    <definedName name="A125239806W">#REF!,#REF!</definedName>
    <definedName name="A125239810L">#REF!,#REF!</definedName>
    <definedName name="A125239814W">#REF!,#REF!</definedName>
    <definedName name="A125239818F">#REF!,#REF!</definedName>
    <definedName name="A125239822W">#REF!,#REF!</definedName>
    <definedName name="A125239826F">#REF!,#REF!</definedName>
    <definedName name="A125239830W">#REF!,#REF!</definedName>
    <definedName name="A125239834F">#REF!,#REF!</definedName>
    <definedName name="A125239838R">#REF!,#REF!</definedName>
    <definedName name="A125239842F">#REF!,#REF!</definedName>
    <definedName name="A125239846R">#REF!,#REF!</definedName>
    <definedName name="A125239850F">#REF!,#REF!</definedName>
    <definedName name="A125239854R">#REF!,#REF!</definedName>
    <definedName name="A125239858X">#REF!,#REF!</definedName>
    <definedName name="A125239862R">#REF!,#REF!</definedName>
    <definedName name="A125239866X">#REF!,#REF!</definedName>
    <definedName name="A125239870R">#REF!,#REF!</definedName>
    <definedName name="A125239874X">#REF!,#REF!</definedName>
    <definedName name="A125239878J">#REF!,#REF!</definedName>
    <definedName name="A125239882X">#REF!,#REF!</definedName>
    <definedName name="A125239886J">#REF!,#REF!</definedName>
    <definedName name="A125239890X">#REF!,#REF!</definedName>
    <definedName name="A125239894J">#REF!,#REF!</definedName>
    <definedName name="A125239898T">#REF!,#REF!</definedName>
    <definedName name="A125239902W">#REF!,#REF!</definedName>
    <definedName name="A125239906F">#REF!,#REF!</definedName>
    <definedName name="A125239910W">#REF!,#REF!</definedName>
    <definedName name="A125239914F">#REF!,#REF!</definedName>
    <definedName name="A125239918R">#REF!,#REF!</definedName>
    <definedName name="A125239922F">#REF!,#REF!</definedName>
    <definedName name="A125239926R">#REF!,#REF!</definedName>
    <definedName name="A125239930F">#REF!,#REF!</definedName>
    <definedName name="A125239934R">#REF!,#REF!</definedName>
    <definedName name="A125239938X">#REF!,#REF!</definedName>
    <definedName name="A125239942R">#REF!,#REF!</definedName>
    <definedName name="A125239946X">#REF!,#REF!</definedName>
    <definedName name="A125239950R">#REF!,#REF!</definedName>
    <definedName name="A125239954X">#REF!,#REF!</definedName>
    <definedName name="A125239958J">#REF!,#REF!</definedName>
    <definedName name="A125239962X">#REF!,#REF!</definedName>
    <definedName name="A125239966J">#REF!,#REF!</definedName>
    <definedName name="A125239970X">#REF!,#REF!</definedName>
    <definedName name="A125239974J">#REF!,#REF!</definedName>
    <definedName name="A125239978T">#REF!,#REF!</definedName>
    <definedName name="A125239982J">#REF!,#REF!</definedName>
    <definedName name="A125239986T">#REF!,#REF!</definedName>
    <definedName name="A125239990J">#REF!,#REF!</definedName>
    <definedName name="A125239994T">#REF!,#REF!</definedName>
    <definedName name="A125239998A">#REF!,#REF!</definedName>
    <definedName name="A125240002L">#REF!,#REF!</definedName>
    <definedName name="A125240006W">#REF!,#REF!</definedName>
    <definedName name="A125240010L">#REF!,#REF!</definedName>
    <definedName name="A125240014W">#REF!,#REF!</definedName>
    <definedName name="A125240018F">#REF!,#REF!</definedName>
    <definedName name="A125240022W">#REF!,#REF!</definedName>
    <definedName name="A125240026F">#REF!,#REF!</definedName>
    <definedName name="A125240030W">#REF!,#REF!</definedName>
    <definedName name="A125240034F">#REF!,#REF!</definedName>
    <definedName name="A125240390A">#REF!,#REF!</definedName>
    <definedName name="A125240394K">#REF!,#REF!</definedName>
    <definedName name="A125240398V">#REF!,#REF!</definedName>
    <definedName name="A125240402X">#REF!,#REF!</definedName>
    <definedName name="A125240406J">#REF!,#REF!</definedName>
    <definedName name="A125240410X">#REF!,#REF!</definedName>
    <definedName name="A125240414J">#REF!,#REF!</definedName>
    <definedName name="A125240418T">#REF!,#REF!</definedName>
    <definedName name="A125240422J">#REF!,#REF!</definedName>
    <definedName name="A125240426T">#REF!,#REF!</definedName>
    <definedName name="A125240430J">#REF!,#REF!</definedName>
    <definedName name="A125240786W">#REF!,#REF!</definedName>
    <definedName name="A125240790L">#REF!,#REF!</definedName>
    <definedName name="A125240794W">#REF!,#REF!</definedName>
    <definedName name="A125240798F">#REF!,#REF!</definedName>
    <definedName name="A125240802K">#REF!,#REF!</definedName>
    <definedName name="A125240806V">#REF!,#REF!</definedName>
    <definedName name="A125240810K">#REF!,#REF!</definedName>
    <definedName name="A125240814V">#REF!,#REF!</definedName>
    <definedName name="A125240818C">#REF!,#REF!</definedName>
    <definedName name="A125240822V">#REF!,#REF!</definedName>
    <definedName name="A125240826C">#REF!,#REF!</definedName>
    <definedName name="A125241182A">#REF!,#REF!</definedName>
    <definedName name="A125241186K">#REF!,#REF!</definedName>
    <definedName name="A125241190A">#REF!,#REF!</definedName>
    <definedName name="A125241194K">#REF!,#REF!</definedName>
    <definedName name="A125241198V">#REF!,#REF!</definedName>
    <definedName name="A125241202X">#REF!,#REF!</definedName>
    <definedName name="A125241206J">#REF!,#REF!</definedName>
    <definedName name="A125241210X">#REF!,#REF!</definedName>
    <definedName name="A125241214J">#REF!,#REF!</definedName>
    <definedName name="A125241218T">#REF!,#REF!</definedName>
    <definedName name="A125241222J">#REF!,#REF!</definedName>
    <definedName name="A125241578W">#REF!,#REF!</definedName>
    <definedName name="A125241582L">#REF!,#REF!</definedName>
    <definedName name="A125241586W">#REF!,#REF!</definedName>
    <definedName name="A125241590L">#REF!,#REF!</definedName>
    <definedName name="A125241594W">#REF!,#REF!</definedName>
    <definedName name="A125241598F">#REF!,#REF!</definedName>
    <definedName name="A125241602K">#REF!,#REF!</definedName>
    <definedName name="A125241606V">#REF!,#REF!</definedName>
    <definedName name="A125241610K">#REF!,#REF!</definedName>
    <definedName name="A125241614V">#REF!,#REF!</definedName>
    <definedName name="A125241618C">#REF!,#REF!</definedName>
    <definedName name="A125241974X">#REF!,#REF!</definedName>
    <definedName name="A125241978J">#REF!,#REF!</definedName>
    <definedName name="A125241982X">#REF!,#REF!</definedName>
    <definedName name="A125241986J">#REF!,#REF!</definedName>
    <definedName name="A125241990X">#REF!,#REF!</definedName>
    <definedName name="A125241994J">#REF!,#REF!</definedName>
    <definedName name="A125241998T">#REF!,#REF!</definedName>
    <definedName name="A125242002X">#REF!,#REF!</definedName>
    <definedName name="A125242006J">#REF!,#REF!</definedName>
    <definedName name="A125242010X">#REF!,#REF!</definedName>
    <definedName name="A125242014J">#REF!,#REF!</definedName>
    <definedName name="A125242018T">#REF!,#REF!</definedName>
    <definedName name="A125242022J">#REF!,#REF!</definedName>
    <definedName name="A125242026T">#REF!,#REF!</definedName>
    <definedName name="A125242030J">#REF!,#REF!</definedName>
    <definedName name="A125242034T">#REF!,#REF!</definedName>
    <definedName name="A125242038A">#REF!,#REF!</definedName>
    <definedName name="A125242042T">#REF!,#REF!</definedName>
    <definedName name="A125242046A">#REF!,#REF!</definedName>
    <definedName name="A125242050T">#REF!,#REF!</definedName>
    <definedName name="A125242054A">#REF!,#REF!</definedName>
    <definedName name="A125242058K">#REF!,#REF!</definedName>
    <definedName name="A125242062A">#REF!,#REF!</definedName>
    <definedName name="A125242066K">#REF!,#REF!</definedName>
    <definedName name="A125242070A">#REF!,#REF!</definedName>
    <definedName name="A125242074K">#REF!,#REF!</definedName>
    <definedName name="A125242078V">#REF!,#REF!</definedName>
    <definedName name="A125242082K">#REF!,#REF!</definedName>
    <definedName name="A125242086V">#REF!,#REF!</definedName>
    <definedName name="A125242090K">#REF!,#REF!</definedName>
    <definedName name="A125242094V">#REF!,#REF!</definedName>
    <definedName name="A125242098C">#REF!,#REF!</definedName>
    <definedName name="A125242102J">#REF!,#REF!</definedName>
    <definedName name="A125242106T">#REF!,#REF!</definedName>
    <definedName name="A125242110J">#REF!,#REF!</definedName>
    <definedName name="A125242114T">#REF!,#REF!</definedName>
    <definedName name="A125242118A">#REF!,#REF!</definedName>
    <definedName name="A125242122T">#REF!,#REF!</definedName>
    <definedName name="A125242126A">#REF!,#REF!</definedName>
    <definedName name="A125242130T">#REF!,#REF!</definedName>
    <definedName name="A125242134A">#REF!,#REF!</definedName>
    <definedName name="A125242138K">#REF!,#REF!</definedName>
    <definedName name="A125242142A">#REF!,#REF!</definedName>
    <definedName name="A125242146K">#REF!,#REF!</definedName>
    <definedName name="A125242150A">#REF!,#REF!</definedName>
    <definedName name="A125242154K">#REF!,#REF!</definedName>
    <definedName name="A125242158V">#REF!,#REF!</definedName>
    <definedName name="A125242162K">#REF!,#REF!</definedName>
    <definedName name="A125242166V">#REF!,#REF!</definedName>
    <definedName name="A125242170K">#REF!,#REF!</definedName>
    <definedName name="A125242174V">#REF!,#REF!</definedName>
    <definedName name="A125242178C">#REF!,#REF!</definedName>
    <definedName name="A125242182V">#REF!,#REF!</definedName>
    <definedName name="A125242186C">#REF!,#REF!</definedName>
    <definedName name="A125242190V">#REF!,#REF!</definedName>
    <definedName name="A125242194C">#REF!,#REF!</definedName>
    <definedName name="A125242198L">#REF!,#REF!</definedName>
    <definedName name="A125242202T">#REF!,#REF!</definedName>
    <definedName name="A125242206A">#REF!,#REF!</definedName>
    <definedName name="A125242210T">#REF!,#REF!</definedName>
    <definedName name="A125242214A">#REF!,#REF!</definedName>
    <definedName name="A125242218K">#REF!,#REF!</definedName>
    <definedName name="A125242222A">#REF!,#REF!</definedName>
    <definedName name="A125242226K">#REF!,#REF!</definedName>
    <definedName name="A125242230A">#REF!,#REF!</definedName>
    <definedName name="A125242234K">#REF!,#REF!</definedName>
    <definedName name="A125242238V">#REF!,#REF!</definedName>
    <definedName name="A125242242K">#REF!,#REF!</definedName>
    <definedName name="A125242246V">#REF!,#REF!</definedName>
    <definedName name="A125242250K">#REF!,#REF!</definedName>
    <definedName name="A125242254V">#REF!,#REF!</definedName>
    <definedName name="A125242258C">#REF!,#REF!</definedName>
    <definedName name="A125242262V">#REF!,#REF!</definedName>
    <definedName name="A125242266C">#REF!,#REF!</definedName>
    <definedName name="A125242270V">#REF!,#REF!</definedName>
    <definedName name="A125242274C">#REF!,#REF!</definedName>
    <definedName name="A125242278L">#REF!,#REF!</definedName>
    <definedName name="A125242282C">#REF!,#REF!</definedName>
    <definedName name="A125242286L">#REF!,#REF!</definedName>
    <definedName name="A125242290C">#REF!,#REF!</definedName>
    <definedName name="A125242294L">#REF!,#REF!</definedName>
    <definedName name="A125242298W">#REF!,#REF!</definedName>
    <definedName name="A125242302A">#REF!,#REF!</definedName>
    <definedName name="A125242306K">#REF!,#REF!</definedName>
    <definedName name="A125242310A">#REF!,#REF!</definedName>
    <definedName name="A125242314K">#REF!,#REF!</definedName>
    <definedName name="A125242318V">#REF!,#REF!</definedName>
    <definedName name="A125242322K">#REF!,#REF!</definedName>
    <definedName name="A125242326V">#REF!,#REF!</definedName>
    <definedName name="A125242330K">#REF!,#REF!</definedName>
    <definedName name="A125242334V">#REF!,#REF!</definedName>
    <definedName name="A125242338C">#REF!,#REF!</definedName>
    <definedName name="A125242342V">#REF!,#REF!</definedName>
    <definedName name="A125242346C">#REF!,#REF!</definedName>
    <definedName name="A125242350V">#REF!,#REF!</definedName>
    <definedName name="A125242354C">#REF!,#REF!</definedName>
    <definedName name="A125242358L">#REF!,#REF!</definedName>
    <definedName name="A125242362C">#REF!,#REF!</definedName>
    <definedName name="A125242366L">#REF!,#REF!</definedName>
    <definedName name="A125242370C">#REF!,#REF!</definedName>
    <definedName name="A125242374L">#REF!,#REF!</definedName>
    <definedName name="A125242378W">#REF!,#REF!</definedName>
    <definedName name="A125242382L">#REF!,#REF!</definedName>
    <definedName name="A125242386W">#REF!,#REF!</definedName>
    <definedName name="A125242390L">#REF!,#REF!</definedName>
    <definedName name="A125242394W">#REF!,#REF!</definedName>
    <definedName name="A125242398F">#REF!,#REF!</definedName>
    <definedName name="A125242402K">#REF!,#REF!</definedName>
    <definedName name="A125242406V">#REF!,#REF!</definedName>
    <definedName name="A125242410K">#REF!,#REF!</definedName>
    <definedName name="A125242766X">#REF!,#REF!</definedName>
    <definedName name="A125242770R">#REF!,#REF!</definedName>
    <definedName name="A125242774X">#REF!,#REF!</definedName>
    <definedName name="A125242778J">#REF!,#REF!</definedName>
    <definedName name="A125242782X">#REF!,#REF!</definedName>
    <definedName name="A125242786J">#REF!,#REF!</definedName>
    <definedName name="A125242790X">#REF!,#REF!</definedName>
    <definedName name="A125242794J">#REF!,#REF!</definedName>
    <definedName name="A125242798T">#REF!,#REF!</definedName>
    <definedName name="A125242802W">#REF!,#REF!</definedName>
    <definedName name="A125242806F">#REF!,#REF!</definedName>
    <definedName name="A125243162C">#REF!,#REF!</definedName>
    <definedName name="A125243166L">#REF!,#REF!</definedName>
    <definedName name="A125243170C">#REF!,#REF!</definedName>
    <definedName name="A125243174L">#REF!,#REF!</definedName>
    <definedName name="A125243178W">#REF!,#REF!</definedName>
    <definedName name="A125243182L">#REF!,#REF!</definedName>
    <definedName name="A125243186W">#REF!,#REF!</definedName>
    <definedName name="A125243190L">#REF!,#REF!</definedName>
    <definedName name="A125243194W">#REF!,#REF!</definedName>
    <definedName name="A125243198F">#REF!,#REF!</definedName>
    <definedName name="A125243202K">#REF!,#REF!</definedName>
    <definedName name="A125243558X">#REF!,#REF!</definedName>
    <definedName name="A125243562R">#REF!,#REF!</definedName>
    <definedName name="A125243566X">#REF!,#REF!</definedName>
    <definedName name="A125243570R">#REF!,#REF!</definedName>
    <definedName name="A125243574X">#REF!,#REF!</definedName>
    <definedName name="A125243578J">#REF!,#REF!</definedName>
    <definedName name="A125243582X">#REF!,#REF!</definedName>
    <definedName name="A125243586J">#REF!,#REF!</definedName>
    <definedName name="A125243590X">#REF!,#REF!</definedName>
    <definedName name="A125243594J">#REF!,#REF!</definedName>
    <definedName name="A125243598T">#REF!,#REF!</definedName>
    <definedName name="A125243954A">#REF!,#REF!</definedName>
    <definedName name="A125243958K">#REF!,#REF!</definedName>
    <definedName name="A125243962A">#REF!,#REF!</definedName>
    <definedName name="A125243966K">#REF!,#REF!</definedName>
    <definedName name="A125243970A">#REF!,#REF!</definedName>
    <definedName name="A125243974K">#REF!,#REF!</definedName>
    <definedName name="A125243978V">#REF!,#REF!</definedName>
    <definedName name="A125243982K">#REF!,#REF!</definedName>
    <definedName name="A125243986V">#REF!,#REF!</definedName>
    <definedName name="A125243990K">#REF!,#REF!</definedName>
    <definedName name="A125243994V">#REF!,#REF!</definedName>
    <definedName name="A125244350F">#REF!,#REF!</definedName>
    <definedName name="A125244354R">#REF!,#REF!</definedName>
    <definedName name="A125244358X">#REF!,#REF!</definedName>
    <definedName name="A125244362R">#REF!,#REF!</definedName>
    <definedName name="A125244366X">#REF!,#REF!</definedName>
    <definedName name="A125244370R">#REF!,#REF!</definedName>
    <definedName name="A125244374X">#REF!,#REF!</definedName>
    <definedName name="A125244378J">#REF!,#REF!</definedName>
    <definedName name="A125244382X">#REF!,#REF!</definedName>
    <definedName name="A125244386J">#REF!,#REF!</definedName>
    <definedName name="A125244390X">#REF!,#REF!</definedName>
    <definedName name="A125244394J">#REF!,#REF!</definedName>
    <definedName name="A125244398T">#REF!,#REF!</definedName>
    <definedName name="A125244402W">#REF!,#REF!</definedName>
    <definedName name="A125244406F">#REF!,#REF!</definedName>
    <definedName name="A125244410W">#REF!,#REF!</definedName>
    <definedName name="A125244414F">#REF!,#REF!</definedName>
    <definedName name="A125244418R">#REF!,#REF!</definedName>
    <definedName name="A125244422F">#REF!,#REF!</definedName>
    <definedName name="A125244426R">#REF!,#REF!</definedName>
    <definedName name="A125244430F">#REF!,#REF!</definedName>
    <definedName name="A125244434R">#REF!,#REF!</definedName>
    <definedName name="A125244438X">#REF!,#REF!</definedName>
    <definedName name="A125244442R">#REF!,#REF!</definedName>
    <definedName name="A125244446X">#REF!,#REF!</definedName>
    <definedName name="A125244450R">#REF!,#REF!</definedName>
    <definedName name="A125244454X">#REF!,#REF!</definedName>
    <definedName name="A125244458J">#REF!,#REF!</definedName>
    <definedName name="A125244462X">#REF!,#REF!</definedName>
    <definedName name="A125244466J">#REF!,#REF!</definedName>
    <definedName name="A125244470X">#REF!,#REF!</definedName>
    <definedName name="A125244474J">#REF!,#REF!</definedName>
    <definedName name="A125244478T">#REF!,#REF!</definedName>
    <definedName name="A125244482J">#REF!,#REF!</definedName>
    <definedName name="A125244486T">#REF!,#REF!</definedName>
    <definedName name="A125244490J">#REF!,#REF!</definedName>
    <definedName name="A125244494T">#REF!,#REF!</definedName>
    <definedName name="A125244498A">#REF!,#REF!</definedName>
    <definedName name="A125244502F">#REF!,#REF!</definedName>
    <definedName name="A125244506R">#REF!,#REF!</definedName>
    <definedName name="A125244510F">#REF!,#REF!</definedName>
    <definedName name="A125244514R">#REF!,#REF!</definedName>
    <definedName name="A125244518X">#REF!,#REF!</definedName>
    <definedName name="A125244522R">#REF!,#REF!</definedName>
    <definedName name="A125244526X">#REF!,#REF!</definedName>
    <definedName name="A125244530R">#REF!,#REF!</definedName>
    <definedName name="A125244534X">#REF!,#REF!</definedName>
    <definedName name="A125244538J">#REF!,#REF!</definedName>
    <definedName name="A125244542X">#REF!,#REF!</definedName>
    <definedName name="A125244546J">#REF!,#REF!</definedName>
    <definedName name="A125244550X">#REF!,#REF!</definedName>
    <definedName name="A125244554J">#REF!,#REF!</definedName>
    <definedName name="A125244558T">#REF!,#REF!</definedName>
    <definedName name="A125244562J">#REF!,#REF!</definedName>
    <definedName name="A125244566T">#REF!,#REF!</definedName>
    <definedName name="A125244570J">#REF!,#REF!</definedName>
    <definedName name="A125244574T">#REF!,#REF!</definedName>
    <definedName name="A125244578A">#REF!,#REF!</definedName>
    <definedName name="A125244582T">#REF!,#REF!</definedName>
    <definedName name="A125244586A">#REF!,#REF!</definedName>
    <definedName name="A125244590T">#REF!,#REF!</definedName>
    <definedName name="A125244594A">#REF!,#REF!</definedName>
    <definedName name="A125244598K">#REF!,#REF!</definedName>
    <definedName name="A125244602R">#REF!,#REF!</definedName>
    <definedName name="A125244606X">#REF!,#REF!</definedName>
    <definedName name="A125244610R">#REF!,#REF!</definedName>
    <definedName name="A125244614X">#REF!,#REF!</definedName>
    <definedName name="A125244618J">#REF!,#REF!</definedName>
    <definedName name="A125244622X">#REF!,#REF!</definedName>
    <definedName name="A125244626J">#REF!,#REF!</definedName>
    <definedName name="A125244630X">#REF!,#REF!</definedName>
    <definedName name="A125244634J">#REF!,#REF!</definedName>
    <definedName name="A125244638T">#REF!,#REF!</definedName>
    <definedName name="A125244642J">#REF!,#REF!</definedName>
    <definedName name="A125244646T">#REF!,#REF!</definedName>
    <definedName name="A125244650J">#REF!,#REF!</definedName>
    <definedName name="A125244654T">#REF!,#REF!</definedName>
    <definedName name="A125244658A">#REF!,#REF!</definedName>
    <definedName name="A125244662T">#REF!,#REF!</definedName>
    <definedName name="A125244666A">#REF!,#REF!</definedName>
    <definedName name="A125244670T">#REF!,#REF!</definedName>
    <definedName name="A125244674A">#REF!,#REF!</definedName>
    <definedName name="A125244678K">#REF!,#REF!</definedName>
    <definedName name="A125244682A">#REF!,#REF!</definedName>
    <definedName name="A125244686K">#REF!,#REF!</definedName>
    <definedName name="A125244690A">#REF!,#REF!</definedName>
    <definedName name="A125244694K">#REF!,#REF!</definedName>
    <definedName name="A125244698V">#REF!,#REF!</definedName>
    <definedName name="A125244702X">#REF!,#REF!</definedName>
    <definedName name="A125244706J">#REF!,#REF!</definedName>
    <definedName name="A125244710X">#REF!,#REF!</definedName>
    <definedName name="A125244714J">#REF!,#REF!</definedName>
    <definedName name="A125244718T">#REF!,#REF!</definedName>
    <definedName name="A125244722J">#REF!,#REF!</definedName>
    <definedName name="A125244726T">#REF!,#REF!</definedName>
    <definedName name="A125244730J">#REF!,#REF!</definedName>
    <definedName name="A125244734T">#REF!,#REF!</definedName>
    <definedName name="A125244738A">#REF!,#REF!</definedName>
    <definedName name="A125244742T">#REF!,#REF!</definedName>
    <definedName name="A125244746A">#REF!,#REF!</definedName>
    <definedName name="A125244750T">#REF!,#REF!</definedName>
    <definedName name="A125244754A">#REF!,#REF!</definedName>
    <definedName name="A125244758K">#REF!,#REF!</definedName>
    <definedName name="A125244762A">#REF!,#REF!</definedName>
    <definedName name="A125244766K">#REF!,#REF!</definedName>
    <definedName name="A125244770A">#REF!,#REF!</definedName>
    <definedName name="A125244774K">#REF!,#REF!</definedName>
    <definedName name="A125244778V">#REF!,#REF!</definedName>
    <definedName name="A125244782K">#REF!,#REF!</definedName>
    <definedName name="A125244786V">#REF!,#REF!</definedName>
    <definedName name="A125245142F">#REF!,#REF!</definedName>
    <definedName name="A125245146R">#REF!,#REF!</definedName>
    <definedName name="A125245150F">#REF!,#REF!</definedName>
    <definedName name="A125245154R">#REF!,#REF!</definedName>
    <definedName name="A125245158X">#REF!,#REF!</definedName>
    <definedName name="A125245162R">#REF!,#REF!</definedName>
    <definedName name="A125245166X">#REF!,#REF!</definedName>
    <definedName name="A125245170R">#REF!,#REF!</definedName>
    <definedName name="A125245174X">#REF!,#REF!</definedName>
    <definedName name="A125245178J">#REF!,#REF!</definedName>
    <definedName name="A125245182X">#REF!,#REF!</definedName>
    <definedName name="A125245538A">#REF!,#REF!</definedName>
    <definedName name="A125245542T">#REF!,#REF!</definedName>
    <definedName name="A125245546A">#REF!,#REF!</definedName>
    <definedName name="A125245550T">#REF!,#REF!</definedName>
    <definedName name="A125245554A">#REF!,#REF!</definedName>
    <definedName name="A125245558K">#REF!,#REF!</definedName>
    <definedName name="A125245562A">#REF!,#REF!</definedName>
    <definedName name="A125245566K">#REF!,#REF!</definedName>
    <definedName name="A125245570A">#REF!,#REF!</definedName>
    <definedName name="A125245574K">#REF!,#REF!</definedName>
    <definedName name="A125245578V">#REF!,#REF!</definedName>
    <definedName name="A125245934C">#REF!,#REF!</definedName>
    <definedName name="A125245938L">#REF!,#REF!</definedName>
    <definedName name="A125245942C">#REF!,#REF!</definedName>
    <definedName name="A125245946L">#REF!,#REF!</definedName>
    <definedName name="A125245950C">#REF!,#REF!</definedName>
    <definedName name="A125245954L">#REF!,#REF!</definedName>
    <definedName name="A125245958W">#REF!,#REF!</definedName>
    <definedName name="A125245962L">#REF!,#REF!</definedName>
    <definedName name="A125245966W">#REF!,#REF!</definedName>
    <definedName name="A125245970L">#REF!,#REF!</definedName>
    <definedName name="A125245974W">#REF!,#REF!</definedName>
    <definedName name="A125246330J">#REF!,#REF!</definedName>
    <definedName name="A125246334T">#REF!,#REF!</definedName>
    <definedName name="A125246338A">#REF!,#REF!</definedName>
    <definedName name="A125246342T">#REF!,#REF!</definedName>
    <definedName name="A125246346A">#REF!,#REF!</definedName>
    <definedName name="A125246350T">#REF!,#REF!</definedName>
    <definedName name="A125246354A">#REF!,#REF!</definedName>
    <definedName name="A125246358K">#REF!,#REF!</definedName>
    <definedName name="A125246362A">#REF!,#REF!</definedName>
    <definedName name="A125246366K">#REF!,#REF!</definedName>
    <definedName name="A125246370A">#REF!,#REF!</definedName>
    <definedName name="A125246726C">#REF!,#REF!</definedName>
    <definedName name="A125246730V">#REF!,#REF!</definedName>
    <definedName name="A125246734C">#REF!,#REF!</definedName>
    <definedName name="A125246738L">#REF!,#REF!</definedName>
    <definedName name="A125246742C">#REF!,#REF!</definedName>
    <definedName name="A125246746L">#REF!,#REF!</definedName>
    <definedName name="A125246750C">#REF!,#REF!</definedName>
    <definedName name="A125246754L">#REF!,#REF!</definedName>
    <definedName name="A125246758W">#REF!,#REF!</definedName>
    <definedName name="A125246762L">#REF!,#REF!</definedName>
    <definedName name="A125246766W">#REF!,#REF!</definedName>
    <definedName name="A125246770L">#REF!,#REF!</definedName>
    <definedName name="A125246774W">#REF!,#REF!</definedName>
    <definedName name="A125246778F">#REF!,#REF!</definedName>
    <definedName name="A125246782W">#REF!,#REF!</definedName>
    <definedName name="A125246786F">#REF!,#REF!</definedName>
    <definedName name="A125246790W">#REF!,#REF!</definedName>
    <definedName name="A125246794F">#REF!,#REF!</definedName>
    <definedName name="A125246798R">#REF!,#REF!</definedName>
    <definedName name="A125246802V">#REF!,#REF!</definedName>
    <definedName name="A125246806C">#REF!,#REF!</definedName>
    <definedName name="A125246810V">#REF!,#REF!</definedName>
    <definedName name="A125246814C">#REF!,#REF!</definedName>
    <definedName name="A125246818L">#REF!,#REF!</definedName>
    <definedName name="A125246822C">#REF!,#REF!</definedName>
    <definedName name="A125246826L">#REF!,#REF!</definedName>
    <definedName name="A125246830C">#REF!,#REF!</definedName>
    <definedName name="A125246834L">#REF!,#REF!</definedName>
    <definedName name="A125246838W">#REF!,#REF!</definedName>
    <definedName name="A125246842L">#REF!,#REF!</definedName>
    <definedName name="A125246846W">#REF!,#REF!</definedName>
    <definedName name="A125246850L">#REF!,#REF!</definedName>
    <definedName name="A125246854W">#REF!,#REF!</definedName>
    <definedName name="A125246858F">#REF!,#REF!</definedName>
    <definedName name="A125246862W">#REF!,#REF!</definedName>
    <definedName name="A125246866F">#REF!,#REF!</definedName>
    <definedName name="A125246870W">#REF!,#REF!</definedName>
    <definedName name="A125246874F">#REF!,#REF!</definedName>
    <definedName name="A125246878R">#REF!,#REF!</definedName>
    <definedName name="A125246882F">#REF!,#REF!</definedName>
    <definedName name="A125246886R">#REF!,#REF!</definedName>
    <definedName name="A125246890F">#REF!,#REF!</definedName>
    <definedName name="A125246894R">#REF!,#REF!</definedName>
    <definedName name="A125246898X">#REF!,#REF!</definedName>
    <definedName name="A125246902C">#REF!,#REF!</definedName>
    <definedName name="A125246906L">#REF!,#REF!</definedName>
    <definedName name="A125246910C">#REF!,#REF!</definedName>
    <definedName name="A125246914L">#REF!,#REF!</definedName>
    <definedName name="A125246918W">#REF!,#REF!</definedName>
    <definedName name="A125246922L">#REF!,#REF!</definedName>
    <definedName name="A125246926W">#REF!,#REF!</definedName>
    <definedName name="A125246930L">#REF!,#REF!</definedName>
    <definedName name="A125246934W">#REF!,#REF!</definedName>
    <definedName name="A125246938F">#REF!,#REF!</definedName>
    <definedName name="A125246942W">#REF!,#REF!</definedName>
    <definedName name="A125246946F">#REF!,#REF!</definedName>
    <definedName name="A125246950W">#REF!,#REF!</definedName>
    <definedName name="A125246954F">#REF!,#REF!</definedName>
    <definedName name="A125246958R">#REF!,#REF!</definedName>
    <definedName name="A125246962F">#REF!,#REF!</definedName>
    <definedName name="A125246966R">#REF!,#REF!</definedName>
    <definedName name="A125246970F">#REF!,#REF!</definedName>
    <definedName name="A125246974R">#REF!,#REF!</definedName>
    <definedName name="A125246978X">#REF!,#REF!</definedName>
    <definedName name="A125246982R">#REF!,#REF!</definedName>
    <definedName name="A125246986X">#REF!,#REF!</definedName>
    <definedName name="A125246990R">#REF!,#REF!</definedName>
    <definedName name="A125246994X">#REF!,#REF!</definedName>
    <definedName name="A125246998J">#REF!,#REF!</definedName>
    <definedName name="A125247002R">#REF!,#REF!</definedName>
    <definedName name="A125247006X">#REF!,#REF!</definedName>
    <definedName name="A125247010R">#REF!,#REF!</definedName>
    <definedName name="A125247014X">#REF!,#REF!</definedName>
    <definedName name="A125247018J">#REF!,#REF!</definedName>
    <definedName name="A125247022X">#REF!,#REF!</definedName>
    <definedName name="A125247026J">#REF!,#REF!</definedName>
    <definedName name="A125247030X">#REF!,#REF!</definedName>
    <definedName name="A125247034J">#REF!,#REF!</definedName>
    <definedName name="A125247038T">#REF!,#REF!</definedName>
    <definedName name="A125247042J">#REF!,#REF!</definedName>
    <definedName name="A125247046T">#REF!,#REF!</definedName>
    <definedName name="A125247050J">#REF!,#REF!</definedName>
    <definedName name="A125247054T">#REF!,#REF!</definedName>
    <definedName name="A125247058A">#REF!,#REF!</definedName>
    <definedName name="A125247062T">#REF!,#REF!</definedName>
    <definedName name="A125247066A">#REF!,#REF!</definedName>
    <definedName name="A125247070T">#REF!,#REF!</definedName>
    <definedName name="A125247074A">#REF!,#REF!</definedName>
    <definedName name="A125247078K">#REF!,#REF!</definedName>
    <definedName name="A125247082A">#REF!,#REF!</definedName>
    <definedName name="A125247086K">#REF!,#REF!</definedName>
    <definedName name="A125247090A">#REF!,#REF!</definedName>
    <definedName name="A125247094K">#REF!,#REF!</definedName>
    <definedName name="A125247098V">#REF!,#REF!</definedName>
    <definedName name="A125247102X">#REF!,#REF!</definedName>
    <definedName name="A125247106J">#REF!,#REF!</definedName>
    <definedName name="A125247110X">#REF!,#REF!</definedName>
    <definedName name="A125247114J">#REF!,#REF!</definedName>
    <definedName name="A125247118T">#REF!,#REF!</definedName>
    <definedName name="A125247122J">#REF!,#REF!</definedName>
    <definedName name="A125247126T">#REF!,#REF!</definedName>
    <definedName name="A125247130J">#REF!,#REF!</definedName>
    <definedName name="A125247134T">#REF!,#REF!</definedName>
    <definedName name="A125247138A">#REF!,#REF!</definedName>
    <definedName name="A125247142T">#REF!,#REF!</definedName>
    <definedName name="A125247146A">#REF!,#REF!</definedName>
    <definedName name="A125247150T">#REF!,#REF!</definedName>
    <definedName name="A125247154A">#REF!,#REF!</definedName>
    <definedName name="A125247158K">#REF!,#REF!</definedName>
    <definedName name="A125247162A">#REF!,#REF!</definedName>
    <definedName name="A125247518C">#REF!,#REF!</definedName>
    <definedName name="A125247522V">#REF!,#REF!</definedName>
    <definedName name="A125247526C">#REF!,#REF!</definedName>
    <definedName name="A125247530V">#REF!,#REF!</definedName>
    <definedName name="A125247534C">#REF!,#REF!</definedName>
    <definedName name="A125247538L">#REF!,#REF!</definedName>
    <definedName name="A125247542C">#REF!,#REF!</definedName>
    <definedName name="A125247546L">#REF!,#REF!</definedName>
    <definedName name="A125247550C">#REF!,#REF!</definedName>
    <definedName name="A125247554L">#REF!,#REF!</definedName>
    <definedName name="A125247558W">#REF!,#REF!</definedName>
    <definedName name="A125247914F">#REF!,#REF!</definedName>
    <definedName name="A125247918R">#REF!,#REF!</definedName>
    <definedName name="A125247922F">#REF!,#REF!</definedName>
    <definedName name="A125247926R">#REF!,#REF!</definedName>
    <definedName name="A125247930F">#REF!,#REF!</definedName>
    <definedName name="A125247934R">#REF!,#REF!</definedName>
    <definedName name="A125247938X">#REF!,#REF!</definedName>
    <definedName name="A125247942R">#REF!,#REF!</definedName>
    <definedName name="A125247946X">#REF!,#REF!</definedName>
    <definedName name="A125247950R">#REF!,#REF!</definedName>
    <definedName name="A125247954X">#REF!,#REF!</definedName>
    <definedName name="A125248310K">#REF!,#REF!</definedName>
    <definedName name="A125248314V">#REF!,#REF!</definedName>
    <definedName name="A125248318C">#REF!,#REF!</definedName>
    <definedName name="A125248322V">#REF!,#REF!</definedName>
    <definedName name="A125248326C">#REF!,#REF!</definedName>
    <definedName name="A125248330V">#REF!,#REF!</definedName>
    <definedName name="A125248334C">#REF!,#REF!</definedName>
    <definedName name="A125248338L">#REF!,#REF!</definedName>
    <definedName name="A125248342C">#REF!,#REF!</definedName>
    <definedName name="A125248346L">#REF!,#REF!</definedName>
    <definedName name="A125248350C">#REF!,#REF!</definedName>
    <definedName name="A125248706F">#REF!,#REF!</definedName>
    <definedName name="A125248710W">#REF!,#REF!</definedName>
    <definedName name="A125248714F">#REF!,#REF!</definedName>
    <definedName name="A125248718R">#REF!,#REF!</definedName>
    <definedName name="A125248722F">#REF!,#REF!</definedName>
    <definedName name="A125248726R">#REF!,#REF!</definedName>
    <definedName name="A125248730F">#REF!,#REF!</definedName>
    <definedName name="A125248734R">#REF!,#REF!</definedName>
    <definedName name="A125248738X">#REF!,#REF!</definedName>
    <definedName name="A125248742R">#REF!,#REF!</definedName>
    <definedName name="A125248746X">#REF!,#REF!</definedName>
    <definedName name="A125249102K">#REF!,#REF!</definedName>
    <definedName name="A125249106V">#REF!,#REF!</definedName>
    <definedName name="A125249110K">#REF!,#REF!</definedName>
    <definedName name="A125249114V">#REF!,#REF!</definedName>
    <definedName name="A125249118C">#REF!,#REF!</definedName>
    <definedName name="A125249122V">#REF!,#REF!</definedName>
    <definedName name="A125249126C">#REF!,#REF!</definedName>
    <definedName name="A125249130V">#REF!,#REF!</definedName>
    <definedName name="A125249134C">#REF!,#REF!</definedName>
    <definedName name="A125249138L">#REF!,#REF!</definedName>
    <definedName name="A125249142C">#REF!,#REF!</definedName>
    <definedName name="A125249146L">#REF!,#REF!</definedName>
    <definedName name="A125249150C">#REF!,#REF!</definedName>
    <definedName name="A125249154L">#REF!,#REF!</definedName>
    <definedName name="A125249158W">#REF!,#REF!</definedName>
    <definedName name="A125249162L">#REF!,#REF!</definedName>
    <definedName name="A125249166W">#REF!,#REF!</definedName>
    <definedName name="A125249170L">#REF!,#REF!</definedName>
    <definedName name="A125249174W">#REF!,#REF!</definedName>
    <definedName name="A125249178F">#REF!,#REF!</definedName>
    <definedName name="A125249182W">#REF!,#REF!</definedName>
    <definedName name="A125249186F">#REF!,#REF!</definedName>
    <definedName name="A125249190W">#REF!,#REF!</definedName>
    <definedName name="A125249194F">#REF!,#REF!</definedName>
    <definedName name="A125249198R">#REF!,#REF!</definedName>
    <definedName name="A125249202V">#REF!,#REF!</definedName>
    <definedName name="A125249206C">#REF!,#REF!</definedName>
    <definedName name="A125249210V">#REF!,#REF!</definedName>
    <definedName name="A125249214C">#REF!,#REF!</definedName>
    <definedName name="A125249218L">#REF!,#REF!</definedName>
    <definedName name="A125249222C">#REF!,#REF!</definedName>
    <definedName name="A125249226L">#REF!,#REF!</definedName>
    <definedName name="A125249230C">#REF!,#REF!</definedName>
    <definedName name="A125249234L">#REF!,#REF!</definedName>
    <definedName name="A125249238W">#REF!,#REF!</definedName>
    <definedName name="A125249242L">#REF!,#REF!</definedName>
    <definedName name="A125249246W">#REF!,#REF!</definedName>
    <definedName name="A125249250L">#REF!,#REF!</definedName>
    <definedName name="A125249254W">#REF!,#REF!</definedName>
    <definedName name="A125249258F">#REF!,#REF!</definedName>
    <definedName name="A125249262W">#REF!,#REF!</definedName>
    <definedName name="A125249266F">#REF!,#REF!</definedName>
    <definedName name="A125249270W">#REF!,#REF!</definedName>
    <definedName name="A125249274F">#REF!,#REF!</definedName>
    <definedName name="A125249278R">#REF!,#REF!</definedName>
    <definedName name="A125249282F">#REF!,#REF!</definedName>
    <definedName name="A125249286R">#REF!,#REF!</definedName>
    <definedName name="A125249290F">#REF!,#REF!</definedName>
    <definedName name="A125249294R">#REF!,#REF!</definedName>
    <definedName name="A125249298X">#REF!,#REF!</definedName>
    <definedName name="A125249302C">#REF!,#REF!</definedName>
    <definedName name="A125249306L">#REF!,#REF!</definedName>
    <definedName name="A125249310C">#REF!,#REF!</definedName>
    <definedName name="A125249314L">#REF!,#REF!</definedName>
    <definedName name="A125249318W">#REF!,#REF!</definedName>
    <definedName name="A125249322L">#REF!,#REF!</definedName>
    <definedName name="A125249326W">#REF!,#REF!</definedName>
    <definedName name="A125249330L">#REF!,#REF!</definedName>
    <definedName name="A125249334W">#REF!,#REF!</definedName>
    <definedName name="A125249338F">#REF!,#REF!</definedName>
    <definedName name="A125249342W">#REF!,#REF!</definedName>
    <definedName name="A125249346F">#REF!,#REF!</definedName>
    <definedName name="A125249350W">#REF!,#REF!</definedName>
    <definedName name="A125249354F">#REF!,#REF!</definedName>
    <definedName name="A125249358R">#REF!,#REF!</definedName>
    <definedName name="A125249362F">#REF!,#REF!</definedName>
    <definedName name="A125249366R">#REF!,#REF!</definedName>
    <definedName name="A125249370F">#REF!,#REF!</definedName>
    <definedName name="A125249374R">#REF!,#REF!</definedName>
    <definedName name="A125249378X">#REF!,#REF!</definedName>
    <definedName name="A125249382R">#REF!,#REF!</definedName>
    <definedName name="A125249386X">#REF!,#REF!</definedName>
    <definedName name="A125249390R">#REF!,#REF!</definedName>
    <definedName name="A125249394X">#REF!,#REF!</definedName>
    <definedName name="A125249398J">#REF!,#REF!</definedName>
    <definedName name="A125249402L">#REF!,#REF!</definedName>
    <definedName name="A125249406W">#REF!,#REF!</definedName>
    <definedName name="A125249410L">#REF!,#REF!</definedName>
    <definedName name="A125249414W">#REF!,#REF!</definedName>
    <definedName name="A125249418F">#REF!,#REF!</definedName>
    <definedName name="A125249422W">#REF!,#REF!</definedName>
    <definedName name="A125249426F">#REF!,#REF!</definedName>
    <definedName name="A125249430W">#REF!,#REF!</definedName>
    <definedName name="A125249434F">#REF!,#REF!</definedName>
    <definedName name="A125249438R">#REF!,#REF!</definedName>
    <definedName name="A125249442F">#REF!,#REF!</definedName>
    <definedName name="A125249446R">#REF!,#REF!</definedName>
    <definedName name="A125249450F">#REF!,#REF!</definedName>
    <definedName name="A125249454R">#REF!,#REF!</definedName>
    <definedName name="A125249458X">#REF!,#REF!</definedName>
    <definedName name="A125249462R">#REF!,#REF!</definedName>
    <definedName name="A125249466X">#REF!,#REF!</definedName>
    <definedName name="A125249470R">#REF!,#REF!</definedName>
    <definedName name="A125249474X">#REF!,#REF!</definedName>
    <definedName name="A125249478J">#REF!,#REF!</definedName>
    <definedName name="A125249482X">#REF!,#REF!</definedName>
    <definedName name="A125249486J">#REF!,#REF!</definedName>
    <definedName name="A125249490X">#REF!,#REF!</definedName>
    <definedName name="A125249494J">#REF!,#REF!</definedName>
    <definedName name="A125249498T">#REF!,#REF!</definedName>
    <definedName name="A125249502W">#REF!,#REF!</definedName>
    <definedName name="A125249506F">#REF!,#REF!</definedName>
    <definedName name="A125249510W">#REF!,#REF!</definedName>
    <definedName name="A125249514F">#REF!,#REF!</definedName>
    <definedName name="A125249518R">#REF!,#REF!</definedName>
    <definedName name="A125249522F">#REF!,#REF!</definedName>
    <definedName name="A125249526R">#REF!,#REF!</definedName>
    <definedName name="A125249530F">#REF!,#REF!</definedName>
    <definedName name="A125249534R">#REF!,#REF!</definedName>
    <definedName name="A125249538X">#REF!,#REF!</definedName>
    <definedName name="A125249894V">#REF!,#REF!</definedName>
    <definedName name="A125249898C">#REF!,#REF!</definedName>
    <definedName name="A125249902J">#REF!,#REF!</definedName>
    <definedName name="A125249906T">#REF!,#REF!</definedName>
    <definedName name="A125249910J">#REF!,#REF!</definedName>
    <definedName name="A125249914T">#REF!,#REF!</definedName>
    <definedName name="A125249918A">#REF!,#REF!</definedName>
    <definedName name="A125249922T">#REF!,#REF!</definedName>
    <definedName name="A125249926A">#REF!,#REF!</definedName>
    <definedName name="A125249930T">#REF!,#REF!</definedName>
    <definedName name="A125249934A">#REF!,#REF!</definedName>
    <definedName name="A125250290C">#REF!,#REF!</definedName>
    <definedName name="A125250294L">#REF!,#REF!</definedName>
    <definedName name="A125250298W">#REF!,#REF!</definedName>
    <definedName name="A125250302A">#REF!,#REF!</definedName>
    <definedName name="A125250306K">#REF!,#REF!</definedName>
    <definedName name="A125250310A">#REF!,#REF!</definedName>
    <definedName name="A125250314K">#REF!,#REF!</definedName>
    <definedName name="A125250318V">#REF!,#REF!</definedName>
    <definedName name="A125250322K">#REF!,#REF!</definedName>
    <definedName name="A125250326V">#REF!,#REF!</definedName>
    <definedName name="A125250330K">#REF!,#REF!</definedName>
    <definedName name="A125250686X">#REF!,#REF!</definedName>
    <definedName name="A125250690R">#REF!,#REF!</definedName>
    <definedName name="A125250694X">#REF!,#REF!</definedName>
    <definedName name="A125250698J">#REF!,#REF!</definedName>
    <definedName name="A125250702L">#REF!,#REF!</definedName>
    <definedName name="A125250706W">#REF!,#REF!</definedName>
    <definedName name="A125250710L">#REF!,#REF!</definedName>
    <definedName name="A125250714W">#REF!,#REF!</definedName>
    <definedName name="A125250718F">#REF!,#REF!</definedName>
    <definedName name="A125250722W">#REF!,#REF!</definedName>
    <definedName name="A125250726F">#REF!,#REF!</definedName>
    <definedName name="A125251082C">#REF!,#REF!</definedName>
    <definedName name="A125251086L">#REF!,#REF!</definedName>
    <definedName name="A125251090C">#REF!,#REF!</definedName>
    <definedName name="A125251094L">#REF!,#REF!</definedName>
    <definedName name="A125251098W">#REF!,#REF!</definedName>
    <definedName name="A125251102A">#REF!,#REF!</definedName>
    <definedName name="A125251106K">#REF!,#REF!</definedName>
    <definedName name="A125251110A">#REF!,#REF!</definedName>
    <definedName name="A125251114K">#REF!,#REF!</definedName>
    <definedName name="A125251118V">#REF!,#REF!</definedName>
    <definedName name="A125251122K">#REF!,#REF!</definedName>
    <definedName name="A125251478X">#REF!,#REF!</definedName>
    <definedName name="A125251482R">#REF!,#REF!</definedName>
    <definedName name="A125251486X">#REF!,#REF!</definedName>
    <definedName name="A125251490R">#REF!,#REF!</definedName>
    <definedName name="A125251494X">#REF!,#REF!</definedName>
    <definedName name="A125251498J">#REF!,#REF!</definedName>
    <definedName name="A125251502L">#REF!,#REF!</definedName>
    <definedName name="A125251506W">#REF!,#REF!</definedName>
    <definedName name="A125251510L">#REF!,#REF!</definedName>
    <definedName name="A125251514W">#REF!,#REF!</definedName>
    <definedName name="A125251518F">#REF!,#REF!</definedName>
    <definedName name="A125251522W">#REF!,#REF!</definedName>
    <definedName name="A125251526F">#REF!,#REF!</definedName>
    <definedName name="A125251530W">#REF!,#REF!</definedName>
    <definedName name="A125251534F">#REF!,#REF!</definedName>
    <definedName name="A125251538R">#REF!,#REF!</definedName>
    <definedName name="A125251542F">#REF!,#REF!</definedName>
    <definedName name="A125251546R">#REF!,#REF!</definedName>
    <definedName name="A125251550F">#REF!,#REF!</definedName>
    <definedName name="A125251554R">#REF!,#REF!</definedName>
    <definedName name="A125251558X">#REF!,#REF!</definedName>
    <definedName name="A125251562R">#REF!,#REF!</definedName>
    <definedName name="A125251566X">#REF!,#REF!</definedName>
    <definedName name="A125251570R">#REF!,#REF!</definedName>
    <definedName name="A125251574X">#REF!,#REF!</definedName>
    <definedName name="A125251578J">#REF!,#REF!</definedName>
    <definedName name="A125251582X">#REF!,#REF!</definedName>
    <definedName name="A125251586J">#REF!,#REF!</definedName>
    <definedName name="A125251590X">#REF!,#REF!</definedName>
    <definedName name="A125251594J">#REF!,#REF!</definedName>
    <definedName name="A125251598T">#REF!,#REF!</definedName>
    <definedName name="A125251602W">#REF!,#REF!</definedName>
    <definedName name="A125251606F">#REF!,#REF!</definedName>
    <definedName name="A125251610W">#REF!,#REF!</definedName>
    <definedName name="A125251614F">#REF!,#REF!</definedName>
    <definedName name="A125251618R">#REF!,#REF!</definedName>
    <definedName name="A125251622F">#REF!,#REF!</definedName>
    <definedName name="A125251626R">#REF!,#REF!</definedName>
    <definedName name="A125251630F">#REF!,#REF!</definedName>
    <definedName name="A125251634R">#REF!,#REF!</definedName>
    <definedName name="A125251638X">#REF!,#REF!</definedName>
    <definedName name="A125251642R">#REF!,#REF!</definedName>
    <definedName name="A125251646X">#REF!,#REF!</definedName>
    <definedName name="A125251650R">#REF!,#REF!</definedName>
    <definedName name="A125251654X">#REF!,#REF!</definedName>
    <definedName name="A125251658J">#REF!,#REF!</definedName>
    <definedName name="A125251662X">#REF!,#REF!</definedName>
    <definedName name="A125251666J">#REF!,#REF!</definedName>
    <definedName name="A125251670X">#REF!,#REF!</definedName>
    <definedName name="A125251674J">#REF!,#REF!</definedName>
    <definedName name="A125251678T">#REF!,#REF!</definedName>
    <definedName name="A125251682J">#REF!,#REF!</definedName>
    <definedName name="A125251686T">#REF!,#REF!</definedName>
    <definedName name="A125251690J">#REF!,#REF!</definedName>
    <definedName name="A125251694T">#REF!,#REF!</definedName>
    <definedName name="A125251698A">#REF!,#REF!</definedName>
    <definedName name="A125251702F">#REF!,#REF!</definedName>
    <definedName name="A125251706R">#REF!,#REF!</definedName>
    <definedName name="A125251710F">#REF!,#REF!</definedName>
    <definedName name="A125251714R">#REF!,#REF!</definedName>
    <definedName name="A125251718X">#REF!,#REF!</definedName>
    <definedName name="A125251722R">#REF!,#REF!</definedName>
    <definedName name="A125251726X">#REF!,#REF!</definedName>
    <definedName name="A125251730R">#REF!,#REF!</definedName>
    <definedName name="A125251734X">#REF!,#REF!</definedName>
    <definedName name="A125251738J">#REF!,#REF!</definedName>
    <definedName name="A125251742X">#REF!,#REF!</definedName>
    <definedName name="A125251746J">#REF!,#REF!</definedName>
    <definedName name="A125251750X">#REF!,#REF!</definedName>
    <definedName name="A125251754J">#REF!,#REF!</definedName>
    <definedName name="A125251758T">#REF!,#REF!</definedName>
    <definedName name="A125251762J">#REF!,#REF!</definedName>
    <definedName name="A125251766T">#REF!,#REF!</definedName>
    <definedName name="A125251770J">#REF!,#REF!</definedName>
    <definedName name="A125251774T">#REF!,#REF!</definedName>
    <definedName name="A125251778A">#REF!,#REF!</definedName>
    <definedName name="A125251782T">#REF!,#REF!</definedName>
    <definedName name="A125251786A">#REF!,#REF!</definedName>
    <definedName name="A125251790T">#REF!,#REF!</definedName>
    <definedName name="A125251794A">#REF!,#REF!</definedName>
    <definedName name="A125251798K">#REF!,#REF!</definedName>
    <definedName name="A125251802R">#REF!,#REF!</definedName>
    <definedName name="A125251806X">#REF!,#REF!</definedName>
    <definedName name="A125251810R">#REF!,#REF!</definedName>
    <definedName name="A125251814X">#REF!,#REF!</definedName>
    <definedName name="A125251818J">#REF!,#REF!</definedName>
    <definedName name="A125251822X">#REF!,#REF!</definedName>
    <definedName name="A125251826J">#REF!,#REF!</definedName>
    <definedName name="A125251830X">#REF!,#REF!</definedName>
    <definedName name="A125251834J">#REF!,#REF!</definedName>
    <definedName name="A125251838T">#REF!,#REF!</definedName>
    <definedName name="A125251842J">#REF!,#REF!</definedName>
    <definedName name="A125251846T">#REF!,#REF!</definedName>
    <definedName name="A125251850J">#REF!,#REF!</definedName>
    <definedName name="A125251854T">#REF!,#REF!</definedName>
    <definedName name="A125251858A">#REF!,#REF!</definedName>
    <definedName name="A125251862T">#REF!,#REF!</definedName>
    <definedName name="A125251866A">#REF!,#REF!</definedName>
    <definedName name="A125251870T">#REF!,#REF!</definedName>
    <definedName name="A125251874A">#REF!,#REF!</definedName>
    <definedName name="A125251878K">#REF!,#REF!</definedName>
    <definedName name="A125251882A">#REF!,#REF!</definedName>
    <definedName name="A125251886K">#REF!,#REF!</definedName>
    <definedName name="A125251890A">#REF!,#REF!</definedName>
    <definedName name="A125251894K">#REF!,#REF!</definedName>
    <definedName name="A125251898V">#REF!,#REF!</definedName>
    <definedName name="A125251902X">#REF!,#REF!</definedName>
    <definedName name="A125251906J">#REF!,#REF!</definedName>
    <definedName name="A125251910X">#REF!,#REF!</definedName>
    <definedName name="A125251914J">#REF!,#REF!</definedName>
    <definedName name="A125252270F">#REF!,#REF!</definedName>
    <definedName name="A125252274R">#REF!,#REF!</definedName>
    <definedName name="A125252278X">#REF!,#REF!</definedName>
    <definedName name="A125252282R">#REF!,#REF!</definedName>
    <definedName name="A125252286X">#REF!,#REF!</definedName>
    <definedName name="A125252290R">#REF!,#REF!</definedName>
    <definedName name="A125252294X">#REF!,#REF!</definedName>
    <definedName name="A125252298J">#REF!,#REF!</definedName>
    <definedName name="A125252302L">#REF!,#REF!</definedName>
    <definedName name="A125252306W">#REF!,#REF!</definedName>
    <definedName name="A125252310L">#REF!,#REF!</definedName>
    <definedName name="A125252666A">#REF!,#REF!</definedName>
    <definedName name="A125252670T">#REF!,#REF!</definedName>
    <definedName name="A125252674A">#REF!,#REF!</definedName>
    <definedName name="A125252678K">#REF!,#REF!</definedName>
    <definedName name="A125252682A">#REF!,#REF!</definedName>
    <definedName name="A125252686K">#REF!,#REF!</definedName>
    <definedName name="A125252690A">#REF!,#REF!</definedName>
    <definedName name="A125252694K">#REF!,#REF!</definedName>
    <definedName name="A125252698V">#REF!,#REF!</definedName>
    <definedName name="A125252702X">#REF!,#REF!</definedName>
    <definedName name="A125252706J">#REF!,#REF!</definedName>
    <definedName name="A125253062F">#REF!,#REF!</definedName>
    <definedName name="A125253066R">#REF!,#REF!</definedName>
    <definedName name="A125253070F">#REF!,#REF!</definedName>
    <definedName name="A125253074R">#REF!,#REF!</definedName>
    <definedName name="A125253078X">#REF!,#REF!</definedName>
    <definedName name="A125253082R">#REF!,#REF!</definedName>
    <definedName name="A125253086X">#REF!,#REF!</definedName>
    <definedName name="A125253090R">#REF!,#REF!</definedName>
    <definedName name="A125253094X">#REF!,#REF!</definedName>
    <definedName name="A125253098J">#REF!,#REF!</definedName>
    <definedName name="A125253102L">#REF!,#REF!</definedName>
    <definedName name="A125253458A">#REF!,#REF!</definedName>
    <definedName name="A125253462T">#REF!,#REF!</definedName>
    <definedName name="A125253466A">#REF!,#REF!</definedName>
    <definedName name="A125253470T">#REF!,#REF!</definedName>
    <definedName name="A125253474A">#REF!,#REF!</definedName>
    <definedName name="A125253478K">#REF!,#REF!</definedName>
    <definedName name="A125253482A">#REF!,#REF!</definedName>
    <definedName name="A125253486K">#REF!,#REF!</definedName>
    <definedName name="A125253490A">#REF!,#REF!</definedName>
    <definedName name="A125253494K">#REF!,#REF!</definedName>
    <definedName name="A125253498V">#REF!,#REF!</definedName>
    <definedName name="A125253854C">#REF!,#REF!</definedName>
    <definedName name="A125253858L">#REF!,#REF!</definedName>
    <definedName name="A125253862C">#REF!,#REF!</definedName>
    <definedName name="A125253866L">#REF!,#REF!</definedName>
    <definedName name="A125253870C">#REF!,#REF!</definedName>
    <definedName name="A125253874L">#REF!,#REF!</definedName>
    <definedName name="A125253878W">#REF!,#REF!</definedName>
    <definedName name="A125253882L">#REF!,#REF!</definedName>
    <definedName name="A125253886W">#REF!,#REF!</definedName>
    <definedName name="A125253890L">#REF!,#REF!</definedName>
    <definedName name="A125253894W">#REF!,#REF!</definedName>
    <definedName name="A125253898F">#REF!,#REF!</definedName>
    <definedName name="A125253902K">#REF!,#REF!</definedName>
    <definedName name="A125253906V">#REF!,#REF!</definedName>
    <definedName name="A125253910K">#REF!,#REF!</definedName>
    <definedName name="A125253914V">#REF!,#REF!</definedName>
    <definedName name="A125253918C">#REF!,#REF!</definedName>
    <definedName name="A125253922V">#REF!,#REF!</definedName>
    <definedName name="A125253926C">#REF!,#REF!</definedName>
    <definedName name="A125253930V">#REF!,#REF!</definedName>
    <definedName name="A125253934C">#REF!,#REF!</definedName>
    <definedName name="A125253938L">#REF!,#REF!</definedName>
    <definedName name="A125253942C">#REF!,#REF!</definedName>
    <definedName name="A125253946L">#REF!,#REF!</definedName>
    <definedName name="A125253950C">#REF!,#REF!</definedName>
    <definedName name="A125253954L">#REF!,#REF!</definedName>
    <definedName name="A125253958W">#REF!,#REF!</definedName>
    <definedName name="A125253962L">#REF!,#REF!</definedName>
    <definedName name="A125253966W">#REF!,#REF!</definedName>
    <definedName name="A125253970L">#REF!,#REF!</definedName>
    <definedName name="A125253974W">#REF!,#REF!</definedName>
    <definedName name="A125253978F">#REF!,#REF!</definedName>
    <definedName name="A125253982W">#REF!,#REF!</definedName>
    <definedName name="A125253986F">#REF!,#REF!</definedName>
    <definedName name="A125253990W">#REF!,#REF!</definedName>
    <definedName name="A125253994F">#REF!,#REF!</definedName>
    <definedName name="A125253998R">#REF!,#REF!</definedName>
    <definedName name="A125254002W">#REF!,#REF!</definedName>
    <definedName name="A125254006F">#REF!,#REF!</definedName>
    <definedName name="A125254010W">#REF!,#REF!</definedName>
    <definedName name="A125254014F">#REF!,#REF!</definedName>
    <definedName name="A125254018R">#REF!,#REF!</definedName>
    <definedName name="A125254022F">#REF!,#REF!</definedName>
    <definedName name="A125254026R">#REF!,#REF!</definedName>
    <definedName name="A125254030F">#REF!,#REF!</definedName>
    <definedName name="A125254034R">#REF!,#REF!</definedName>
    <definedName name="A125254038X">#REF!,#REF!</definedName>
    <definedName name="A125254042R">#REF!,#REF!</definedName>
    <definedName name="A125254046X">#REF!,#REF!</definedName>
    <definedName name="A125254050R">#REF!,#REF!</definedName>
    <definedName name="A125254054X">#REF!,#REF!</definedName>
    <definedName name="A125254058J">#REF!,#REF!</definedName>
    <definedName name="A125254062X">#REF!,#REF!</definedName>
    <definedName name="A125254066J">#REF!,#REF!</definedName>
    <definedName name="A125254070X">#REF!,#REF!</definedName>
    <definedName name="A125254074J">#REF!,#REF!</definedName>
    <definedName name="A125254078T">#REF!,#REF!</definedName>
    <definedName name="A125254082J">#REF!,#REF!</definedName>
    <definedName name="A125254086T">#REF!,#REF!</definedName>
    <definedName name="A125254090J">#REF!,#REF!</definedName>
    <definedName name="A125254094T">#REF!,#REF!</definedName>
    <definedName name="A125254098A">#REF!,#REF!</definedName>
    <definedName name="A125254102F">#REF!,#REF!</definedName>
    <definedName name="A125254106R">#REF!,#REF!</definedName>
    <definedName name="A125254110F">#REF!,#REF!</definedName>
    <definedName name="A125254114R">#REF!,#REF!</definedName>
    <definedName name="A125254118X">#REF!,#REF!</definedName>
    <definedName name="A125254122R">#REF!,#REF!</definedName>
    <definedName name="A125254126X">#REF!,#REF!</definedName>
    <definedName name="A125254130R">#REF!,#REF!</definedName>
    <definedName name="A125254134X">#REF!,#REF!</definedName>
    <definedName name="A125254138J">#REF!,#REF!</definedName>
    <definedName name="A125254142X">#REF!,#REF!</definedName>
    <definedName name="A125254146J">#REF!,#REF!</definedName>
    <definedName name="A125254150X">#REF!,#REF!</definedName>
    <definedName name="A125254154J">#REF!,#REF!</definedName>
    <definedName name="A125254158T">#REF!,#REF!</definedName>
    <definedName name="A125254162J">#REF!,#REF!</definedName>
    <definedName name="A125254166T">#REF!,#REF!</definedName>
    <definedName name="A125254170J">#REF!,#REF!</definedName>
    <definedName name="A125254174T">#REF!,#REF!</definedName>
    <definedName name="A125254178A">#REF!,#REF!</definedName>
    <definedName name="A125254182T">#REF!,#REF!</definedName>
    <definedName name="A125254186A">#REF!,#REF!</definedName>
    <definedName name="A125254190T">#REF!,#REF!</definedName>
    <definedName name="A125254194A">#REF!,#REF!</definedName>
    <definedName name="A125254198K">#REF!,#REF!</definedName>
    <definedName name="A125254202R">#REF!,#REF!</definedName>
    <definedName name="A125254206X">#REF!,#REF!</definedName>
    <definedName name="A125254210R">#REF!,#REF!</definedName>
    <definedName name="A125254214X">#REF!,#REF!</definedName>
    <definedName name="A125254218J">#REF!,#REF!</definedName>
    <definedName name="A125254222X">#REF!,#REF!</definedName>
    <definedName name="A125254226J">#REF!,#REF!</definedName>
    <definedName name="A125254230X">#REF!,#REF!</definedName>
    <definedName name="A125254234J">#REF!,#REF!</definedName>
    <definedName name="A125254238T">#REF!,#REF!</definedName>
    <definedName name="A125254242J">#REF!,#REF!</definedName>
    <definedName name="A125254246T">#REF!,#REF!</definedName>
    <definedName name="A125254250J">#REF!,#REF!</definedName>
    <definedName name="A125254254T">#REF!,#REF!</definedName>
    <definedName name="A125254258A">#REF!,#REF!</definedName>
    <definedName name="A125254262T">#REF!,#REF!</definedName>
    <definedName name="A125254266A">#REF!,#REF!</definedName>
    <definedName name="A125254270T">#REF!,#REF!</definedName>
    <definedName name="A125254274A">#REF!,#REF!</definedName>
    <definedName name="A125254278K">#REF!,#REF!</definedName>
    <definedName name="A125254282A">#REF!,#REF!</definedName>
    <definedName name="A125254286K">#REF!,#REF!</definedName>
    <definedName name="A125254290A">#REF!,#REF!</definedName>
    <definedName name="A125254646C">#REF!,#REF!</definedName>
    <definedName name="A125254650V">#REF!,#REF!</definedName>
    <definedName name="A125254654C">#REF!,#REF!</definedName>
    <definedName name="A125254658L">#REF!,#REF!</definedName>
    <definedName name="A125254662C">#REF!,#REF!</definedName>
    <definedName name="A125254666L">#REF!,#REF!</definedName>
    <definedName name="A125254670C">#REF!,#REF!</definedName>
    <definedName name="A125254674L">#REF!,#REF!</definedName>
    <definedName name="A125254678W">#REF!,#REF!</definedName>
    <definedName name="A125254682L">#REF!,#REF!</definedName>
    <definedName name="A125254686W">#REF!,#REF!</definedName>
    <definedName name="A125255042J">#REF!,#REF!</definedName>
    <definedName name="A125255046T">#REF!,#REF!</definedName>
    <definedName name="A125255050J">#REF!,#REF!</definedName>
    <definedName name="A125255054T">#REF!,#REF!</definedName>
    <definedName name="A125255058A">#REF!,#REF!</definedName>
    <definedName name="A125255062T">#REF!,#REF!</definedName>
    <definedName name="A125255066A">#REF!,#REF!</definedName>
    <definedName name="A125255070T">#REF!,#REF!</definedName>
    <definedName name="A125255074A">#REF!,#REF!</definedName>
    <definedName name="A125255078K">#REF!,#REF!</definedName>
    <definedName name="A125255082A">#REF!,#REF!</definedName>
    <definedName name="A125255438C">#REF!,#REF!</definedName>
    <definedName name="A125255442V">#REF!,#REF!</definedName>
    <definedName name="A125255446C">#REF!,#REF!</definedName>
    <definedName name="A125255450V">#REF!,#REF!</definedName>
    <definedName name="A125255454C">#REF!,#REF!</definedName>
    <definedName name="A125255458L">#REF!,#REF!</definedName>
    <definedName name="A125255462C">#REF!,#REF!</definedName>
    <definedName name="A125255466L">#REF!,#REF!</definedName>
    <definedName name="A125255470C">#REF!,#REF!</definedName>
    <definedName name="A125255474L">#REF!,#REF!</definedName>
    <definedName name="A125255478W">#REF!,#REF!</definedName>
    <definedName name="A125255834F">#REF!,#REF!</definedName>
    <definedName name="A125255838R">#REF!,#REF!</definedName>
    <definedName name="A125255842F">#REF!,#REF!</definedName>
    <definedName name="A125255846R">#REF!,#REF!</definedName>
    <definedName name="A125255850F">#REF!,#REF!</definedName>
    <definedName name="A125255854R">#REF!,#REF!</definedName>
    <definedName name="A125255858X">#REF!,#REF!</definedName>
    <definedName name="A125255862R">#REF!,#REF!</definedName>
    <definedName name="A125255866X">#REF!,#REF!</definedName>
    <definedName name="A125255870R">#REF!,#REF!</definedName>
    <definedName name="A125255874X">#REF!,#REF!</definedName>
    <definedName name="A125256230K">#REF!,#REF!</definedName>
    <definedName name="A125256234V">#REF!,#REF!</definedName>
    <definedName name="A125256238C">#REF!,#REF!</definedName>
    <definedName name="A125256242V">#REF!,#REF!</definedName>
    <definedName name="A125256246C">#REF!,#REF!</definedName>
    <definedName name="A125256250V">#REF!,#REF!</definedName>
    <definedName name="A125256254C">#REF!,#REF!</definedName>
    <definedName name="A125256258L">#REF!,#REF!</definedName>
    <definedName name="A125256262C">#REF!,#REF!</definedName>
    <definedName name="A125256266L">#REF!,#REF!</definedName>
    <definedName name="A125256270C">#REF!,#REF!</definedName>
    <definedName name="A125256274L">#REF!,#REF!</definedName>
    <definedName name="A125256278W">#REF!,#REF!</definedName>
    <definedName name="A125256282L">#REF!,#REF!</definedName>
    <definedName name="A125256286W">#REF!,#REF!</definedName>
    <definedName name="A125256290L">#REF!,#REF!</definedName>
    <definedName name="A125256294W">#REF!,#REF!</definedName>
    <definedName name="A125256298F">#REF!,#REF!</definedName>
    <definedName name="A125256302K">#REF!,#REF!</definedName>
    <definedName name="A125256306V">#REF!,#REF!</definedName>
    <definedName name="A125256310K">#REF!,#REF!</definedName>
    <definedName name="A125256314V">#REF!,#REF!</definedName>
    <definedName name="A125256318C">#REF!,#REF!</definedName>
    <definedName name="A125256322V">#REF!,#REF!</definedName>
    <definedName name="A125256326C">#REF!,#REF!</definedName>
    <definedName name="A125256330V">#REF!,#REF!</definedName>
    <definedName name="A125256334C">#REF!,#REF!</definedName>
    <definedName name="A125256338L">#REF!,#REF!</definedName>
    <definedName name="A125256342C">#REF!,#REF!</definedName>
    <definedName name="A125256346L">#REF!,#REF!</definedName>
    <definedName name="A125256350C">#REF!,#REF!</definedName>
    <definedName name="A125256354L">#REF!,#REF!</definedName>
    <definedName name="A125256358W">#REF!,#REF!</definedName>
    <definedName name="A125256362L">#REF!,#REF!</definedName>
    <definedName name="A125256366W">#REF!,#REF!</definedName>
    <definedName name="A125256370L">#REF!,#REF!</definedName>
    <definedName name="A125256374W">#REF!,#REF!</definedName>
    <definedName name="A125256378F">#REF!,#REF!</definedName>
    <definedName name="A125256382W">#REF!,#REF!</definedName>
    <definedName name="A125256386F">#REF!,#REF!</definedName>
    <definedName name="A125256390W">#REF!,#REF!</definedName>
    <definedName name="A125256394F">#REF!,#REF!</definedName>
    <definedName name="A125256398R">#REF!,#REF!</definedName>
    <definedName name="A125256402V">#REF!,#REF!</definedName>
    <definedName name="A125256406C">#REF!,#REF!</definedName>
    <definedName name="A125256410V">#REF!,#REF!</definedName>
    <definedName name="A125256414C">#REF!,#REF!</definedName>
    <definedName name="A125256418L">#REF!,#REF!</definedName>
    <definedName name="A125256422C">#REF!,#REF!</definedName>
    <definedName name="A125256426L">#REF!,#REF!</definedName>
    <definedName name="A125256430C">#REF!,#REF!</definedName>
    <definedName name="A125256434L">#REF!,#REF!</definedName>
    <definedName name="A125256438W">#REF!,#REF!</definedName>
    <definedName name="A125256442L">#REF!,#REF!</definedName>
    <definedName name="A125256446W">#REF!,#REF!</definedName>
    <definedName name="A125256450L">#REF!,#REF!</definedName>
    <definedName name="A125256454W">#REF!,#REF!</definedName>
    <definedName name="A125256458F">#REF!,#REF!</definedName>
    <definedName name="A125256462W">#REF!,#REF!</definedName>
    <definedName name="A125256466F">#REF!,#REF!</definedName>
    <definedName name="A125256470W">#REF!,#REF!</definedName>
    <definedName name="A125256474F">#REF!,#REF!</definedName>
    <definedName name="A125256478R">#REF!,#REF!</definedName>
    <definedName name="A125256482F">#REF!,#REF!</definedName>
    <definedName name="A125256486R">#REF!,#REF!</definedName>
    <definedName name="A125256490F">#REF!,#REF!</definedName>
    <definedName name="A125256494R">#REF!,#REF!</definedName>
    <definedName name="A125256498X">#REF!,#REF!</definedName>
    <definedName name="A125256502C">#REF!,#REF!</definedName>
    <definedName name="A125256506L">#REF!,#REF!</definedName>
    <definedName name="A125256510C">#REF!,#REF!</definedName>
    <definedName name="A125256514L">#REF!,#REF!</definedName>
    <definedName name="A125256518W">#REF!,#REF!</definedName>
    <definedName name="A125256522L">#REF!,#REF!</definedName>
    <definedName name="A125256526W">#REF!,#REF!</definedName>
    <definedName name="A125256530L">#REF!,#REF!</definedName>
    <definedName name="A125256534W">#REF!,#REF!</definedName>
    <definedName name="A125256538F">#REF!,#REF!</definedName>
    <definedName name="A125256542W">#REF!,#REF!</definedName>
    <definedName name="A125256546F">#REF!,#REF!</definedName>
    <definedName name="A125256550W">#REF!,#REF!</definedName>
    <definedName name="A125256554F">#REF!,#REF!</definedName>
    <definedName name="A125256558R">#REF!,#REF!</definedName>
    <definedName name="A125256562F">#REF!,#REF!</definedName>
    <definedName name="A125256566R">#REF!,#REF!</definedName>
    <definedName name="A125256570F">#REF!,#REF!</definedName>
    <definedName name="A125256574R">#REF!,#REF!</definedName>
    <definedName name="A125256578X">#REF!,#REF!</definedName>
    <definedName name="A125256582R">#REF!,#REF!</definedName>
    <definedName name="A125256586X">#REF!,#REF!</definedName>
    <definedName name="A125256590R">#REF!,#REF!</definedName>
    <definedName name="A125256594X">#REF!,#REF!</definedName>
    <definedName name="A125256598J">#REF!,#REF!</definedName>
    <definedName name="A125256602L">#REF!,#REF!</definedName>
    <definedName name="A125256606W">#REF!,#REF!</definedName>
    <definedName name="A125256610L">#REF!,#REF!</definedName>
    <definedName name="A125256614W">#REF!,#REF!</definedName>
    <definedName name="A125256618F">#REF!,#REF!</definedName>
    <definedName name="A125256622W">#REF!,#REF!</definedName>
    <definedName name="A125256626F">#REF!,#REF!</definedName>
    <definedName name="A125256630W">#REF!,#REF!</definedName>
    <definedName name="A125256634F">#REF!,#REF!</definedName>
    <definedName name="A125256638R">#REF!,#REF!</definedName>
    <definedName name="A125256642F">#REF!,#REF!</definedName>
    <definedName name="A125256646R">#REF!,#REF!</definedName>
    <definedName name="A125256650F">#REF!,#REF!</definedName>
    <definedName name="A125256654R">#REF!,#REF!</definedName>
    <definedName name="A125256658X">#REF!,#REF!</definedName>
    <definedName name="A125256662R">#REF!,#REF!</definedName>
    <definedName name="A125256666X">#REF!,#REF!</definedName>
    <definedName name="A125257022K">#REF!,#REF!</definedName>
    <definedName name="A125257026V">#REF!,#REF!</definedName>
    <definedName name="A125257030K">#REF!,#REF!</definedName>
    <definedName name="A125257034V">#REF!,#REF!</definedName>
    <definedName name="A125257038C">#REF!,#REF!</definedName>
    <definedName name="A125257042V">#REF!,#REF!</definedName>
    <definedName name="A125257046C">#REF!,#REF!</definedName>
    <definedName name="A125257050V">#REF!,#REF!</definedName>
    <definedName name="A125257054C">#REF!,#REF!</definedName>
    <definedName name="A125257058L">#REF!,#REF!</definedName>
    <definedName name="A125257062C">#REF!,#REF!</definedName>
    <definedName name="A125257418F">#REF!,#REF!</definedName>
    <definedName name="A125257422W">#REF!,#REF!</definedName>
    <definedName name="A125257426F">#REF!,#REF!</definedName>
    <definedName name="A125257430W">#REF!,#REF!</definedName>
    <definedName name="A125257434F">#REF!,#REF!</definedName>
    <definedName name="A125257438R">#REF!,#REF!</definedName>
    <definedName name="A125257442F">#REF!,#REF!</definedName>
    <definedName name="A125257446R">#REF!,#REF!</definedName>
    <definedName name="A125257450F">#REF!,#REF!</definedName>
    <definedName name="A125257454R">#REF!,#REF!</definedName>
    <definedName name="A125257458X">#REF!,#REF!</definedName>
    <definedName name="A125257814J">#REF!,#REF!</definedName>
    <definedName name="A125257818T">#REF!,#REF!</definedName>
    <definedName name="A125257822J">#REF!,#REF!</definedName>
    <definedName name="A125257826T">#REF!,#REF!</definedName>
    <definedName name="A125257830J">#REF!,#REF!</definedName>
    <definedName name="A125257834T">#REF!,#REF!</definedName>
    <definedName name="A125257838A">#REF!,#REF!</definedName>
    <definedName name="A125257842T">#REF!,#REF!</definedName>
    <definedName name="A125257846A">#REF!,#REF!</definedName>
    <definedName name="A125257850T">#REF!,#REF!</definedName>
    <definedName name="A125257854A">#REF!,#REF!</definedName>
    <definedName name="A125258210L">#REF!,#REF!</definedName>
    <definedName name="A125258214W">#REF!,#REF!</definedName>
    <definedName name="A125258218F">#REF!,#REF!</definedName>
    <definedName name="A125258222W">#REF!,#REF!</definedName>
    <definedName name="A125258226F">#REF!,#REF!</definedName>
    <definedName name="A125258230W">#REF!,#REF!</definedName>
    <definedName name="A125258234F">#REF!,#REF!</definedName>
    <definedName name="A125258238R">#REF!,#REF!</definedName>
    <definedName name="A125258242F">#REF!,#REF!</definedName>
    <definedName name="A125258246R">#REF!,#REF!</definedName>
    <definedName name="A125258250F">#REF!,#REF!</definedName>
    <definedName name="A125258606J">#REF!,#REF!</definedName>
    <definedName name="A125258610X">#REF!,#REF!</definedName>
    <definedName name="A125258614J">#REF!,#REF!</definedName>
    <definedName name="A125258618T">#REF!,#REF!</definedName>
    <definedName name="A125258622J">#REF!,#REF!</definedName>
    <definedName name="A125258626T">#REF!,#REF!</definedName>
    <definedName name="A125258630J">#REF!,#REF!</definedName>
    <definedName name="A125258634T">#REF!,#REF!</definedName>
    <definedName name="A125258638A">#REF!,#REF!</definedName>
    <definedName name="A125258642T">#REF!,#REF!</definedName>
    <definedName name="A125258646A">#REF!,#REF!</definedName>
    <definedName name="A125258650T">#REF!,#REF!</definedName>
    <definedName name="A125258654A">#REF!,#REF!</definedName>
    <definedName name="A125258658K">#REF!,#REF!</definedName>
    <definedName name="A125258662A">#REF!,#REF!</definedName>
    <definedName name="A125258666K">#REF!,#REF!</definedName>
    <definedName name="A125258670A">#REF!,#REF!</definedName>
    <definedName name="A125258674K">#REF!,#REF!</definedName>
    <definedName name="A125258678V">#REF!,#REF!</definedName>
    <definedName name="A125258682K">#REF!,#REF!</definedName>
    <definedName name="A125258686V">#REF!,#REF!</definedName>
    <definedName name="A125258690K">#REF!,#REF!</definedName>
    <definedName name="A125258694V">#REF!,#REF!</definedName>
    <definedName name="A125258698C">#REF!,#REF!</definedName>
    <definedName name="A125258702J">#REF!,#REF!</definedName>
    <definedName name="A125258706T">#REF!,#REF!</definedName>
    <definedName name="A125258710J">#REF!,#REF!</definedName>
    <definedName name="A125258714T">#REF!,#REF!</definedName>
    <definedName name="A125258718A">#REF!,#REF!</definedName>
    <definedName name="A125258722T">#REF!,#REF!</definedName>
    <definedName name="A125258726A">#REF!,#REF!</definedName>
    <definedName name="A125258730T">#REF!,#REF!</definedName>
    <definedName name="A125258734A">#REF!,#REF!</definedName>
    <definedName name="A125258738K">#REF!,#REF!</definedName>
    <definedName name="A125258742A">#REF!,#REF!</definedName>
    <definedName name="A125258746K">#REF!,#REF!</definedName>
    <definedName name="A125258750A">#REF!,#REF!</definedName>
    <definedName name="A125258754K">#REF!,#REF!</definedName>
    <definedName name="A125258758V">#REF!,#REF!</definedName>
    <definedName name="A125258762K">#REF!,#REF!</definedName>
    <definedName name="A125258766V">#REF!,#REF!</definedName>
    <definedName name="A125258770K">#REF!,#REF!</definedName>
    <definedName name="A125258774V">#REF!,#REF!</definedName>
    <definedName name="A125258778C">#REF!,#REF!</definedName>
    <definedName name="A125258782V">#REF!,#REF!</definedName>
    <definedName name="A125258786C">#REF!,#REF!</definedName>
    <definedName name="A125258790V">#REF!,#REF!</definedName>
    <definedName name="A125258794C">#REF!,#REF!</definedName>
    <definedName name="A125258798L">#REF!,#REF!</definedName>
    <definedName name="A125258802T">#REF!,#REF!</definedName>
    <definedName name="A125258806A">#REF!,#REF!</definedName>
    <definedName name="A125258810T">#REF!,#REF!</definedName>
    <definedName name="A125258814A">#REF!,#REF!</definedName>
    <definedName name="A125258818K">#REF!,#REF!</definedName>
    <definedName name="A125258822A">#REF!,#REF!</definedName>
    <definedName name="A125258826K">#REF!,#REF!</definedName>
    <definedName name="A125258830A">#REF!,#REF!</definedName>
    <definedName name="A125258834K">#REF!,#REF!</definedName>
    <definedName name="A125258838V">#REF!,#REF!</definedName>
    <definedName name="A125258842K">#REF!,#REF!</definedName>
    <definedName name="A125258846V">#REF!,#REF!</definedName>
    <definedName name="A125258850K">#REF!,#REF!</definedName>
    <definedName name="A125258854V">#REF!,#REF!</definedName>
    <definedName name="A125258858C">#REF!,#REF!</definedName>
    <definedName name="A125258862V">#REF!,#REF!</definedName>
    <definedName name="A125258866C">#REF!,#REF!</definedName>
    <definedName name="A125258870V">#REF!,#REF!</definedName>
    <definedName name="A125258874C">#REF!,#REF!</definedName>
    <definedName name="A125258878L">#REF!,#REF!</definedName>
    <definedName name="A125258882C">#REF!,#REF!</definedName>
    <definedName name="A125258886L">#REF!,#REF!</definedName>
    <definedName name="A125258890C">#REF!,#REF!</definedName>
    <definedName name="A125258894L">#REF!,#REF!</definedName>
    <definedName name="A125258898W">#REF!,#REF!</definedName>
    <definedName name="A125258902A">#REF!,#REF!</definedName>
    <definedName name="A125258906K">#REF!,#REF!</definedName>
    <definedName name="A125258910A">#REF!,#REF!</definedName>
    <definedName name="A125258914K">#REF!,#REF!</definedName>
    <definedName name="A125258918V">#REF!,#REF!</definedName>
    <definedName name="A125258922K">#REF!,#REF!</definedName>
    <definedName name="A125258926V">#REF!,#REF!</definedName>
    <definedName name="A125258930K">#REF!,#REF!</definedName>
    <definedName name="A125258934V">#REF!,#REF!</definedName>
    <definedName name="A125258938C">#REF!,#REF!</definedName>
    <definedName name="A125258942V">#REF!,#REF!</definedName>
    <definedName name="A125258946C">#REF!,#REF!</definedName>
    <definedName name="A125258950V">#REF!,#REF!</definedName>
    <definedName name="A125258954C">#REF!,#REF!</definedName>
    <definedName name="A125258958L">#REF!,#REF!</definedName>
    <definedName name="A125258962C">#REF!,#REF!</definedName>
    <definedName name="A125258966L">#REF!,#REF!</definedName>
    <definedName name="A125258970C">#REF!,#REF!</definedName>
    <definedName name="A125258974L">#REF!,#REF!</definedName>
    <definedName name="A125258978W">#REF!,#REF!</definedName>
    <definedName name="A125258982L">#REF!,#REF!</definedName>
    <definedName name="A125258986W">#REF!,#REF!</definedName>
    <definedName name="A125258990L">#REF!,#REF!</definedName>
    <definedName name="A125258994W">#REF!,#REF!</definedName>
    <definedName name="A125258998F">#REF!,#REF!</definedName>
    <definedName name="A125259002L">#REF!,#REF!</definedName>
    <definedName name="A125259006W">#REF!,#REF!</definedName>
    <definedName name="A125259010L">#REF!,#REF!</definedName>
    <definedName name="A125259014W">#REF!,#REF!</definedName>
    <definedName name="A125259018F">#REF!,#REF!</definedName>
    <definedName name="A125259022W">#REF!,#REF!</definedName>
    <definedName name="A125259026F">#REF!,#REF!</definedName>
    <definedName name="A125259030W">#REF!,#REF!</definedName>
    <definedName name="A125259034F">#REF!,#REF!</definedName>
    <definedName name="A125259038R">#REF!,#REF!</definedName>
    <definedName name="A125259042F">#REF!,#REF!</definedName>
    <definedName name="A125259398V">#REF!,#REF!</definedName>
    <definedName name="A125259402X">#REF!,#REF!</definedName>
    <definedName name="A125259406J">#REF!,#REF!</definedName>
    <definedName name="A125259410X">#REF!,#REF!</definedName>
    <definedName name="A125259414J">#REF!,#REF!</definedName>
    <definedName name="A125259418T">#REF!,#REF!</definedName>
    <definedName name="A125259422J">#REF!,#REF!</definedName>
    <definedName name="A125259426T">#REF!,#REF!</definedName>
    <definedName name="A125259430J">#REF!,#REF!</definedName>
    <definedName name="A125259434T">#REF!,#REF!</definedName>
    <definedName name="A125259438A">#REF!,#REF!</definedName>
    <definedName name="A125259794W">#REF!,#REF!</definedName>
    <definedName name="A125259798F">#REF!,#REF!</definedName>
    <definedName name="A125259802K">#REF!,#REF!</definedName>
    <definedName name="A125259806V">#REF!,#REF!</definedName>
    <definedName name="A125259810K">#REF!,#REF!</definedName>
    <definedName name="A125259814V">#REF!,#REF!</definedName>
    <definedName name="A125259818C">#REF!,#REF!</definedName>
    <definedName name="A125259822V">#REF!,#REF!</definedName>
    <definedName name="A125259826C">#REF!,#REF!</definedName>
    <definedName name="A125259830V">#REF!,#REF!</definedName>
    <definedName name="A125259834C">#REF!,#REF!</definedName>
    <definedName name="A125260190F">#REF!,#REF!</definedName>
    <definedName name="A125260194R">#REF!,#REF!</definedName>
    <definedName name="A125260198X">#REF!,#REF!</definedName>
    <definedName name="A125260202C">#REF!,#REF!</definedName>
    <definedName name="A125260206L">#REF!,#REF!</definedName>
    <definedName name="A125260210C">#REF!,#REF!</definedName>
    <definedName name="A125260214L">#REF!,#REF!</definedName>
    <definedName name="A125260218W">#REF!,#REF!</definedName>
    <definedName name="A125260222L">#REF!,#REF!</definedName>
    <definedName name="A125260226W">#REF!,#REF!</definedName>
    <definedName name="A125260230L">#REF!,#REF!</definedName>
    <definedName name="A125260586A">#REF!,#REF!</definedName>
    <definedName name="A125260590T">#REF!,#REF!</definedName>
    <definedName name="A125260594A">#REF!,#REF!</definedName>
    <definedName name="A125260598K">#REF!,#REF!</definedName>
    <definedName name="A125260602R">#REF!,#REF!</definedName>
    <definedName name="A125260606X">#REF!,#REF!</definedName>
    <definedName name="A125260610R">#REF!,#REF!</definedName>
    <definedName name="A125260614X">#REF!,#REF!</definedName>
    <definedName name="A125260618J">#REF!,#REF!</definedName>
    <definedName name="A125260622X">#REF!,#REF!</definedName>
    <definedName name="A125260626J">#REF!,#REF!</definedName>
    <definedName name="A125260982C">#REF!,#REF!</definedName>
    <definedName name="A125260986L">#REF!,#REF!</definedName>
    <definedName name="A125260990C">#REF!,#REF!</definedName>
    <definedName name="A125260994L">#REF!,#REF!</definedName>
    <definedName name="A125260998W">#REF!,#REF!</definedName>
    <definedName name="A125261002C">#REF!,#REF!</definedName>
    <definedName name="A125261006L">#REF!,#REF!</definedName>
    <definedName name="A125261010C">#REF!,#REF!</definedName>
    <definedName name="A125261014L">#REF!,#REF!</definedName>
    <definedName name="A125261018W">#REF!,#REF!</definedName>
    <definedName name="A125261022L">#REF!,#REF!</definedName>
    <definedName name="A125261026W">#REF!,#REF!</definedName>
    <definedName name="A125261030L">#REF!,#REF!</definedName>
    <definedName name="A125261034W">#REF!,#REF!</definedName>
    <definedName name="A125261038F">#REF!,#REF!</definedName>
    <definedName name="A125261042W">#REF!,#REF!</definedName>
    <definedName name="A125261046F">#REF!,#REF!</definedName>
    <definedName name="A125261050W">#REF!,#REF!</definedName>
    <definedName name="A125261054F">#REF!,#REF!</definedName>
    <definedName name="A125261058R">#REF!,#REF!</definedName>
    <definedName name="A125261062F">#REF!,#REF!</definedName>
    <definedName name="A125261066R">#REF!,#REF!</definedName>
    <definedName name="A125261070F">#REF!,#REF!</definedName>
    <definedName name="A125261074R">#REF!,#REF!</definedName>
    <definedName name="A125261078X">#REF!,#REF!</definedName>
    <definedName name="A125261082R">#REF!,#REF!</definedName>
    <definedName name="A125261086X">#REF!,#REF!</definedName>
    <definedName name="A125261090R">#REF!,#REF!</definedName>
    <definedName name="A125261094X">#REF!,#REF!</definedName>
    <definedName name="A125261098J">#REF!,#REF!</definedName>
    <definedName name="A125261102L">#REF!,#REF!</definedName>
    <definedName name="A125261106W">#REF!,#REF!</definedName>
    <definedName name="A125261110L">#REF!,#REF!</definedName>
    <definedName name="A125261114W">#REF!,#REF!</definedName>
    <definedName name="A125261118F">#REF!,#REF!</definedName>
    <definedName name="A125261122W">#REF!,#REF!</definedName>
    <definedName name="A125261126F">#REF!,#REF!</definedName>
    <definedName name="A125261130W">#REF!,#REF!</definedName>
    <definedName name="A125261134F">#REF!,#REF!</definedName>
    <definedName name="A125261138R">#REF!,#REF!</definedName>
    <definedName name="A125261142F">#REF!,#REF!</definedName>
    <definedName name="A125261146R">#REF!,#REF!</definedName>
    <definedName name="A125261150F">#REF!,#REF!</definedName>
    <definedName name="A125261154R">#REF!,#REF!</definedName>
    <definedName name="A125261158X">#REF!,#REF!</definedName>
    <definedName name="A125261162R">#REF!,#REF!</definedName>
    <definedName name="A125261166X">#REF!,#REF!</definedName>
    <definedName name="A125261170R">#REF!,#REF!</definedName>
    <definedName name="A125261174X">#REF!,#REF!</definedName>
    <definedName name="A125261178J">#REF!,#REF!</definedName>
    <definedName name="A125261182X">#REF!,#REF!</definedName>
    <definedName name="A125261186J">#REF!,#REF!</definedName>
    <definedName name="A125261190X">#REF!,#REF!</definedName>
    <definedName name="A125261194J">#REF!,#REF!</definedName>
    <definedName name="A125261198T">#REF!,#REF!</definedName>
    <definedName name="A125261202W">#REF!,#REF!</definedName>
    <definedName name="A125261206F">#REF!,#REF!</definedName>
    <definedName name="A125261210W">#REF!,#REF!</definedName>
    <definedName name="A125261214F">#REF!,#REF!</definedName>
    <definedName name="A125261218R">#REF!,#REF!</definedName>
    <definedName name="A125261222F">#REF!,#REF!</definedName>
    <definedName name="A125261226R">#REF!,#REF!</definedName>
    <definedName name="A125261230F">#REF!,#REF!</definedName>
    <definedName name="A125261234R">#REF!,#REF!</definedName>
    <definedName name="A125261238X">#REF!,#REF!</definedName>
    <definedName name="A125261242R">#REF!,#REF!</definedName>
    <definedName name="A125261246X">#REF!,#REF!</definedName>
    <definedName name="A125261250R">#REF!,#REF!</definedName>
    <definedName name="A125261254X">#REF!,#REF!</definedName>
    <definedName name="A125261258J">#REF!,#REF!</definedName>
    <definedName name="A125261262X">#REF!,#REF!</definedName>
    <definedName name="A125261266J">#REF!,#REF!</definedName>
    <definedName name="A125261270X">#REF!,#REF!</definedName>
    <definedName name="A125261274J">#REF!,#REF!</definedName>
    <definedName name="A125261278T">#REF!,#REF!</definedName>
    <definedName name="A125261282J">#REF!,#REF!</definedName>
    <definedName name="A125261286T">#REF!,#REF!</definedName>
    <definedName name="A125261290J">#REF!,#REF!</definedName>
    <definedName name="A125261294T">#REF!,#REF!</definedName>
    <definedName name="A125261298A">#REF!,#REF!</definedName>
    <definedName name="A125261302F">#REF!,#REF!</definedName>
    <definedName name="A125261306R">#REF!,#REF!</definedName>
    <definedName name="A125261310F">#REF!,#REF!</definedName>
    <definedName name="A125261314R">#REF!,#REF!</definedName>
    <definedName name="A125261318X">#REF!,#REF!</definedName>
    <definedName name="A125261322R">#REF!,#REF!</definedName>
    <definedName name="A125261326X">#REF!,#REF!</definedName>
    <definedName name="A125261330R">#REF!,#REF!</definedName>
    <definedName name="A125261334X">#REF!,#REF!</definedName>
    <definedName name="A125261338J">#REF!,#REF!</definedName>
    <definedName name="A125261342X">#REF!,#REF!</definedName>
    <definedName name="A125261346J">#REF!,#REF!</definedName>
    <definedName name="A125261350X">#REF!,#REF!</definedName>
    <definedName name="A125261354J">#REF!,#REF!</definedName>
    <definedName name="A125261358T">#REF!,#REF!</definedName>
    <definedName name="A125261362J">#REF!,#REF!</definedName>
    <definedName name="A125261366T">#REF!,#REF!</definedName>
    <definedName name="A125261370J">#REF!,#REF!</definedName>
    <definedName name="A125261374T">#REF!,#REF!</definedName>
    <definedName name="A125261378A">#REF!,#REF!</definedName>
    <definedName name="A125261382T">#REF!,#REF!</definedName>
    <definedName name="A125261386A">#REF!,#REF!</definedName>
    <definedName name="A125261390T">#REF!,#REF!</definedName>
    <definedName name="A125261394A">#REF!,#REF!</definedName>
    <definedName name="A125261398K">#REF!,#REF!</definedName>
    <definedName name="A125261402R">#REF!,#REF!</definedName>
    <definedName name="A125261406X">#REF!,#REF!</definedName>
    <definedName name="A125261410R">#REF!,#REF!</definedName>
    <definedName name="A125261414X">#REF!,#REF!</definedName>
    <definedName name="A125261418J">#REF!,#REF!</definedName>
    <definedName name="A125261774C">#REF!,#REF!</definedName>
    <definedName name="A125261778L">#REF!,#REF!</definedName>
    <definedName name="A125261782C">#REF!,#REF!</definedName>
    <definedName name="A125261786L">#REF!,#REF!</definedName>
    <definedName name="A125261790C">#REF!,#REF!</definedName>
    <definedName name="A125261794L">#REF!,#REF!</definedName>
    <definedName name="A125261798W">#REF!,#REF!</definedName>
    <definedName name="A125261802A">#REF!,#REF!</definedName>
    <definedName name="A125261806K">#REF!,#REF!</definedName>
    <definedName name="A125261810A">#REF!,#REF!</definedName>
    <definedName name="A125261814K">#REF!,#REF!</definedName>
    <definedName name="A125262170J">#REF!,#REF!</definedName>
    <definedName name="A125262174T">#REF!,#REF!</definedName>
    <definedName name="A125262178A">#REF!,#REF!</definedName>
    <definedName name="A125262182T">#REF!,#REF!</definedName>
    <definedName name="A125262186A">#REF!,#REF!</definedName>
    <definedName name="A125262190T">#REF!,#REF!</definedName>
    <definedName name="A125262194A">#REF!,#REF!</definedName>
    <definedName name="A125262198K">#REF!,#REF!</definedName>
    <definedName name="A125262202R">#REF!,#REF!</definedName>
    <definedName name="A125262206X">#REF!,#REF!</definedName>
    <definedName name="A125262210R">#REF!,#REF!</definedName>
    <definedName name="A125262566C">#REF!,#REF!</definedName>
    <definedName name="A125262570V">#REF!,#REF!</definedName>
    <definedName name="A125262574C">#REF!,#REF!</definedName>
    <definedName name="A125262578L">#REF!,#REF!</definedName>
    <definedName name="A125262582C">#REF!,#REF!</definedName>
    <definedName name="A125262586L">#REF!,#REF!</definedName>
    <definedName name="A125262590C">#REF!,#REF!</definedName>
    <definedName name="A125262594L">#REF!,#REF!</definedName>
    <definedName name="A125262598W">#REF!,#REF!</definedName>
    <definedName name="A125262602A">#REF!,#REF!</definedName>
    <definedName name="A125262606K">#REF!,#REF!</definedName>
    <definedName name="A125262962F">#REF!,#REF!</definedName>
    <definedName name="A125262966R">#REF!,#REF!</definedName>
    <definedName name="A125262970F">#REF!,#REF!</definedName>
    <definedName name="A125262974R">#REF!,#REF!</definedName>
    <definedName name="A125262978X">#REF!,#REF!</definedName>
    <definedName name="A125262982R">#REF!,#REF!</definedName>
    <definedName name="A125262986X">#REF!,#REF!</definedName>
    <definedName name="A125262990R">#REF!,#REF!</definedName>
    <definedName name="A125262994X">#REF!,#REF!</definedName>
    <definedName name="A125262998J">#REF!,#REF!</definedName>
    <definedName name="A125263002R">#REF!,#REF!</definedName>
    <definedName name="A125548480V">Data2!$AB$1:$AB$10,Data2!$AB$11:$AB$20</definedName>
    <definedName name="A125548480V_Data">Data2!$AB$11:$AB$20</definedName>
    <definedName name="A125548480V_Latest">Data2!$AB$20</definedName>
    <definedName name="A125548488L">Data2!$CD$1:$CD$10,Data2!$CD$11:$CD$20</definedName>
    <definedName name="A125548488L_Data">Data2!$CD$11:$CD$20</definedName>
    <definedName name="A125548488L_Latest">Data2!$CD$20</definedName>
    <definedName name="A125548496L">Data2!$EX$1:$EX$10,Data2!$EX$11:$EX$20</definedName>
    <definedName name="A125548496L_Data">Data2!$EX$11:$EX$20</definedName>
    <definedName name="A125548496L_Latest">Data2!$EX$20</definedName>
    <definedName name="A125548504A">Data2!$HR$1:$HR$10,Data2!$HR$11:$HR$20</definedName>
    <definedName name="A125548504A_Data">Data2!$HR$11:$HR$20</definedName>
    <definedName name="A125548504A_Latest">Data2!$HR$20</definedName>
    <definedName name="A125548512A">Data1!$H$1:$H$10,Data1!$H$11:$H$20</definedName>
    <definedName name="A125548512A_Data">Data1!$H$11:$H$20</definedName>
    <definedName name="A125548512A_Latest">Data1!$H$20</definedName>
    <definedName name="A125548520A">Data1!$GX$1:$GX$10,Data1!$GX$11:$GX$20</definedName>
    <definedName name="A125548520A_Data">Data1!$GX$11:$GX$20</definedName>
    <definedName name="A125548520A_Latest">Data1!$GX$20</definedName>
    <definedName name="A125548528V">Data3!$L$1:$L$10,Data3!$L$11:$L$20</definedName>
    <definedName name="A125548528V_Data">Data3!$L$11:$L$20</definedName>
    <definedName name="A125548528V_Latest">Data3!$L$20</definedName>
    <definedName name="A125548536V">Data2!$GZ$1:$GZ$10,Data2!$GZ$11:$GZ$20</definedName>
    <definedName name="A125548536V_Data">Data2!$GZ$11:$GZ$20</definedName>
    <definedName name="A125548536V_Latest">Data2!$GZ$20</definedName>
    <definedName name="A125548544V">Data3!$AV$1:$AV$10,Data3!$AV$11:$AV$20</definedName>
    <definedName name="A125548544V_Data">Data3!$AV$11:$AV$20</definedName>
    <definedName name="A125548544V_Latest">Data3!$AV$20</definedName>
    <definedName name="A125548552V">Data3!$DP$1:$DP$10,Data3!$DP$11:$DP$20</definedName>
    <definedName name="A125548552V_Data">Data3!$DP$11:$DP$20</definedName>
    <definedName name="A125548552V_Latest">Data3!$DP$20</definedName>
    <definedName name="A125548560V">Data1!$EV$1:$EV$10,Data1!$EV$11:$EV$20</definedName>
    <definedName name="A125548560V_Data">Data1!$EV$11:$EV$20</definedName>
    <definedName name="A125548560V_Latest">Data1!$EV$20</definedName>
    <definedName name="A125548568L">Data2!$CV$1:$CV$10,Data2!$CV$11:$CV$20</definedName>
    <definedName name="A125548568L_Data">Data2!$CV$11:$CV$20</definedName>
    <definedName name="A125548568L_Latest">Data2!$CV$20</definedName>
    <definedName name="A125548576L">Data2!$IJ$1:$IJ$10,Data2!$IJ$11:$IJ$20</definedName>
    <definedName name="A125548576L_Data">Data2!$IJ$11:$IJ$20</definedName>
    <definedName name="A125548576L_Latest">Data2!$IJ$20</definedName>
    <definedName name="A125548584L">Data3!$AD$1:$AD$10,Data3!$AD$11:$AD$20</definedName>
    <definedName name="A125548584L_Data">Data3!$AD$11:$AD$20</definedName>
    <definedName name="A125548584L_Latest">Data3!$AD$20</definedName>
    <definedName name="A125548592L">Data3!$BN$1:$BN$10,Data3!$BN$11:$BN$20</definedName>
    <definedName name="A125548592L_Data">Data3!$BN$11:$BN$20</definedName>
    <definedName name="A125548592L_Latest">Data3!$BN$20</definedName>
    <definedName name="A125548600A">Data3!$CX$1:$CX$10,Data3!$CX$11:$CX$20</definedName>
    <definedName name="A125548600A_Data">Data3!$CX$11:$CX$20</definedName>
    <definedName name="A125548600A_Latest">Data3!$CX$20</definedName>
    <definedName name="A125548608V">Data1!$AR$1:$AR$10,Data1!$AR$11:$AR$20</definedName>
    <definedName name="A125548608V_Data">Data1!$AR$11:$AR$20</definedName>
    <definedName name="A125548608V_Latest">Data1!$AR$20</definedName>
    <definedName name="A125548616V">Data1!$CT$1:$CT$10,Data1!$CT$11:$CT$20</definedName>
    <definedName name="A125548616V_Data">Data1!$CT$11:$CT$20</definedName>
    <definedName name="A125548616V_Latest">Data1!$CT$20</definedName>
    <definedName name="A125548624V">Data1!$DL$1:$DL$10,Data1!$DL$11:$DL$20</definedName>
    <definedName name="A125548624V_Data">Data1!$DL$11:$DL$20</definedName>
    <definedName name="A125548624V_Latest">Data1!$DL$20</definedName>
    <definedName name="A125548632V">Data1!$GF$1:$GF$10,Data1!$GF$11:$GF$20</definedName>
    <definedName name="A125548632V_Data">Data1!$GF$11:$GF$20</definedName>
    <definedName name="A125548632V_Latest">Data1!$GF$20</definedName>
    <definedName name="A125548640V">Data1!$HP$1:$HP$10,Data1!$HP$11:$HP$20</definedName>
    <definedName name="A125548640V_Data">Data1!$HP$11:$HP$20</definedName>
    <definedName name="A125548640V_Latest">Data1!$HP$20</definedName>
    <definedName name="A125548648L">Data1!$IH$1:$IH$10,Data1!$IH$11:$IH$20</definedName>
    <definedName name="A125548648L_Data">Data1!$IH$11:$IH$20</definedName>
    <definedName name="A125548648L_Latest">Data1!$IH$20</definedName>
    <definedName name="A125548656L">Data2!$DN$1:$DN$10,Data2!$DN$11:$DN$20</definedName>
    <definedName name="A125548656L_Data">Data2!$DN$11:$DN$20</definedName>
    <definedName name="A125548656L_Latest">Data2!$DN$20</definedName>
    <definedName name="A125548664L">Data3!$CF$1:$CF$10,Data3!$CF$11:$CF$20</definedName>
    <definedName name="A125548664L_Data">Data3!$CF$11:$CF$20</definedName>
    <definedName name="A125548664L_Latest">Data3!$CF$20</definedName>
    <definedName name="A125548672L">Data3!$EZ$1:$EZ$10,Data3!$EZ$11:$EZ$20</definedName>
    <definedName name="A125548672L_Data">Data3!$EZ$11:$EZ$20</definedName>
    <definedName name="A125548672L_Latest">Data3!$EZ$20</definedName>
    <definedName name="A125548680L">Data3!$FR$1:$FR$10,Data3!$FR$11:$FR$20</definedName>
    <definedName name="A125548680L_Data">Data3!$FR$11:$FR$20</definedName>
    <definedName name="A125548680L_Latest">Data3!$FR$20</definedName>
    <definedName name="A125548688F">Data1!$ED$1:$ED$10,Data1!$ED$11:$ED$20</definedName>
    <definedName name="A125548688F_Data">Data1!$ED$11:$ED$20</definedName>
    <definedName name="A125548688F_Latest">Data1!$ED$20</definedName>
    <definedName name="A125548696F">Data2!$FP$1:$FP$10,Data2!$FP$11:$FP$20</definedName>
    <definedName name="A125548696F_Data">Data2!$FP$11:$FP$20</definedName>
    <definedName name="A125548696F_Latest">Data2!$FP$20</definedName>
    <definedName name="A125548704V">Data2!$GH$1:$GH$10,Data2!$GH$11:$GH$20</definedName>
    <definedName name="A125548704V_Data">Data2!$GH$11:$GH$20</definedName>
    <definedName name="A125548704V_Latest">Data2!$GH$20</definedName>
    <definedName name="A125548712V">Data3!$EH$1:$EH$10,Data3!$EH$11:$EH$20</definedName>
    <definedName name="A125548712V_Data">Data3!$EH$11:$EH$20</definedName>
    <definedName name="A125548712V_Latest">Data3!$EH$20</definedName>
    <definedName name="A125548720V">Data1!$Z$1:$Z$10,Data1!$Z$11:$Z$20</definedName>
    <definedName name="A125548720V_Data">Data1!$Z$11:$Z$20</definedName>
    <definedName name="A125548720V_Latest">Data1!$Z$20</definedName>
    <definedName name="A125548728L">Data1!$BJ$1:$BJ$10,Data1!$BJ$11:$BJ$20</definedName>
    <definedName name="A125548728L_Data">Data1!$BJ$11:$BJ$20</definedName>
    <definedName name="A125548728L_Latest">Data1!$BJ$20</definedName>
    <definedName name="A125548736L">Data1!$CB$1:$CB$10,Data1!$CB$11:$CB$20</definedName>
    <definedName name="A125548736L_Data">Data1!$CB$11:$CB$20</definedName>
    <definedName name="A125548736L_Latest">Data1!$CB$20</definedName>
    <definedName name="A125548744L">Data1!$FN$1:$FN$10,Data1!$FN$11:$FN$20</definedName>
    <definedName name="A125548744L_Data">Data1!$FN$11:$FN$20</definedName>
    <definedName name="A125548744L_Latest">Data1!$FN$20</definedName>
    <definedName name="A125548752L">Data2!$AT$1:$AT$10,Data2!$AT$11:$AT$20</definedName>
    <definedName name="A125548752L_Data">Data2!$AT$11:$AT$20</definedName>
    <definedName name="A125548752L_Latest">Data2!$AT$20</definedName>
    <definedName name="A125548760L">Data2!$BL$1:$BL$10,Data2!$BL$11:$BL$20</definedName>
    <definedName name="A125548760L_Data">Data2!$BL$11:$BL$20</definedName>
    <definedName name="A125548760L_Latest">Data2!$BL$20</definedName>
    <definedName name="A125548768F">Data2!$J$1:$J$10,Data2!$J$11:$J$20</definedName>
    <definedName name="A125548768F_Data">Data2!$J$11:$J$20</definedName>
    <definedName name="A125548768F_Latest">Data2!$J$20</definedName>
    <definedName name="A125548776F">Data2!$EF$1:$EF$10,Data2!$EF$11:$EF$20</definedName>
    <definedName name="A125548776F_Data">Data2!$EF$11:$EF$20</definedName>
    <definedName name="A125548776F_Latest">Data2!$EF$20</definedName>
    <definedName name="A125548784F">Data3!$GJ$1:$GJ$10,Data3!$GJ$11:$GJ$20</definedName>
    <definedName name="A125548784F_Data">Data3!$GJ$11:$GJ$20</definedName>
    <definedName name="A125548784F_Latest">Data3!$GJ$20</definedName>
    <definedName name="A125548792F">Data24!$EN$1:$EN$10,Data24!$EN$11:$EN$20</definedName>
    <definedName name="A125548792F_Data">Data24!$EN$11:$EN$20</definedName>
    <definedName name="A125548792F_Latest">Data24!$EN$20</definedName>
    <definedName name="A125548800V">Data24!$GP$1:$GP$10,Data24!$GP$11:$GP$20</definedName>
    <definedName name="A125548800V_Data">Data24!$GP$11:$GP$20</definedName>
    <definedName name="A125548800V_Latest">Data24!$GP$20</definedName>
    <definedName name="A125548808L">Data25!$T$1:$T$10,Data25!$T$11:$T$20</definedName>
    <definedName name="A125548808L_Data">Data25!$T$11:$T$20</definedName>
    <definedName name="A125548808L_Latest">Data25!$T$20</definedName>
    <definedName name="A125548816L">Data25!$CN$1:$CN$10,Data25!$CN$11:$CN$20</definedName>
    <definedName name="A125548816L_Data">Data25!$CN$11:$CN$20</definedName>
    <definedName name="A125548816L_Latest">Data25!$CN$20</definedName>
    <definedName name="A125548824L">Data23!$DT$1:$DT$10,Data23!$DT$11:$DT$20</definedName>
    <definedName name="A125548824L_Data">Data23!$DT$11:$DT$20</definedName>
    <definedName name="A125548824L_Latest">Data23!$DT$20</definedName>
    <definedName name="A125548832L">Data24!$BT$1:$BT$10,Data24!$BT$11:$BT$20</definedName>
    <definedName name="A125548832L_Data">Data24!$BT$11:$BT$20</definedName>
    <definedName name="A125548832L_Latest">Data24!$BT$20</definedName>
    <definedName name="A125548840L">Data25!$DX$1:$DX$10,Data25!$DX$11:$DX$20</definedName>
    <definedName name="A125548840L_Data">Data25!$DX$11:$DX$20</definedName>
    <definedName name="A125548840L_Latest">Data25!$DX$20</definedName>
    <definedName name="A125548848F">Data25!$BV$1:$BV$10,Data25!$BV$11:$BV$20</definedName>
    <definedName name="A125548848F_Data">Data25!$BV$11:$BV$20</definedName>
    <definedName name="A125548848F_Latest">Data25!$BV$20</definedName>
    <definedName name="A125548856F">Data25!$FH$1:$FH$10,Data25!$FH$11:$FH$20</definedName>
    <definedName name="A125548856F_Data">Data25!$FH$11:$FH$20</definedName>
    <definedName name="A125548856F_Latest">Data25!$FH$20</definedName>
    <definedName name="A125548864F">Data25!$IB$1:$IB$10,Data25!$IB$11:$IB$20</definedName>
    <definedName name="A125548864F_Data">Data25!$IB$11:$IB$20</definedName>
    <definedName name="A125548864F_Latest">Data25!$IB$20</definedName>
    <definedName name="A125548872F">Data24!$R$1:$R$10,Data24!$R$11:$R$20</definedName>
    <definedName name="A125548872F_Data">Data24!$R$11:$R$20</definedName>
    <definedName name="A125548872F_Latest">Data24!$R$20</definedName>
    <definedName name="A125548880F">Data24!$HH$1:$HH$10,Data24!$HH$11:$HH$20</definedName>
    <definedName name="A125548880F_Data">Data24!$HH$11:$HH$20</definedName>
    <definedName name="A125548880F_Latest">Data24!$HH$20</definedName>
    <definedName name="A125548888X">Data25!$DF$1:$DF$10,Data25!$DF$11:$DF$20</definedName>
    <definedName name="A125548888X_Data">Data25!$DF$11:$DF$20</definedName>
    <definedName name="A125548888X_Latest">Data25!$DF$20</definedName>
    <definedName name="A125548896X">Data25!$EP$1:$EP$10,Data25!$EP$11:$EP$20</definedName>
    <definedName name="A125548896X_Data">Data25!$EP$11:$EP$20</definedName>
    <definedName name="A125548896X_Latest">Data25!$EP$20</definedName>
    <definedName name="A125548904L">Data25!$FZ$1:$FZ$10,Data25!$FZ$11:$FZ$20</definedName>
    <definedName name="A125548904L_Data">Data25!$FZ$11:$FZ$20</definedName>
    <definedName name="A125548904L_Latest">Data25!$FZ$20</definedName>
    <definedName name="A125548912L">Data25!$HJ$1:$HJ$10,Data25!$HJ$11:$HJ$20</definedName>
    <definedName name="A125548912L_Data">Data25!$HJ$11:$HJ$20</definedName>
    <definedName name="A125548912L_Latest">Data25!$HJ$20</definedName>
    <definedName name="A125548920L">Data23!$FD$1:$FD$10,Data23!$FD$11:$FD$20</definedName>
    <definedName name="A125548920L_Data">Data23!$FD$11:$FD$20</definedName>
    <definedName name="A125548920L_Latest">Data23!$FD$20</definedName>
    <definedName name="A125548928F">Data23!$HF$1:$HF$10,Data23!$HF$11:$HF$20</definedName>
    <definedName name="A125548928F_Data">Data23!$HF$11:$HF$20</definedName>
    <definedName name="A125548928F_Latest">Data23!$HF$20</definedName>
    <definedName name="A125548936F">Data23!$HX$1:$HX$10,Data23!$HX$11:$HX$20</definedName>
    <definedName name="A125548936F_Data">Data23!$HX$11:$HX$20</definedName>
    <definedName name="A125548936F_Latest">Data23!$HX$20</definedName>
    <definedName name="A125548944F">Data24!$BB$1:$BB$10,Data24!$BB$11:$BB$20</definedName>
    <definedName name="A125548944F_Data">Data24!$BB$11:$BB$20</definedName>
    <definedName name="A125548944F_Latest">Data24!$BB$20</definedName>
    <definedName name="A125548952F">Data24!$CL$1:$CL$10,Data24!$CL$11:$CL$20</definedName>
    <definedName name="A125548952F_Data">Data24!$CL$11:$CL$20</definedName>
    <definedName name="A125548952F_Latest">Data24!$CL$20</definedName>
    <definedName name="A125548960F">Data24!$DD$1:$DD$10,Data24!$DD$11:$DD$20</definedName>
    <definedName name="A125548960F_Data">Data24!$DD$11:$DD$20</definedName>
    <definedName name="A125548960F_Latest">Data24!$DD$20</definedName>
    <definedName name="A125548968X">Data24!$HZ$1:$HZ$10,Data24!$HZ$11:$HZ$20</definedName>
    <definedName name="A125548968X_Data">Data24!$HZ$11:$HZ$20</definedName>
    <definedName name="A125548968X_Latest">Data24!$HZ$20</definedName>
    <definedName name="A125548976X">Data25!$GR$1:$GR$10,Data25!$GR$11:$GR$20</definedName>
    <definedName name="A125548976X_Data">Data25!$GR$11:$GR$20</definedName>
    <definedName name="A125548976X_Latest">Data25!$GR$20</definedName>
    <definedName name="A125548984X">Data26!$V$1:$V$10,Data26!$V$11:$V$20</definedName>
    <definedName name="A125548984X_Data">Data26!$V$11:$V$20</definedName>
    <definedName name="A125548984X_Latest">Data26!$V$20</definedName>
    <definedName name="A125548992X">Data26!$AN$1:$AN$10,Data26!$AN$11:$AN$20</definedName>
    <definedName name="A125548992X_Data">Data26!$AN$11:$AN$20</definedName>
    <definedName name="A125548992X_Latest">Data26!$AN$20</definedName>
    <definedName name="A125549000R">Data23!$IP$1:$IP$10,Data23!$IP$11:$IP$20</definedName>
    <definedName name="A125549000R_Data">Data23!$IP$11:$IP$20</definedName>
    <definedName name="A125549000R_Latest">Data23!$IP$20</definedName>
    <definedName name="A125549008J">Data25!$AL$1:$AL$10,Data25!$AL$11:$AL$20</definedName>
    <definedName name="A125549008J_Data">Data25!$AL$11:$AL$20</definedName>
    <definedName name="A125549008J_Latest">Data25!$AL$20</definedName>
    <definedName name="A125549016J">Data25!$BD$1:$BD$10,Data25!$BD$11:$BD$20</definedName>
    <definedName name="A125549016J_Data">Data25!$BD$11:$BD$20</definedName>
    <definedName name="A125549016J_Latest">Data25!$BD$20</definedName>
    <definedName name="A125549024J">Data26!$D$1:$D$10,Data26!$D$11:$D$20</definedName>
    <definedName name="A125549024J_Data">Data26!$D$11:$D$20</definedName>
    <definedName name="A125549024J_Latest">Data26!$D$20</definedName>
    <definedName name="A125549032J">Data23!$EL$1:$EL$10,Data23!$EL$11:$EL$20</definedName>
    <definedName name="A125549032J_Data">Data23!$EL$11:$EL$20</definedName>
    <definedName name="A125549032J_Latest">Data23!$EL$20</definedName>
    <definedName name="A125549040J">Data23!$FV$1:$FV$10,Data23!$FV$11:$FV$20</definedName>
    <definedName name="A125549040J_Data">Data23!$FV$11:$FV$20</definedName>
    <definedName name="A125549040J_Latest">Data23!$FV$20</definedName>
    <definedName name="A125549048A">Data23!$GN$1:$GN$10,Data23!$GN$11:$GN$20</definedName>
    <definedName name="A125549048A_Data">Data23!$GN$11:$GN$20</definedName>
    <definedName name="A125549048A_Latest">Data23!$GN$20</definedName>
    <definedName name="A125549056A">Data24!$AJ$1:$AJ$10,Data24!$AJ$11:$AJ$20</definedName>
    <definedName name="A125549056A_Data">Data24!$AJ$11:$AJ$20</definedName>
    <definedName name="A125549056A_Latest">Data24!$AJ$20</definedName>
    <definedName name="A125549064A">Data24!$FF$1:$FF$10,Data24!$FF$11:$FF$20</definedName>
    <definedName name="A125549064A_Data">Data24!$FF$11:$FF$20</definedName>
    <definedName name="A125549064A_Latest">Data24!$FF$20</definedName>
    <definedName name="A125549072A">Data24!$FX$1:$FX$10,Data24!$FX$11:$FX$20</definedName>
    <definedName name="A125549072A_Data">Data24!$FX$11:$FX$20</definedName>
    <definedName name="A125549072A_Latest">Data24!$FX$20</definedName>
    <definedName name="A125549080A">Data24!$DV$1:$DV$10,Data24!$DV$11:$DV$20</definedName>
    <definedName name="A125549080A_Data">Data24!$DV$11:$DV$20</definedName>
    <definedName name="A125549080A_Latest">Data24!$DV$20</definedName>
    <definedName name="A125549088V">Data25!$B$1:$B$10,Data25!$B$11:$B$20</definedName>
    <definedName name="A125549088V_Data">Data25!$B$11:$B$20</definedName>
    <definedName name="A125549088V_Latest">Data25!$B$20</definedName>
    <definedName name="A125549096V">Data26!$BF$1:$BF$10,Data26!$BF$11:$BF$20</definedName>
    <definedName name="A125549096V_Data">Data26!$BF$11:$BF$20</definedName>
    <definedName name="A125549096V_Latest">Data26!$BF$20</definedName>
    <definedName name="A125549104J">Data7!$FZ$1:$FZ$10,Data7!$FZ$11:$FZ$20</definedName>
    <definedName name="A125549104J_Data">Data7!$FZ$11:$FZ$20</definedName>
    <definedName name="A125549104J_Latest">Data7!$FZ$20</definedName>
    <definedName name="A125549112J">Data7!$IB$1:$IB$10,Data7!$IB$11:$IB$20</definedName>
    <definedName name="A125549112J_Data">Data7!$IB$11:$IB$20</definedName>
    <definedName name="A125549112J_Latest">Data7!$IB$20</definedName>
    <definedName name="A125549120J">Data8!$BF$1:$BF$10,Data8!$BF$11:$BF$20</definedName>
    <definedName name="A125549120J_Data">Data8!$BF$11:$BF$20</definedName>
    <definedName name="A125549120J_Latest">Data8!$BF$20</definedName>
    <definedName name="A125549128A">Data8!$DZ$1:$DZ$10,Data8!$DZ$11:$DZ$20</definedName>
    <definedName name="A125549128A_Data">Data8!$DZ$11:$DZ$20</definedName>
    <definedName name="A125549128A_Latest">Data8!$DZ$20</definedName>
    <definedName name="A125549136A">Data6!$FF$1:$FF$10,Data6!$FF$11:$FF$20</definedName>
    <definedName name="A125549136A_Data">Data6!$FF$11:$FF$20</definedName>
    <definedName name="A125549136A_Latest">Data6!$FF$20</definedName>
    <definedName name="A125549144A">Data7!$DF$1:$DF$10,Data7!$DF$11:$DF$20</definedName>
    <definedName name="A125549144A_Data">Data7!$DF$11:$DF$20</definedName>
    <definedName name="A125549144A_Latest">Data7!$DF$20</definedName>
    <definedName name="A125549152A">Data8!$FJ$1:$FJ$10,Data8!$FJ$11:$FJ$20</definedName>
    <definedName name="A125549152A_Data">Data8!$FJ$11:$FJ$20</definedName>
    <definedName name="A125549152A_Latest">Data8!$FJ$20</definedName>
    <definedName name="A125549160A">Data8!$DH$1:$DH$10,Data8!$DH$11:$DH$20</definedName>
    <definedName name="A125549160A_Data">Data8!$DH$11:$DH$20</definedName>
    <definedName name="A125549160A_Latest">Data8!$DH$20</definedName>
    <definedName name="A125549168V">Data8!$GT$1:$GT$10,Data8!$GT$11:$GT$20</definedName>
    <definedName name="A125549168V_Data">Data8!$GT$11:$GT$20</definedName>
    <definedName name="A125549168V_Latest">Data8!$GT$20</definedName>
    <definedName name="A125549176V">Data9!$X$1:$X$10,Data9!$X$11:$X$20</definedName>
    <definedName name="A125549176V_Data">Data9!$X$11:$X$20</definedName>
    <definedName name="A125549176V_Latest">Data9!$X$20</definedName>
    <definedName name="A125549184V">Data7!$BD$1:$BD$10,Data7!$BD$11:$BD$20</definedName>
    <definedName name="A125549184V_Data">Data7!$BD$11:$BD$20</definedName>
    <definedName name="A125549184V_Latest">Data7!$BD$20</definedName>
    <definedName name="A125549192V">Data8!$D$1:$D$10,Data8!$D$11:$D$20</definedName>
    <definedName name="A125549192V_Data">Data8!$D$11:$D$20</definedName>
    <definedName name="A125549192V_Latest">Data8!$D$20</definedName>
    <definedName name="A125549200J">Data8!$ER$1:$ER$10,Data8!$ER$11:$ER$20</definedName>
    <definedName name="A125549200J_Data">Data8!$ER$11:$ER$20</definedName>
    <definedName name="A125549200J_Latest">Data8!$ER$20</definedName>
    <definedName name="A125549208A">Data8!$GB$1:$GB$10,Data8!$GB$11:$GB$20</definedName>
    <definedName name="A125549208A_Data">Data8!$GB$11:$GB$20</definedName>
    <definedName name="A125549208A_Latest">Data8!$GB$20</definedName>
    <definedName name="A125549216A">Data8!$HL$1:$HL$10,Data8!$HL$11:$HL$20</definedName>
    <definedName name="A125549216A_Data">Data8!$HL$11:$HL$20</definedName>
    <definedName name="A125549216A_Latest">Data8!$HL$20</definedName>
    <definedName name="A125549224A">Data9!$F$1:$F$10,Data9!$F$11:$F$20</definedName>
    <definedName name="A125549224A_Data">Data9!$F$11:$F$20</definedName>
    <definedName name="A125549224A_Latest">Data9!$F$20</definedName>
    <definedName name="A125549232A">Data6!$GP$1:$GP$10,Data6!$GP$11:$GP$20</definedName>
    <definedName name="A125549232A_Data">Data6!$GP$11:$GP$20</definedName>
    <definedName name="A125549232A_Latest">Data6!$GP$20</definedName>
    <definedName name="A125549240A">Data7!$B$1:$B$10,Data7!$B$11:$B$20</definedName>
    <definedName name="A125549240A_Data">Data7!$B$11:$B$20</definedName>
    <definedName name="A125549240A_Latest">Data7!$B$20</definedName>
    <definedName name="A125549248V">Data7!$T$1:$T$10,Data7!$T$11:$T$20</definedName>
    <definedName name="A125549248V_Data">Data7!$T$11:$T$20</definedName>
    <definedName name="A125549248V_Latest">Data7!$T$20</definedName>
    <definedName name="A125549256V">Data7!$CN$1:$CN$10,Data7!$CN$11:$CN$20</definedName>
    <definedName name="A125549256V_Data">Data7!$CN$11:$CN$20</definedName>
    <definedName name="A125549256V_Latest">Data7!$CN$20</definedName>
    <definedName name="A125549264V">Data7!$DX$1:$DX$10,Data7!$DX$11:$DX$20</definedName>
    <definedName name="A125549264V_Data">Data7!$DX$11:$DX$20</definedName>
    <definedName name="A125549264V_Latest">Data7!$DX$20</definedName>
    <definedName name="A125549272V">Data7!$EP$1:$EP$10,Data7!$EP$11:$EP$20</definedName>
    <definedName name="A125549272V_Data">Data7!$EP$11:$EP$20</definedName>
    <definedName name="A125549272V_Latest">Data7!$EP$20</definedName>
    <definedName name="A125549280V">Data8!$V$1:$V$10,Data8!$V$11:$V$20</definedName>
    <definedName name="A125549280V_Data">Data8!$V$11:$V$20</definedName>
    <definedName name="A125549280V_Latest">Data8!$V$20</definedName>
    <definedName name="A125549288L">Data8!$ID$1:$ID$10,Data8!$ID$11:$ID$20</definedName>
    <definedName name="A125549288L_Data">Data8!$ID$11:$ID$20</definedName>
    <definedName name="A125549288L_Latest">Data8!$ID$20</definedName>
    <definedName name="A125549296L">Data9!$BH$1:$BH$10,Data9!$BH$11:$BH$20</definedName>
    <definedName name="A125549296L_Data">Data9!$BH$11:$BH$20</definedName>
    <definedName name="A125549296L_Latest">Data9!$BH$20</definedName>
    <definedName name="A125549304A">Data9!$BZ$1:$BZ$10,Data9!$BZ$11:$BZ$20</definedName>
    <definedName name="A125549304A_Data">Data9!$BZ$11:$BZ$20</definedName>
    <definedName name="A125549304A_Latest">Data9!$BZ$20</definedName>
    <definedName name="A125549312A">Data7!$AL$1:$AL$10,Data7!$AL$11:$AL$20</definedName>
    <definedName name="A125549312A_Data">Data7!$AL$11:$AL$20</definedName>
    <definedName name="A125549312A_Latest">Data7!$AL$20</definedName>
    <definedName name="A125549320A">Data8!$BX$1:$BX$10,Data8!$BX$11:$BX$20</definedName>
    <definedName name="A125549320A_Data">Data8!$BX$11:$BX$20</definedName>
    <definedName name="A125549320A_Latest">Data8!$BX$20</definedName>
    <definedName name="A125549328V">Data8!$CP$1:$CP$10,Data8!$CP$11:$CP$20</definedName>
    <definedName name="A125549328V_Data">Data8!$CP$11:$CP$20</definedName>
    <definedName name="A125549328V_Latest">Data8!$CP$20</definedName>
    <definedName name="A125549336V">Data9!$AP$1:$AP$10,Data9!$AP$11:$AP$20</definedName>
    <definedName name="A125549336V_Data">Data9!$AP$11:$AP$20</definedName>
    <definedName name="A125549336V_Latest">Data9!$AP$20</definedName>
    <definedName name="A125549344V">Data6!$FX$1:$FX$10,Data6!$FX$11:$FX$20</definedName>
    <definedName name="A125549344V_Data">Data6!$FX$11:$FX$20</definedName>
    <definedName name="A125549344V_Latest">Data6!$FX$20</definedName>
    <definedName name="A125549352V">Data6!$HH$1:$HH$10,Data6!$HH$11:$HH$20</definedName>
    <definedName name="A125549352V_Data">Data6!$HH$11:$HH$20</definedName>
    <definedName name="A125549352V_Latest">Data6!$HH$20</definedName>
    <definedName name="A125549360V">Data6!$HZ$1:$HZ$10,Data6!$HZ$11:$HZ$20</definedName>
    <definedName name="A125549360V_Data">Data6!$HZ$11:$HZ$20</definedName>
    <definedName name="A125549360V_Latest">Data6!$HZ$20</definedName>
    <definedName name="A125549368L">Data7!$BV$1:$BV$10,Data7!$BV$11:$BV$20</definedName>
    <definedName name="A125549368L_Data">Data7!$BV$11:$BV$20</definedName>
    <definedName name="A125549368L_Latest">Data7!$BV$20</definedName>
    <definedName name="A125549376L">Data7!$GR$1:$GR$10,Data7!$GR$11:$GR$20</definedName>
    <definedName name="A125549376L_Data">Data7!$GR$11:$GR$20</definedName>
    <definedName name="A125549376L_Latest">Data7!$GR$20</definedName>
    <definedName name="A125549384L">Data7!$HJ$1:$HJ$10,Data7!$HJ$11:$HJ$20</definedName>
    <definedName name="A125549384L_Data">Data7!$HJ$11:$HJ$20</definedName>
    <definedName name="A125549384L_Latest">Data7!$HJ$20</definedName>
    <definedName name="A125549392L">Data7!$FH$1:$FH$10,Data7!$FH$11:$FH$20</definedName>
    <definedName name="A125549392L_Data">Data7!$FH$11:$FH$20</definedName>
    <definedName name="A125549392L_Latest">Data7!$FH$20</definedName>
    <definedName name="A125549400A">Data8!$AN$1:$AN$10,Data8!$AN$11:$AN$20</definedName>
    <definedName name="A125549400A_Data">Data8!$AN$11:$AN$20</definedName>
    <definedName name="A125549400A_Latest">Data8!$AN$20</definedName>
    <definedName name="A125549408V">Data9!$CR$1:$CR$10,Data9!$CR$11:$CR$20</definedName>
    <definedName name="A125549408V_Data">Data9!$CR$11:$CR$20</definedName>
    <definedName name="A125549408V_Latest">Data9!$CR$20</definedName>
    <definedName name="A125549416V">Data16!$AL$1:$AL$10,Data16!$AL$11:$AL$20</definedName>
    <definedName name="A125549416V_Data">Data16!$AL$11:$AL$20</definedName>
    <definedName name="A125549416V_Latest">Data16!$AL$20</definedName>
    <definedName name="A125549424V">Data16!$CN$1:$CN$10,Data16!$CN$11:$CN$20</definedName>
    <definedName name="A125549424V_Data">Data16!$CN$11:$CN$20</definedName>
    <definedName name="A125549424V_Latest">Data16!$CN$20</definedName>
    <definedName name="A125549432V">Data16!$FH$1:$FH$10,Data16!$FH$11:$FH$20</definedName>
    <definedName name="A125549432V_Data">Data16!$FH$11:$FH$20</definedName>
    <definedName name="A125549432V_Latest">Data16!$FH$20</definedName>
    <definedName name="A125549440V">Data16!$IB$1:$IB$10,Data16!$IB$11:$IB$20</definedName>
    <definedName name="A125549440V_Data">Data16!$IB$11:$IB$20</definedName>
    <definedName name="A125549440V_Latest">Data16!$IB$20</definedName>
    <definedName name="A125549448L">Data15!$R$1:$R$10,Data15!$R$11:$R$20</definedName>
    <definedName name="A125549448L_Data">Data15!$R$11:$R$20</definedName>
    <definedName name="A125549448L_Latest">Data15!$R$20</definedName>
    <definedName name="A125549456L">Data15!$HH$1:$HH$10,Data15!$HH$11:$HH$20</definedName>
    <definedName name="A125549456L_Data">Data15!$HH$11:$HH$20</definedName>
    <definedName name="A125549456L_Latest">Data15!$HH$20</definedName>
    <definedName name="A125549464L">Data17!$V$1:$V$10,Data17!$V$11:$V$20</definedName>
    <definedName name="A125549464L_Data">Data17!$V$11:$V$20</definedName>
    <definedName name="A125549464L_Latest">Data17!$V$20</definedName>
    <definedName name="A125549472L">Data16!$HJ$1:$HJ$10,Data16!$HJ$11:$HJ$20</definedName>
    <definedName name="A125549472L_Data">Data16!$HJ$11:$HJ$20</definedName>
    <definedName name="A125549472L_Latest">Data16!$HJ$20</definedName>
    <definedName name="A125549480L">Data17!$BF$1:$BF$10,Data17!$BF$11:$BF$20</definedName>
    <definedName name="A125549480L_Data">Data17!$BF$11:$BF$20</definedName>
    <definedName name="A125549480L_Latest">Data17!$BF$20</definedName>
    <definedName name="A125549488F">Data17!$DZ$1:$DZ$10,Data17!$DZ$11:$DZ$20</definedName>
    <definedName name="A125549488F_Data">Data17!$DZ$11:$DZ$20</definedName>
    <definedName name="A125549488F_Latest">Data17!$DZ$20</definedName>
    <definedName name="A125549496F">Data15!$FF$1:$FF$10,Data15!$FF$11:$FF$20</definedName>
    <definedName name="A125549496F_Data">Data15!$FF$11:$FF$20</definedName>
    <definedName name="A125549496F_Latest">Data15!$FF$20</definedName>
    <definedName name="A125549504V">Data16!$DF$1:$DF$10,Data16!$DF$11:$DF$20</definedName>
    <definedName name="A125549504V_Data">Data16!$DF$11:$DF$20</definedName>
    <definedName name="A125549504V_Latest">Data16!$DF$20</definedName>
    <definedName name="A125549512V">Data17!$D$1:$D$10,Data17!$D$11:$D$20</definedName>
    <definedName name="A125549512V_Data">Data17!$D$11:$D$20</definedName>
    <definedName name="A125549512V_Latest">Data17!$D$20</definedName>
    <definedName name="A125549520V">Data17!$AN$1:$AN$10,Data17!$AN$11:$AN$20</definedName>
    <definedName name="A125549520V_Data">Data17!$AN$11:$AN$20</definedName>
    <definedName name="A125549520V_Latest">Data17!$AN$20</definedName>
    <definedName name="A125549528L">Data17!$BX$1:$BX$10,Data17!$BX$11:$BX$20</definedName>
    <definedName name="A125549528L_Data">Data17!$BX$11:$BX$20</definedName>
    <definedName name="A125549528L_Latest">Data17!$BX$20</definedName>
    <definedName name="A125549536L">Data17!$DH$1:$DH$10,Data17!$DH$11:$DH$20</definedName>
    <definedName name="A125549536L_Data">Data17!$DH$11:$DH$20</definedName>
    <definedName name="A125549536L_Latest">Data17!$DH$20</definedName>
    <definedName name="A125549544L">Data15!$BB$1:$BB$10,Data15!$BB$11:$BB$20</definedName>
    <definedName name="A125549544L_Data">Data15!$BB$11:$BB$20</definedName>
    <definedName name="A125549544L_Latest">Data15!$BB$20</definedName>
    <definedName name="A125549552L">Data15!$DD$1:$DD$10,Data15!$DD$11:$DD$20</definedName>
    <definedName name="A125549552L_Data">Data15!$DD$11:$DD$20</definedName>
    <definedName name="A125549552L_Latest">Data15!$DD$20</definedName>
    <definedName name="A125549560L">Data15!$DV$1:$DV$10,Data15!$DV$11:$DV$20</definedName>
    <definedName name="A125549560L_Data">Data15!$DV$11:$DV$20</definedName>
    <definedName name="A125549560L_Latest">Data15!$DV$20</definedName>
    <definedName name="A125549568F">Data15!$GP$1:$GP$10,Data15!$GP$11:$GP$20</definedName>
    <definedName name="A125549568F_Data">Data15!$GP$11:$GP$20</definedName>
    <definedName name="A125549568F_Latest">Data15!$GP$20</definedName>
    <definedName name="A125549576F">Data15!$HZ$1:$HZ$10,Data15!$HZ$11:$HZ$20</definedName>
    <definedName name="A125549576F_Data">Data15!$HZ$11:$HZ$20</definedName>
    <definedName name="A125549576F_Latest">Data15!$HZ$20</definedName>
    <definedName name="A125549584F">Data16!$B$1:$B$10,Data16!$B$11:$B$20</definedName>
    <definedName name="A125549584F_Data">Data16!$B$11:$B$20</definedName>
    <definedName name="A125549584F_Latest">Data16!$B$20</definedName>
    <definedName name="A125549592F">Data16!$DX$1:$DX$10,Data16!$DX$11:$DX$20</definedName>
    <definedName name="A125549592F_Data">Data16!$DX$11:$DX$20</definedName>
    <definedName name="A125549592F_Latest">Data16!$DX$20</definedName>
    <definedName name="A125549600V">Data17!$CP$1:$CP$10,Data17!$CP$11:$CP$20</definedName>
    <definedName name="A125549600V_Data">Data17!$CP$11:$CP$20</definedName>
    <definedName name="A125549600V_Latest">Data17!$CP$20</definedName>
    <definedName name="A125549608L">Data17!$FJ$1:$FJ$10,Data17!$FJ$11:$FJ$20</definedName>
    <definedName name="A125549608L_Data">Data17!$FJ$11:$FJ$20</definedName>
    <definedName name="A125549608L_Latest">Data17!$FJ$20</definedName>
    <definedName name="A125549616L">Data17!$GB$1:$GB$10,Data17!$GB$11:$GB$20</definedName>
    <definedName name="A125549616L_Data">Data17!$GB$11:$GB$20</definedName>
    <definedName name="A125549616L_Latest">Data17!$GB$20</definedName>
    <definedName name="A125549624L">Data15!$EN$1:$EN$10,Data15!$EN$11:$EN$20</definedName>
    <definedName name="A125549624L_Data">Data15!$EN$11:$EN$20</definedName>
    <definedName name="A125549624L_Latest">Data15!$EN$20</definedName>
    <definedName name="A125549632L">Data16!$FZ$1:$FZ$10,Data16!$FZ$11:$FZ$20</definedName>
    <definedName name="A125549632L_Data">Data16!$FZ$11:$FZ$20</definedName>
    <definedName name="A125549632L_Latest">Data16!$FZ$20</definedName>
    <definedName name="A125549640L">Data16!$GR$1:$GR$10,Data16!$GR$11:$GR$20</definedName>
    <definedName name="A125549640L_Data">Data16!$GR$11:$GR$20</definedName>
    <definedName name="A125549640L_Latest">Data16!$GR$20</definedName>
    <definedName name="A125549648F">Data17!$ER$1:$ER$10,Data17!$ER$11:$ER$20</definedName>
    <definedName name="A125549648F_Data">Data17!$ER$11:$ER$20</definedName>
    <definedName name="A125549648F_Latest">Data17!$ER$20</definedName>
    <definedName name="A125549656F">Data15!$AJ$1:$AJ$10,Data15!$AJ$11:$AJ$20</definedName>
    <definedName name="A125549656F_Data">Data15!$AJ$11:$AJ$20</definedName>
    <definedName name="A125549656F_Latest">Data15!$AJ$20</definedName>
    <definedName name="A125549664F">Data15!$BT$1:$BT$10,Data15!$BT$11:$BT$20</definedName>
    <definedName name="A125549664F_Data">Data15!$BT$11:$BT$20</definedName>
    <definedName name="A125549664F_Latest">Data15!$BT$20</definedName>
    <definedName name="A125549672F">Data15!$CL$1:$CL$10,Data15!$CL$11:$CL$20</definedName>
    <definedName name="A125549672F_Data">Data15!$CL$11:$CL$20</definedName>
    <definedName name="A125549672F_Latest">Data15!$CL$20</definedName>
    <definedName name="A125549680F">Data15!$FX$1:$FX$10,Data15!$FX$11:$FX$20</definedName>
    <definedName name="A125549680F_Data">Data15!$FX$11:$FX$20</definedName>
    <definedName name="A125549680F_Latest">Data15!$FX$20</definedName>
    <definedName name="A125549688X">Data16!$BD$1:$BD$10,Data16!$BD$11:$BD$20</definedName>
    <definedName name="A125549688X_Data">Data16!$BD$11:$BD$20</definedName>
    <definedName name="A125549688X_Latest">Data16!$BD$20</definedName>
    <definedName name="A125549696X">Data16!$BV$1:$BV$10,Data16!$BV$11:$BV$20</definedName>
    <definedName name="A125549696X_Data">Data16!$BV$11:$BV$20</definedName>
    <definedName name="A125549696X_Latest">Data16!$BV$20</definedName>
    <definedName name="A125549704L">Data16!$T$1:$T$10,Data16!$T$11:$T$20</definedName>
    <definedName name="A125549704L_Data">Data16!$T$11:$T$20</definedName>
    <definedName name="A125549704L_Latest">Data16!$T$20</definedName>
    <definedName name="A125549712L">Data16!$EP$1:$EP$10,Data16!$EP$11:$EP$20</definedName>
    <definedName name="A125549712L_Data">Data16!$EP$11:$EP$20</definedName>
    <definedName name="A125549712L_Latest">Data16!$EP$20</definedName>
    <definedName name="A125549720L">Data17!$GT$1:$GT$10,Data17!$GT$11:$GT$20</definedName>
    <definedName name="A125549720L_Data">Data17!$GT$11:$GT$20</definedName>
    <definedName name="A125549720L_Latest">Data17!$GT$20</definedName>
    <definedName name="A125549728F">Data18!$IF$1:$IF$10,Data18!$IF$11:$IF$20</definedName>
    <definedName name="A125549728F_Data">Data18!$IF$11:$IF$20</definedName>
    <definedName name="A125549728F_Latest">Data18!$IF$20</definedName>
    <definedName name="A125549736F">Data19!$AR$1:$AR$10,Data19!$AR$11:$AR$20</definedName>
    <definedName name="A125549736F_Data">Data19!$AR$11:$AR$20</definedName>
    <definedName name="A125549736F_Latest">Data19!$AR$20</definedName>
    <definedName name="A125549744F">Data19!$DL$1:$DL$10,Data19!$DL$11:$DL$20</definedName>
    <definedName name="A125549744F_Data">Data19!$DL$11:$DL$20</definedName>
    <definedName name="A125549744F_Latest">Data19!$DL$20</definedName>
    <definedName name="A125549752F">Data19!$GF$1:$GF$10,Data19!$GF$11:$GF$20</definedName>
    <definedName name="A125549752F_Data">Data19!$GF$11:$GF$20</definedName>
    <definedName name="A125549752F_Latest">Data19!$GF$20</definedName>
    <definedName name="A125549760F">Data17!$HL$1:$HL$10,Data17!$HL$11:$HL$20</definedName>
    <definedName name="A125549760F_Data">Data17!$HL$11:$HL$20</definedName>
    <definedName name="A125549760F_Latest">Data17!$HL$20</definedName>
    <definedName name="A125549768X">Data18!$FL$1:$FL$10,Data18!$FL$11:$FL$20</definedName>
    <definedName name="A125549768X_Data">Data18!$FL$11:$FL$20</definedName>
    <definedName name="A125549768X_Latest">Data18!$FL$20</definedName>
    <definedName name="A125549776X">Data19!$HP$1:$HP$10,Data19!$HP$11:$HP$20</definedName>
    <definedName name="A125549776X_Data">Data19!$HP$11:$HP$20</definedName>
    <definedName name="A125549776X_Latest">Data19!$HP$20</definedName>
    <definedName name="A125549784X">Data19!$FN$1:$FN$10,Data19!$FN$11:$FN$20</definedName>
    <definedName name="A125549784X_Data">Data19!$FN$11:$FN$20</definedName>
    <definedName name="A125549784X_Latest">Data19!$FN$20</definedName>
    <definedName name="A125549792X">Data20!$J$1:$J$10,Data20!$J$11:$J$20</definedName>
    <definedName name="A125549792X_Data">Data20!$J$11:$J$20</definedName>
    <definedName name="A125549792X_Latest">Data20!$J$20</definedName>
    <definedName name="A125549800L">Data20!$CD$1:$CD$10,Data20!$CD$11:$CD$20</definedName>
    <definedName name="A125549800L_Data">Data20!$CD$11:$CD$20</definedName>
    <definedName name="A125549800L_Latest">Data20!$CD$20</definedName>
    <definedName name="A125549808F">Data18!$DJ$1:$DJ$10,Data18!$DJ$11:$DJ$20</definedName>
    <definedName name="A125549808F_Data">Data18!$DJ$11:$DJ$20</definedName>
    <definedName name="A125549808F_Latest">Data18!$DJ$20</definedName>
    <definedName name="A125549816F">Data19!$BJ$1:$BJ$10,Data19!$BJ$11:$BJ$20</definedName>
    <definedName name="A125549816F_Data">Data19!$BJ$11:$BJ$20</definedName>
    <definedName name="A125549816F_Latest">Data19!$BJ$20</definedName>
    <definedName name="A125549824F">Data19!$GX$1:$GX$10,Data19!$GX$11:$GX$20</definedName>
    <definedName name="A125549824F_Data">Data19!$GX$11:$GX$20</definedName>
    <definedName name="A125549824F_Latest">Data19!$GX$20</definedName>
    <definedName name="A125549832F">Data19!$IH$1:$IH$10,Data19!$IH$11:$IH$20</definedName>
    <definedName name="A125549832F_Data">Data19!$IH$11:$IH$20</definedName>
    <definedName name="A125549832F_Latest">Data19!$IH$20</definedName>
    <definedName name="A125549840F">Data20!$AB$1:$AB$10,Data20!$AB$11:$AB$20</definedName>
    <definedName name="A125549840F_Data">Data20!$AB$11:$AB$20</definedName>
    <definedName name="A125549840F_Latest">Data20!$AB$20</definedName>
    <definedName name="A125549848X">Data20!$BL$1:$BL$10,Data20!$BL$11:$BL$20</definedName>
    <definedName name="A125549848X_Data">Data20!$BL$11:$BL$20</definedName>
    <definedName name="A125549848X_Latest">Data20!$BL$20</definedName>
    <definedName name="A125549856X">Data18!$F$1:$F$10,Data18!$F$11:$F$20</definedName>
    <definedName name="A125549856X_Data">Data18!$F$11:$F$20</definedName>
    <definedName name="A125549856X_Latest">Data18!$F$20</definedName>
    <definedName name="A125549864X">Data18!$BH$1:$BH$10,Data18!$BH$11:$BH$20</definedName>
    <definedName name="A125549864X_Data">Data18!$BH$11:$BH$20</definedName>
    <definedName name="A125549864X_Latest">Data18!$BH$20</definedName>
    <definedName name="A125549872X">Data18!$BZ$1:$BZ$10,Data18!$BZ$11:$BZ$20</definedName>
    <definedName name="A125549872X_Data">Data18!$BZ$11:$BZ$20</definedName>
    <definedName name="A125549872X_Latest">Data18!$BZ$20</definedName>
    <definedName name="A125549880X">Data18!$ET$1:$ET$10,Data18!$ET$11:$ET$20</definedName>
    <definedName name="A125549880X_Data">Data18!$ET$11:$ET$20</definedName>
    <definedName name="A125549880X_Latest">Data18!$ET$20</definedName>
    <definedName name="A125549888T">Data18!$GD$1:$GD$10,Data18!$GD$11:$GD$20</definedName>
    <definedName name="A125549888T_Data">Data18!$GD$11:$GD$20</definedName>
    <definedName name="A125549888T_Latest">Data18!$GD$20</definedName>
    <definedName name="A125549896T">Data18!$GV$1:$GV$10,Data18!$GV$11:$GV$20</definedName>
    <definedName name="A125549896T_Data">Data18!$GV$11:$GV$20</definedName>
    <definedName name="A125549896T_Latest">Data18!$GV$20</definedName>
    <definedName name="A125549904F">Data19!$CB$1:$CB$10,Data19!$CB$11:$CB$20</definedName>
    <definedName name="A125549904F_Data">Data19!$CB$11:$CB$20</definedName>
    <definedName name="A125549904F_Latest">Data19!$CB$20</definedName>
    <definedName name="A125549912F">Data20!$AT$1:$AT$10,Data20!$AT$11:$AT$20</definedName>
    <definedName name="A125549912F_Data">Data20!$AT$11:$AT$20</definedName>
    <definedName name="A125549912F_Latest">Data20!$AT$20</definedName>
    <definedName name="A125549920F">Data20!$DN$1:$DN$10,Data20!$DN$11:$DN$20</definedName>
    <definedName name="A125549920F_Data">Data20!$DN$11:$DN$20</definedName>
    <definedName name="A125549920F_Latest">Data20!$DN$20</definedName>
    <definedName name="A125549928X">Data20!$EF$1:$EF$10,Data20!$EF$11:$EF$20</definedName>
    <definedName name="A125549928X_Data">Data20!$EF$11:$EF$20</definedName>
    <definedName name="A125549928X_Latest">Data20!$EF$20</definedName>
    <definedName name="A125549936X">Data18!$CR$1:$CR$10,Data18!$CR$11:$CR$20</definedName>
    <definedName name="A125549936X_Data">Data18!$CR$11:$CR$20</definedName>
    <definedName name="A125549936X_Latest">Data18!$CR$20</definedName>
    <definedName name="A125549944X">Data19!$ED$1:$ED$10,Data19!$ED$11:$ED$20</definedName>
    <definedName name="A125549944X_Data">Data19!$ED$11:$ED$20</definedName>
    <definedName name="A125549944X_Latest">Data19!$ED$20</definedName>
    <definedName name="A125549952X">Data19!$EV$1:$EV$10,Data19!$EV$11:$EV$20</definedName>
    <definedName name="A125549952X_Data">Data19!$EV$11:$EV$20</definedName>
    <definedName name="A125549952X_Latest">Data19!$EV$20</definedName>
    <definedName name="A125549960X">Data20!$CV$1:$CV$10,Data20!$CV$11:$CV$20</definedName>
    <definedName name="A125549960X_Data">Data20!$CV$11:$CV$20</definedName>
    <definedName name="A125549960X_Latest">Data20!$CV$20</definedName>
    <definedName name="A125549968T">Data17!$ID$1:$ID$10,Data17!$ID$11:$ID$20</definedName>
    <definedName name="A125549968T_Data">Data17!$ID$11:$ID$20</definedName>
    <definedName name="A125549968T_Latest">Data17!$ID$20</definedName>
    <definedName name="A125549976T">Data18!$X$1:$X$10,Data18!$X$11:$X$20</definedName>
    <definedName name="A125549976T_Data">Data18!$X$11:$X$20</definedName>
    <definedName name="A125549976T_Latest">Data18!$X$20</definedName>
    <definedName name="A125549984T">Data18!$AP$1:$AP$10,Data18!$AP$11:$AP$20</definedName>
    <definedName name="A125549984T_Data">Data18!$AP$11:$AP$20</definedName>
    <definedName name="A125549984T_Latest">Data18!$AP$20</definedName>
    <definedName name="A125549992T">Data18!$EB$1:$EB$10,Data18!$EB$11:$EB$20</definedName>
    <definedName name="A125549992T_Data">Data18!$EB$11:$EB$20</definedName>
    <definedName name="A125549992T_Latest">Data18!$EB$20</definedName>
    <definedName name="A125550000L">Data19!$H$1:$H$10,Data19!$H$11:$H$20</definedName>
    <definedName name="A125550000L_Data">Data19!$H$11:$H$20</definedName>
    <definedName name="A125550000L_Latest">Data19!$H$20</definedName>
    <definedName name="A125550008F">Data19!$Z$1:$Z$10,Data19!$Z$11:$Z$20</definedName>
    <definedName name="A125550008F_Data">Data19!$Z$11:$Z$20</definedName>
    <definedName name="A125550008F_Latest">Data19!$Z$20</definedName>
    <definedName name="A125550016F">Data18!$HN$1:$HN$10,Data18!$HN$11:$HN$20</definedName>
    <definedName name="A125550016F_Data">Data18!$HN$11:$HN$20</definedName>
    <definedName name="A125550016F_Latest">Data18!$HN$20</definedName>
    <definedName name="A125550024F">Data19!$CT$1:$CT$10,Data19!$CT$11:$CT$20</definedName>
    <definedName name="A125550024F_Data">Data19!$CT$11:$CT$20</definedName>
    <definedName name="A125550024F_Latest">Data19!$CT$20</definedName>
    <definedName name="A125550032F">Data20!$EX$1:$EX$10,Data20!$EX$11:$EX$20</definedName>
    <definedName name="A125550032F_Data">Data20!$EX$11:$EX$20</definedName>
    <definedName name="A125550032F_Latest">Data20!$EX$20</definedName>
    <definedName name="A125550040F">Data21!$GJ$1:$GJ$10,Data21!$GJ$11:$GJ$20</definedName>
    <definedName name="A125550040F_Data">Data21!$GJ$11:$GJ$20</definedName>
    <definedName name="A125550040F_Latest">Data21!$GJ$20</definedName>
    <definedName name="A125550048X">Data21!$IL$1:$IL$10,Data21!$IL$11:$IL$20</definedName>
    <definedName name="A125550048X_Data">Data21!$IL$11:$IL$20</definedName>
    <definedName name="A125550048X_Latest">Data21!$IL$20</definedName>
    <definedName name="A125550056X">Data22!$BP$1:$BP$10,Data22!$BP$11:$BP$20</definedName>
    <definedName name="A125550056X_Data">Data22!$BP$11:$BP$20</definedName>
    <definedName name="A125550056X_Latest">Data22!$BP$20</definedName>
    <definedName name="A125550064X">Data22!$EJ$1:$EJ$10,Data22!$EJ$11:$EJ$20</definedName>
    <definedName name="A125550064X_Data">Data22!$EJ$11:$EJ$20</definedName>
    <definedName name="A125550064X_Latest">Data22!$EJ$20</definedName>
    <definedName name="A125550072X">Data20!$FP$1:$FP$10,Data20!$FP$11:$FP$20</definedName>
    <definedName name="A125550072X_Data">Data20!$FP$11:$FP$20</definedName>
    <definedName name="A125550072X_Latest">Data20!$FP$20</definedName>
    <definedName name="A125550080X">Data21!$DP$1:$DP$10,Data21!$DP$11:$DP$20</definedName>
    <definedName name="A125550080X_Data">Data21!$DP$11:$DP$20</definedName>
    <definedName name="A125550080X_Latest">Data21!$DP$20</definedName>
    <definedName name="A125550088T">Data22!$FT$1:$FT$10,Data22!$FT$11:$FT$20</definedName>
    <definedName name="A125550088T_Data">Data22!$FT$11:$FT$20</definedName>
    <definedName name="A125550088T_Latest">Data22!$FT$20</definedName>
    <definedName name="A125550096T">Data22!$DR$1:$DR$10,Data22!$DR$11:$DR$20</definedName>
    <definedName name="A125550096T_Data">Data22!$DR$11:$DR$20</definedName>
    <definedName name="A125550096T_Latest">Data22!$DR$20</definedName>
    <definedName name="A125550104F">Data22!$HD$1:$HD$10,Data22!$HD$11:$HD$20</definedName>
    <definedName name="A125550104F_Data">Data22!$HD$11:$HD$20</definedName>
    <definedName name="A125550104F_Latest">Data22!$HD$20</definedName>
    <definedName name="A125550112F">Data23!$AH$1:$AH$10,Data23!$AH$11:$AH$20</definedName>
    <definedName name="A125550112F_Data">Data23!$AH$11:$AH$20</definedName>
    <definedName name="A125550112F_Latest">Data23!$AH$20</definedName>
    <definedName name="A125550120F">Data21!$BN$1:$BN$10,Data21!$BN$11:$BN$20</definedName>
    <definedName name="A125550120F_Data">Data21!$BN$11:$BN$20</definedName>
    <definedName name="A125550120F_Latest">Data21!$BN$20</definedName>
    <definedName name="A125550128X">Data22!$N$1:$N$10,Data22!$N$11:$N$20</definedName>
    <definedName name="A125550128X_Data">Data22!$N$11:$N$20</definedName>
    <definedName name="A125550128X_Latest">Data22!$N$20</definedName>
    <definedName name="A125550136X">Data22!$FB$1:$FB$10,Data22!$FB$11:$FB$20</definedName>
    <definedName name="A125550136X_Data">Data22!$FB$11:$FB$20</definedName>
    <definedName name="A125550136X_Latest">Data22!$FB$20</definedName>
    <definedName name="A125550144X">Data22!$GL$1:$GL$10,Data22!$GL$11:$GL$20</definedName>
    <definedName name="A125550144X_Data">Data22!$GL$11:$GL$20</definedName>
    <definedName name="A125550144X_Latest">Data22!$GL$20</definedName>
    <definedName name="A125550152X">Data22!$HV$1:$HV$10,Data22!$HV$11:$HV$20</definedName>
    <definedName name="A125550152X_Data">Data22!$HV$11:$HV$20</definedName>
    <definedName name="A125550152X_Latest">Data22!$HV$20</definedName>
    <definedName name="A125550160X">Data23!$P$1:$P$10,Data23!$P$11:$P$20</definedName>
    <definedName name="A125550160X_Data">Data23!$P$11:$P$20</definedName>
    <definedName name="A125550160X_Latest">Data23!$P$20</definedName>
    <definedName name="A125550168T">Data20!$GZ$1:$GZ$10,Data20!$GZ$11:$GZ$20</definedName>
    <definedName name="A125550168T_Data">Data20!$GZ$11:$GZ$20</definedName>
    <definedName name="A125550168T_Latest">Data20!$GZ$20</definedName>
    <definedName name="A125550176T">Data21!$L$1:$L$10,Data21!$L$11:$L$20</definedName>
    <definedName name="A125550176T_Data">Data21!$L$11:$L$20</definedName>
    <definedName name="A125550176T_Latest">Data21!$L$20</definedName>
    <definedName name="A125550184T">Data21!$AD$1:$AD$10,Data21!$AD$11:$AD$20</definedName>
    <definedName name="A125550184T_Data">Data21!$AD$11:$AD$20</definedName>
    <definedName name="A125550184T_Latest">Data21!$AD$20</definedName>
    <definedName name="A125550192T">Data21!$CX$1:$CX$10,Data21!$CX$11:$CX$20</definedName>
    <definedName name="A125550192T_Data">Data21!$CX$11:$CX$20</definedName>
    <definedName name="A125550192T_Latest">Data21!$CX$20</definedName>
    <definedName name="A125550200F">Data21!$EH$1:$EH$10,Data21!$EH$11:$EH$20</definedName>
    <definedName name="A125550200F_Data">Data21!$EH$11:$EH$20</definedName>
    <definedName name="A125550200F_Latest">Data21!$EH$20</definedName>
    <definedName name="A125550208X">Data21!$EZ$1:$EZ$10,Data21!$EZ$11:$EZ$20</definedName>
    <definedName name="A125550208X_Data">Data21!$EZ$11:$EZ$20</definedName>
    <definedName name="A125550208X_Latest">Data21!$EZ$20</definedName>
    <definedName name="A125550216X">Data22!$AF$1:$AF$10,Data22!$AF$11:$AF$20</definedName>
    <definedName name="A125550216X_Data">Data22!$AF$11:$AF$20</definedName>
    <definedName name="A125550216X_Latest">Data22!$AF$20</definedName>
    <definedName name="A125550224X">Data22!$IN$1:$IN$10,Data22!$IN$11:$IN$20</definedName>
    <definedName name="A125550224X_Data">Data22!$IN$11:$IN$20</definedName>
    <definedName name="A125550224X_Latest">Data22!$IN$20</definedName>
    <definedName name="A125550232X">Data23!$BR$1:$BR$10,Data23!$BR$11:$BR$20</definedName>
    <definedName name="A125550232X_Data">Data23!$BR$11:$BR$20</definedName>
    <definedName name="A125550232X_Latest">Data23!$BR$20</definedName>
    <definedName name="A125550240X">Data23!$CJ$1:$CJ$10,Data23!$CJ$11:$CJ$20</definedName>
    <definedName name="A125550240X_Data">Data23!$CJ$11:$CJ$20</definedName>
    <definedName name="A125550240X_Latest">Data23!$CJ$20</definedName>
    <definedName name="A125550248T">Data21!$AV$1:$AV$10,Data21!$AV$11:$AV$20</definedName>
    <definedName name="A125550248T_Data">Data21!$AV$11:$AV$20</definedName>
    <definedName name="A125550248T_Latest">Data21!$AV$20</definedName>
    <definedName name="A125550256T">Data22!$CH$1:$CH$10,Data22!$CH$11:$CH$20</definedName>
    <definedName name="A125550256T_Data">Data22!$CH$11:$CH$20</definedName>
    <definedName name="A125550256T_Latest">Data22!$CH$20</definedName>
    <definedName name="A125550264T">Data22!$CZ$1:$CZ$10,Data22!$CZ$11:$CZ$20</definedName>
    <definedName name="A125550264T_Data">Data22!$CZ$11:$CZ$20</definedName>
    <definedName name="A125550264T_Latest">Data22!$CZ$20</definedName>
    <definedName name="A125550272T">Data23!$AZ$1:$AZ$10,Data23!$AZ$11:$AZ$20</definedName>
    <definedName name="A125550272T_Data">Data23!$AZ$11:$AZ$20</definedName>
    <definedName name="A125550272T_Latest">Data23!$AZ$20</definedName>
    <definedName name="A125550280T">Data20!$GH$1:$GH$10,Data20!$GH$11:$GH$20</definedName>
    <definedName name="A125550280T_Data">Data20!$GH$11:$GH$20</definedName>
    <definedName name="A125550280T_Latest">Data20!$GH$20</definedName>
    <definedName name="A125550288K">Data20!$HR$1:$HR$10,Data20!$HR$11:$HR$20</definedName>
    <definedName name="A125550288K_Data">Data20!$HR$11:$HR$20</definedName>
    <definedName name="A125550288K_Latest">Data20!$HR$20</definedName>
    <definedName name="A125550296K">Data20!$IJ$1:$IJ$10,Data20!$IJ$11:$IJ$20</definedName>
    <definedName name="A125550296K_Data">Data20!$IJ$11:$IJ$20</definedName>
    <definedName name="A125550296K_Latest">Data20!$IJ$20</definedName>
    <definedName name="A125550304X">Data21!$CF$1:$CF$10,Data21!$CF$11:$CF$20</definedName>
    <definedName name="A125550304X_Data">Data21!$CF$11:$CF$20</definedName>
    <definedName name="A125550304X_Latest">Data21!$CF$20</definedName>
    <definedName name="A125550312X">Data21!$HB$1:$HB$10,Data21!$HB$11:$HB$20</definedName>
    <definedName name="A125550312X_Data">Data21!$HB$11:$HB$20</definedName>
    <definedName name="A125550312X_Latest">Data21!$HB$20</definedName>
    <definedName name="A125550320X">Data21!$HT$1:$HT$10,Data21!$HT$11:$HT$20</definedName>
    <definedName name="A125550320X_Data">Data21!$HT$11:$HT$20</definedName>
    <definedName name="A125550320X_Latest">Data21!$HT$20</definedName>
    <definedName name="A125550328T">Data21!$FR$1:$FR$10,Data21!$FR$11:$FR$20</definedName>
    <definedName name="A125550328T_Data">Data21!$FR$11:$FR$20</definedName>
    <definedName name="A125550328T_Latest">Data21!$FR$20</definedName>
    <definedName name="A125550336T">Data22!$AX$1:$AX$10,Data22!$AX$11:$AX$20</definedName>
    <definedName name="A125550336T_Data">Data22!$AX$11:$AX$20</definedName>
    <definedName name="A125550336T_Latest">Data22!$AX$20</definedName>
    <definedName name="A125550344T">Data23!$DB$1:$DB$10,Data23!$DB$11:$DB$20</definedName>
    <definedName name="A125550344T_Data">Data23!$DB$11:$DB$20</definedName>
    <definedName name="A125550344T_Latest">Data23!$DB$20</definedName>
    <definedName name="A125550352T">Data4!$HV$1:$HV$10,Data4!$HV$11:$HV$20</definedName>
    <definedName name="A125550352T_Data">Data4!$HV$11:$HV$20</definedName>
    <definedName name="A125550352T_Latest">Data4!$HV$20</definedName>
    <definedName name="A125550360T">Data5!$AH$1:$AH$10,Data5!$AH$11:$AH$20</definedName>
    <definedName name="A125550360T_Data">Data5!$AH$11:$AH$20</definedName>
    <definedName name="A125550360T_Latest">Data5!$AH$20</definedName>
    <definedName name="A125550368K">Data5!$DB$1:$DB$10,Data5!$DB$11:$DB$20</definedName>
    <definedName name="A125550368K_Data">Data5!$DB$11:$DB$20</definedName>
    <definedName name="A125550368K_Latest">Data5!$DB$20</definedName>
    <definedName name="A125550376K">Data5!$FV$1:$FV$10,Data5!$FV$11:$FV$20</definedName>
    <definedName name="A125550376K_Data">Data5!$FV$11:$FV$20</definedName>
    <definedName name="A125550376K_Latest">Data5!$FV$20</definedName>
    <definedName name="A125550384K">Data3!$HB$1:$HB$10,Data3!$HB$11:$HB$20</definedName>
    <definedName name="A125550384K_Data">Data3!$HB$11:$HB$20</definedName>
    <definedName name="A125550384K_Latest">Data3!$HB$20</definedName>
    <definedName name="A125550392K">Data4!$FB$1:$FB$10,Data4!$FB$11:$FB$20</definedName>
    <definedName name="A125550392K_Data">Data4!$FB$11:$FB$20</definedName>
    <definedName name="A125550392K_Latest">Data4!$FB$20</definedName>
    <definedName name="A125550400X">Data5!$HF$1:$HF$10,Data5!$HF$11:$HF$20</definedName>
    <definedName name="A125550400X_Data">Data5!$HF$11:$HF$20</definedName>
    <definedName name="A125550400X_Latest">Data5!$HF$20</definedName>
    <definedName name="A125550408T">Data5!$FD$1:$FD$10,Data5!$FD$11:$FD$20</definedName>
    <definedName name="A125550408T_Data">Data5!$FD$11:$FD$20</definedName>
    <definedName name="A125550408T_Latest">Data5!$FD$20</definedName>
    <definedName name="A125550416T">Data5!$IP$1:$IP$10,Data5!$IP$11:$IP$20</definedName>
    <definedName name="A125550416T_Data">Data5!$IP$11:$IP$20</definedName>
    <definedName name="A125550416T_Latest">Data5!$IP$20</definedName>
    <definedName name="A125550424T">Data6!$BT$1:$BT$10,Data6!$BT$11:$BT$20</definedName>
    <definedName name="A125550424T_Data">Data6!$BT$11:$BT$20</definedName>
    <definedName name="A125550424T_Latest">Data6!$BT$20</definedName>
    <definedName name="A125550432T">Data4!$CZ$1:$CZ$10,Data4!$CZ$11:$CZ$20</definedName>
    <definedName name="A125550432T_Data">Data4!$CZ$11:$CZ$20</definedName>
    <definedName name="A125550432T_Latest">Data4!$CZ$20</definedName>
    <definedName name="A125550440T">Data5!$AZ$1:$AZ$10,Data5!$AZ$11:$AZ$20</definedName>
    <definedName name="A125550440T_Data">Data5!$AZ$11:$AZ$20</definedName>
    <definedName name="A125550440T_Latest">Data5!$AZ$20</definedName>
    <definedName name="A125550448K">Data5!$GN$1:$GN$10,Data5!$GN$11:$GN$20</definedName>
    <definedName name="A125550448K_Data">Data5!$GN$11:$GN$20</definedName>
    <definedName name="A125550448K_Latest">Data5!$GN$20</definedName>
    <definedName name="A125550456K">Data5!$HX$1:$HX$10,Data5!$HX$11:$HX$20</definedName>
    <definedName name="A125550456K_Data">Data5!$HX$11:$HX$20</definedName>
    <definedName name="A125550456K_Latest">Data5!$HX$20</definedName>
    <definedName name="A125550464K">Data6!$R$1:$R$10,Data6!$R$11:$R$20</definedName>
    <definedName name="A125550464K_Data">Data6!$R$11:$R$20</definedName>
    <definedName name="A125550464K_Latest">Data6!$R$20</definedName>
    <definedName name="A125550472K">Data6!$BB$1:$BB$10,Data6!$BB$11:$BB$20</definedName>
    <definedName name="A125550472K_Data">Data6!$BB$11:$BB$20</definedName>
    <definedName name="A125550472K_Latest">Data6!$BB$20</definedName>
    <definedName name="A125550480K">Data3!$IL$1:$IL$10,Data3!$IL$11:$IL$20</definedName>
    <definedName name="A125550480K_Data">Data3!$IL$11:$IL$20</definedName>
    <definedName name="A125550480K_Latest">Data3!$IL$20</definedName>
    <definedName name="A125550488C">Data4!$AX$1:$AX$10,Data4!$AX$11:$AX$20</definedName>
    <definedName name="A125550488C_Data">Data4!$AX$11:$AX$20</definedName>
    <definedName name="A125550488C_Latest">Data4!$AX$20</definedName>
    <definedName name="A125550496C">Data4!$BP$1:$BP$10,Data4!$BP$11:$BP$20</definedName>
    <definedName name="A125550496C_Data">Data4!$BP$11:$BP$20</definedName>
    <definedName name="A125550496C_Latest">Data4!$BP$20</definedName>
    <definedName name="A125550504T">Data4!$EJ$1:$EJ$10,Data4!$EJ$11:$EJ$20</definedName>
    <definedName name="A125550504T_Data">Data4!$EJ$11:$EJ$20</definedName>
    <definedName name="A125550504T_Latest">Data4!$EJ$20</definedName>
    <definedName name="A125550512T">Data4!$FT$1:$FT$10,Data4!$FT$11:$FT$20</definedName>
    <definedName name="A125550512T_Data">Data4!$FT$11:$FT$20</definedName>
    <definedName name="A125550512T_Latest">Data4!$FT$20</definedName>
    <definedName name="A125550520T">Data4!$GL$1:$GL$10,Data4!$GL$11:$GL$20</definedName>
    <definedName name="A125550520T_Data">Data4!$GL$11:$GL$20</definedName>
    <definedName name="A125550520T_Latest">Data4!$GL$20</definedName>
    <definedName name="A125550528K">Data5!$BR$1:$BR$10,Data5!$BR$11:$BR$20</definedName>
    <definedName name="A125550528K_Data">Data5!$BR$11:$BR$20</definedName>
    <definedName name="A125550528K_Latest">Data5!$BR$20</definedName>
    <definedName name="A125550536K">Data6!$AJ$1:$AJ$10,Data6!$AJ$11:$AJ$20</definedName>
    <definedName name="A125550536K_Data">Data6!$AJ$11:$AJ$20</definedName>
    <definedName name="A125550536K_Latest">Data6!$AJ$20</definedName>
    <definedName name="A125550544K">Data6!$DD$1:$DD$10,Data6!$DD$11:$DD$20</definedName>
    <definedName name="A125550544K_Data">Data6!$DD$11:$DD$20</definedName>
    <definedName name="A125550544K_Latest">Data6!$DD$20</definedName>
    <definedName name="A125550552K">Data6!$DV$1:$DV$10,Data6!$DV$11:$DV$20</definedName>
    <definedName name="A125550552K_Data">Data6!$DV$11:$DV$20</definedName>
    <definedName name="A125550552K_Latest">Data6!$DV$20</definedName>
    <definedName name="A125550560K">Data4!$CH$1:$CH$10,Data4!$CH$11:$CH$20</definedName>
    <definedName name="A125550560K_Data">Data4!$CH$11:$CH$20</definedName>
    <definedName name="A125550560K_Latest">Data4!$CH$20</definedName>
    <definedName name="A125550568C">Data5!$DT$1:$DT$10,Data5!$DT$11:$DT$20</definedName>
    <definedName name="A125550568C_Data">Data5!$DT$11:$DT$20</definedName>
    <definedName name="A125550568C_Latest">Data5!$DT$20</definedName>
    <definedName name="A125550576C">Data5!$EL$1:$EL$10,Data5!$EL$11:$EL$20</definedName>
    <definedName name="A125550576C_Data">Data5!$EL$11:$EL$20</definedName>
    <definedName name="A125550576C_Latest">Data5!$EL$20</definedName>
    <definedName name="A125550584C">Data6!$CL$1:$CL$10,Data6!$CL$11:$CL$20</definedName>
    <definedName name="A125550584C_Data">Data6!$CL$11:$CL$20</definedName>
    <definedName name="A125550584C_Latest">Data6!$CL$20</definedName>
    <definedName name="A125550592C">Data3!$HT$1:$HT$10,Data3!$HT$11:$HT$20</definedName>
    <definedName name="A125550592C_Data">Data3!$HT$11:$HT$20</definedName>
    <definedName name="A125550592C_Latest">Data3!$HT$20</definedName>
    <definedName name="A125550600T">Data4!$N$1:$N$10,Data4!$N$11:$N$20</definedName>
    <definedName name="A125550600T_Data">Data4!$N$11:$N$20</definedName>
    <definedName name="A125550600T_Latest">Data4!$N$20</definedName>
    <definedName name="A125550608K">Data4!$AF$1:$AF$10,Data4!$AF$11:$AF$20</definedName>
    <definedName name="A125550608K_Data">Data4!$AF$11:$AF$20</definedName>
    <definedName name="A125550608K_Latest">Data4!$AF$20</definedName>
    <definedName name="A125550616K">Data4!$DR$1:$DR$10,Data4!$DR$11:$DR$20</definedName>
    <definedName name="A125550616K_Data">Data4!$DR$11:$DR$20</definedName>
    <definedName name="A125550616K_Latest">Data4!$DR$20</definedName>
    <definedName name="A125550624K">Data4!$IN$1:$IN$10,Data4!$IN$11:$IN$20</definedName>
    <definedName name="A125550624K_Data">Data4!$IN$11:$IN$20</definedName>
    <definedName name="A125550624K_Latest">Data4!$IN$20</definedName>
    <definedName name="A125550632K">Data5!$P$1:$P$10,Data5!$P$11:$P$20</definedName>
    <definedName name="A125550632K_Data">Data5!$P$11:$P$20</definedName>
    <definedName name="A125550632K_Latest">Data5!$P$20</definedName>
    <definedName name="A125550640K">Data4!$HD$1:$HD$10,Data4!$HD$11:$HD$20</definedName>
    <definedName name="A125550640K_Data">Data4!$HD$11:$HD$20</definedName>
    <definedName name="A125550640K_Latest">Data4!$HD$20</definedName>
    <definedName name="A125550648C">Data5!$CJ$1:$CJ$10,Data5!$CJ$11:$CJ$20</definedName>
    <definedName name="A125550648C_Data">Data5!$CJ$11:$CJ$20</definedName>
    <definedName name="A125550648C_Latest">Data5!$CJ$20</definedName>
    <definedName name="A125550656C">Data6!$EN$1:$EN$10,Data6!$EN$11:$EN$20</definedName>
    <definedName name="A125550656C_Data">Data6!$EN$11:$EN$20</definedName>
    <definedName name="A125550656C_Latest">Data6!$EN$20</definedName>
    <definedName name="A125550664C">Data10!$ED$1:$ED$10,Data10!$ED$11:$ED$20</definedName>
    <definedName name="A125550664C_Data">Data10!$ED$11:$ED$20</definedName>
    <definedName name="A125550664C_Latest">Data10!$ED$20</definedName>
    <definedName name="A125550672C">Data10!$GF$1:$GF$10,Data10!$GF$11:$GF$20</definedName>
    <definedName name="A125550672C_Data">Data10!$GF$11:$GF$20</definedName>
    <definedName name="A125550672C_Latest">Data10!$GF$20</definedName>
    <definedName name="A125550680C">Data11!$J$1:$J$10,Data11!$J$11:$J$20</definedName>
    <definedName name="A125550680C_Data">Data11!$J$11:$J$20</definedName>
    <definedName name="A125550680C_Latest">Data11!$J$20</definedName>
    <definedName name="A125550688W">Data11!$CD$1:$CD$10,Data11!$CD$11:$CD$20</definedName>
    <definedName name="A125550688W_Data">Data11!$CD$11:$CD$20</definedName>
    <definedName name="A125550688W_Latest">Data11!$CD$20</definedName>
    <definedName name="A125550696W">Data9!$DJ$1:$DJ$10,Data9!$DJ$11:$DJ$20</definedName>
    <definedName name="A125550696W_Data">Data9!$DJ$11:$DJ$20</definedName>
    <definedName name="A125550696W_Latest">Data9!$DJ$20</definedName>
    <definedName name="A125550704K">Data10!$BJ$1:$BJ$10,Data10!$BJ$11:$BJ$20</definedName>
    <definedName name="A125550704K_Data">Data10!$BJ$11:$BJ$20</definedName>
    <definedName name="A125550704K_Latest">Data10!$BJ$20</definedName>
    <definedName name="A125550712K">Data11!$DN$1:$DN$10,Data11!$DN$11:$DN$20</definedName>
    <definedName name="A125550712K_Data">Data11!$DN$11:$DN$20</definedName>
    <definedName name="A125550712K_Latest">Data11!$DN$20</definedName>
    <definedName name="A125550720K">Data11!$BL$1:$BL$10,Data11!$BL$11:$BL$20</definedName>
    <definedName name="A125550720K_Data">Data11!$BL$11:$BL$20</definedName>
    <definedName name="A125550720K_Latest">Data11!$BL$20</definedName>
    <definedName name="A125550728C">Data11!$EX$1:$EX$10,Data11!$EX$11:$EX$20</definedName>
    <definedName name="A125550728C_Data">Data11!$EX$11:$EX$20</definedName>
    <definedName name="A125550728C_Latest">Data11!$EX$20</definedName>
    <definedName name="A125550736C">Data11!$HR$1:$HR$10,Data11!$HR$11:$HR$20</definedName>
    <definedName name="A125550736C_Data">Data11!$HR$11:$HR$20</definedName>
    <definedName name="A125550736C_Latest">Data11!$HR$20</definedName>
    <definedName name="A125550744C">Data10!$H$1:$H$10,Data10!$H$11:$H$20</definedName>
    <definedName name="A125550744C_Data">Data10!$H$11:$H$20</definedName>
    <definedName name="A125550744C_Latest">Data10!$H$20</definedName>
    <definedName name="A125550752C">Data10!$GX$1:$GX$10,Data10!$GX$11:$GX$20</definedName>
    <definedName name="A125550752C_Data">Data10!$GX$11:$GX$20</definedName>
    <definedName name="A125550752C_Latest">Data10!$GX$20</definedName>
    <definedName name="A125550760C">Data11!$CV$1:$CV$10,Data11!$CV$11:$CV$20</definedName>
    <definedName name="A125550760C_Data">Data11!$CV$11:$CV$20</definedName>
    <definedName name="A125550760C_Latest">Data11!$CV$20</definedName>
    <definedName name="A125550768W">Data11!$EF$1:$EF$10,Data11!$EF$11:$EF$20</definedName>
    <definedName name="A125550768W_Data">Data11!$EF$11:$EF$20</definedName>
    <definedName name="A125550768W_Latest">Data11!$EF$20</definedName>
    <definedName name="A125550776W">Data11!$FP$1:$FP$10,Data11!$FP$11:$FP$20</definedName>
    <definedName name="A125550776W_Data">Data11!$FP$11:$FP$20</definedName>
    <definedName name="A125550776W_Latest">Data11!$FP$20</definedName>
    <definedName name="A125550784W">Data11!$GZ$1:$GZ$10,Data11!$GZ$11:$GZ$20</definedName>
    <definedName name="A125550784W_Data">Data11!$GZ$11:$GZ$20</definedName>
    <definedName name="A125550784W_Latest">Data11!$GZ$20</definedName>
    <definedName name="A125550792W">Data9!$ET$1:$ET$10,Data9!$ET$11:$ET$20</definedName>
    <definedName name="A125550792W_Data">Data9!$ET$11:$ET$20</definedName>
    <definedName name="A125550792W_Latest">Data9!$ET$20</definedName>
    <definedName name="A125550800K">Data9!$GV$1:$GV$10,Data9!$GV$11:$GV$20</definedName>
    <definedName name="A125550800K_Data">Data9!$GV$11:$GV$20</definedName>
    <definedName name="A125550800K_Latest">Data9!$GV$20</definedName>
    <definedName name="A125550808C">Data9!$HN$1:$HN$10,Data9!$HN$11:$HN$20</definedName>
    <definedName name="A125550808C_Data">Data9!$HN$11:$HN$20</definedName>
    <definedName name="A125550808C_Latest">Data9!$HN$20</definedName>
    <definedName name="A125550816C">Data10!$AR$1:$AR$10,Data10!$AR$11:$AR$20</definedName>
    <definedName name="A125550816C_Data">Data10!$AR$11:$AR$20</definedName>
    <definedName name="A125550816C_Latest">Data10!$AR$20</definedName>
    <definedName name="A125550824C">Data10!$CB$1:$CB$10,Data10!$CB$11:$CB$20</definedName>
    <definedName name="A125550824C_Data">Data10!$CB$11:$CB$20</definedName>
    <definedName name="A125550824C_Latest">Data10!$CB$20</definedName>
    <definedName name="A125550832C">Data10!$CT$1:$CT$10,Data10!$CT$11:$CT$20</definedName>
    <definedName name="A125550832C_Data">Data10!$CT$11:$CT$20</definedName>
    <definedName name="A125550832C_Latest">Data10!$CT$20</definedName>
    <definedName name="A125550840C">Data10!$HP$1:$HP$10,Data10!$HP$11:$HP$20</definedName>
    <definedName name="A125550840C_Data">Data10!$HP$11:$HP$20</definedName>
    <definedName name="A125550840C_Latest">Data10!$HP$20</definedName>
    <definedName name="A125550848W">Data11!$GH$1:$GH$10,Data11!$GH$11:$GH$20</definedName>
    <definedName name="A125550848W_Data">Data11!$GH$11:$GH$20</definedName>
    <definedName name="A125550848W_Latest">Data11!$GH$20</definedName>
    <definedName name="A125550856W">Data12!$L$1:$L$10,Data12!$L$11:$L$20</definedName>
    <definedName name="A125550856W_Data">Data12!$L$11:$L$20</definedName>
    <definedName name="A125550856W_Latest">Data12!$L$20</definedName>
    <definedName name="A125550864W">Data12!$AD$1:$AD$10,Data12!$AD$11:$AD$20</definedName>
    <definedName name="A125550864W_Data">Data12!$AD$11:$AD$20</definedName>
    <definedName name="A125550864W_Latest">Data12!$AD$20</definedName>
    <definedName name="A125550872W">Data9!$IF$1:$IF$10,Data9!$IF$11:$IF$20</definedName>
    <definedName name="A125550872W_Data">Data9!$IF$11:$IF$20</definedName>
    <definedName name="A125550872W_Latest">Data9!$IF$20</definedName>
    <definedName name="A125550880W">Data11!$AB$1:$AB$10,Data11!$AB$11:$AB$20</definedName>
    <definedName name="A125550880W_Data">Data11!$AB$11:$AB$20</definedName>
    <definedName name="A125550880W_Latest">Data11!$AB$20</definedName>
    <definedName name="A125550888R">Data11!$AT$1:$AT$10,Data11!$AT$11:$AT$20</definedName>
    <definedName name="A125550888R_Data">Data11!$AT$11:$AT$20</definedName>
    <definedName name="A125550888R_Latest">Data11!$AT$20</definedName>
    <definedName name="A125550896R">Data11!$IJ$1:$IJ$10,Data11!$IJ$11:$IJ$20</definedName>
    <definedName name="A125550896R_Data">Data11!$IJ$11:$IJ$20</definedName>
    <definedName name="A125550896R_Latest">Data11!$IJ$20</definedName>
    <definedName name="A125550904C">Data9!$EB$1:$EB$10,Data9!$EB$11:$EB$20</definedName>
    <definedName name="A125550904C_Data">Data9!$EB$11:$EB$20</definedName>
    <definedName name="A125550904C_Latest">Data9!$EB$20</definedName>
    <definedName name="A125550912C">Data9!$FL$1:$FL$10,Data9!$FL$11:$FL$20</definedName>
    <definedName name="A125550912C_Data">Data9!$FL$11:$FL$20</definedName>
    <definedName name="A125550912C_Latest">Data9!$FL$20</definedName>
    <definedName name="A125550920C">Data9!$GD$1:$GD$10,Data9!$GD$11:$GD$20</definedName>
    <definedName name="A125550920C_Data">Data9!$GD$11:$GD$20</definedName>
    <definedName name="A125550920C_Latest">Data9!$GD$20</definedName>
    <definedName name="A125550928W">Data10!$Z$1:$Z$10,Data10!$Z$11:$Z$20</definedName>
    <definedName name="A125550928W_Data">Data10!$Z$11:$Z$20</definedName>
    <definedName name="A125550928W_Latest">Data10!$Z$20</definedName>
    <definedName name="A125550936W">Data10!$EV$1:$EV$10,Data10!$EV$11:$EV$20</definedName>
    <definedName name="A125550936W_Data">Data10!$EV$11:$EV$20</definedName>
    <definedName name="A125550936W_Latest">Data10!$EV$20</definedName>
    <definedName name="A125550944W">Data10!$FN$1:$FN$10,Data10!$FN$11:$FN$20</definedName>
    <definedName name="A125550944W_Data">Data10!$FN$11:$FN$20</definedName>
    <definedName name="A125550944W_Latest">Data10!$FN$20</definedName>
    <definedName name="A125550952W">Data10!$DL$1:$DL$10,Data10!$DL$11:$DL$20</definedName>
    <definedName name="A125550952W_Data">Data10!$DL$11:$DL$20</definedName>
    <definedName name="A125550952W_Latest">Data10!$DL$20</definedName>
    <definedName name="A125550960W">Data10!$IH$1:$IH$10,Data10!$IH$11:$IH$20</definedName>
    <definedName name="A125550960W_Data">Data10!$IH$11:$IH$20</definedName>
    <definedName name="A125550960W_Latest">Data10!$IH$20</definedName>
    <definedName name="A125550968R">Data12!$AV$1:$AV$10,Data12!$AV$11:$AV$20</definedName>
    <definedName name="A125550968R_Data">Data12!$AV$11:$AV$20</definedName>
    <definedName name="A125550968R_Latest">Data12!$AV$20</definedName>
    <definedName name="A125550976R">Data13!$CH$1:$CH$10,Data13!$CH$11:$CH$20</definedName>
    <definedName name="A125550976R_Data">Data13!$CH$11:$CH$20</definedName>
    <definedName name="A125550976R_Latest">Data13!$CH$20</definedName>
    <definedName name="A125550984R">Data13!$EJ$1:$EJ$10,Data13!$EJ$11:$EJ$20</definedName>
    <definedName name="A125550984R_Data">Data13!$EJ$11:$EJ$20</definedName>
    <definedName name="A125550984R_Latest">Data13!$EJ$20</definedName>
    <definedName name="A125550992R">Data13!$HD$1:$HD$10,Data13!$HD$11:$HD$20</definedName>
    <definedName name="A125550992R_Data">Data13!$HD$11:$HD$20</definedName>
    <definedName name="A125550992R_Latest">Data13!$HD$20</definedName>
    <definedName name="A125551000F">Data14!$AH$1:$AH$10,Data14!$AH$11:$AH$20</definedName>
    <definedName name="A125551000F_Data">Data14!$AH$11:$AH$20</definedName>
    <definedName name="A125551000F_Latest">Data14!$AH$20</definedName>
    <definedName name="A125551008X">Data12!$BN$1:$BN$10,Data12!$BN$11:$BN$20</definedName>
    <definedName name="A125551008X_Data">Data12!$BN$11:$BN$20</definedName>
    <definedName name="A125551008X_Latest">Data12!$BN$20</definedName>
    <definedName name="A125551016X">Data13!$N$1:$N$10,Data13!$N$11:$N$20</definedName>
    <definedName name="A125551016X_Data">Data13!$N$11:$N$20</definedName>
    <definedName name="A125551016X_Latest">Data13!$N$20</definedName>
    <definedName name="A125551024X">Data14!$BR$1:$BR$10,Data14!$BR$11:$BR$20</definedName>
    <definedName name="A125551024X_Data">Data14!$BR$11:$BR$20</definedName>
    <definedName name="A125551024X_Latest">Data14!$BR$20</definedName>
    <definedName name="A125551032X">Data14!$P$1:$P$10,Data14!$P$11:$P$20</definedName>
    <definedName name="A125551032X_Data">Data14!$P$11:$P$20</definedName>
    <definedName name="A125551032X_Latest">Data14!$P$20</definedName>
    <definedName name="A125551040X">Data14!$DB$1:$DB$10,Data14!$DB$11:$DB$20</definedName>
    <definedName name="A125551040X_Data">Data14!$DB$11:$DB$20</definedName>
    <definedName name="A125551040X_Latest">Data14!$DB$20</definedName>
    <definedName name="A125551048T">Data14!$FV$1:$FV$10,Data14!$FV$11:$FV$20</definedName>
    <definedName name="A125551048T_Data">Data14!$FV$11:$FV$20</definedName>
    <definedName name="A125551048T_Latest">Data14!$FV$20</definedName>
    <definedName name="A125551056T">Data12!$HB$1:$HB$10,Data12!$HB$11:$HB$20</definedName>
    <definedName name="A125551056T_Data">Data12!$HB$11:$HB$20</definedName>
    <definedName name="A125551056T_Latest">Data12!$HB$20</definedName>
    <definedName name="A125551064T">Data13!$FB$1:$FB$10,Data13!$FB$11:$FB$20</definedName>
    <definedName name="A125551064T_Data">Data13!$FB$11:$FB$20</definedName>
    <definedName name="A125551064T_Latest">Data13!$FB$20</definedName>
    <definedName name="A125551072T">Data14!$AZ$1:$AZ$10,Data14!$AZ$11:$AZ$20</definedName>
    <definedName name="A125551072T_Data">Data14!$AZ$11:$AZ$20</definedName>
    <definedName name="A125551072T_Latest">Data14!$AZ$20</definedName>
    <definedName name="A125551080T">Data14!$CJ$1:$CJ$10,Data14!$CJ$11:$CJ$20</definedName>
    <definedName name="A125551080T_Data">Data14!$CJ$11:$CJ$20</definedName>
    <definedName name="A125551080T_Latest">Data14!$CJ$20</definedName>
    <definedName name="A125551088K">Data14!$DT$1:$DT$10,Data14!$DT$11:$DT$20</definedName>
    <definedName name="A125551088K_Data">Data14!$DT$11:$DT$20</definedName>
    <definedName name="A125551088K_Latest">Data14!$DT$20</definedName>
    <definedName name="A125551096K">Data14!$FD$1:$FD$10,Data14!$FD$11:$FD$20</definedName>
    <definedName name="A125551096K_Data">Data14!$FD$11:$FD$20</definedName>
    <definedName name="A125551096K_Latest">Data14!$FD$20</definedName>
    <definedName name="A125551104X">Data12!$CX$1:$CX$10,Data12!$CX$11:$CX$20</definedName>
    <definedName name="A125551104X_Data">Data12!$CX$11:$CX$20</definedName>
    <definedName name="A125551104X_Latest">Data12!$CX$20</definedName>
    <definedName name="A125551112X">Data12!$EZ$1:$EZ$10,Data12!$EZ$11:$EZ$20</definedName>
    <definedName name="A125551112X_Data">Data12!$EZ$11:$EZ$20</definedName>
    <definedName name="A125551112X_Latest">Data12!$EZ$20</definedName>
    <definedName name="A125551120X">Data12!$FR$1:$FR$10,Data12!$FR$11:$FR$20</definedName>
    <definedName name="A125551120X_Data">Data12!$FR$11:$FR$20</definedName>
    <definedName name="A125551120X_Latest">Data12!$FR$20</definedName>
    <definedName name="A125551128T">Data12!$IL$1:$IL$10,Data12!$IL$11:$IL$20</definedName>
    <definedName name="A125551128T_Data">Data12!$IL$11:$IL$20</definedName>
    <definedName name="A125551128T_Latest">Data12!$IL$20</definedName>
    <definedName name="A125551136T">Data13!$AF$1:$AF$10,Data13!$AF$11:$AF$20</definedName>
    <definedName name="A125551136T_Data">Data13!$AF$11:$AF$20</definedName>
    <definedName name="A125551136T_Latest">Data13!$AF$20</definedName>
    <definedName name="A125551144T">Data13!$AX$1:$AX$10,Data13!$AX$11:$AX$20</definedName>
    <definedName name="A125551144T_Data">Data13!$AX$11:$AX$20</definedName>
    <definedName name="A125551144T_Latest">Data13!$AX$20</definedName>
    <definedName name="A125551152T">Data13!$FT$1:$FT$10,Data13!$FT$11:$FT$20</definedName>
    <definedName name="A125551152T_Data">Data13!$FT$11:$FT$20</definedName>
    <definedName name="A125551152T_Latest">Data13!$FT$20</definedName>
    <definedName name="A125551160T">Data14!$EL$1:$EL$10,Data14!$EL$11:$EL$20</definedName>
    <definedName name="A125551160T_Data">Data14!$EL$11:$EL$20</definedName>
    <definedName name="A125551160T_Latest">Data14!$EL$20</definedName>
    <definedName name="A125551168K">Data14!$HF$1:$HF$10,Data14!$HF$11:$HF$20</definedName>
    <definedName name="A125551168K_Data">Data14!$HF$11:$HF$20</definedName>
    <definedName name="A125551168K_Latest">Data14!$HF$20</definedName>
    <definedName name="A125551176K">Data14!$HX$1:$HX$10,Data14!$HX$11:$HX$20</definedName>
    <definedName name="A125551176K_Data">Data14!$HX$11:$HX$20</definedName>
    <definedName name="A125551176K_Latest">Data14!$HX$20</definedName>
    <definedName name="A125551184K">Data12!$GJ$1:$GJ$10,Data12!$GJ$11:$GJ$20</definedName>
    <definedName name="A125551184K_Data">Data12!$GJ$11:$GJ$20</definedName>
    <definedName name="A125551184K_Latest">Data12!$GJ$20</definedName>
    <definedName name="A125551192K">Data13!$HV$1:$HV$10,Data13!$HV$11:$HV$20</definedName>
    <definedName name="A125551192K_Data">Data13!$HV$11:$HV$20</definedName>
    <definedName name="A125551192K_Latest">Data13!$HV$20</definedName>
    <definedName name="A125551200X">Data13!$IN$1:$IN$10,Data13!$IN$11:$IN$20</definedName>
    <definedName name="A125551200X_Data">Data13!$IN$11:$IN$20</definedName>
    <definedName name="A125551200X_Latest">Data13!$IN$20</definedName>
    <definedName name="A125551208T">Data14!$GN$1:$GN$10,Data14!$GN$11:$GN$20</definedName>
    <definedName name="A125551208T_Data">Data14!$GN$11:$GN$20</definedName>
    <definedName name="A125551208T_Latest">Data14!$GN$20</definedName>
    <definedName name="A125551216T">Data12!$CF$1:$CF$10,Data12!$CF$11:$CF$20</definedName>
    <definedName name="A125551216T_Data">Data12!$CF$11:$CF$20</definedName>
    <definedName name="A125551216T_Latest">Data12!$CF$20</definedName>
    <definedName name="A125551224T">Data12!$DP$1:$DP$10,Data12!$DP$11:$DP$20</definedName>
    <definedName name="A125551224T_Data">Data12!$DP$11:$DP$20</definedName>
    <definedName name="A125551224T_Latest">Data12!$DP$20</definedName>
    <definedName name="A125551232T">Data12!$EH$1:$EH$10,Data12!$EH$11:$EH$20</definedName>
    <definedName name="A125551232T_Data">Data12!$EH$11:$EH$20</definedName>
    <definedName name="A125551232T_Latest">Data12!$EH$20</definedName>
    <definedName name="A125551240T">Data12!$HT$1:$HT$10,Data12!$HT$11:$HT$20</definedName>
    <definedName name="A125551240T_Data">Data12!$HT$11:$HT$20</definedName>
    <definedName name="A125551240T_Latest">Data12!$HT$20</definedName>
    <definedName name="A125551248K">Data13!$CZ$1:$CZ$10,Data13!$CZ$11:$CZ$20</definedName>
    <definedName name="A125551248K_Data">Data13!$CZ$11:$CZ$20</definedName>
    <definedName name="A125551248K_Latest">Data13!$CZ$20</definedName>
    <definedName name="A125551256K">Data13!$DR$1:$DR$10,Data13!$DR$11:$DR$20</definedName>
    <definedName name="A125551256K_Data">Data13!$DR$11:$DR$20</definedName>
    <definedName name="A125551256K_Latest">Data13!$DR$20</definedName>
    <definedName name="A125551264K">Data13!$BP$1:$BP$10,Data13!$BP$11:$BP$20</definedName>
    <definedName name="A125551264K_Data">Data13!$BP$11:$BP$20</definedName>
    <definedName name="A125551264K_Latest">Data13!$BP$20</definedName>
    <definedName name="A125551272K">Data13!$GL$1:$GL$10,Data13!$GL$11:$GL$20</definedName>
    <definedName name="A125551272K_Data">Data13!$GL$11:$GL$20</definedName>
    <definedName name="A125551272K_Latest">Data13!$GL$20</definedName>
    <definedName name="A125551280K">Data14!$IP$1:$IP$10,Data14!$IP$11:$IP$20</definedName>
    <definedName name="A125551280K_Data">Data14!$IP$11:$IP$20</definedName>
    <definedName name="A125551280K_Latest">Data14!$IP$20</definedName>
    <definedName name="A125551288C">Data2!$V$1:$V$10,Data2!$V$11:$V$20</definedName>
    <definedName name="A125551288C_Data">Data2!$V$11:$V$20</definedName>
    <definedName name="A125551288C_Latest">Data2!$V$20</definedName>
    <definedName name="A125551289F">Data2!$AK$1:$AK$10,Data2!$AK$11:$AK$20</definedName>
    <definedName name="A125551289F_Data">Data2!$AK$11:$AK$20</definedName>
    <definedName name="A125551289F_Latest">Data2!$AK$20</definedName>
    <definedName name="A125551296C">Data2!$BX$1:$BX$10,Data2!$BX$11:$BX$20</definedName>
    <definedName name="A125551296C_Data">Data2!$BX$11:$BX$20</definedName>
    <definedName name="A125551296C_Latest">Data2!$BX$20</definedName>
    <definedName name="A125551297F">Data2!$CM$1:$CM$10,Data2!$CM$11:$CM$20</definedName>
    <definedName name="A125551297F_Data">Data2!$CM$11:$CM$20</definedName>
    <definedName name="A125551297F_Latest">Data2!$CM$20</definedName>
    <definedName name="A125551304T">Data2!$ER$1:$ER$10,Data2!$ER$11:$ER$20</definedName>
    <definedName name="A125551304T_Data">Data2!$ER$11:$ER$20</definedName>
    <definedName name="A125551304T_Latest">Data2!$ER$20</definedName>
    <definedName name="A125551305V">Data2!$FG$1:$FG$10,Data2!$FG$11:$FG$20</definedName>
    <definedName name="A125551305V_Data">Data2!$FG$11:$FG$20</definedName>
    <definedName name="A125551305V_Latest">Data2!$FG$20</definedName>
    <definedName name="A125551312T">Data2!$HL$1:$HL$10,Data2!$HL$11:$HL$20</definedName>
    <definedName name="A125551312T_Data">Data2!$HL$11:$HL$20</definedName>
    <definedName name="A125551312T_Latest">Data2!$HL$20</definedName>
    <definedName name="A125551313V">Data2!$IA$1:$IA$10,Data2!$IA$11:$IA$20</definedName>
    <definedName name="A125551313V_Data">Data2!$IA$11:$IA$20</definedName>
    <definedName name="A125551313V_Latest">Data2!$IA$20</definedName>
    <definedName name="A125551320T">Data1!$B$1:$B$10,Data1!$B$11:$B$20</definedName>
    <definedName name="A125551320T_Data">Data1!$B$11:$B$20</definedName>
    <definedName name="A125551320T_Latest">Data1!$B$20</definedName>
    <definedName name="A125551321V">Data1!$Q$1:$Q$10,Data1!$Q$11:$Q$20</definedName>
    <definedName name="A125551321V_Data">Data1!$Q$11:$Q$20</definedName>
    <definedName name="A125551321V_Latest">Data1!$Q$20</definedName>
    <definedName name="A125551328K">Data1!$GR$1:$GR$10,Data1!$GR$11:$GR$20</definedName>
    <definedName name="A125551328K_Data">Data1!$GR$11:$GR$20</definedName>
    <definedName name="A125551328K_Latest">Data1!$GR$20</definedName>
    <definedName name="A125551329L">Data1!$HG$1:$HG$10,Data1!$HG$11:$HG$20</definedName>
    <definedName name="A125551329L_Data">Data1!$HG$11:$HG$20</definedName>
    <definedName name="A125551329L_Latest">Data1!$HG$20</definedName>
    <definedName name="A125551336K">Data3!$F$1:$F$10,Data3!$F$11:$F$20</definedName>
    <definedName name="A125551336K_Data">Data3!$F$11:$F$20</definedName>
    <definedName name="A125551336K_Latest">Data3!$F$20</definedName>
    <definedName name="A125551337L">Data3!$U$1:$U$10,Data3!$U$11:$U$20</definedName>
    <definedName name="A125551337L_Data">Data3!$U$11:$U$20</definedName>
    <definedName name="A125551337L_Latest">Data3!$U$20</definedName>
    <definedName name="A125551344K">Data2!$GT$1:$GT$10,Data2!$GT$11:$GT$20</definedName>
    <definedName name="A125551344K_Data">Data2!$GT$11:$GT$20</definedName>
    <definedName name="A125551344K_Latest">Data2!$GT$20</definedName>
    <definedName name="A125551345L">Data2!$HI$1:$HI$10,Data2!$HI$11:$HI$20</definedName>
    <definedName name="A125551345L_Data">Data2!$HI$11:$HI$20</definedName>
    <definedName name="A125551345L_Latest">Data2!$HI$20</definedName>
    <definedName name="A125551352K">Data3!$AP$1:$AP$10,Data3!$AP$11:$AP$20</definedName>
    <definedName name="A125551352K_Data">Data3!$AP$11:$AP$20</definedName>
    <definedName name="A125551352K_Latest">Data3!$AP$20</definedName>
    <definedName name="A125551353L">Data3!$BE$1:$BE$10,Data3!$BE$11:$BE$20</definedName>
    <definedName name="A125551353L_Data">Data3!$BE$11:$BE$20</definedName>
    <definedName name="A125551353L_Latest">Data3!$BE$20</definedName>
    <definedName name="A125551360K">Data3!$DJ$1:$DJ$10,Data3!$DJ$11:$DJ$20</definedName>
    <definedName name="A125551360K_Data">Data3!$DJ$11:$DJ$20</definedName>
    <definedName name="A125551360K_Latest">Data3!$DJ$20</definedName>
    <definedName name="A125551361L">Data3!$DY$1:$DY$10,Data3!$DY$11:$DY$20</definedName>
    <definedName name="A125551361L_Data">Data3!$DY$11:$DY$20</definedName>
    <definedName name="A125551361L_Latest">Data3!$DY$20</definedName>
    <definedName name="A125551368C">Data1!$EP$1:$EP$10,Data1!$EP$11:$EP$20</definedName>
    <definedName name="A125551368C_Data">Data1!$EP$11:$EP$20</definedName>
    <definedName name="A125551368C_Latest">Data1!$EP$20</definedName>
    <definedName name="A125551369F">Data1!$FE$1:$FE$10,Data1!$FE$11:$FE$20</definedName>
    <definedName name="A125551369F_Data">Data1!$FE$11:$FE$20</definedName>
    <definedName name="A125551369F_Latest">Data1!$FE$20</definedName>
    <definedName name="A125551376C">Data2!$CP$1:$CP$10,Data2!$CP$11:$CP$20</definedName>
    <definedName name="A125551376C_Data">Data2!$CP$11:$CP$20</definedName>
    <definedName name="A125551376C_Latest">Data2!$CP$20</definedName>
    <definedName name="A125551377F">Data2!$DE$1:$DE$10,Data2!$DE$11:$DE$20</definedName>
    <definedName name="A125551377F_Data">Data2!$DE$11:$DE$20</definedName>
    <definedName name="A125551377F_Latest">Data2!$DE$20</definedName>
    <definedName name="A125551384C">Data2!$ID$1:$ID$10,Data2!$ID$11:$ID$20</definedName>
    <definedName name="A125551384C_Data">Data2!$ID$11:$ID$20</definedName>
    <definedName name="A125551384C_Latest">Data2!$ID$20</definedName>
    <definedName name="A125551385F">Data3!$C$1:$C$10,Data3!$C$11:$C$20</definedName>
    <definedName name="A125551385F_Data">Data3!$C$11:$C$20</definedName>
    <definedName name="A125551385F_Latest">Data3!$C$20</definedName>
    <definedName name="A125551392C">Data3!$X$1:$X$10,Data3!$X$11:$X$20</definedName>
    <definedName name="A125551392C_Data">Data3!$X$11:$X$20</definedName>
    <definedName name="A125551392C_Latest">Data3!$X$20</definedName>
    <definedName name="A125551393F">Data3!$AM$1:$AM$10,Data3!$AM$11:$AM$20</definedName>
    <definedName name="A125551393F_Data">Data3!$AM$11:$AM$20</definedName>
    <definedName name="A125551393F_Latest">Data3!$AM$20</definedName>
    <definedName name="A125551400T">Data3!$BH$1:$BH$10,Data3!$BH$11:$BH$20</definedName>
    <definedName name="A125551400T_Data">Data3!$BH$11:$BH$20</definedName>
    <definedName name="A125551400T_Latest">Data3!$BH$20</definedName>
    <definedName name="A125551401V">Data3!$BW$1:$BW$10,Data3!$BW$11:$BW$20</definedName>
    <definedName name="A125551401V_Data">Data3!$BW$11:$BW$20</definedName>
    <definedName name="A125551401V_Latest">Data3!$BW$20</definedName>
    <definedName name="A125551408K">Data3!$CR$1:$CR$10,Data3!$CR$11:$CR$20</definedName>
    <definedName name="A125551408K_Data">Data3!$CR$11:$CR$20</definedName>
    <definedName name="A125551408K_Latest">Data3!$CR$20</definedName>
    <definedName name="A125551409L">Data3!$DG$1:$DG$10,Data3!$DG$11:$DG$20</definedName>
    <definedName name="A125551409L_Data">Data3!$DG$11:$DG$20</definedName>
    <definedName name="A125551409L_Latest">Data3!$DG$20</definedName>
    <definedName name="A125551416K">Data1!$AL$1:$AL$10,Data1!$AL$11:$AL$20</definedName>
    <definedName name="A125551416K_Data">Data1!$AL$11:$AL$20</definedName>
    <definedName name="A125551416K_Latest">Data1!$AL$20</definedName>
    <definedName name="A125551417L">Data1!$BA$1:$BA$10,Data1!$BA$11:$BA$20</definedName>
    <definedName name="A125551417L_Data">Data1!$BA$11:$BA$20</definedName>
    <definedName name="A125551417L_Latest">Data1!$BA$20</definedName>
    <definedName name="A125551424K">Data1!$CN$1:$CN$10,Data1!$CN$11:$CN$20</definedName>
    <definedName name="A125551424K_Data">Data1!$CN$11:$CN$20</definedName>
    <definedName name="A125551424K_Latest">Data1!$CN$20</definedName>
    <definedName name="A125551425L">Data1!$DC$1:$DC$10,Data1!$DC$11:$DC$20</definedName>
    <definedName name="A125551425L_Data">Data1!$DC$11:$DC$20</definedName>
    <definedName name="A125551425L_Latest">Data1!$DC$20</definedName>
    <definedName name="A125551432K">Data1!$DF$1:$DF$10,Data1!$DF$11:$DF$20</definedName>
    <definedName name="A125551432K_Data">Data1!$DF$11:$DF$20</definedName>
    <definedName name="A125551432K_Latest">Data1!$DF$20</definedName>
    <definedName name="A125551433L">Data1!$DU$1:$DU$10,Data1!$DU$11:$DU$20</definedName>
    <definedName name="A125551433L_Data">Data1!$DU$11:$DU$20</definedName>
    <definedName name="A125551433L_Latest">Data1!$DU$20</definedName>
    <definedName name="A125551440K">Data1!$FZ$1:$FZ$10,Data1!$FZ$11:$FZ$20</definedName>
    <definedName name="A125551440K_Data">Data1!$FZ$11:$FZ$20</definedName>
    <definedName name="A125551440K_Latest">Data1!$FZ$20</definedName>
    <definedName name="A125551441L">Data1!$GO$1:$GO$10,Data1!$GO$11:$GO$20</definedName>
    <definedName name="A125551441L_Data">Data1!$GO$11:$GO$20</definedName>
    <definedName name="A125551441L_Latest">Data1!$GO$20</definedName>
    <definedName name="A125551448C">Data1!$HJ$1:$HJ$10,Data1!$HJ$11:$HJ$20</definedName>
    <definedName name="A125551448C_Data">Data1!$HJ$11:$HJ$20</definedName>
    <definedName name="A125551448C_Latest">Data1!$HJ$20</definedName>
    <definedName name="A125551449F">Data1!$HY$1:$HY$10,Data1!$HY$11:$HY$20</definedName>
    <definedName name="A125551449F_Data">Data1!$HY$11:$HY$20</definedName>
    <definedName name="A125551449F_Latest">Data1!$HY$20</definedName>
    <definedName name="A125551456C">Data1!$IB$1:$IB$10,Data1!$IB$11:$IB$20</definedName>
    <definedName name="A125551456C_Data">Data1!$IB$11:$IB$20</definedName>
    <definedName name="A125551456C_Latest">Data1!$IB$20</definedName>
    <definedName name="A125551457F">Data1!$IQ$1:$IQ$10,Data1!$IQ$11:$IQ$20</definedName>
    <definedName name="A125551457F_Data">Data1!$IQ$11:$IQ$20</definedName>
    <definedName name="A125551457F_Latest">Data1!$IQ$20</definedName>
    <definedName name="A125551464C">Data2!$DH$1:$DH$10,Data2!$DH$11:$DH$20</definedName>
    <definedName name="A125551464C_Data">Data2!$DH$11:$DH$20</definedName>
    <definedName name="A125551464C_Latest">Data2!$DH$20</definedName>
    <definedName name="A125551465F">Data2!$DW$1:$DW$10,Data2!$DW$11:$DW$20</definedName>
    <definedName name="A125551465F_Data">Data2!$DW$11:$DW$20</definedName>
    <definedName name="A125551465F_Latest">Data2!$DW$20</definedName>
    <definedName name="A125551472C">Data3!$BZ$1:$BZ$10,Data3!$BZ$11:$BZ$20</definedName>
    <definedName name="A125551472C_Data">Data3!$BZ$11:$BZ$20</definedName>
    <definedName name="A125551472C_Latest">Data3!$BZ$20</definedName>
    <definedName name="A125551473F">Data3!$CO$1:$CO$10,Data3!$CO$11:$CO$20</definedName>
    <definedName name="A125551473F_Data">Data3!$CO$11:$CO$20</definedName>
    <definedName name="A125551473F_Latest">Data3!$CO$20</definedName>
    <definedName name="A125551480C">Data3!$ET$1:$ET$10,Data3!$ET$11:$ET$20</definedName>
    <definedName name="A125551480C_Data">Data3!$ET$11:$ET$20</definedName>
    <definedName name="A125551480C_Latest">Data3!$ET$20</definedName>
    <definedName name="A125551481F">Data3!$FI$1:$FI$10,Data3!$FI$11:$FI$20</definedName>
    <definedName name="A125551481F_Data">Data3!$FI$11:$FI$20</definedName>
    <definedName name="A125551481F_Latest">Data3!$FI$20</definedName>
    <definedName name="A125551488W">Data3!$FL$1:$FL$10,Data3!$FL$11:$FL$20</definedName>
    <definedName name="A125551488W_Data">Data3!$FL$11:$FL$20</definedName>
    <definedName name="A125551488W_Latest">Data3!$FL$20</definedName>
    <definedName name="A125551489X">Data3!$GA$1:$GA$10,Data3!$GA$11:$GA$20</definedName>
    <definedName name="A125551489X_Data">Data3!$GA$11:$GA$20</definedName>
    <definedName name="A125551489X_Latest">Data3!$GA$20</definedName>
    <definedName name="A125551496W">Data1!$DX$1:$DX$10,Data1!$DX$11:$DX$20</definedName>
    <definedName name="A125551496W_Data">Data1!$DX$11:$DX$20</definedName>
    <definedName name="A125551496W_Latest">Data1!$DX$20</definedName>
    <definedName name="A125551497X">Data1!$EM$1:$EM$10,Data1!$EM$11:$EM$20</definedName>
    <definedName name="A125551497X_Data">Data1!$EM$11:$EM$20</definedName>
    <definedName name="A125551497X_Latest">Data1!$EM$20</definedName>
    <definedName name="A125551504K">Data2!$FJ$1:$FJ$10,Data2!$FJ$11:$FJ$20</definedName>
    <definedName name="A125551504K_Data">Data2!$FJ$11:$FJ$20</definedName>
    <definedName name="A125551504K_Latest">Data2!$FJ$20</definedName>
    <definedName name="A125551505L">Data2!$FY$1:$FY$10,Data2!$FY$11:$FY$20</definedName>
    <definedName name="A125551505L_Data">Data2!$FY$11:$FY$20</definedName>
    <definedName name="A125551505L_Latest">Data2!$FY$20</definedName>
    <definedName name="A125551512K">Data2!$GB$1:$GB$10,Data2!$GB$11:$GB$20</definedName>
    <definedName name="A125551512K_Data">Data2!$GB$11:$GB$20</definedName>
    <definedName name="A125551512K_Latest">Data2!$GB$20</definedName>
    <definedName name="A125551513L">Data2!$GQ$1:$GQ$10,Data2!$GQ$11:$GQ$20</definedName>
    <definedName name="A125551513L_Data">Data2!$GQ$11:$GQ$20</definedName>
    <definedName name="A125551513L_Latest">Data2!$GQ$20</definedName>
    <definedName name="A125551520K">Data3!$EB$1:$EB$10,Data3!$EB$11:$EB$20</definedName>
    <definedName name="A125551520K_Data">Data3!$EB$11:$EB$20</definedName>
    <definedName name="A125551520K_Latest">Data3!$EB$20</definedName>
    <definedName name="A125551521L">Data3!$EQ$1:$EQ$10,Data3!$EQ$11:$EQ$20</definedName>
    <definedName name="A125551521L_Data">Data3!$EQ$11:$EQ$20</definedName>
    <definedName name="A125551521L_Latest">Data3!$EQ$20</definedName>
    <definedName name="A125551528C">Data1!$T$1:$T$10,Data1!$T$11:$T$20</definedName>
    <definedName name="A125551528C_Data">Data1!$T$11:$T$20</definedName>
    <definedName name="A125551528C_Latest">Data1!$T$20</definedName>
    <definedName name="A125551529F">Data1!$AI$1:$AI$10,Data1!$AI$11:$AI$20</definedName>
    <definedName name="A125551529F_Data">Data1!$AI$11:$AI$20</definedName>
    <definedName name="A125551529F_Latest">Data1!$AI$20</definedName>
    <definedName name="A125551536C">Data1!$BD$1:$BD$10,Data1!$BD$11:$BD$20</definedName>
    <definedName name="A125551536C_Data">Data1!$BD$11:$BD$20</definedName>
    <definedName name="A125551536C_Latest">Data1!$BD$20</definedName>
    <definedName name="A125551537F">Data1!$BS$1:$BS$10,Data1!$BS$11:$BS$20</definedName>
    <definedName name="A125551537F_Data">Data1!$BS$11:$BS$20</definedName>
    <definedName name="A125551537F_Latest">Data1!$BS$20</definedName>
    <definedName name="A125551544C">Data1!$BV$1:$BV$10,Data1!$BV$11:$BV$20</definedName>
    <definedName name="A125551544C_Data">Data1!$BV$11:$BV$20</definedName>
    <definedName name="A125551544C_Latest">Data1!$BV$20</definedName>
    <definedName name="A125551545F">Data1!$CK$1:$CK$10,Data1!$CK$11:$CK$20</definedName>
    <definedName name="A125551545F_Data">Data1!$CK$11:$CK$20</definedName>
    <definedName name="A125551545F_Latest">Data1!$CK$20</definedName>
    <definedName name="A125551552C">Data1!$FH$1:$FH$10,Data1!$FH$11:$FH$20</definedName>
    <definedName name="A125551552C_Data">Data1!$FH$11:$FH$20</definedName>
    <definedName name="A125551552C_Latest">Data1!$FH$20</definedName>
    <definedName name="A125551553F">Data1!$FW$1:$FW$10,Data1!$FW$11:$FW$20</definedName>
    <definedName name="A125551553F_Data">Data1!$FW$11:$FW$20</definedName>
    <definedName name="A125551553F_Latest">Data1!$FW$20</definedName>
    <definedName name="A125551560C">Data2!$AN$1:$AN$10,Data2!$AN$11:$AN$20</definedName>
    <definedName name="A125551560C_Data">Data2!$AN$11:$AN$20</definedName>
    <definedName name="A125551560C_Latest">Data2!$AN$20</definedName>
    <definedName name="A125551561F">Data2!$BC$1:$BC$10,Data2!$BC$11:$BC$20</definedName>
    <definedName name="A125551561F_Data">Data2!$BC$11:$BC$20</definedName>
    <definedName name="A125551561F_Latest">Data2!$BC$20</definedName>
    <definedName name="A125551568W">Data2!$BF$1:$BF$10,Data2!$BF$11:$BF$20</definedName>
    <definedName name="A125551568W_Data">Data2!$BF$11:$BF$20</definedName>
    <definedName name="A125551568W_Latest">Data2!$BF$20</definedName>
    <definedName name="A125551569X">Data2!$BU$1:$BU$10,Data2!$BU$11:$BU$20</definedName>
    <definedName name="A125551569X_Data">Data2!$BU$11:$BU$20</definedName>
    <definedName name="A125551569X_Latest">Data2!$BU$20</definedName>
    <definedName name="A125551576W">Data2!$D$1:$D$10,Data2!$D$11:$D$20</definedName>
    <definedName name="A125551576W_Data">Data2!$D$11:$D$20</definedName>
    <definedName name="A125551576W_Latest">Data2!$D$20</definedName>
    <definedName name="A125551577X">Data2!$S$1:$S$10,Data2!$S$11:$S$20</definedName>
    <definedName name="A125551577X_Data">Data2!$S$11:$S$20</definedName>
    <definedName name="A125551577X_Latest">Data2!$S$20</definedName>
    <definedName name="A125551584W">Data2!$DZ$1:$DZ$10,Data2!$DZ$11:$DZ$20</definedName>
    <definedName name="A125551584W_Data">Data2!$DZ$11:$DZ$20</definedName>
    <definedName name="A125551584W_Latest">Data2!$DZ$20</definedName>
    <definedName name="A125551585X">Data2!$EO$1:$EO$10,Data2!$EO$11:$EO$20</definedName>
    <definedName name="A125551585X_Data">Data2!$EO$11:$EO$20</definedName>
    <definedName name="A125551585X_Latest">Data2!$EO$20</definedName>
    <definedName name="A125551592W">Data3!$GD$1:$GD$10,Data3!$GD$11:$GD$20</definedName>
    <definedName name="A125551592W_Data">Data3!$GD$11:$GD$20</definedName>
    <definedName name="A125551592W_Latest">Data3!$GD$20</definedName>
    <definedName name="A125551593X">Data3!$GS$1:$GS$10,Data3!$GS$11:$GS$20</definedName>
    <definedName name="A125551593X_Data">Data3!$GS$11:$GS$20</definedName>
    <definedName name="A125551593X_Latest">Data3!$GS$20</definedName>
    <definedName name="A125551600K">Data24!$EH$1:$EH$10,Data24!$EH$11:$EH$20</definedName>
    <definedName name="A125551600K_Data">Data24!$EH$11:$EH$20</definedName>
    <definedName name="A125551600K_Latest">Data24!$EH$20</definedName>
    <definedName name="A125551601L">Data24!$EW$1:$EW$10,Data24!$EW$11:$EW$20</definedName>
    <definedName name="A125551601L_Data">Data24!$EW$11:$EW$20</definedName>
    <definedName name="A125551601L_Latest">Data24!$EW$20</definedName>
    <definedName name="A125551608C">Data24!$GJ$1:$GJ$10,Data24!$GJ$11:$GJ$20</definedName>
    <definedName name="A125551608C_Data">Data24!$GJ$11:$GJ$20</definedName>
    <definedName name="A125551608C_Latest">Data24!$GJ$20</definedName>
    <definedName name="A125551609F">Data24!$GY$1:$GY$10,Data24!$GY$11:$GY$20</definedName>
    <definedName name="A125551609F_Data">Data24!$GY$11:$GY$20</definedName>
    <definedName name="A125551609F_Latest">Data24!$GY$20</definedName>
    <definedName name="A125551616C">Data25!$N$1:$N$10,Data25!$N$11:$N$20</definedName>
    <definedName name="A125551616C_Data">Data25!$N$11:$N$20</definedName>
    <definedName name="A125551616C_Latest">Data25!$N$20</definedName>
    <definedName name="A125551617F">Data25!$AC$1:$AC$10,Data25!$AC$11:$AC$20</definedName>
    <definedName name="A125551617F_Data">Data25!$AC$11:$AC$20</definedName>
    <definedName name="A125551617F_Latest">Data25!$AC$20</definedName>
    <definedName name="A125551624C">Data25!$CH$1:$CH$10,Data25!$CH$11:$CH$20</definedName>
    <definedName name="A125551624C_Data">Data25!$CH$11:$CH$20</definedName>
    <definedName name="A125551624C_Latest">Data25!$CH$20</definedName>
    <definedName name="A125551625F">Data25!$CW$1:$CW$10,Data25!$CW$11:$CW$20</definedName>
    <definedName name="A125551625F_Data">Data25!$CW$11:$CW$20</definedName>
    <definedName name="A125551625F_Latest">Data25!$CW$20</definedName>
    <definedName name="A125551632C">Data23!$DN$1:$DN$10,Data23!$DN$11:$DN$20</definedName>
    <definedName name="A125551632C_Data">Data23!$DN$11:$DN$20</definedName>
    <definedName name="A125551632C_Latest">Data23!$DN$20</definedName>
    <definedName name="A125551633F">Data23!$EC$1:$EC$10,Data23!$EC$11:$EC$20</definedName>
    <definedName name="A125551633F_Data">Data23!$EC$11:$EC$20</definedName>
    <definedName name="A125551633F_Latest">Data23!$EC$20</definedName>
    <definedName name="A125551640C">Data24!$BN$1:$BN$10,Data24!$BN$11:$BN$20</definedName>
    <definedName name="A125551640C_Data">Data24!$BN$11:$BN$20</definedName>
    <definedName name="A125551640C_Latest">Data24!$BN$20</definedName>
    <definedName name="A125551641F">Data24!$CC$1:$CC$10,Data24!$CC$11:$CC$20</definedName>
    <definedName name="A125551641F_Data">Data24!$CC$11:$CC$20</definedName>
    <definedName name="A125551641F_Latest">Data24!$CC$20</definedName>
    <definedName name="A125551648W">Data25!$DR$1:$DR$10,Data25!$DR$11:$DR$20</definedName>
    <definedName name="A125551648W_Data">Data25!$DR$11:$DR$20</definedName>
    <definedName name="A125551648W_Latest">Data25!$DR$20</definedName>
    <definedName name="A125551649X">Data25!$EG$1:$EG$10,Data25!$EG$11:$EG$20</definedName>
    <definedName name="A125551649X_Data">Data25!$EG$11:$EG$20</definedName>
    <definedName name="A125551649X_Latest">Data25!$EG$20</definedName>
    <definedName name="A125551656W">Data25!$BP$1:$BP$10,Data25!$BP$11:$BP$20</definedName>
    <definedName name="A125551656W_Data">Data25!$BP$11:$BP$20</definedName>
    <definedName name="A125551656W_Latest">Data25!$BP$20</definedName>
    <definedName name="A125551657X">Data25!$CE$1:$CE$10,Data25!$CE$11:$CE$20</definedName>
    <definedName name="A125551657X_Data">Data25!$CE$11:$CE$20</definedName>
    <definedName name="A125551657X_Latest">Data25!$CE$20</definedName>
    <definedName name="A125551664W">Data25!$FB$1:$FB$10,Data25!$FB$11:$FB$20</definedName>
    <definedName name="A125551664W_Data">Data25!$FB$11:$FB$20</definedName>
    <definedName name="A125551664W_Latest">Data25!$FB$20</definedName>
    <definedName name="A125551665X">Data25!$FQ$1:$FQ$10,Data25!$FQ$11:$FQ$20</definedName>
    <definedName name="A125551665X_Data">Data25!$FQ$11:$FQ$20</definedName>
    <definedName name="A125551665X_Latest">Data25!$FQ$20</definedName>
    <definedName name="A125551672W">Data25!$HV$1:$HV$10,Data25!$HV$11:$HV$20</definedName>
    <definedName name="A125551672W_Data">Data25!$HV$11:$HV$20</definedName>
    <definedName name="A125551672W_Latest">Data25!$HV$20</definedName>
    <definedName name="A125551673X">Data25!$IK$1:$IK$10,Data25!$IK$11:$IK$20</definedName>
    <definedName name="A125551673X_Data">Data25!$IK$11:$IK$20</definedName>
    <definedName name="A125551673X_Latest">Data25!$IK$20</definedName>
    <definedName name="A125551680W">Data24!$L$1:$L$10,Data24!$L$11:$L$20</definedName>
    <definedName name="A125551680W_Data">Data24!$L$11:$L$20</definedName>
    <definedName name="A125551680W_Latest">Data24!$L$20</definedName>
    <definedName name="A125551681X">Data24!$AA$1:$AA$10,Data24!$AA$11:$AA$20</definedName>
    <definedName name="A125551681X_Data">Data24!$AA$11:$AA$20</definedName>
    <definedName name="A125551681X_Latest">Data24!$AA$20</definedName>
    <definedName name="A125551688R">Data24!$HB$1:$HB$10,Data24!$HB$11:$HB$20</definedName>
    <definedName name="A125551688R_Data">Data24!$HB$11:$HB$20</definedName>
    <definedName name="A125551688R_Latest">Data24!$HB$20</definedName>
    <definedName name="A125551689T">Data24!$HQ$1:$HQ$10,Data24!$HQ$11:$HQ$20</definedName>
    <definedName name="A125551689T_Data">Data24!$HQ$11:$HQ$20</definedName>
    <definedName name="A125551689T_Latest">Data24!$HQ$20</definedName>
    <definedName name="A125551696R">Data25!$CZ$1:$CZ$10,Data25!$CZ$11:$CZ$20</definedName>
    <definedName name="A125551696R_Data">Data25!$CZ$11:$CZ$20</definedName>
    <definedName name="A125551696R_Latest">Data25!$CZ$20</definedName>
    <definedName name="A125551697T">Data25!$DO$1:$DO$10,Data25!$DO$11:$DO$20</definedName>
    <definedName name="A125551697T_Data">Data25!$DO$11:$DO$20</definedName>
    <definedName name="A125551697T_Latest">Data25!$DO$20</definedName>
    <definedName name="A125551704C">Data25!$EJ$1:$EJ$10,Data25!$EJ$11:$EJ$20</definedName>
    <definedName name="A125551704C_Data">Data25!$EJ$11:$EJ$20</definedName>
    <definedName name="A125551704C_Latest">Data25!$EJ$20</definedName>
    <definedName name="A125551705F">Data25!$EY$1:$EY$10,Data25!$EY$11:$EY$20</definedName>
    <definedName name="A125551705F_Data">Data25!$EY$11:$EY$20</definedName>
    <definedName name="A125551705F_Latest">Data25!$EY$20</definedName>
    <definedName name="A125551712C">Data25!$FT$1:$FT$10,Data25!$FT$11:$FT$20</definedName>
    <definedName name="A125551712C_Data">Data25!$FT$11:$FT$20</definedName>
    <definedName name="A125551712C_Latest">Data25!$FT$20</definedName>
    <definedName name="A125551713F">Data25!$GI$1:$GI$10,Data25!$GI$11:$GI$20</definedName>
    <definedName name="A125551713F_Data">Data25!$GI$11:$GI$20</definedName>
    <definedName name="A125551713F_Latest">Data25!$GI$20</definedName>
    <definedName name="A125551720C">Data25!$HD$1:$HD$10,Data25!$HD$11:$HD$20</definedName>
    <definedName name="A125551720C_Data">Data25!$HD$11:$HD$20</definedName>
    <definedName name="A125551720C_Latest">Data25!$HD$20</definedName>
    <definedName name="A125551721F">Data25!$HS$1:$HS$10,Data25!$HS$11:$HS$20</definedName>
    <definedName name="A125551721F_Data">Data25!$HS$11:$HS$20</definedName>
    <definedName name="A125551721F_Latest">Data25!$HS$20</definedName>
    <definedName name="A125551728W">Data23!$EX$1:$EX$10,Data23!$EX$11:$EX$20</definedName>
    <definedName name="A125551728W_Data">Data23!$EX$11:$EX$20</definedName>
    <definedName name="A125551728W_Latest">Data23!$EX$20</definedName>
    <definedName name="A125551729X">Data23!$FM$1:$FM$10,Data23!$FM$11:$FM$20</definedName>
    <definedName name="A125551729X_Data">Data23!$FM$11:$FM$20</definedName>
    <definedName name="A125551729X_Latest">Data23!$FM$20</definedName>
    <definedName name="A125551736W">Data23!$GZ$1:$GZ$10,Data23!$GZ$11:$GZ$20</definedName>
    <definedName name="A125551736W_Data">Data23!$GZ$11:$GZ$20</definedName>
    <definedName name="A125551736W_Latest">Data23!$GZ$20</definedName>
    <definedName name="A125551737X">Data23!$HO$1:$HO$10,Data23!$HO$11:$HO$20</definedName>
    <definedName name="A125551737X_Data">Data23!$HO$11:$HO$20</definedName>
    <definedName name="A125551737X_Latest">Data23!$HO$20</definedName>
    <definedName name="A125551744W">Data23!$HR$1:$HR$10,Data23!$HR$11:$HR$20</definedName>
    <definedName name="A125551744W_Data">Data23!$HR$11:$HR$20</definedName>
    <definedName name="A125551744W_Latest">Data23!$HR$20</definedName>
    <definedName name="A125551745X">Data23!$IG$1:$IG$10,Data23!$IG$11:$IG$20</definedName>
    <definedName name="A125551745X_Data">Data23!$IG$11:$IG$20</definedName>
    <definedName name="A125551745X_Latest">Data23!$IG$20</definedName>
    <definedName name="A125551752W">Data24!$AV$1:$AV$10,Data24!$AV$11:$AV$20</definedName>
    <definedName name="A125551752W_Data">Data24!$AV$11:$AV$20</definedName>
    <definedName name="A125551752W_Latest">Data24!$AV$20</definedName>
    <definedName name="A125551753X">Data24!$BK$1:$BK$10,Data24!$BK$11:$BK$20</definedName>
    <definedName name="A125551753X_Data">Data24!$BK$11:$BK$20</definedName>
    <definedName name="A125551753X_Latest">Data24!$BK$20</definedName>
    <definedName name="A125551760W">Data24!$CF$1:$CF$10,Data24!$CF$11:$CF$20</definedName>
    <definedName name="A125551760W_Data">Data24!$CF$11:$CF$20</definedName>
    <definedName name="A125551760W_Latest">Data24!$CF$20</definedName>
    <definedName name="A125551761X">Data24!$CU$1:$CU$10,Data24!$CU$11:$CU$20</definedName>
    <definedName name="A125551761X_Data">Data24!$CU$11:$CU$20</definedName>
    <definedName name="A125551761X_Latest">Data24!$CU$20</definedName>
    <definedName name="A125551768R">Data24!$CX$1:$CX$10,Data24!$CX$11:$CX$20</definedName>
    <definedName name="A125551768R_Data">Data24!$CX$11:$CX$20</definedName>
    <definedName name="A125551768R_Latest">Data24!$CX$20</definedName>
    <definedName name="A125551769T">Data24!$DM$1:$DM$10,Data24!$DM$11:$DM$20</definedName>
    <definedName name="A125551769T_Data">Data24!$DM$11:$DM$20</definedName>
    <definedName name="A125551769T_Latest">Data24!$DM$20</definedName>
    <definedName name="A125551776R">Data24!$HT$1:$HT$10,Data24!$HT$11:$HT$20</definedName>
    <definedName name="A125551776R_Data">Data24!$HT$11:$HT$20</definedName>
    <definedName name="A125551776R_Latest">Data24!$HT$20</definedName>
    <definedName name="A125551777T">Data24!$II$1:$II$10,Data24!$II$11:$II$20</definedName>
    <definedName name="A125551777T_Data">Data24!$II$11:$II$20</definedName>
    <definedName name="A125551777T_Latest">Data24!$II$20</definedName>
    <definedName name="A125551784R">Data25!$GL$1:$GL$10,Data25!$GL$11:$GL$20</definedName>
    <definedName name="A125551784R_Data">Data25!$GL$11:$GL$20</definedName>
    <definedName name="A125551784R_Latest">Data25!$GL$20</definedName>
    <definedName name="A125551785T">Data25!$HA$1:$HA$10,Data25!$HA$11:$HA$20</definedName>
    <definedName name="A125551785T_Data">Data25!$HA$11:$HA$20</definedName>
    <definedName name="A125551785T_Latest">Data25!$HA$20</definedName>
    <definedName name="A125551792R">Data26!$P$1:$P$10,Data26!$P$11:$P$20</definedName>
    <definedName name="A125551792R_Data">Data26!$P$11:$P$20</definedName>
    <definedName name="A125551792R_Latest">Data26!$P$20</definedName>
    <definedName name="A125551793T">Data26!$AE$1:$AE$10,Data26!$AE$11:$AE$20</definedName>
    <definedName name="A125551793T_Data">Data26!$AE$11:$AE$20</definedName>
    <definedName name="A125551793T_Latest">Data26!$AE$20</definedName>
    <definedName name="A125551800C">Data26!$AH$1:$AH$10,Data26!$AH$11:$AH$20</definedName>
    <definedName name="A125551800C_Data">Data26!$AH$11:$AH$20</definedName>
    <definedName name="A125551800C_Latest">Data26!$AH$20</definedName>
    <definedName name="A125551801F">Data26!$AW$1:$AW$10,Data26!$AW$11:$AW$20</definedName>
    <definedName name="A125551801F_Data">Data26!$AW$11:$AW$20</definedName>
    <definedName name="A125551801F_Latest">Data26!$AW$20</definedName>
    <definedName name="A125551808W">Data23!$IJ$1:$IJ$10,Data23!$IJ$11:$IJ$20</definedName>
    <definedName name="A125551808W_Data">Data23!$IJ$11:$IJ$20</definedName>
    <definedName name="A125551808W_Latest">Data23!$IJ$20</definedName>
    <definedName name="A125551809X">Data24!$I$1:$I$10,Data24!$I$11:$I$20</definedName>
    <definedName name="A125551809X_Data">Data24!$I$11:$I$20</definedName>
    <definedName name="A125551809X_Latest">Data24!$I$20</definedName>
    <definedName name="A125551816W">Data25!$AF$1:$AF$10,Data25!$AF$11:$AF$20</definedName>
    <definedName name="A125551816W_Data">Data25!$AF$11:$AF$20</definedName>
    <definedName name="A125551816W_Latest">Data25!$AF$20</definedName>
    <definedName name="A125551817X">Data25!$AU$1:$AU$10,Data25!$AU$11:$AU$20</definedName>
    <definedName name="A125551817X_Data">Data25!$AU$11:$AU$20</definedName>
    <definedName name="A125551817X_Latest">Data25!$AU$20</definedName>
    <definedName name="A125551824W">Data25!$AX$1:$AX$10,Data25!$AX$11:$AX$20</definedName>
    <definedName name="A125551824W_Data">Data25!$AX$11:$AX$20</definedName>
    <definedName name="A125551824W_Latest">Data25!$AX$20</definedName>
    <definedName name="A125551825X">Data25!$BM$1:$BM$10,Data25!$BM$11:$BM$20</definedName>
    <definedName name="A125551825X_Data">Data25!$BM$11:$BM$20</definedName>
    <definedName name="A125551825X_Latest">Data25!$BM$20</definedName>
    <definedName name="A125551832W">Data25!$IN$1:$IN$10,Data25!$IN$11:$IN$20</definedName>
    <definedName name="A125551832W_Data">Data25!$IN$11:$IN$20</definedName>
    <definedName name="A125551832W_Latest">Data25!$IN$20</definedName>
    <definedName name="A125551833X">Data26!$M$1:$M$10,Data26!$M$11:$M$20</definedName>
    <definedName name="A125551833X_Data">Data26!$M$11:$M$20</definedName>
    <definedName name="A125551833X_Latest">Data26!$M$20</definedName>
    <definedName name="A125551840W">Data23!$EF$1:$EF$10,Data23!$EF$11:$EF$20</definedName>
    <definedName name="A125551840W_Data">Data23!$EF$11:$EF$20</definedName>
    <definedName name="A125551840W_Latest">Data23!$EF$20</definedName>
    <definedName name="A125551841X">Data23!$EU$1:$EU$10,Data23!$EU$11:$EU$20</definedName>
    <definedName name="A125551841X_Data">Data23!$EU$11:$EU$20</definedName>
    <definedName name="A125551841X_Latest">Data23!$EU$20</definedName>
    <definedName name="A125551848R">Data23!$FP$1:$FP$10,Data23!$FP$11:$FP$20</definedName>
    <definedName name="A125551848R_Data">Data23!$FP$11:$FP$20</definedName>
    <definedName name="A125551848R_Latest">Data23!$FP$20</definedName>
    <definedName name="A125551849T">Data23!$GE$1:$GE$10,Data23!$GE$11:$GE$20</definedName>
    <definedName name="A125551849T_Data">Data23!$GE$11:$GE$20</definedName>
    <definedName name="A125551849T_Latest">Data23!$GE$20</definedName>
    <definedName name="A125551856R">Data23!$GH$1:$GH$10,Data23!$GH$11:$GH$20</definedName>
    <definedName name="A125551856R_Data">Data23!$GH$11:$GH$20</definedName>
    <definedName name="A125551856R_Latest">Data23!$GH$20</definedName>
    <definedName name="A125551857T">Data23!$GW$1:$GW$10,Data23!$GW$11:$GW$20</definedName>
    <definedName name="A125551857T_Data">Data23!$GW$11:$GW$20</definedName>
    <definedName name="A125551857T_Latest">Data23!$GW$20</definedName>
    <definedName name="A125551864R">Data24!$AD$1:$AD$10,Data24!$AD$11:$AD$20</definedName>
    <definedName name="A125551864R_Data">Data24!$AD$11:$AD$20</definedName>
    <definedName name="A125551864R_Latest">Data24!$AD$20</definedName>
    <definedName name="A125551865T">Data24!$AS$1:$AS$10,Data24!$AS$11:$AS$20</definedName>
    <definedName name="A125551865T_Data">Data24!$AS$11:$AS$20</definedName>
    <definedName name="A125551865T_Latest">Data24!$AS$20</definedName>
    <definedName name="A125551872R">Data24!$EZ$1:$EZ$10,Data24!$EZ$11:$EZ$20</definedName>
    <definedName name="A125551872R_Data">Data24!$EZ$11:$EZ$20</definedName>
    <definedName name="A125551872R_Latest">Data24!$EZ$20</definedName>
    <definedName name="A125551873T">Data24!$FO$1:$FO$10,Data24!$FO$11:$FO$20</definedName>
    <definedName name="A125551873T_Data">Data24!$FO$11:$FO$20</definedName>
    <definedName name="A125551873T_Latest">Data24!$FO$20</definedName>
    <definedName name="A125551880R">Data24!$FR$1:$FR$10,Data24!$FR$11:$FR$20</definedName>
    <definedName name="A125551880R_Data">Data24!$FR$11:$FR$20</definedName>
    <definedName name="A125551880R_Latest">Data24!$FR$20</definedName>
    <definedName name="A125551881T">Data24!$GG$1:$GG$10,Data24!$GG$11:$GG$20</definedName>
    <definedName name="A125551881T_Data">Data24!$GG$11:$GG$20</definedName>
    <definedName name="A125551881T_Latest">Data24!$GG$20</definedName>
    <definedName name="A125551888J">Data24!$DP$1:$DP$10,Data24!$DP$11:$DP$20</definedName>
    <definedName name="A125551888J_Data">Data24!$DP$11:$DP$20</definedName>
    <definedName name="A125551888J_Latest">Data24!$DP$20</definedName>
    <definedName name="A125551889K">Data24!$EE$1:$EE$10,Data24!$EE$11:$EE$20</definedName>
    <definedName name="A125551889K_Data">Data24!$EE$11:$EE$20</definedName>
    <definedName name="A125551889K_Latest">Data24!$EE$20</definedName>
    <definedName name="A125551896J">Data24!$IL$1:$IL$10,Data24!$IL$11:$IL$20</definedName>
    <definedName name="A125551896J_Data">Data24!$IL$11:$IL$20</definedName>
    <definedName name="A125551896J_Latest">Data24!$IL$20</definedName>
    <definedName name="A125551897K">Data25!$K$1:$K$10,Data25!$K$11:$K$20</definedName>
    <definedName name="A125551897K_Data">Data25!$K$11:$K$20</definedName>
    <definedName name="A125551897K_Latest">Data25!$K$20</definedName>
    <definedName name="A125551904W">Data26!$AZ$1:$AZ$10,Data26!$AZ$11:$AZ$20</definedName>
    <definedName name="A125551904W_Data">Data26!$AZ$11:$AZ$20</definedName>
    <definedName name="A125551904W_Latest">Data26!$AZ$20</definedName>
    <definedName name="A125551905X">Data26!$BO$1:$BO$10,Data26!$BO$11:$BO$20</definedName>
    <definedName name="A125551905X_Data">Data26!$BO$11:$BO$20</definedName>
    <definedName name="A125551905X_Latest">Data26!$BO$20</definedName>
    <definedName name="A125551912W">Data7!$FT$1:$FT$10,Data7!$FT$11:$FT$20</definedName>
    <definedName name="A125551912W_Data">Data7!$FT$11:$FT$20</definedName>
    <definedName name="A125551912W_Latest">Data7!$FT$20</definedName>
    <definedName name="A125551913X">Data7!$GI$1:$GI$10,Data7!$GI$11:$GI$20</definedName>
    <definedName name="A125551913X_Data">Data7!$GI$11:$GI$20</definedName>
    <definedName name="A125551913X_Latest">Data7!$GI$20</definedName>
    <definedName name="A125551920W">Data7!$HV$1:$HV$10,Data7!$HV$11:$HV$20</definedName>
    <definedName name="A125551920W_Data">Data7!$HV$11:$HV$20</definedName>
    <definedName name="A125551920W_Latest">Data7!$HV$20</definedName>
    <definedName name="A125551921X">Data7!$IK$1:$IK$10,Data7!$IK$11:$IK$20</definedName>
    <definedName name="A125551921X_Data">Data7!$IK$11:$IK$20</definedName>
    <definedName name="A125551921X_Latest">Data7!$IK$20</definedName>
    <definedName name="A125551928R">Data8!$AZ$1:$AZ$10,Data8!$AZ$11:$AZ$20</definedName>
    <definedName name="A125551928R_Data">Data8!$AZ$11:$AZ$20</definedName>
    <definedName name="A125551928R_Latest">Data8!$AZ$20</definedName>
    <definedName name="A125551929T">Data8!$BO$1:$BO$10,Data8!$BO$11:$BO$20</definedName>
    <definedName name="A125551929T_Data">Data8!$BO$11:$BO$20</definedName>
    <definedName name="A125551929T_Latest">Data8!$BO$20</definedName>
    <definedName name="A125551936R">Data8!$DT$1:$DT$10,Data8!$DT$11:$DT$20</definedName>
    <definedName name="A125551936R_Data">Data8!$DT$11:$DT$20</definedName>
    <definedName name="A125551936R_Latest">Data8!$DT$20</definedName>
    <definedName name="A125551937T">Data8!$EI$1:$EI$10,Data8!$EI$11:$EI$20</definedName>
    <definedName name="A125551937T_Data">Data8!$EI$11:$EI$20</definedName>
    <definedName name="A125551937T_Latest">Data8!$EI$20</definedName>
    <definedName name="A125551944R">Data6!$EZ$1:$EZ$10,Data6!$EZ$11:$EZ$20</definedName>
    <definedName name="A125551944R_Data">Data6!$EZ$11:$EZ$20</definedName>
    <definedName name="A125551944R_Latest">Data6!$EZ$20</definedName>
    <definedName name="A125551945T">Data6!$FO$1:$FO$10,Data6!$FO$11:$FO$20</definedName>
    <definedName name="A125551945T_Data">Data6!$FO$11:$FO$20</definedName>
    <definedName name="A125551945T_Latest">Data6!$FO$20</definedName>
    <definedName name="A125551952R">Data7!$CZ$1:$CZ$10,Data7!$CZ$11:$CZ$20</definedName>
    <definedName name="A125551952R_Data">Data7!$CZ$11:$CZ$20</definedName>
    <definedName name="A125551952R_Latest">Data7!$CZ$20</definedName>
    <definedName name="A125551953T">Data7!$DO$1:$DO$10,Data7!$DO$11:$DO$20</definedName>
    <definedName name="A125551953T_Data">Data7!$DO$11:$DO$20</definedName>
    <definedName name="A125551953T_Latest">Data7!$DO$20</definedName>
    <definedName name="A125551960R">Data8!$FD$1:$FD$10,Data8!$FD$11:$FD$20</definedName>
    <definedName name="A125551960R_Data">Data8!$FD$11:$FD$20</definedName>
    <definedName name="A125551960R_Latest">Data8!$FD$20</definedName>
    <definedName name="A125551961T">Data8!$FS$1:$FS$10,Data8!$FS$11:$FS$20</definedName>
    <definedName name="A125551961T_Data">Data8!$FS$11:$FS$20</definedName>
    <definedName name="A125551961T_Latest">Data8!$FS$20</definedName>
    <definedName name="A125551968J">Data8!$DB$1:$DB$10,Data8!$DB$11:$DB$20</definedName>
    <definedName name="A125551968J_Data">Data8!$DB$11:$DB$20</definedName>
    <definedName name="A125551968J_Latest">Data8!$DB$20</definedName>
    <definedName name="A125551969K">Data8!$DQ$1:$DQ$10,Data8!$DQ$11:$DQ$20</definedName>
    <definedName name="A125551969K_Data">Data8!$DQ$11:$DQ$20</definedName>
    <definedName name="A125551969K_Latest">Data8!$DQ$20</definedName>
    <definedName name="A125551976J">Data8!$GN$1:$GN$10,Data8!$GN$11:$GN$20</definedName>
    <definedName name="A125551976J_Data">Data8!$GN$11:$GN$20</definedName>
    <definedName name="A125551976J_Latest">Data8!$GN$20</definedName>
    <definedName name="A125551977K">Data8!$HC$1:$HC$10,Data8!$HC$11:$HC$20</definedName>
    <definedName name="A125551977K_Data">Data8!$HC$11:$HC$20</definedName>
    <definedName name="A125551977K_Latest">Data8!$HC$20</definedName>
    <definedName name="A125551984J">Data9!$R$1:$R$10,Data9!$R$11:$R$20</definedName>
    <definedName name="A125551984J_Data">Data9!$R$11:$R$20</definedName>
    <definedName name="A125551984J_Latest">Data9!$R$20</definedName>
    <definedName name="A125551985K">Data9!$AG$1:$AG$10,Data9!$AG$11:$AG$20</definedName>
    <definedName name="A125551985K_Data">Data9!$AG$11:$AG$20</definedName>
    <definedName name="A125551985K_Latest">Data9!$AG$20</definedName>
    <definedName name="A125551992J">Data7!$AX$1:$AX$10,Data7!$AX$11:$AX$20</definedName>
    <definedName name="A125551992J_Data">Data7!$AX$11:$AX$20</definedName>
    <definedName name="A125551992J_Latest">Data7!$AX$20</definedName>
    <definedName name="A125551993K">Data7!$BM$1:$BM$10,Data7!$BM$11:$BM$20</definedName>
    <definedName name="A125551993K_Data">Data7!$BM$11:$BM$20</definedName>
    <definedName name="A125551993K_Latest">Data7!$BM$20</definedName>
    <definedName name="A125552000X">Data7!$IN$1:$IN$10,Data7!$IN$11:$IN$20</definedName>
    <definedName name="A125552000X_Data">Data7!$IN$11:$IN$20</definedName>
    <definedName name="A125552000X_Latest">Data7!$IN$20</definedName>
    <definedName name="A125552001A">Data8!$M$1:$M$10,Data8!$M$11:$M$20</definedName>
    <definedName name="A125552001A_Data">Data8!$M$11:$M$20</definedName>
    <definedName name="A125552001A_Latest">Data8!$M$20</definedName>
    <definedName name="A125552008T">Data8!$EL$1:$EL$10,Data8!$EL$11:$EL$20</definedName>
    <definedName name="A125552008T_Data">Data8!$EL$11:$EL$20</definedName>
    <definedName name="A125552008T_Latest">Data8!$EL$20</definedName>
    <definedName name="A125552009V">Data8!$FA$1:$FA$10,Data8!$FA$11:$FA$20</definedName>
    <definedName name="A125552009V_Data">Data8!$FA$11:$FA$20</definedName>
    <definedName name="A125552009V_Latest">Data8!$FA$20</definedName>
    <definedName name="A125552016T">Data8!$FV$1:$FV$10,Data8!$FV$11:$FV$20</definedName>
    <definedName name="A125552016T_Data">Data8!$FV$11:$FV$20</definedName>
    <definedName name="A125552016T_Latest">Data8!$FV$20</definedName>
    <definedName name="A125552017V">Data8!$GK$1:$GK$10,Data8!$GK$11:$GK$20</definedName>
    <definedName name="A125552017V_Data">Data8!$GK$11:$GK$20</definedName>
    <definedName name="A125552017V_Latest">Data8!$GK$20</definedName>
    <definedName name="A125552024T">Data8!$HF$1:$HF$10,Data8!$HF$11:$HF$20</definedName>
    <definedName name="A125552024T_Data">Data8!$HF$11:$HF$20</definedName>
    <definedName name="A125552024T_Latest">Data8!$HF$20</definedName>
    <definedName name="A125552025V">Data8!$HU$1:$HU$10,Data8!$HU$11:$HU$20</definedName>
    <definedName name="A125552025V_Data">Data8!$HU$11:$HU$20</definedName>
    <definedName name="A125552025V_Latest">Data8!$HU$20</definedName>
    <definedName name="A125552032T">Data8!$IP$1:$IP$10,Data8!$IP$11:$IP$20</definedName>
    <definedName name="A125552032T_Data">Data8!$IP$11:$IP$20</definedName>
    <definedName name="A125552032T_Latest">Data8!$IP$20</definedName>
    <definedName name="A125552033V">Data9!$O$1:$O$10,Data9!$O$11:$O$20</definedName>
    <definedName name="A125552033V_Data">Data9!$O$11:$O$20</definedName>
    <definedName name="A125552033V_Latest">Data9!$O$20</definedName>
    <definedName name="A125552040T">Data6!$GJ$1:$GJ$10,Data6!$GJ$11:$GJ$20</definedName>
    <definedName name="A125552040T_Data">Data6!$GJ$11:$GJ$20</definedName>
    <definedName name="A125552040T_Latest">Data6!$GJ$20</definedName>
    <definedName name="A125552041V">Data6!$GY$1:$GY$10,Data6!$GY$11:$GY$20</definedName>
    <definedName name="A125552041V_Data">Data6!$GY$11:$GY$20</definedName>
    <definedName name="A125552041V_Latest">Data6!$GY$20</definedName>
    <definedName name="A125552048K">Data6!$IL$1:$IL$10,Data6!$IL$11:$IL$20</definedName>
    <definedName name="A125552048K_Data">Data6!$IL$11:$IL$20</definedName>
    <definedName name="A125552048K_Latest">Data6!$IL$20</definedName>
    <definedName name="A125552049L">Data7!$K$1:$K$10,Data7!$K$11:$K$20</definedName>
    <definedName name="A125552049L_Data">Data7!$K$11:$K$20</definedName>
    <definedName name="A125552049L_Latest">Data7!$K$20</definedName>
    <definedName name="A125552056K">Data7!$N$1:$N$10,Data7!$N$11:$N$20</definedName>
    <definedName name="A125552056K_Data">Data7!$N$11:$N$20</definedName>
    <definedName name="A125552056K_Latest">Data7!$N$20</definedName>
    <definedName name="A125552057L">Data7!$AC$1:$AC$10,Data7!$AC$11:$AC$20</definedName>
    <definedName name="A125552057L_Data">Data7!$AC$11:$AC$20</definedName>
    <definedName name="A125552057L_Latest">Data7!$AC$20</definedName>
    <definedName name="A125552064K">Data7!$CH$1:$CH$10,Data7!$CH$11:$CH$20</definedName>
    <definedName name="A125552064K_Data">Data7!$CH$11:$CH$20</definedName>
    <definedName name="A125552064K_Latest">Data7!$CH$20</definedName>
    <definedName name="A125552065L">Data7!$CW$1:$CW$10,Data7!$CW$11:$CW$20</definedName>
    <definedName name="A125552065L_Data">Data7!$CW$11:$CW$20</definedName>
    <definedName name="A125552065L_Latest">Data7!$CW$20</definedName>
    <definedName name="A125552072K">Data7!$DR$1:$DR$10,Data7!$DR$11:$DR$20</definedName>
    <definedName name="A125552072K_Data">Data7!$DR$11:$DR$20</definedName>
    <definedName name="A125552072K_Latest">Data7!$DR$20</definedName>
    <definedName name="A125552073L">Data7!$EG$1:$EG$10,Data7!$EG$11:$EG$20</definedName>
    <definedName name="A125552073L_Data">Data7!$EG$11:$EG$20</definedName>
    <definedName name="A125552073L_Latest">Data7!$EG$20</definedName>
    <definedName name="A125552080K">Data7!$EJ$1:$EJ$10,Data7!$EJ$11:$EJ$20</definedName>
    <definedName name="A125552080K_Data">Data7!$EJ$11:$EJ$20</definedName>
    <definedName name="A125552080K_Latest">Data7!$EJ$20</definedName>
    <definedName name="A125552081L">Data7!$EY$1:$EY$10,Data7!$EY$11:$EY$20</definedName>
    <definedName name="A125552081L_Data">Data7!$EY$11:$EY$20</definedName>
    <definedName name="A125552081L_Latest">Data7!$EY$20</definedName>
    <definedName name="A125552088C">Data8!$P$1:$P$10,Data8!$P$11:$P$20</definedName>
    <definedName name="A125552088C_Data">Data8!$P$11:$P$20</definedName>
    <definedName name="A125552088C_Latest">Data8!$P$20</definedName>
    <definedName name="A125552089F">Data8!$AE$1:$AE$10,Data8!$AE$11:$AE$20</definedName>
    <definedName name="A125552089F_Data">Data8!$AE$11:$AE$20</definedName>
    <definedName name="A125552089F_Latest">Data8!$AE$20</definedName>
    <definedName name="A125552096C">Data8!$HX$1:$HX$10,Data8!$HX$11:$HX$20</definedName>
    <definedName name="A125552096C_Data">Data8!$HX$11:$HX$20</definedName>
    <definedName name="A125552096C_Latest">Data8!$HX$20</definedName>
    <definedName name="A125552097F">Data8!$IM$1:$IM$10,Data8!$IM$11:$IM$20</definedName>
    <definedName name="A125552097F_Data">Data8!$IM$11:$IM$20</definedName>
    <definedName name="A125552097F_Latest">Data8!$IM$20</definedName>
    <definedName name="A125552104T">Data9!$BB$1:$BB$10,Data9!$BB$11:$BB$20</definedName>
    <definedName name="A125552104T_Data">Data9!$BB$11:$BB$20</definedName>
    <definedName name="A125552104T_Latest">Data9!$BB$20</definedName>
    <definedName name="A125552105V">Data9!$BQ$1:$BQ$10,Data9!$BQ$11:$BQ$20</definedName>
    <definedName name="A125552105V_Data">Data9!$BQ$11:$BQ$20</definedName>
    <definedName name="A125552105V_Latest">Data9!$BQ$20</definedName>
    <definedName name="A125552112T">Data9!$BT$1:$BT$10,Data9!$BT$11:$BT$20</definedName>
    <definedName name="A125552112T_Data">Data9!$BT$11:$BT$20</definedName>
    <definedName name="A125552112T_Latest">Data9!$BT$20</definedName>
    <definedName name="A125552113V">Data9!$CI$1:$CI$10,Data9!$CI$11:$CI$20</definedName>
    <definedName name="A125552113V_Data">Data9!$CI$11:$CI$20</definedName>
    <definedName name="A125552113V_Latest">Data9!$CI$20</definedName>
    <definedName name="A125552120T">Data7!$AF$1:$AF$10,Data7!$AF$11:$AF$20</definedName>
    <definedName name="A125552120T_Data">Data7!$AF$11:$AF$20</definedName>
    <definedName name="A125552120T_Latest">Data7!$AF$20</definedName>
    <definedName name="A125552121V">Data7!$AU$1:$AU$10,Data7!$AU$11:$AU$20</definedName>
    <definedName name="A125552121V_Data">Data7!$AU$11:$AU$20</definedName>
    <definedName name="A125552121V_Latest">Data7!$AU$20</definedName>
    <definedName name="A125552128K">Data8!$BR$1:$BR$10,Data8!$BR$11:$BR$20</definedName>
    <definedName name="A125552128K_Data">Data8!$BR$11:$BR$20</definedName>
    <definedName name="A125552128K_Latest">Data8!$BR$20</definedName>
    <definedName name="A125552129L">Data8!$CG$1:$CG$10,Data8!$CG$11:$CG$20</definedName>
    <definedName name="A125552129L_Data">Data8!$CG$11:$CG$20</definedName>
    <definedName name="A125552129L_Latest">Data8!$CG$20</definedName>
    <definedName name="A125552136K">Data8!$CJ$1:$CJ$10,Data8!$CJ$11:$CJ$20</definedName>
    <definedName name="A125552136K_Data">Data8!$CJ$11:$CJ$20</definedName>
    <definedName name="A125552136K_Latest">Data8!$CJ$20</definedName>
    <definedName name="A125552137L">Data8!$CY$1:$CY$10,Data8!$CY$11:$CY$20</definedName>
    <definedName name="A125552137L_Data">Data8!$CY$11:$CY$20</definedName>
    <definedName name="A125552137L_Latest">Data8!$CY$20</definedName>
    <definedName name="A125552144K">Data9!$AJ$1:$AJ$10,Data9!$AJ$11:$AJ$20</definedName>
    <definedName name="A125552144K_Data">Data9!$AJ$11:$AJ$20</definedName>
    <definedName name="A125552144K_Latest">Data9!$AJ$20</definedName>
    <definedName name="A125552145L">Data9!$AY$1:$AY$10,Data9!$AY$11:$AY$20</definedName>
    <definedName name="A125552145L_Data">Data9!$AY$11:$AY$20</definedName>
    <definedName name="A125552145L_Latest">Data9!$AY$20</definedName>
    <definedName name="A125552152K">Data6!$FR$1:$FR$10,Data6!$FR$11:$FR$20</definedName>
    <definedName name="A125552152K_Data">Data6!$FR$11:$FR$20</definedName>
    <definedName name="A125552152K_Latest">Data6!$FR$20</definedName>
    <definedName name="A125552153L">Data6!$GG$1:$GG$10,Data6!$GG$11:$GG$20</definedName>
    <definedName name="A125552153L_Data">Data6!$GG$11:$GG$20</definedName>
    <definedName name="A125552153L_Latest">Data6!$GG$20</definedName>
    <definedName name="A125552160K">Data6!$HB$1:$HB$10,Data6!$HB$11:$HB$20</definedName>
    <definedName name="A125552160K_Data">Data6!$HB$11:$HB$20</definedName>
    <definedName name="A125552160K_Latest">Data6!$HB$20</definedName>
    <definedName name="A125552161L">Data6!$HQ$1:$HQ$10,Data6!$HQ$11:$HQ$20</definedName>
    <definedName name="A125552161L_Data">Data6!$HQ$11:$HQ$20</definedName>
    <definedName name="A125552161L_Latest">Data6!$HQ$20</definedName>
    <definedName name="A125552168C">Data6!$HT$1:$HT$10,Data6!$HT$11:$HT$20</definedName>
    <definedName name="A125552168C_Data">Data6!$HT$11:$HT$20</definedName>
    <definedName name="A125552168C_Latest">Data6!$HT$20</definedName>
    <definedName name="A125552169F">Data6!$II$1:$II$10,Data6!$II$11:$II$20</definedName>
    <definedName name="A125552169F_Data">Data6!$II$11:$II$20</definedName>
    <definedName name="A125552169F_Latest">Data6!$II$20</definedName>
    <definedName name="A125552176C">Data7!$BP$1:$BP$10,Data7!$BP$11:$BP$20</definedName>
    <definedName name="A125552176C_Data">Data7!$BP$11:$BP$20</definedName>
    <definedName name="A125552176C_Latest">Data7!$BP$20</definedName>
    <definedName name="A125552177F">Data7!$CE$1:$CE$10,Data7!$CE$11:$CE$20</definedName>
    <definedName name="A125552177F_Data">Data7!$CE$11:$CE$20</definedName>
    <definedName name="A125552177F_Latest">Data7!$CE$20</definedName>
    <definedName name="A125552184C">Data7!$GL$1:$GL$10,Data7!$GL$11:$GL$20</definedName>
    <definedName name="A125552184C_Data">Data7!$GL$11:$GL$20</definedName>
    <definedName name="A125552184C_Latest">Data7!$GL$20</definedName>
    <definedName name="A125552185F">Data7!$HA$1:$HA$10,Data7!$HA$11:$HA$20</definedName>
    <definedName name="A125552185F_Data">Data7!$HA$11:$HA$20</definedName>
    <definedName name="A125552185F_Latest">Data7!$HA$20</definedName>
    <definedName name="A125552192C">Data7!$HD$1:$HD$10,Data7!$HD$11:$HD$20</definedName>
    <definedName name="A125552192C_Data">Data7!$HD$11:$HD$20</definedName>
    <definedName name="A125552192C_Latest">Data7!$HD$20</definedName>
    <definedName name="A125552193F">Data7!$HS$1:$HS$10,Data7!$HS$11:$HS$20</definedName>
    <definedName name="A125552193F_Data">Data7!$HS$11:$HS$20</definedName>
    <definedName name="A125552193F_Latest">Data7!$HS$20</definedName>
    <definedName name="A125552200T">Data7!$FB$1:$FB$10,Data7!$FB$11:$FB$20</definedName>
    <definedName name="A125552200T_Data">Data7!$FB$11:$FB$20</definedName>
    <definedName name="A125552200T_Latest">Data7!$FB$20</definedName>
    <definedName name="A125552201V">Data7!$FQ$1:$FQ$10,Data7!$FQ$11:$FQ$20</definedName>
    <definedName name="A125552201V_Data">Data7!$FQ$11:$FQ$20</definedName>
    <definedName name="A125552201V_Latest">Data7!$FQ$20</definedName>
    <definedName name="A125552208K">Data8!$AH$1:$AH$10,Data8!$AH$11:$AH$20</definedName>
    <definedName name="A125552208K_Data">Data8!$AH$11:$AH$20</definedName>
    <definedName name="A125552208K_Latest">Data8!$AH$20</definedName>
    <definedName name="A125552209L">Data8!$AW$1:$AW$10,Data8!$AW$11:$AW$20</definedName>
    <definedName name="A125552209L_Data">Data8!$AW$11:$AW$20</definedName>
    <definedName name="A125552209L_Latest">Data8!$AW$20</definedName>
    <definedName name="A125552216K">Data9!$CL$1:$CL$10,Data9!$CL$11:$CL$20</definedName>
    <definedName name="A125552216K_Data">Data9!$CL$11:$CL$20</definedName>
    <definedName name="A125552216K_Latest">Data9!$CL$20</definedName>
    <definedName name="A125552217L">Data9!$DA$1:$DA$10,Data9!$DA$11:$DA$20</definedName>
    <definedName name="A125552217L_Data">Data9!$DA$11:$DA$20</definedName>
    <definedName name="A125552217L_Latest">Data9!$DA$20</definedName>
    <definedName name="A125552224K">Data16!$AF$1:$AF$10,Data16!$AF$11:$AF$20</definedName>
    <definedName name="A125552224K_Data">Data16!$AF$11:$AF$20</definedName>
    <definedName name="A125552224K_Latest">Data16!$AF$20</definedName>
    <definedName name="A125552225L">Data16!$AU$1:$AU$10,Data16!$AU$11:$AU$20</definedName>
    <definedName name="A125552225L_Data">Data16!$AU$11:$AU$20</definedName>
    <definedName name="A125552225L_Latest">Data16!$AU$20</definedName>
    <definedName name="A125552232K">Data16!$CH$1:$CH$10,Data16!$CH$11:$CH$20</definedName>
    <definedName name="A125552232K_Data">Data16!$CH$11:$CH$20</definedName>
    <definedName name="A125552232K_Latest">Data16!$CH$20</definedName>
    <definedName name="A125552233L">Data16!$CW$1:$CW$10,Data16!$CW$11:$CW$20</definedName>
    <definedName name="A125552233L_Data">Data16!$CW$11:$CW$20</definedName>
    <definedName name="A125552233L_Latest">Data16!$CW$20</definedName>
    <definedName name="A125552240K">Data16!$FB$1:$FB$10,Data16!$FB$11:$FB$20</definedName>
    <definedName name="A125552240K_Data">Data16!$FB$11:$FB$20</definedName>
    <definedName name="A125552240K_Latest">Data16!$FB$20</definedName>
    <definedName name="A125552241L">Data16!$FQ$1:$FQ$10,Data16!$FQ$11:$FQ$20</definedName>
    <definedName name="A125552241L_Data">Data16!$FQ$11:$FQ$20</definedName>
    <definedName name="A125552241L_Latest">Data16!$FQ$20</definedName>
    <definedName name="A125552248C">Data16!$HV$1:$HV$10,Data16!$HV$11:$HV$20</definedName>
    <definedName name="A125552248C_Data">Data16!$HV$11:$HV$20</definedName>
    <definedName name="A125552248C_Latest">Data16!$HV$20</definedName>
    <definedName name="A125552249F">Data16!$IK$1:$IK$10,Data16!$IK$11:$IK$20</definedName>
    <definedName name="A125552249F_Data">Data16!$IK$11:$IK$20</definedName>
    <definedName name="A125552249F_Latest">Data16!$IK$20</definedName>
    <definedName name="A125552256C">Data15!$L$1:$L$10,Data15!$L$11:$L$20</definedName>
    <definedName name="A125552256C_Data">Data15!$L$11:$L$20</definedName>
    <definedName name="A125552256C_Latest">Data15!$L$20</definedName>
    <definedName name="A125552257F">Data15!$AA$1:$AA$10,Data15!$AA$11:$AA$20</definedName>
    <definedName name="A125552257F_Data">Data15!$AA$11:$AA$20</definedName>
    <definedName name="A125552257F_Latest">Data15!$AA$20</definedName>
    <definedName name="A125552264C">Data15!$HB$1:$HB$10,Data15!$HB$11:$HB$20</definedName>
    <definedName name="A125552264C_Data">Data15!$HB$11:$HB$20</definedName>
    <definedName name="A125552264C_Latest">Data15!$HB$20</definedName>
    <definedName name="A125552265F">Data15!$HQ$1:$HQ$10,Data15!$HQ$11:$HQ$20</definedName>
    <definedName name="A125552265F_Data">Data15!$HQ$11:$HQ$20</definedName>
    <definedName name="A125552265F_Latest">Data15!$HQ$20</definedName>
    <definedName name="A125552272C">Data17!$P$1:$P$10,Data17!$P$11:$P$20</definedName>
    <definedName name="A125552272C_Data">Data17!$P$11:$P$20</definedName>
    <definedName name="A125552272C_Latest">Data17!$P$20</definedName>
    <definedName name="A125552273F">Data17!$AE$1:$AE$10,Data17!$AE$11:$AE$20</definedName>
    <definedName name="A125552273F_Data">Data17!$AE$11:$AE$20</definedName>
    <definedName name="A125552273F_Latest">Data17!$AE$20</definedName>
    <definedName name="A125552280C">Data16!$HD$1:$HD$10,Data16!$HD$11:$HD$20</definedName>
    <definedName name="A125552280C_Data">Data16!$HD$11:$HD$20</definedName>
    <definedName name="A125552280C_Latest">Data16!$HD$20</definedName>
    <definedName name="A125552281F">Data16!$HS$1:$HS$10,Data16!$HS$11:$HS$20</definedName>
    <definedName name="A125552281F_Data">Data16!$HS$11:$HS$20</definedName>
    <definedName name="A125552281F_Latest">Data16!$HS$20</definedName>
    <definedName name="A125552288W">Data17!$AZ$1:$AZ$10,Data17!$AZ$11:$AZ$20</definedName>
    <definedName name="A125552288W_Data">Data17!$AZ$11:$AZ$20</definedName>
    <definedName name="A125552288W_Latest">Data17!$AZ$20</definedName>
    <definedName name="A125552289X">Data17!$BO$1:$BO$10,Data17!$BO$11:$BO$20</definedName>
    <definedName name="A125552289X_Data">Data17!$BO$11:$BO$20</definedName>
    <definedName name="A125552289X_Latest">Data17!$BO$20</definedName>
    <definedName name="A125552296W">Data17!$DT$1:$DT$10,Data17!$DT$11:$DT$20</definedName>
    <definedName name="A125552296W_Data">Data17!$DT$11:$DT$20</definedName>
    <definedName name="A125552296W_Latest">Data17!$DT$20</definedName>
    <definedName name="A125552297X">Data17!$EI$1:$EI$10,Data17!$EI$11:$EI$20</definedName>
    <definedName name="A125552297X_Data">Data17!$EI$11:$EI$20</definedName>
    <definedName name="A125552297X_Latest">Data17!$EI$20</definedName>
    <definedName name="A125552304K">Data15!$EZ$1:$EZ$10,Data15!$EZ$11:$EZ$20</definedName>
    <definedName name="A125552304K_Data">Data15!$EZ$11:$EZ$20</definedName>
    <definedName name="A125552304K_Latest">Data15!$EZ$20</definedName>
    <definedName name="A125552305L">Data15!$FO$1:$FO$10,Data15!$FO$11:$FO$20</definedName>
    <definedName name="A125552305L_Data">Data15!$FO$11:$FO$20</definedName>
    <definedName name="A125552305L_Latest">Data15!$FO$20</definedName>
    <definedName name="A125552312K">Data16!$CZ$1:$CZ$10,Data16!$CZ$11:$CZ$20</definedName>
    <definedName name="A125552312K_Data">Data16!$CZ$11:$CZ$20</definedName>
    <definedName name="A125552312K_Latest">Data16!$CZ$20</definedName>
    <definedName name="A125552313L">Data16!$DO$1:$DO$10,Data16!$DO$11:$DO$20</definedName>
    <definedName name="A125552313L_Data">Data16!$DO$11:$DO$20</definedName>
    <definedName name="A125552313L_Latest">Data16!$DO$20</definedName>
    <definedName name="A125552320K">Data16!$IN$1:$IN$10,Data16!$IN$11:$IN$20</definedName>
    <definedName name="A125552320K_Data">Data16!$IN$11:$IN$20</definedName>
    <definedName name="A125552320K_Latest">Data16!$IN$20</definedName>
    <definedName name="A125552321L">Data17!$M$1:$M$10,Data17!$M$11:$M$20</definedName>
    <definedName name="A125552321L_Data">Data17!$M$11:$M$20</definedName>
    <definedName name="A125552321L_Latest">Data17!$M$20</definedName>
    <definedName name="A125552328C">Data17!$AH$1:$AH$10,Data17!$AH$11:$AH$20</definedName>
    <definedName name="A125552328C_Data">Data17!$AH$11:$AH$20</definedName>
    <definedName name="A125552328C_Latest">Data17!$AH$20</definedName>
    <definedName name="A125552329F">Data17!$AW$1:$AW$10,Data17!$AW$11:$AW$20</definedName>
    <definedName name="A125552329F_Data">Data17!$AW$11:$AW$20</definedName>
    <definedName name="A125552329F_Latest">Data17!$AW$20</definedName>
    <definedName name="A125552336C">Data17!$BR$1:$BR$10,Data17!$BR$11:$BR$20</definedName>
    <definedName name="A125552336C_Data">Data17!$BR$11:$BR$20</definedName>
    <definedName name="A125552336C_Latest">Data17!$BR$20</definedName>
    <definedName name="A125552337F">Data17!$CG$1:$CG$10,Data17!$CG$11:$CG$20</definedName>
    <definedName name="A125552337F_Data">Data17!$CG$11:$CG$20</definedName>
    <definedName name="A125552337F_Latest">Data17!$CG$20</definedName>
    <definedName name="A125552344C">Data17!$DB$1:$DB$10,Data17!$DB$11:$DB$20</definedName>
    <definedName name="A125552344C_Data">Data17!$DB$11:$DB$20</definedName>
    <definedName name="A125552344C_Latest">Data17!$DB$20</definedName>
    <definedName name="A125552345F">Data17!$DQ$1:$DQ$10,Data17!$DQ$11:$DQ$20</definedName>
    <definedName name="A125552345F_Data">Data17!$DQ$11:$DQ$20</definedName>
    <definedName name="A125552345F_Latest">Data17!$DQ$20</definedName>
    <definedName name="A125552352C">Data15!$AV$1:$AV$10,Data15!$AV$11:$AV$20</definedName>
    <definedName name="A125552352C_Data">Data15!$AV$11:$AV$20</definedName>
    <definedName name="A125552352C_Latest">Data15!$AV$20</definedName>
    <definedName name="A125552353F">Data15!$BK$1:$BK$10,Data15!$BK$11:$BK$20</definedName>
    <definedName name="A125552353F_Data">Data15!$BK$11:$BK$20</definedName>
    <definedName name="A125552353F_Latest">Data15!$BK$20</definedName>
    <definedName name="A125552360C">Data15!$CX$1:$CX$10,Data15!$CX$11:$CX$20</definedName>
    <definedName name="A125552360C_Data">Data15!$CX$11:$CX$20</definedName>
    <definedName name="A125552360C_Latest">Data15!$CX$20</definedName>
    <definedName name="A125552361F">Data15!$DM$1:$DM$10,Data15!$DM$11:$DM$20</definedName>
    <definedName name="A125552361F_Data">Data15!$DM$11:$DM$20</definedName>
    <definedName name="A125552361F_Latest">Data15!$DM$20</definedName>
    <definedName name="A125552368W">Data15!$DP$1:$DP$10,Data15!$DP$11:$DP$20</definedName>
    <definedName name="A125552368W_Data">Data15!$DP$11:$DP$20</definedName>
    <definedName name="A125552368W_Latest">Data15!$DP$20</definedName>
    <definedName name="A125552369X">Data15!$EE$1:$EE$10,Data15!$EE$11:$EE$20</definedName>
    <definedName name="A125552369X_Data">Data15!$EE$11:$EE$20</definedName>
    <definedName name="A125552369X_Latest">Data15!$EE$20</definedName>
    <definedName name="A125552376W">Data15!$GJ$1:$GJ$10,Data15!$GJ$11:$GJ$20</definedName>
    <definedName name="A125552376W_Data">Data15!$GJ$11:$GJ$20</definedName>
    <definedName name="A125552376W_Latest">Data15!$GJ$20</definedName>
    <definedName name="A125552377X">Data15!$GY$1:$GY$10,Data15!$GY$11:$GY$20</definedName>
    <definedName name="A125552377X_Data">Data15!$GY$11:$GY$20</definedName>
    <definedName name="A125552377X_Latest">Data15!$GY$20</definedName>
    <definedName name="A125552384W">Data15!$HT$1:$HT$10,Data15!$HT$11:$HT$20</definedName>
    <definedName name="A125552384W_Data">Data15!$HT$11:$HT$20</definedName>
    <definedName name="A125552384W_Latest">Data15!$HT$20</definedName>
    <definedName name="A125552385X">Data15!$II$1:$II$10,Data15!$II$11:$II$20</definedName>
    <definedName name="A125552385X_Data">Data15!$II$11:$II$20</definedName>
    <definedName name="A125552385X_Latest">Data15!$II$20</definedName>
    <definedName name="A125552392W">Data15!$IL$1:$IL$10,Data15!$IL$11:$IL$20</definedName>
    <definedName name="A125552392W_Data">Data15!$IL$11:$IL$20</definedName>
    <definedName name="A125552392W_Latest">Data15!$IL$20</definedName>
    <definedName name="A125552393X">Data16!$K$1:$K$10,Data16!$K$11:$K$20</definedName>
    <definedName name="A125552393X_Data">Data16!$K$11:$K$20</definedName>
    <definedName name="A125552393X_Latest">Data16!$K$20</definedName>
    <definedName name="A125552400K">Data16!$DR$1:$DR$10,Data16!$DR$11:$DR$20</definedName>
    <definedName name="A125552400K_Data">Data16!$DR$11:$DR$20</definedName>
    <definedName name="A125552400K_Latest">Data16!$DR$20</definedName>
    <definedName name="A125552401L">Data16!$EG$1:$EG$10,Data16!$EG$11:$EG$20</definedName>
    <definedName name="A125552401L_Data">Data16!$EG$11:$EG$20</definedName>
    <definedName name="A125552401L_Latest">Data16!$EG$20</definedName>
    <definedName name="A125552408C">Data17!$CJ$1:$CJ$10,Data17!$CJ$11:$CJ$20</definedName>
    <definedName name="A125552408C_Data">Data17!$CJ$11:$CJ$20</definedName>
    <definedName name="A125552408C_Latest">Data17!$CJ$20</definedName>
    <definedName name="A125552409F">Data17!$CY$1:$CY$10,Data17!$CY$11:$CY$20</definedName>
    <definedName name="A125552409F_Data">Data17!$CY$11:$CY$20</definedName>
    <definedName name="A125552409F_Latest">Data17!$CY$20</definedName>
    <definedName name="A125552416C">Data17!$FD$1:$FD$10,Data17!$FD$11:$FD$20</definedName>
    <definedName name="A125552416C_Data">Data17!$FD$11:$FD$20</definedName>
    <definedName name="A125552416C_Latest">Data17!$FD$20</definedName>
    <definedName name="A125552417F">Data17!$FS$1:$FS$10,Data17!$FS$11:$FS$20</definedName>
    <definedName name="A125552417F_Data">Data17!$FS$11:$FS$20</definedName>
    <definedName name="A125552417F_Latest">Data17!$FS$20</definedName>
    <definedName name="A125552424C">Data17!$FV$1:$FV$10,Data17!$FV$11:$FV$20</definedName>
    <definedName name="A125552424C_Data">Data17!$FV$11:$FV$20</definedName>
    <definedName name="A125552424C_Latest">Data17!$FV$20</definedName>
    <definedName name="A125552425F">Data17!$GK$1:$GK$10,Data17!$GK$11:$GK$20</definedName>
    <definedName name="A125552425F_Data">Data17!$GK$11:$GK$20</definedName>
    <definedName name="A125552425F_Latest">Data17!$GK$20</definedName>
    <definedName name="A125552432C">Data15!$EH$1:$EH$10,Data15!$EH$11:$EH$20</definedName>
    <definedName name="A125552432C_Data">Data15!$EH$11:$EH$20</definedName>
    <definedName name="A125552432C_Latest">Data15!$EH$20</definedName>
    <definedName name="A125552433F">Data15!$EW$1:$EW$10,Data15!$EW$11:$EW$20</definedName>
    <definedName name="A125552433F_Data">Data15!$EW$11:$EW$20</definedName>
    <definedName name="A125552433F_Latest">Data15!$EW$20</definedName>
    <definedName name="A125552440C">Data16!$FT$1:$FT$10,Data16!$FT$11:$FT$20</definedName>
    <definedName name="A125552440C_Data">Data16!$FT$11:$FT$20</definedName>
    <definedName name="A125552440C_Latest">Data16!$FT$20</definedName>
    <definedName name="A125552441F">Data16!$GI$1:$GI$10,Data16!$GI$11:$GI$20</definedName>
    <definedName name="A125552441F_Data">Data16!$GI$11:$GI$20</definedName>
    <definedName name="A125552441F_Latest">Data16!$GI$20</definedName>
    <definedName name="A125552448W">Data16!$GL$1:$GL$10,Data16!$GL$11:$GL$20</definedName>
    <definedName name="A125552448W_Data">Data16!$GL$11:$GL$20</definedName>
    <definedName name="A125552448W_Latest">Data16!$GL$20</definedName>
    <definedName name="A125552449X">Data16!$HA$1:$HA$10,Data16!$HA$11:$HA$20</definedName>
    <definedName name="A125552449X_Data">Data16!$HA$11:$HA$20</definedName>
    <definedName name="A125552449X_Latest">Data16!$HA$20</definedName>
    <definedName name="A125552456W">Data17!$EL$1:$EL$10,Data17!$EL$11:$EL$20</definedName>
    <definedName name="A125552456W_Data">Data17!$EL$11:$EL$20</definedName>
    <definedName name="A125552456W_Latest">Data17!$EL$20</definedName>
    <definedName name="A125552457X">Data17!$FA$1:$FA$10,Data17!$FA$11:$FA$20</definedName>
    <definedName name="A125552457X_Data">Data17!$FA$11:$FA$20</definedName>
    <definedName name="A125552457X_Latest">Data17!$FA$20</definedName>
    <definedName name="A125552464W">Data15!$AD$1:$AD$10,Data15!$AD$11:$AD$20</definedName>
    <definedName name="A125552464W_Data">Data15!$AD$11:$AD$20</definedName>
    <definedName name="A125552464W_Latest">Data15!$AD$20</definedName>
    <definedName name="A125552465X">Data15!$AS$1:$AS$10,Data15!$AS$11:$AS$20</definedName>
    <definedName name="A125552465X_Data">Data15!$AS$11:$AS$20</definedName>
    <definedName name="A125552465X_Latest">Data15!$AS$20</definedName>
    <definedName name="A125552472W">Data15!$BN$1:$BN$10,Data15!$BN$11:$BN$20</definedName>
    <definedName name="A125552472W_Data">Data15!$BN$11:$BN$20</definedName>
    <definedName name="A125552472W_Latest">Data15!$BN$20</definedName>
    <definedName name="A125552473X">Data15!$CC$1:$CC$10,Data15!$CC$11:$CC$20</definedName>
    <definedName name="A125552473X_Data">Data15!$CC$11:$CC$20</definedName>
    <definedName name="A125552473X_Latest">Data15!$CC$20</definedName>
    <definedName name="A125552480W">Data15!$CF$1:$CF$10,Data15!$CF$11:$CF$20</definedName>
    <definedName name="A125552480W_Data">Data15!$CF$11:$CF$20</definedName>
    <definedName name="A125552480W_Latest">Data15!$CF$20</definedName>
    <definedName name="A125552481X">Data15!$CU$1:$CU$10,Data15!$CU$11:$CU$20</definedName>
    <definedName name="A125552481X_Data">Data15!$CU$11:$CU$20</definedName>
    <definedName name="A125552481X_Latest">Data15!$CU$20</definedName>
    <definedName name="A125552488R">Data15!$FR$1:$FR$10,Data15!$FR$11:$FR$20</definedName>
    <definedName name="A125552488R_Data">Data15!$FR$11:$FR$20</definedName>
    <definedName name="A125552488R_Latest">Data15!$FR$20</definedName>
    <definedName name="A125552489T">Data15!$GG$1:$GG$10,Data15!$GG$11:$GG$20</definedName>
    <definedName name="A125552489T_Data">Data15!$GG$11:$GG$20</definedName>
    <definedName name="A125552489T_Latest">Data15!$GG$20</definedName>
    <definedName name="A125552496R">Data16!$AX$1:$AX$10,Data16!$AX$11:$AX$20</definedName>
    <definedName name="A125552496R_Data">Data16!$AX$11:$AX$20</definedName>
    <definedName name="A125552496R_Latest">Data16!$AX$20</definedName>
    <definedName name="A125552497T">Data16!$BM$1:$BM$10,Data16!$BM$11:$BM$20</definedName>
    <definedName name="A125552497T_Data">Data16!$BM$11:$BM$20</definedName>
    <definedName name="A125552497T_Latest">Data16!$BM$20</definedName>
    <definedName name="A125552504C">Data16!$BP$1:$BP$10,Data16!$BP$11:$BP$20</definedName>
    <definedName name="A125552504C_Data">Data16!$BP$11:$BP$20</definedName>
    <definedName name="A125552504C_Latest">Data16!$BP$20</definedName>
    <definedName name="A125552505F">Data16!$CE$1:$CE$10,Data16!$CE$11:$CE$20</definedName>
    <definedName name="A125552505F_Data">Data16!$CE$11:$CE$20</definedName>
    <definedName name="A125552505F_Latest">Data16!$CE$20</definedName>
    <definedName name="A125552512C">Data16!$N$1:$N$10,Data16!$N$11:$N$20</definedName>
    <definedName name="A125552512C_Data">Data16!$N$11:$N$20</definedName>
    <definedName name="A125552512C_Latest">Data16!$N$20</definedName>
    <definedName name="A125552513F">Data16!$AC$1:$AC$10,Data16!$AC$11:$AC$20</definedName>
    <definedName name="A125552513F_Data">Data16!$AC$11:$AC$20</definedName>
    <definedName name="A125552513F_Latest">Data16!$AC$20</definedName>
    <definedName name="A125552520C">Data16!$EJ$1:$EJ$10,Data16!$EJ$11:$EJ$20</definedName>
    <definedName name="A125552520C_Data">Data16!$EJ$11:$EJ$20</definedName>
    <definedName name="A125552520C_Latest">Data16!$EJ$20</definedName>
    <definedName name="A125552521F">Data16!$EY$1:$EY$10,Data16!$EY$11:$EY$20</definedName>
    <definedName name="A125552521F_Data">Data16!$EY$11:$EY$20</definedName>
    <definedName name="A125552521F_Latest">Data16!$EY$20</definedName>
    <definedName name="A125552528W">Data17!$GN$1:$GN$10,Data17!$GN$11:$GN$20</definedName>
    <definedName name="A125552528W_Data">Data17!$GN$11:$GN$20</definedName>
    <definedName name="A125552528W_Latest">Data17!$GN$20</definedName>
    <definedName name="A125552529X">Data17!$HC$1:$HC$10,Data17!$HC$11:$HC$20</definedName>
    <definedName name="A125552529X_Data">Data17!$HC$11:$HC$20</definedName>
    <definedName name="A125552529X_Latest">Data17!$HC$20</definedName>
    <definedName name="A125552536W">Data18!$HZ$1:$HZ$10,Data18!$HZ$11:$HZ$20</definedName>
    <definedName name="A125552536W_Data">Data18!$HZ$11:$HZ$20</definedName>
    <definedName name="A125552536W_Latest">Data18!$HZ$20</definedName>
    <definedName name="A125552537X">Data18!$IO$1:$IO$10,Data18!$IO$11:$IO$20</definedName>
    <definedName name="A125552537X_Data">Data18!$IO$11:$IO$20</definedName>
    <definedName name="A125552537X_Latest">Data18!$IO$20</definedName>
    <definedName name="A125552544W">Data19!$AL$1:$AL$10,Data19!$AL$11:$AL$20</definedName>
    <definedName name="A125552544W_Data">Data19!$AL$11:$AL$20</definedName>
    <definedName name="A125552544W_Latest">Data19!$AL$20</definedName>
    <definedName name="A125552545X">Data19!$BA$1:$BA$10,Data19!$BA$11:$BA$20</definedName>
    <definedName name="A125552545X_Data">Data19!$BA$11:$BA$20</definedName>
    <definedName name="A125552545X_Latest">Data19!$BA$20</definedName>
    <definedName name="A125552552W">Data19!$DF$1:$DF$10,Data19!$DF$11:$DF$20</definedName>
    <definedName name="A125552552W_Data">Data19!$DF$11:$DF$20</definedName>
    <definedName name="A125552552W_Latest">Data19!$DF$20</definedName>
    <definedName name="A125552553X">Data19!$DU$1:$DU$10,Data19!$DU$11:$DU$20</definedName>
    <definedName name="A125552553X_Data">Data19!$DU$11:$DU$20</definedName>
    <definedName name="A125552553X_Latest">Data19!$DU$20</definedName>
    <definedName name="A125552560W">Data19!$FZ$1:$FZ$10,Data19!$FZ$11:$FZ$20</definedName>
    <definedName name="A125552560W_Data">Data19!$FZ$11:$FZ$20</definedName>
    <definedName name="A125552560W_Latest">Data19!$FZ$20</definedName>
    <definedName name="A125552561X">Data19!$GO$1:$GO$10,Data19!$GO$11:$GO$20</definedName>
    <definedName name="A125552561X_Data">Data19!$GO$11:$GO$20</definedName>
    <definedName name="A125552561X_Latest">Data19!$GO$20</definedName>
    <definedName name="A125552568R">Data17!$HF$1:$HF$10,Data17!$HF$11:$HF$20</definedName>
    <definedName name="A125552568R_Data">Data17!$HF$11:$HF$20</definedName>
    <definedName name="A125552568R_Latest">Data17!$HF$20</definedName>
    <definedName name="A125552569T">Data17!$HU$1:$HU$10,Data17!$HU$11:$HU$20</definedName>
    <definedName name="A125552569T_Data">Data17!$HU$11:$HU$20</definedName>
    <definedName name="A125552569T_Latest">Data17!$HU$20</definedName>
    <definedName name="A125552576R">Data18!$FF$1:$FF$10,Data18!$FF$11:$FF$20</definedName>
    <definedName name="A125552576R_Data">Data18!$FF$11:$FF$20</definedName>
    <definedName name="A125552576R_Latest">Data18!$FF$20</definedName>
    <definedName name="A125552577T">Data18!$FU$1:$FU$10,Data18!$FU$11:$FU$20</definedName>
    <definedName name="A125552577T_Data">Data18!$FU$11:$FU$20</definedName>
    <definedName name="A125552577T_Latest">Data18!$FU$20</definedName>
    <definedName name="A125552584R">Data19!$HJ$1:$HJ$10,Data19!$HJ$11:$HJ$20</definedName>
    <definedName name="A125552584R_Data">Data19!$HJ$11:$HJ$20</definedName>
    <definedName name="A125552584R_Latest">Data19!$HJ$20</definedName>
    <definedName name="A125552585T">Data19!$HY$1:$HY$10,Data19!$HY$11:$HY$20</definedName>
    <definedName name="A125552585T_Data">Data19!$HY$11:$HY$20</definedName>
    <definedName name="A125552585T_Latest">Data19!$HY$20</definedName>
    <definedName name="A125552592R">Data19!$FH$1:$FH$10,Data19!$FH$11:$FH$20</definedName>
    <definedName name="A125552592R_Data">Data19!$FH$11:$FH$20</definedName>
    <definedName name="A125552592R_Latest">Data19!$FH$20</definedName>
    <definedName name="A125552593T">Data19!$FW$1:$FW$10,Data19!$FW$11:$FW$20</definedName>
    <definedName name="A125552593T_Data">Data19!$FW$11:$FW$20</definedName>
    <definedName name="A125552593T_Latest">Data19!$FW$20</definedName>
    <definedName name="A125552600C">Data20!$D$1:$D$10,Data20!$D$11:$D$20</definedName>
    <definedName name="A125552600C_Data">Data20!$D$11:$D$20</definedName>
    <definedName name="A125552600C_Latest">Data20!$D$20</definedName>
    <definedName name="A125552601F">Data20!$S$1:$S$10,Data20!$S$11:$S$20</definedName>
    <definedName name="A125552601F_Data">Data20!$S$11:$S$20</definedName>
    <definedName name="A125552601F_Latest">Data20!$S$20</definedName>
    <definedName name="A125552608W">Data20!$BX$1:$BX$10,Data20!$BX$11:$BX$20</definedName>
    <definedName name="A125552608W_Data">Data20!$BX$11:$BX$20</definedName>
    <definedName name="A125552608W_Latest">Data20!$BX$20</definedName>
    <definedName name="A125552609X">Data20!$CM$1:$CM$10,Data20!$CM$11:$CM$20</definedName>
    <definedName name="A125552609X_Data">Data20!$CM$11:$CM$20</definedName>
    <definedName name="A125552609X_Latest">Data20!$CM$20</definedName>
    <definedName name="A125552616W">Data18!$DD$1:$DD$10,Data18!$DD$11:$DD$20</definedName>
    <definedName name="A125552616W_Data">Data18!$DD$11:$DD$20</definedName>
    <definedName name="A125552616W_Latest">Data18!$DD$20</definedName>
    <definedName name="A125552617X">Data18!$DS$1:$DS$10,Data18!$DS$11:$DS$20</definedName>
    <definedName name="A125552617X_Data">Data18!$DS$11:$DS$20</definedName>
    <definedName name="A125552617X_Latest">Data18!$DS$20</definedName>
    <definedName name="A125552624W">Data19!$BD$1:$BD$10,Data19!$BD$11:$BD$20</definedName>
    <definedName name="A125552624W_Data">Data19!$BD$11:$BD$20</definedName>
    <definedName name="A125552624W_Latest">Data19!$BD$20</definedName>
    <definedName name="A125552625X">Data19!$BS$1:$BS$10,Data19!$BS$11:$BS$20</definedName>
    <definedName name="A125552625X_Data">Data19!$BS$11:$BS$20</definedName>
    <definedName name="A125552625X_Latest">Data19!$BS$20</definedName>
    <definedName name="A125552632W">Data19!$GR$1:$GR$10,Data19!$GR$11:$GR$20</definedName>
    <definedName name="A125552632W_Data">Data19!$GR$11:$GR$20</definedName>
    <definedName name="A125552632W_Latest">Data19!$GR$20</definedName>
    <definedName name="A125552633X">Data19!$HG$1:$HG$10,Data19!$HG$11:$HG$20</definedName>
    <definedName name="A125552633X_Data">Data19!$HG$11:$HG$20</definedName>
    <definedName name="A125552633X_Latest">Data19!$HG$20</definedName>
    <definedName name="A125552640W">Data19!$IB$1:$IB$10,Data19!$IB$11:$IB$20</definedName>
    <definedName name="A125552640W_Data">Data19!$IB$11:$IB$20</definedName>
    <definedName name="A125552640W_Latest">Data19!$IB$20</definedName>
    <definedName name="A125552641X">Data19!$IQ$1:$IQ$10,Data19!$IQ$11:$IQ$20</definedName>
    <definedName name="A125552641X_Data">Data19!$IQ$11:$IQ$20</definedName>
    <definedName name="A125552641X_Latest">Data19!$IQ$20</definedName>
    <definedName name="A125552648R">Data20!$V$1:$V$10,Data20!$V$11:$V$20</definedName>
    <definedName name="A125552648R_Data">Data20!$V$11:$V$20</definedName>
    <definedName name="A125552648R_Latest">Data20!$V$20</definedName>
    <definedName name="A125552649T">Data20!$AK$1:$AK$10,Data20!$AK$11:$AK$20</definedName>
    <definedName name="A125552649T_Data">Data20!$AK$11:$AK$20</definedName>
    <definedName name="A125552649T_Latest">Data20!$AK$20</definedName>
    <definedName name="A125552656R">Data20!$BF$1:$BF$10,Data20!$BF$11:$BF$20</definedName>
    <definedName name="A125552656R_Data">Data20!$BF$11:$BF$20</definedName>
    <definedName name="A125552656R_Latest">Data20!$BF$20</definedName>
    <definedName name="A125552657T">Data20!$BU$1:$BU$10,Data20!$BU$11:$BU$20</definedName>
    <definedName name="A125552657T_Data">Data20!$BU$11:$BU$20</definedName>
    <definedName name="A125552657T_Latest">Data20!$BU$20</definedName>
    <definedName name="A125552664R">Data17!$IP$1:$IP$10,Data17!$IP$11:$IP$20</definedName>
    <definedName name="A125552664R_Data">Data17!$IP$11:$IP$20</definedName>
    <definedName name="A125552664R_Latest">Data17!$IP$20</definedName>
    <definedName name="A125552665T">Data18!$O$1:$O$10,Data18!$O$11:$O$20</definedName>
    <definedName name="A125552665T_Data">Data18!$O$11:$O$20</definedName>
    <definedName name="A125552665T_Latest">Data18!$O$20</definedName>
    <definedName name="A125552672R">Data18!$BB$1:$BB$10,Data18!$BB$11:$BB$20</definedName>
    <definedName name="A125552672R_Data">Data18!$BB$11:$BB$20</definedName>
    <definedName name="A125552672R_Latest">Data18!$BB$20</definedName>
    <definedName name="A125552673T">Data18!$BQ$1:$BQ$10,Data18!$BQ$11:$BQ$20</definedName>
    <definedName name="A125552673T_Data">Data18!$BQ$11:$BQ$20</definedName>
    <definedName name="A125552673T_Latest">Data18!$BQ$20</definedName>
    <definedName name="A125552680R">Data18!$BT$1:$BT$10,Data18!$BT$11:$BT$20</definedName>
    <definedName name="A125552680R_Data">Data18!$BT$11:$BT$20</definedName>
    <definedName name="A125552680R_Latest">Data18!$BT$20</definedName>
    <definedName name="A125552681T">Data18!$CI$1:$CI$10,Data18!$CI$11:$CI$20</definedName>
    <definedName name="A125552681T_Data">Data18!$CI$11:$CI$20</definedName>
    <definedName name="A125552681T_Latest">Data18!$CI$20</definedName>
    <definedName name="A125552688J">Data18!$EN$1:$EN$10,Data18!$EN$11:$EN$20</definedName>
    <definedName name="A125552688J_Data">Data18!$EN$11:$EN$20</definedName>
    <definedName name="A125552688J_Latest">Data18!$EN$20</definedName>
    <definedName name="A125552689K">Data18!$FC$1:$FC$10,Data18!$FC$11:$FC$20</definedName>
    <definedName name="A125552689K_Data">Data18!$FC$11:$FC$20</definedName>
    <definedName name="A125552689K_Latest">Data18!$FC$20</definedName>
    <definedName name="A125552696J">Data18!$FX$1:$FX$10,Data18!$FX$11:$FX$20</definedName>
    <definedName name="A125552696J_Data">Data18!$FX$11:$FX$20</definedName>
    <definedName name="A125552696J_Latest">Data18!$FX$20</definedName>
    <definedName name="A125552697K">Data18!$GM$1:$GM$10,Data18!$GM$11:$GM$20</definedName>
    <definedName name="A125552697K_Data">Data18!$GM$11:$GM$20</definedName>
    <definedName name="A125552697K_Latest">Data18!$GM$20</definedName>
    <definedName name="A125552704W">Data18!$GP$1:$GP$10,Data18!$GP$11:$GP$20</definedName>
    <definedName name="A125552704W_Data">Data18!$GP$11:$GP$20</definedName>
    <definedName name="A125552704W_Latest">Data18!$GP$20</definedName>
    <definedName name="A125552705X">Data18!$HE$1:$HE$10,Data18!$HE$11:$HE$20</definedName>
    <definedName name="A125552705X_Data">Data18!$HE$11:$HE$20</definedName>
    <definedName name="A125552705X_Latest">Data18!$HE$20</definedName>
    <definedName name="A125552712W">Data19!$BV$1:$BV$10,Data19!$BV$11:$BV$20</definedName>
    <definedName name="A125552712W_Data">Data19!$BV$11:$BV$20</definedName>
    <definedName name="A125552712W_Latest">Data19!$BV$20</definedName>
    <definedName name="A125552713X">Data19!$CK$1:$CK$10,Data19!$CK$11:$CK$20</definedName>
    <definedName name="A125552713X_Data">Data19!$CK$11:$CK$20</definedName>
    <definedName name="A125552713X_Latest">Data19!$CK$20</definedName>
    <definedName name="A125552720W">Data20!$AN$1:$AN$10,Data20!$AN$11:$AN$20</definedName>
    <definedName name="A125552720W_Data">Data20!$AN$11:$AN$20</definedName>
    <definedName name="A125552720W_Latest">Data20!$AN$20</definedName>
    <definedName name="A125552721X">Data20!$BC$1:$BC$10,Data20!$BC$11:$BC$20</definedName>
    <definedName name="A125552721X_Data">Data20!$BC$11:$BC$20</definedName>
    <definedName name="A125552721X_Latest">Data20!$BC$20</definedName>
    <definedName name="A125552728R">Data20!$DH$1:$DH$10,Data20!$DH$11:$DH$20</definedName>
    <definedName name="A125552728R_Data">Data20!$DH$11:$DH$20</definedName>
    <definedName name="A125552728R_Latest">Data20!$DH$20</definedName>
    <definedName name="A125552729T">Data20!$DW$1:$DW$10,Data20!$DW$11:$DW$20</definedName>
    <definedName name="A125552729T_Data">Data20!$DW$11:$DW$20</definedName>
    <definedName name="A125552729T_Latest">Data20!$DW$20</definedName>
    <definedName name="A125552736R">Data20!$DZ$1:$DZ$10,Data20!$DZ$11:$DZ$20</definedName>
    <definedName name="A125552736R_Data">Data20!$DZ$11:$DZ$20</definedName>
    <definedName name="A125552736R_Latest">Data20!$DZ$20</definedName>
    <definedName name="A125552737T">Data20!$EO$1:$EO$10,Data20!$EO$11:$EO$20</definedName>
    <definedName name="A125552737T_Data">Data20!$EO$11:$EO$20</definedName>
    <definedName name="A125552737T_Latest">Data20!$EO$20</definedName>
    <definedName name="A125552744R">Data18!$CL$1:$CL$10,Data18!$CL$11:$CL$20</definedName>
    <definedName name="A125552744R_Data">Data18!$CL$11:$CL$20</definedName>
    <definedName name="A125552744R_Latest">Data18!$CL$20</definedName>
    <definedName name="A125552745T">Data18!$DA$1:$DA$10,Data18!$DA$11:$DA$20</definedName>
    <definedName name="A125552745T_Data">Data18!$DA$11:$DA$20</definedName>
    <definedName name="A125552745T_Latest">Data18!$DA$20</definedName>
    <definedName name="A125552752R">Data19!$DX$1:$DX$10,Data19!$DX$11:$DX$20</definedName>
    <definedName name="A125552752R_Data">Data19!$DX$11:$DX$20</definedName>
    <definedName name="A125552752R_Latest">Data19!$DX$20</definedName>
    <definedName name="A125552753T">Data19!$EM$1:$EM$10,Data19!$EM$11:$EM$20</definedName>
    <definedName name="A125552753T_Data">Data19!$EM$11:$EM$20</definedName>
    <definedName name="A125552753T_Latest">Data19!$EM$20</definedName>
    <definedName name="A125552760R">Data19!$EP$1:$EP$10,Data19!$EP$11:$EP$20</definedName>
    <definedName name="A125552760R_Data">Data19!$EP$11:$EP$20</definedName>
    <definedName name="A125552760R_Latest">Data19!$EP$20</definedName>
    <definedName name="A125552761T">Data19!$FE$1:$FE$10,Data19!$FE$11:$FE$20</definedName>
    <definedName name="A125552761T_Data">Data19!$FE$11:$FE$20</definedName>
    <definedName name="A125552761T_Latest">Data19!$FE$20</definedName>
    <definedName name="A125552768J">Data20!$CP$1:$CP$10,Data20!$CP$11:$CP$20</definedName>
    <definedName name="A125552768J_Data">Data20!$CP$11:$CP$20</definedName>
    <definedName name="A125552768J_Latest">Data20!$CP$20</definedName>
    <definedName name="A125552769K">Data20!$DE$1:$DE$10,Data20!$DE$11:$DE$20</definedName>
    <definedName name="A125552769K_Data">Data20!$DE$11:$DE$20</definedName>
    <definedName name="A125552769K_Latest">Data20!$DE$20</definedName>
    <definedName name="A125552776J">Data17!$HX$1:$HX$10,Data17!$HX$11:$HX$20</definedName>
    <definedName name="A125552776J_Data">Data17!$HX$11:$HX$20</definedName>
    <definedName name="A125552776J_Latest">Data17!$HX$20</definedName>
    <definedName name="A125552777K">Data17!$IM$1:$IM$10,Data17!$IM$11:$IM$20</definedName>
    <definedName name="A125552777K_Data">Data17!$IM$11:$IM$20</definedName>
    <definedName name="A125552777K_Latest">Data17!$IM$20</definedName>
    <definedName name="A125552784J">Data18!$R$1:$R$10,Data18!$R$11:$R$20</definedName>
    <definedName name="A125552784J_Data">Data18!$R$11:$R$20</definedName>
    <definedName name="A125552784J_Latest">Data18!$R$20</definedName>
    <definedName name="A125552785K">Data18!$AG$1:$AG$10,Data18!$AG$11:$AG$20</definedName>
    <definedName name="A125552785K_Data">Data18!$AG$11:$AG$20</definedName>
    <definedName name="A125552785K_Latest">Data18!$AG$20</definedName>
    <definedName name="A125552792J">Data18!$AJ$1:$AJ$10,Data18!$AJ$11:$AJ$20</definedName>
    <definedName name="A125552792J_Data">Data18!$AJ$11:$AJ$20</definedName>
    <definedName name="A125552792J_Latest">Data18!$AJ$20</definedName>
    <definedName name="A125552793K">Data18!$AY$1:$AY$10,Data18!$AY$11:$AY$20</definedName>
    <definedName name="A125552793K_Data">Data18!$AY$11:$AY$20</definedName>
    <definedName name="A125552793K_Latest">Data18!$AY$20</definedName>
    <definedName name="A125552800W">Data18!$DV$1:$DV$10,Data18!$DV$11:$DV$20</definedName>
    <definedName name="A125552800W_Data">Data18!$DV$11:$DV$20</definedName>
    <definedName name="A125552800W_Latest">Data18!$DV$20</definedName>
    <definedName name="A125552801X">Data18!$EK$1:$EK$10,Data18!$EK$11:$EK$20</definedName>
    <definedName name="A125552801X_Data">Data18!$EK$11:$EK$20</definedName>
    <definedName name="A125552801X_Latest">Data18!$EK$20</definedName>
    <definedName name="A125552808R">Data19!$B$1:$B$10,Data19!$B$11:$B$20</definedName>
    <definedName name="A125552808R_Data">Data19!$B$11:$B$20</definedName>
    <definedName name="A125552808R_Latest">Data19!$B$20</definedName>
    <definedName name="A125552809T">Data19!$Q$1:$Q$10,Data19!$Q$11:$Q$20</definedName>
    <definedName name="A125552809T_Data">Data19!$Q$11:$Q$20</definedName>
    <definedName name="A125552809T_Latest">Data19!$Q$20</definedName>
    <definedName name="A125552816R">Data19!$T$1:$T$10,Data19!$T$11:$T$20</definedName>
    <definedName name="A125552816R_Data">Data19!$T$11:$T$20</definedName>
    <definedName name="A125552816R_Latest">Data19!$T$20</definedName>
    <definedName name="A125552817T">Data19!$AI$1:$AI$10,Data19!$AI$11:$AI$20</definedName>
    <definedName name="A125552817T_Data">Data19!$AI$11:$AI$20</definedName>
    <definedName name="A125552817T_Latest">Data19!$AI$20</definedName>
    <definedName name="A125552824R">Data18!$HH$1:$HH$10,Data18!$HH$11:$HH$20</definedName>
    <definedName name="A125552824R_Data">Data18!$HH$11:$HH$20</definedName>
    <definedName name="A125552824R_Latest">Data18!$HH$20</definedName>
    <definedName name="A125552825T">Data18!$HW$1:$HW$10,Data18!$HW$11:$HW$20</definedName>
    <definedName name="A125552825T_Data">Data18!$HW$11:$HW$20</definedName>
    <definedName name="A125552825T_Latest">Data18!$HW$20</definedName>
    <definedName name="A125552832R">Data19!$CN$1:$CN$10,Data19!$CN$11:$CN$20</definedName>
    <definedName name="A125552832R_Data">Data19!$CN$11:$CN$20</definedName>
    <definedName name="A125552832R_Latest">Data19!$CN$20</definedName>
    <definedName name="A125552833T">Data19!$DC$1:$DC$10,Data19!$DC$11:$DC$20</definedName>
    <definedName name="A125552833T_Data">Data19!$DC$11:$DC$20</definedName>
    <definedName name="A125552833T_Latest">Data19!$DC$20</definedName>
    <definedName name="A125552840R">Data20!$ER$1:$ER$10,Data20!$ER$11:$ER$20</definedName>
    <definedName name="A125552840R_Data">Data20!$ER$11:$ER$20</definedName>
    <definedName name="A125552840R_Latest">Data20!$ER$20</definedName>
    <definedName name="A125552841T">Data20!$FG$1:$FG$10,Data20!$FG$11:$FG$20</definedName>
    <definedName name="A125552841T_Data">Data20!$FG$11:$FG$20</definedName>
    <definedName name="A125552841T_Latest">Data20!$FG$20</definedName>
    <definedName name="A125552848J">Data21!$GD$1:$GD$10,Data21!$GD$11:$GD$20</definedName>
    <definedName name="A125552848J_Data">Data21!$GD$11:$GD$20</definedName>
    <definedName name="A125552848J_Latest">Data21!$GD$20</definedName>
    <definedName name="A125552849K">Data21!$GS$1:$GS$10,Data21!$GS$11:$GS$20</definedName>
    <definedName name="A125552849K_Data">Data21!$GS$11:$GS$20</definedName>
    <definedName name="A125552849K_Latest">Data21!$GS$20</definedName>
    <definedName name="A125552856J">Data21!$IF$1:$IF$10,Data21!$IF$11:$IF$20</definedName>
    <definedName name="A125552856J_Data">Data21!$IF$11:$IF$20</definedName>
    <definedName name="A125552856J_Latest">Data21!$IF$20</definedName>
    <definedName name="A125552857K">Data22!$E$1:$E$10,Data22!$E$11:$E$20</definedName>
    <definedName name="A125552857K_Data">Data22!$E$11:$E$20</definedName>
    <definedName name="A125552857K_Latest">Data22!$E$20</definedName>
    <definedName name="A125552864J">Data22!$BJ$1:$BJ$10,Data22!$BJ$11:$BJ$20</definedName>
    <definedName name="A125552864J_Data">Data22!$BJ$11:$BJ$20</definedName>
    <definedName name="A125552864J_Latest">Data22!$BJ$20</definedName>
    <definedName name="A125552865K">Data22!$BY$1:$BY$10,Data22!$BY$11:$BY$20</definedName>
    <definedName name="A125552865K_Data">Data22!$BY$11:$BY$20</definedName>
    <definedName name="A125552865K_Latest">Data22!$BY$20</definedName>
    <definedName name="A125552872J">Data22!$ED$1:$ED$10,Data22!$ED$11:$ED$20</definedName>
    <definedName name="A125552872J_Data">Data22!$ED$11:$ED$20</definedName>
    <definedName name="A125552872J_Latest">Data22!$ED$20</definedName>
    <definedName name="A125552873K">Data22!$ES$1:$ES$10,Data22!$ES$11:$ES$20</definedName>
    <definedName name="A125552873K_Data">Data22!$ES$11:$ES$20</definedName>
    <definedName name="A125552873K_Latest">Data22!$ES$20</definedName>
    <definedName name="A125552880J">Data20!$FJ$1:$FJ$10,Data20!$FJ$11:$FJ$20</definedName>
    <definedName name="A125552880J_Data">Data20!$FJ$11:$FJ$20</definedName>
    <definedName name="A125552880J_Latest">Data20!$FJ$20</definedName>
    <definedName name="A125552881K">Data20!$FY$1:$FY$10,Data20!$FY$11:$FY$20</definedName>
    <definedName name="A125552881K_Data">Data20!$FY$11:$FY$20</definedName>
    <definedName name="A125552881K_Latest">Data20!$FY$20</definedName>
    <definedName name="A125552888A">Data21!$DJ$1:$DJ$10,Data21!$DJ$11:$DJ$20</definedName>
    <definedName name="A125552888A_Data">Data21!$DJ$11:$DJ$20</definedName>
    <definedName name="A125552888A_Latest">Data21!$DJ$20</definedName>
    <definedName name="A125552889C">Data21!$DY$1:$DY$10,Data21!$DY$11:$DY$20</definedName>
    <definedName name="A125552889C_Data">Data21!$DY$11:$DY$20</definedName>
    <definedName name="A125552889C_Latest">Data21!$DY$20</definedName>
    <definedName name="A125552896A">Data22!$FN$1:$FN$10,Data22!$FN$11:$FN$20</definedName>
    <definedName name="A125552896A_Data">Data22!$FN$11:$FN$20</definedName>
    <definedName name="A125552896A_Latest">Data22!$FN$20</definedName>
    <definedName name="A125552897C">Data22!$GC$1:$GC$10,Data22!$GC$11:$GC$20</definedName>
    <definedName name="A125552897C_Data">Data22!$GC$11:$GC$20</definedName>
    <definedName name="A125552897C_Latest">Data22!$GC$20</definedName>
    <definedName name="A125552904R">Data22!$DL$1:$DL$10,Data22!$DL$11:$DL$20</definedName>
    <definedName name="A125552904R_Data">Data22!$DL$11:$DL$20</definedName>
    <definedName name="A125552904R_Latest">Data22!$DL$20</definedName>
    <definedName name="A125552905T">Data22!$EA$1:$EA$10,Data22!$EA$11:$EA$20</definedName>
    <definedName name="A125552905T_Data">Data22!$EA$11:$EA$20</definedName>
    <definedName name="A125552905T_Latest">Data22!$EA$20</definedName>
    <definedName name="A125552912R">Data22!$GX$1:$GX$10,Data22!$GX$11:$GX$20</definedName>
    <definedName name="A125552912R_Data">Data22!$GX$11:$GX$20</definedName>
    <definedName name="A125552912R_Latest">Data22!$GX$20</definedName>
    <definedName name="A125552913T">Data22!$HM$1:$HM$10,Data22!$HM$11:$HM$20</definedName>
    <definedName name="A125552913T_Data">Data22!$HM$11:$HM$20</definedName>
    <definedName name="A125552913T_Latest">Data22!$HM$20</definedName>
    <definedName name="A125552920R">Data23!$AB$1:$AB$10,Data23!$AB$11:$AB$20</definedName>
    <definedName name="A125552920R_Data">Data23!$AB$11:$AB$20</definedName>
    <definedName name="A125552920R_Latest">Data23!$AB$20</definedName>
    <definedName name="A125552921T">Data23!$AQ$1:$AQ$10,Data23!$AQ$11:$AQ$20</definedName>
    <definedName name="A125552921T_Data">Data23!$AQ$11:$AQ$20</definedName>
    <definedName name="A125552921T_Latest">Data23!$AQ$20</definedName>
    <definedName name="A125552928J">Data21!$BH$1:$BH$10,Data21!$BH$11:$BH$20</definedName>
    <definedName name="A125552928J_Data">Data21!$BH$11:$BH$20</definedName>
    <definedName name="A125552928J_Latest">Data21!$BH$20</definedName>
    <definedName name="A125552929K">Data21!$BW$1:$BW$10,Data21!$BW$11:$BW$20</definedName>
    <definedName name="A125552929K_Data">Data21!$BW$11:$BW$20</definedName>
    <definedName name="A125552929K_Latest">Data21!$BW$20</definedName>
    <definedName name="A125552936J">Data22!$H$1:$H$10,Data22!$H$11:$H$20</definedName>
    <definedName name="A125552936J_Data">Data22!$H$11:$H$20</definedName>
    <definedName name="A125552936J_Latest">Data22!$H$20</definedName>
    <definedName name="A125552937K">Data22!$W$1:$W$10,Data22!$W$11:$W$20</definedName>
    <definedName name="A125552937K_Data">Data22!$W$11:$W$20</definedName>
    <definedName name="A125552937K_Latest">Data22!$W$20</definedName>
    <definedName name="A125552944J">Data22!$EV$1:$EV$10,Data22!$EV$11:$EV$20</definedName>
    <definedName name="A125552944J_Data">Data22!$EV$11:$EV$20</definedName>
    <definedName name="A125552944J_Latest">Data22!$EV$20</definedName>
    <definedName name="A125552945K">Data22!$FK$1:$FK$10,Data22!$FK$11:$FK$20</definedName>
    <definedName name="A125552945K_Data">Data22!$FK$11:$FK$20</definedName>
    <definedName name="A125552945K_Latest">Data22!$FK$20</definedName>
    <definedName name="A125552952J">Data22!$GF$1:$GF$10,Data22!$GF$11:$GF$20</definedName>
    <definedName name="A125552952J_Data">Data22!$GF$11:$GF$20</definedName>
    <definedName name="A125552952J_Latest">Data22!$GF$20</definedName>
    <definedName name="A125552953K">Data22!$GU$1:$GU$10,Data22!$GU$11:$GU$20</definedName>
    <definedName name="A125552953K_Data">Data22!$GU$11:$GU$20</definedName>
    <definedName name="A125552953K_Latest">Data22!$GU$20</definedName>
    <definedName name="A125552960J">Data22!$HP$1:$HP$10,Data22!$HP$11:$HP$20</definedName>
    <definedName name="A125552960J_Data">Data22!$HP$11:$HP$20</definedName>
    <definedName name="A125552960J_Latest">Data22!$HP$20</definedName>
    <definedName name="A125552961K">Data22!$IE$1:$IE$10,Data22!$IE$11:$IE$20</definedName>
    <definedName name="A125552961K_Data">Data22!$IE$11:$IE$20</definedName>
    <definedName name="A125552961K_Latest">Data22!$IE$20</definedName>
    <definedName name="A125552968A">Data23!$J$1:$J$10,Data23!$J$11:$J$20</definedName>
    <definedName name="A125552968A_Data">Data23!$J$11:$J$20</definedName>
    <definedName name="A125552968A_Latest">Data23!$J$20</definedName>
    <definedName name="A125552969C">Data23!$Y$1:$Y$10,Data23!$Y$11:$Y$20</definedName>
    <definedName name="A125552969C_Data">Data23!$Y$11:$Y$20</definedName>
    <definedName name="A125552969C_Latest">Data23!$Y$20</definedName>
    <definedName name="A125552976A">Data20!$GT$1:$GT$10,Data20!$GT$11:$GT$20</definedName>
    <definedName name="A125552976A_Data">Data20!$GT$11:$GT$20</definedName>
    <definedName name="A125552976A_Latest">Data20!$GT$20</definedName>
    <definedName name="A125552977C">Data20!$HI$1:$HI$10,Data20!$HI$11:$HI$20</definedName>
    <definedName name="A125552977C_Data">Data20!$HI$11:$HI$20</definedName>
    <definedName name="A125552977C_Latest">Data20!$HI$20</definedName>
    <definedName name="A125552984A">Data21!$F$1:$F$10,Data21!$F$11:$F$20</definedName>
    <definedName name="A125552984A_Data">Data21!$F$11:$F$20</definedName>
    <definedName name="A125552984A_Latest">Data21!$F$20</definedName>
    <definedName name="A125552985C">Data21!$U$1:$U$10,Data21!$U$11:$U$20</definedName>
    <definedName name="A125552985C_Data">Data21!$U$11:$U$20</definedName>
    <definedName name="A125552985C_Latest">Data21!$U$20</definedName>
    <definedName name="A125552992A">Data21!$X$1:$X$10,Data21!$X$11:$X$20</definedName>
    <definedName name="A125552992A_Data">Data21!$X$11:$X$20</definedName>
    <definedName name="A125552992A_Latest">Data21!$X$20</definedName>
    <definedName name="A125552993C">Data21!$AM$1:$AM$10,Data21!$AM$11:$AM$20</definedName>
    <definedName name="A125552993C_Data">Data21!$AM$11:$AM$20</definedName>
    <definedName name="A125552993C_Latest">Data21!$AM$20</definedName>
    <definedName name="A125553000T">Data21!$CR$1:$CR$10,Data21!$CR$11:$CR$20</definedName>
    <definedName name="A125553000T_Data">Data21!$CR$11:$CR$20</definedName>
    <definedName name="A125553000T_Latest">Data21!$CR$20</definedName>
    <definedName name="A125553001V">Data21!$DG$1:$DG$10,Data21!$DG$11:$DG$20</definedName>
    <definedName name="A125553001V_Data">Data21!$DG$11:$DG$20</definedName>
    <definedName name="A125553001V_Latest">Data21!$DG$20</definedName>
    <definedName name="A125553008K">Data21!$EB$1:$EB$10,Data21!$EB$11:$EB$20</definedName>
    <definedName name="A125553008K_Data">Data21!$EB$11:$EB$20</definedName>
    <definedName name="A125553008K_Latest">Data21!$EB$20</definedName>
    <definedName name="A125553009L">Data21!$EQ$1:$EQ$10,Data21!$EQ$11:$EQ$20</definedName>
    <definedName name="A125553009L_Data">Data21!$EQ$11:$EQ$20</definedName>
    <definedName name="A125553009L_Latest">Data21!$EQ$20</definedName>
    <definedName name="A125553016K">Data21!$ET$1:$ET$10,Data21!$ET$11:$ET$20</definedName>
    <definedName name="A125553016K_Data">Data21!$ET$11:$ET$20</definedName>
    <definedName name="A125553016K_Latest">Data21!$ET$20</definedName>
    <definedName name="A125553017L">Data21!$FI$1:$FI$10,Data21!$FI$11:$FI$20</definedName>
    <definedName name="A125553017L_Data">Data21!$FI$11:$FI$20</definedName>
    <definedName name="A125553017L_Latest">Data21!$FI$20</definedName>
    <definedName name="A125553024K">Data22!$Z$1:$Z$10,Data22!$Z$11:$Z$20</definedName>
    <definedName name="A125553024K_Data">Data22!$Z$11:$Z$20</definedName>
    <definedName name="A125553024K_Latest">Data22!$Z$20</definedName>
    <definedName name="A125553025L">Data22!$AO$1:$AO$10,Data22!$AO$11:$AO$20</definedName>
    <definedName name="A125553025L_Data">Data22!$AO$11:$AO$20</definedName>
    <definedName name="A125553025L_Latest">Data22!$AO$20</definedName>
    <definedName name="A125553032K">Data22!$IH$1:$IH$10,Data22!$IH$11:$IH$20</definedName>
    <definedName name="A125553032K_Data">Data22!$IH$11:$IH$20</definedName>
    <definedName name="A125553032K_Latest">Data22!$IH$20</definedName>
    <definedName name="A125553033L">Data23!$G$1:$G$10,Data23!$G$11:$G$20</definedName>
    <definedName name="A125553033L_Data">Data23!$G$11:$G$20</definedName>
    <definedName name="A125553033L_Latest">Data23!$G$20</definedName>
    <definedName name="A125553040K">Data23!$BL$1:$BL$10,Data23!$BL$11:$BL$20</definedName>
    <definedName name="A125553040K_Data">Data23!$BL$11:$BL$20</definedName>
    <definedName name="A125553040K_Latest">Data23!$BL$20</definedName>
    <definedName name="A125553041L">Data23!$CA$1:$CA$10,Data23!$CA$11:$CA$20</definedName>
    <definedName name="A125553041L_Data">Data23!$CA$11:$CA$20</definedName>
    <definedName name="A125553041L_Latest">Data23!$CA$20</definedName>
    <definedName name="A125553048C">Data23!$CD$1:$CD$10,Data23!$CD$11:$CD$20</definedName>
    <definedName name="A125553048C_Data">Data23!$CD$11:$CD$20</definedName>
    <definedName name="A125553048C_Latest">Data23!$CD$20</definedName>
    <definedName name="A125553049F">Data23!$CS$1:$CS$10,Data23!$CS$11:$CS$20</definedName>
    <definedName name="A125553049F_Data">Data23!$CS$11:$CS$20</definedName>
    <definedName name="A125553049F_Latest">Data23!$CS$20</definedName>
    <definedName name="A125553056C">Data21!$AP$1:$AP$10,Data21!$AP$11:$AP$20</definedName>
    <definedName name="A125553056C_Data">Data21!$AP$11:$AP$20</definedName>
    <definedName name="A125553056C_Latest">Data21!$AP$20</definedName>
    <definedName name="A125553057F">Data21!$BE$1:$BE$10,Data21!$BE$11:$BE$20</definedName>
    <definedName name="A125553057F_Data">Data21!$BE$11:$BE$20</definedName>
    <definedName name="A125553057F_Latest">Data21!$BE$20</definedName>
    <definedName name="A125553064C">Data22!$CB$1:$CB$10,Data22!$CB$11:$CB$20</definedName>
    <definedName name="A125553064C_Data">Data22!$CB$11:$CB$20</definedName>
    <definedName name="A125553064C_Latest">Data22!$CB$20</definedName>
    <definedName name="A125553065F">Data22!$CQ$1:$CQ$10,Data22!$CQ$11:$CQ$20</definedName>
    <definedName name="A125553065F_Data">Data22!$CQ$11:$CQ$20</definedName>
    <definedName name="A125553065F_Latest">Data22!$CQ$20</definedName>
    <definedName name="A125553072C">Data22!$CT$1:$CT$10,Data22!$CT$11:$CT$20</definedName>
    <definedName name="A125553072C_Data">Data22!$CT$11:$CT$20</definedName>
    <definedName name="A125553072C_Latest">Data22!$CT$20</definedName>
    <definedName name="A125553073F">Data22!$DI$1:$DI$10,Data22!$DI$11:$DI$20</definedName>
    <definedName name="A125553073F_Data">Data22!$DI$11:$DI$20</definedName>
    <definedName name="A125553073F_Latest">Data22!$DI$20</definedName>
    <definedName name="A125553080C">Data23!$AT$1:$AT$10,Data23!$AT$11:$AT$20</definedName>
    <definedName name="A125553080C_Data">Data23!$AT$11:$AT$20</definedName>
    <definedName name="A125553080C_Latest">Data23!$AT$20</definedName>
    <definedName name="A125553081F">Data23!$BI$1:$BI$10,Data23!$BI$11:$BI$20</definedName>
    <definedName name="A125553081F_Data">Data23!$BI$11:$BI$20</definedName>
    <definedName name="A125553081F_Latest">Data23!$BI$20</definedName>
    <definedName name="A125553088W">Data20!$GB$1:$GB$10,Data20!$GB$11:$GB$20</definedName>
    <definedName name="A125553088W_Data">Data20!$GB$11:$GB$20</definedName>
    <definedName name="A125553088W_Latest">Data20!$GB$20</definedName>
    <definedName name="A125553089X">Data20!$GQ$1:$GQ$10,Data20!$GQ$11:$GQ$20</definedName>
    <definedName name="A125553089X_Data">Data20!$GQ$11:$GQ$20</definedName>
    <definedName name="A125553089X_Latest">Data20!$GQ$20</definedName>
    <definedName name="A125553096W">Data20!$HL$1:$HL$10,Data20!$HL$11:$HL$20</definedName>
    <definedName name="A125553096W_Data">Data20!$HL$11:$HL$20</definedName>
    <definedName name="A125553096W_Latest">Data20!$HL$20</definedName>
    <definedName name="A125553097X">Data20!$IA$1:$IA$10,Data20!$IA$11:$IA$20</definedName>
    <definedName name="A125553097X_Data">Data20!$IA$11:$IA$20</definedName>
    <definedName name="A125553097X_Latest">Data20!$IA$20</definedName>
    <definedName name="A125553104K">Data20!$ID$1:$ID$10,Data20!$ID$11:$ID$20</definedName>
    <definedName name="A125553104K_Data">Data20!$ID$11:$ID$20</definedName>
    <definedName name="A125553104K_Latest">Data20!$ID$20</definedName>
    <definedName name="A125553105L">Data21!$C$1:$C$10,Data21!$C$11:$C$20</definedName>
    <definedName name="A125553105L_Data">Data21!$C$11:$C$20</definedName>
    <definedName name="A125553105L_Latest">Data21!$C$20</definedName>
    <definedName name="A125553112K">Data21!$BZ$1:$BZ$10,Data21!$BZ$11:$BZ$20</definedName>
    <definedName name="A125553112K_Data">Data21!$BZ$11:$BZ$20</definedName>
    <definedName name="A125553112K_Latest">Data21!$BZ$20</definedName>
    <definedName name="A125553113L">Data21!$CO$1:$CO$10,Data21!$CO$11:$CO$20</definedName>
    <definedName name="A125553113L_Data">Data21!$CO$11:$CO$20</definedName>
    <definedName name="A125553113L_Latest">Data21!$CO$20</definedName>
    <definedName name="A125553120K">Data21!$GV$1:$GV$10,Data21!$GV$11:$GV$20</definedName>
    <definedName name="A125553120K_Data">Data21!$GV$11:$GV$20</definedName>
    <definedName name="A125553120K_Latest">Data21!$GV$20</definedName>
    <definedName name="A125553121L">Data21!$HK$1:$HK$10,Data21!$HK$11:$HK$20</definedName>
    <definedName name="A125553121L_Data">Data21!$HK$11:$HK$20</definedName>
    <definedName name="A125553121L_Latest">Data21!$HK$20</definedName>
    <definedName name="A125553128C">Data21!$HN$1:$HN$10,Data21!$HN$11:$HN$20</definedName>
    <definedName name="A125553128C_Data">Data21!$HN$11:$HN$20</definedName>
    <definedName name="A125553128C_Latest">Data21!$HN$20</definedName>
    <definedName name="A125553129F">Data21!$IC$1:$IC$10,Data21!$IC$11:$IC$20</definedName>
    <definedName name="A125553129F_Data">Data21!$IC$11:$IC$20</definedName>
    <definedName name="A125553129F_Latest">Data21!$IC$20</definedName>
    <definedName name="A125553136C">Data21!$FL$1:$FL$10,Data21!$FL$11:$FL$20</definedName>
    <definedName name="A125553136C_Data">Data21!$FL$11:$FL$20</definedName>
    <definedName name="A125553136C_Latest">Data21!$FL$20</definedName>
    <definedName name="A125553137F">Data21!$GA$1:$GA$10,Data21!$GA$11:$GA$20</definedName>
    <definedName name="A125553137F_Data">Data21!$GA$11:$GA$20</definedName>
    <definedName name="A125553137F_Latest">Data21!$GA$20</definedName>
    <definedName name="A125553144C">Data22!$AR$1:$AR$10,Data22!$AR$11:$AR$20</definedName>
    <definedName name="A125553144C_Data">Data22!$AR$11:$AR$20</definedName>
    <definedName name="A125553144C_Latest">Data22!$AR$20</definedName>
    <definedName name="A125553145F">Data22!$BG$1:$BG$10,Data22!$BG$11:$BG$20</definedName>
    <definedName name="A125553145F_Data">Data22!$BG$11:$BG$20</definedName>
    <definedName name="A125553145F_Latest">Data22!$BG$20</definedName>
    <definedName name="A125553152C">Data23!$CV$1:$CV$10,Data23!$CV$11:$CV$20</definedName>
    <definedName name="A125553152C_Data">Data23!$CV$11:$CV$20</definedName>
    <definedName name="A125553152C_Latest">Data23!$CV$20</definedName>
    <definedName name="A125553153F">Data23!$DK$1:$DK$10,Data23!$DK$11:$DK$20</definedName>
    <definedName name="A125553153F_Data">Data23!$DK$11:$DK$20</definedName>
    <definedName name="A125553153F_Latest">Data23!$DK$20</definedName>
    <definedName name="A125553160C">Data4!$HP$1:$HP$10,Data4!$HP$11:$HP$20</definedName>
    <definedName name="A125553160C_Data">Data4!$HP$11:$HP$20</definedName>
    <definedName name="A125553160C_Latest">Data4!$HP$20</definedName>
    <definedName name="A125553161F">Data4!$IE$1:$IE$10,Data4!$IE$11:$IE$20</definedName>
    <definedName name="A125553161F_Data">Data4!$IE$11:$IE$20</definedName>
    <definedName name="A125553161F_Latest">Data4!$IE$20</definedName>
    <definedName name="A125553168W">Data5!$AB$1:$AB$10,Data5!$AB$11:$AB$20</definedName>
    <definedName name="A125553168W_Data">Data5!$AB$11:$AB$20</definedName>
    <definedName name="A125553168W_Latest">Data5!$AB$20</definedName>
    <definedName name="A125553169X">Data5!$AQ$1:$AQ$10,Data5!$AQ$11:$AQ$20</definedName>
    <definedName name="A125553169X_Data">Data5!$AQ$11:$AQ$20</definedName>
    <definedName name="A125553169X_Latest">Data5!$AQ$20</definedName>
    <definedName name="A125553176W">Data5!$CV$1:$CV$10,Data5!$CV$11:$CV$20</definedName>
    <definedName name="A125553176W_Data">Data5!$CV$11:$CV$20</definedName>
    <definedName name="A125553176W_Latest">Data5!$CV$20</definedName>
    <definedName name="A125553177X">Data5!$DK$1:$DK$10,Data5!$DK$11:$DK$20</definedName>
    <definedName name="A125553177X_Data">Data5!$DK$11:$DK$20</definedName>
    <definedName name="A125553177X_Latest">Data5!$DK$20</definedName>
    <definedName name="A125553184W">Data5!$FP$1:$FP$10,Data5!$FP$11:$FP$20</definedName>
    <definedName name="A125553184W_Data">Data5!$FP$11:$FP$20</definedName>
    <definedName name="A125553184W_Latest">Data5!$FP$20</definedName>
    <definedName name="A125553185X">Data5!$GE$1:$GE$10,Data5!$GE$11:$GE$20</definedName>
    <definedName name="A125553185X_Data">Data5!$GE$11:$GE$20</definedName>
    <definedName name="A125553185X_Latest">Data5!$GE$20</definedName>
    <definedName name="A125553192W">Data3!$GV$1:$GV$10,Data3!$GV$11:$GV$20</definedName>
    <definedName name="A125553192W_Data">Data3!$GV$11:$GV$20</definedName>
    <definedName name="A125553192W_Latest">Data3!$GV$20</definedName>
    <definedName name="A125553193X">Data3!$HK$1:$HK$10,Data3!$HK$11:$HK$20</definedName>
    <definedName name="A125553193X_Data">Data3!$HK$11:$HK$20</definedName>
    <definedName name="A125553193X_Latest">Data3!$HK$20</definedName>
    <definedName name="A125553200K">Data4!$EV$1:$EV$10,Data4!$EV$11:$EV$20</definedName>
    <definedName name="A125553200K_Data">Data4!$EV$11:$EV$20</definedName>
    <definedName name="A125553200K_Latest">Data4!$EV$20</definedName>
    <definedName name="A125553201L">Data4!$FK$1:$FK$10,Data4!$FK$11:$FK$20</definedName>
    <definedName name="A125553201L_Data">Data4!$FK$11:$FK$20</definedName>
    <definedName name="A125553201L_Latest">Data4!$FK$20</definedName>
    <definedName name="A125553208C">Data5!$GZ$1:$GZ$10,Data5!$GZ$11:$GZ$20</definedName>
    <definedName name="A125553208C_Data">Data5!$GZ$11:$GZ$20</definedName>
    <definedName name="A125553208C_Latest">Data5!$GZ$20</definedName>
    <definedName name="A125553209F">Data5!$HO$1:$HO$10,Data5!$HO$11:$HO$20</definedName>
    <definedName name="A125553209F_Data">Data5!$HO$11:$HO$20</definedName>
    <definedName name="A125553209F_Latest">Data5!$HO$20</definedName>
    <definedName name="A125553216C">Data5!$EX$1:$EX$10,Data5!$EX$11:$EX$20</definedName>
    <definedName name="A125553216C_Data">Data5!$EX$11:$EX$20</definedName>
    <definedName name="A125553216C_Latest">Data5!$EX$20</definedName>
    <definedName name="A125553217F">Data5!$FM$1:$FM$10,Data5!$FM$11:$FM$20</definedName>
    <definedName name="A125553217F_Data">Data5!$FM$11:$FM$20</definedName>
    <definedName name="A125553217F_Latest">Data5!$FM$20</definedName>
    <definedName name="A125553224C">Data5!$IJ$1:$IJ$10,Data5!$IJ$11:$IJ$20</definedName>
    <definedName name="A125553224C_Data">Data5!$IJ$11:$IJ$20</definedName>
    <definedName name="A125553224C_Latest">Data5!$IJ$20</definedName>
    <definedName name="A125553225F">Data6!$I$1:$I$10,Data6!$I$11:$I$20</definedName>
    <definedName name="A125553225F_Data">Data6!$I$11:$I$20</definedName>
    <definedName name="A125553225F_Latest">Data6!$I$20</definedName>
    <definedName name="A125553232C">Data6!$BN$1:$BN$10,Data6!$BN$11:$BN$20</definedName>
    <definedName name="A125553232C_Data">Data6!$BN$11:$BN$20</definedName>
    <definedName name="A125553232C_Latest">Data6!$BN$20</definedName>
    <definedName name="A125553233F">Data6!$CC$1:$CC$10,Data6!$CC$11:$CC$20</definedName>
    <definedName name="A125553233F_Data">Data6!$CC$11:$CC$20</definedName>
    <definedName name="A125553233F_Latest">Data6!$CC$20</definedName>
    <definedName name="A125553240C">Data4!$CT$1:$CT$10,Data4!$CT$11:$CT$20</definedName>
    <definedName name="A125553240C_Data">Data4!$CT$11:$CT$20</definedName>
    <definedName name="A125553240C_Latest">Data4!$CT$20</definedName>
    <definedName name="A125553241F">Data4!$DI$1:$DI$10,Data4!$DI$11:$DI$20</definedName>
    <definedName name="A125553241F_Data">Data4!$DI$11:$DI$20</definedName>
    <definedName name="A125553241F_Latest">Data4!$DI$20</definedName>
    <definedName name="A125553248W">Data5!$AT$1:$AT$10,Data5!$AT$11:$AT$20</definedName>
    <definedName name="A125553248W_Data">Data5!$AT$11:$AT$20</definedName>
    <definedName name="A125553248W_Latest">Data5!$AT$20</definedName>
    <definedName name="A125553249X">Data5!$BI$1:$BI$10,Data5!$BI$11:$BI$20</definedName>
    <definedName name="A125553249X_Data">Data5!$BI$11:$BI$20</definedName>
    <definedName name="A125553249X_Latest">Data5!$BI$20</definedName>
    <definedName name="A125553256W">Data5!$GH$1:$GH$10,Data5!$GH$11:$GH$20</definedName>
    <definedName name="A125553256W_Data">Data5!$GH$11:$GH$20</definedName>
    <definedName name="A125553256W_Latest">Data5!$GH$20</definedName>
    <definedName name="A125553257X">Data5!$GW$1:$GW$10,Data5!$GW$11:$GW$20</definedName>
    <definedName name="A125553257X_Data">Data5!$GW$11:$GW$20</definedName>
    <definedName name="A125553257X_Latest">Data5!$GW$20</definedName>
    <definedName name="A125553264W">Data5!$HR$1:$HR$10,Data5!$HR$11:$HR$20</definedName>
    <definedName name="A125553264W_Data">Data5!$HR$11:$HR$20</definedName>
    <definedName name="A125553264W_Latest">Data5!$HR$20</definedName>
    <definedName name="A125553265X">Data5!$IG$1:$IG$10,Data5!$IG$11:$IG$20</definedName>
    <definedName name="A125553265X_Data">Data5!$IG$11:$IG$20</definedName>
    <definedName name="A125553265X_Latest">Data5!$IG$20</definedName>
    <definedName name="A125553272W">Data6!$L$1:$L$10,Data6!$L$11:$L$20</definedName>
    <definedName name="A125553272W_Data">Data6!$L$11:$L$20</definedName>
    <definedName name="A125553272W_Latest">Data6!$L$20</definedName>
    <definedName name="A125553273X">Data6!$AA$1:$AA$10,Data6!$AA$11:$AA$20</definedName>
    <definedName name="A125553273X_Data">Data6!$AA$11:$AA$20</definedName>
    <definedName name="A125553273X_Latest">Data6!$AA$20</definedName>
    <definedName name="A125553280W">Data6!$AV$1:$AV$10,Data6!$AV$11:$AV$20</definedName>
    <definedName name="A125553280W_Data">Data6!$AV$11:$AV$20</definedName>
    <definedName name="A125553280W_Latest">Data6!$AV$20</definedName>
    <definedName name="A125553281X">Data6!$BK$1:$BK$10,Data6!$BK$11:$BK$20</definedName>
    <definedName name="A125553281X_Data">Data6!$BK$11:$BK$20</definedName>
    <definedName name="A125553281X_Latest">Data6!$BK$20</definedName>
    <definedName name="A125553288R">Data3!$IF$1:$IF$10,Data3!$IF$11:$IF$20</definedName>
    <definedName name="A125553288R_Data">Data3!$IF$11:$IF$20</definedName>
    <definedName name="A125553288R_Latest">Data3!$IF$20</definedName>
    <definedName name="A125553289T">Data4!$E$1:$E$10,Data4!$E$11:$E$20</definedName>
    <definedName name="A125553289T_Data">Data4!$E$11:$E$20</definedName>
    <definedName name="A125553289T_Latest">Data4!$E$20</definedName>
    <definedName name="A125553296R">Data4!$AR$1:$AR$10,Data4!$AR$11:$AR$20</definedName>
    <definedName name="A125553296R_Data">Data4!$AR$11:$AR$20</definedName>
    <definedName name="A125553296R_Latest">Data4!$AR$20</definedName>
    <definedName name="A125553297T">Data4!$BG$1:$BG$10,Data4!$BG$11:$BG$20</definedName>
    <definedName name="A125553297T_Data">Data4!$BG$11:$BG$20</definedName>
    <definedName name="A125553297T_Latest">Data4!$BG$20</definedName>
    <definedName name="A125553304C">Data4!$BJ$1:$BJ$10,Data4!$BJ$11:$BJ$20</definedName>
    <definedName name="A125553304C_Data">Data4!$BJ$11:$BJ$20</definedName>
    <definedName name="A125553304C_Latest">Data4!$BJ$20</definedName>
    <definedName name="A125553305F">Data4!$BY$1:$BY$10,Data4!$BY$11:$BY$20</definedName>
    <definedName name="A125553305F_Data">Data4!$BY$11:$BY$20</definedName>
    <definedName name="A125553305F_Latest">Data4!$BY$20</definedName>
    <definedName name="A125553312C">Data4!$ED$1:$ED$10,Data4!$ED$11:$ED$20</definedName>
    <definedName name="A125553312C_Data">Data4!$ED$11:$ED$20</definedName>
    <definedName name="A125553312C_Latest">Data4!$ED$20</definedName>
    <definedName name="A125553313F">Data4!$ES$1:$ES$10,Data4!$ES$11:$ES$20</definedName>
    <definedName name="A125553313F_Data">Data4!$ES$11:$ES$20</definedName>
    <definedName name="A125553313F_Latest">Data4!$ES$20</definedName>
    <definedName name="A125553320C">Data4!$FN$1:$FN$10,Data4!$FN$11:$FN$20</definedName>
    <definedName name="A125553320C_Data">Data4!$FN$11:$FN$20</definedName>
    <definedName name="A125553320C_Latest">Data4!$FN$20</definedName>
    <definedName name="A125553321F">Data4!$GC$1:$GC$10,Data4!$GC$11:$GC$20</definedName>
    <definedName name="A125553321F_Data">Data4!$GC$11:$GC$20</definedName>
    <definedName name="A125553321F_Latest">Data4!$GC$20</definedName>
    <definedName name="A125553328W">Data4!$GF$1:$GF$10,Data4!$GF$11:$GF$20</definedName>
    <definedName name="A125553328W_Data">Data4!$GF$11:$GF$20</definedName>
    <definedName name="A125553328W_Latest">Data4!$GF$20</definedName>
    <definedName name="A125553329X">Data4!$GU$1:$GU$10,Data4!$GU$11:$GU$20</definedName>
    <definedName name="A125553329X_Data">Data4!$GU$11:$GU$20</definedName>
    <definedName name="A125553329X_Latest">Data4!$GU$20</definedName>
    <definedName name="A125553336W">Data5!$BL$1:$BL$10,Data5!$BL$11:$BL$20</definedName>
    <definedName name="A125553336W_Data">Data5!$BL$11:$BL$20</definedName>
    <definedName name="A125553336W_Latest">Data5!$BL$20</definedName>
    <definedName name="A125553337X">Data5!$CA$1:$CA$10,Data5!$CA$11:$CA$20</definedName>
    <definedName name="A125553337X_Data">Data5!$CA$11:$CA$20</definedName>
    <definedName name="A125553337X_Latest">Data5!$CA$20</definedName>
    <definedName name="A125553344W">Data6!$AD$1:$AD$10,Data6!$AD$11:$AD$20</definedName>
    <definedName name="A125553344W_Data">Data6!$AD$11:$AD$20</definedName>
    <definedName name="A125553344W_Latest">Data6!$AD$20</definedName>
    <definedName name="A125553345X">Data6!$AS$1:$AS$10,Data6!$AS$11:$AS$20</definedName>
    <definedName name="A125553345X_Data">Data6!$AS$11:$AS$20</definedName>
    <definedName name="A125553345X_Latest">Data6!$AS$20</definedName>
    <definedName name="A125553352W">Data6!$CX$1:$CX$10,Data6!$CX$11:$CX$20</definedName>
    <definedName name="A125553352W_Data">Data6!$CX$11:$CX$20</definedName>
    <definedName name="A125553352W_Latest">Data6!$CX$20</definedName>
    <definedName name="A125553353X">Data6!$DM$1:$DM$10,Data6!$DM$11:$DM$20</definedName>
    <definedName name="A125553353X_Data">Data6!$DM$11:$DM$20</definedName>
    <definedName name="A125553353X_Latest">Data6!$DM$20</definedName>
    <definedName name="A125553360W">Data6!$DP$1:$DP$10,Data6!$DP$11:$DP$20</definedName>
    <definedName name="A125553360W_Data">Data6!$DP$11:$DP$20</definedName>
    <definedName name="A125553360W_Latest">Data6!$DP$20</definedName>
    <definedName name="A125553361X">Data6!$EE$1:$EE$10,Data6!$EE$11:$EE$20</definedName>
    <definedName name="A125553361X_Data">Data6!$EE$11:$EE$20</definedName>
    <definedName name="A125553361X_Latest">Data6!$EE$20</definedName>
    <definedName name="A125553368R">Data4!$CB$1:$CB$10,Data4!$CB$11:$CB$20</definedName>
    <definedName name="A125553368R_Data">Data4!$CB$11:$CB$20</definedName>
    <definedName name="A125553368R_Latest">Data4!$CB$20</definedName>
    <definedName name="A125553369T">Data4!$CQ$1:$CQ$10,Data4!$CQ$11:$CQ$20</definedName>
    <definedName name="A125553369T_Data">Data4!$CQ$11:$CQ$20</definedName>
    <definedName name="A125553369T_Latest">Data4!$CQ$20</definedName>
    <definedName name="A125553376R">Data5!$DN$1:$DN$10,Data5!$DN$11:$DN$20</definedName>
    <definedName name="A125553376R_Data">Data5!$DN$11:$DN$20</definedName>
    <definedName name="A125553376R_Latest">Data5!$DN$20</definedName>
    <definedName name="A125553377T">Data5!$EC$1:$EC$10,Data5!$EC$11:$EC$20</definedName>
    <definedName name="A125553377T_Data">Data5!$EC$11:$EC$20</definedName>
    <definedName name="A125553377T_Latest">Data5!$EC$20</definedName>
    <definedName name="A125553384R">Data5!$EF$1:$EF$10,Data5!$EF$11:$EF$20</definedName>
    <definedName name="A125553384R_Data">Data5!$EF$11:$EF$20</definedName>
    <definedName name="A125553384R_Latest">Data5!$EF$20</definedName>
    <definedName name="A125553385T">Data5!$EU$1:$EU$10,Data5!$EU$11:$EU$20</definedName>
    <definedName name="A125553385T_Data">Data5!$EU$11:$EU$20</definedName>
    <definedName name="A125553385T_Latest">Data5!$EU$20</definedName>
    <definedName name="A125553392R">Data6!$CF$1:$CF$10,Data6!$CF$11:$CF$20</definedName>
    <definedName name="A125553392R_Data">Data6!$CF$11:$CF$20</definedName>
    <definedName name="A125553392R_Latest">Data6!$CF$20</definedName>
    <definedName name="A125553393T">Data6!$CU$1:$CU$10,Data6!$CU$11:$CU$20</definedName>
    <definedName name="A125553393T_Data">Data6!$CU$11:$CU$20</definedName>
    <definedName name="A125553393T_Latest">Data6!$CU$20</definedName>
    <definedName name="A125553400C">Data3!$HN$1:$HN$10,Data3!$HN$11:$HN$20</definedName>
    <definedName name="A125553400C_Data">Data3!$HN$11:$HN$20</definedName>
    <definedName name="A125553400C_Latest">Data3!$HN$20</definedName>
    <definedName name="A125553401F">Data3!$IC$1:$IC$10,Data3!$IC$11:$IC$20</definedName>
    <definedName name="A125553401F_Data">Data3!$IC$11:$IC$20</definedName>
    <definedName name="A125553401F_Latest">Data3!$IC$20</definedName>
    <definedName name="A125553408W">Data4!$H$1:$H$10,Data4!$H$11:$H$20</definedName>
    <definedName name="A125553408W_Data">Data4!$H$11:$H$20</definedName>
    <definedName name="A125553408W_Latest">Data4!$H$20</definedName>
    <definedName name="A125553409X">Data4!$W$1:$W$10,Data4!$W$11:$W$20</definedName>
    <definedName name="A125553409X_Data">Data4!$W$11:$W$20</definedName>
    <definedName name="A125553409X_Latest">Data4!$W$20</definedName>
    <definedName name="A125553416W">Data4!$Z$1:$Z$10,Data4!$Z$11:$Z$20</definedName>
    <definedName name="A125553416W_Data">Data4!$Z$11:$Z$20</definedName>
    <definedName name="A125553416W_Latest">Data4!$Z$20</definedName>
    <definedName name="A125553417X">Data4!$AO$1:$AO$10,Data4!$AO$11:$AO$20</definedName>
    <definedName name="A125553417X_Data">Data4!$AO$11:$AO$20</definedName>
    <definedName name="A125553417X_Latest">Data4!$AO$20</definedName>
    <definedName name="A125553424W">Data4!$DL$1:$DL$10,Data4!$DL$11:$DL$20</definedName>
    <definedName name="A125553424W_Data">Data4!$DL$11:$DL$20</definedName>
    <definedName name="A125553424W_Latest">Data4!$DL$20</definedName>
    <definedName name="A125553425X">Data4!$EA$1:$EA$10,Data4!$EA$11:$EA$20</definedName>
    <definedName name="A125553425X_Data">Data4!$EA$11:$EA$20</definedName>
    <definedName name="A125553425X_Latest">Data4!$EA$20</definedName>
    <definedName name="A125553432W">Data4!$IH$1:$IH$10,Data4!$IH$11:$IH$20</definedName>
    <definedName name="A125553432W_Data">Data4!$IH$11:$IH$20</definedName>
    <definedName name="A125553432W_Latest">Data4!$IH$20</definedName>
    <definedName name="A125553433X">Data5!$G$1:$G$10,Data5!$G$11:$G$20</definedName>
    <definedName name="A125553433X_Data">Data5!$G$11:$G$20</definedName>
    <definedName name="A125553433X_Latest">Data5!$G$20</definedName>
    <definedName name="A125553440W">Data5!$J$1:$J$10,Data5!$J$11:$J$20</definedName>
    <definedName name="A125553440W_Data">Data5!$J$11:$J$20</definedName>
    <definedName name="A125553440W_Latest">Data5!$J$20</definedName>
    <definedName name="A125553441X">Data5!$Y$1:$Y$10,Data5!$Y$11:$Y$20</definedName>
    <definedName name="A125553441X_Data">Data5!$Y$11:$Y$20</definedName>
    <definedName name="A125553441X_Latest">Data5!$Y$20</definedName>
    <definedName name="A125553448R">Data4!$GX$1:$GX$10,Data4!$GX$11:$GX$20</definedName>
    <definedName name="A125553448R_Data">Data4!$GX$11:$GX$20</definedName>
    <definedName name="A125553448R_Latest">Data4!$GX$20</definedName>
    <definedName name="A125553449T">Data4!$HM$1:$HM$10,Data4!$HM$11:$HM$20</definedName>
    <definedName name="A125553449T_Data">Data4!$HM$11:$HM$20</definedName>
    <definedName name="A125553449T_Latest">Data4!$HM$20</definedName>
    <definedName name="A125553456R">Data5!$CD$1:$CD$10,Data5!$CD$11:$CD$20</definedName>
    <definedName name="A125553456R_Data">Data5!$CD$11:$CD$20</definedName>
    <definedName name="A125553456R_Latest">Data5!$CD$20</definedName>
    <definedName name="A125553457T">Data5!$CS$1:$CS$10,Data5!$CS$11:$CS$20</definedName>
    <definedName name="A125553457T_Data">Data5!$CS$11:$CS$20</definedName>
    <definedName name="A125553457T_Latest">Data5!$CS$20</definedName>
    <definedName name="A125553464R">Data6!$EH$1:$EH$10,Data6!$EH$11:$EH$20</definedName>
    <definedName name="A125553464R_Data">Data6!$EH$11:$EH$20</definedName>
    <definedName name="A125553464R_Latest">Data6!$EH$20</definedName>
    <definedName name="A125553465T">Data6!$EW$1:$EW$10,Data6!$EW$11:$EW$20</definedName>
    <definedName name="A125553465T_Data">Data6!$EW$11:$EW$20</definedName>
    <definedName name="A125553465T_Latest">Data6!$EW$20</definedName>
    <definedName name="A125553472R">Data10!$DX$1:$DX$10,Data10!$DX$11:$DX$20</definedName>
    <definedName name="A125553472R_Data">Data10!$DX$11:$DX$20</definedName>
    <definedName name="A125553472R_Latest">Data10!$DX$20</definedName>
    <definedName name="A125553473T">Data10!$EM$1:$EM$10,Data10!$EM$11:$EM$20</definedName>
    <definedName name="A125553473T_Data">Data10!$EM$11:$EM$20</definedName>
    <definedName name="A125553473T_Latest">Data10!$EM$20</definedName>
    <definedName name="A125553480R">Data10!$FZ$1:$FZ$10,Data10!$FZ$11:$FZ$20</definedName>
    <definedName name="A125553480R_Data">Data10!$FZ$11:$FZ$20</definedName>
    <definedName name="A125553480R_Latest">Data10!$FZ$20</definedName>
    <definedName name="A125553481T">Data10!$GO$1:$GO$10,Data10!$GO$11:$GO$20</definedName>
    <definedName name="A125553481T_Data">Data10!$GO$11:$GO$20</definedName>
    <definedName name="A125553481T_Latest">Data10!$GO$20</definedName>
    <definedName name="A125553488J">Data11!$D$1:$D$10,Data11!$D$11:$D$20</definedName>
    <definedName name="A125553488J_Data">Data11!$D$11:$D$20</definedName>
    <definedName name="A125553488J_Latest">Data11!$D$20</definedName>
    <definedName name="A125553489K">Data11!$S$1:$S$10,Data11!$S$11:$S$20</definedName>
    <definedName name="A125553489K_Data">Data11!$S$11:$S$20</definedName>
    <definedName name="A125553489K_Latest">Data11!$S$20</definedName>
    <definedName name="A125553496J">Data11!$BX$1:$BX$10,Data11!$BX$11:$BX$20</definedName>
    <definedName name="A125553496J_Data">Data11!$BX$11:$BX$20</definedName>
    <definedName name="A125553496J_Latest">Data11!$BX$20</definedName>
    <definedName name="A125553497K">Data11!$CM$1:$CM$10,Data11!$CM$11:$CM$20</definedName>
    <definedName name="A125553497K_Data">Data11!$CM$11:$CM$20</definedName>
    <definedName name="A125553497K_Latest">Data11!$CM$20</definedName>
    <definedName name="A125553504W">Data9!$DD$1:$DD$10,Data9!$DD$11:$DD$20</definedName>
    <definedName name="A125553504W_Data">Data9!$DD$11:$DD$20</definedName>
    <definedName name="A125553504W_Latest">Data9!$DD$20</definedName>
    <definedName name="A125553505X">Data9!$DS$1:$DS$10,Data9!$DS$11:$DS$20</definedName>
    <definedName name="A125553505X_Data">Data9!$DS$11:$DS$20</definedName>
    <definedName name="A125553505X_Latest">Data9!$DS$20</definedName>
    <definedName name="A125553512W">Data10!$BD$1:$BD$10,Data10!$BD$11:$BD$20</definedName>
    <definedName name="A125553512W_Data">Data10!$BD$11:$BD$20</definedName>
    <definedName name="A125553512W_Latest">Data10!$BD$20</definedName>
    <definedName name="A125553513X">Data10!$BS$1:$BS$10,Data10!$BS$11:$BS$20</definedName>
    <definedName name="A125553513X_Data">Data10!$BS$11:$BS$20</definedName>
    <definedName name="A125553513X_Latest">Data10!$BS$20</definedName>
    <definedName name="A125553520W">Data11!$DH$1:$DH$10,Data11!$DH$11:$DH$20</definedName>
    <definedName name="A125553520W_Data">Data11!$DH$11:$DH$20</definedName>
    <definedName name="A125553520W_Latest">Data11!$DH$20</definedName>
    <definedName name="A125553521X">Data11!$DW$1:$DW$10,Data11!$DW$11:$DW$20</definedName>
    <definedName name="A125553521X_Data">Data11!$DW$11:$DW$20</definedName>
    <definedName name="A125553521X_Latest">Data11!$DW$20</definedName>
    <definedName name="A125553528R">Data11!$BF$1:$BF$10,Data11!$BF$11:$BF$20</definedName>
    <definedName name="A125553528R_Data">Data11!$BF$11:$BF$20</definedName>
    <definedName name="A125553528R_Latest">Data11!$BF$20</definedName>
    <definedName name="A125553529T">Data11!$BU$1:$BU$10,Data11!$BU$11:$BU$20</definedName>
    <definedName name="A125553529T_Data">Data11!$BU$11:$BU$20</definedName>
    <definedName name="A125553529T_Latest">Data11!$BU$20</definedName>
    <definedName name="A125553536R">Data11!$ER$1:$ER$10,Data11!$ER$11:$ER$20</definedName>
    <definedName name="A125553536R_Data">Data11!$ER$11:$ER$20</definedName>
    <definedName name="A125553536R_Latest">Data11!$ER$20</definedName>
    <definedName name="A125553537T">Data11!$FG$1:$FG$10,Data11!$FG$11:$FG$20</definedName>
    <definedName name="A125553537T_Data">Data11!$FG$11:$FG$20</definedName>
    <definedName name="A125553537T_Latest">Data11!$FG$20</definedName>
    <definedName name="A125553544R">Data11!$HL$1:$HL$10,Data11!$HL$11:$HL$20</definedName>
    <definedName name="A125553544R_Data">Data11!$HL$11:$HL$20</definedName>
    <definedName name="A125553544R_Latest">Data11!$HL$20</definedName>
    <definedName name="A125553545T">Data11!$IA$1:$IA$10,Data11!$IA$11:$IA$20</definedName>
    <definedName name="A125553545T_Data">Data11!$IA$11:$IA$20</definedName>
    <definedName name="A125553545T_Latest">Data11!$IA$20</definedName>
    <definedName name="A125553552R">Data10!$B$1:$B$10,Data10!$B$11:$B$20</definedName>
    <definedName name="A125553552R_Data">Data10!$B$11:$B$20</definedName>
    <definedName name="A125553552R_Latest">Data10!$B$20</definedName>
    <definedName name="A125553553T">Data10!$Q$1:$Q$10,Data10!$Q$11:$Q$20</definedName>
    <definedName name="A125553553T_Data">Data10!$Q$11:$Q$20</definedName>
    <definedName name="A125553553T_Latest">Data10!$Q$20</definedName>
    <definedName name="A125553560R">Data10!$GR$1:$GR$10,Data10!$GR$11:$GR$20</definedName>
    <definedName name="A125553560R_Data">Data10!$GR$11:$GR$20</definedName>
    <definedName name="A125553560R_Latest">Data10!$GR$20</definedName>
    <definedName name="A125553561T">Data10!$HG$1:$HG$10,Data10!$HG$11:$HG$20</definedName>
    <definedName name="A125553561T_Data">Data10!$HG$11:$HG$20</definedName>
    <definedName name="A125553561T_Latest">Data10!$HG$20</definedName>
    <definedName name="A125553568J">Data11!$CP$1:$CP$10,Data11!$CP$11:$CP$20</definedName>
    <definedName name="A125553568J_Data">Data11!$CP$11:$CP$20</definedName>
    <definedName name="A125553568J_Latest">Data11!$CP$20</definedName>
    <definedName name="A125553569K">Data11!$DE$1:$DE$10,Data11!$DE$11:$DE$20</definedName>
    <definedName name="A125553569K_Data">Data11!$DE$11:$DE$20</definedName>
    <definedName name="A125553569K_Latest">Data11!$DE$20</definedName>
    <definedName name="A125553576J">Data11!$DZ$1:$DZ$10,Data11!$DZ$11:$DZ$20</definedName>
    <definedName name="A125553576J_Data">Data11!$DZ$11:$DZ$20</definedName>
    <definedName name="A125553576J_Latest">Data11!$DZ$20</definedName>
    <definedName name="A125553577K">Data11!$EO$1:$EO$10,Data11!$EO$11:$EO$20</definedName>
    <definedName name="A125553577K_Data">Data11!$EO$11:$EO$20</definedName>
    <definedName name="A125553577K_Latest">Data11!$EO$20</definedName>
    <definedName name="A125553584J">Data11!$FJ$1:$FJ$10,Data11!$FJ$11:$FJ$20</definedName>
    <definedName name="A125553584J_Data">Data11!$FJ$11:$FJ$20</definedName>
    <definedName name="A125553584J_Latest">Data11!$FJ$20</definedName>
    <definedName name="A125553585K">Data11!$FY$1:$FY$10,Data11!$FY$11:$FY$20</definedName>
    <definedName name="A125553585K_Data">Data11!$FY$11:$FY$20</definedName>
    <definedName name="A125553585K_Latest">Data11!$FY$20</definedName>
    <definedName name="A125553592J">Data11!$GT$1:$GT$10,Data11!$GT$11:$GT$20</definedName>
    <definedName name="A125553592J_Data">Data11!$GT$11:$GT$20</definedName>
    <definedName name="A125553592J_Latest">Data11!$GT$20</definedName>
    <definedName name="A125553593K">Data11!$HI$1:$HI$10,Data11!$HI$11:$HI$20</definedName>
    <definedName name="A125553593K_Data">Data11!$HI$11:$HI$20</definedName>
    <definedName name="A125553593K_Latest">Data11!$HI$20</definedName>
    <definedName name="A125553600W">Data9!$EN$1:$EN$10,Data9!$EN$11:$EN$20</definedName>
    <definedName name="A125553600W_Data">Data9!$EN$11:$EN$20</definedName>
    <definedName name="A125553600W_Latest">Data9!$EN$20</definedName>
    <definedName name="A125553601X">Data9!$FC$1:$FC$10,Data9!$FC$11:$FC$20</definedName>
    <definedName name="A125553601X_Data">Data9!$FC$11:$FC$20</definedName>
    <definedName name="A125553601X_Latest">Data9!$FC$20</definedName>
    <definedName name="A125553608R">Data9!$GP$1:$GP$10,Data9!$GP$11:$GP$20</definedName>
    <definedName name="A125553608R_Data">Data9!$GP$11:$GP$20</definedName>
    <definedName name="A125553608R_Latest">Data9!$GP$20</definedName>
    <definedName name="A125553609T">Data9!$HE$1:$HE$10,Data9!$HE$11:$HE$20</definedName>
    <definedName name="A125553609T_Data">Data9!$HE$11:$HE$20</definedName>
    <definedName name="A125553609T_Latest">Data9!$HE$20</definedName>
    <definedName name="A125553616R">Data9!$HH$1:$HH$10,Data9!$HH$11:$HH$20</definedName>
    <definedName name="A125553616R_Data">Data9!$HH$11:$HH$20</definedName>
    <definedName name="A125553616R_Latest">Data9!$HH$20</definedName>
    <definedName name="A125553617T">Data9!$HW$1:$HW$10,Data9!$HW$11:$HW$20</definedName>
    <definedName name="A125553617T_Data">Data9!$HW$11:$HW$20</definedName>
    <definedName name="A125553617T_Latest">Data9!$HW$20</definedName>
    <definedName name="A125553624R">Data10!$AL$1:$AL$10,Data10!$AL$11:$AL$20</definedName>
    <definedName name="A125553624R_Data">Data10!$AL$11:$AL$20</definedName>
    <definedName name="A125553624R_Latest">Data10!$AL$20</definedName>
    <definedName name="A125553625T">Data10!$BA$1:$BA$10,Data10!$BA$11:$BA$20</definedName>
    <definedName name="A125553625T_Data">Data10!$BA$11:$BA$20</definedName>
    <definedName name="A125553625T_Latest">Data10!$BA$20</definedName>
    <definedName name="A125553632R">Data10!$BV$1:$BV$10,Data10!$BV$11:$BV$20</definedName>
    <definedName name="A125553632R_Data">Data10!$BV$11:$BV$20</definedName>
    <definedName name="A125553632R_Latest">Data10!$BV$20</definedName>
    <definedName name="A125553633T">Data10!$CK$1:$CK$10,Data10!$CK$11:$CK$20</definedName>
    <definedName name="A125553633T_Data">Data10!$CK$11:$CK$20</definedName>
    <definedName name="A125553633T_Latest">Data10!$CK$20</definedName>
    <definedName name="A125553640R">Data10!$CN$1:$CN$10,Data10!$CN$11:$CN$20</definedName>
    <definedName name="A125553640R_Data">Data10!$CN$11:$CN$20</definedName>
    <definedName name="A125553640R_Latest">Data10!$CN$20</definedName>
    <definedName name="A125553641T">Data10!$DC$1:$DC$10,Data10!$DC$11:$DC$20</definedName>
    <definedName name="A125553641T_Data">Data10!$DC$11:$DC$20</definedName>
    <definedName name="A125553641T_Latest">Data10!$DC$20</definedName>
    <definedName name="A125553648J">Data10!$HJ$1:$HJ$10,Data10!$HJ$11:$HJ$20</definedName>
    <definedName name="A125553648J_Data">Data10!$HJ$11:$HJ$20</definedName>
    <definedName name="A125553648J_Latest">Data10!$HJ$20</definedName>
    <definedName name="A125553649K">Data10!$HY$1:$HY$10,Data10!$HY$11:$HY$20</definedName>
    <definedName name="A125553649K_Data">Data10!$HY$11:$HY$20</definedName>
    <definedName name="A125553649K_Latest">Data10!$HY$20</definedName>
    <definedName name="A125553656J">Data11!$GB$1:$GB$10,Data11!$GB$11:$GB$20</definedName>
    <definedName name="A125553656J_Data">Data11!$GB$11:$GB$20</definedName>
    <definedName name="A125553656J_Latest">Data11!$GB$20</definedName>
    <definedName name="A125553657K">Data11!$GQ$1:$GQ$10,Data11!$GQ$11:$GQ$20</definedName>
    <definedName name="A125553657K_Data">Data11!$GQ$11:$GQ$20</definedName>
    <definedName name="A125553657K_Latest">Data11!$GQ$20</definedName>
    <definedName name="A125553664J">Data12!$F$1:$F$10,Data12!$F$11:$F$20</definedName>
    <definedName name="A125553664J_Data">Data12!$F$11:$F$20</definedName>
    <definedName name="A125553664J_Latest">Data12!$F$20</definedName>
    <definedName name="A125553665K">Data12!$U$1:$U$10,Data12!$U$11:$U$20</definedName>
    <definedName name="A125553665K_Data">Data12!$U$11:$U$20</definedName>
    <definedName name="A125553665K_Latest">Data12!$U$20</definedName>
    <definedName name="A125553672J">Data12!$X$1:$X$10,Data12!$X$11:$X$20</definedName>
    <definedName name="A125553672J_Data">Data12!$X$11:$X$20</definedName>
    <definedName name="A125553672J_Latest">Data12!$X$20</definedName>
    <definedName name="A125553673K">Data12!$AM$1:$AM$10,Data12!$AM$11:$AM$20</definedName>
    <definedName name="A125553673K_Data">Data12!$AM$11:$AM$20</definedName>
    <definedName name="A125553673K_Latest">Data12!$AM$20</definedName>
    <definedName name="A125553680J">Data9!$HZ$1:$HZ$10,Data9!$HZ$11:$HZ$20</definedName>
    <definedName name="A125553680J_Data">Data9!$HZ$11:$HZ$20</definedName>
    <definedName name="A125553680J_Latest">Data9!$HZ$20</definedName>
    <definedName name="A125553681K">Data9!$IO$1:$IO$10,Data9!$IO$11:$IO$20</definedName>
    <definedName name="A125553681K_Data">Data9!$IO$11:$IO$20</definedName>
    <definedName name="A125553681K_Latest">Data9!$IO$20</definedName>
    <definedName name="A125553688A">Data11!$V$1:$V$10,Data11!$V$11:$V$20</definedName>
    <definedName name="A125553688A_Data">Data11!$V$11:$V$20</definedName>
    <definedName name="A125553688A_Latest">Data11!$V$20</definedName>
    <definedName name="A125553689C">Data11!$AK$1:$AK$10,Data11!$AK$11:$AK$20</definedName>
    <definedName name="A125553689C_Data">Data11!$AK$11:$AK$20</definedName>
    <definedName name="A125553689C_Latest">Data11!$AK$20</definedName>
    <definedName name="A125553696A">Data11!$AN$1:$AN$10,Data11!$AN$11:$AN$20</definedName>
    <definedName name="A125553696A_Data">Data11!$AN$11:$AN$20</definedName>
    <definedName name="A125553696A_Latest">Data11!$AN$20</definedName>
    <definedName name="A125553697C">Data11!$BC$1:$BC$10,Data11!$BC$11:$BC$20</definedName>
    <definedName name="A125553697C_Data">Data11!$BC$11:$BC$20</definedName>
    <definedName name="A125553697C_Latest">Data11!$BC$20</definedName>
    <definedName name="A125553704R">Data11!$ID$1:$ID$10,Data11!$ID$11:$ID$20</definedName>
    <definedName name="A125553704R_Data">Data11!$ID$11:$ID$20</definedName>
    <definedName name="A125553704R_Latest">Data11!$ID$20</definedName>
    <definedName name="A125553705T">Data12!$C$1:$C$10,Data12!$C$11:$C$20</definedName>
    <definedName name="A125553705T_Data">Data12!$C$11:$C$20</definedName>
    <definedName name="A125553705T_Latest">Data12!$C$20</definedName>
    <definedName name="A125553712R">Data9!$DV$1:$DV$10,Data9!$DV$11:$DV$20</definedName>
    <definedName name="A125553712R_Data">Data9!$DV$11:$DV$20</definedName>
    <definedName name="A125553712R_Latest">Data9!$DV$20</definedName>
    <definedName name="A125553713T">Data9!$EK$1:$EK$10,Data9!$EK$11:$EK$20</definedName>
    <definedName name="A125553713T_Data">Data9!$EK$11:$EK$20</definedName>
    <definedName name="A125553713T_Latest">Data9!$EK$20</definedName>
    <definedName name="A125553720R">Data9!$FF$1:$FF$10,Data9!$FF$11:$FF$20</definedName>
    <definedName name="A125553720R_Data">Data9!$FF$11:$FF$20</definedName>
    <definedName name="A125553720R_Latest">Data9!$FF$20</definedName>
    <definedName name="A125553721T">Data9!$FU$1:$FU$10,Data9!$FU$11:$FU$20</definedName>
    <definedName name="A125553721T_Data">Data9!$FU$11:$FU$20</definedName>
    <definedName name="A125553721T_Latest">Data9!$FU$20</definedName>
    <definedName name="A125553728J">Data9!$FX$1:$FX$10,Data9!$FX$11:$FX$20</definedName>
    <definedName name="A125553728J_Data">Data9!$FX$11:$FX$20</definedName>
    <definedName name="A125553728J_Latest">Data9!$FX$20</definedName>
    <definedName name="A125553729K">Data9!$GM$1:$GM$10,Data9!$GM$11:$GM$20</definedName>
    <definedName name="A125553729K_Data">Data9!$GM$11:$GM$20</definedName>
    <definedName name="A125553729K_Latest">Data9!$GM$20</definedName>
    <definedName name="A125553736J">Data10!$T$1:$T$10,Data10!$T$11:$T$20</definedName>
    <definedName name="A125553736J_Data">Data10!$T$11:$T$20</definedName>
    <definedName name="A125553736J_Latest">Data10!$T$20</definedName>
    <definedName name="A125553737K">Data10!$AI$1:$AI$10,Data10!$AI$11:$AI$20</definedName>
    <definedName name="A125553737K_Data">Data10!$AI$11:$AI$20</definedName>
    <definedName name="A125553737K_Latest">Data10!$AI$20</definedName>
    <definedName name="A125553744J">Data10!$EP$1:$EP$10,Data10!$EP$11:$EP$20</definedName>
    <definedName name="A125553744J_Data">Data10!$EP$11:$EP$20</definedName>
    <definedName name="A125553744J_Latest">Data10!$EP$20</definedName>
    <definedName name="A125553745K">Data10!$FE$1:$FE$10,Data10!$FE$11:$FE$20</definedName>
    <definedName name="A125553745K_Data">Data10!$FE$11:$FE$20</definedName>
    <definedName name="A125553745K_Latest">Data10!$FE$20</definedName>
    <definedName name="A125553752J">Data10!$FH$1:$FH$10,Data10!$FH$11:$FH$20</definedName>
    <definedName name="A125553752J_Data">Data10!$FH$11:$FH$20</definedName>
    <definedName name="A125553752J_Latest">Data10!$FH$20</definedName>
    <definedName name="A125553753K">Data10!$FW$1:$FW$10,Data10!$FW$11:$FW$20</definedName>
    <definedName name="A125553753K_Data">Data10!$FW$11:$FW$20</definedName>
    <definedName name="A125553753K_Latest">Data10!$FW$20</definedName>
    <definedName name="A125553760J">Data10!$DF$1:$DF$10,Data10!$DF$11:$DF$20</definedName>
    <definedName name="A125553760J_Data">Data10!$DF$11:$DF$20</definedName>
    <definedName name="A125553760J_Latest">Data10!$DF$20</definedName>
    <definedName name="A125553761K">Data10!$DU$1:$DU$10,Data10!$DU$11:$DU$20</definedName>
    <definedName name="A125553761K_Data">Data10!$DU$11:$DU$20</definedName>
    <definedName name="A125553761K_Latest">Data10!$DU$20</definedName>
    <definedName name="A125553768A">Data10!$IB$1:$IB$10,Data10!$IB$11:$IB$20</definedName>
    <definedName name="A125553768A_Data">Data10!$IB$11:$IB$20</definedName>
    <definedName name="A125553768A_Latest">Data10!$IB$20</definedName>
    <definedName name="A125553769C">Data10!$IQ$1:$IQ$10,Data10!$IQ$11:$IQ$20</definedName>
    <definedName name="A125553769C_Data">Data10!$IQ$11:$IQ$20</definedName>
    <definedName name="A125553769C_Latest">Data10!$IQ$20</definedName>
    <definedName name="A125553776A">Data12!$AP$1:$AP$10,Data12!$AP$11:$AP$20</definedName>
    <definedName name="A125553776A_Data">Data12!$AP$11:$AP$20</definedName>
    <definedName name="A125553776A_Latest">Data12!$AP$20</definedName>
    <definedName name="A125553777C">Data12!$BE$1:$BE$10,Data12!$BE$11:$BE$20</definedName>
    <definedName name="A125553777C_Data">Data12!$BE$11:$BE$20</definedName>
    <definedName name="A125553777C_Latest">Data12!$BE$20</definedName>
    <definedName name="A125553784A">Data13!$CB$1:$CB$10,Data13!$CB$11:$CB$20</definedName>
    <definedName name="A125553784A_Data">Data13!$CB$11:$CB$20</definedName>
    <definedName name="A125553784A_Latest">Data13!$CB$20</definedName>
    <definedName name="A125553785C">Data13!$CQ$1:$CQ$10,Data13!$CQ$11:$CQ$20</definedName>
    <definedName name="A125553785C_Data">Data13!$CQ$11:$CQ$20</definedName>
    <definedName name="A125553785C_Latest">Data13!$CQ$20</definedName>
    <definedName name="A125553792A">Data13!$ED$1:$ED$10,Data13!$ED$11:$ED$20</definedName>
    <definedName name="A125553792A_Data">Data13!$ED$11:$ED$20</definedName>
    <definedName name="A125553792A_Latest">Data13!$ED$20</definedName>
    <definedName name="A125553793C">Data13!$ES$1:$ES$10,Data13!$ES$11:$ES$20</definedName>
    <definedName name="A125553793C_Data">Data13!$ES$11:$ES$20</definedName>
    <definedName name="A125553793C_Latest">Data13!$ES$20</definedName>
    <definedName name="A125553800R">Data13!$GX$1:$GX$10,Data13!$GX$11:$GX$20</definedName>
    <definedName name="A125553800R_Data">Data13!$GX$11:$GX$20</definedName>
    <definedName name="A125553800R_Latest">Data13!$GX$20</definedName>
    <definedName name="A125553801T">Data13!$HM$1:$HM$10,Data13!$HM$11:$HM$20</definedName>
    <definedName name="A125553801T_Data">Data13!$HM$11:$HM$20</definedName>
    <definedName name="A125553801T_Latest">Data13!$HM$20</definedName>
    <definedName name="A125553808J">Data14!$AB$1:$AB$10,Data14!$AB$11:$AB$20</definedName>
    <definedName name="A125553808J_Data">Data14!$AB$11:$AB$20</definedName>
    <definedName name="A125553808J_Latest">Data14!$AB$20</definedName>
    <definedName name="A125553809K">Data14!$AQ$1:$AQ$10,Data14!$AQ$11:$AQ$20</definedName>
    <definedName name="A125553809K_Data">Data14!$AQ$11:$AQ$20</definedName>
    <definedName name="A125553809K_Latest">Data14!$AQ$20</definedName>
    <definedName name="A125553816J">Data12!$BH$1:$BH$10,Data12!$BH$11:$BH$20</definedName>
    <definedName name="A125553816J_Data">Data12!$BH$11:$BH$20</definedName>
    <definedName name="A125553816J_Latest">Data12!$BH$20</definedName>
    <definedName name="A125553817K">Data12!$BW$1:$BW$10,Data12!$BW$11:$BW$20</definedName>
    <definedName name="A125553817K_Data">Data12!$BW$11:$BW$20</definedName>
    <definedName name="A125553817K_Latest">Data12!$BW$20</definedName>
    <definedName name="A125553824J">Data13!$H$1:$H$10,Data13!$H$11:$H$20</definedName>
    <definedName name="A125553824J_Data">Data13!$H$11:$H$20</definedName>
    <definedName name="A125553824J_Latest">Data13!$H$20</definedName>
    <definedName name="A125553825K">Data13!$W$1:$W$10,Data13!$W$11:$W$20</definedName>
    <definedName name="A125553825K_Data">Data13!$W$11:$W$20</definedName>
    <definedName name="A125553825K_Latest">Data13!$W$20</definedName>
    <definedName name="A125553832J">Data14!$BL$1:$BL$10,Data14!$BL$11:$BL$20</definedName>
    <definedName name="A125553832J_Data">Data14!$BL$11:$BL$20</definedName>
    <definedName name="A125553832J_Latest">Data14!$BL$20</definedName>
    <definedName name="A125553833K">Data14!$CA$1:$CA$10,Data14!$CA$11:$CA$20</definedName>
    <definedName name="A125553833K_Data">Data14!$CA$11:$CA$20</definedName>
    <definedName name="A125553833K_Latest">Data14!$CA$20</definedName>
    <definedName name="A125553840J">Data14!$J$1:$J$10,Data14!$J$11:$J$20</definedName>
    <definedName name="A125553840J_Data">Data14!$J$11:$J$20</definedName>
    <definedName name="A125553840J_Latest">Data14!$J$20</definedName>
    <definedName name="A125553841K">Data14!$Y$1:$Y$10,Data14!$Y$11:$Y$20</definedName>
    <definedName name="A125553841K_Data">Data14!$Y$11:$Y$20</definedName>
    <definedName name="A125553841K_Latest">Data14!$Y$20</definedName>
    <definedName name="A125553848A">Data14!$CV$1:$CV$10,Data14!$CV$11:$CV$20</definedName>
    <definedName name="A125553848A_Data">Data14!$CV$11:$CV$20</definedName>
    <definedName name="A125553848A_Latest">Data14!$CV$20</definedName>
    <definedName name="A125553849C">Data14!$DK$1:$DK$10,Data14!$DK$11:$DK$20</definedName>
    <definedName name="A125553849C_Data">Data14!$DK$11:$DK$20</definedName>
    <definedName name="A125553849C_Latest">Data14!$DK$20</definedName>
    <definedName name="A125553856A">Data14!$FP$1:$FP$10,Data14!$FP$11:$FP$20</definedName>
    <definedName name="A125553856A_Data">Data14!$FP$11:$FP$20</definedName>
    <definedName name="A125553856A_Latest">Data14!$FP$20</definedName>
    <definedName name="A125553857C">Data14!$GE$1:$GE$10,Data14!$GE$11:$GE$20</definedName>
    <definedName name="A125553857C_Data">Data14!$GE$11:$GE$20</definedName>
    <definedName name="A125553857C_Latest">Data14!$GE$20</definedName>
    <definedName name="A125553864A">Data12!$GV$1:$GV$10,Data12!$GV$11:$GV$20</definedName>
    <definedName name="A125553864A_Data">Data12!$GV$11:$GV$20</definedName>
    <definedName name="A125553864A_Latest">Data12!$GV$20</definedName>
    <definedName name="A125553865C">Data12!$HK$1:$HK$10,Data12!$HK$11:$HK$20</definedName>
    <definedName name="A125553865C_Data">Data12!$HK$11:$HK$20</definedName>
    <definedName name="A125553865C_Latest">Data12!$HK$20</definedName>
    <definedName name="A125553872A">Data13!$EV$1:$EV$10,Data13!$EV$11:$EV$20</definedName>
    <definedName name="A125553872A_Data">Data13!$EV$11:$EV$20</definedName>
    <definedName name="A125553872A_Latest">Data13!$EV$20</definedName>
    <definedName name="A125553873C">Data13!$FK$1:$FK$10,Data13!$FK$11:$FK$20</definedName>
    <definedName name="A125553873C_Data">Data13!$FK$11:$FK$20</definedName>
    <definedName name="A125553873C_Latest">Data13!$FK$20</definedName>
    <definedName name="A125553880A">Data14!$AT$1:$AT$10,Data14!$AT$11:$AT$20</definedName>
    <definedName name="A125553880A_Data">Data14!$AT$11:$AT$20</definedName>
    <definedName name="A125553880A_Latest">Data14!$AT$20</definedName>
    <definedName name="A125553881C">Data14!$BI$1:$BI$10,Data14!$BI$11:$BI$20</definedName>
    <definedName name="A125553881C_Data">Data14!$BI$11:$BI$20</definedName>
    <definedName name="A125553881C_Latest">Data14!$BI$20</definedName>
    <definedName name="A125553888V">Data14!$CD$1:$CD$10,Data14!$CD$11:$CD$20</definedName>
    <definedName name="A125553888V_Data">Data14!$CD$11:$CD$20</definedName>
    <definedName name="A125553888V_Latest">Data14!$CD$20</definedName>
    <definedName name="A125553889W">Data14!$CS$1:$CS$10,Data14!$CS$11:$CS$20</definedName>
    <definedName name="A125553889W_Data">Data14!$CS$11:$CS$20</definedName>
    <definedName name="A125553889W_Latest">Data14!$CS$20</definedName>
    <definedName name="A125553896V">Data14!$DN$1:$DN$10,Data14!$DN$11:$DN$20</definedName>
    <definedName name="A125553896V_Data">Data14!$DN$11:$DN$20</definedName>
    <definedName name="A125553896V_Latest">Data14!$DN$20</definedName>
    <definedName name="A125553897W">Data14!$EC$1:$EC$10,Data14!$EC$11:$EC$20</definedName>
    <definedName name="A125553897W_Data">Data14!$EC$11:$EC$20</definedName>
    <definedName name="A125553897W_Latest">Data14!$EC$20</definedName>
    <definedName name="A125553904J">Data14!$EX$1:$EX$10,Data14!$EX$11:$EX$20</definedName>
    <definedName name="A125553904J_Data">Data14!$EX$11:$EX$20</definedName>
    <definedName name="A125553904J_Latest">Data14!$EX$20</definedName>
    <definedName name="A125553905K">Data14!$FM$1:$FM$10,Data14!$FM$11:$FM$20</definedName>
    <definedName name="A125553905K_Data">Data14!$FM$11:$FM$20</definedName>
    <definedName name="A125553905K_Latest">Data14!$FM$20</definedName>
    <definedName name="A125553912J">Data12!$CR$1:$CR$10,Data12!$CR$11:$CR$20</definedName>
    <definedName name="A125553912J_Data">Data12!$CR$11:$CR$20</definedName>
    <definedName name="A125553912J_Latest">Data12!$CR$20</definedName>
    <definedName name="A125553913K">Data12!$DG$1:$DG$10,Data12!$DG$11:$DG$20</definedName>
    <definedName name="A125553913K_Data">Data12!$DG$11:$DG$20</definedName>
    <definedName name="A125553913K_Latest">Data12!$DG$20</definedName>
    <definedName name="A125553920J">Data12!$ET$1:$ET$10,Data12!$ET$11:$ET$20</definedName>
    <definedName name="A125553920J_Data">Data12!$ET$11:$ET$20</definedName>
    <definedName name="A125553920J_Latest">Data12!$ET$20</definedName>
    <definedName name="A125553921K">Data12!$FI$1:$FI$10,Data12!$FI$11:$FI$20</definedName>
    <definedName name="A125553921K_Data">Data12!$FI$11:$FI$20</definedName>
    <definedName name="A125553921K_Latest">Data12!$FI$20</definedName>
    <definedName name="A125553928A">Data12!$FL$1:$FL$10,Data12!$FL$11:$FL$20</definedName>
    <definedName name="A125553928A_Data">Data12!$FL$11:$FL$20</definedName>
    <definedName name="A125553928A_Latest">Data12!$FL$20</definedName>
    <definedName name="A125553929C">Data12!$GA$1:$GA$10,Data12!$GA$11:$GA$20</definedName>
    <definedName name="A125553929C_Data">Data12!$GA$11:$GA$20</definedName>
    <definedName name="A125553929C_Latest">Data12!$GA$20</definedName>
    <definedName name="A125553936A">Data12!$IF$1:$IF$10,Data12!$IF$11:$IF$20</definedName>
    <definedName name="A125553936A_Data">Data12!$IF$11:$IF$20</definedName>
    <definedName name="A125553936A_Latest">Data12!$IF$20</definedName>
    <definedName name="A125553937C">Data13!$E$1:$E$10,Data13!$E$11:$E$20</definedName>
    <definedName name="A125553937C_Data">Data13!$E$11:$E$20</definedName>
    <definedName name="A125553937C_Latest">Data13!$E$20</definedName>
    <definedName name="A125553944A">Data13!$Z$1:$Z$10,Data13!$Z$11:$Z$20</definedName>
    <definedName name="A125553944A_Data">Data13!$Z$11:$Z$20</definedName>
    <definedName name="A125553944A_Latest">Data13!$Z$20</definedName>
    <definedName name="A125553945C">Data13!$AO$1:$AO$10,Data13!$AO$11:$AO$20</definedName>
    <definedName name="A125553945C_Data">Data13!$AO$11:$AO$20</definedName>
    <definedName name="A125553945C_Latest">Data13!$AO$20</definedName>
    <definedName name="A125553952A">Data13!$AR$1:$AR$10,Data13!$AR$11:$AR$20</definedName>
    <definedName name="A125553952A_Data">Data13!$AR$11:$AR$20</definedName>
    <definedName name="A125553952A_Latest">Data13!$AR$20</definedName>
    <definedName name="A125553953C">Data13!$BG$1:$BG$10,Data13!$BG$11:$BG$20</definedName>
    <definedName name="A125553953C_Data">Data13!$BG$11:$BG$20</definedName>
    <definedName name="A125553953C_Latest">Data13!$BG$20</definedName>
    <definedName name="A125553960A">Data13!$FN$1:$FN$10,Data13!$FN$11:$FN$20</definedName>
    <definedName name="A125553960A_Data">Data13!$FN$11:$FN$20</definedName>
    <definedName name="A125553960A_Latest">Data13!$FN$20</definedName>
    <definedName name="A125553961C">Data13!$GC$1:$GC$10,Data13!$GC$11:$GC$20</definedName>
    <definedName name="A125553961C_Data">Data13!$GC$11:$GC$20</definedName>
    <definedName name="A125553961C_Latest">Data13!$GC$20</definedName>
    <definedName name="A125553968V">Data14!$EF$1:$EF$10,Data14!$EF$11:$EF$20</definedName>
    <definedName name="A125553968V_Data">Data14!$EF$11:$EF$20</definedName>
    <definedName name="A125553968V_Latest">Data14!$EF$20</definedName>
    <definedName name="A125553969W">Data14!$EU$1:$EU$10,Data14!$EU$11:$EU$20</definedName>
    <definedName name="A125553969W_Data">Data14!$EU$11:$EU$20</definedName>
    <definedName name="A125553969W_Latest">Data14!$EU$20</definedName>
    <definedName name="A125553976V">Data14!$GZ$1:$GZ$10,Data14!$GZ$11:$GZ$20</definedName>
    <definedName name="A125553976V_Data">Data14!$GZ$11:$GZ$20</definedName>
    <definedName name="A125553976V_Latest">Data14!$GZ$20</definedName>
    <definedName name="A125553977W">Data14!$HO$1:$HO$10,Data14!$HO$11:$HO$20</definedName>
    <definedName name="A125553977W_Data">Data14!$HO$11:$HO$20</definedName>
    <definedName name="A125553977W_Latest">Data14!$HO$20</definedName>
    <definedName name="A125553984V">Data14!$HR$1:$HR$10,Data14!$HR$11:$HR$20</definedName>
    <definedName name="A125553984V_Data">Data14!$HR$11:$HR$20</definedName>
    <definedName name="A125553984V_Latest">Data14!$HR$20</definedName>
    <definedName name="A125553985W">Data14!$IG$1:$IG$10,Data14!$IG$11:$IG$20</definedName>
    <definedName name="A125553985W_Data">Data14!$IG$11:$IG$20</definedName>
    <definedName name="A125553985W_Latest">Data14!$IG$20</definedName>
    <definedName name="A125553992V">Data12!$GD$1:$GD$10,Data12!$GD$11:$GD$20</definedName>
    <definedName name="A125553992V_Data">Data12!$GD$11:$GD$20</definedName>
    <definedName name="A125553992V_Latest">Data12!$GD$20</definedName>
    <definedName name="A125553993W">Data12!$GS$1:$GS$10,Data12!$GS$11:$GS$20</definedName>
    <definedName name="A125553993W_Data">Data12!$GS$11:$GS$20</definedName>
    <definedName name="A125553993W_Latest">Data12!$GS$20</definedName>
    <definedName name="A125554000K">Data13!$HP$1:$HP$10,Data13!$HP$11:$HP$20</definedName>
    <definedName name="A125554000K_Data">Data13!$HP$11:$HP$20</definedName>
    <definedName name="A125554000K_Latest">Data13!$HP$20</definedName>
    <definedName name="A125554001L">Data13!$IE$1:$IE$10,Data13!$IE$11:$IE$20</definedName>
    <definedName name="A125554001L_Data">Data13!$IE$11:$IE$20</definedName>
    <definedName name="A125554001L_Latest">Data13!$IE$20</definedName>
    <definedName name="A125554008C">Data13!$IH$1:$IH$10,Data13!$IH$11:$IH$20</definedName>
    <definedName name="A125554008C_Data">Data13!$IH$11:$IH$20</definedName>
    <definedName name="A125554008C_Latest">Data13!$IH$20</definedName>
    <definedName name="A125554009F">Data14!$G$1:$G$10,Data14!$G$11:$G$20</definedName>
    <definedName name="A125554009F_Data">Data14!$G$11:$G$20</definedName>
    <definedName name="A125554009F_Latest">Data14!$G$20</definedName>
    <definedName name="A125554016C">Data14!$GH$1:$GH$10,Data14!$GH$11:$GH$20</definedName>
    <definedName name="A125554016C_Data">Data14!$GH$11:$GH$20</definedName>
    <definedName name="A125554016C_Latest">Data14!$GH$20</definedName>
    <definedName name="A125554017F">Data14!$GW$1:$GW$10,Data14!$GW$11:$GW$20</definedName>
    <definedName name="A125554017F_Data">Data14!$GW$11:$GW$20</definedName>
    <definedName name="A125554017F_Latest">Data14!$GW$20</definedName>
    <definedName name="A125554024C">Data12!$BZ$1:$BZ$10,Data12!$BZ$11:$BZ$20</definedName>
    <definedName name="A125554024C_Data">Data12!$BZ$11:$BZ$20</definedName>
    <definedName name="A125554024C_Latest">Data12!$BZ$20</definedName>
    <definedName name="A125554025F">Data12!$CO$1:$CO$10,Data12!$CO$11:$CO$20</definedName>
    <definedName name="A125554025F_Data">Data12!$CO$11:$CO$20</definedName>
    <definedName name="A125554025F_Latest">Data12!$CO$20</definedName>
    <definedName name="A125554032C">Data12!$DJ$1:$DJ$10,Data12!$DJ$11:$DJ$20</definedName>
    <definedName name="A125554032C_Data">Data12!$DJ$11:$DJ$20</definedName>
    <definedName name="A125554032C_Latest">Data12!$DJ$20</definedName>
    <definedName name="A125554033F">Data12!$DY$1:$DY$10,Data12!$DY$11:$DY$20</definedName>
    <definedName name="A125554033F_Data">Data12!$DY$11:$DY$20</definedName>
    <definedName name="A125554033F_Latest">Data12!$DY$20</definedName>
    <definedName name="A125554040C">Data12!$EB$1:$EB$10,Data12!$EB$11:$EB$20</definedName>
    <definedName name="A125554040C_Data">Data12!$EB$11:$EB$20</definedName>
    <definedName name="A125554040C_Latest">Data12!$EB$20</definedName>
    <definedName name="A125554041F">Data12!$EQ$1:$EQ$10,Data12!$EQ$11:$EQ$20</definedName>
    <definedName name="A125554041F_Data">Data12!$EQ$11:$EQ$20</definedName>
    <definedName name="A125554041F_Latest">Data12!$EQ$20</definedName>
    <definedName name="A125554048W">Data12!$HN$1:$HN$10,Data12!$HN$11:$HN$20</definedName>
    <definedName name="A125554048W_Data">Data12!$HN$11:$HN$20</definedName>
    <definedName name="A125554048W_Latest">Data12!$HN$20</definedName>
    <definedName name="A125554049X">Data12!$IC$1:$IC$10,Data12!$IC$11:$IC$20</definedName>
    <definedName name="A125554049X_Data">Data12!$IC$11:$IC$20</definedName>
    <definedName name="A125554049X_Latest">Data12!$IC$20</definedName>
    <definedName name="A125554056W">Data13!$CT$1:$CT$10,Data13!$CT$11:$CT$20</definedName>
    <definedName name="A125554056W_Data">Data13!$CT$11:$CT$20</definedName>
    <definedName name="A125554056W_Latest">Data13!$CT$20</definedName>
    <definedName name="A125554057X">Data13!$DI$1:$DI$10,Data13!$DI$11:$DI$20</definedName>
    <definedName name="A125554057X_Data">Data13!$DI$11:$DI$20</definedName>
    <definedName name="A125554057X_Latest">Data13!$DI$20</definedName>
    <definedName name="A125554064W">Data13!$DL$1:$DL$10,Data13!$DL$11:$DL$20</definedName>
    <definedName name="A125554064W_Data">Data13!$DL$11:$DL$20</definedName>
    <definedName name="A125554064W_Latest">Data13!$DL$20</definedName>
    <definedName name="A125554065X">Data13!$EA$1:$EA$10,Data13!$EA$11:$EA$20</definedName>
    <definedName name="A125554065X_Data">Data13!$EA$11:$EA$20</definedName>
    <definedName name="A125554065X_Latest">Data13!$EA$20</definedName>
    <definedName name="A125554072W">Data13!$BJ$1:$BJ$10,Data13!$BJ$11:$BJ$20</definedName>
    <definedName name="A125554072W_Data">Data13!$BJ$11:$BJ$20</definedName>
    <definedName name="A125554072W_Latest">Data13!$BJ$20</definedName>
    <definedName name="A125554073X">Data13!$BY$1:$BY$10,Data13!$BY$11:$BY$20</definedName>
    <definedName name="A125554073X_Data">Data13!$BY$11:$BY$20</definedName>
    <definedName name="A125554073X_Latest">Data13!$BY$20</definedName>
    <definedName name="A125554080W">Data13!$GF$1:$GF$10,Data13!$GF$11:$GF$20</definedName>
    <definedName name="A125554080W_Data">Data13!$GF$11:$GF$20</definedName>
    <definedName name="A125554080W_Latest">Data13!$GF$20</definedName>
    <definedName name="A125554081X">Data13!$GU$1:$GU$10,Data13!$GU$11:$GU$20</definedName>
    <definedName name="A125554081X_Data">Data13!$GU$11:$GU$20</definedName>
    <definedName name="A125554081X_Latest">Data13!$GU$20</definedName>
    <definedName name="A125554088R">Data14!$IJ$1:$IJ$10,Data14!$IJ$11:$IJ$20</definedName>
    <definedName name="A125554088R_Data">Data14!$IJ$11:$IJ$20</definedName>
    <definedName name="A125554088R_Latest">Data14!$IJ$20</definedName>
    <definedName name="A125554089T">Data15!$I$1:$I$10,Data15!$I$11:$I$20</definedName>
    <definedName name="A125554089T_Data">Data15!$I$11:$I$20</definedName>
    <definedName name="A125554089T_Latest">Data15!$I$20</definedName>
    <definedName name="A125554096R">Data2!$Y$1:$Y$10,Data2!$Y$11:$Y$20</definedName>
    <definedName name="A125554096R_Data">Data2!$Y$11:$Y$20</definedName>
    <definedName name="A125554096R_Latest">Data2!$Y$20</definedName>
    <definedName name="A125554104C">Data2!$CA$1:$CA$10,Data2!$CA$11:$CA$20</definedName>
    <definedName name="A125554104C_Data">Data2!$CA$11:$CA$20</definedName>
    <definedName name="A125554104C_Latest">Data2!$CA$20</definedName>
    <definedName name="A125554112C">Data2!$EU$1:$EU$10,Data2!$EU$11:$EU$20</definedName>
    <definedName name="A125554112C_Data">Data2!$EU$11:$EU$20</definedName>
    <definedName name="A125554112C_Latest">Data2!$EU$20</definedName>
    <definedName name="A125554120C">Data2!$HO$1:$HO$10,Data2!$HO$11:$HO$20</definedName>
    <definedName name="A125554120C_Data">Data2!$HO$11:$HO$20</definedName>
    <definedName name="A125554120C_Latest">Data2!$HO$20</definedName>
    <definedName name="A125554128W">Data1!$E$1:$E$10,Data1!$E$11:$E$20</definedName>
    <definedName name="A125554128W_Data">Data1!$E$11:$E$20</definedName>
    <definedName name="A125554128W_Latest">Data1!$E$20</definedName>
    <definedName name="A125554136W">Data1!$GU$1:$GU$10,Data1!$GU$11:$GU$20</definedName>
    <definedName name="A125554136W_Data">Data1!$GU$11:$GU$20</definedName>
    <definedName name="A125554136W_Latest">Data1!$GU$20</definedName>
    <definedName name="A125554144W">Data3!$I$1:$I$10,Data3!$I$11:$I$20</definedName>
    <definedName name="A125554144W_Data">Data3!$I$11:$I$20</definedName>
    <definedName name="A125554144W_Latest">Data3!$I$20</definedName>
    <definedName name="A125554152W">Data2!$GW$1:$GW$10,Data2!$GW$11:$GW$20</definedName>
    <definedName name="A125554152W_Data">Data2!$GW$11:$GW$20</definedName>
    <definedName name="A125554152W_Latest">Data2!$GW$20</definedName>
    <definedName name="A125554160W">Data3!$AS$1:$AS$10,Data3!$AS$11:$AS$20</definedName>
    <definedName name="A125554160W_Data">Data3!$AS$11:$AS$20</definedName>
    <definedName name="A125554160W_Latest">Data3!$AS$20</definedName>
    <definedName name="A125554168R">Data3!$DM$1:$DM$10,Data3!$DM$11:$DM$20</definedName>
    <definedName name="A125554168R_Data">Data3!$DM$11:$DM$20</definedName>
    <definedName name="A125554168R_Latest">Data3!$DM$20</definedName>
    <definedName name="A125554176R">Data1!$ES$1:$ES$10,Data1!$ES$11:$ES$20</definedName>
    <definedName name="A125554176R_Data">Data1!$ES$11:$ES$20</definedName>
    <definedName name="A125554176R_Latest">Data1!$ES$20</definedName>
    <definedName name="A125554184R">Data2!$CS$1:$CS$10,Data2!$CS$11:$CS$20</definedName>
    <definedName name="A125554184R_Data">Data2!$CS$11:$CS$20</definedName>
    <definedName name="A125554184R_Latest">Data2!$CS$20</definedName>
    <definedName name="A125554192R">Data2!$IG$1:$IG$10,Data2!$IG$11:$IG$20</definedName>
    <definedName name="A125554192R_Data">Data2!$IG$11:$IG$20</definedName>
    <definedName name="A125554192R_Latest">Data2!$IG$20</definedName>
    <definedName name="A125554200C">Data3!$AA$1:$AA$10,Data3!$AA$11:$AA$20</definedName>
    <definedName name="A125554200C_Data">Data3!$AA$11:$AA$20</definedName>
    <definedName name="A125554200C_Latest">Data3!$AA$20</definedName>
    <definedName name="A125554208W">Data3!$BK$1:$BK$10,Data3!$BK$11:$BK$20</definedName>
    <definedName name="A125554208W_Data">Data3!$BK$11:$BK$20</definedName>
    <definedName name="A125554208W_Latest">Data3!$BK$20</definedName>
    <definedName name="A125554216W">Data3!$CU$1:$CU$10,Data3!$CU$11:$CU$20</definedName>
    <definedName name="A125554216W_Data">Data3!$CU$11:$CU$20</definedName>
    <definedName name="A125554216W_Latest">Data3!$CU$20</definedName>
    <definedName name="A125554224W">Data1!$AO$1:$AO$10,Data1!$AO$11:$AO$20</definedName>
    <definedName name="A125554224W_Data">Data1!$AO$11:$AO$20</definedName>
    <definedName name="A125554224W_Latest">Data1!$AO$20</definedName>
    <definedName name="A125554232W">Data1!$CQ$1:$CQ$10,Data1!$CQ$11:$CQ$20</definedName>
    <definedName name="A125554232W_Data">Data1!$CQ$11:$CQ$20</definedName>
    <definedName name="A125554232W_Latest">Data1!$CQ$20</definedName>
    <definedName name="A125554240W">Data1!$DI$1:$DI$10,Data1!$DI$11:$DI$20</definedName>
    <definedName name="A125554240W_Data">Data1!$DI$11:$DI$20</definedName>
    <definedName name="A125554240W_Latest">Data1!$DI$20</definedName>
    <definedName name="A125554248R">Data1!$GC$1:$GC$10,Data1!$GC$11:$GC$20</definedName>
    <definedName name="A125554248R_Data">Data1!$GC$11:$GC$20</definedName>
    <definedName name="A125554248R_Latest">Data1!$GC$20</definedName>
    <definedName name="A125554256R">Data1!$HM$1:$HM$10,Data1!$HM$11:$HM$20</definedName>
    <definedName name="A125554256R_Data">Data1!$HM$11:$HM$20</definedName>
    <definedName name="A125554256R_Latest">Data1!$HM$20</definedName>
    <definedName name="A125554264R">Data1!$IE$1:$IE$10,Data1!$IE$11:$IE$20</definedName>
    <definedName name="A125554264R_Data">Data1!$IE$11:$IE$20</definedName>
    <definedName name="A125554264R_Latest">Data1!$IE$20</definedName>
    <definedName name="A125554272R">Data2!$DK$1:$DK$10,Data2!$DK$11:$DK$20</definedName>
    <definedName name="A125554272R_Data">Data2!$DK$11:$DK$20</definedName>
    <definedName name="A125554272R_Latest">Data2!$DK$20</definedName>
    <definedName name="A125554280R">Data3!$CC$1:$CC$10,Data3!$CC$11:$CC$20</definedName>
    <definedName name="A125554280R_Data">Data3!$CC$11:$CC$20</definedName>
    <definedName name="A125554280R_Latest">Data3!$CC$20</definedName>
    <definedName name="A125554288J">Data3!$EW$1:$EW$10,Data3!$EW$11:$EW$20</definedName>
    <definedName name="A125554288J_Data">Data3!$EW$11:$EW$20</definedName>
    <definedName name="A125554288J_Latest">Data3!$EW$20</definedName>
    <definedName name="A125554296J">Data3!$FO$1:$FO$10,Data3!$FO$11:$FO$20</definedName>
    <definedName name="A125554296J_Data">Data3!$FO$11:$FO$20</definedName>
    <definedName name="A125554296J_Latest">Data3!$FO$20</definedName>
    <definedName name="A125554304W">Data1!$EA$1:$EA$10,Data1!$EA$11:$EA$20</definedName>
    <definedName name="A125554304W_Data">Data1!$EA$11:$EA$20</definedName>
    <definedName name="A125554304W_Latest">Data1!$EA$20</definedName>
    <definedName name="A125554312W">Data2!$FM$1:$FM$10,Data2!$FM$11:$FM$20</definedName>
    <definedName name="A125554312W_Data">Data2!$FM$11:$FM$20</definedName>
    <definedName name="A125554312W_Latest">Data2!$FM$20</definedName>
    <definedName name="A125554320W">Data2!$GE$1:$GE$10,Data2!$GE$11:$GE$20</definedName>
    <definedName name="A125554320W_Data">Data2!$GE$11:$GE$20</definedName>
    <definedName name="A125554320W_Latest">Data2!$GE$20</definedName>
    <definedName name="A125554328R">Data3!$EE$1:$EE$10,Data3!$EE$11:$EE$20</definedName>
    <definedName name="A125554328R_Data">Data3!$EE$11:$EE$20</definedName>
    <definedName name="A125554328R_Latest">Data3!$EE$20</definedName>
    <definedName name="A125554336R">Data1!$W$1:$W$10,Data1!$W$11:$W$20</definedName>
    <definedName name="A125554336R_Data">Data1!$W$11:$W$20</definedName>
    <definedName name="A125554336R_Latest">Data1!$W$20</definedName>
    <definedName name="A125554344R">Data1!$BG$1:$BG$10,Data1!$BG$11:$BG$20</definedName>
    <definedName name="A125554344R_Data">Data1!$BG$11:$BG$20</definedName>
    <definedName name="A125554344R_Latest">Data1!$BG$20</definedName>
    <definedName name="A125554352R">Data1!$BY$1:$BY$10,Data1!$BY$11:$BY$20</definedName>
    <definedName name="A125554352R_Data">Data1!$BY$11:$BY$20</definedName>
    <definedName name="A125554352R_Latest">Data1!$BY$20</definedName>
    <definedName name="A125554360R">Data1!$FK$1:$FK$10,Data1!$FK$11:$FK$20</definedName>
    <definedName name="A125554360R_Data">Data1!$FK$11:$FK$20</definedName>
    <definedName name="A125554360R_Latest">Data1!$FK$20</definedName>
    <definedName name="A125554368J">Data2!$AQ$1:$AQ$10,Data2!$AQ$11:$AQ$20</definedName>
    <definedName name="A125554368J_Data">Data2!$AQ$11:$AQ$20</definedName>
    <definedName name="A125554368J_Latest">Data2!$AQ$20</definedName>
    <definedName name="A125554376J">Data2!$BI$1:$BI$10,Data2!$BI$11:$BI$20</definedName>
    <definedName name="A125554376J_Data">Data2!$BI$11:$BI$20</definedName>
    <definedName name="A125554376J_Latest">Data2!$BI$20</definedName>
    <definedName name="A125554384J">Data2!$G$1:$G$10,Data2!$G$11:$G$20</definedName>
    <definedName name="A125554384J_Data">Data2!$G$11:$G$20</definedName>
    <definedName name="A125554384J_Latest">Data2!$G$20</definedName>
    <definedName name="A125554392J">Data2!$EC$1:$EC$10,Data2!$EC$11:$EC$20</definedName>
    <definedName name="A125554392J_Data">Data2!$EC$11:$EC$20</definedName>
    <definedName name="A125554392J_Latest">Data2!$EC$20</definedName>
    <definedName name="A125554400W">Data3!$GG$1:$GG$10,Data3!$GG$11:$GG$20</definedName>
    <definedName name="A125554400W_Data">Data3!$GG$11:$GG$20</definedName>
    <definedName name="A125554400W_Latest">Data3!$GG$20</definedName>
    <definedName name="A125554408R">Data24!$EK$1:$EK$10,Data24!$EK$11:$EK$20</definedName>
    <definedName name="A125554408R_Data">Data24!$EK$11:$EK$20</definedName>
    <definedName name="A125554408R_Latest">Data24!$EK$20</definedName>
    <definedName name="A125554416R">Data24!$GM$1:$GM$10,Data24!$GM$11:$GM$20</definedName>
    <definedName name="A125554416R_Data">Data24!$GM$11:$GM$20</definedName>
    <definedName name="A125554416R_Latest">Data24!$GM$20</definedName>
    <definedName name="A125554424R">Data25!$Q$1:$Q$10,Data25!$Q$11:$Q$20</definedName>
    <definedName name="A125554424R_Data">Data25!$Q$11:$Q$20</definedName>
    <definedName name="A125554424R_Latest">Data25!$Q$20</definedName>
    <definedName name="A125554432R">Data25!$CK$1:$CK$10,Data25!$CK$11:$CK$20</definedName>
    <definedName name="A125554432R_Data">Data25!$CK$11:$CK$20</definedName>
    <definedName name="A125554432R_Latest">Data25!$CK$20</definedName>
    <definedName name="A125554440R">Data23!$DQ$1:$DQ$10,Data23!$DQ$11:$DQ$20</definedName>
    <definedName name="A125554440R_Data">Data23!$DQ$11:$DQ$20</definedName>
    <definedName name="A125554440R_Latest">Data23!$DQ$20</definedName>
    <definedName name="A125554448J">Data24!$BQ$1:$BQ$10,Data24!$BQ$11:$BQ$20</definedName>
    <definedName name="A125554448J_Data">Data24!$BQ$11:$BQ$20</definedName>
    <definedName name="A125554448J_Latest">Data24!$BQ$20</definedName>
    <definedName name="A125554456J">Data25!$DU$1:$DU$10,Data25!$DU$11:$DU$20</definedName>
    <definedName name="A125554456J_Data">Data25!$DU$11:$DU$20</definedName>
    <definedName name="A125554456J_Latest">Data25!$DU$20</definedName>
    <definedName name="A125554464J">Data25!$BS$1:$BS$10,Data25!$BS$11:$BS$20</definedName>
    <definedName name="A125554464J_Data">Data25!$BS$11:$BS$20</definedName>
    <definedName name="A125554464J_Latest">Data25!$BS$20</definedName>
    <definedName name="A125554472J">Data25!$FE$1:$FE$10,Data25!$FE$11:$FE$20</definedName>
    <definedName name="A125554472J_Data">Data25!$FE$11:$FE$20</definedName>
    <definedName name="A125554472J_Latest">Data25!$FE$20</definedName>
    <definedName name="A125554480J">Data25!$HY$1:$HY$10,Data25!$HY$11:$HY$20</definedName>
    <definedName name="A125554480J_Data">Data25!$HY$11:$HY$20</definedName>
    <definedName name="A125554480J_Latest">Data25!$HY$20</definedName>
    <definedName name="A125554488A">Data24!$O$1:$O$10,Data24!$O$11:$O$20</definedName>
    <definedName name="A125554488A_Data">Data24!$O$11:$O$20</definedName>
    <definedName name="A125554488A_Latest">Data24!$O$20</definedName>
    <definedName name="A125554496A">Data24!$HE$1:$HE$10,Data24!$HE$11:$HE$20</definedName>
    <definedName name="A125554496A_Data">Data24!$HE$11:$HE$20</definedName>
    <definedName name="A125554496A_Latest">Data24!$HE$20</definedName>
    <definedName name="A125554504R">Data25!$DC$1:$DC$10,Data25!$DC$11:$DC$20</definedName>
    <definedName name="A125554504R_Data">Data25!$DC$11:$DC$20</definedName>
    <definedName name="A125554504R_Latest">Data25!$DC$20</definedName>
    <definedName name="A125554512R">Data25!$EM$1:$EM$10,Data25!$EM$11:$EM$20</definedName>
    <definedName name="A125554512R_Data">Data25!$EM$11:$EM$20</definedName>
    <definedName name="A125554512R_Latest">Data25!$EM$20</definedName>
    <definedName name="A125554520R">Data25!$FW$1:$FW$10,Data25!$FW$11:$FW$20</definedName>
    <definedName name="A125554520R_Data">Data25!$FW$11:$FW$20</definedName>
    <definedName name="A125554520R_Latest">Data25!$FW$20</definedName>
    <definedName name="A125554528J">Data25!$HG$1:$HG$10,Data25!$HG$11:$HG$20</definedName>
    <definedName name="A125554528J_Data">Data25!$HG$11:$HG$20</definedName>
    <definedName name="A125554528J_Latest">Data25!$HG$20</definedName>
    <definedName name="A125554536J">Data23!$FA$1:$FA$10,Data23!$FA$11:$FA$20</definedName>
    <definedName name="A125554536J_Data">Data23!$FA$11:$FA$20</definedName>
    <definedName name="A125554536J_Latest">Data23!$FA$20</definedName>
    <definedName name="A125554544J">Data23!$HC$1:$HC$10,Data23!$HC$11:$HC$20</definedName>
    <definedName name="A125554544J_Data">Data23!$HC$11:$HC$20</definedName>
    <definedName name="A125554544J_Latest">Data23!$HC$20</definedName>
    <definedName name="A125554552J">Data23!$HU$1:$HU$10,Data23!$HU$11:$HU$20</definedName>
    <definedName name="A125554552J_Data">Data23!$HU$11:$HU$20</definedName>
    <definedName name="A125554552J_Latest">Data23!$HU$20</definedName>
    <definedName name="A125554560J">Data24!$AY$1:$AY$10,Data24!$AY$11:$AY$20</definedName>
    <definedName name="A125554560J_Data">Data24!$AY$11:$AY$20</definedName>
    <definedName name="A125554560J_Latest">Data24!$AY$20</definedName>
    <definedName name="A125554568A">Data24!$CI$1:$CI$10,Data24!$CI$11:$CI$20</definedName>
    <definedName name="A125554568A_Data">Data24!$CI$11:$CI$20</definedName>
    <definedName name="A125554568A_Latest">Data24!$CI$20</definedName>
    <definedName name="A125554576A">Data24!$DA$1:$DA$10,Data24!$DA$11:$DA$20</definedName>
    <definedName name="A125554576A_Data">Data24!$DA$11:$DA$20</definedName>
    <definedName name="A125554576A_Latest">Data24!$DA$20</definedName>
    <definedName name="A125554584A">Data24!$HW$1:$HW$10,Data24!$HW$11:$HW$20</definedName>
    <definedName name="A125554584A_Data">Data24!$HW$11:$HW$20</definedName>
    <definedName name="A125554584A_Latest">Data24!$HW$20</definedName>
    <definedName name="A125554592A">Data25!$GO$1:$GO$10,Data25!$GO$11:$GO$20</definedName>
    <definedName name="A125554592A_Data">Data25!$GO$11:$GO$20</definedName>
    <definedName name="A125554592A_Latest">Data25!$GO$20</definedName>
    <definedName name="A125554600R">Data26!$S$1:$S$10,Data26!$S$11:$S$20</definedName>
    <definedName name="A125554600R_Data">Data26!$S$11:$S$20</definedName>
    <definedName name="A125554600R_Latest">Data26!$S$20</definedName>
    <definedName name="A125554608J">Data26!$AK$1:$AK$10,Data26!$AK$11:$AK$20</definedName>
    <definedName name="A125554608J_Data">Data26!$AK$11:$AK$20</definedName>
    <definedName name="A125554608J_Latest">Data26!$AK$20</definedName>
    <definedName name="A125554616J">Data23!$IM$1:$IM$10,Data23!$IM$11:$IM$20</definedName>
    <definedName name="A125554616J_Data">Data23!$IM$11:$IM$20</definedName>
    <definedName name="A125554616J_Latest">Data23!$IM$20</definedName>
    <definedName name="A125554624J">Data25!$AI$1:$AI$10,Data25!$AI$11:$AI$20</definedName>
    <definedName name="A125554624J_Data">Data25!$AI$11:$AI$20</definedName>
    <definedName name="A125554624J_Latest">Data25!$AI$20</definedName>
    <definedName name="A125554632J">Data25!$BA$1:$BA$10,Data25!$BA$11:$BA$20</definedName>
    <definedName name="A125554632J_Data">Data25!$BA$11:$BA$20</definedName>
    <definedName name="A125554632J_Latest">Data25!$BA$20</definedName>
    <definedName name="A125554640J">Data25!$IQ$1:$IQ$10,Data25!$IQ$11:$IQ$20</definedName>
    <definedName name="A125554640J_Data">Data25!$IQ$11:$IQ$20</definedName>
    <definedName name="A125554640J_Latest">Data25!$IQ$20</definedName>
    <definedName name="A125554648A">Data23!$EI$1:$EI$10,Data23!$EI$11:$EI$20</definedName>
    <definedName name="A125554648A_Data">Data23!$EI$11:$EI$20</definedName>
    <definedName name="A125554648A_Latest">Data23!$EI$20</definedName>
    <definedName name="A125554656A">Data23!$FS$1:$FS$10,Data23!$FS$11:$FS$20</definedName>
    <definedName name="A125554656A_Data">Data23!$FS$11:$FS$20</definedName>
    <definedName name="A125554656A_Latest">Data23!$FS$20</definedName>
    <definedName name="A125554664A">Data23!$GK$1:$GK$10,Data23!$GK$11:$GK$20</definedName>
    <definedName name="A125554664A_Data">Data23!$GK$11:$GK$20</definedName>
    <definedName name="A125554664A_Latest">Data23!$GK$20</definedName>
    <definedName name="A125554672A">Data24!$AG$1:$AG$10,Data24!$AG$11:$AG$20</definedName>
    <definedName name="A125554672A_Data">Data24!$AG$11:$AG$20</definedName>
    <definedName name="A125554672A_Latest">Data24!$AG$20</definedName>
    <definedName name="A125554680A">Data24!$FC$1:$FC$10,Data24!$FC$11:$FC$20</definedName>
    <definedName name="A125554680A_Data">Data24!$FC$11:$FC$20</definedName>
    <definedName name="A125554680A_Latest">Data24!$FC$20</definedName>
    <definedName name="A125554688V">Data24!$FU$1:$FU$10,Data24!$FU$11:$FU$20</definedName>
    <definedName name="A125554688V_Data">Data24!$FU$11:$FU$20</definedName>
    <definedName name="A125554688V_Latest">Data24!$FU$20</definedName>
    <definedName name="A125554696V">Data24!$DS$1:$DS$10,Data24!$DS$11:$DS$20</definedName>
    <definedName name="A125554696V_Data">Data24!$DS$11:$DS$20</definedName>
    <definedName name="A125554696V_Latest">Data24!$DS$20</definedName>
    <definedName name="A125554704J">Data24!$IO$1:$IO$10,Data24!$IO$11:$IO$20</definedName>
    <definedName name="A125554704J_Data">Data24!$IO$11:$IO$20</definedName>
    <definedName name="A125554704J_Latest">Data24!$IO$20</definedName>
    <definedName name="A125554712J">Data26!$BC$1:$BC$10,Data26!$BC$11:$BC$20</definedName>
    <definedName name="A125554712J_Data">Data26!$BC$11:$BC$20</definedName>
    <definedName name="A125554712J_Latest">Data26!$BC$20</definedName>
    <definedName name="A125554720J">Data7!$FW$1:$FW$10,Data7!$FW$11:$FW$20</definedName>
    <definedName name="A125554720J_Data">Data7!$FW$11:$FW$20</definedName>
    <definedName name="A125554720J_Latest">Data7!$FW$20</definedName>
    <definedName name="A125554728A">Data7!$HY$1:$HY$10,Data7!$HY$11:$HY$20</definedName>
    <definedName name="A125554728A_Data">Data7!$HY$11:$HY$20</definedName>
    <definedName name="A125554728A_Latest">Data7!$HY$20</definedName>
    <definedName name="A125554736A">Data8!$BC$1:$BC$10,Data8!$BC$11:$BC$20</definedName>
    <definedName name="A125554736A_Data">Data8!$BC$11:$BC$20</definedName>
    <definedName name="A125554736A_Latest">Data8!$BC$20</definedName>
    <definedName name="A125554744A">Data8!$DW$1:$DW$10,Data8!$DW$11:$DW$20</definedName>
    <definedName name="A125554744A_Data">Data8!$DW$11:$DW$20</definedName>
    <definedName name="A125554744A_Latest">Data8!$DW$20</definedName>
    <definedName name="A125554752A">Data6!$FC$1:$FC$10,Data6!$FC$11:$FC$20</definedName>
    <definedName name="A125554752A_Data">Data6!$FC$11:$FC$20</definedName>
    <definedName name="A125554752A_Latest">Data6!$FC$20</definedName>
    <definedName name="A125554760A">Data7!$DC$1:$DC$10,Data7!$DC$11:$DC$20</definedName>
    <definedName name="A125554760A_Data">Data7!$DC$11:$DC$20</definedName>
    <definedName name="A125554760A_Latest">Data7!$DC$20</definedName>
    <definedName name="A125554768V">Data8!$FG$1:$FG$10,Data8!$FG$11:$FG$20</definedName>
    <definedName name="A125554768V_Data">Data8!$FG$11:$FG$20</definedName>
    <definedName name="A125554768V_Latest">Data8!$FG$20</definedName>
    <definedName name="A125554776V">Data8!$DE$1:$DE$10,Data8!$DE$11:$DE$20</definedName>
    <definedName name="A125554776V_Data">Data8!$DE$11:$DE$20</definedName>
    <definedName name="A125554776V_Latest">Data8!$DE$20</definedName>
    <definedName name="A125554784V">Data8!$GQ$1:$GQ$10,Data8!$GQ$11:$GQ$20</definedName>
    <definedName name="A125554784V_Data">Data8!$GQ$11:$GQ$20</definedName>
    <definedName name="A125554784V_Latest">Data8!$GQ$20</definedName>
    <definedName name="A125554792V">Data9!$U$1:$U$10,Data9!$U$11:$U$20</definedName>
    <definedName name="A125554792V_Data">Data9!$U$11:$U$20</definedName>
    <definedName name="A125554792V_Latest">Data9!$U$20</definedName>
    <definedName name="A125554800J">Data7!$BA$1:$BA$10,Data7!$BA$11:$BA$20</definedName>
    <definedName name="A125554800J_Data">Data7!$BA$11:$BA$20</definedName>
    <definedName name="A125554800J_Latest">Data7!$BA$20</definedName>
    <definedName name="A125554808A">Data7!$IQ$1:$IQ$10,Data7!$IQ$11:$IQ$20</definedName>
    <definedName name="A125554808A_Data">Data7!$IQ$11:$IQ$20</definedName>
    <definedName name="A125554808A_Latest">Data7!$IQ$20</definedName>
    <definedName name="A125554816A">Data8!$EO$1:$EO$10,Data8!$EO$11:$EO$20</definedName>
    <definedName name="A125554816A_Data">Data8!$EO$11:$EO$20</definedName>
    <definedName name="A125554816A_Latest">Data8!$EO$20</definedName>
    <definedName name="A125554824A">Data8!$FY$1:$FY$10,Data8!$FY$11:$FY$20</definedName>
    <definedName name="A125554824A_Data">Data8!$FY$11:$FY$20</definedName>
    <definedName name="A125554824A_Latest">Data8!$FY$20</definedName>
    <definedName name="A125554832A">Data8!$HI$1:$HI$10,Data8!$HI$11:$HI$20</definedName>
    <definedName name="A125554832A_Data">Data8!$HI$11:$HI$20</definedName>
    <definedName name="A125554832A_Latest">Data8!$HI$20</definedName>
    <definedName name="A125554840A">Data9!$C$1:$C$10,Data9!$C$11:$C$20</definedName>
    <definedName name="A125554840A_Data">Data9!$C$11:$C$20</definedName>
    <definedName name="A125554840A_Latest">Data9!$C$20</definedName>
    <definedName name="A125554848V">Data6!$GM$1:$GM$10,Data6!$GM$11:$GM$20</definedName>
    <definedName name="A125554848V_Data">Data6!$GM$11:$GM$20</definedName>
    <definedName name="A125554848V_Latest">Data6!$GM$20</definedName>
    <definedName name="A125554856V">Data6!$IO$1:$IO$10,Data6!$IO$11:$IO$20</definedName>
    <definedName name="A125554856V_Data">Data6!$IO$11:$IO$20</definedName>
    <definedName name="A125554856V_Latest">Data6!$IO$20</definedName>
    <definedName name="A125554864V">Data7!$Q$1:$Q$10,Data7!$Q$11:$Q$20</definedName>
    <definedName name="A125554864V_Data">Data7!$Q$11:$Q$20</definedName>
    <definedName name="A125554864V_Latest">Data7!$Q$20</definedName>
    <definedName name="A125554872V">Data7!$CK$1:$CK$10,Data7!$CK$11:$CK$20</definedName>
    <definedName name="A125554872V_Data">Data7!$CK$11:$CK$20</definedName>
    <definedName name="A125554872V_Latest">Data7!$CK$20</definedName>
    <definedName name="A125554880V">Data7!$DU$1:$DU$10,Data7!$DU$11:$DU$20</definedName>
    <definedName name="A125554880V_Data">Data7!$DU$11:$DU$20</definedName>
    <definedName name="A125554880V_Latest">Data7!$DU$20</definedName>
    <definedName name="A125554888L">Data7!$EM$1:$EM$10,Data7!$EM$11:$EM$20</definedName>
    <definedName name="A125554888L_Data">Data7!$EM$11:$EM$20</definedName>
    <definedName name="A125554888L_Latest">Data7!$EM$20</definedName>
    <definedName name="A125554896L">Data8!$S$1:$S$10,Data8!$S$11:$S$20</definedName>
    <definedName name="A125554896L_Data">Data8!$S$11:$S$20</definedName>
    <definedName name="A125554896L_Latest">Data8!$S$20</definedName>
    <definedName name="A125554904A">Data8!$IA$1:$IA$10,Data8!$IA$11:$IA$20</definedName>
    <definedName name="A125554904A_Data">Data8!$IA$11:$IA$20</definedName>
    <definedName name="A125554904A_Latest">Data8!$IA$20</definedName>
    <definedName name="A125554912A">Data9!$BE$1:$BE$10,Data9!$BE$11:$BE$20</definedName>
    <definedName name="A125554912A_Data">Data9!$BE$11:$BE$20</definedName>
    <definedName name="A125554912A_Latest">Data9!$BE$20</definedName>
    <definedName name="A125554920A">Data9!$BW$1:$BW$10,Data9!$BW$11:$BW$20</definedName>
    <definedName name="A125554920A_Data">Data9!$BW$11:$BW$20</definedName>
    <definedName name="A125554920A_Latest">Data9!$BW$20</definedName>
    <definedName name="A125554928V">Data7!$AI$1:$AI$10,Data7!$AI$11:$AI$20</definedName>
    <definedName name="A125554928V_Data">Data7!$AI$11:$AI$20</definedName>
    <definedName name="A125554928V_Latest">Data7!$AI$20</definedName>
    <definedName name="A125554936V">Data8!$BU$1:$BU$10,Data8!$BU$11:$BU$20</definedName>
    <definedName name="A125554936V_Data">Data8!$BU$11:$BU$20</definedName>
    <definedName name="A125554936V_Latest">Data8!$BU$20</definedName>
    <definedName name="A125554944V">Data8!$CM$1:$CM$10,Data8!$CM$11:$CM$20</definedName>
    <definedName name="A125554944V_Data">Data8!$CM$11:$CM$20</definedName>
    <definedName name="A125554944V_Latest">Data8!$CM$20</definedName>
    <definedName name="A125554952V">Data9!$AM$1:$AM$10,Data9!$AM$11:$AM$20</definedName>
    <definedName name="A125554952V_Data">Data9!$AM$11:$AM$20</definedName>
    <definedName name="A125554952V_Latest">Data9!$AM$20</definedName>
    <definedName name="A125554960V">Data6!$FU$1:$FU$10,Data6!$FU$11:$FU$20</definedName>
    <definedName name="A125554960V_Data">Data6!$FU$11:$FU$20</definedName>
    <definedName name="A125554960V_Latest">Data6!$FU$20</definedName>
    <definedName name="A125554968L">Data6!$HE$1:$HE$10,Data6!$HE$11:$HE$20</definedName>
    <definedName name="A125554968L_Data">Data6!$HE$11:$HE$20</definedName>
    <definedName name="A125554968L_Latest">Data6!$HE$20</definedName>
    <definedName name="A125554976L">Data6!$HW$1:$HW$10,Data6!$HW$11:$HW$20</definedName>
    <definedName name="A125554976L_Data">Data6!$HW$11:$HW$20</definedName>
    <definedName name="A125554976L_Latest">Data6!$HW$20</definedName>
    <definedName name="A125554984L">Data7!$BS$1:$BS$10,Data7!$BS$11:$BS$20</definedName>
    <definedName name="A125554984L_Data">Data7!$BS$11:$BS$20</definedName>
    <definedName name="A125554984L_Latest">Data7!$BS$20</definedName>
    <definedName name="A125554992L">Data7!$GO$1:$GO$10,Data7!$GO$11:$GO$20</definedName>
    <definedName name="A125554992L_Data">Data7!$GO$11:$GO$20</definedName>
    <definedName name="A125554992L_Latest">Data7!$GO$20</definedName>
    <definedName name="A125555000C">Data7!$HG$1:$HG$10,Data7!$HG$11:$HG$20</definedName>
    <definedName name="A125555000C_Data">Data7!$HG$11:$HG$20</definedName>
    <definedName name="A125555000C_Latest">Data7!$HG$20</definedName>
    <definedName name="A125555008W">Data7!$FE$1:$FE$10,Data7!$FE$11:$FE$20</definedName>
    <definedName name="A125555008W_Data">Data7!$FE$11:$FE$20</definedName>
    <definedName name="A125555008W_Latest">Data7!$FE$20</definedName>
    <definedName name="A125555016W">Data8!$AK$1:$AK$10,Data8!$AK$11:$AK$20</definedName>
    <definedName name="A125555016W_Data">Data8!$AK$11:$AK$20</definedName>
    <definedName name="A125555016W_Latest">Data8!$AK$20</definedName>
    <definedName name="A125555024W">Data9!$CO$1:$CO$10,Data9!$CO$11:$CO$20</definedName>
    <definedName name="A125555024W_Data">Data9!$CO$11:$CO$20</definedName>
    <definedName name="A125555024W_Latest">Data9!$CO$20</definedName>
    <definedName name="A125555032W">Data16!$AI$1:$AI$10,Data16!$AI$11:$AI$20</definedName>
    <definedName name="A125555032W_Data">Data16!$AI$11:$AI$20</definedName>
    <definedName name="A125555032W_Latest">Data16!$AI$20</definedName>
    <definedName name="A125555040W">Data16!$CK$1:$CK$10,Data16!$CK$11:$CK$20</definedName>
    <definedName name="A125555040W_Data">Data16!$CK$11:$CK$20</definedName>
    <definedName name="A125555040W_Latest">Data16!$CK$20</definedName>
    <definedName name="A125555048R">Data16!$FE$1:$FE$10,Data16!$FE$11:$FE$20</definedName>
    <definedName name="A125555048R_Data">Data16!$FE$11:$FE$20</definedName>
    <definedName name="A125555048R_Latest">Data16!$FE$20</definedName>
    <definedName name="A125555056R">Data16!$HY$1:$HY$10,Data16!$HY$11:$HY$20</definedName>
    <definedName name="A125555056R_Data">Data16!$HY$11:$HY$20</definedName>
    <definedName name="A125555056R_Latest">Data16!$HY$20</definedName>
    <definedName name="A125555064R">Data15!$O$1:$O$10,Data15!$O$11:$O$20</definedName>
    <definedName name="A125555064R_Data">Data15!$O$11:$O$20</definedName>
    <definedName name="A125555064R_Latest">Data15!$O$20</definedName>
    <definedName name="A125555072R">Data15!$HE$1:$HE$10,Data15!$HE$11:$HE$20</definedName>
    <definedName name="A125555072R_Data">Data15!$HE$11:$HE$20</definedName>
    <definedName name="A125555072R_Latest">Data15!$HE$20</definedName>
    <definedName name="A125555080R">Data17!$S$1:$S$10,Data17!$S$11:$S$20</definedName>
    <definedName name="A125555080R_Data">Data17!$S$11:$S$20</definedName>
    <definedName name="A125555080R_Latest">Data17!$S$20</definedName>
    <definedName name="A125555088J">Data16!$HG$1:$HG$10,Data16!$HG$11:$HG$20</definedName>
    <definedName name="A125555088J_Data">Data16!$HG$11:$HG$20</definedName>
    <definedName name="A125555088J_Latest">Data16!$HG$20</definedName>
    <definedName name="A125555096J">Data17!$BC$1:$BC$10,Data17!$BC$11:$BC$20</definedName>
    <definedName name="A125555096J_Data">Data17!$BC$11:$BC$20</definedName>
    <definedName name="A125555096J_Latest">Data17!$BC$20</definedName>
    <definedName name="A125555104W">Data17!$DW$1:$DW$10,Data17!$DW$11:$DW$20</definedName>
    <definedName name="A125555104W_Data">Data17!$DW$11:$DW$20</definedName>
    <definedName name="A125555104W_Latest">Data17!$DW$20</definedName>
    <definedName name="A125555112W">Data15!$FC$1:$FC$10,Data15!$FC$11:$FC$20</definedName>
    <definedName name="A125555112W_Data">Data15!$FC$11:$FC$20</definedName>
    <definedName name="A125555112W_Latest">Data15!$FC$20</definedName>
    <definedName name="A125555120W">Data16!$DC$1:$DC$10,Data16!$DC$11:$DC$20</definedName>
    <definedName name="A125555120W_Data">Data16!$DC$11:$DC$20</definedName>
    <definedName name="A125555120W_Latest">Data16!$DC$20</definedName>
    <definedName name="A125555128R">Data16!$IQ$1:$IQ$10,Data16!$IQ$11:$IQ$20</definedName>
    <definedName name="A125555128R_Data">Data16!$IQ$11:$IQ$20</definedName>
    <definedName name="A125555128R_Latest">Data16!$IQ$20</definedName>
    <definedName name="A125555136R">Data17!$AK$1:$AK$10,Data17!$AK$11:$AK$20</definedName>
    <definedName name="A125555136R_Data">Data17!$AK$11:$AK$20</definedName>
    <definedName name="A125555136R_Latest">Data17!$AK$20</definedName>
    <definedName name="A125555144R">Data17!$BU$1:$BU$10,Data17!$BU$11:$BU$20</definedName>
    <definedName name="A125555144R_Data">Data17!$BU$11:$BU$20</definedName>
    <definedName name="A125555144R_Latest">Data17!$BU$20</definedName>
    <definedName name="A125555152R">Data17!$DE$1:$DE$10,Data17!$DE$11:$DE$20</definedName>
    <definedName name="A125555152R_Data">Data17!$DE$11:$DE$20</definedName>
    <definedName name="A125555152R_Latest">Data17!$DE$20</definedName>
    <definedName name="A125555160R">Data15!$AY$1:$AY$10,Data15!$AY$11:$AY$20</definedName>
    <definedName name="A125555160R_Data">Data15!$AY$11:$AY$20</definedName>
    <definedName name="A125555160R_Latest">Data15!$AY$20</definedName>
    <definedName name="A125555168J">Data15!$DA$1:$DA$10,Data15!$DA$11:$DA$20</definedName>
    <definedName name="A125555168J_Data">Data15!$DA$11:$DA$20</definedName>
    <definedName name="A125555168J_Latest">Data15!$DA$20</definedName>
    <definedName name="A125555176J">Data15!$DS$1:$DS$10,Data15!$DS$11:$DS$20</definedName>
    <definedName name="A125555176J_Data">Data15!$DS$11:$DS$20</definedName>
    <definedName name="A125555176J_Latest">Data15!$DS$20</definedName>
    <definedName name="A125555184J">Data15!$GM$1:$GM$10,Data15!$GM$11:$GM$20</definedName>
    <definedName name="A125555184J_Data">Data15!$GM$11:$GM$20</definedName>
    <definedName name="A125555184J_Latest">Data15!$GM$20</definedName>
    <definedName name="A125555192J">Data15!$HW$1:$HW$10,Data15!$HW$11:$HW$20</definedName>
    <definedName name="A125555192J_Data">Data15!$HW$11:$HW$20</definedName>
    <definedName name="A125555192J_Latest">Data15!$HW$20</definedName>
    <definedName name="A125555200W">Data15!$IO$1:$IO$10,Data15!$IO$11:$IO$20</definedName>
    <definedName name="A125555200W_Data">Data15!$IO$11:$IO$20</definedName>
    <definedName name="A125555200W_Latest">Data15!$IO$20</definedName>
    <definedName name="A125555208R">Data16!$DU$1:$DU$10,Data16!$DU$11:$DU$20</definedName>
    <definedName name="A125555208R_Data">Data16!$DU$11:$DU$20</definedName>
    <definedName name="A125555208R_Latest">Data16!$DU$20</definedName>
    <definedName name="A125555216R">Data17!$CM$1:$CM$10,Data17!$CM$11:$CM$20</definedName>
    <definedName name="A125555216R_Data">Data17!$CM$11:$CM$20</definedName>
    <definedName name="A125555216R_Latest">Data17!$CM$20</definedName>
    <definedName name="A125555224R">Data17!$FG$1:$FG$10,Data17!$FG$11:$FG$20</definedName>
    <definedName name="A125555224R_Data">Data17!$FG$11:$FG$20</definedName>
    <definedName name="A125555224R_Latest">Data17!$FG$20</definedName>
    <definedName name="A125555232R">Data17!$FY$1:$FY$10,Data17!$FY$11:$FY$20</definedName>
    <definedName name="A125555232R_Data">Data17!$FY$11:$FY$20</definedName>
    <definedName name="A125555232R_Latest">Data17!$FY$20</definedName>
    <definedName name="A125555240R">Data15!$EK$1:$EK$10,Data15!$EK$11:$EK$20</definedName>
    <definedName name="A125555240R_Data">Data15!$EK$11:$EK$20</definedName>
    <definedName name="A125555240R_Latest">Data15!$EK$20</definedName>
    <definedName name="A125555248J">Data16!$FW$1:$FW$10,Data16!$FW$11:$FW$20</definedName>
    <definedName name="A125555248J_Data">Data16!$FW$11:$FW$20</definedName>
    <definedName name="A125555248J_Latest">Data16!$FW$20</definedName>
    <definedName name="A125555256J">Data16!$GO$1:$GO$10,Data16!$GO$11:$GO$20</definedName>
    <definedName name="A125555256J_Data">Data16!$GO$11:$GO$20</definedName>
    <definedName name="A125555256J_Latest">Data16!$GO$20</definedName>
    <definedName name="A125555264J">Data17!$EO$1:$EO$10,Data17!$EO$11:$EO$20</definedName>
    <definedName name="A125555264J_Data">Data17!$EO$11:$EO$20</definedName>
    <definedName name="A125555264J_Latest">Data17!$EO$20</definedName>
    <definedName name="A125555272J">Data15!$AG$1:$AG$10,Data15!$AG$11:$AG$20</definedName>
    <definedName name="A125555272J_Data">Data15!$AG$11:$AG$20</definedName>
    <definedName name="A125555272J_Latest">Data15!$AG$20</definedName>
    <definedName name="A125555280J">Data15!$BQ$1:$BQ$10,Data15!$BQ$11:$BQ$20</definedName>
    <definedName name="A125555280J_Data">Data15!$BQ$11:$BQ$20</definedName>
    <definedName name="A125555280J_Latest">Data15!$BQ$20</definedName>
    <definedName name="A125555288A">Data15!$CI$1:$CI$10,Data15!$CI$11:$CI$20</definedName>
    <definedName name="A125555288A_Data">Data15!$CI$11:$CI$20</definedName>
    <definedName name="A125555288A_Latest">Data15!$CI$20</definedName>
    <definedName name="A125555296A">Data15!$FU$1:$FU$10,Data15!$FU$11:$FU$20</definedName>
    <definedName name="A125555296A_Data">Data15!$FU$11:$FU$20</definedName>
    <definedName name="A125555296A_Latest">Data15!$FU$20</definedName>
    <definedName name="A125555304R">Data16!$BA$1:$BA$10,Data16!$BA$11:$BA$20</definedName>
    <definedName name="A125555304R_Data">Data16!$BA$11:$BA$20</definedName>
    <definedName name="A125555304R_Latest">Data16!$BA$20</definedName>
    <definedName name="A125555312R">Data16!$BS$1:$BS$10,Data16!$BS$11:$BS$20</definedName>
    <definedName name="A125555312R_Data">Data16!$BS$11:$BS$20</definedName>
    <definedName name="A125555312R_Latest">Data16!$BS$20</definedName>
    <definedName name="A125555320R">Data16!$Q$1:$Q$10,Data16!$Q$11:$Q$20</definedName>
    <definedName name="A125555320R_Data">Data16!$Q$11:$Q$20</definedName>
    <definedName name="A125555320R_Latest">Data16!$Q$20</definedName>
    <definedName name="A125555328J">Data16!$EM$1:$EM$10,Data16!$EM$11:$EM$20</definedName>
    <definedName name="A125555328J_Data">Data16!$EM$11:$EM$20</definedName>
    <definedName name="A125555328J_Latest">Data16!$EM$20</definedName>
    <definedName name="A125555336J">Data17!$GQ$1:$GQ$10,Data17!$GQ$11:$GQ$20</definedName>
    <definedName name="A125555336J_Data">Data17!$GQ$11:$GQ$20</definedName>
    <definedName name="A125555336J_Latest">Data17!$GQ$20</definedName>
    <definedName name="A125555344J">Data18!$IC$1:$IC$10,Data18!$IC$11:$IC$20</definedName>
    <definedName name="A125555344J_Data">Data18!$IC$11:$IC$20</definedName>
    <definedName name="A125555344J_Latest">Data18!$IC$20</definedName>
    <definedName name="A125555352J">Data19!$AO$1:$AO$10,Data19!$AO$11:$AO$20</definedName>
    <definedName name="A125555352J_Data">Data19!$AO$11:$AO$20</definedName>
    <definedName name="A125555352J_Latest">Data19!$AO$20</definedName>
    <definedName name="A125555360J">Data19!$DI$1:$DI$10,Data19!$DI$11:$DI$20</definedName>
    <definedName name="A125555360J_Data">Data19!$DI$11:$DI$20</definedName>
    <definedName name="A125555360J_Latest">Data19!$DI$20</definedName>
    <definedName name="A125555368A">Data19!$GC$1:$GC$10,Data19!$GC$11:$GC$20</definedName>
    <definedName name="A125555368A_Data">Data19!$GC$11:$GC$20</definedName>
    <definedName name="A125555368A_Latest">Data19!$GC$20</definedName>
    <definedName name="A125555376A">Data17!$HI$1:$HI$10,Data17!$HI$11:$HI$20</definedName>
    <definedName name="A125555376A_Data">Data17!$HI$11:$HI$20</definedName>
    <definedName name="A125555376A_Latest">Data17!$HI$20</definedName>
    <definedName name="A125555384A">Data18!$FI$1:$FI$10,Data18!$FI$11:$FI$20</definedName>
    <definedName name="A125555384A_Data">Data18!$FI$11:$FI$20</definedName>
    <definedName name="A125555384A_Latest">Data18!$FI$20</definedName>
    <definedName name="A125555392A">Data19!$HM$1:$HM$10,Data19!$HM$11:$HM$20</definedName>
    <definedName name="A125555392A_Data">Data19!$HM$11:$HM$20</definedName>
    <definedName name="A125555392A_Latest">Data19!$HM$20</definedName>
    <definedName name="A125555400R">Data19!$FK$1:$FK$10,Data19!$FK$11:$FK$20</definedName>
    <definedName name="A125555400R_Data">Data19!$FK$11:$FK$20</definedName>
    <definedName name="A125555400R_Latest">Data19!$FK$20</definedName>
    <definedName name="A125555408J">Data20!$G$1:$G$10,Data20!$G$11:$G$20</definedName>
    <definedName name="A125555408J_Data">Data20!$G$11:$G$20</definedName>
    <definedName name="A125555408J_Latest">Data20!$G$20</definedName>
    <definedName name="A125555416J">Data20!$CA$1:$CA$10,Data20!$CA$11:$CA$20</definedName>
    <definedName name="A125555416J_Data">Data20!$CA$11:$CA$20</definedName>
    <definedName name="A125555416J_Latest">Data20!$CA$20</definedName>
    <definedName name="A125555424J">Data18!$DG$1:$DG$10,Data18!$DG$11:$DG$20</definedName>
    <definedName name="A125555424J_Data">Data18!$DG$11:$DG$20</definedName>
    <definedName name="A125555424J_Latest">Data18!$DG$20</definedName>
    <definedName name="A125555432J">Data19!$BG$1:$BG$10,Data19!$BG$11:$BG$20</definedName>
    <definedName name="A125555432J_Data">Data19!$BG$11:$BG$20</definedName>
    <definedName name="A125555432J_Latest">Data19!$BG$20</definedName>
    <definedName name="A125555440J">Data19!$GU$1:$GU$10,Data19!$GU$11:$GU$20</definedName>
    <definedName name="A125555440J_Data">Data19!$GU$11:$GU$20</definedName>
    <definedName name="A125555440J_Latest">Data19!$GU$20</definedName>
    <definedName name="A125555448A">Data19!$IE$1:$IE$10,Data19!$IE$11:$IE$20</definedName>
    <definedName name="A125555448A_Data">Data19!$IE$11:$IE$20</definedName>
    <definedName name="A125555448A_Latest">Data19!$IE$20</definedName>
    <definedName name="A125555456A">Data20!$Y$1:$Y$10,Data20!$Y$11:$Y$20</definedName>
    <definedName name="A125555456A_Data">Data20!$Y$11:$Y$20</definedName>
    <definedName name="A125555456A_Latest">Data20!$Y$20</definedName>
    <definedName name="A125555464A">Data20!$BI$1:$BI$10,Data20!$BI$11:$BI$20</definedName>
    <definedName name="A125555464A_Data">Data20!$BI$11:$BI$20</definedName>
    <definedName name="A125555464A_Latest">Data20!$BI$20</definedName>
    <definedName name="A125555472A">Data18!$C$1:$C$10,Data18!$C$11:$C$20</definedName>
    <definedName name="A125555472A_Data">Data18!$C$11:$C$20</definedName>
    <definedName name="A125555472A_Latest">Data18!$C$20</definedName>
    <definedName name="A125555480A">Data18!$BE$1:$BE$10,Data18!$BE$11:$BE$20</definedName>
    <definedName name="A125555480A_Data">Data18!$BE$11:$BE$20</definedName>
    <definedName name="A125555480A_Latest">Data18!$BE$20</definedName>
    <definedName name="A125555488V">Data18!$BW$1:$BW$10,Data18!$BW$11:$BW$20</definedName>
    <definedName name="A125555488V_Data">Data18!$BW$11:$BW$20</definedName>
    <definedName name="A125555488V_Latest">Data18!$BW$20</definedName>
    <definedName name="A125555496V">Data18!$EQ$1:$EQ$10,Data18!$EQ$11:$EQ$20</definedName>
    <definedName name="A125555496V_Data">Data18!$EQ$11:$EQ$20</definedName>
    <definedName name="A125555496V_Latest">Data18!$EQ$20</definedName>
    <definedName name="A125555504J">Data18!$GA$1:$GA$10,Data18!$GA$11:$GA$20</definedName>
    <definedName name="A125555504J_Data">Data18!$GA$11:$GA$20</definedName>
    <definedName name="A125555504J_Latest">Data18!$GA$20</definedName>
    <definedName name="A125555512J">Data18!$GS$1:$GS$10,Data18!$GS$11:$GS$20</definedName>
    <definedName name="A125555512J_Data">Data18!$GS$11:$GS$20</definedName>
    <definedName name="A125555512J_Latest">Data18!$GS$20</definedName>
    <definedName name="A125555520J">Data19!$BY$1:$BY$10,Data19!$BY$11:$BY$20</definedName>
    <definedName name="A125555520J_Data">Data19!$BY$11:$BY$20</definedName>
    <definedName name="A125555520J_Latest">Data19!$BY$20</definedName>
    <definedName name="A125555528A">Data20!$AQ$1:$AQ$10,Data20!$AQ$11:$AQ$20</definedName>
    <definedName name="A125555528A_Data">Data20!$AQ$11:$AQ$20</definedName>
    <definedName name="A125555528A_Latest">Data20!$AQ$20</definedName>
    <definedName name="A125555536A">Data20!$DK$1:$DK$10,Data20!$DK$11:$DK$20</definedName>
    <definedName name="A125555536A_Data">Data20!$DK$11:$DK$20</definedName>
    <definedName name="A125555536A_Latest">Data20!$DK$20</definedName>
    <definedName name="A125555544A">Data20!$EC$1:$EC$10,Data20!$EC$11:$EC$20</definedName>
    <definedName name="A125555544A_Data">Data20!$EC$11:$EC$20</definedName>
    <definedName name="A125555544A_Latest">Data20!$EC$20</definedName>
    <definedName name="A125555552A">Data18!$CO$1:$CO$10,Data18!$CO$11:$CO$20</definedName>
    <definedName name="A125555552A_Data">Data18!$CO$11:$CO$20</definedName>
    <definedName name="A125555552A_Latest">Data18!$CO$20</definedName>
    <definedName name="A125555560A">Data19!$EA$1:$EA$10,Data19!$EA$11:$EA$20</definedName>
    <definedName name="A125555560A_Data">Data19!$EA$11:$EA$20</definedName>
    <definedName name="A125555560A_Latest">Data19!$EA$20</definedName>
    <definedName name="A125555568V">Data19!$ES$1:$ES$10,Data19!$ES$11:$ES$20</definedName>
    <definedName name="A125555568V_Data">Data19!$ES$11:$ES$20</definedName>
    <definedName name="A125555568V_Latest">Data19!$ES$20</definedName>
    <definedName name="A125555576V">Data20!$CS$1:$CS$10,Data20!$CS$11:$CS$20</definedName>
    <definedName name="A125555576V_Data">Data20!$CS$11:$CS$20</definedName>
    <definedName name="A125555576V_Latest">Data20!$CS$20</definedName>
    <definedName name="A125555584V">Data17!$IA$1:$IA$10,Data17!$IA$11:$IA$20</definedName>
    <definedName name="A125555584V_Data">Data17!$IA$11:$IA$20</definedName>
    <definedName name="A125555584V_Latest">Data17!$IA$20</definedName>
    <definedName name="A125555592V">Data18!$U$1:$U$10,Data18!$U$11:$U$20</definedName>
    <definedName name="A125555592V_Data">Data18!$U$11:$U$20</definedName>
    <definedName name="A125555592V_Latest">Data18!$U$20</definedName>
    <definedName name="A125555600J">Data18!$AM$1:$AM$10,Data18!$AM$11:$AM$20</definedName>
    <definedName name="A125555600J_Data">Data18!$AM$11:$AM$20</definedName>
    <definedName name="A125555600J_Latest">Data18!$AM$20</definedName>
    <definedName name="A125555608A">Data18!$DY$1:$DY$10,Data18!$DY$11:$DY$20</definedName>
    <definedName name="A125555608A_Data">Data18!$DY$11:$DY$20</definedName>
    <definedName name="A125555608A_Latest">Data18!$DY$20</definedName>
    <definedName name="A125555616A">Data19!$E$1:$E$10,Data19!$E$11:$E$20</definedName>
    <definedName name="A125555616A_Data">Data19!$E$11:$E$20</definedName>
    <definedName name="A125555616A_Latest">Data19!$E$20</definedName>
    <definedName name="A125555624A">Data19!$W$1:$W$10,Data19!$W$11:$W$20</definedName>
    <definedName name="A125555624A_Data">Data19!$W$11:$W$20</definedName>
    <definedName name="A125555624A_Latest">Data19!$W$20</definedName>
    <definedName name="A125555632A">Data18!$HK$1:$HK$10,Data18!$HK$11:$HK$20</definedName>
    <definedName name="A125555632A_Data">Data18!$HK$11:$HK$20</definedName>
    <definedName name="A125555632A_Latest">Data18!$HK$20</definedName>
    <definedName name="A125555640A">Data19!$CQ$1:$CQ$10,Data19!$CQ$11:$CQ$20</definedName>
    <definedName name="A125555640A_Data">Data19!$CQ$11:$CQ$20</definedName>
    <definedName name="A125555640A_Latest">Data19!$CQ$20</definedName>
    <definedName name="A125555648V">Data20!$EU$1:$EU$10,Data20!$EU$11:$EU$20</definedName>
    <definedName name="A125555648V_Data">Data20!$EU$11:$EU$20</definedName>
    <definedName name="A125555648V_Latest">Data20!$EU$20</definedName>
    <definedName name="A125555656V">Data21!$GG$1:$GG$10,Data21!$GG$11:$GG$20</definedName>
    <definedName name="A125555656V_Data">Data21!$GG$11:$GG$20</definedName>
    <definedName name="A125555656V_Latest">Data21!$GG$20</definedName>
    <definedName name="A125555664V">Data21!$II$1:$II$10,Data21!$II$11:$II$20</definedName>
    <definedName name="A125555664V_Data">Data21!$II$11:$II$20</definedName>
    <definedName name="A125555664V_Latest">Data21!$II$20</definedName>
    <definedName name="A125555672V">Data22!$BM$1:$BM$10,Data22!$BM$11:$BM$20</definedName>
    <definedName name="A125555672V_Data">Data22!$BM$11:$BM$20</definedName>
    <definedName name="A125555672V_Latest">Data22!$BM$20</definedName>
    <definedName name="A125555680V">Data22!$EG$1:$EG$10,Data22!$EG$11:$EG$20</definedName>
    <definedName name="A125555680V_Data">Data22!$EG$11:$EG$20</definedName>
    <definedName name="A125555680V_Latest">Data22!$EG$20</definedName>
    <definedName name="A125555688L">Data20!$FM$1:$FM$10,Data20!$FM$11:$FM$20</definedName>
    <definedName name="A125555688L_Data">Data20!$FM$11:$FM$20</definedName>
    <definedName name="A125555688L_Latest">Data20!$FM$20</definedName>
    <definedName name="A125555696L">Data21!$DM$1:$DM$10,Data21!$DM$11:$DM$20</definedName>
    <definedName name="A125555696L_Data">Data21!$DM$11:$DM$20</definedName>
    <definedName name="A125555696L_Latest">Data21!$DM$20</definedName>
    <definedName name="A125555704A">Data22!$FQ$1:$FQ$10,Data22!$FQ$11:$FQ$20</definedName>
    <definedName name="A125555704A_Data">Data22!$FQ$11:$FQ$20</definedName>
    <definedName name="A125555704A_Latest">Data22!$FQ$20</definedName>
    <definedName name="A125555712A">Data22!$DO$1:$DO$10,Data22!$DO$11:$DO$20</definedName>
    <definedName name="A125555712A_Data">Data22!$DO$11:$DO$20</definedName>
    <definedName name="A125555712A_Latest">Data22!$DO$20</definedName>
    <definedName name="A125555720A">Data22!$HA$1:$HA$10,Data22!$HA$11:$HA$20</definedName>
    <definedName name="A125555720A_Data">Data22!$HA$11:$HA$20</definedName>
    <definedName name="A125555720A_Latest">Data22!$HA$20</definedName>
    <definedName name="A125555728V">Data23!$AE$1:$AE$10,Data23!$AE$11:$AE$20</definedName>
    <definedName name="A125555728V_Data">Data23!$AE$11:$AE$20</definedName>
    <definedName name="A125555728V_Latest">Data23!$AE$20</definedName>
    <definedName name="A125555736V">Data21!$BK$1:$BK$10,Data21!$BK$11:$BK$20</definedName>
    <definedName name="A125555736V_Data">Data21!$BK$11:$BK$20</definedName>
    <definedName name="A125555736V_Latest">Data21!$BK$20</definedName>
    <definedName name="A125555744V">Data22!$K$1:$K$10,Data22!$K$11:$K$20</definedName>
    <definedName name="A125555744V_Data">Data22!$K$11:$K$20</definedName>
    <definedName name="A125555744V_Latest">Data22!$K$20</definedName>
    <definedName name="A125555752V">Data22!$EY$1:$EY$10,Data22!$EY$11:$EY$20</definedName>
    <definedName name="A125555752V_Data">Data22!$EY$11:$EY$20</definedName>
    <definedName name="A125555752V_Latest">Data22!$EY$20</definedName>
    <definedName name="A125555760V">Data22!$GI$1:$GI$10,Data22!$GI$11:$GI$20</definedName>
    <definedName name="A125555760V_Data">Data22!$GI$11:$GI$20</definedName>
    <definedName name="A125555760V_Latest">Data22!$GI$20</definedName>
    <definedName name="A125555768L">Data22!$HS$1:$HS$10,Data22!$HS$11:$HS$20</definedName>
    <definedName name="A125555768L_Data">Data22!$HS$11:$HS$20</definedName>
    <definedName name="A125555768L_Latest">Data22!$HS$20</definedName>
    <definedName name="A125555776L">Data23!$M$1:$M$10,Data23!$M$11:$M$20</definedName>
    <definedName name="A125555776L_Data">Data23!$M$11:$M$20</definedName>
    <definedName name="A125555776L_Latest">Data23!$M$20</definedName>
    <definedName name="A125555784L">Data20!$GW$1:$GW$10,Data20!$GW$11:$GW$20</definedName>
    <definedName name="A125555784L_Data">Data20!$GW$11:$GW$20</definedName>
    <definedName name="A125555784L_Latest">Data20!$GW$20</definedName>
    <definedName name="A125555792L">Data21!$I$1:$I$10,Data21!$I$11:$I$20</definedName>
    <definedName name="A125555792L_Data">Data21!$I$11:$I$20</definedName>
    <definedName name="A125555792L_Latest">Data21!$I$20</definedName>
    <definedName name="A125555800A">Data21!$AA$1:$AA$10,Data21!$AA$11:$AA$20</definedName>
    <definedName name="A125555800A_Data">Data21!$AA$11:$AA$20</definedName>
    <definedName name="A125555800A_Latest">Data21!$AA$20</definedName>
    <definedName name="A125555808V">Data21!$CU$1:$CU$10,Data21!$CU$11:$CU$20</definedName>
    <definedName name="A125555808V_Data">Data21!$CU$11:$CU$20</definedName>
    <definedName name="A125555808V_Latest">Data21!$CU$20</definedName>
    <definedName name="A125555816V">Data21!$EE$1:$EE$10,Data21!$EE$11:$EE$20</definedName>
    <definedName name="A125555816V_Data">Data21!$EE$11:$EE$20</definedName>
    <definedName name="A125555816V_Latest">Data21!$EE$20</definedName>
    <definedName name="A125555824V">Data21!$EW$1:$EW$10,Data21!$EW$11:$EW$20</definedName>
    <definedName name="A125555824V_Data">Data21!$EW$11:$EW$20</definedName>
    <definedName name="A125555824V_Latest">Data21!$EW$20</definedName>
    <definedName name="A125555832V">Data22!$AC$1:$AC$10,Data22!$AC$11:$AC$20</definedName>
    <definedName name="A125555832V_Data">Data22!$AC$11:$AC$20</definedName>
    <definedName name="A125555832V_Latest">Data22!$AC$20</definedName>
    <definedName name="A125555840V">Data22!$IK$1:$IK$10,Data22!$IK$11:$IK$20</definedName>
    <definedName name="A125555840V_Data">Data22!$IK$11:$IK$20</definedName>
    <definedName name="A125555840V_Latest">Data22!$IK$20</definedName>
    <definedName name="A125555848L">Data23!$BO$1:$BO$10,Data23!$BO$11:$BO$20</definedName>
    <definedName name="A125555848L_Data">Data23!$BO$11:$BO$20</definedName>
    <definedName name="A125555848L_Latest">Data23!$BO$20</definedName>
    <definedName name="A125555856L">Data23!$CG$1:$CG$10,Data23!$CG$11:$CG$20</definedName>
    <definedName name="A125555856L_Data">Data23!$CG$11:$CG$20</definedName>
    <definedName name="A125555856L_Latest">Data23!$CG$20</definedName>
    <definedName name="A125555864L">Data21!$AS$1:$AS$10,Data21!$AS$11:$AS$20</definedName>
    <definedName name="A125555864L_Data">Data21!$AS$11:$AS$20</definedName>
    <definedName name="A125555864L_Latest">Data21!$AS$20</definedName>
    <definedName name="A125555872L">Data22!$CE$1:$CE$10,Data22!$CE$11:$CE$20</definedName>
    <definedName name="A125555872L_Data">Data22!$CE$11:$CE$20</definedName>
    <definedName name="A125555872L_Latest">Data22!$CE$20</definedName>
    <definedName name="A125555880L">Data22!$CW$1:$CW$10,Data22!$CW$11:$CW$20</definedName>
    <definedName name="A125555880L_Data">Data22!$CW$11:$CW$20</definedName>
    <definedName name="A125555880L_Latest">Data22!$CW$20</definedName>
    <definedName name="A125555888F">Data23!$AW$1:$AW$10,Data23!$AW$11:$AW$20</definedName>
    <definedName name="A125555888F_Data">Data23!$AW$11:$AW$20</definedName>
    <definedName name="A125555888F_Latest">Data23!$AW$20</definedName>
    <definedName name="A125555896F">Data20!$GE$1:$GE$10,Data20!$GE$11:$GE$20</definedName>
    <definedName name="A125555896F_Data">Data20!$GE$11:$GE$20</definedName>
    <definedName name="A125555896F_Latest">Data20!$GE$20</definedName>
    <definedName name="A125555904V">Data20!$HO$1:$HO$10,Data20!$HO$11:$HO$20</definedName>
    <definedName name="A125555904V_Data">Data20!$HO$11:$HO$20</definedName>
    <definedName name="A125555904V_Latest">Data20!$HO$20</definedName>
    <definedName name="A125555912V">Data20!$IG$1:$IG$10,Data20!$IG$11:$IG$20</definedName>
    <definedName name="A125555912V_Data">Data20!$IG$11:$IG$20</definedName>
    <definedName name="A125555912V_Latest">Data20!$IG$20</definedName>
    <definedName name="A125555920V">Data21!$CC$1:$CC$10,Data21!$CC$11:$CC$20</definedName>
    <definedName name="A125555920V_Data">Data21!$CC$11:$CC$20</definedName>
    <definedName name="A125555920V_Latest">Data21!$CC$20</definedName>
    <definedName name="A125555928L">Data21!$GY$1:$GY$10,Data21!$GY$11:$GY$20</definedName>
    <definedName name="A125555928L_Data">Data21!$GY$11:$GY$20</definedName>
    <definedName name="A125555928L_Latest">Data21!$GY$20</definedName>
    <definedName name="A125555936L">Data21!$HQ$1:$HQ$10,Data21!$HQ$11:$HQ$20</definedName>
    <definedName name="A125555936L_Data">Data21!$HQ$11:$HQ$20</definedName>
    <definedName name="A125555936L_Latest">Data21!$HQ$20</definedName>
    <definedName name="A125555944L">Data21!$FO$1:$FO$10,Data21!$FO$11:$FO$20</definedName>
    <definedName name="A125555944L_Data">Data21!$FO$11:$FO$20</definedName>
    <definedName name="A125555944L_Latest">Data21!$FO$20</definedName>
    <definedName name="A125555952L">Data22!$AU$1:$AU$10,Data22!$AU$11:$AU$20</definedName>
    <definedName name="A125555952L_Data">Data22!$AU$11:$AU$20</definedName>
    <definedName name="A125555952L_Latest">Data22!$AU$20</definedName>
    <definedName name="A125555960L">Data23!$CY$1:$CY$10,Data23!$CY$11:$CY$20</definedName>
    <definedName name="A125555960L_Data">Data23!$CY$11:$CY$20</definedName>
    <definedName name="A125555960L_Latest">Data23!$CY$20</definedName>
    <definedName name="A125555968F">Data4!$HS$1:$HS$10,Data4!$HS$11:$HS$20</definedName>
    <definedName name="A125555968F_Data">Data4!$HS$11:$HS$20</definedName>
    <definedName name="A125555968F_Latest">Data4!$HS$20</definedName>
    <definedName name="A125555976F">Data5!$AE$1:$AE$10,Data5!$AE$11:$AE$20</definedName>
    <definedName name="A125555976F_Data">Data5!$AE$11:$AE$20</definedName>
    <definedName name="A125555976F_Latest">Data5!$AE$20</definedName>
    <definedName name="A125555984F">Data5!$CY$1:$CY$10,Data5!$CY$11:$CY$20</definedName>
    <definedName name="A125555984F_Data">Data5!$CY$11:$CY$20</definedName>
    <definedName name="A125555984F_Latest">Data5!$CY$20</definedName>
    <definedName name="A125555992F">Data5!$FS$1:$FS$10,Data5!$FS$11:$FS$20</definedName>
    <definedName name="A125555992F_Data">Data5!$FS$11:$FS$20</definedName>
    <definedName name="A125555992F_Latest">Data5!$FS$20</definedName>
    <definedName name="A125556000W">Data3!$GY$1:$GY$10,Data3!$GY$11:$GY$20</definedName>
    <definedName name="A125556000W_Data">Data3!$GY$11:$GY$20</definedName>
    <definedName name="A125556000W_Latest">Data3!$GY$20</definedName>
    <definedName name="A125556008R">Data4!$EY$1:$EY$10,Data4!$EY$11:$EY$20</definedName>
    <definedName name="A125556008R_Data">Data4!$EY$11:$EY$20</definedName>
    <definedName name="A125556008R_Latest">Data4!$EY$20</definedName>
    <definedName name="A125556016R">Data5!$HC$1:$HC$10,Data5!$HC$11:$HC$20</definedName>
    <definedName name="A125556016R_Data">Data5!$HC$11:$HC$20</definedName>
    <definedName name="A125556016R_Latest">Data5!$HC$20</definedName>
    <definedName name="A125556024R">Data5!$FA$1:$FA$10,Data5!$FA$11:$FA$20</definedName>
    <definedName name="A125556024R_Data">Data5!$FA$11:$FA$20</definedName>
    <definedName name="A125556024R_Latest">Data5!$FA$20</definedName>
    <definedName name="A125556032R">Data5!$IM$1:$IM$10,Data5!$IM$11:$IM$20</definedName>
    <definedName name="A125556032R_Data">Data5!$IM$11:$IM$20</definedName>
    <definedName name="A125556032R_Latest">Data5!$IM$20</definedName>
    <definedName name="A125556040R">Data6!$BQ$1:$BQ$10,Data6!$BQ$11:$BQ$20</definedName>
    <definedName name="A125556040R_Data">Data6!$BQ$11:$BQ$20</definedName>
    <definedName name="A125556040R_Latest">Data6!$BQ$20</definedName>
    <definedName name="A125556048J">Data4!$CW$1:$CW$10,Data4!$CW$11:$CW$20</definedName>
    <definedName name="A125556048J_Data">Data4!$CW$11:$CW$20</definedName>
    <definedName name="A125556048J_Latest">Data4!$CW$20</definedName>
    <definedName name="A125556056J">Data5!$AW$1:$AW$10,Data5!$AW$11:$AW$20</definedName>
    <definedName name="A125556056J_Data">Data5!$AW$11:$AW$20</definedName>
    <definedName name="A125556056J_Latest">Data5!$AW$20</definedName>
    <definedName name="A125556064J">Data5!$GK$1:$GK$10,Data5!$GK$11:$GK$20</definedName>
    <definedName name="A125556064J_Data">Data5!$GK$11:$GK$20</definedName>
    <definedName name="A125556064J_Latest">Data5!$GK$20</definedName>
    <definedName name="A125556072J">Data5!$HU$1:$HU$10,Data5!$HU$11:$HU$20</definedName>
    <definedName name="A125556072J_Data">Data5!$HU$11:$HU$20</definedName>
    <definedName name="A125556072J_Latest">Data5!$HU$20</definedName>
    <definedName name="A125556080J">Data6!$O$1:$O$10,Data6!$O$11:$O$20</definedName>
    <definedName name="A125556080J_Data">Data6!$O$11:$O$20</definedName>
    <definedName name="A125556080J_Latest">Data6!$O$20</definedName>
    <definedName name="A125556088A">Data6!$AY$1:$AY$10,Data6!$AY$11:$AY$20</definedName>
    <definedName name="A125556088A_Data">Data6!$AY$11:$AY$20</definedName>
    <definedName name="A125556088A_Latest">Data6!$AY$20</definedName>
    <definedName name="A125556096A">Data3!$II$1:$II$10,Data3!$II$11:$II$20</definedName>
    <definedName name="A125556096A_Data">Data3!$II$11:$II$20</definedName>
    <definedName name="A125556096A_Latest">Data3!$II$20</definedName>
    <definedName name="A125556104R">Data4!$AU$1:$AU$10,Data4!$AU$11:$AU$20</definedName>
    <definedName name="A125556104R_Data">Data4!$AU$11:$AU$20</definedName>
    <definedName name="A125556104R_Latest">Data4!$AU$20</definedName>
    <definedName name="A125556112R">Data4!$BM$1:$BM$10,Data4!$BM$11:$BM$20</definedName>
    <definedName name="A125556112R_Data">Data4!$BM$11:$BM$20</definedName>
    <definedName name="A125556112R_Latest">Data4!$BM$20</definedName>
    <definedName name="A125556120R">Data4!$EG$1:$EG$10,Data4!$EG$11:$EG$20</definedName>
    <definedName name="A125556120R_Data">Data4!$EG$11:$EG$20</definedName>
    <definedName name="A125556120R_Latest">Data4!$EG$20</definedName>
    <definedName name="A125556128J">Data4!$FQ$1:$FQ$10,Data4!$FQ$11:$FQ$20</definedName>
    <definedName name="A125556128J_Data">Data4!$FQ$11:$FQ$20</definedName>
    <definedName name="A125556128J_Latest">Data4!$FQ$20</definedName>
    <definedName name="A125556136J">Data4!$GI$1:$GI$10,Data4!$GI$11:$GI$20</definedName>
    <definedName name="A125556136J_Data">Data4!$GI$11:$GI$20</definedName>
    <definedName name="A125556136J_Latest">Data4!$GI$20</definedName>
    <definedName name="A125556144J">Data5!$BO$1:$BO$10,Data5!$BO$11:$BO$20</definedName>
    <definedName name="A125556144J_Data">Data5!$BO$11:$BO$20</definedName>
    <definedName name="A125556144J_Latest">Data5!$BO$20</definedName>
    <definedName name="A125556152J">Data6!$AG$1:$AG$10,Data6!$AG$11:$AG$20</definedName>
    <definedName name="A125556152J_Data">Data6!$AG$11:$AG$20</definedName>
    <definedName name="A125556152J_Latest">Data6!$AG$20</definedName>
    <definedName name="A125556160J">Data6!$DA$1:$DA$10,Data6!$DA$11:$DA$20</definedName>
    <definedName name="A125556160J_Data">Data6!$DA$11:$DA$20</definedName>
    <definedName name="A125556160J_Latest">Data6!$DA$20</definedName>
    <definedName name="A125556168A">Data6!$DS$1:$DS$10,Data6!$DS$11:$DS$20</definedName>
    <definedName name="A125556168A_Data">Data6!$DS$11:$DS$20</definedName>
    <definedName name="A125556168A_Latest">Data6!$DS$20</definedName>
    <definedName name="A125556176A">Data4!$CE$1:$CE$10,Data4!$CE$11:$CE$20</definedName>
    <definedName name="A125556176A_Data">Data4!$CE$11:$CE$20</definedName>
    <definedName name="A125556176A_Latest">Data4!$CE$20</definedName>
    <definedName name="A125556184A">Data5!$DQ$1:$DQ$10,Data5!$DQ$11:$DQ$20</definedName>
    <definedName name="A125556184A_Data">Data5!$DQ$11:$DQ$20</definedName>
    <definedName name="A125556184A_Latest">Data5!$DQ$20</definedName>
    <definedName name="A125556192A">Data5!$EI$1:$EI$10,Data5!$EI$11:$EI$20</definedName>
    <definedName name="A125556192A_Data">Data5!$EI$11:$EI$20</definedName>
    <definedName name="A125556192A_Latest">Data5!$EI$20</definedName>
    <definedName name="A125556200R">Data6!$CI$1:$CI$10,Data6!$CI$11:$CI$20</definedName>
    <definedName name="A125556200R_Data">Data6!$CI$11:$CI$20</definedName>
    <definedName name="A125556200R_Latest">Data6!$CI$20</definedName>
    <definedName name="A125556208J">Data3!$HQ$1:$HQ$10,Data3!$HQ$11:$HQ$20</definedName>
    <definedName name="A125556208J_Data">Data3!$HQ$11:$HQ$20</definedName>
    <definedName name="A125556208J_Latest">Data3!$HQ$20</definedName>
    <definedName name="A125556216J">Data4!$K$1:$K$10,Data4!$K$11:$K$20</definedName>
    <definedName name="A125556216J_Data">Data4!$K$11:$K$20</definedName>
    <definedName name="A125556216J_Latest">Data4!$K$20</definedName>
    <definedName name="A125556224J">Data4!$AC$1:$AC$10,Data4!$AC$11:$AC$20</definedName>
    <definedName name="A125556224J_Data">Data4!$AC$11:$AC$20</definedName>
    <definedName name="A125556224J_Latest">Data4!$AC$20</definedName>
    <definedName name="A125556232J">Data4!$DO$1:$DO$10,Data4!$DO$11:$DO$20</definedName>
    <definedName name="A125556232J_Data">Data4!$DO$11:$DO$20</definedName>
    <definedName name="A125556232J_Latest">Data4!$DO$20</definedName>
    <definedName name="A125556240J">Data4!$IK$1:$IK$10,Data4!$IK$11:$IK$20</definedName>
    <definedName name="A125556240J_Data">Data4!$IK$11:$IK$20</definedName>
    <definedName name="A125556240J_Latest">Data4!$IK$20</definedName>
    <definedName name="A125556248A">Data5!$M$1:$M$10,Data5!$M$11:$M$20</definedName>
    <definedName name="A125556248A_Data">Data5!$M$11:$M$20</definedName>
    <definedName name="A125556248A_Latest">Data5!$M$20</definedName>
    <definedName name="A125556256A">Data4!$HA$1:$HA$10,Data4!$HA$11:$HA$20</definedName>
    <definedName name="A125556256A_Data">Data4!$HA$11:$HA$20</definedName>
    <definedName name="A125556256A_Latest">Data4!$HA$20</definedName>
    <definedName name="A125556264A">Data5!$CG$1:$CG$10,Data5!$CG$11:$CG$20</definedName>
    <definedName name="A125556264A_Data">Data5!$CG$11:$CG$20</definedName>
    <definedName name="A125556264A_Latest">Data5!$CG$20</definedName>
    <definedName name="A125556272A">Data6!$EK$1:$EK$10,Data6!$EK$11:$EK$20</definedName>
    <definedName name="A125556272A_Data">Data6!$EK$11:$EK$20</definedName>
    <definedName name="A125556272A_Latest">Data6!$EK$20</definedName>
    <definedName name="A125556280A">Data10!$EA$1:$EA$10,Data10!$EA$11:$EA$20</definedName>
    <definedName name="A125556280A_Data">Data10!$EA$11:$EA$20</definedName>
    <definedName name="A125556280A_Latest">Data10!$EA$20</definedName>
    <definedName name="A125556288V">Data10!$GC$1:$GC$10,Data10!$GC$11:$GC$20</definedName>
    <definedName name="A125556288V_Data">Data10!$GC$11:$GC$20</definedName>
    <definedName name="A125556288V_Latest">Data10!$GC$20</definedName>
    <definedName name="A125556296V">Data11!$G$1:$G$10,Data11!$G$11:$G$20</definedName>
    <definedName name="A125556296V_Data">Data11!$G$11:$G$20</definedName>
    <definedName name="A125556296V_Latest">Data11!$G$20</definedName>
    <definedName name="A125556304J">Data11!$CA$1:$CA$10,Data11!$CA$11:$CA$20</definedName>
    <definedName name="A125556304J_Data">Data11!$CA$11:$CA$20</definedName>
    <definedName name="A125556304J_Latest">Data11!$CA$20</definedName>
    <definedName name="A125556312J">Data9!$DG$1:$DG$10,Data9!$DG$11:$DG$20</definedName>
    <definedName name="A125556312J_Data">Data9!$DG$11:$DG$20</definedName>
    <definedName name="A125556312J_Latest">Data9!$DG$20</definedName>
    <definedName name="A125556320J">Data10!$BG$1:$BG$10,Data10!$BG$11:$BG$20</definedName>
    <definedName name="A125556320J_Data">Data10!$BG$11:$BG$20</definedName>
    <definedName name="A125556320J_Latest">Data10!$BG$20</definedName>
    <definedName name="A125556328A">Data11!$DK$1:$DK$10,Data11!$DK$11:$DK$20</definedName>
    <definedName name="A125556328A_Data">Data11!$DK$11:$DK$20</definedName>
    <definedName name="A125556328A_Latest">Data11!$DK$20</definedName>
    <definedName name="A125556336A">Data11!$BI$1:$BI$10,Data11!$BI$11:$BI$20</definedName>
    <definedName name="A125556336A_Data">Data11!$BI$11:$BI$20</definedName>
    <definedName name="A125556336A_Latest">Data11!$BI$20</definedName>
    <definedName name="A125556344A">Data11!$EU$1:$EU$10,Data11!$EU$11:$EU$20</definedName>
    <definedName name="A125556344A_Data">Data11!$EU$11:$EU$20</definedName>
    <definedName name="A125556344A_Latest">Data11!$EU$20</definedName>
    <definedName name="A125556352A">Data11!$HO$1:$HO$10,Data11!$HO$11:$HO$20</definedName>
    <definedName name="A125556352A_Data">Data11!$HO$11:$HO$20</definedName>
    <definedName name="A125556352A_Latest">Data11!$HO$20</definedName>
    <definedName name="A125556360A">Data10!$E$1:$E$10,Data10!$E$11:$E$20</definedName>
    <definedName name="A125556360A_Data">Data10!$E$11:$E$20</definedName>
    <definedName name="A125556360A_Latest">Data10!$E$20</definedName>
    <definedName name="A125556368V">Data10!$GU$1:$GU$10,Data10!$GU$11:$GU$20</definedName>
    <definedName name="A125556368V_Data">Data10!$GU$11:$GU$20</definedName>
    <definedName name="A125556368V_Latest">Data10!$GU$20</definedName>
    <definedName name="A125556376V">Data11!$CS$1:$CS$10,Data11!$CS$11:$CS$20</definedName>
    <definedName name="A125556376V_Data">Data11!$CS$11:$CS$20</definedName>
    <definedName name="A125556376V_Latest">Data11!$CS$20</definedName>
    <definedName name="A125556384V">Data11!$EC$1:$EC$10,Data11!$EC$11:$EC$20</definedName>
    <definedName name="A125556384V_Data">Data11!$EC$11:$EC$20</definedName>
    <definedName name="A125556384V_Latest">Data11!$EC$20</definedName>
    <definedName name="A125556392V">Data11!$FM$1:$FM$10,Data11!$FM$11:$FM$20</definedName>
    <definedName name="A125556392V_Data">Data11!$FM$11:$FM$20</definedName>
    <definedName name="A125556392V_Latest">Data11!$FM$20</definedName>
    <definedName name="A125556400J">Data11!$GW$1:$GW$10,Data11!$GW$11:$GW$20</definedName>
    <definedName name="A125556400J_Data">Data11!$GW$11:$GW$20</definedName>
    <definedName name="A125556400J_Latest">Data11!$GW$20</definedName>
    <definedName name="A125556408A">Data9!$EQ$1:$EQ$10,Data9!$EQ$11:$EQ$20</definedName>
    <definedName name="A125556408A_Data">Data9!$EQ$11:$EQ$20</definedName>
    <definedName name="A125556408A_Latest">Data9!$EQ$20</definedName>
    <definedName name="A125556416A">Data9!$GS$1:$GS$10,Data9!$GS$11:$GS$20</definedName>
    <definedName name="A125556416A_Data">Data9!$GS$11:$GS$20</definedName>
    <definedName name="A125556416A_Latest">Data9!$GS$20</definedName>
    <definedName name="A125556424A">Data9!$HK$1:$HK$10,Data9!$HK$11:$HK$20</definedName>
    <definedName name="A125556424A_Data">Data9!$HK$11:$HK$20</definedName>
    <definedName name="A125556424A_Latest">Data9!$HK$20</definedName>
    <definedName name="A125556432A">Data10!$AO$1:$AO$10,Data10!$AO$11:$AO$20</definedName>
    <definedName name="A125556432A_Data">Data10!$AO$11:$AO$20</definedName>
    <definedName name="A125556432A_Latest">Data10!$AO$20</definedName>
    <definedName name="A125556440A">Data10!$BY$1:$BY$10,Data10!$BY$11:$BY$20</definedName>
    <definedName name="A125556440A_Data">Data10!$BY$11:$BY$20</definedName>
    <definedName name="A125556440A_Latest">Data10!$BY$20</definedName>
    <definedName name="A125556448V">Data10!$CQ$1:$CQ$10,Data10!$CQ$11:$CQ$20</definedName>
    <definedName name="A125556448V_Data">Data10!$CQ$11:$CQ$20</definedName>
    <definedName name="A125556448V_Latest">Data10!$CQ$20</definedName>
    <definedName name="A125556456V">Data10!$HM$1:$HM$10,Data10!$HM$11:$HM$20</definedName>
    <definedName name="A125556456V_Data">Data10!$HM$11:$HM$20</definedName>
    <definedName name="A125556456V_Latest">Data10!$HM$20</definedName>
    <definedName name="A125556464V">Data11!$GE$1:$GE$10,Data11!$GE$11:$GE$20</definedName>
    <definedName name="A125556464V_Data">Data11!$GE$11:$GE$20</definedName>
    <definedName name="A125556464V_Latest">Data11!$GE$20</definedName>
    <definedName name="A125556472V">Data12!$I$1:$I$10,Data12!$I$11:$I$20</definedName>
    <definedName name="A125556472V_Data">Data12!$I$11:$I$20</definedName>
    <definedName name="A125556472V_Latest">Data12!$I$20</definedName>
    <definedName name="A125556480V">Data12!$AA$1:$AA$10,Data12!$AA$11:$AA$20</definedName>
    <definedName name="A125556480V_Data">Data12!$AA$11:$AA$20</definedName>
    <definedName name="A125556480V_Latest">Data12!$AA$20</definedName>
    <definedName name="A125556488L">Data9!$IC$1:$IC$10,Data9!$IC$11:$IC$20</definedName>
    <definedName name="A125556488L_Data">Data9!$IC$11:$IC$20</definedName>
    <definedName name="A125556488L_Latest">Data9!$IC$20</definedName>
    <definedName name="A125556496L">Data11!$Y$1:$Y$10,Data11!$Y$11:$Y$20</definedName>
    <definedName name="A125556496L_Data">Data11!$Y$11:$Y$20</definedName>
    <definedName name="A125556496L_Latest">Data11!$Y$20</definedName>
    <definedName name="A125556504A">Data11!$AQ$1:$AQ$10,Data11!$AQ$11:$AQ$20</definedName>
    <definedName name="A125556504A_Data">Data11!$AQ$11:$AQ$20</definedName>
    <definedName name="A125556504A_Latest">Data11!$AQ$20</definedName>
    <definedName name="A125556512A">Data11!$IG$1:$IG$10,Data11!$IG$11:$IG$20</definedName>
    <definedName name="A125556512A_Data">Data11!$IG$11:$IG$20</definedName>
    <definedName name="A125556512A_Latest">Data11!$IG$20</definedName>
    <definedName name="A125556520A">Data9!$DY$1:$DY$10,Data9!$DY$11:$DY$20</definedName>
    <definedName name="A125556520A_Data">Data9!$DY$11:$DY$20</definedName>
    <definedName name="A125556520A_Latest">Data9!$DY$20</definedName>
    <definedName name="A125556528V">Data9!$FI$1:$FI$10,Data9!$FI$11:$FI$20</definedName>
    <definedName name="A125556528V_Data">Data9!$FI$11:$FI$20</definedName>
    <definedName name="A125556528V_Latest">Data9!$FI$20</definedName>
    <definedName name="A125556536V">Data9!$GA$1:$GA$10,Data9!$GA$11:$GA$20</definedName>
    <definedName name="A125556536V_Data">Data9!$GA$11:$GA$20</definedName>
    <definedName name="A125556536V_Latest">Data9!$GA$20</definedName>
    <definedName name="A125556544V">Data10!$W$1:$W$10,Data10!$W$11:$W$20</definedName>
    <definedName name="A125556544V_Data">Data10!$W$11:$W$20</definedName>
    <definedName name="A125556544V_Latest">Data10!$W$20</definedName>
    <definedName name="A125556552V">Data10!$ES$1:$ES$10,Data10!$ES$11:$ES$20</definedName>
    <definedName name="A125556552V_Data">Data10!$ES$11:$ES$20</definedName>
    <definedName name="A125556552V_Latest">Data10!$ES$20</definedName>
    <definedName name="A125556560V">Data10!$FK$1:$FK$10,Data10!$FK$11:$FK$20</definedName>
    <definedName name="A125556560V_Data">Data10!$FK$11:$FK$20</definedName>
    <definedName name="A125556560V_Latest">Data10!$FK$20</definedName>
    <definedName name="A125556568L">Data10!$DI$1:$DI$10,Data10!$DI$11:$DI$20</definedName>
    <definedName name="A125556568L_Data">Data10!$DI$11:$DI$20</definedName>
    <definedName name="A125556568L_Latest">Data10!$DI$20</definedName>
    <definedName name="A125556576L">Data10!$IE$1:$IE$10,Data10!$IE$11:$IE$20</definedName>
    <definedName name="A125556576L_Data">Data10!$IE$11:$IE$20</definedName>
    <definedName name="A125556576L_Latest">Data10!$IE$20</definedName>
    <definedName name="A125556584L">Data12!$AS$1:$AS$10,Data12!$AS$11:$AS$20</definedName>
    <definedName name="A125556584L_Data">Data12!$AS$11:$AS$20</definedName>
    <definedName name="A125556584L_Latest">Data12!$AS$20</definedName>
    <definedName name="A125556592L">Data13!$CE$1:$CE$10,Data13!$CE$11:$CE$20</definedName>
    <definedName name="A125556592L_Data">Data13!$CE$11:$CE$20</definedName>
    <definedName name="A125556592L_Latest">Data13!$CE$20</definedName>
    <definedName name="A125556600A">Data13!$EG$1:$EG$10,Data13!$EG$11:$EG$20</definedName>
    <definedName name="A125556600A_Data">Data13!$EG$11:$EG$20</definedName>
    <definedName name="A125556600A_Latest">Data13!$EG$20</definedName>
    <definedName name="A125556608V">Data13!$HA$1:$HA$10,Data13!$HA$11:$HA$20</definedName>
    <definedName name="A125556608V_Data">Data13!$HA$11:$HA$20</definedName>
    <definedName name="A125556608V_Latest">Data13!$HA$20</definedName>
    <definedName name="A125556616V">Data14!$AE$1:$AE$10,Data14!$AE$11:$AE$20</definedName>
    <definedName name="A125556616V_Data">Data14!$AE$11:$AE$20</definedName>
    <definedName name="A125556616V_Latest">Data14!$AE$20</definedName>
    <definedName name="A125556624V">Data12!$BK$1:$BK$10,Data12!$BK$11:$BK$20</definedName>
    <definedName name="A125556624V_Data">Data12!$BK$11:$BK$20</definedName>
    <definedName name="A125556624V_Latest">Data12!$BK$20</definedName>
    <definedName name="A125556632V">Data13!$K$1:$K$10,Data13!$K$11:$K$20</definedName>
    <definedName name="A125556632V_Data">Data13!$K$11:$K$20</definedName>
    <definedName name="A125556632V_Latest">Data13!$K$20</definedName>
    <definedName name="A125556640V">Data14!$BO$1:$BO$10,Data14!$BO$11:$BO$20</definedName>
    <definedName name="A125556640V_Data">Data14!$BO$11:$BO$20</definedName>
    <definedName name="A125556640V_Latest">Data14!$BO$20</definedName>
    <definedName name="A125556648L">Data14!$M$1:$M$10,Data14!$M$11:$M$20</definedName>
    <definedName name="A125556648L_Data">Data14!$M$11:$M$20</definedName>
    <definedName name="A125556648L_Latest">Data14!$M$20</definedName>
    <definedName name="A125556656L">Data14!$CY$1:$CY$10,Data14!$CY$11:$CY$20</definedName>
    <definedName name="A125556656L_Data">Data14!$CY$11:$CY$20</definedName>
    <definedName name="A125556656L_Latest">Data14!$CY$20</definedName>
    <definedName name="A125556664L">Data14!$FS$1:$FS$10,Data14!$FS$11:$FS$20</definedName>
    <definedName name="A125556664L_Data">Data14!$FS$11:$FS$20</definedName>
    <definedName name="A125556664L_Latest">Data14!$FS$20</definedName>
    <definedName name="A125556672L">Data12!$GY$1:$GY$10,Data12!$GY$11:$GY$20</definedName>
    <definedName name="A125556672L_Data">Data12!$GY$11:$GY$20</definedName>
    <definedName name="A125556672L_Latest">Data12!$GY$20</definedName>
    <definedName name="A125556680L">Data13!$EY$1:$EY$10,Data13!$EY$11:$EY$20</definedName>
    <definedName name="A125556680L_Data">Data13!$EY$11:$EY$20</definedName>
    <definedName name="A125556680L_Latest">Data13!$EY$20</definedName>
    <definedName name="A125556688F">Data14!$AW$1:$AW$10,Data14!$AW$11:$AW$20</definedName>
    <definedName name="A125556688F_Data">Data14!$AW$11:$AW$20</definedName>
    <definedName name="A125556688F_Latest">Data14!$AW$20</definedName>
    <definedName name="A125556696F">Data14!$CG$1:$CG$10,Data14!$CG$11:$CG$20</definedName>
    <definedName name="A125556696F_Data">Data14!$CG$11:$CG$20</definedName>
    <definedName name="A125556696F_Latest">Data14!$CG$20</definedName>
    <definedName name="A125556704V">Data14!$DQ$1:$DQ$10,Data14!$DQ$11:$DQ$20</definedName>
    <definedName name="A125556704V_Data">Data14!$DQ$11:$DQ$20</definedName>
    <definedName name="A125556704V_Latest">Data14!$DQ$20</definedName>
    <definedName name="A125556712V">Data14!$FA$1:$FA$10,Data14!$FA$11:$FA$20</definedName>
    <definedName name="A125556712V_Data">Data14!$FA$11:$FA$20</definedName>
    <definedName name="A125556712V_Latest">Data14!$FA$20</definedName>
    <definedName name="A125556720V">Data12!$CU$1:$CU$10,Data12!$CU$11:$CU$20</definedName>
    <definedName name="A125556720V_Data">Data12!$CU$11:$CU$20</definedName>
    <definedName name="A125556720V_Latest">Data12!$CU$20</definedName>
    <definedName name="A125556728L">Data12!$EW$1:$EW$10,Data12!$EW$11:$EW$20</definedName>
    <definedName name="A125556728L_Data">Data12!$EW$11:$EW$20</definedName>
    <definedName name="A125556728L_Latest">Data12!$EW$20</definedName>
    <definedName name="A125556736L">Data12!$FO$1:$FO$10,Data12!$FO$11:$FO$20</definedName>
    <definedName name="A125556736L_Data">Data12!$FO$11:$FO$20</definedName>
    <definedName name="A125556736L_Latest">Data12!$FO$20</definedName>
    <definedName name="A125556744L">Data12!$II$1:$II$10,Data12!$II$11:$II$20</definedName>
    <definedName name="A125556744L_Data">Data12!$II$11:$II$20</definedName>
    <definedName name="A125556744L_Latest">Data12!$II$20</definedName>
    <definedName name="A125556752L">Data13!$AC$1:$AC$10,Data13!$AC$11:$AC$20</definedName>
    <definedName name="A125556752L_Data">Data13!$AC$11:$AC$20</definedName>
    <definedName name="A125556752L_Latest">Data13!$AC$20</definedName>
    <definedName name="A125556760L">Data13!$AU$1:$AU$10,Data13!$AU$11:$AU$20</definedName>
    <definedName name="A125556760L_Data">Data13!$AU$11:$AU$20</definedName>
    <definedName name="A125556760L_Latest">Data13!$AU$20</definedName>
    <definedName name="A125556768F">Data13!$FQ$1:$FQ$10,Data13!$FQ$11:$FQ$20</definedName>
    <definedName name="A125556768F_Data">Data13!$FQ$11:$FQ$20</definedName>
    <definedName name="A125556768F_Latest">Data13!$FQ$20</definedName>
    <definedName name="A125556776F">Data14!$EI$1:$EI$10,Data14!$EI$11:$EI$20</definedName>
    <definedName name="A125556776F_Data">Data14!$EI$11:$EI$20</definedName>
    <definedName name="A125556776F_Latest">Data14!$EI$20</definedName>
    <definedName name="A125556784F">Data14!$HC$1:$HC$10,Data14!$HC$11:$HC$20</definedName>
    <definedName name="A125556784F_Data">Data14!$HC$11:$HC$20</definedName>
    <definedName name="A125556784F_Latest">Data14!$HC$20</definedName>
    <definedName name="A125556792F">Data14!$HU$1:$HU$10,Data14!$HU$11:$HU$20</definedName>
    <definedName name="A125556792F_Data">Data14!$HU$11:$HU$20</definedName>
    <definedName name="A125556792F_Latest">Data14!$HU$20</definedName>
    <definedName name="A125556800V">Data12!$GG$1:$GG$10,Data12!$GG$11:$GG$20</definedName>
    <definedName name="A125556800V_Data">Data12!$GG$11:$GG$20</definedName>
    <definedName name="A125556800V_Latest">Data12!$GG$20</definedName>
    <definedName name="A125556808L">Data13!$HS$1:$HS$10,Data13!$HS$11:$HS$20</definedName>
    <definedName name="A125556808L_Data">Data13!$HS$11:$HS$20</definedName>
    <definedName name="A125556808L_Latest">Data13!$HS$20</definedName>
    <definedName name="A125556816L">Data13!$IK$1:$IK$10,Data13!$IK$11:$IK$20</definedName>
    <definedName name="A125556816L_Data">Data13!$IK$11:$IK$20</definedName>
    <definedName name="A125556816L_Latest">Data13!$IK$20</definedName>
    <definedName name="A125556824L">Data14!$GK$1:$GK$10,Data14!$GK$11:$GK$20</definedName>
    <definedName name="A125556824L_Data">Data14!$GK$11:$GK$20</definedName>
    <definedName name="A125556824L_Latest">Data14!$GK$20</definedName>
    <definedName name="A125556832L">Data12!$CC$1:$CC$10,Data12!$CC$11:$CC$20</definedName>
    <definedName name="A125556832L_Data">Data12!$CC$11:$CC$20</definedName>
    <definedName name="A125556832L_Latest">Data12!$CC$20</definedName>
    <definedName name="A125556840L">Data12!$DM$1:$DM$10,Data12!$DM$11:$DM$20</definedName>
    <definedName name="A125556840L_Data">Data12!$DM$11:$DM$20</definedName>
    <definedName name="A125556840L_Latest">Data12!$DM$20</definedName>
    <definedName name="A125556848F">Data12!$EE$1:$EE$10,Data12!$EE$11:$EE$20</definedName>
    <definedName name="A125556848F_Data">Data12!$EE$11:$EE$20</definedName>
    <definedName name="A125556848F_Latest">Data12!$EE$20</definedName>
    <definedName name="A125556856F">Data12!$HQ$1:$HQ$10,Data12!$HQ$11:$HQ$20</definedName>
    <definedName name="A125556856F_Data">Data12!$HQ$11:$HQ$20</definedName>
    <definedName name="A125556856F_Latest">Data12!$HQ$20</definedName>
    <definedName name="A125556864F">Data13!$CW$1:$CW$10,Data13!$CW$11:$CW$20</definedName>
    <definedName name="A125556864F_Data">Data13!$CW$11:$CW$20</definedName>
    <definedName name="A125556864F_Latest">Data13!$CW$20</definedName>
    <definedName name="A125556872F">Data13!$DO$1:$DO$10,Data13!$DO$11:$DO$20</definedName>
    <definedName name="A125556872F_Data">Data13!$DO$11:$DO$20</definedName>
    <definedName name="A125556872F_Latest">Data13!$DO$20</definedName>
    <definedName name="A125556880F">Data13!$BM$1:$BM$10,Data13!$BM$11:$BM$20</definedName>
    <definedName name="A125556880F_Data">Data13!$BM$11:$BM$20</definedName>
    <definedName name="A125556880F_Latest">Data13!$BM$20</definedName>
    <definedName name="A125556888X">Data13!$GI$1:$GI$10,Data13!$GI$11:$GI$20</definedName>
    <definedName name="A125556888X_Data">Data13!$GI$11:$GI$20</definedName>
    <definedName name="A125556888X_Latest">Data13!$GI$20</definedName>
    <definedName name="A125556896X">Data14!$IM$1:$IM$10,Data14!$IM$11:$IM$20</definedName>
    <definedName name="A125556896X_Data">Data14!$IM$11:$IM$20</definedName>
    <definedName name="A125556896X_Latest">Data14!$IM$20</definedName>
    <definedName name="A125556904L">Data2!$AE$1:$AE$10,Data2!$AE$11:$AE$20</definedName>
    <definedName name="A125556904L_Data">Data2!$AE$11:$AE$20</definedName>
    <definedName name="A125556904L_Latest">Data2!$AE$20</definedName>
    <definedName name="A125556912L">Data2!$CG$1:$CG$10,Data2!$CG$11:$CG$20</definedName>
    <definedName name="A125556912L_Data">Data2!$CG$11:$CG$20</definedName>
    <definedName name="A125556912L_Latest">Data2!$CG$20</definedName>
    <definedName name="A125556920L">Data2!$FA$1:$FA$10,Data2!$FA$11:$FA$20</definedName>
    <definedName name="A125556920L_Data">Data2!$FA$11:$FA$20</definedName>
    <definedName name="A125556920L_Latest">Data2!$FA$20</definedName>
    <definedName name="A125556928F">Data2!$HU$1:$HU$10,Data2!$HU$11:$HU$20</definedName>
    <definedName name="A125556928F_Data">Data2!$HU$11:$HU$20</definedName>
    <definedName name="A125556928F_Latest">Data2!$HU$20</definedName>
    <definedName name="A125556936F">Data1!$K$1:$K$10,Data1!$K$11:$K$20</definedName>
    <definedName name="A125556936F_Data">Data1!$K$11:$K$20</definedName>
    <definedName name="A125556936F_Latest">Data1!$K$20</definedName>
    <definedName name="A125556944F">Data1!$HA$1:$HA$10,Data1!$HA$11:$HA$20</definedName>
    <definedName name="A125556944F_Data">Data1!$HA$11:$HA$20</definedName>
    <definedName name="A125556944F_Latest">Data1!$HA$20</definedName>
    <definedName name="A125556952F">Data3!$O$1:$O$10,Data3!$O$11:$O$20</definedName>
    <definedName name="A125556952F_Data">Data3!$O$11:$O$20</definedName>
    <definedName name="A125556952F_Latest">Data3!$O$20</definedName>
    <definedName name="A125556960F">Data2!$HC$1:$HC$10,Data2!$HC$11:$HC$20</definedName>
    <definedName name="A125556960F_Data">Data2!$HC$11:$HC$20</definedName>
    <definedName name="A125556960F_Latest">Data2!$HC$20</definedName>
    <definedName name="A125556968X">Data3!$AY$1:$AY$10,Data3!$AY$11:$AY$20</definedName>
    <definedName name="A125556968X_Data">Data3!$AY$11:$AY$20</definedName>
    <definedName name="A125556968X_Latest">Data3!$AY$20</definedName>
    <definedName name="A125556976X">Data3!$DS$1:$DS$10,Data3!$DS$11:$DS$20</definedName>
    <definedName name="A125556976X_Data">Data3!$DS$11:$DS$20</definedName>
    <definedName name="A125556976X_Latest">Data3!$DS$20</definedName>
    <definedName name="A125556984X">Data1!$EY$1:$EY$10,Data1!$EY$11:$EY$20</definedName>
    <definedName name="A125556984X_Data">Data1!$EY$11:$EY$20</definedName>
    <definedName name="A125556984X_Latest">Data1!$EY$20</definedName>
    <definedName name="A125556992X">Data2!$CY$1:$CY$10,Data2!$CY$11:$CY$20</definedName>
    <definedName name="A125556992X_Data">Data2!$CY$11:$CY$20</definedName>
    <definedName name="A125556992X_Latest">Data2!$CY$20</definedName>
    <definedName name="A125557000R">Data2!$IM$1:$IM$10,Data2!$IM$11:$IM$20</definedName>
    <definedName name="A125557000R_Data">Data2!$IM$11:$IM$20</definedName>
    <definedName name="A125557000R_Latest">Data2!$IM$20</definedName>
    <definedName name="A125557008J">Data3!$AG$1:$AG$10,Data3!$AG$11:$AG$20</definedName>
    <definedName name="A125557008J_Data">Data3!$AG$11:$AG$20</definedName>
    <definedName name="A125557008J_Latest">Data3!$AG$20</definedName>
    <definedName name="A125557016J">Data3!$BQ$1:$BQ$10,Data3!$BQ$11:$BQ$20</definedName>
    <definedName name="A125557016J_Data">Data3!$BQ$11:$BQ$20</definedName>
    <definedName name="A125557016J_Latest">Data3!$BQ$20</definedName>
    <definedName name="A125557024J">Data3!$DA$1:$DA$10,Data3!$DA$11:$DA$20</definedName>
    <definedName name="A125557024J_Data">Data3!$DA$11:$DA$20</definedName>
    <definedName name="A125557024J_Latest">Data3!$DA$20</definedName>
    <definedName name="A125557032J">Data1!$AU$1:$AU$10,Data1!$AU$11:$AU$20</definedName>
    <definedName name="A125557032J_Data">Data1!$AU$11:$AU$20</definedName>
    <definedName name="A125557032J_Latest">Data1!$AU$20</definedName>
    <definedName name="A125557040J">Data1!$CW$1:$CW$10,Data1!$CW$11:$CW$20</definedName>
    <definedName name="A125557040J_Data">Data1!$CW$11:$CW$20</definedName>
    <definedName name="A125557040J_Latest">Data1!$CW$20</definedName>
    <definedName name="A125557048A">Data1!$DO$1:$DO$10,Data1!$DO$11:$DO$20</definedName>
    <definedName name="A125557048A_Data">Data1!$DO$11:$DO$20</definedName>
    <definedName name="A125557048A_Latest">Data1!$DO$20</definedName>
    <definedName name="A125557056A">Data1!$GI$1:$GI$10,Data1!$GI$11:$GI$20</definedName>
    <definedName name="A125557056A_Data">Data1!$GI$11:$GI$20</definedName>
    <definedName name="A125557056A_Latest">Data1!$GI$20</definedName>
    <definedName name="A125557064A">Data1!$HS$1:$HS$10,Data1!$HS$11:$HS$20</definedName>
    <definedName name="A125557064A_Data">Data1!$HS$11:$HS$20</definedName>
    <definedName name="A125557064A_Latest">Data1!$HS$20</definedName>
    <definedName name="A125557072A">Data1!$IK$1:$IK$10,Data1!$IK$11:$IK$20</definedName>
    <definedName name="A125557072A_Data">Data1!$IK$11:$IK$20</definedName>
    <definedName name="A125557072A_Latest">Data1!$IK$20</definedName>
    <definedName name="A125557080A">Data2!$DQ$1:$DQ$10,Data2!$DQ$11:$DQ$20</definedName>
    <definedName name="A125557080A_Data">Data2!$DQ$11:$DQ$20</definedName>
    <definedName name="A125557080A_Latest">Data2!$DQ$20</definedName>
    <definedName name="A125557088V">Data3!$CI$1:$CI$10,Data3!$CI$11:$CI$20</definedName>
    <definedName name="A125557088V_Data">Data3!$CI$11:$CI$20</definedName>
    <definedName name="A125557088V_Latest">Data3!$CI$20</definedName>
    <definedName name="A125557096V">Data3!$FC$1:$FC$10,Data3!$FC$11:$FC$20</definedName>
    <definedName name="A125557096V_Data">Data3!$FC$11:$FC$20</definedName>
    <definedName name="A125557096V_Latest">Data3!$FC$20</definedName>
    <definedName name="A125557104J">Data3!$FU$1:$FU$10,Data3!$FU$11:$FU$20</definedName>
    <definedName name="A125557104J_Data">Data3!$FU$11:$FU$20</definedName>
    <definedName name="A125557104J_Latest">Data3!$FU$20</definedName>
    <definedName name="A125557112J">Data1!$EG$1:$EG$10,Data1!$EG$11:$EG$20</definedName>
    <definedName name="A125557112J_Data">Data1!$EG$11:$EG$20</definedName>
    <definedName name="A125557112J_Latest">Data1!$EG$20</definedName>
    <definedName name="A125557120J">Data2!$FS$1:$FS$10,Data2!$FS$11:$FS$20</definedName>
    <definedName name="A125557120J_Data">Data2!$FS$11:$FS$20</definedName>
    <definedName name="A125557120J_Latest">Data2!$FS$20</definedName>
    <definedName name="A125557128A">Data2!$GK$1:$GK$10,Data2!$GK$11:$GK$20</definedName>
    <definedName name="A125557128A_Data">Data2!$GK$11:$GK$20</definedName>
    <definedName name="A125557128A_Latest">Data2!$GK$20</definedName>
    <definedName name="A125557136A">Data3!$EK$1:$EK$10,Data3!$EK$11:$EK$20</definedName>
    <definedName name="A125557136A_Data">Data3!$EK$11:$EK$20</definedName>
    <definedName name="A125557136A_Latest">Data3!$EK$20</definedName>
    <definedName name="A125557144A">Data1!$AC$1:$AC$10,Data1!$AC$11:$AC$20</definedName>
    <definedName name="A125557144A_Data">Data1!$AC$11:$AC$20</definedName>
    <definedName name="A125557144A_Latest">Data1!$AC$20</definedName>
    <definedName name="A125557152A">Data1!$BM$1:$BM$10,Data1!$BM$11:$BM$20</definedName>
    <definedName name="A125557152A_Data">Data1!$BM$11:$BM$20</definedName>
    <definedName name="A125557152A_Latest">Data1!$BM$20</definedName>
    <definedName name="A125557160A">Data1!$CE$1:$CE$10,Data1!$CE$11:$CE$20</definedName>
    <definedName name="A125557160A_Data">Data1!$CE$11:$CE$20</definedName>
    <definedName name="A125557160A_Latest">Data1!$CE$20</definedName>
    <definedName name="A125557168V">Data1!$FQ$1:$FQ$10,Data1!$FQ$11:$FQ$20</definedName>
    <definedName name="A125557168V_Data">Data1!$FQ$11:$FQ$20</definedName>
    <definedName name="A125557168V_Latest">Data1!$FQ$20</definedName>
    <definedName name="A125557176V">Data2!$AW$1:$AW$10,Data2!$AW$11:$AW$20</definedName>
    <definedName name="A125557176V_Data">Data2!$AW$11:$AW$20</definedName>
    <definedName name="A125557176V_Latest">Data2!$AW$20</definedName>
    <definedName name="A125557184V">Data2!$BO$1:$BO$10,Data2!$BO$11:$BO$20</definedName>
    <definedName name="A125557184V_Data">Data2!$BO$11:$BO$20</definedName>
    <definedName name="A125557184V_Latest">Data2!$BO$20</definedName>
    <definedName name="A125557192V">Data2!$M$1:$M$10,Data2!$M$11:$M$20</definedName>
    <definedName name="A125557192V_Data">Data2!$M$11:$M$20</definedName>
    <definedName name="A125557192V_Latest">Data2!$M$20</definedName>
    <definedName name="A125557200J">Data2!$EI$1:$EI$10,Data2!$EI$11:$EI$20</definedName>
    <definedName name="A125557200J_Data">Data2!$EI$11:$EI$20</definedName>
    <definedName name="A125557200J_Latest">Data2!$EI$20</definedName>
    <definedName name="A125557208A">Data3!$GM$1:$GM$10,Data3!$GM$11:$GM$20</definedName>
    <definedName name="A125557208A_Data">Data3!$GM$11:$GM$20</definedName>
    <definedName name="A125557208A_Latest">Data3!$GM$20</definedName>
    <definedName name="A125557216A">Data24!$EQ$1:$EQ$10,Data24!$EQ$11:$EQ$20</definedName>
    <definedName name="A125557216A_Data">Data24!$EQ$11:$EQ$20</definedName>
    <definedName name="A125557216A_Latest">Data24!$EQ$20</definedName>
    <definedName name="A125557224A">Data24!$GS$1:$GS$10,Data24!$GS$11:$GS$20</definedName>
    <definedName name="A125557224A_Data">Data24!$GS$11:$GS$20</definedName>
    <definedName name="A125557224A_Latest">Data24!$GS$20</definedName>
    <definedName name="A125557232A">Data25!$W$1:$W$10,Data25!$W$11:$W$20</definedName>
    <definedName name="A125557232A_Data">Data25!$W$11:$W$20</definedName>
    <definedName name="A125557232A_Latest">Data25!$W$20</definedName>
    <definedName name="A125557240A">Data25!$CQ$1:$CQ$10,Data25!$CQ$11:$CQ$20</definedName>
    <definedName name="A125557240A_Data">Data25!$CQ$11:$CQ$20</definedName>
    <definedName name="A125557240A_Latest">Data25!$CQ$20</definedName>
    <definedName name="A125557248V">Data23!$DW$1:$DW$10,Data23!$DW$11:$DW$20</definedName>
    <definedName name="A125557248V_Data">Data23!$DW$11:$DW$20</definedName>
    <definedName name="A125557248V_Latest">Data23!$DW$20</definedName>
    <definedName name="A125557256V">Data24!$BW$1:$BW$10,Data24!$BW$11:$BW$20</definedName>
    <definedName name="A125557256V_Data">Data24!$BW$11:$BW$20</definedName>
    <definedName name="A125557256V_Latest">Data24!$BW$20</definedName>
    <definedName name="A125557264V">Data25!$EA$1:$EA$10,Data25!$EA$11:$EA$20</definedName>
    <definedName name="A125557264V_Data">Data25!$EA$11:$EA$20</definedName>
    <definedName name="A125557264V_Latest">Data25!$EA$20</definedName>
    <definedName name="A125557272V">Data25!$BY$1:$BY$10,Data25!$BY$11:$BY$20</definedName>
    <definedName name="A125557272V_Data">Data25!$BY$11:$BY$20</definedName>
    <definedName name="A125557272V_Latest">Data25!$BY$20</definedName>
    <definedName name="A125557280V">Data25!$FK$1:$FK$10,Data25!$FK$11:$FK$20</definedName>
    <definedName name="A125557280V_Data">Data25!$FK$11:$FK$20</definedName>
    <definedName name="A125557280V_Latest">Data25!$FK$20</definedName>
    <definedName name="A125557288L">Data25!$IE$1:$IE$10,Data25!$IE$11:$IE$20</definedName>
    <definedName name="A125557288L_Data">Data25!$IE$11:$IE$20</definedName>
    <definedName name="A125557288L_Latest">Data25!$IE$20</definedName>
    <definedName name="A125557296L">Data24!$U$1:$U$10,Data24!$U$11:$U$20</definedName>
    <definedName name="A125557296L_Data">Data24!$U$11:$U$20</definedName>
    <definedName name="A125557296L_Latest">Data24!$U$20</definedName>
    <definedName name="A125557304A">Data24!$HK$1:$HK$10,Data24!$HK$11:$HK$20</definedName>
    <definedName name="A125557304A_Data">Data24!$HK$11:$HK$20</definedName>
    <definedName name="A125557304A_Latest">Data24!$HK$20</definedName>
    <definedName name="A125557312A">Data25!$DI$1:$DI$10,Data25!$DI$11:$DI$20</definedName>
    <definedName name="A125557312A_Data">Data25!$DI$11:$DI$20</definedName>
    <definedName name="A125557312A_Latest">Data25!$DI$20</definedName>
    <definedName name="A125557320A">Data25!$ES$1:$ES$10,Data25!$ES$11:$ES$20</definedName>
    <definedName name="A125557320A_Data">Data25!$ES$11:$ES$20</definedName>
    <definedName name="A125557320A_Latest">Data25!$ES$20</definedName>
    <definedName name="A125557328V">Data25!$GC$1:$GC$10,Data25!$GC$11:$GC$20</definedName>
    <definedName name="A125557328V_Data">Data25!$GC$11:$GC$20</definedName>
    <definedName name="A125557328V_Latest">Data25!$GC$20</definedName>
    <definedName name="A125557336V">Data25!$HM$1:$HM$10,Data25!$HM$11:$HM$20</definedName>
    <definedName name="A125557336V_Data">Data25!$HM$11:$HM$20</definedName>
    <definedName name="A125557336V_Latest">Data25!$HM$20</definedName>
    <definedName name="A125557344V">Data23!$FG$1:$FG$10,Data23!$FG$11:$FG$20</definedName>
    <definedName name="A125557344V_Data">Data23!$FG$11:$FG$20</definedName>
    <definedName name="A125557344V_Latest">Data23!$FG$20</definedName>
    <definedName name="A125557352V">Data23!$HI$1:$HI$10,Data23!$HI$11:$HI$20</definedName>
    <definedName name="A125557352V_Data">Data23!$HI$11:$HI$20</definedName>
    <definedName name="A125557352V_Latest">Data23!$HI$20</definedName>
    <definedName name="A125557360V">Data23!$IA$1:$IA$10,Data23!$IA$11:$IA$20</definedName>
    <definedName name="A125557360V_Data">Data23!$IA$11:$IA$20</definedName>
    <definedName name="A125557360V_Latest">Data23!$IA$20</definedName>
    <definedName name="A125557368L">Data24!$BE$1:$BE$10,Data24!$BE$11:$BE$20</definedName>
    <definedName name="A125557368L_Data">Data24!$BE$11:$BE$20</definedName>
    <definedName name="A125557368L_Latest">Data24!$BE$20</definedName>
    <definedName name="A125557376L">Data24!$CO$1:$CO$10,Data24!$CO$11:$CO$20</definedName>
    <definedName name="A125557376L_Data">Data24!$CO$11:$CO$20</definedName>
    <definedName name="A125557376L_Latest">Data24!$CO$20</definedName>
    <definedName name="A125557384L">Data24!$DG$1:$DG$10,Data24!$DG$11:$DG$20</definedName>
    <definedName name="A125557384L_Data">Data24!$DG$11:$DG$20</definedName>
    <definedName name="A125557384L_Latest">Data24!$DG$20</definedName>
    <definedName name="A125557392L">Data24!$IC$1:$IC$10,Data24!$IC$11:$IC$20</definedName>
    <definedName name="A125557392L_Data">Data24!$IC$11:$IC$20</definedName>
    <definedName name="A125557392L_Latest">Data24!$IC$20</definedName>
    <definedName name="A125557400A">Data25!$GU$1:$GU$10,Data25!$GU$11:$GU$20</definedName>
    <definedName name="A125557400A_Data">Data25!$GU$11:$GU$20</definedName>
    <definedName name="A125557400A_Latest">Data25!$GU$20</definedName>
    <definedName name="A125557408V">Data26!$Y$1:$Y$10,Data26!$Y$11:$Y$20</definedName>
    <definedName name="A125557408V_Data">Data26!$Y$11:$Y$20</definedName>
    <definedName name="A125557408V_Latest">Data26!$Y$20</definedName>
    <definedName name="A125557416V">Data26!$AQ$1:$AQ$10,Data26!$AQ$11:$AQ$20</definedName>
    <definedName name="A125557416V_Data">Data26!$AQ$11:$AQ$20</definedName>
    <definedName name="A125557416V_Latest">Data26!$AQ$20</definedName>
    <definedName name="A125557424V">Data24!$C$1:$C$10,Data24!$C$11:$C$20</definedName>
    <definedName name="A125557424V_Data">Data24!$C$11:$C$20</definedName>
    <definedName name="A125557424V_Latest">Data24!$C$20</definedName>
    <definedName name="A125557432V">Data25!$AO$1:$AO$10,Data25!$AO$11:$AO$20</definedName>
    <definedName name="A125557432V_Data">Data25!$AO$11:$AO$20</definedName>
    <definedName name="A125557432V_Latest">Data25!$AO$20</definedName>
    <definedName name="A125557440V">Data25!$BG$1:$BG$10,Data25!$BG$11:$BG$20</definedName>
    <definedName name="A125557440V_Data">Data25!$BG$11:$BG$20</definedName>
    <definedName name="A125557440V_Latest">Data25!$BG$20</definedName>
    <definedName name="A125557448L">Data26!$G$1:$G$10,Data26!$G$11:$G$20</definedName>
    <definedName name="A125557448L_Data">Data26!$G$11:$G$20</definedName>
    <definedName name="A125557448L_Latest">Data26!$G$20</definedName>
    <definedName name="A125557456L">Data23!$EO$1:$EO$10,Data23!$EO$11:$EO$20</definedName>
    <definedName name="A125557456L_Data">Data23!$EO$11:$EO$20</definedName>
    <definedName name="A125557456L_Latest">Data23!$EO$20</definedName>
    <definedName name="A125557464L">Data23!$FY$1:$FY$10,Data23!$FY$11:$FY$20</definedName>
    <definedName name="A125557464L_Data">Data23!$FY$11:$FY$20</definedName>
    <definedName name="A125557464L_Latest">Data23!$FY$20</definedName>
    <definedName name="A125557472L">Data23!$GQ$1:$GQ$10,Data23!$GQ$11:$GQ$20</definedName>
    <definedName name="A125557472L_Data">Data23!$GQ$11:$GQ$20</definedName>
    <definedName name="A125557472L_Latest">Data23!$GQ$20</definedName>
    <definedName name="A125557480L">Data24!$AM$1:$AM$10,Data24!$AM$11:$AM$20</definedName>
    <definedName name="A125557480L_Data">Data24!$AM$11:$AM$20</definedName>
    <definedName name="A125557480L_Latest">Data24!$AM$20</definedName>
    <definedName name="A125557488F">Data24!$FI$1:$FI$10,Data24!$FI$11:$FI$20</definedName>
    <definedName name="A125557488F_Data">Data24!$FI$11:$FI$20</definedName>
    <definedName name="A125557488F_Latest">Data24!$FI$20</definedName>
    <definedName name="A125557496F">Data24!$GA$1:$GA$10,Data24!$GA$11:$GA$20</definedName>
    <definedName name="A125557496F_Data">Data24!$GA$11:$GA$20</definedName>
    <definedName name="A125557496F_Latest">Data24!$GA$20</definedName>
    <definedName name="A125557504V">Data24!$DY$1:$DY$10,Data24!$DY$11:$DY$20</definedName>
    <definedName name="A125557504V_Data">Data24!$DY$11:$DY$20</definedName>
    <definedName name="A125557504V_Latest">Data24!$DY$20</definedName>
    <definedName name="A125557512V">Data25!$E$1:$E$10,Data25!$E$11:$E$20</definedName>
    <definedName name="A125557512V_Data">Data25!$E$11:$E$20</definedName>
    <definedName name="A125557512V_Latest">Data25!$E$20</definedName>
    <definedName name="A125557520V">Data26!$BI$1:$BI$10,Data26!$BI$11:$BI$20</definedName>
    <definedName name="A125557520V_Data">Data26!$BI$11:$BI$20</definedName>
    <definedName name="A125557520V_Latest">Data26!$BI$20</definedName>
    <definedName name="A125557528L">Data7!$GC$1:$GC$10,Data7!$GC$11:$GC$20</definedName>
    <definedName name="A125557528L_Data">Data7!$GC$11:$GC$20</definedName>
    <definedName name="A125557528L_Latest">Data7!$GC$20</definedName>
    <definedName name="A125557536L">Data7!$IE$1:$IE$10,Data7!$IE$11:$IE$20</definedName>
    <definedName name="A125557536L_Data">Data7!$IE$11:$IE$20</definedName>
    <definedName name="A125557536L_Latest">Data7!$IE$20</definedName>
    <definedName name="A125557544L">Data8!$BI$1:$BI$10,Data8!$BI$11:$BI$20</definedName>
    <definedName name="A125557544L_Data">Data8!$BI$11:$BI$20</definedName>
    <definedName name="A125557544L_Latest">Data8!$BI$20</definedName>
    <definedName name="A125557552L">Data8!$EC$1:$EC$10,Data8!$EC$11:$EC$20</definedName>
    <definedName name="A125557552L_Data">Data8!$EC$11:$EC$20</definedName>
    <definedName name="A125557552L_Latest">Data8!$EC$20</definedName>
    <definedName name="A125557560L">Data6!$FI$1:$FI$10,Data6!$FI$11:$FI$20</definedName>
    <definedName name="A125557560L_Data">Data6!$FI$11:$FI$20</definedName>
    <definedName name="A125557560L_Latest">Data6!$FI$20</definedName>
    <definedName name="A125557568F">Data7!$DI$1:$DI$10,Data7!$DI$11:$DI$20</definedName>
    <definedName name="A125557568F_Data">Data7!$DI$11:$DI$20</definedName>
    <definedName name="A125557568F_Latest">Data7!$DI$20</definedName>
    <definedName name="A125557576F">Data8!$FM$1:$FM$10,Data8!$FM$11:$FM$20</definedName>
    <definedName name="A125557576F_Data">Data8!$FM$11:$FM$20</definedName>
    <definedName name="A125557576F_Latest">Data8!$FM$20</definedName>
    <definedName name="A125557584F">Data8!$DK$1:$DK$10,Data8!$DK$11:$DK$20</definedName>
    <definedName name="A125557584F_Data">Data8!$DK$11:$DK$20</definedName>
    <definedName name="A125557584F_Latest">Data8!$DK$20</definedName>
    <definedName name="A125557592F">Data8!$GW$1:$GW$10,Data8!$GW$11:$GW$20</definedName>
    <definedName name="A125557592F_Data">Data8!$GW$11:$GW$20</definedName>
    <definedName name="A125557592F_Latest">Data8!$GW$20</definedName>
    <definedName name="A125557600V">Data9!$AA$1:$AA$10,Data9!$AA$11:$AA$20</definedName>
    <definedName name="A125557600V_Data">Data9!$AA$11:$AA$20</definedName>
    <definedName name="A125557600V_Latest">Data9!$AA$20</definedName>
    <definedName name="A125557608L">Data7!$BG$1:$BG$10,Data7!$BG$11:$BG$20</definedName>
    <definedName name="A125557608L_Data">Data7!$BG$11:$BG$20</definedName>
    <definedName name="A125557608L_Latest">Data7!$BG$20</definedName>
    <definedName name="A125557616L">Data8!$G$1:$G$10,Data8!$G$11:$G$20</definedName>
    <definedName name="A125557616L_Data">Data8!$G$11:$G$20</definedName>
    <definedName name="A125557616L_Latest">Data8!$G$20</definedName>
    <definedName name="A125557624L">Data8!$EU$1:$EU$10,Data8!$EU$11:$EU$20</definedName>
    <definedName name="A125557624L_Data">Data8!$EU$11:$EU$20</definedName>
    <definedName name="A125557624L_Latest">Data8!$EU$20</definedName>
    <definedName name="A125557632L">Data8!$GE$1:$GE$10,Data8!$GE$11:$GE$20</definedName>
    <definedName name="A125557632L_Data">Data8!$GE$11:$GE$20</definedName>
    <definedName name="A125557632L_Latest">Data8!$GE$20</definedName>
    <definedName name="A125557640L">Data8!$HO$1:$HO$10,Data8!$HO$11:$HO$20</definedName>
    <definedName name="A125557640L_Data">Data8!$HO$11:$HO$20</definedName>
    <definedName name="A125557640L_Latest">Data8!$HO$20</definedName>
    <definedName name="A125557648F">Data9!$I$1:$I$10,Data9!$I$11:$I$20</definedName>
    <definedName name="A125557648F_Data">Data9!$I$11:$I$20</definedName>
    <definedName name="A125557648F_Latest">Data9!$I$20</definedName>
    <definedName name="A125557656F">Data6!$GS$1:$GS$10,Data6!$GS$11:$GS$20</definedName>
    <definedName name="A125557656F_Data">Data6!$GS$11:$GS$20</definedName>
    <definedName name="A125557656F_Latest">Data6!$GS$20</definedName>
    <definedName name="A125557664F">Data7!$E$1:$E$10,Data7!$E$11:$E$20</definedName>
    <definedName name="A125557664F_Data">Data7!$E$11:$E$20</definedName>
    <definedName name="A125557664F_Latest">Data7!$E$20</definedName>
    <definedName name="A125557672F">Data7!$W$1:$W$10,Data7!$W$11:$W$20</definedName>
    <definedName name="A125557672F_Data">Data7!$W$11:$W$20</definedName>
    <definedName name="A125557672F_Latest">Data7!$W$20</definedName>
    <definedName name="A125557680F">Data7!$CQ$1:$CQ$10,Data7!$CQ$11:$CQ$20</definedName>
    <definedName name="A125557680F_Data">Data7!$CQ$11:$CQ$20</definedName>
    <definedName name="A125557680F_Latest">Data7!$CQ$20</definedName>
    <definedName name="A125557688X">Data7!$EA$1:$EA$10,Data7!$EA$11:$EA$20</definedName>
    <definedName name="A125557688X_Data">Data7!$EA$11:$EA$20</definedName>
    <definedName name="A125557688X_Latest">Data7!$EA$20</definedName>
    <definedName name="A125557696X">Data7!$ES$1:$ES$10,Data7!$ES$11:$ES$20</definedName>
    <definedName name="A125557696X_Data">Data7!$ES$11:$ES$20</definedName>
    <definedName name="A125557696X_Latest">Data7!$ES$20</definedName>
    <definedName name="A125557704L">Data8!$Y$1:$Y$10,Data8!$Y$11:$Y$20</definedName>
    <definedName name="A125557704L_Data">Data8!$Y$11:$Y$20</definedName>
    <definedName name="A125557704L_Latest">Data8!$Y$20</definedName>
    <definedName name="A125557712L">Data8!$IG$1:$IG$10,Data8!$IG$11:$IG$20</definedName>
    <definedName name="A125557712L_Data">Data8!$IG$11:$IG$20</definedName>
    <definedName name="A125557712L_Latest">Data8!$IG$20</definedName>
    <definedName name="A125557720L">Data9!$BK$1:$BK$10,Data9!$BK$11:$BK$20</definedName>
    <definedName name="A125557720L_Data">Data9!$BK$11:$BK$20</definedName>
    <definedName name="A125557720L_Latest">Data9!$BK$20</definedName>
    <definedName name="A125557728F">Data9!$CC$1:$CC$10,Data9!$CC$11:$CC$20</definedName>
    <definedName name="A125557728F_Data">Data9!$CC$11:$CC$20</definedName>
    <definedName name="A125557728F_Latest">Data9!$CC$20</definedName>
    <definedName name="A125557736F">Data7!$AO$1:$AO$10,Data7!$AO$11:$AO$20</definedName>
    <definedName name="A125557736F_Data">Data7!$AO$11:$AO$20</definedName>
    <definedName name="A125557736F_Latest">Data7!$AO$20</definedName>
    <definedName name="A125557744F">Data8!$CA$1:$CA$10,Data8!$CA$11:$CA$20</definedName>
    <definedName name="A125557744F_Data">Data8!$CA$11:$CA$20</definedName>
    <definedName name="A125557744F_Latest">Data8!$CA$20</definedName>
    <definedName name="A125557752F">Data8!$CS$1:$CS$10,Data8!$CS$11:$CS$20</definedName>
    <definedName name="A125557752F_Data">Data8!$CS$11:$CS$20</definedName>
    <definedName name="A125557752F_Latest">Data8!$CS$20</definedName>
    <definedName name="A125557760F">Data9!$AS$1:$AS$10,Data9!$AS$11:$AS$20</definedName>
    <definedName name="A125557760F_Data">Data9!$AS$11:$AS$20</definedName>
    <definedName name="A125557760F_Latest">Data9!$AS$20</definedName>
    <definedName name="A125557768X">Data6!$GA$1:$GA$10,Data6!$GA$11:$GA$20</definedName>
    <definedName name="A125557768X_Data">Data6!$GA$11:$GA$20</definedName>
    <definedName name="A125557768X_Latest">Data6!$GA$20</definedName>
    <definedName name="A125557776X">Data6!$HK$1:$HK$10,Data6!$HK$11:$HK$20</definedName>
    <definedName name="A125557776X_Data">Data6!$HK$11:$HK$20</definedName>
    <definedName name="A125557776X_Latest">Data6!$HK$20</definedName>
    <definedName name="A125557784X">Data6!$IC$1:$IC$10,Data6!$IC$11:$IC$20</definedName>
    <definedName name="A125557784X_Data">Data6!$IC$11:$IC$20</definedName>
    <definedName name="A125557784X_Latest">Data6!$IC$20</definedName>
    <definedName name="A125557792X">Data7!$BY$1:$BY$10,Data7!$BY$11:$BY$20</definedName>
    <definedName name="A125557792X_Data">Data7!$BY$11:$BY$20</definedName>
    <definedName name="A125557792X_Latest">Data7!$BY$20</definedName>
    <definedName name="A125557800L">Data7!$GU$1:$GU$10,Data7!$GU$11:$GU$20</definedName>
    <definedName name="A125557800L_Data">Data7!$GU$11:$GU$20</definedName>
    <definedName name="A125557800L_Latest">Data7!$GU$20</definedName>
    <definedName name="A125557808F">Data7!$HM$1:$HM$10,Data7!$HM$11:$HM$20</definedName>
    <definedName name="A125557808F_Data">Data7!$HM$11:$HM$20</definedName>
    <definedName name="A125557808F_Latest">Data7!$HM$20</definedName>
    <definedName name="A125557816F">Data7!$FK$1:$FK$10,Data7!$FK$11:$FK$20</definedName>
    <definedName name="A125557816F_Data">Data7!$FK$11:$FK$20</definedName>
    <definedName name="A125557816F_Latest">Data7!$FK$20</definedName>
    <definedName name="A125557824F">Data8!$AQ$1:$AQ$10,Data8!$AQ$11:$AQ$20</definedName>
    <definedName name="A125557824F_Data">Data8!$AQ$11:$AQ$20</definedName>
    <definedName name="A125557824F_Latest">Data8!$AQ$20</definedName>
    <definedName name="A125557832F">Data9!$CU$1:$CU$10,Data9!$CU$11:$CU$20</definedName>
    <definedName name="A125557832F_Data">Data9!$CU$11:$CU$20</definedName>
    <definedName name="A125557832F_Latest">Data9!$CU$20</definedName>
    <definedName name="A125557840F">Data16!$AO$1:$AO$10,Data16!$AO$11:$AO$20</definedName>
    <definedName name="A125557840F_Data">Data16!$AO$11:$AO$20</definedName>
    <definedName name="A125557840F_Latest">Data16!$AO$20</definedName>
    <definedName name="A125557848X">Data16!$CQ$1:$CQ$10,Data16!$CQ$11:$CQ$20</definedName>
    <definedName name="A125557848X_Data">Data16!$CQ$11:$CQ$20</definedName>
    <definedName name="A125557848X_Latest">Data16!$CQ$20</definedName>
    <definedName name="A125557856X">Data16!$FK$1:$FK$10,Data16!$FK$11:$FK$20</definedName>
    <definedName name="A125557856X_Data">Data16!$FK$11:$FK$20</definedName>
    <definedName name="A125557856X_Latest">Data16!$FK$20</definedName>
    <definedName name="A125557864X">Data16!$IE$1:$IE$10,Data16!$IE$11:$IE$20</definedName>
    <definedName name="A125557864X_Data">Data16!$IE$11:$IE$20</definedName>
    <definedName name="A125557864X_Latest">Data16!$IE$20</definedName>
    <definedName name="A125557872X">Data15!$U$1:$U$10,Data15!$U$11:$U$20</definedName>
    <definedName name="A125557872X_Data">Data15!$U$11:$U$20</definedName>
    <definedName name="A125557872X_Latest">Data15!$U$20</definedName>
    <definedName name="A125557880X">Data15!$HK$1:$HK$10,Data15!$HK$11:$HK$20</definedName>
    <definedName name="A125557880X_Data">Data15!$HK$11:$HK$20</definedName>
    <definedName name="A125557880X_Latest">Data15!$HK$20</definedName>
    <definedName name="A125557888T">Data17!$Y$1:$Y$10,Data17!$Y$11:$Y$20</definedName>
    <definedName name="A125557888T_Data">Data17!$Y$11:$Y$20</definedName>
    <definedName name="A125557888T_Latest">Data17!$Y$20</definedName>
    <definedName name="A125557896T">Data16!$HM$1:$HM$10,Data16!$HM$11:$HM$20</definedName>
    <definedName name="A125557896T_Data">Data16!$HM$11:$HM$20</definedName>
    <definedName name="A125557896T_Latest">Data16!$HM$20</definedName>
    <definedName name="A125557904F">Data17!$BI$1:$BI$10,Data17!$BI$11:$BI$20</definedName>
    <definedName name="A125557904F_Data">Data17!$BI$11:$BI$20</definedName>
    <definedName name="A125557904F_Latest">Data17!$BI$20</definedName>
    <definedName name="A125557912F">Data17!$EC$1:$EC$10,Data17!$EC$11:$EC$20</definedName>
    <definedName name="A125557912F_Data">Data17!$EC$11:$EC$20</definedName>
    <definedName name="A125557912F_Latest">Data17!$EC$20</definedName>
    <definedName name="A125557920F">Data15!$FI$1:$FI$10,Data15!$FI$11:$FI$20</definedName>
    <definedName name="A125557920F_Data">Data15!$FI$11:$FI$20</definedName>
    <definedName name="A125557920F_Latest">Data15!$FI$20</definedName>
    <definedName name="A125557928X">Data16!$DI$1:$DI$10,Data16!$DI$11:$DI$20</definedName>
    <definedName name="A125557928X_Data">Data16!$DI$11:$DI$20</definedName>
    <definedName name="A125557928X_Latest">Data16!$DI$20</definedName>
    <definedName name="A125557936X">Data17!$G$1:$G$10,Data17!$G$11:$G$20</definedName>
    <definedName name="A125557936X_Data">Data17!$G$11:$G$20</definedName>
    <definedName name="A125557936X_Latest">Data17!$G$20</definedName>
    <definedName name="A125557944X">Data17!$AQ$1:$AQ$10,Data17!$AQ$11:$AQ$20</definedName>
    <definedName name="A125557944X_Data">Data17!$AQ$11:$AQ$20</definedName>
    <definedName name="A125557944X_Latest">Data17!$AQ$20</definedName>
    <definedName name="A125557952X">Data17!$CA$1:$CA$10,Data17!$CA$11:$CA$20</definedName>
    <definedName name="A125557952X_Data">Data17!$CA$11:$CA$20</definedName>
    <definedName name="A125557952X_Latest">Data17!$CA$20</definedName>
    <definedName name="A125557960X">Data17!$DK$1:$DK$10,Data17!$DK$11:$DK$20</definedName>
    <definedName name="A125557960X_Data">Data17!$DK$11:$DK$20</definedName>
    <definedName name="A125557960X_Latest">Data17!$DK$20</definedName>
    <definedName name="A125557968T">Data15!$BE$1:$BE$10,Data15!$BE$11:$BE$20</definedName>
    <definedName name="A125557968T_Data">Data15!$BE$11:$BE$20</definedName>
    <definedName name="A125557968T_Latest">Data15!$BE$20</definedName>
    <definedName name="A125557976T">Data15!$DG$1:$DG$10,Data15!$DG$11:$DG$20</definedName>
    <definedName name="A125557976T_Data">Data15!$DG$11:$DG$20</definedName>
    <definedName name="A125557976T_Latest">Data15!$DG$20</definedName>
    <definedName name="A125557984T">Data15!$DY$1:$DY$10,Data15!$DY$11:$DY$20</definedName>
    <definedName name="A125557984T_Data">Data15!$DY$11:$DY$20</definedName>
    <definedName name="A125557984T_Latest">Data15!$DY$20</definedName>
    <definedName name="A125557992T">Data15!$GS$1:$GS$10,Data15!$GS$11:$GS$20</definedName>
    <definedName name="A125557992T_Data">Data15!$GS$11:$GS$20</definedName>
    <definedName name="A125557992T_Latest">Data15!$GS$20</definedName>
    <definedName name="A125558000J">Data15!$IC$1:$IC$10,Data15!$IC$11:$IC$20</definedName>
    <definedName name="A125558000J_Data">Data15!$IC$11:$IC$20</definedName>
    <definedName name="A125558000J_Latest">Data15!$IC$20</definedName>
    <definedName name="A125558008A">Data16!$E$1:$E$10,Data16!$E$11:$E$20</definedName>
    <definedName name="A125558008A_Data">Data16!$E$11:$E$20</definedName>
    <definedName name="A125558008A_Latest">Data16!$E$20</definedName>
    <definedName name="A125558016A">Data16!$EA$1:$EA$10,Data16!$EA$11:$EA$20</definedName>
    <definedName name="A125558016A_Data">Data16!$EA$11:$EA$20</definedName>
    <definedName name="A125558016A_Latest">Data16!$EA$20</definedName>
    <definedName name="A125558024A">Data17!$CS$1:$CS$10,Data17!$CS$11:$CS$20</definedName>
    <definedName name="A125558024A_Data">Data17!$CS$11:$CS$20</definedName>
    <definedName name="A125558024A_Latest">Data17!$CS$20</definedName>
    <definedName name="A125558032A">Data17!$FM$1:$FM$10,Data17!$FM$11:$FM$20</definedName>
    <definedName name="A125558032A_Data">Data17!$FM$11:$FM$20</definedName>
    <definedName name="A125558032A_Latest">Data17!$FM$20</definedName>
    <definedName name="A125558040A">Data17!$GE$1:$GE$10,Data17!$GE$11:$GE$20</definedName>
    <definedName name="A125558040A_Data">Data17!$GE$11:$GE$20</definedName>
    <definedName name="A125558040A_Latest">Data17!$GE$20</definedName>
    <definedName name="A125558048V">Data15!$EQ$1:$EQ$10,Data15!$EQ$11:$EQ$20</definedName>
    <definedName name="A125558048V_Data">Data15!$EQ$11:$EQ$20</definedName>
    <definedName name="A125558048V_Latest">Data15!$EQ$20</definedName>
    <definedName name="A125558056V">Data16!$GC$1:$GC$10,Data16!$GC$11:$GC$20</definedName>
    <definedName name="A125558056V_Data">Data16!$GC$11:$GC$20</definedName>
    <definedName name="A125558056V_Latest">Data16!$GC$20</definedName>
    <definedName name="A125558064V">Data16!$GU$1:$GU$10,Data16!$GU$11:$GU$20</definedName>
    <definedName name="A125558064V_Data">Data16!$GU$11:$GU$20</definedName>
    <definedName name="A125558064V_Latest">Data16!$GU$20</definedName>
    <definedName name="A125558072V">Data17!$EU$1:$EU$10,Data17!$EU$11:$EU$20</definedName>
    <definedName name="A125558072V_Data">Data17!$EU$11:$EU$20</definedName>
    <definedName name="A125558072V_Latest">Data17!$EU$20</definedName>
    <definedName name="A125558080V">Data15!$AM$1:$AM$10,Data15!$AM$11:$AM$20</definedName>
    <definedName name="A125558080V_Data">Data15!$AM$11:$AM$20</definedName>
    <definedName name="A125558080V_Latest">Data15!$AM$20</definedName>
    <definedName name="A125558088L">Data15!$BW$1:$BW$10,Data15!$BW$11:$BW$20</definedName>
    <definedName name="A125558088L_Data">Data15!$BW$11:$BW$20</definedName>
    <definedName name="A125558088L_Latest">Data15!$BW$20</definedName>
    <definedName name="A125558096L">Data15!$CO$1:$CO$10,Data15!$CO$11:$CO$20</definedName>
    <definedName name="A125558096L_Data">Data15!$CO$11:$CO$20</definedName>
    <definedName name="A125558096L_Latest">Data15!$CO$20</definedName>
    <definedName name="A125558104A">Data15!$GA$1:$GA$10,Data15!$GA$11:$GA$20</definedName>
    <definedName name="A125558104A_Data">Data15!$GA$11:$GA$20</definedName>
    <definedName name="A125558104A_Latest">Data15!$GA$20</definedName>
    <definedName name="A125558112A">Data16!$BG$1:$BG$10,Data16!$BG$11:$BG$20</definedName>
    <definedName name="A125558112A_Data">Data16!$BG$11:$BG$20</definedName>
    <definedName name="A125558112A_Latest">Data16!$BG$20</definedName>
    <definedName name="A125558120A">Data16!$BY$1:$BY$10,Data16!$BY$11:$BY$20</definedName>
    <definedName name="A125558120A_Data">Data16!$BY$11:$BY$20</definedName>
    <definedName name="A125558120A_Latest">Data16!$BY$20</definedName>
    <definedName name="A125558128V">Data16!$W$1:$W$10,Data16!$W$11:$W$20</definedName>
    <definedName name="A125558128V_Data">Data16!$W$11:$W$20</definedName>
    <definedName name="A125558128V_Latest">Data16!$W$20</definedName>
    <definedName name="A125558136V">Data16!$ES$1:$ES$10,Data16!$ES$11:$ES$20</definedName>
    <definedName name="A125558136V_Data">Data16!$ES$11:$ES$20</definedName>
    <definedName name="A125558136V_Latest">Data16!$ES$20</definedName>
    <definedName name="A125558144V">Data17!$GW$1:$GW$10,Data17!$GW$11:$GW$20</definedName>
    <definedName name="A125558144V_Data">Data17!$GW$11:$GW$20</definedName>
    <definedName name="A125558144V_Latest">Data17!$GW$20</definedName>
    <definedName name="A125558152V">Data18!$II$1:$II$10,Data18!$II$11:$II$20</definedName>
    <definedName name="A125558152V_Data">Data18!$II$11:$II$20</definedName>
    <definedName name="A125558152V_Latest">Data18!$II$20</definedName>
    <definedName name="A125558160V">Data19!$AU$1:$AU$10,Data19!$AU$11:$AU$20</definedName>
    <definedName name="A125558160V_Data">Data19!$AU$11:$AU$20</definedName>
    <definedName name="A125558160V_Latest">Data19!$AU$20</definedName>
    <definedName name="A125558168L">Data19!$DO$1:$DO$10,Data19!$DO$11:$DO$20</definedName>
    <definedName name="A125558168L_Data">Data19!$DO$11:$DO$20</definedName>
    <definedName name="A125558168L_Latest">Data19!$DO$20</definedName>
    <definedName name="A125558176L">Data19!$GI$1:$GI$10,Data19!$GI$11:$GI$20</definedName>
    <definedName name="A125558176L_Data">Data19!$GI$11:$GI$20</definedName>
    <definedName name="A125558176L_Latest">Data19!$GI$20</definedName>
    <definedName name="A125558184L">Data17!$HO$1:$HO$10,Data17!$HO$11:$HO$20</definedName>
    <definedName name="A125558184L_Data">Data17!$HO$11:$HO$20</definedName>
    <definedName name="A125558184L_Latest">Data17!$HO$20</definedName>
    <definedName name="A125558192L">Data18!$FO$1:$FO$10,Data18!$FO$11:$FO$20</definedName>
    <definedName name="A125558192L_Data">Data18!$FO$11:$FO$20</definedName>
    <definedName name="A125558192L_Latest">Data18!$FO$20</definedName>
    <definedName name="A125558200A">Data19!$HS$1:$HS$10,Data19!$HS$11:$HS$20</definedName>
    <definedName name="A125558200A_Data">Data19!$HS$11:$HS$20</definedName>
    <definedName name="A125558200A_Latest">Data19!$HS$20</definedName>
    <definedName name="A125558208V">Data19!$FQ$1:$FQ$10,Data19!$FQ$11:$FQ$20</definedName>
    <definedName name="A125558208V_Data">Data19!$FQ$11:$FQ$20</definedName>
    <definedName name="A125558208V_Latest">Data19!$FQ$20</definedName>
    <definedName name="A125558216V">Data20!$M$1:$M$10,Data20!$M$11:$M$20</definedName>
    <definedName name="A125558216V_Data">Data20!$M$11:$M$20</definedName>
    <definedName name="A125558216V_Latest">Data20!$M$20</definedName>
    <definedName name="A125558224V">Data20!$CG$1:$CG$10,Data20!$CG$11:$CG$20</definedName>
    <definedName name="A125558224V_Data">Data20!$CG$11:$CG$20</definedName>
    <definedName name="A125558224V_Latest">Data20!$CG$20</definedName>
    <definedName name="A125558232V">Data18!$DM$1:$DM$10,Data18!$DM$11:$DM$20</definedName>
    <definedName name="A125558232V_Data">Data18!$DM$11:$DM$20</definedName>
    <definedName name="A125558232V_Latest">Data18!$DM$20</definedName>
    <definedName name="A125558240V">Data19!$BM$1:$BM$10,Data19!$BM$11:$BM$20</definedName>
    <definedName name="A125558240V_Data">Data19!$BM$11:$BM$20</definedName>
    <definedName name="A125558240V_Latest">Data19!$BM$20</definedName>
    <definedName name="A125558248L">Data19!$HA$1:$HA$10,Data19!$HA$11:$HA$20</definedName>
    <definedName name="A125558248L_Data">Data19!$HA$11:$HA$20</definedName>
    <definedName name="A125558248L_Latest">Data19!$HA$20</definedName>
    <definedName name="A125558256L">Data19!$IK$1:$IK$10,Data19!$IK$11:$IK$20</definedName>
    <definedName name="A125558256L_Data">Data19!$IK$11:$IK$20</definedName>
    <definedName name="A125558256L_Latest">Data19!$IK$20</definedName>
    <definedName name="A125558264L">Data20!$AE$1:$AE$10,Data20!$AE$11:$AE$20</definedName>
    <definedName name="A125558264L_Data">Data20!$AE$11:$AE$20</definedName>
    <definedName name="A125558264L_Latest">Data20!$AE$20</definedName>
    <definedName name="A125558272L">Data20!$BO$1:$BO$10,Data20!$BO$11:$BO$20</definedName>
    <definedName name="A125558272L_Data">Data20!$BO$11:$BO$20</definedName>
    <definedName name="A125558272L_Latest">Data20!$BO$20</definedName>
    <definedName name="A125558280L">Data18!$I$1:$I$10,Data18!$I$11:$I$20</definedName>
    <definedName name="A125558280L_Data">Data18!$I$11:$I$20</definedName>
    <definedName name="A125558280L_Latest">Data18!$I$20</definedName>
    <definedName name="A125558288F">Data18!$BK$1:$BK$10,Data18!$BK$11:$BK$20</definedName>
    <definedName name="A125558288F_Data">Data18!$BK$11:$BK$20</definedName>
    <definedName name="A125558288F_Latest">Data18!$BK$20</definedName>
    <definedName name="A125558296F">Data18!$CC$1:$CC$10,Data18!$CC$11:$CC$20</definedName>
    <definedName name="A125558296F_Data">Data18!$CC$11:$CC$20</definedName>
    <definedName name="A125558296F_Latest">Data18!$CC$20</definedName>
    <definedName name="A125558304V">Data18!$EW$1:$EW$10,Data18!$EW$11:$EW$20</definedName>
    <definedName name="A125558304V_Data">Data18!$EW$11:$EW$20</definedName>
    <definedName name="A125558304V_Latest">Data18!$EW$20</definedName>
    <definedName name="A125558312V">Data18!$GG$1:$GG$10,Data18!$GG$11:$GG$20</definedName>
    <definedName name="A125558312V_Data">Data18!$GG$11:$GG$20</definedName>
    <definedName name="A125558312V_Latest">Data18!$GG$20</definedName>
    <definedName name="A125558320V">Data18!$GY$1:$GY$10,Data18!$GY$11:$GY$20</definedName>
    <definedName name="A125558320V_Data">Data18!$GY$11:$GY$20</definedName>
    <definedName name="A125558320V_Latest">Data18!$GY$20</definedName>
    <definedName name="A125558328L">Data19!$CE$1:$CE$10,Data19!$CE$11:$CE$20</definedName>
    <definedName name="A125558328L_Data">Data19!$CE$11:$CE$20</definedName>
    <definedName name="A125558328L_Latest">Data19!$CE$20</definedName>
    <definedName name="A125558336L">Data20!$AW$1:$AW$10,Data20!$AW$11:$AW$20</definedName>
    <definedName name="A125558336L_Data">Data20!$AW$11:$AW$20</definedName>
    <definedName name="A125558336L_Latest">Data20!$AW$20</definedName>
    <definedName name="A125558344L">Data20!$DQ$1:$DQ$10,Data20!$DQ$11:$DQ$20</definedName>
    <definedName name="A125558344L_Data">Data20!$DQ$11:$DQ$20</definedName>
    <definedName name="A125558344L_Latest">Data20!$DQ$20</definedName>
    <definedName name="A125558352L">Data20!$EI$1:$EI$10,Data20!$EI$11:$EI$20</definedName>
    <definedName name="A125558352L_Data">Data20!$EI$11:$EI$20</definedName>
    <definedName name="A125558352L_Latest">Data20!$EI$20</definedName>
    <definedName name="A125558360L">Data18!$CU$1:$CU$10,Data18!$CU$11:$CU$20</definedName>
    <definedName name="A125558360L_Data">Data18!$CU$11:$CU$20</definedName>
    <definedName name="A125558360L_Latest">Data18!$CU$20</definedName>
    <definedName name="A125558368F">Data19!$EG$1:$EG$10,Data19!$EG$11:$EG$20</definedName>
    <definedName name="A125558368F_Data">Data19!$EG$11:$EG$20</definedName>
    <definedName name="A125558368F_Latest">Data19!$EG$20</definedName>
    <definedName name="A125558376F">Data19!$EY$1:$EY$10,Data19!$EY$11:$EY$20</definedName>
    <definedName name="A125558376F_Data">Data19!$EY$11:$EY$20</definedName>
    <definedName name="A125558376F_Latest">Data19!$EY$20</definedName>
    <definedName name="A125558384F">Data20!$CY$1:$CY$10,Data20!$CY$11:$CY$20</definedName>
    <definedName name="A125558384F_Data">Data20!$CY$11:$CY$20</definedName>
    <definedName name="A125558384F_Latest">Data20!$CY$20</definedName>
    <definedName name="A125558392F">Data17!$IG$1:$IG$10,Data17!$IG$11:$IG$20</definedName>
    <definedName name="A125558392F_Data">Data17!$IG$11:$IG$20</definedName>
    <definedName name="A125558392F_Latest">Data17!$IG$20</definedName>
    <definedName name="A125558400V">Data18!$AA$1:$AA$10,Data18!$AA$11:$AA$20</definedName>
    <definedName name="A125558400V_Data">Data18!$AA$11:$AA$20</definedName>
    <definedName name="A125558400V_Latest">Data18!$AA$20</definedName>
    <definedName name="A125558408L">Data18!$AS$1:$AS$10,Data18!$AS$11:$AS$20</definedName>
    <definedName name="A125558408L_Data">Data18!$AS$11:$AS$20</definedName>
    <definedName name="A125558408L_Latest">Data18!$AS$20</definedName>
    <definedName name="A125558416L">Data18!$EE$1:$EE$10,Data18!$EE$11:$EE$20</definedName>
    <definedName name="A125558416L_Data">Data18!$EE$11:$EE$20</definedName>
    <definedName name="A125558416L_Latest">Data18!$EE$20</definedName>
    <definedName name="A125558424L">Data19!$K$1:$K$10,Data19!$K$11:$K$20</definedName>
    <definedName name="A125558424L_Data">Data19!$K$11:$K$20</definedName>
    <definedName name="A125558424L_Latest">Data19!$K$20</definedName>
    <definedName name="A125558432L">Data19!$AC$1:$AC$10,Data19!$AC$11:$AC$20</definedName>
    <definedName name="A125558432L_Data">Data19!$AC$11:$AC$20</definedName>
    <definedName name="A125558432L_Latest">Data19!$AC$20</definedName>
    <definedName name="A125558440L">Data18!$HQ$1:$HQ$10,Data18!$HQ$11:$HQ$20</definedName>
    <definedName name="A125558440L_Data">Data18!$HQ$11:$HQ$20</definedName>
    <definedName name="A125558440L_Latest">Data18!$HQ$20</definedName>
    <definedName name="A125558448F">Data19!$CW$1:$CW$10,Data19!$CW$11:$CW$20</definedName>
    <definedName name="A125558448F_Data">Data19!$CW$11:$CW$20</definedName>
    <definedName name="A125558448F_Latest">Data19!$CW$20</definedName>
    <definedName name="A125558456F">Data20!$FA$1:$FA$10,Data20!$FA$11:$FA$20</definedName>
    <definedName name="A125558456F_Data">Data20!$FA$11:$FA$20</definedName>
    <definedName name="A125558456F_Latest">Data20!$FA$20</definedName>
    <definedName name="A125558464F">Data21!$GM$1:$GM$10,Data21!$GM$11:$GM$20</definedName>
    <definedName name="A125558464F_Data">Data21!$GM$11:$GM$20</definedName>
    <definedName name="A125558464F_Latest">Data21!$GM$20</definedName>
    <definedName name="A125558472F">Data21!$IO$1:$IO$10,Data21!$IO$11:$IO$20</definedName>
    <definedName name="A125558472F_Data">Data21!$IO$11:$IO$20</definedName>
    <definedName name="A125558472F_Latest">Data21!$IO$20</definedName>
    <definedName name="A125558480F">Data22!$BS$1:$BS$10,Data22!$BS$11:$BS$20</definedName>
    <definedName name="A125558480F_Data">Data22!$BS$11:$BS$20</definedName>
    <definedName name="A125558480F_Latest">Data22!$BS$20</definedName>
    <definedName name="A125558488X">Data22!$EM$1:$EM$10,Data22!$EM$11:$EM$20</definedName>
    <definedName name="A125558488X_Data">Data22!$EM$11:$EM$20</definedName>
    <definedName name="A125558488X_Latest">Data22!$EM$20</definedName>
    <definedName name="A125558496X">Data20!$FS$1:$FS$10,Data20!$FS$11:$FS$20</definedName>
    <definedName name="A125558496X_Data">Data20!$FS$11:$FS$20</definedName>
    <definedName name="A125558496X_Latest">Data20!$FS$20</definedName>
    <definedName name="A125558504L">Data21!$DS$1:$DS$10,Data21!$DS$11:$DS$20</definedName>
    <definedName name="A125558504L_Data">Data21!$DS$11:$DS$20</definedName>
    <definedName name="A125558504L_Latest">Data21!$DS$20</definedName>
    <definedName name="A125558512L">Data22!$FW$1:$FW$10,Data22!$FW$11:$FW$20</definedName>
    <definedName name="A125558512L_Data">Data22!$FW$11:$FW$20</definedName>
    <definedName name="A125558512L_Latest">Data22!$FW$20</definedName>
    <definedName name="A125558520L">Data22!$DU$1:$DU$10,Data22!$DU$11:$DU$20</definedName>
    <definedName name="A125558520L_Data">Data22!$DU$11:$DU$20</definedName>
    <definedName name="A125558520L_Latest">Data22!$DU$20</definedName>
    <definedName name="A125558528F">Data22!$HG$1:$HG$10,Data22!$HG$11:$HG$20</definedName>
    <definedName name="A125558528F_Data">Data22!$HG$11:$HG$20</definedName>
    <definedName name="A125558528F_Latest">Data22!$HG$20</definedName>
    <definedName name="A125558536F">Data23!$AK$1:$AK$10,Data23!$AK$11:$AK$20</definedName>
    <definedName name="A125558536F_Data">Data23!$AK$11:$AK$20</definedName>
    <definedName name="A125558536F_Latest">Data23!$AK$20</definedName>
    <definedName name="A125558544F">Data21!$BQ$1:$BQ$10,Data21!$BQ$11:$BQ$20</definedName>
    <definedName name="A125558544F_Data">Data21!$BQ$11:$BQ$20</definedName>
    <definedName name="A125558544F_Latest">Data21!$BQ$20</definedName>
    <definedName name="A125558552F">Data22!$Q$1:$Q$10,Data22!$Q$11:$Q$20</definedName>
    <definedName name="A125558552F_Data">Data22!$Q$11:$Q$20</definedName>
    <definedName name="A125558552F_Latest">Data22!$Q$20</definedName>
    <definedName name="A125558560F">Data22!$FE$1:$FE$10,Data22!$FE$11:$FE$20</definedName>
    <definedName name="A125558560F_Data">Data22!$FE$11:$FE$20</definedName>
    <definedName name="A125558560F_Latest">Data22!$FE$20</definedName>
    <definedName name="A125558568X">Data22!$GO$1:$GO$10,Data22!$GO$11:$GO$20</definedName>
    <definedName name="A125558568X_Data">Data22!$GO$11:$GO$20</definedName>
    <definedName name="A125558568X_Latest">Data22!$GO$20</definedName>
    <definedName name="A125558576X">Data22!$HY$1:$HY$10,Data22!$HY$11:$HY$20</definedName>
    <definedName name="A125558576X_Data">Data22!$HY$11:$HY$20</definedName>
    <definedName name="A125558576X_Latest">Data22!$HY$20</definedName>
    <definedName name="A125558584X">Data23!$S$1:$S$10,Data23!$S$11:$S$20</definedName>
    <definedName name="A125558584X_Data">Data23!$S$11:$S$20</definedName>
    <definedName name="A125558584X_Latest">Data23!$S$20</definedName>
    <definedName name="A125558592X">Data20!$HC$1:$HC$10,Data20!$HC$11:$HC$20</definedName>
    <definedName name="A125558592X_Data">Data20!$HC$11:$HC$20</definedName>
    <definedName name="A125558592X_Latest">Data20!$HC$20</definedName>
    <definedName name="A125558600L">Data21!$O$1:$O$10,Data21!$O$11:$O$20</definedName>
    <definedName name="A125558600L_Data">Data21!$O$11:$O$20</definedName>
    <definedName name="A125558600L_Latest">Data21!$O$20</definedName>
    <definedName name="A125558608F">Data21!$AG$1:$AG$10,Data21!$AG$11:$AG$20</definedName>
    <definedName name="A125558608F_Data">Data21!$AG$11:$AG$20</definedName>
    <definedName name="A125558608F_Latest">Data21!$AG$20</definedName>
    <definedName name="A125558616F">Data21!$DA$1:$DA$10,Data21!$DA$11:$DA$20</definedName>
    <definedName name="A125558616F_Data">Data21!$DA$11:$DA$20</definedName>
    <definedName name="A125558616F_Latest">Data21!$DA$20</definedName>
    <definedName name="A125558624F">Data21!$EK$1:$EK$10,Data21!$EK$11:$EK$20</definedName>
    <definedName name="A125558624F_Data">Data21!$EK$11:$EK$20</definedName>
    <definedName name="A125558624F_Latest">Data21!$EK$20</definedName>
    <definedName name="A125558632F">Data21!$FC$1:$FC$10,Data21!$FC$11:$FC$20</definedName>
    <definedName name="A125558632F_Data">Data21!$FC$11:$FC$20</definedName>
    <definedName name="A125558632F_Latest">Data21!$FC$20</definedName>
    <definedName name="A125558640F">Data22!$AI$1:$AI$10,Data22!$AI$11:$AI$20</definedName>
    <definedName name="A125558640F_Data">Data22!$AI$11:$AI$20</definedName>
    <definedName name="A125558640F_Latest">Data22!$AI$20</definedName>
    <definedName name="A125558648X">Data22!$IQ$1:$IQ$10,Data22!$IQ$11:$IQ$20</definedName>
    <definedName name="A125558648X_Data">Data22!$IQ$11:$IQ$20</definedName>
    <definedName name="A125558648X_Latest">Data22!$IQ$20</definedName>
    <definedName name="A125558656X">Data23!$BU$1:$BU$10,Data23!$BU$11:$BU$20</definedName>
    <definedName name="A125558656X_Data">Data23!$BU$11:$BU$20</definedName>
    <definedName name="A125558656X_Latest">Data23!$BU$20</definedName>
    <definedName name="A125558664X">Data23!$CM$1:$CM$10,Data23!$CM$11:$CM$20</definedName>
    <definedName name="A125558664X_Data">Data23!$CM$11:$CM$20</definedName>
    <definedName name="A125558664X_Latest">Data23!$CM$20</definedName>
    <definedName name="A125558672X">Data21!$AY$1:$AY$10,Data21!$AY$11:$AY$20</definedName>
    <definedName name="A125558672X_Data">Data21!$AY$11:$AY$20</definedName>
    <definedName name="A125558672X_Latest">Data21!$AY$20</definedName>
    <definedName name="A125558680X">Data22!$CK$1:$CK$10,Data22!$CK$11:$CK$20</definedName>
    <definedName name="A125558680X_Data">Data22!$CK$11:$CK$20</definedName>
    <definedName name="A125558680X_Latest">Data22!$CK$20</definedName>
    <definedName name="A125558688T">Data22!$DC$1:$DC$10,Data22!$DC$11:$DC$20</definedName>
    <definedName name="A125558688T_Data">Data22!$DC$11:$DC$20</definedName>
    <definedName name="A125558688T_Latest">Data22!$DC$20</definedName>
    <definedName name="A125558696T">Data23!$BC$1:$BC$10,Data23!$BC$11:$BC$20</definedName>
    <definedName name="A125558696T_Data">Data23!$BC$11:$BC$20</definedName>
    <definedName name="A125558696T_Latest">Data23!$BC$20</definedName>
    <definedName name="A125558704F">Data20!$GK$1:$GK$10,Data20!$GK$11:$GK$20</definedName>
    <definedName name="A125558704F_Data">Data20!$GK$11:$GK$20</definedName>
    <definedName name="A125558704F_Latest">Data20!$GK$20</definedName>
    <definedName name="A125558712F">Data20!$HU$1:$HU$10,Data20!$HU$11:$HU$20</definedName>
    <definedName name="A125558712F_Data">Data20!$HU$11:$HU$20</definedName>
    <definedName name="A125558712F_Latest">Data20!$HU$20</definedName>
    <definedName name="A125558720F">Data20!$IM$1:$IM$10,Data20!$IM$11:$IM$20</definedName>
    <definedName name="A125558720F_Data">Data20!$IM$11:$IM$20</definedName>
    <definedName name="A125558720F_Latest">Data20!$IM$20</definedName>
    <definedName name="A125558728X">Data21!$CI$1:$CI$10,Data21!$CI$11:$CI$20</definedName>
    <definedName name="A125558728X_Data">Data21!$CI$11:$CI$20</definedName>
    <definedName name="A125558728X_Latest">Data21!$CI$20</definedName>
    <definedName name="A125558736X">Data21!$HE$1:$HE$10,Data21!$HE$11:$HE$20</definedName>
    <definedName name="A125558736X_Data">Data21!$HE$11:$HE$20</definedName>
    <definedName name="A125558736X_Latest">Data21!$HE$20</definedName>
    <definedName name="A125558744X">Data21!$HW$1:$HW$10,Data21!$HW$11:$HW$20</definedName>
    <definedName name="A125558744X_Data">Data21!$HW$11:$HW$20</definedName>
    <definedName name="A125558744X_Latest">Data21!$HW$20</definedName>
    <definedName name="A125558752X">Data21!$FU$1:$FU$10,Data21!$FU$11:$FU$20</definedName>
    <definedName name="A125558752X_Data">Data21!$FU$11:$FU$20</definedName>
    <definedName name="A125558752X_Latest">Data21!$FU$20</definedName>
    <definedName name="A125558760X">Data22!$BA$1:$BA$10,Data22!$BA$11:$BA$20</definedName>
    <definedName name="A125558760X_Data">Data22!$BA$11:$BA$20</definedName>
    <definedName name="A125558760X_Latest">Data22!$BA$20</definedName>
    <definedName name="A125558768T">Data23!$DE$1:$DE$10,Data23!$DE$11:$DE$20</definedName>
    <definedName name="A125558768T_Data">Data23!$DE$11:$DE$20</definedName>
    <definedName name="A125558768T_Latest">Data23!$DE$20</definedName>
    <definedName name="A125558776T">Data4!$HY$1:$HY$10,Data4!$HY$11:$HY$20</definedName>
    <definedName name="A125558776T_Data">Data4!$HY$11:$HY$20</definedName>
    <definedName name="A125558776T_Latest">Data4!$HY$20</definedName>
    <definedName name="A125558784T">Data5!$AK$1:$AK$10,Data5!$AK$11:$AK$20</definedName>
    <definedName name="A125558784T_Data">Data5!$AK$11:$AK$20</definedName>
    <definedName name="A125558784T_Latest">Data5!$AK$20</definedName>
    <definedName name="A125558792T">Data5!$DE$1:$DE$10,Data5!$DE$11:$DE$20</definedName>
    <definedName name="A125558792T_Data">Data5!$DE$11:$DE$20</definedName>
    <definedName name="A125558792T_Latest">Data5!$DE$20</definedName>
    <definedName name="A125558800F">Data5!$FY$1:$FY$10,Data5!$FY$11:$FY$20</definedName>
    <definedName name="A125558800F_Data">Data5!$FY$11:$FY$20</definedName>
    <definedName name="A125558800F_Latest">Data5!$FY$20</definedName>
    <definedName name="A125558808X">Data3!$HE$1:$HE$10,Data3!$HE$11:$HE$20</definedName>
    <definedName name="A125558808X_Data">Data3!$HE$11:$HE$20</definedName>
    <definedName name="A125558808X_Latest">Data3!$HE$20</definedName>
    <definedName name="A125558816X">Data4!$FE$1:$FE$10,Data4!$FE$11:$FE$20</definedName>
    <definedName name="A125558816X_Data">Data4!$FE$11:$FE$20</definedName>
    <definedName name="A125558816X_Latest">Data4!$FE$20</definedName>
    <definedName name="A125558824X">Data5!$HI$1:$HI$10,Data5!$HI$11:$HI$20</definedName>
    <definedName name="A125558824X_Data">Data5!$HI$11:$HI$20</definedName>
    <definedName name="A125558824X_Latest">Data5!$HI$20</definedName>
    <definedName name="A125558832X">Data5!$FG$1:$FG$10,Data5!$FG$11:$FG$20</definedName>
    <definedName name="A125558832X_Data">Data5!$FG$11:$FG$20</definedName>
    <definedName name="A125558832X_Latest">Data5!$FG$20</definedName>
    <definedName name="A125558840X">Data6!$C$1:$C$10,Data6!$C$11:$C$20</definedName>
    <definedName name="A125558840X_Data">Data6!$C$11:$C$20</definedName>
    <definedName name="A125558840X_Latest">Data6!$C$20</definedName>
    <definedName name="A125558848T">Data6!$BW$1:$BW$10,Data6!$BW$11:$BW$20</definedName>
    <definedName name="A125558848T_Data">Data6!$BW$11:$BW$20</definedName>
    <definedName name="A125558848T_Latest">Data6!$BW$20</definedName>
    <definedName name="A125558856T">Data4!$DC$1:$DC$10,Data4!$DC$11:$DC$20</definedName>
    <definedName name="A125558856T_Data">Data4!$DC$11:$DC$20</definedName>
    <definedName name="A125558856T_Latest">Data4!$DC$20</definedName>
    <definedName name="A125558864T">Data5!$BC$1:$BC$10,Data5!$BC$11:$BC$20</definedName>
    <definedName name="A125558864T_Data">Data5!$BC$11:$BC$20</definedName>
    <definedName name="A125558864T_Latest">Data5!$BC$20</definedName>
    <definedName name="A125558872T">Data5!$GQ$1:$GQ$10,Data5!$GQ$11:$GQ$20</definedName>
    <definedName name="A125558872T_Data">Data5!$GQ$11:$GQ$20</definedName>
    <definedName name="A125558872T_Latest">Data5!$GQ$20</definedName>
    <definedName name="A125558880T">Data5!$IA$1:$IA$10,Data5!$IA$11:$IA$20</definedName>
    <definedName name="A125558880T_Data">Data5!$IA$11:$IA$20</definedName>
    <definedName name="A125558880T_Latest">Data5!$IA$20</definedName>
    <definedName name="A125558888K">Data6!$U$1:$U$10,Data6!$U$11:$U$20</definedName>
    <definedName name="A125558888K_Data">Data6!$U$11:$U$20</definedName>
    <definedName name="A125558888K_Latest">Data6!$U$20</definedName>
    <definedName name="A125558896K">Data6!$BE$1:$BE$10,Data6!$BE$11:$BE$20</definedName>
    <definedName name="A125558896K_Data">Data6!$BE$11:$BE$20</definedName>
    <definedName name="A125558896K_Latest">Data6!$BE$20</definedName>
    <definedName name="A125558904X">Data3!$IO$1:$IO$10,Data3!$IO$11:$IO$20</definedName>
    <definedName name="A125558904X_Data">Data3!$IO$11:$IO$20</definedName>
    <definedName name="A125558904X_Latest">Data3!$IO$20</definedName>
    <definedName name="A125558912X">Data4!$BA$1:$BA$10,Data4!$BA$11:$BA$20</definedName>
    <definedName name="A125558912X_Data">Data4!$BA$11:$BA$20</definedName>
    <definedName name="A125558912X_Latest">Data4!$BA$20</definedName>
    <definedName name="A125558920X">Data4!$BS$1:$BS$10,Data4!$BS$11:$BS$20</definedName>
    <definedName name="A125558920X_Data">Data4!$BS$11:$BS$20</definedName>
    <definedName name="A125558920X_Latest">Data4!$BS$20</definedName>
    <definedName name="A125558928T">Data4!$EM$1:$EM$10,Data4!$EM$11:$EM$20</definedName>
    <definedName name="A125558928T_Data">Data4!$EM$11:$EM$20</definedName>
    <definedName name="A125558928T_Latest">Data4!$EM$20</definedName>
    <definedName name="A125558936T">Data4!$FW$1:$FW$10,Data4!$FW$11:$FW$20</definedName>
    <definedName name="A125558936T_Data">Data4!$FW$11:$FW$20</definedName>
    <definedName name="A125558936T_Latest">Data4!$FW$20</definedName>
    <definedName name="A125558944T">Data4!$GO$1:$GO$10,Data4!$GO$11:$GO$20</definedName>
    <definedName name="A125558944T_Data">Data4!$GO$11:$GO$20</definedName>
    <definedName name="A125558944T_Latest">Data4!$GO$20</definedName>
    <definedName name="A125558952T">Data5!$BU$1:$BU$10,Data5!$BU$11:$BU$20</definedName>
    <definedName name="A125558952T_Data">Data5!$BU$11:$BU$20</definedName>
    <definedName name="A125558952T_Latest">Data5!$BU$20</definedName>
    <definedName name="A125558960T">Data6!$AM$1:$AM$10,Data6!$AM$11:$AM$20</definedName>
    <definedName name="A125558960T_Data">Data6!$AM$11:$AM$20</definedName>
    <definedName name="A125558960T_Latest">Data6!$AM$20</definedName>
    <definedName name="A125558968K">Data6!$DG$1:$DG$10,Data6!$DG$11:$DG$20</definedName>
    <definedName name="A125558968K_Data">Data6!$DG$11:$DG$20</definedName>
    <definedName name="A125558968K_Latest">Data6!$DG$20</definedName>
    <definedName name="A125558976K">Data6!$DY$1:$DY$10,Data6!$DY$11:$DY$20</definedName>
    <definedName name="A125558976K_Data">Data6!$DY$11:$DY$20</definedName>
    <definedName name="A125558976K_Latest">Data6!$DY$20</definedName>
    <definedName name="A125558984K">Data4!$CK$1:$CK$10,Data4!$CK$11:$CK$20</definedName>
    <definedName name="A125558984K_Data">Data4!$CK$11:$CK$20</definedName>
    <definedName name="A125558984K_Latest">Data4!$CK$20</definedName>
    <definedName name="A125558992K">Data5!$DW$1:$DW$10,Data5!$DW$11:$DW$20</definedName>
    <definedName name="A125558992K_Data">Data5!$DW$11:$DW$20</definedName>
    <definedName name="A125558992K_Latest">Data5!$DW$20</definedName>
    <definedName name="A125559000A">Data5!$EO$1:$EO$10,Data5!$EO$11:$EO$20</definedName>
    <definedName name="A125559000A_Data">Data5!$EO$11:$EO$20</definedName>
    <definedName name="A125559000A_Latest">Data5!$EO$20</definedName>
    <definedName name="A125559008V">Data6!$CO$1:$CO$10,Data6!$CO$11:$CO$20</definedName>
    <definedName name="A125559008V_Data">Data6!$CO$11:$CO$20</definedName>
    <definedName name="A125559008V_Latest">Data6!$CO$20</definedName>
    <definedName name="A125559016V">Data3!$HW$1:$HW$10,Data3!$HW$11:$HW$20</definedName>
    <definedName name="A125559016V_Data">Data3!$HW$11:$HW$20</definedName>
    <definedName name="A125559016V_Latest">Data3!$HW$20</definedName>
    <definedName name="A125559024V">Data4!$Q$1:$Q$10,Data4!$Q$11:$Q$20</definedName>
    <definedName name="A125559024V_Data">Data4!$Q$11:$Q$20</definedName>
    <definedName name="A125559024V_Latest">Data4!$Q$20</definedName>
    <definedName name="A125559032V">Data4!$AI$1:$AI$10,Data4!$AI$11:$AI$20</definedName>
    <definedName name="A125559032V_Data">Data4!$AI$11:$AI$20</definedName>
    <definedName name="A125559032V_Latest">Data4!$AI$20</definedName>
    <definedName name="A125559040V">Data4!$DU$1:$DU$10,Data4!$DU$11:$DU$20</definedName>
    <definedName name="A125559040V_Data">Data4!$DU$11:$DU$20</definedName>
    <definedName name="A125559040V_Latest">Data4!$DU$20</definedName>
    <definedName name="A125559048L">Data4!$IQ$1:$IQ$10,Data4!$IQ$11:$IQ$20</definedName>
    <definedName name="A125559048L_Data">Data4!$IQ$11:$IQ$20</definedName>
    <definedName name="A125559048L_Latest">Data4!$IQ$20</definedName>
    <definedName name="A125559056L">Data5!$S$1:$S$10,Data5!$S$11:$S$20</definedName>
    <definedName name="A125559056L_Data">Data5!$S$11:$S$20</definedName>
    <definedName name="A125559056L_Latest">Data5!$S$20</definedName>
    <definedName name="A125559064L">Data4!$HG$1:$HG$10,Data4!$HG$11:$HG$20</definedName>
    <definedName name="A125559064L_Data">Data4!$HG$11:$HG$20</definedName>
    <definedName name="A125559064L_Latest">Data4!$HG$20</definedName>
    <definedName name="A125559072L">Data5!$CM$1:$CM$10,Data5!$CM$11:$CM$20</definedName>
    <definedName name="A125559072L_Data">Data5!$CM$11:$CM$20</definedName>
    <definedName name="A125559072L_Latest">Data5!$CM$20</definedName>
    <definedName name="A125559080L">Data6!$EQ$1:$EQ$10,Data6!$EQ$11:$EQ$20</definedName>
    <definedName name="A125559080L_Data">Data6!$EQ$11:$EQ$20</definedName>
    <definedName name="A125559080L_Latest">Data6!$EQ$20</definedName>
    <definedName name="A125559088F">Data10!$EG$1:$EG$10,Data10!$EG$11:$EG$20</definedName>
    <definedName name="A125559088F_Data">Data10!$EG$11:$EG$20</definedName>
    <definedName name="A125559088F_Latest">Data10!$EG$20</definedName>
    <definedName name="A125559096F">Data10!$GI$1:$GI$10,Data10!$GI$11:$GI$20</definedName>
    <definedName name="A125559096F_Data">Data10!$GI$11:$GI$20</definedName>
    <definedName name="A125559096F_Latest">Data10!$GI$20</definedName>
    <definedName name="A125559104V">Data11!$M$1:$M$10,Data11!$M$11:$M$20</definedName>
    <definedName name="A125559104V_Data">Data11!$M$11:$M$20</definedName>
    <definedName name="A125559104V_Latest">Data11!$M$20</definedName>
    <definedName name="A125559112V">Data11!$CG$1:$CG$10,Data11!$CG$11:$CG$20</definedName>
    <definedName name="A125559112V_Data">Data11!$CG$11:$CG$20</definedName>
    <definedName name="A125559112V_Latest">Data11!$CG$20</definedName>
    <definedName name="A125559120V">Data9!$DM$1:$DM$10,Data9!$DM$11:$DM$20</definedName>
    <definedName name="A125559120V_Data">Data9!$DM$11:$DM$20</definedName>
    <definedName name="A125559120V_Latest">Data9!$DM$20</definedName>
    <definedName name="A125559128L">Data10!$BM$1:$BM$10,Data10!$BM$11:$BM$20</definedName>
    <definedName name="A125559128L_Data">Data10!$BM$11:$BM$20</definedName>
    <definedName name="A125559128L_Latest">Data10!$BM$20</definedName>
    <definedName name="A125559136L">Data11!$DQ$1:$DQ$10,Data11!$DQ$11:$DQ$20</definedName>
    <definedName name="A125559136L_Data">Data11!$DQ$11:$DQ$20</definedName>
    <definedName name="A125559136L_Latest">Data11!$DQ$20</definedName>
    <definedName name="A125559144L">Data11!$BO$1:$BO$10,Data11!$BO$11:$BO$20</definedName>
    <definedName name="A125559144L_Data">Data11!$BO$11:$BO$20</definedName>
    <definedName name="A125559144L_Latest">Data11!$BO$20</definedName>
    <definedName name="A125559152L">Data11!$FA$1:$FA$10,Data11!$FA$11:$FA$20</definedName>
    <definedName name="A125559152L_Data">Data11!$FA$11:$FA$20</definedName>
    <definedName name="A125559152L_Latest">Data11!$FA$20</definedName>
    <definedName name="A125559160L">Data11!$HU$1:$HU$10,Data11!$HU$11:$HU$20</definedName>
    <definedName name="A125559160L_Data">Data11!$HU$11:$HU$20</definedName>
    <definedName name="A125559160L_Latest">Data11!$HU$20</definedName>
    <definedName name="A125559168F">Data10!$K$1:$K$10,Data10!$K$11:$K$20</definedName>
    <definedName name="A125559168F_Data">Data10!$K$11:$K$20</definedName>
    <definedName name="A125559168F_Latest">Data10!$K$20</definedName>
    <definedName name="A125559176F">Data10!$HA$1:$HA$10,Data10!$HA$11:$HA$20</definedName>
    <definedName name="A125559176F_Data">Data10!$HA$11:$HA$20</definedName>
    <definedName name="A125559176F_Latest">Data10!$HA$20</definedName>
    <definedName name="A125559184F">Data11!$CY$1:$CY$10,Data11!$CY$11:$CY$20</definedName>
    <definedName name="A125559184F_Data">Data11!$CY$11:$CY$20</definedName>
    <definedName name="A125559184F_Latest">Data11!$CY$20</definedName>
    <definedName name="A125559192F">Data11!$EI$1:$EI$10,Data11!$EI$11:$EI$20</definedName>
    <definedName name="A125559192F_Data">Data11!$EI$11:$EI$20</definedName>
    <definedName name="A125559192F_Latest">Data11!$EI$20</definedName>
    <definedName name="A125559200V">Data11!$FS$1:$FS$10,Data11!$FS$11:$FS$20</definedName>
    <definedName name="A125559200V_Data">Data11!$FS$11:$FS$20</definedName>
    <definedName name="A125559200V_Latest">Data11!$FS$20</definedName>
    <definedName name="A125559208L">Data11!$HC$1:$HC$10,Data11!$HC$11:$HC$20</definedName>
    <definedName name="A125559208L_Data">Data11!$HC$11:$HC$20</definedName>
    <definedName name="A125559208L_Latest">Data11!$HC$20</definedName>
    <definedName name="A125559216L">Data9!$EW$1:$EW$10,Data9!$EW$11:$EW$20</definedName>
    <definedName name="A125559216L_Data">Data9!$EW$11:$EW$20</definedName>
    <definedName name="A125559216L_Latest">Data9!$EW$20</definedName>
    <definedName name="A125559224L">Data9!$GY$1:$GY$10,Data9!$GY$11:$GY$20</definedName>
    <definedName name="A125559224L_Data">Data9!$GY$11:$GY$20</definedName>
    <definedName name="A125559224L_Latest">Data9!$GY$20</definedName>
    <definedName name="A125559232L">Data9!$HQ$1:$HQ$10,Data9!$HQ$11:$HQ$20</definedName>
    <definedName name="A125559232L_Data">Data9!$HQ$11:$HQ$20</definedName>
    <definedName name="A125559232L_Latest">Data9!$HQ$20</definedName>
    <definedName name="A125559240L">Data10!$AU$1:$AU$10,Data10!$AU$11:$AU$20</definedName>
    <definedName name="A125559240L_Data">Data10!$AU$11:$AU$20</definedName>
    <definedName name="A125559240L_Latest">Data10!$AU$20</definedName>
    <definedName name="A125559248F">Data10!$CE$1:$CE$10,Data10!$CE$11:$CE$20</definedName>
    <definedName name="A125559248F_Data">Data10!$CE$11:$CE$20</definedName>
    <definedName name="A125559248F_Latest">Data10!$CE$20</definedName>
    <definedName name="A125559256F">Data10!$CW$1:$CW$10,Data10!$CW$11:$CW$20</definedName>
    <definedName name="A125559256F_Data">Data10!$CW$11:$CW$20</definedName>
    <definedName name="A125559256F_Latest">Data10!$CW$20</definedName>
    <definedName name="A125559264F">Data10!$HS$1:$HS$10,Data10!$HS$11:$HS$20</definedName>
    <definedName name="A125559264F_Data">Data10!$HS$11:$HS$20</definedName>
    <definedName name="A125559264F_Latest">Data10!$HS$20</definedName>
    <definedName name="A125559272F">Data11!$GK$1:$GK$10,Data11!$GK$11:$GK$20</definedName>
    <definedName name="A125559272F_Data">Data11!$GK$11:$GK$20</definedName>
    <definedName name="A125559272F_Latest">Data11!$GK$20</definedName>
    <definedName name="A125559280F">Data12!$O$1:$O$10,Data12!$O$11:$O$20</definedName>
    <definedName name="A125559280F_Data">Data12!$O$11:$O$20</definedName>
    <definedName name="A125559280F_Latest">Data12!$O$20</definedName>
    <definedName name="A125559288X">Data12!$AG$1:$AG$10,Data12!$AG$11:$AG$20</definedName>
    <definedName name="A125559288X_Data">Data12!$AG$11:$AG$20</definedName>
    <definedName name="A125559288X_Latest">Data12!$AG$20</definedName>
    <definedName name="A125559296X">Data9!$II$1:$II$10,Data9!$II$11:$II$20</definedName>
    <definedName name="A125559296X_Data">Data9!$II$11:$II$20</definedName>
    <definedName name="A125559296X_Latest">Data9!$II$20</definedName>
    <definedName name="A125559304L">Data11!$AE$1:$AE$10,Data11!$AE$11:$AE$20</definedName>
    <definedName name="A125559304L_Data">Data11!$AE$11:$AE$20</definedName>
    <definedName name="A125559304L_Latest">Data11!$AE$20</definedName>
    <definedName name="A125559312L">Data11!$AW$1:$AW$10,Data11!$AW$11:$AW$20</definedName>
    <definedName name="A125559312L_Data">Data11!$AW$11:$AW$20</definedName>
    <definedName name="A125559312L_Latest">Data11!$AW$20</definedName>
    <definedName name="A125559320L">Data11!$IM$1:$IM$10,Data11!$IM$11:$IM$20</definedName>
    <definedName name="A125559320L_Data">Data11!$IM$11:$IM$20</definedName>
    <definedName name="A125559320L_Latest">Data11!$IM$20</definedName>
    <definedName name="A125559328F">Data9!$EE$1:$EE$10,Data9!$EE$11:$EE$20</definedName>
    <definedName name="A125559328F_Data">Data9!$EE$11:$EE$20</definedName>
    <definedName name="A125559328F_Latest">Data9!$EE$20</definedName>
    <definedName name="A125559336F">Data9!$FO$1:$FO$10,Data9!$FO$11:$FO$20</definedName>
    <definedName name="A125559336F_Data">Data9!$FO$11:$FO$20</definedName>
    <definedName name="A125559336F_Latest">Data9!$FO$20</definedName>
    <definedName name="A125559344F">Data9!$GG$1:$GG$10,Data9!$GG$11:$GG$20</definedName>
    <definedName name="A125559344F_Data">Data9!$GG$11:$GG$20</definedName>
    <definedName name="A125559344F_Latest">Data9!$GG$20</definedName>
    <definedName name="A125559352F">Data10!$AC$1:$AC$10,Data10!$AC$11:$AC$20</definedName>
    <definedName name="A125559352F_Data">Data10!$AC$11:$AC$20</definedName>
    <definedName name="A125559352F_Latest">Data10!$AC$20</definedName>
    <definedName name="A125559360F">Data10!$EY$1:$EY$10,Data10!$EY$11:$EY$20</definedName>
    <definedName name="A125559360F_Data">Data10!$EY$11:$EY$20</definedName>
    <definedName name="A125559360F_Latest">Data10!$EY$20</definedName>
    <definedName name="A125559368X">Data10!$FQ$1:$FQ$10,Data10!$FQ$11:$FQ$20</definedName>
    <definedName name="A125559368X_Data">Data10!$FQ$11:$FQ$20</definedName>
    <definedName name="A125559368X_Latest">Data10!$FQ$20</definedName>
    <definedName name="A125559376X">Data10!$DO$1:$DO$10,Data10!$DO$11:$DO$20</definedName>
    <definedName name="A125559376X_Data">Data10!$DO$11:$DO$20</definedName>
    <definedName name="A125559376X_Latest">Data10!$DO$20</definedName>
    <definedName name="A125559384X">Data10!$IK$1:$IK$10,Data10!$IK$11:$IK$20</definedName>
    <definedName name="A125559384X_Data">Data10!$IK$11:$IK$20</definedName>
    <definedName name="A125559384X_Latest">Data10!$IK$20</definedName>
    <definedName name="A125559392X">Data12!$AY$1:$AY$10,Data12!$AY$11:$AY$20</definedName>
    <definedName name="A125559392X_Data">Data12!$AY$11:$AY$20</definedName>
    <definedName name="A125559392X_Latest">Data12!$AY$20</definedName>
    <definedName name="A125559400L">Data13!$CK$1:$CK$10,Data13!$CK$11:$CK$20</definedName>
    <definedName name="A125559400L_Data">Data13!$CK$11:$CK$20</definedName>
    <definedName name="A125559400L_Latest">Data13!$CK$20</definedName>
    <definedName name="A125559408F">Data13!$EM$1:$EM$10,Data13!$EM$11:$EM$20</definedName>
    <definedName name="A125559408F_Data">Data13!$EM$11:$EM$20</definedName>
    <definedName name="A125559408F_Latest">Data13!$EM$20</definedName>
    <definedName name="A125559416F">Data13!$HG$1:$HG$10,Data13!$HG$11:$HG$20</definedName>
    <definedName name="A125559416F_Data">Data13!$HG$11:$HG$20</definedName>
    <definedName name="A125559416F_Latest">Data13!$HG$20</definedName>
    <definedName name="A125559424F">Data14!$AK$1:$AK$10,Data14!$AK$11:$AK$20</definedName>
    <definedName name="A125559424F_Data">Data14!$AK$11:$AK$20</definedName>
    <definedName name="A125559424F_Latest">Data14!$AK$20</definedName>
    <definedName name="A125559432F">Data12!$BQ$1:$BQ$10,Data12!$BQ$11:$BQ$20</definedName>
    <definedName name="A125559432F_Data">Data12!$BQ$11:$BQ$20</definedName>
    <definedName name="A125559432F_Latest">Data12!$BQ$20</definedName>
    <definedName name="A125559440F">Data13!$Q$1:$Q$10,Data13!$Q$11:$Q$20</definedName>
    <definedName name="A125559440F_Data">Data13!$Q$11:$Q$20</definedName>
    <definedName name="A125559440F_Latest">Data13!$Q$20</definedName>
    <definedName name="A125559448X">Data14!$BU$1:$BU$10,Data14!$BU$11:$BU$20</definedName>
    <definedName name="A125559448X_Data">Data14!$BU$11:$BU$20</definedName>
    <definedName name="A125559448X_Latest">Data14!$BU$20</definedName>
    <definedName name="A125559456X">Data14!$S$1:$S$10,Data14!$S$11:$S$20</definedName>
    <definedName name="A125559456X_Data">Data14!$S$11:$S$20</definedName>
    <definedName name="A125559456X_Latest">Data14!$S$20</definedName>
    <definedName name="A125559464X">Data14!$DE$1:$DE$10,Data14!$DE$11:$DE$20</definedName>
    <definedName name="A125559464X_Data">Data14!$DE$11:$DE$20</definedName>
    <definedName name="A125559464X_Latest">Data14!$DE$20</definedName>
    <definedName name="A125559472X">Data14!$FY$1:$FY$10,Data14!$FY$11:$FY$20</definedName>
    <definedName name="A125559472X_Data">Data14!$FY$11:$FY$20</definedName>
    <definedName name="A125559472X_Latest">Data14!$FY$20</definedName>
    <definedName name="A125559480X">Data12!$HE$1:$HE$10,Data12!$HE$11:$HE$20</definedName>
    <definedName name="A125559480X_Data">Data12!$HE$11:$HE$20</definedName>
    <definedName name="A125559480X_Latest">Data12!$HE$20</definedName>
    <definedName name="A125559488T">Data13!$FE$1:$FE$10,Data13!$FE$11:$FE$20</definedName>
    <definedName name="A125559488T_Data">Data13!$FE$11:$FE$20</definedName>
    <definedName name="A125559488T_Latest">Data13!$FE$20</definedName>
    <definedName name="A125559496T">Data14!$BC$1:$BC$10,Data14!$BC$11:$BC$20</definedName>
    <definedName name="A125559496T_Data">Data14!$BC$11:$BC$20</definedName>
    <definedName name="A125559496T_Latest">Data14!$BC$20</definedName>
    <definedName name="A125559504F">Data14!$CM$1:$CM$10,Data14!$CM$11:$CM$20</definedName>
    <definedName name="A125559504F_Data">Data14!$CM$11:$CM$20</definedName>
    <definedName name="A125559504F_Latest">Data14!$CM$20</definedName>
    <definedName name="A125559512F">Data14!$DW$1:$DW$10,Data14!$DW$11:$DW$20</definedName>
    <definedName name="A125559512F_Data">Data14!$DW$11:$DW$20</definedName>
    <definedName name="A125559512F_Latest">Data14!$DW$20</definedName>
    <definedName name="A125559520F">Data14!$FG$1:$FG$10,Data14!$FG$11:$FG$20</definedName>
    <definedName name="A125559520F_Data">Data14!$FG$11:$FG$20</definedName>
    <definedName name="A125559520F_Latest">Data14!$FG$20</definedName>
    <definedName name="A125559528X">Data12!$DA$1:$DA$10,Data12!$DA$11:$DA$20</definedName>
    <definedName name="A125559528X_Data">Data12!$DA$11:$DA$20</definedName>
    <definedName name="A125559528X_Latest">Data12!$DA$20</definedName>
    <definedName name="A125559536X">Data12!$FC$1:$FC$10,Data12!$FC$11:$FC$20</definedName>
    <definedName name="A125559536X_Data">Data12!$FC$11:$FC$20</definedName>
    <definedName name="A125559536X_Latest">Data12!$FC$20</definedName>
    <definedName name="A125559544X">Data12!$FU$1:$FU$10,Data12!$FU$11:$FU$20</definedName>
    <definedName name="A125559544X_Data">Data12!$FU$11:$FU$20</definedName>
    <definedName name="A125559544X_Latest">Data12!$FU$20</definedName>
    <definedName name="A125559552X">Data12!$IO$1:$IO$10,Data12!$IO$11:$IO$20</definedName>
    <definedName name="A125559552X_Data">Data12!$IO$11:$IO$20</definedName>
    <definedName name="A125559552X_Latest">Data12!$IO$20</definedName>
    <definedName name="A125559560X">Data13!$AI$1:$AI$10,Data13!$AI$11:$AI$20</definedName>
    <definedName name="A125559560X_Data">Data13!$AI$11:$AI$20</definedName>
    <definedName name="A125559560X_Latest">Data13!$AI$20</definedName>
    <definedName name="A125559568T">Data13!$BA$1:$BA$10,Data13!$BA$11:$BA$20</definedName>
    <definedName name="A125559568T_Data">Data13!$BA$11:$BA$20</definedName>
    <definedName name="A125559568T_Latest">Data13!$BA$20</definedName>
    <definedName name="A125559576T">Data13!$FW$1:$FW$10,Data13!$FW$11:$FW$20</definedName>
    <definedName name="A125559576T_Data">Data13!$FW$11:$FW$20</definedName>
    <definedName name="A125559576T_Latest">Data13!$FW$20</definedName>
    <definedName name="A125559584T">Data14!$EO$1:$EO$10,Data14!$EO$11:$EO$20</definedName>
    <definedName name="A125559584T_Data">Data14!$EO$11:$EO$20</definedName>
    <definedName name="A125559584T_Latest">Data14!$EO$20</definedName>
    <definedName name="A125559592T">Data14!$HI$1:$HI$10,Data14!$HI$11:$HI$20</definedName>
    <definedName name="A125559592T_Data">Data14!$HI$11:$HI$20</definedName>
    <definedName name="A125559592T_Latest">Data14!$HI$20</definedName>
    <definedName name="A125559600F">Data14!$IA$1:$IA$10,Data14!$IA$11:$IA$20</definedName>
    <definedName name="A125559600F_Data">Data14!$IA$11:$IA$20</definedName>
    <definedName name="A125559600F_Latest">Data14!$IA$20</definedName>
    <definedName name="A125559608X">Data12!$GM$1:$GM$10,Data12!$GM$11:$GM$20</definedName>
    <definedName name="A125559608X_Data">Data12!$GM$11:$GM$20</definedName>
    <definedName name="A125559608X_Latest">Data12!$GM$20</definedName>
    <definedName name="A125559616X">Data13!$HY$1:$HY$10,Data13!$HY$11:$HY$20</definedName>
    <definedName name="A125559616X_Data">Data13!$HY$11:$HY$20</definedName>
    <definedName name="A125559616X_Latest">Data13!$HY$20</definedName>
    <definedName name="A125559624X">Data13!$IQ$1:$IQ$10,Data13!$IQ$11:$IQ$20</definedName>
    <definedName name="A125559624X_Data">Data13!$IQ$11:$IQ$20</definedName>
    <definedName name="A125559624X_Latest">Data13!$IQ$20</definedName>
    <definedName name="A125559632X">Data14!$GQ$1:$GQ$10,Data14!$GQ$11:$GQ$20</definedName>
    <definedName name="A125559632X_Data">Data14!$GQ$11:$GQ$20</definedName>
    <definedName name="A125559632X_Latest">Data14!$GQ$20</definedName>
    <definedName name="A125559640X">Data12!$CI$1:$CI$10,Data12!$CI$11:$CI$20</definedName>
    <definedName name="A125559640X_Data">Data12!$CI$11:$CI$20</definedName>
    <definedName name="A125559640X_Latest">Data12!$CI$20</definedName>
    <definedName name="A125559648T">Data12!$DS$1:$DS$10,Data12!$DS$11:$DS$20</definedName>
    <definedName name="A125559648T_Data">Data12!$DS$11:$DS$20</definedName>
    <definedName name="A125559648T_Latest">Data12!$DS$20</definedName>
    <definedName name="A125559656T">Data12!$EK$1:$EK$10,Data12!$EK$11:$EK$20</definedName>
    <definedName name="A125559656T_Data">Data12!$EK$11:$EK$20</definedName>
    <definedName name="A125559656T_Latest">Data12!$EK$20</definedName>
    <definedName name="A125559664T">Data12!$HW$1:$HW$10,Data12!$HW$11:$HW$20</definedName>
    <definedName name="A125559664T_Data">Data12!$HW$11:$HW$20</definedName>
    <definedName name="A125559664T_Latest">Data12!$HW$20</definedName>
    <definedName name="A125559672T">Data13!$DC$1:$DC$10,Data13!$DC$11:$DC$20</definedName>
    <definedName name="A125559672T_Data">Data13!$DC$11:$DC$20</definedName>
    <definedName name="A125559672T_Latest">Data13!$DC$20</definedName>
    <definedName name="A125559680T">Data13!$DU$1:$DU$10,Data13!$DU$11:$DU$20</definedName>
    <definedName name="A125559680T_Data">Data13!$DU$11:$DU$20</definedName>
    <definedName name="A125559680T_Latest">Data13!$DU$20</definedName>
    <definedName name="A125559688K">Data13!$BS$1:$BS$10,Data13!$BS$11:$BS$20</definedName>
    <definedName name="A125559688K_Data">Data13!$BS$11:$BS$20</definedName>
    <definedName name="A125559688K_Latest">Data13!$BS$20</definedName>
    <definedName name="A125559696K">Data13!$GO$1:$GO$10,Data13!$GO$11:$GO$20</definedName>
    <definedName name="A125559696K_Data">Data13!$GO$11:$GO$20</definedName>
    <definedName name="A125559696K_Latest">Data13!$GO$20</definedName>
    <definedName name="A125559704X">Data15!$C$1:$C$10,Data15!$C$11:$C$20</definedName>
    <definedName name="A125559704X_Data">Data15!$C$11:$C$20</definedName>
    <definedName name="A125559704X_Latest">Data15!$C$20</definedName>
    <definedName name="A125559712X">Data2!$AH$1:$AH$10,Data2!$AH$11:$AH$20</definedName>
    <definedName name="A125559712X_Data">Data2!$AH$11:$AH$20</definedName>
    <definedName name="A125559712X_Latest">Data2!$AH$20</definedName>
    <definedName name="A125559720X">Data2!$CJ$1:$CJ$10,Data2!$CJ$11:$CJ$20</definedName>
    <definedName name="A125559720X_Data">Data2!$CJ$11:$CJ$20</definedName>
    <definedName name="A125559720X_Latest">Data2!$CJ$20</definedName>
    <definedName name="A125559728T">Data2!$FD$1:$FD$10,Data2!$FD$11:$FD$20</definedName>
    <definedName name="A125559728T_Data">Data2!$FD$11:$FD$20</definedName>
    <definedName name="A125559728T_Latest">Data2!$FD$20</definedName>
    <definedName name="A125559736T">Data2!$HX$1:$HX$10,Data2!$HX$11:$HX$20</definedName>
    <definedName name="A125559736T_Data">Data2!$HX$11:$HX$20</definedName>
    <definedName name="A125559736T_Latest">Data2!$HX$20</definedName>
    <definedName name="A125559744T">Data1!$N$1:$N$10,Data1!$N$11:$N$20</definedName>
    <definedName name="A125559744T_Data">Data1!$N$11:$N$20</definedName>
    <definedName name="A125559744T_Latest">Data1!$N$20</definedName>
    <definedName name="A125559752T">Data1!$HD$1:$HD$10,Data1!$HD$11:$HD$20</definedName>
    <definedName name="A125559752T_Data">Data1!$HD$11:$HD$20</definedName>
    <definedName name="A125559752T_Latest">Data1!$HD$20</definedName>
    <definedName name="A125559760T">Data3!$R$1:$R$10,Data3!$R$11:$R$20</definedName>
    <definedName name="A125559760T_Data">Data3!$R$11:$R$20</definedName>
    <definedName name="A125559760T_Latest">Data3!$R$20</definedName>
    <definedName name="A125559768K">Data2!$HF$1:$HF$10,Data2!$HF$11:$HF$20</definedName>
    <definedName name="A125559768K_Data">Data2!$HF$11:$HF$20</definedName>
    <definedName name="A125559768K_Latest">Data2!$HF$20</definedName>
    <definedName name="A125559776K">Data3!$BB$1:$BB$10,Data3!$BB$11:$BB$20</definedName>
    <definedName name="A125559776K_Data">Data3!$BB$11:$BB$20</definedName>
    <definedName name="A125559776K_Latest">Data3!$BB$20</definedName>
    <definedName name="A125559784K">Data3!$DV$1:$DV$10,Data3!$DV$11:$DV$20</definedName>
    <definedName name="A125559784K_Data">Data3!$DV$11:$DV$20</definedName>
    <definedName name="A125559784K_Latest">Data3!$DV$20</definedName>
    <definedName name="A125559792K">Data1!$FB$1:$FB$10,Data1!$FB$11:$FB$20</definedName>
    <definedName name="A125559792K_Data">Data1!$FB$11:$FB$20</definedName>
    <definedName name="A125559792K_Latest">Data1!$FB$20</definedName>
    <definedName name="A125559800X">Data2!$DB$1:$DB$10,Data2!$DB$11:$DB$20</definedName>
    <definedName name="A125559800X_Data">Data2!$DB$11:$DB$20</definedName>
    <definedName name="A125559800X_Latest">Data2!$DB$20</definedName>
    <definedName name="A125559808T">Data2!$IP$1:$IP$10,Data2!$IP$11:$IP$20</definedName>
    <definedName name="A125559808T_Data">Data2!$IP$11:$IP$20</definedName>
    <definedName name="A125559808T_Latest">Data2!$IP$20</definedName>
    <definedName name="A125559816T">Data3!$AJ$1:$AJ$10,Data3!$AJ$11:$AJ$20</definedName>
    <definedName name="A125559816T_Data">Data3!$AJ$11:$AJ$20</definedName>
    <definedName name="A125559816T_Latest">Data3!$AJ$20</definedName>
    <definedName name="A125559824T">Data3!$BT$1:$BT$10,Data3!$BT$11:$BT$20</definedName>
    <definedName name="A125559824T_Data">Data3!$BT$11:$BT$20</definedName>
    <definedName name="A125559824T_Latest">Data3!$BT$20</definedName>
    <definedName name="A125559832T">Data3!$DD$1:$DD$10,Data3!$DD$11:$DD$20</definedName>
    <definedName name="A125559832T_Data">Data3!$DD$11:$DD$20</definedName>
    <definedName name="A125559832T_Latest">Data3!$DD$20</definedName>
    <definedName name="A125559840T">Data1!$AX$1:$AX$10,Data1!$AX$11:$AX$20</definedName>
    <definedName name="A125559840T_Data">Data1!$AX$11:$AX$20</definedName>
    <definedName name="A125559840T_Latest">Data1!$AX$20</definedName>
    <definedName name="A125559848K">Data1!$CZ$1:$CZ$10,Data1!$CZ$11:$CZ$20</definedName>
    <definedName name="A125559848K_Data">Data1!$CZ$11:$CZ$20</definedName>
    <definedName name="A125559848K_Latest">Data1!$CZ$20</definedName>
    <definedName name="A125559856K">Data1!$DR$1:$DR$10,Data1!$DR$11:$DR$20</definedName>
    <definedName name="A125559856K_Data">Data1!$DR$11:$DR$20</definedName>
    <definedName name="A125559856K_Latest">Data1!$DR$20</definedName>
    <definedName name="A125559864K">Data1!$GL$1:$GL$10,Data1!$GL$11:$GL$20</definedName>
    <definedName name="A125559864K_Data">Data1!$GL$11:$GL$20</definedName>
    <definedName name="A125559864K_Latest">Data1!$GL$20</definedName>
    <definedName name="A125559872K">Data1!$HV$1:$HV$10,Data1!$HV$11:$HV$20</definedName>
    <definedName name="A125559872K_Data">Data1!$HV$11:$HV$20</definedName>
    <definedName name="A125559872K_Latest">Data1!$HV$20</definedName>
    <definedName name="A125559880K">Data1!$IN$1:$IN$10,Data1!$IN$11:$IN$20</definedName>
    <definedName name="A125559880K_Data">Data1!$IN$11:$IN$20</definedName>
    <definedName name="A125559880K_Latest">Data1!$IN$20</definedName>
    <definedName name="A125559888C">Data2!$DT$1:$DT$10,Data2!$DT$11:$DT$20</definedName>
    <definedName name="A125559888C_Data">Data2!$DT$11:$DT$20</definedName>
    <definedName name="A125559888C_Latest">Data2!$DT$20</definedName>
    <definedName name="A125559896C">Data3!$CL$1:$CL$10,Data3!$CL$11:$CL$20</definedName>
    <definedName name="A125559896C_Data">Data3!$CL$11:$CL$20</definedName>
    <definedName name="A125559896C_Latest">Data3!$CL$20</definedName>
    <definedName name="A125559904T">Data3!$FF$1:$FF$10,Data3!$FF$11:$FF$20</definedName>
    <definedName name="A125559904T_Data">Data3!$FF$11:$FF$20</definedName>
    <definedName name="A125559904T_Latest">Data3!$FF$20</definedName>
    <definedName name="A125559912T">Data3!$FX$1:$FX$10,Data3!$FX$11:$FX$20</definedName>
    <definedName name="A125559912T_Data">Data3!$FX$11:$FX$20</definedName>
    <definedName name="A125559912T_Latest">Data3!$FX$20</definedName>
    <definedName name="A125559920T">Data1!$EJ$1:$EJ$10,Data1!$EJ$11:$EJ$20</definedName>
    <definedName name="A125559920T_Data">Data1!$EJ$11:$EJ$20</definedName>
    <definedName name="A125559920T_Latest">Data1!$EJ$20</definedName>
    <definedName name="A125559928K">Data2!$FV$1:$FV$10,Data2!$FV$11:$FV$20</definedName>
    <definedName name="A125559928K_Data">Data2!$FV$11:$FV$20</definedName>
    <definedName name="A125559928K_Latest">Data2!$FV$20</definedName>
    <definedName name="A125559936K">Data2!$GN$1:$GN$10,Data2!$GN$11:$GN$20</definedName>
    <definedName name="A125559936K_Data">Data2!$GN$11:$GN$20</definedName>
    <definedName name="A125559936K_Latest">Data2!$GN$20</definedName>
    <definedName name="A125559944K">Data3!$EN$1:$EN$10,Data3!$EN$11:$EN$20</definedName>
    <definedName name="A125559944K_Data">Data3!$EN$11:$EN$20</definedName>
    <definedName name="A125559944K_Latest">Data3!$EN$20</definedName>
    <definedName name="A125559952K">Data1!$AF$1:$AF$10,Data1!$AF$11:$AF$20</definedName>
    <definedName name="A125559952K_Data">Data1!$AF$11:$AF$20</definedName>
    <definedName name="A125559952K_Latest">Data1!$AF$20</definedName>
    <definedName name="A125559960K">Data1!$BP$1:$BP$10,Data1!$BP$11:$BP$20</definedName>
    <definedName name="A125559960K_Data">Data1!$BP$11:$BP$20</definedName>
    <definedName name="A125559960K_Latest">Data1!$BP$20</definedName>
    <definedName name="A125559968C">Data1!$CH$1:$CH$10,Data1!$CH$11:$CH$20</definedName>
    <definedName name="A125559968C_Data">Data1!$CH$11:$CH$20</definedName>
    <definedName name="A125559968C_Latest">Data1!$CH$20</definedName>
    <definedName name="A125559976C">Data1!$FT$1:$FT$10,Data1!$FT$11:$FT$20</definedName>
    <definedName name="A125559976C_Data">Data1!$FT$11:$FT$20</definedName>
    <definedName name="A125559976C_Latest">Data1!$FT$20</definedName>
    <definedName name="A125559984C">Data2!$AZ$1:$AZ$10,Data2!$AZ$11:$AZ$20</definedName>
    <definedName name="A125559984C_Data">Data2!$AZ$11:$AZ$20</definedName>
    <definedName name="A125559984C_Latest">Data2!$AZ$20</definedName>
    <definedName name="A125559992C">Data2!$BR$1:$BR$10,Data2!$BR$11:$BR$20</definedName>
    <definedName name="A125559992C_Data">Data2!$BR$11:$BR$20</definedName>
    <definedName name="A125559992C_Latest">Data2!$BR$20</definedName>
    <definedName name="A125560000X">Data2!$P$1:$P$10,Data2!$P$11:$P$20</definedName>
    <definedName name="A125560000X_Data">Data2!$P$11:$P$20</definedName>
    <definedName name="A125560000X_Latest">Data2!$P$20</definedName>
    <definedName name="A125560008T">Data2!$EL$1:$EL$10,Data2!$EL$11:$EL$20</definedName>
    <definedName name="A125560008T_Data">Data2!$EL$11:$EL$20</definedName>
    <definedName name="A125560008T_Latest">Data2!$EL$20</definedName>
    <definedName name="A125560016T">Data3!$GP$1:$GP$10,Data3!$GP$11:$GP$20</definedName>
    <definedName name="A125560016T_Data">Data3!$GP$11:$GP$20</definedName>
    <definedName name="A125560016T_Latest">Data3!$GP$20</definedName>
    <definedName name="A125560024T">Data24!$ET$1:$ET$10,Data24!$ET$11:$ET$20</definedName>
    <definedName name="A125560024T_Data">Data24!$ET$11:$ET$20</definedName>
    <definedName name="A125560024T_Latest">Data24!$ET$20</definedName>
    <definedName name="A125560032T">Data24!$GV$1:$GV$10,Data24!$GV$11:$GV$20</definedName>
    <definedName name="A125560032T_Data">Data24!$GV$11:$GV$20</definedName>
    <definedName name="A125560032T_Latest">Data24!$GV$20</definedName>
    <definedName name="A125560040T">Data25!$Z$1:$Z$10,Data25!$Z$11:$Z$20</definedName>
    <definedName name="A125560040T_Data">Data25!$Z$11:$Z$20</definedName>
    <definedName name="A125560040T_Latest">Data25!$Z$20</definedName>
    <definedName name="A125560048K">Data25!$CT$1:$CT$10,Data25!$CT$11:$CT$20</definedName>
    <definedName name="A125560048K_Data">Data25!$CT$11:$CT$20</definedName>
    <definedName name="A125560048K_Latest">Data25!$CT$20</definedName>
    <definedName name="A125560056K">Data23!$DZ$1:$DZ$10,Data23!$DZ$11:$DZ$20</definedName>
    <definedName name="A125560056K_Data">Data23!$DZ$11:$DZ$20</definedName>
    <definedName name="A125560056K_Latest">Data23!$DZ$20</definedName>
    <definedName name="A125560064K">Data24!$BZ$1:$BZ$10,Data24!$BZ$11:$BZ$20</definedName>
    <definedName name="A125560064K_Data">Data24!$BZ$11:$BZ$20</definedName>
    <definedName name="A125560064K_Latest">Data24!$BZ$20</definedName>
    <definedName name="A125560072K">Data25!$ED$1:$ED$10,Data25!$ED$11:$ED$20</definedName>
    <definedName name="A125560072K_Data">Data25!$ED$11:$ED$20</definedName>
    <definedName name="A125560072K_Latest">Data25!$ED$20</definedName>
    <definedName name="A125560080K">Data25!$CB$1:$CB$10,Data25!$CB$11:$CB$20</definedName>
    <definedName name="A125560080K_Data">Data25!$CB$11:$CB$20</definedName>
    <definedName name="A125560080K_Latest">Data25!$CB$20</definedName>
    <definedName name="A125560088C">Data25!$FN$1:$FN$10,Data25!$FN$11:$FN$20</definedName>
    <definedName name="A125560088C_Data">Data25!$FN$11:$FN$20</definedName>
    <definedName name="A125560088C_Latest">Data25!$FN$20</definedName>
    <definedName name="A125560096C">Data25!$IH$1:$IH$10,Data25!$IH$11:$IH$20</definedName>
    <definedName name="A125560096C_Data">Data25!$IH$11:$IH$20</definedName>
    <definedName name="A125560096C_Latest">Data25!$IH$20</definedName>
    <definedName name="A125560104T">Data24!$X$1:$X$10,Data24!$X$11:$X$20</definedName>
    <definedName name="A125560104T_Data">Data24!$X$11:$X$20</definedName>
    <definedName name="A125560104T_Latest">Data24!$X$20</definedName>
    <definedName name="A125560112T">Data24!$HN$1:$HN$10,Data24!$HN$11:$HN$20</definedName>
    <definedName name="A125560112T_Data">Data24!$HN$11:$HN$20</definedName>
    <definedName name="A125560112T_Latest">Data24!$HN$20</definedName>
    <definedName name="A125560120T">Data25!$DL$1:$DL$10,Data25!$DL$11:$DL$20</definedName>
    <definedName name="A125560120T_Data">Data25!$DL$11:$DL$20</definedName>
    <definedName name="A125560120T_Latest">Data25!$DL$20</definedName>
    <definedName name="A125560128K">Data25!$EV$1:$EV$10,Data25!$EV$11:$EV$20</definedName>
    <definedName name="A125560128K_Data">Data25!$EV$11:$EV$20</definedName>
    <definedName name="A125560128K_Latest">Data25!$EV$20</definedName>
    <definedName name="A125560136K">Data25!$GF$1:$GF$10,Data25!$GF$11:$GF$20</definedName>
    <definedName name="A125560136K_Data">Data25!$GF$11:$GF$20</definedName>
    <definedName name="A125560136K_Latest">Data25!$GF$20</definedName>
    <definedName name="A125560144K">Data25!$HP$1:$HP$10,Data25!$HP$11:$HP$20</definedName>
    <definedName name="A125560144K_Data">Data25!$HP$11:$HP$20</definedName>
    <definedName name="A125560144K_Latest">Data25!$HP$20</definedName>
    <definedName name="A125560152K">Data23!$FJ$1:$FJ$10,Data23!$FJ$11:$FJ$20</definedName>
    <definedName name="A125560152K_Data">Data23!$FJ$11:$FJ$20</definedName>
    <definedName name="A125560152K_Latest">Data23!$FJ$20</definedName>
    <definedName name="A125560160K">Data23!$HL$1:$HL$10,Data23!$HL$11:$HL$20</definedName>
    <definedName name="A125560160K_Data">Data23!$HL$11:$HL$20</definedName>
    <definedName name="A125560160K_Latest">Data23!$HL$20</definedName>
    <definedName name="A125560168C">Data23!$ID$1:$ID$10,Data23!$ID$11:$ID$20</definedName>
    <definedName name="A125560168C_Data">Data23!$ID$11:$ID$20</definedName>
    <definedName name="A125560168C_Latest">Data23!$ID$20</definedName>
    <definedName name="A125560176C">Data24!$BH$1:$BH$10,Data24!$BH$11:$BH$20</definedName>
    <definedName name="A125560176C_Data">Data24!$BH$11:$BH$20</definedName>
    <definedName name="A125560176C_Latest">Data24!$BH$20</definedName>
    <definedName name="A125560184C">Data24!$CR$1:$CR$10,Data24!$CR$11:$CR$20</definedName>
    <definedName name="A125560184C_Data">Data24!$CR$11:$CR$20</definedName>
    <definedName name="A125560184C_Latest">Data24!$CR$20</definedName>
    <definedName name="A125560192C">Data24!$DJ$1:$DJ$10,Data24!$DJ$11:$DJ$20</definedName>
    <definedName name="A125560192C_Data">Data24!$DJ$11:$DJ$20</definedName>
    <definedName name="A125560192C_Latest">Data24!$DJ$20</definedName>
    <definedName name="A125560200T">Data24!$IF$1:$IF$10,Data24!$IF$11:$IF$20</definedName>
    <definedName name="A125560200T_Data">Data24!$IF$11:$IF$20</definedName>
    <definedName name="A125560200T_Latest">Data24!$IF$20</definedName>
    <definedName name="A125560208K">Data25!$GX$1:$GX$10,Data25!$GX$11:$GX$20</definedName>
    <definedName name="A125560208K_Data">Data25!$GX$11:$GX$20</definedName>
    <definedName name="A125560208K_Latest">Data25!$GX$20</definedName>
    <definedName name="A125560216K">Data26!$AB$1:$AB$10,Data26!$AB$11:$AB$20</definedName>
    <definedName name="A125560216K_Data">Data26!$AB$11:$AB$20</definedName>
    <definedName name="A125560216K_Latest">Data26!$AB$20</definedName>
    <definedName name="A125560224K">Data26!$AT$1:$AT$10,Data26!$AT$11:$AT$20</definedName>
    <definedName name="A125560224K_Data">Data26!$AT$11:$AT$20</definedName>
    <definedName name="A125560224K_Latest">Data26!$AT$20</definedName>
    <definedName name="A125560232K">Data24!$F$1:$F$10,Data24!$F$11:$F$20</definedName>
    <definedName name="A125560232K_Data">Data24!$F$11:$F$20</definedName>
    <definedName name="A125560232K_Latest">Data24!$F$20</definedName>
    <definedName name="A125560240K">Data25!$AR$1:$AR$10,Data25!$AR$11:$AR$20</definedName>
    <definedName name="A125560240K_Data">Data25!$AR$11:$AR$20</definedName>
    <definedName name="A125560240K_Latest">Data25!$AR$20</definedName>
    <definedName name="A125560248C">Data25!$BJ$1:$BJ$10,Data25!$BJ$11:$BJ$20</definedName>
    <definedName name="A125560248C_Data">Data25!$BJ$11:$BJ$20</definedName>
    <definedName name="A125560248C_Latest">Data25!$BJ$20</definedName>
    <definedName name="A125560256C">Data26!$J$1:$J$10,Data26!$J$11:$J$20</definedName>
    <definedName name="A125560256C_Data">Data26!$J$11:$J$20</definedName>
    <definedName name="A125560256C_Latest">Data26!$J$20</definedName>
    <definedName name="A125560264C">Data23!$ER$1:$ER$10,Data23!$ER$11:$ER$20</definedName>
    <definedName name="A125560264C_Data">Data23!$ER$11:$ER$20</definedName>
    <definedName name="A125560264C_Latest">Data23!$ER$20</definedName>
    <definedName name="A125560272C">Data23!$GB$1:$GB$10,Data23!$GB$11:$GB$20</definedName>
    <definedName name="A125560272C_Data">Data23!$GB$11:$GB$20</definedName>
    <definedName name="A125560272C_Latest">Data23!$GB$20</definedName>
    <definedName name="A125560280C">Data23!$GT$1:$GT$10,Data23!$GT$11:$GT$20</definedName>
    <definedName name="A125560280C_Data">Data23!$GT$11:$GT$20</definedName>
    <definedName name="A125560280C_Latest">Data23!$GT$20</definedName>
    <definedName name="A125560288W">Data24!$AP$1:$AP$10,Data24!$AP$11:$AP$20</definedName>
    <definedName name="A125560288W_Data">Data24!$AP$11:$AP$20</definedName>
    <definedName name="A125560288W_Latest">Data24!$AP$20</definedName>
    <definedName name="A125560296W">Data24!$FL$1:$FL$10,Data24!$FL$11:$FL$20</definedName>
    <definedName name="A125560296W_Data">Data24!$FL$11:$FL$20</definedName>
    <definedName name="A125560296W_Latest">Data24!$FL$20</definedName>
    <definedName name="A125560304K">Data24!$GD$1:$GD$10,Data24!$GD$11:$GD$20</definedName>
    <definedName name="A125560304K_Data">Data24!$GD$11:$GD$20</definedName>
    <definedName name="A125560304K_Latest">Data24!$GD$20</definedName>
    <definedName name="A125560312K">Data24!$EB$1:$EB$10,Data24!$EB$11:$EB$20</definedName>
    <definedName name="A125560312K_Data">Data24!$EB$11:$EB$20</definedName>
    <definedName name="A125560312K_Latest">Data24!$EB$20</definedName>
    <definedName name="A125560320K">Data25!$H$1:$H$10,Data25!$H$11:$H$20</definedName>
    <definedName name="A125560320K_Data">Data25!$H$11:$H$20</definedName>
    <definedName name="A125560320K_Latest">Data25!$H$20</definedName>
    <definedName name="A125560328C">Data26!$BL$1:$BL$10,Data26!$BL$11:$BL$20</definedName>
    <definedName name="A125560328C_Data">Data26!$BL$11:$BL$20</definedName>
    <definedName name="A125560328C_Latest">Data26!$BL$20</definedName>
    <definedName name="A125560336C">Data7!$GF$1:$GF$10,Data7!$GF$11:$GF$20</definedName>
    <definedName name="A125560336C_Data">Data7!$GF$11:$GF$20</definedName>
    <definedName name="A125560336C_Latest">Data7!$GF$20</definedName>
    <definedName name="A125560344C">Data7!$IH$1:$IH$10,Data7!$IH$11:$IH$20</definedName>
    <definedName name="A125560344C_Data">Data7!$IH$11:$IH$20</definedName>
    <definedName name="A125560344C_Latest">Data7!$IH$20</definedName>
    <definedName name="A125560352C">Data8!$BL$1:$BL$10,Data8!$BL$11:$BL$20</definedName>
    <definedName name="A125560352C_Data">Data8!$BL$11:$BL$20</definedName>
    <definedName name="A125560352C_Latest">Data8!$BL$20</definedName>
    <definedName name="A125560360C">Data8!$EF$1:$EF$10,Data8!$EF$11:$EF$20</definedName>
    <definedName name="A125560360C_Data">Data8!$EF$11:$EF$20</definedName>
    <definedName name="A125560360C_Latest">Data8!$EF$20</definedName>
    <definedName name="A125560368W">Data6!$FL$1:$FL$10,Data6!$FL$11:$FL$20</definedName>
    <definedName name="A125560368W_Data">Data6!$FL$11:$FL$20</definedName>
    <definedName name="A125560368W_Latest">Data6!$FL$20</definedName>
    <definedName name="A125560376W">Data7!$DL$1:$DL$10,Data7!$DL$11:$DL$20</definedName>
    <definedName name="A125560376W_Data">Data7!$DL$11:$DL$20</definedName>
    <definedName name="A125560376W_Latest">Data7!$DL$20</definedName>
    <definedName name="A125560384W">Data8!$FP$1:$FP$10,Data8!$FP$11:$FP$20</definedName>
    <definedName name="A125560384W_Data">Data8!$FP$11:$FP$20</definedName>
    <definedName name="A125560384W_Latest">Data8!$FP$20</definedName>
    <definedName name="A125560392W">Data8!$DN$1:$DN$10,Data8!$DN$11:$DN$20</definedName>
    <definedName name="A125560392W_Data">Data8!$DN$11:$DN$20</definedName>
    <definedName name="A125560392W_Latest">Data8!$DN$20</definedName>
    <definedName name="A125560400K">Data8!$GZ$1:$GZ$10,Data8!$GZ$11:$GZ$20</definedName>
    <definedName name="A125560400K_Data">Data8!$GZ$11:$GZ$20</definedName>
    <definedName name="A125560400K_Latest">Data8!$GZ$20</definedName>
    <definedName name="A125560408C">Data9!$AD$1:$AD$10,Data9!$AD$11:$AD$20</definedName>
    <definedName name="A125560408C_Data">Data9!$AD$11:$AD$20</definedName>
    <definedName name="A125560408C_Latest">Data9!$AD$20</definedName>
    <definedName name="A125560416C">Data7!$BJ$1:$BJ$10,Data7!$BJ$11:$BJ$20</definedName>
    <definedName name="A125560416C_Data">Data7!$BJ$11:$BJ$20</definedName>
    <definedName name="A125560416C_Latest">Data7!$BJ$20</definedName>
    <definedName name="A125560424C">Data8!$J$1:$J$10,Data8!$J$11:$J$20</definedName>
    <definedName name="A125560424C_Data">Data8!$J$11:$J$20</definedName>
    <definedName name="A125560424C_Latest">Data8!$J$20</definedName>
    <definedName name="A125560432C">Data8!$EX$1:$EX$10,Data8!$EX$11:$EX$20</definedName>
    <definedName name="A125560432C_Data">Data8!$EX$11:$EX$20</definedName>
    <definedName name="A125560432C_Latest">Data8!$EX$20</definedName>
    <definedName name="A125560440C">Data8!$GH$1:$GH$10,Data8!$GH$11:$GH$20</definedName>
    <definedName name="A125560440C_Data">Data8!$GH$11:$GH$20</definedName>
    <definedName name="A125560440C_Latest">Data8!$GH$20</definedName>
    <definedName name="A125560448W">Data8!$HR$1:$HR$10,Data8!$HR$11:$HR$20</definedName>
    <definedName name="A125560448W_Data">Data8!$HR$11:$HR$20</definedName>
    <definedName name="A125560448W_Latest">Data8!$HR$20</definedName>
    <definedName name="A125560456W">Data9!$L$1:$L$10,Data9!$L$11:$L$20</definedName>
    <definedName name="A125560456W_Data">Data9!$L$11:$L$20</definedName>
    <definedName name="A125560456W_Latest">Data9!$L$20</definedName>
    <definedName name="A125560464W">Data6!$GV$1:$GV$10,Data6!$GV$11:$GV$20</definedName>
    <definedName name="A125560464W_Data">Data6!$GV$11:$GV$20</definedName>
    <definedName name="A125560464W_Latest">Data6!$GV$20</definedName>
    <definedName name="A125560472W">Data7!$H$1:$H$10,Data7!$H$11:$H$20</definedName>
    <definedName name="A125560472W_Data">Data7!$H$11:$H$20</definedName>
    <definedName name="A125560472W_Latest">Data7!$H$20</definedName>
    <definedName name="A125560480W">Data7!$Z$1:$Z$10,Data7!$Z$11:$Z$20</definedName>
    <definedName name="A125560480W_Data">Data7!$Z$11:$Z$20</definedName>
    <definedName name="A125560480W_Latest">Data7!$Z$20</definedName>
    <definedName name="A125560488R">Data7!$CT$1:$CT$10,Data7!$CT$11:$CT$20</definedName>
    <definedName name="A125560488R_Data">Data7!$CT$11:$CT$20</definedName>
    <definedName name="A125560488R_Latest">Data7!$CT$20</definedName>
    <definedName name="A125560496R">Data7!$ED$1:$ED$10,Data7!$ED$11:$ED$20</definedName>
    <definedName name="A125560496R_Data">Data7!$ED$11:$ED$20</definedName>
    <definedName name="A125560496R_Latest">Data7!$ED$20</definedName>
    <definedName name="A125560504C">Data7!$EV$1:$EV$10,Data7!$EV$11:$EV$20</definedName>
    <definedName name="A125560504C_Data">Data7!$EV$11:$EV$20</definedName>
    <definedName name="A125560504C_Latest">Data7!$EV$20</definedName>
    <definedName name="A125560512C">Data8!$AB$1:$AB$10,Data8!$AB$11:$AB$20</definedName>
    <definedName name="A125560512C_Data">Data8!$AB$11:$AB$20</definedName>
    <definedName name="A125560512C_Latest">Data8!$AB$20</definedName>
    <definedName name="A125560520C">Data8!$IJ$1:$IJ$10,Data8!$IJ$11:$IJ$20</definedName>
    <definedName name="A125560520C_Data">Data8!$IJ$11:$IJ$20</definedName>
    <definedName name="A125560520C_Latest">Data8!$IJ$20</definedName>
    <definedName name="A125560528W">Data9!$BN$1:$BN$10,Data9!$BN$11:$BN$20</definedName>
    <definedName name="A125560528W_Data">Data9!$BN$11:$BN$20</definedName>
    <definedName name="A125560528W_Latest">Data9!$BN$20</definedName>
    <definedName name="A125560536W">Data9!$CF$1:$CF$10,Data9!$CF$11:$CF$20</definedName>
    <definedName name="A125560536W_Data">Data9!$CF$11:$CF$20</definedName>
    <definedName name="A125560536W_Latest">Data9!$CF$20</definedName>
    <definedName name="A125560544W">Data7!$AR$1:$AR$10,Data7!$AR$11:$AR$20</definedName>
    <definedName name="A125560544W_Data">Data7!$AR$11:$AR$20</definedName>
    <definedName name="A125560544W_Latest">Data7!$AR$20</definedName>
    <definedName name="A125560552W">Data8!$CD$1:$CD$10,Data8!$CD$11:$CD$20</definedName>
    <definedName name="A125560552W_Data">Data8!$CD$11:$CD$20</definedName>
    <definedName name="A125560552W_Latest">Data8!$CD$20</definedName>
    <definedName name="A125560560W">Data8!$CV$1:$CV$10,Data8!$CV$11:$CV$20</definedName>
    <definedName name="A125560560W_Data">Data8!$CV$11:$CV$20</definedName>
    <definedName name="A125560560W_Latest">Data8!$CV$20</definedName>
    <definedName name="A125560568R">Data9!$AV$1:$AV$10,Data9!$AV$11:$AV$20</definedName>
    <definedName name="A125560568R_Data">Data9!$AV$11:$AV$20</definedName>
    <definedName name="A125560568R_Latest">Data9!$AV$20</definedName>
    <definedName name="A125560576R">Data6!$GD$1:$GD$10,Data6!$GD$11:$GD$20</definedName>
    <definedName name="A125560576R_Data">Data6!$GD$11:$GD$20</definedName>
    <definedName name="A125560576R_Latest">Data6!$GD$20</definedName>
    <definedName name="A125560584R">Data6!$HN$1:$HN$10,Data6!$HN$11:$HN$20</definedName>
    <definedName name="A125560584R_Data">Data6!$HN$11:$HN$20</definedName>
    <definedName name="A125560584R_Latest">Data6!$HN$20</definedName>
    <definedName name="A125560592R">Data6!$IF$1:$IF$10,Data6!$IF$11:$IF$20</definedName>
    <definedName name="A125560592R_Data">Data6!$IF$11:$IF$20</definedName>
    <definedName name="A125560592R_Latest">Data6!$IF$20</definedName>
    <definedName name="A125560600C">Data7!$CB$1:$CB$10,Data7!$CB$11:$CB$20</definedName>
    <definedName name="A125560600C_Data">Data7!$CB$11:$CB$20</definedName>
    <definedName name="A125560600C_Latest">Data7!$CB$20</definedName>
    <definedName name="A125560608W">Data7!$GX$1:$GX$10,Data7!$GX$11:$GX$20</definedName>
    <definedName name="A125560608W_Data">Data7!$GX$11:$GX$20</definedName>
    <definedName name="A125560608W_Latest">Data7!$GX$20</definedName>
    <definedName name="A125560616W">Data7!$HP$1:$HP$10,Data7!$HP$11:$HP$20</definedName>
    <definedName name="A125560616W_Data">Data7!$HP$11:$HP$20</definedName>
    <definedName name="A125560616W_Latest">Data7!$HP$20</definedName>
    <definedName name="A125560624W">Data7!$FN$1:$FN$10,Data7!$FN$11:$FN$20</definedName>
    <definedName name="A125560624W_Data">Data7!$FN$11:$FN$20</definedName>
    <definedName name="A125560624W_Latest">Data7!$FN$20</definedName>
    <definedName name="A125560632W">Data8!$AT$1:$AT$10,Data8!$AT$11:$AT$20</definedName>
    <definedName name="A125560632W_Data">Data8!$AT$11:$AT$20</definedName>
    <definedName name="A125560632W_Latest">Data8!$AT$20</definedName>
    <definedName name="A125560640W">Data9!$CX$1:$CX$10,Data9!$CX$11:$CX$20</definedName>
    <definedName name="A125560640W_Data">Data9!$CX$11:$CX$20</definedName>
    <definedName name="A125560640W_Latest">Data9!$CX$20</definedName>
    <definedName name="A125560648R">Data16!$AR$1:$AR$10,Data16!$AR$11:$AR$20</definedName>
    <definedName name="A125560648R_Data">Data16!$AR$11:$AR$20</definedName>
    <definedName name="A125560648R_Latest">Data16!$AR$20</definedName>
    <definedName name="A125560656R">Data16!$CT$1:$CT$10,Data16!$CT$11:$CT$20</definedName>
    <definedName name="A125560656R_Data">Data16!$CT$11:$CT$20</definedName>
    <definedName name="A125560656R_Latest">Data16!$CT$20</definedName>
    <definedName name="A125560664R">Data16!$FN$1:$FN$10,Data16!$FN$11:$FN$20</definedName>
    <definedName name="A125560664R_Data">Data16!$FN$11:$FN$20</definedName>
    <definedName name="A125560664R_Latest">Data16!$FN$20</definedName>
    <definedName name="A125560672R">Data16!$IH$1:$IH$10,Data16!$IH$11:$IH$20</definedName>
    <definedName name="A125560672R_Data">Data16!$IH$11:$IH$20</definedName>
    <definedName name="A125560672R_Latest">Data16!$IH$20</definedName>
    <definedName name="A125560680R">Data15!$X$1:$X$10,Data15!$X$11:$X$20</definedName>
    <definedName name="A125560680R_Data">Data15!$X$11:$X$20</definedName>
    <definedName name="A125560680R_Latest">Data15!$X$20</definedName>
    <definedName name="A125560688J">Data15!$HN$1:$HN$10,Data15!$HN$11:$HN$20</definedName>
    <definedName name="A125560688J_Data">Data15!$HN$11:$HN$20</definedName>
    <definedName name="A125560688J_Latest">Data15!$HN$20</definedName>
    <definedName name="A125560696J">Data17!$AB$1:$AB$10,Data17!$AB$11:$AB$20</definedName>
    <definedName name="A125560696J_Data">Data17!$AB$11:$AB$20</definedName>
    <definedName name="A125560696J_Latest">Data17!$AB$20</definedName>
    <definedName name="A125560704W">Data16!$HP$1:$HP$10,Data16!$HP$11:$HP$20</definedName>
    <definedName name="A125560704W_Data">Data16!$HP$11:$HP$20</definedName>
    <definedName name="A125560704W_Latest">Data16!$HP$20</definedName>
    <definedName name="A125560712W">Data17!$BL$1:$BL$10,Data17!$BL$11:$BL$20</definedName>
    <definedName name="A125560712W_Data">Data17!$BL$11:$BL$20</definedName>
    <definedName name="A125560712W_Latest">Data17!$BL$20</definedName>
    <definedName name="A125560720W">Data17!$EF$1:$EF$10,Data17!$EF$11:$EF$20</definedName>
    <definedName name="A125560720W_Data">Data17!$EF$11:$EF$20</definedName>
    <definedName name="A125560720W_Latest">Data17!$EF$20</definedName>
    <definedName name="A125560728R">Data15!$FL$1:$FL$10,Data15!$FL$11:$FL$20</definedName>
    <definedName name="A125560728R_Data">Data15!$FL$11:$FL$20</definedName>
    <definedName name="A125560728R_Latest">Data15!$FL$20</definedName>
    <definedName name="A125560736R">Data16!$DL$1:$DL$10,Data16!$DL$11:$DL$20</definedName>
    <definedName name="A125560736R_Data">Data16!$DL$11:$DL$20</definedName>
    <definedName name="A125560736R_Latest">Data16!$DL$20</definedName>
    <definedName name="A125560744R">Data17!$J$1:$J$10,Data17!$J$11:$J$20</definedName>
    <definedName name="A125560744R_Data">Data17!$J$11:$J$20</definedName>
    <definedName name="A125560744R_Latest">Data17!$J$20</definedName>
    <definedName name="A125560752R">Data17!$AT$1:$AT$10,Data17!$AT$11:$AT$20</definedName>
    <definedName name="A125560752R_Data">Data17!$AT$11:$AT$20</definedName>
    <definedName name="A125560752R_Latest">Data17!$AT$20</definedName>
    <definedName name="A125560760R">Data17!$CD$1:$CD$10,Data17!$CD$11:$CD$20</definedName>
    <definedName name="A125560760R_Data">Data17!$CD$11:$CD$20</definedName>
    <definedName name="A125560760R_Latest">Data17!$CD$20</definedName>
    <definedName name="A125560768J">Data17!$DN$1:$DN$10,Data17!$DN$11:$DN$20</definedName>
    <definedName name="A125560768J_Data">Data17!$DN$11:$DN$20</definedName>
    <definedName name="A125560768J_Latest">Data17!$DN$20</definedName>
    <definedName name="A125560776J">Data15!$BH$1:$BH$10,Data15!$BH$11:$BH$20</definedName>
    <definedName name="A125560776J_Data">Data15!$BH$11:$BH$20</definedName>
    <definedName name="A125560776J_Latest">Data15!$BH$20</definedName>
    <definedName name="A125560784J">Data15!$DJ$1:$DJ$10,Data15!$DJ$11:$DJ$20</definedName>
    <definedName name="A125560784J_Data">Data15!$DJ$11:$DJ$20</definedName>
    <definedName name="A125560784J_Latest">Data15!$DJ$20</definedName>
    <definedName name="A125560792J">Data15!$EB$1:$EB$10,Data15!$EB$11:$EB$20</definedName>
    <definedName name="A125560792J_Data">Data15!$EB$11:$EB$20</definedName>
    <definedName name="A125560792J_Latest">Data15!$EB$20</definedName>
    <definedName name="A125560800W">Data15!$GV$1:$GV$10,Data15!$GV$11:$GV$20</definedName>
    <definedName name="A125560800W_Data">Data15!$GV$11:$GV$20</definedName>
    <definedName name="A125560800W_Latest">Data15!$GV$20</definedName>
    <definedName name="A125560808R">Data15!$IF$1:$IF$10,Data15!$IF$11:$IF$20</definedName>
    <definedName name="A125560808R_Data">Data15!$IF$11:$IF$20</definedName>
    <definedName name="A125560808R_Latest">Data15!$IF$20</definedName>
    <definedName name="A125560816R">Data16!$H$1:$H$10,Data16!$H$11:$H$20</definedName>
    <definedName name="A125560816R_Data">Data16!$H$11:$H$20</definedName>
    <definedName name="A125560816R_Latest">Data16!$H$20</definedName>
    <definedName name="A125560824R">Data16!$ED$1:$ED$10,Data16!$ED$11:$ED$20</definedName>
    <definedName name="A125560824R_Data">Data16!$ED$11:$ED$20</definedName>
    <definedName name="A125560824R_Latest">Data16!$ED$20</definedName>
    <definedName name="A125560832R">Data17!$CV$1:$CV$10,Data17!$CV$11:$CV$20</definedName>
    <definedName name="A125560832R_Data">Data17!$CV$11:$CV$20</definedName>
    <definedName name="A125560832R_Latest">Data17!$CV$20</definedName>
    <definedName name="A125560840R">Data17!$FP$1:$FP$10,Data17!$FP$11:$FP$20</definedName>
    <definedName name="A125560840R_Data">Data17!$FP$11:$FP$20</definedName>
    <definedName name="A125560840R_Latest">Data17!$FP$20</definedName>
    <definedName name="A125560848J">Data17!$GH$1:$GH$10,Data17!$GH$11:$GH$20</definedName>
    <definedName name="A125560848J_Data">Data17!$GH$11:$GH$20</definedName>
    <definedName name="A125560848J_Latest">Data17!$GH$20</definedName>
    <definedName name="A125560856J">Data15!$ET$1:$ET$10,Data15!$ET$11:$ET$20</definedName>
    <definedName name="A125560856J_Data">Data15!$ET$11:$ET$20</definedName>
    <definedName name="A125560856J_Latest">Data15!$ET$20</definedName>
    <definedName name="A125560864J">Data16!$GF$1:$GF$10,Data16!$GF$11:$GF$20</definedName>
    <definedName name="A125560864J_Data">Data16!$GF$11:$GF$20</definedName>
    <definedName name="A125560864J_Latest">Data16!$GF$20</definedName>
    <definedName name="A125560872J">Data16!$GX$1:$GX$10,Data16!$GX$11:$GX$20</definedName>
    <definedName name="A125560872J_Data">Data16!$GX$11:$GX$20</definedName>
    <definedName name="A125560872J_Latest">Data16!$GX$20</definedName>
    <definedName name="A125560880J">Data17!$EX$1:$EX$10,Data17!$EX$11:$EX$20</definedName>
    <definedName name="A125560880J_Data">Data17!$EX$11:$EX$20</definedName>
    <definedName name="A125560880J_Latest">Data17!$EX$20</definedName>
    <definedName name="A125560888A">Data15!$AP$1:$AP$10,Data15!$AP$11:$AP$20</definedName>
    <definedName name="A125560888A_Data">Data15!$AP$11:$AP$20</definedName>
    <definedName name="A125560888A_Latest">Data15!$AP$20</definedName>
    <definedName name="A125560896A">Data15!$BZ$1:$BZ$10,Data15!$BZ$11:$BZ$20</definedName>
    <definedName name="A125560896A_Data">Data15!$BZ$11:$BZ$20</definedName>
    <definedName name="A125560896A_Latest">Data15!$BZ$20</definedName>
    <definedName name="A125560904R">Data15!$CR$1:$CR$10,Data15!$CR$11:$CR$20</definedName>
    <definedName name="A125560904R_Data">Data15!$CR$11:$CR$20</definedName>
    <definedName name="A125560904R_Latest">Data15!$CR$20</definedName>
    <definedName name="A125560912R">Data15!$GD$1:$GD$10,Data15!$GD$11:$GD$20</definedName>
    <definedName name="A125560912R_Data">Data15!$GD$11:$GD$20</definedName>
    <definedName name="A125560912R_Latest">Data15!$GD$20</definedName>
    <definedName name="A125560920R">Data16!$BJ$1:$BJ$10,Data16!$BJ$11:$BJ$20</definedName>
    <definedName name="A125560920R_Data">Data16!$BJ$11:$BJ$20</definedName>
    <definedName name="A125560920R_Latest">Data16!$BJ$20</definedName>
    <definedName name="A125560928J">Data16!$CB$1:$CB$10,Data16!$CB$11:$CB$20</definedName>
    <definedName name="A125560928J_Data">Data16!$CB$11:$CB$20</definedName>
    <definedName name="A125560928J_Latest">Data16!$CB$20</definedName>
    <definedName name="A125560936J">Data16!$Z$1:$Z$10,Data16!$Z$11:$Z$20</definedName>
    <definedName name="A125560936J_Data">Data16!$Z$11:$Z$20</definedName>
    <definedName name="A125560936J_Latest">Data16!$Z$20</definedName>
    <definedName name="A125560944J">Data16!$EV$1:$EV$10,Data16!$EV$11:$EV$20</definedName>
    <definedName name="A125560944J_Data">Data16!$EV$11:$EV$20</definedName>
    <definedName name="A125560944J_Latest">Data16!$EV$20</definedName>
    <definedName name="A125560952J">Data17!$GZ$1:$GZ$10,Data17!$GZ$11:$GZ$20</definedName>
    <definedName name="A125560952J_Data">Data17!$GZ$11:$GZ$20</definedName>
    <definedName name="A125560952J_Latest">Data17!$GZ$20</definedName>
    <definedName name="A125560960J">Data18!$IL$1:$IL$10,Data18!$IL$11:$IL$20</definedName>
    <definedName name="A125560960J_Data">Data18!$IL$11:$IL$20</definedName>
    <definedName name="A125560960J_Latest">Data18!$IL$20</definedName>
    <definedName name="A125560968A">Data19!$AX$1:$AX$10,Data19!$AX$11:$AX$20</definedName>
    <definedName name="A125560968A_Data">Data19!$AX$11:$AX$20</definedName>
    <definedName name="A125560968A_Latest">Data19!$AX$20</definedName>
    <definedName name="A125560976A">Data19!$DR$1:$DR$10,Data19!$DR$11:$DR$20</definedName>
    <definedName name="A125560976A_Data">Data19!$DR$11:$DR$20</definedName>
    <definedName name="A125560976A_Latest">Data19!$DR$20</definedName>
    <definedName name="A125560984A">Data19!$GL$1:$GL$10,Data19!$GL$11:$GL$20</definedName>
    <definedName name="A125560984A_Data">Data19!$GL$11:$GL$20</definedName>
    <definedName name="A125560984A_Latest">Data19!$GL$20</definedName>
    <definedName name="A125560992A">Data17!$HR$1:$HR$10,Data17!$HR$11:$HR$20</definedName>
    <definedName name="A125560992A_Data">Data17!$HR$11:$HR$20</definedName>
    <definedName name="A125560992A_Latest">Data17!$HR$20</definedName>
    <definedName name="A125561000T">Data18!$FR$1:$FR$10,Data18!$FR$11:$FR$20</definedName>
    <definedName name="A125561000T_Data">Data18!$FR$11:$FR$20</definedName>
    <definedName name="A125561000T_Latest">Data18!$FR$20</definedName>
    <definedName name="A125561008K">Data19!$HV$1:$HV$10,Data19!$HV$11:$HV$20</definedName>
    <definedName name="A125561008K_Data">Data19!$HV$11:$HV$20</definedName>
    <definedName name="A125561008K_Latest">Data19!$HV$20</definedName>
    <definedName name="A125561016K">Data19!$FT$1:$FT$10,Data19!$FT$11:$FT$20</definedName>
    <definedName name="A125561016K_Data">Data19!$FT$11:$FT$20</definedName>
    <definedName name="A125561016K_Latest">Data19!$FT$20</definedName>
    <definedName name="A125561024K">Data20!$P$1:$P$10,Data20!$P$11:$P$20</definedName>
    <definedName name="A125561024K_Data">Data20!$P$11:$P$20</definedName>
    <definedName name="A125561024K_Latest">Data20!$P$20</definedName>
    <definedName name="A125561032K">Data20!$CJ$1:$CJ$10,Data20!$CJ$11:$CJ$20</definedName>
    <definedName name="A125561032K_Data">Data20!$CJ$11:$CJ$20</definedName>
    <definedName name="A125561032K_Latest">Data20!$CJ$20</definedName>
    <definedName name="A125561040K">Data18!$DP$1:$DP$10,Data18!$DP$11:$DP$20</definedName>
    <definedName name="A125561040K_Data">Data18!$DP$11:$DP$20</definedName>
    <definedName name="A125561040K_Latest">Data18!$DP$20</definedName>
    <definedName name="A125561048C">Data19!$BP$1:$BP$10,Data19!$BP$11:$BP$20</definedName>
    <definedName name="A125561048C_Data">Data19!$BP$11:$BP$20</definedName>
    <definedName name="A125561048C_Latest">Data19!$BP$20</definedName>
    <definedName name="A125561056C">Data19!$HD$1:$HD$10,Data19!$HD$11:$HD$20</definedName>
    <definedName name="A125561056C_Data">Data19!$HD$11:$HD$20</definedName>
    <definedName name="A125561056C_Latest">Data19!$HD$20</definedName>
    <definedName name="A125561064C">Data19!$IN$1:$IN$10,Data19!$IN$11:$IN$20</definedName>
    <definedName name="A125561064C_Data">Data19!$IN$11:$IN$20</definedName>
    <definedName name="A125561064C_Latest">Data19!$IN$20</definedName>
    <definedName name="A125561072C">Data20!$AH$1:$AH$10,Data20!$AH$11:$AH$20</definedName>
    <definedName name="A125561072C_Data">Data20!$AH$11:$AH$20</definedName>
    <definedName name="A125561072C_Latest">Data20!$AH$20</definedName>
    <definedName name="A125561080C">Data20!$BR$1:$BR$10,Data20!$BR$11:$BR$20</definedName>
    <definedName name="A125561080C_Data">Data20!$BR$11:$BR$20</definedName>
    <definedName name="A125561080C_Latest">Data20!$BR$20</definedName>
    <definedName name="A125561088W">Data18!$L$1:$L$10,Data18!$L$11:$L$20</definedName>
    <definedName name="A125561088W_Data">Data18!$L$11:$L$20</definedName>
    <definedName name="A125561088W_Latest">Data18!$L$20</definedName>
    <definedName name="A125561096W">Data18!$BN$1:$BN$10,Data18!$BN$11:$BN$20</definedName>
    <definedName name="A125561096W_Data">Data18!$BN$11:$BN$20</definedName>
    <definedName name="A125561096W_Latest">Data18!$BN$20</definedName>
    <definedName name="A125561104K">Data18!$CF$1:$CF$10,Data18!$CF$11:$CF$20</definedName>
    <definedName name="A125561104K_Data">Data18!$CF$11:$CF$20</definedName>
    <definedName name="A125561104K_Latest">Data18!$CF$20</definedName>
    <definedName name="A125561112K">Data18!$EZ$1:$EZ$10,Data18!$EZ$11:$EZ$20</definedName>
    <definedName name="A125561112K_Data">Data18!$EZ$11:$EZ$20</definedName>
    <definedName name="A125561112K_Latest">Data18!$EZ$20</definedName>
    <definedName name="A125561120K">Data18!$GJ$1:$GJ$10,Data18!$GJ$11:$GJ$20</definedName>
    <definedName name="A125561120K_Data">Data18!$GJ$11:$GJ$20</definedName>
    <definedName name="A125561120K_Latest">Data18!$GJ$20</definedName>
    <definedName name="A125561128C">Data18!$HB$1:$HB$10,Data18!$HB$11:$HB$20</definedName>
    <definedName name="A125561128C_Data">Data18!$HB$11:$HB$20</definedName>
    <definedName name="A125561128C_Latest">Data18!$HB$20</definedName>
    <definedName name="A125561136C">Data19!$CH$1:$CH$10,Data19!$CH$11:$CH$20</definedName>
    <definedName name="A125561136C_Data">Data19!$CH$11:$CH$20</definedName>
    <definedName name="A125561136C_Latest">Data19!$CH$20</definedName>
    <definedName name="A125561144C">Data20!$AZ$1:$AZ$10,Data20!$AZ$11:$AZ$20</definedName>
    <definedName name="A125561144C_Data">Data20!$AZ$11:$AZ$20</definedName>
    <definedName name="A125561144C_Latest">Data20!$AZ$20</definedName>
    <definedName name="A125561152C">Data20!$DT$1:$DT$10,Data20!$DT$11:$DT$20</definedName>
    <definedName name="A125561152C_Data">Data20!$DT$11:$DT$20</definedName>
    <definedName name="A125561152C_Latest">Data20!$DT$20</definedName>
    <definedName name="A125561160C">Data20!$EL$1:$EL$10,Data20!$EL$11:$EL$20</definedName>
    <definedName name="A125561160C_Data">Data20!$EL$11:$EL$20</definedName>
    <definedName name="A125561160C_Latest">Data20!$EL$20</definedName>
    <definedName name="A125561168W">Data18!$CX$1:$CX$10,Data18!$CX$11:$CX$20</definedName>
    <definedName name="A125561168W_Data">Data18!$CX$11:$CX$20</definedName>
    <definedName name="A125561168W_Latest">Data18!$CX$20</definedName>
    <definedName name="A125561176W">Data19!$EJ$1:$EJ$10,Data19!$EJ$11:$EJ$20</definedName>
    <definedName name="A125561176W_Data">Data19!$EJ$11:$EJ$20</definedName>
    <definedName name="A125561176W_Latest">Data19!$EJ$20</definedName>
    <definedName name="A125561184W">Data19!$FB$1:$FB$10,Data19!$FB$11:$FB$20</definedName>
    <definedName name="A125561184W_Data">Data19!$FB$11:$FB$20</definedName>
    <definedName name="A125561184W_Latest">Data19!$FB$20</definedName>
    <definedName name="A125561192W">Data20!$DB$1:$DB$10,Data20!$DB$11:$DB$20</definedName>
    <definedName name="A125561192W_Data">Data20!$DB$11:$DB$20</definedName>
    <definedName name="A125561192W_Latest">Data20!$DB$20</definedName>
    <definedName name="A125561200K">Data17!$IJ$1:$IJ$10,Data17!$IJ$11:$IJ$20</definedName>
    <definedName name="A125561200K_Data">Data17!$IJ$11:$IJ$20</definedName>
    <definedName name="A125561200K_Latest">Data17!$IJ$20</definedName>
    <definedName name="A125561208C">Data18!$AD$1:$AD$10,Data18!$AD$11:$AD$20</definedName>
    <definedName name="A125561208C_Data">Data18!$AD$11:$AD$20</definedName>
    <definedName name="A125561208C_Latest">Data18!$AD$20</definedName>
    <definedName name="A125561216C">Data18!$AV$1:$AV$10,Data18!$AV$11:$AV$20</definedName>
    <definedName name="A125561216C_Data">Data18!$AV$11:$AV$20</definedName>
    <definedName name="A125561216C_Latest">Data18!$AV$20</definedName>
    <definedName name="A125561224C">Data18!$EH$1:$EH$10,Data18!$EH$11:$EH$20</definedName>
    <definedName name="A125561224C_Data">Data18!$EH$11:$EH$20</definedName>
    <definedName name="A125561224C_Latest">Data18!$EH$20</definedName>
    <definedName name="A125561232C">Data19!$N$1:$N$10,Data19!$N$11:$N$20</definedName>
    <definedName name="A125561232C_Data">Data19!$N$11:$N$20</definedName>
    <definedName name="A125561232C_Latest">Data19!$N$20</definedName>
    <definedName name="A125561240C">Data19!$AF$1:$AF$10,Data19!$AF$11:$AF$20</definedName>
    <definedName name="A125561240C_Data">Data19!$AF$11:$AF$20</definedName>
    <definedName name="A125561240C_Latest">Data19!$AF$20</definedName>
    <definedName name="A125561248W">Data18!$HT$1:$HT$10,Data18!$HT$11:$HT$20</definedName>
    <definedName name="A125561248W_Data">Data18!$HT$11:$HT$20</definedName>
    <definedName name="A125561248W_Latest">Data18!$HT$20</definedName>
    <definedName name="A125561256W">Data19!$CZ$1:$CZ$10,Data19!$CZ$11:$CZ$20</definedName>
    <definedName name="A125561256W_Data">Data19!$CZ$11:$CZ$20</definedName>
    <definedName name="A125561256W_Latest">Data19!$CZ$20</definedName>
    <definedName name="A125561264W">Data20!$FD$1:$FD$10,Data20!$FD$11:$FD$20</definedName>
    <definedName name="A125561264W_Data">Data20!$FD$11:$FD$20</definedName>
    <definedName name="A125561264W_Latest">Data20!$FD$20</definedName>
    <definedName name="A125561272W">Data21!$GP$1:$GP$10,Data21!$GP$11:$GP$20</definedName>
    <definedName name="A125561272W_Data">Data21!$GP$11:$GP$20</definedName>
    <definedName name="A125561272W_Latest">Data21!$GP$20</definedName>
    <definedName name="A125561280W">Data22!$B$1:$B$10,Data22!$B$11:$B$20</definedName>
    <definedName name="A125561280W_Data">Data22!$B$11:$B$20</definedName>
    <definedName name="A125561280W_Latest">Data22!$B$20</definedName>
    <definedName name="A125561288R">Data22!$BV$1:$BV$10,Data22!$BV$11:$BV$20</definedName>
    <definedName name="A125561288R_Data">Data22!$BV$11:$BV$20</definedName>
    <definedName name="A125561288R_Latest">Data22!$BV$20</definedName>
    <definedName name="A125561296R">Data22!$EP$1:$EP$10,Data22!$EP$11:$EP$20</definedName>
    <definedName name="A125561296R_Data">Data22!$EP$11:$EP$20</definedName>
    <definedName name="A125561296R_Latest">Data22!$EP$20</definedName>
    <definedName name="A125561304C">Data20!$FV$1:$FV$10,Data20!$FV$11:$FV$20</definedName>
    <definedName name="A125561304C_Data">Data20!$FV$11:$FV$20</definedName>
    <definedName name="A125561304C_Latest">Data20!$FV$20</definedName>
    <definedName name="A125561312C">Data21!$DV$1:$DV$10,Data21!$DV$11:$DV$20</definedName>
    <definedName name="A125561312C_Data">Data21!$DV$11:$DV$20</definedName>
    <definedName name="A125561312C_Latest">Data21!$DV$20</definedName>
    <definedName name="A125561320C">Data22!$FZ$1:$FZ$10,Data22!$FZ$11:$FZ$20</definedName>
    <definedName name="A125561320C_Data">Data22!$FZ$11:$FZ$20</definedName>
    <definedName name="A125561320C_Latest">Data22!$FZ$20</definedName>
    <definedName name="A125561328W">Data22!$DX$1:$DX$10,Data22!$DX$11:$DX$20</definedName>
    <definedName name="A125561328W_Data">Data22!$DX$11:$DX$20</definedName>
    <definedName name="A125561328W_Latest">Data22!$DX$20</definedName>
    <definedName name="A125561336W">Data22!$HJ$1:$HJ$10,Data22!$HJ$11:$HJ$20</definedName>
    <definedName name="A125561336W_Data">Data22!$HJ$11:$HJ$20</definedName>
    <definedName name="A125561336W_Latest">Data22!$HJ$20</definedName>
    <definedName name="A125561344W">Data23!$AN$1:$AN$10,Data23!$AN$11:$AN$20</definedName>
    <definedName name="A125561344W_Data">Data23!$AN$11:$AN$20</definedName>
    <definedName name="A125561344W_Latest">Data23!$AN$20</definedName>
    <definedName name="A125561352W">Data21!$BT$1:$BT$10,Data21!$BT$11:$BT$20</definedName>
    <definedName name="A125561352W_Data">Data21!$BT$11:$BT$20</definedName>
    <definedName name="A125561352W_Latest">Data21!$BT$20</definedName>
    <definedName name="A125561360W">Data22!$T$1:$T$10,Data22!$T$11:$T$20</definedName>
    <definedName name="A125561360W_Data">Data22!$T$11:$T$20</definedName>
    <definedName name="A125561360W_Latest">Data22!$T$20</definedName>
    <definedName name="A125561368R">Data22!$FH$1:$FH$10,Data22!$FH$11:$FH$20</definedName>
    <definedName name="A125561368R_Data">Data22!$FH$11:$FH$20</definedName>
    <definedName name="A125561368R_Latest">Data22!$FH$20</definedName>
    <definedName name="A125561376R">Data22!$GR$1:$GR$10,Data22!$GR$11:$GR$20</definedName>
    <definedName name="A125561376R_Data">Data22!$GR$11:$GR$20</definedName>
    <definedName name="A125561376R_Latest">Data22!$GR$20</definedName>
    <definedName name="A125561384R">Data22!$IB$1:$IB$10,Data22!$IB$11:$IB$20</definedName>
    <definedName name="A125561384R_Data">Data22!$IB$11:$IB$20</definedName>
    <definedName name="A125561384R_Latest">Data22!$IB$20</definedName>
    <definedName name="A125561392R">Data23!$V$1:$V$10,Data23!$V$11:$V$20</definedName>
    <definedName name="A125561392R_Data">Data23!$V$11:$V$20</definedName>
    <definedName name="A125561392R_Latest">Data23!$V$20</definedName>
    <definedName name="A125561400C">Data20!$HF$1:$HF$10,Data20!$HF$11:$HF$20</definedName>
    <definedName name="A125561400C_Data">Data20!$HF$11:$HF$20</definedName>
    <definedName name="A125561400C_Latest">Data20!$HF$20</definedName>
    <definedName name="A125561408W">Data21!$R$1:$R$10,Data21!$R$11:$R$20</definedName>
    <definedName name="A125561408W_Data">Data21!$R$11:$R$20</definedName>
    <definedName name="A125561408W_Latest">Data21!$R$20</definedName>
    <definedName name="A125561416W">Data21!$AJ$1:$AJ$10,Data21!$AJ$11:$AJ$20</definedName>
    <definedName name="A125561416W_Data">Data21!$AJ$11:$AJ$20</definedName>
    <definedName name="A125561416W_Latest">Data21!$AJ$20</definedName>
    <definedName name="A125561424W">Data21!$DD$1:$DD$10,Data21!$DD$11:$DD$20</definedName>
    <definedName name="A125561424W_Data">Data21!$DD$11:$DD$20</definedName>
    <definedName name="A125561424W_Latest">Data21!$DD$20</definedName>
    <definedName name="A125561432W">Data21!$EN$1:$EN$10,Data21!$EN$11:$EN$20</definedName>
    <definedName name="A125561432W_Data">Data21!$EN$11:$EN$20</definedName>
    <definedName name="A125561432W_Latest">Data21!$EN$20</definedName>
    <definedName name="A125561440W">Data21!$FF$1:$FF$10,Data21!$FF$11:$FF$20</definedName>
    <definedName name="A125561440W_Data">Data21!$FF$11:$FF$20</definedName>
    <definedName name="A125561440W_Latest">Data21!$FF$20</definedName>
    <definedName name="A125561448R">Data22!$AL$1:$AL$10,Data22!$AL$11:$AL$20</definedName>
    <definedName name="A125561448R_Data">Data22!$AL$11:$AL$20</definedName>
    <definedName name="A125561448R_Latest">Data22!$AL$20</definedName>
    <definedName name="A125561456R">Data23!$D$1:$D$10,Data23!$D$11:$D$20</definedName>
    <definedName name="A125561456R_Data">Data23!$D$11:$D$20</definedName>
    <definedName name="A125561456R_Latest">Data23!$D$20</definedName>
    <definedName name="A125561464R">Data23!$BX$1:$BX$10,Data23!$BX$11:$BX$20</definedName>
    <definedName name="A125561464R_Data">Data23!$BX$11:$BX$20</definedName>
    <definedName name="A125561464R_Latest">Data23!$BX$20</definedName>
    <definedName name="A125561472R">Data23!$CP$1:$CP$10,Data23!$CP$11:$CP$20</definedName>
    <definedName name="A125561472R_Data">Data23!$CP$11:$CP$20</definedName>
    <definedName name="A125561472R_Latest">Data23!$CP$20</definedName>
    <definedName name="A125561480R">Data21!$BB$1:$BB$10,Data21!$BB$11:$BB$20</definedName>
    <definedName name="A125561480R_Data">Data21!$BB$11:$BB$20</definedName>
    <definedName name="A125561480R_Latest">Data21!$BB$20</definedName>
    <definedName name="A125561488J">Data22!$CN$1:$CN$10,Data22!$CN$11:$CN$20</definedName>
    <definedName name="A125561488J_Data">Data22!$CN$11:$CN$20</definedName>
    <definedName name="A125561488J_Latest">Data22!$CN$20</definedName>
    <definedName name="A125561496J">Data22!$DF$1:$DF$10,Data22!$DF$11:$DF$20</definedName>
    <definedName name="A125561496J_Data">Data22!$DF$11:$DF$20</definedName>
    <definedName name="A125561496J_Latest">Data22!$DF$20</definedName>
    <definedName name="A125561504W">Data23!$BF$1:$BF$10,Data23!$BF$11:$BF$20</definedName>
    <definedName name="A125561504W_Data">Data23!$BF$11:$BF$20</definedName>
    <definedName name="A125561504W_Latest">Data23!$BF$20</definedName>
    <definedName name="A125561512W">Data20!$GN$1:$GN$10,Data20!$GN$11:$GN$20</definedName>
    <definedName name="A125561512W_Data">Data20!$GN$11:$GN$20</definedName>
    <definedName name="A125561512W_Latest">Data20!$GN$20</definedName>
    <definedName name="A125561520W">Data20!$HX$1:$HX$10,Data20!$HX$11:$HX$20</definedName>
    <definedName name="A125561520W_Data">Data20!$HX$11:$HX$20</definedName>
    <definedName name="A125561520W_Latest">Data20!$HX$20</definedName>
    <definedName name="A125561528R">Data20!$IP$1:$IP$10,Data20!$IP$11:$IP$20</definedName>
    <definedName name="A125561528R_Data">Data20!$IP$11:$IP$20</definedName>
    <definedName name="A125561528R_Latest">Data20!$IP$20</definedName>
    <definedName name="A125561536R">Data21!$CL$1:$CL$10,Data21!$CL$11:$CL$20</definedName>
    <definedName name="A125561536R_Data">Data21!$CL$11:$CL$20</definedName>
    <definedName name="A125561536R_Latest">Data21!$CL$20</definedName>
    <definedName name="A125561544R">Data21!$HH$1:$HH$10,Data21!$HH$11:$HH$20</definedName>
    <definedName name="A125561544R_Data">Data21!$HH$11:$HH$20</definedName>
    <definedName name="A125561544R_Latest">Data21!$HH$20</definedName>
    <definedName name="A125561552R">Data21!$HZ$1:$HZ$10,Data21!$HZ$11:$HZ$20</definedName>
    <definedName name="A125561552R_Data">Data21!$HZ$11:$HZ$20</definedName>
    <definedName name="A125561552R_Latest">Data21!$HZ$20</definedName>
    <definedName name="A125561560R">Data21!$FX$1:$FX$10,Data21!$FX$11:$FX$20</definedName>
    <definedName name="A125561560R_Data">Data21!$FX$11:$FX$20</definedName>
    <definedName name="A125561560R_Latest">Data21!$FX$20</definedName>
    <definedName name="A125561568J">Data22!$BD$1:$BD$10,Data22!$BD$11:$BD$20</definedName>
    <definedName name="A125561568J_Data">Data22!$BD$11:$BD$20</definedName>
    <definedName name="A125561568J_Latest">Data22!$BD$20</definedName>
    <definedName name="A125561576J">Data23!$DH$1:$DH$10,Data23!$DH$11:$DH$20</definedName>
    <definedName name="A125561576J_Data">Data23!$DH$11:$DH$20</definedName>
    <definedName name="A125561576J_Latest">Data23!$DH$20</definedName>
    <definedName name="A125561584J">Data4!$IB$1:$IB$10,Data4!$IB$11:$IB$20</definedName>
    <definedName name="A125561584J_Data">Data4!$IB$11:$IB$20</definedName>
    <definedName name="A125561584J_Latest">Data4!$IB$20</definedName>
    <definedName name="A125561592J">Data5!$AN$1:$AN$10,Data5!$AN$11:$AN$20</definedName>
    <definedName name="A125561592J_Data">Data5!$AN$11:$AN$20</definedName>
    <definedName name="A125561592J_Latest">Data5!$AN$20</definedName>
    <definedName name="A125561600W">Data5!$DH$1:$DH$10,Data5!$DH$11:$DH$20</definedName>
    <definedName name="A125561600W_Data">Data5!$DH$11:$DH$20</definedName>
    <definedName name="A125561600W_Latest">Data5!$DH$20</definedName>
    <definedName name="A125561608R">Data5!$GB$1:$GB$10,Data5!$GB$11:$GB$20</definedName>
    <definedName name="A125561608R_Data">Data5!$GB$11:$GB$20</definedName>
    <definedName name="A125561608R_Latest">Data5!$GB$20</definedName>
    <definedName name="A125561616R">Data3!$HH$1:$HH$10,Data3!$HH$11:$HH$20</definedName>
    <definedName name="A125561616R_Data">Data3!$HH$11:$HH$20</definedName>
    <definedName name="A125561616R_Latest">Data3!$HH$20</definedName>
    <definedName name="A125561624R">Data4!$FH$1:$FH$10,Data4!$FH$11:$FH$20</definedName>
    <definedName name="A125561624R_Data">Data4!$FH$11:$FH$20</definedName>
    <definedName name="A125561624R_Latest">Data4!$FH$20</definedName>
    <definedName name="A125561632R">Data5!$HL$1:$HL$10,Data5!$HL$11:$HL$20</definedName>
    <definedName name="A125561632R_Data">Data5!$HL$11:$HL$20</definedName>
    <definedName name="A125561632R_Latest">Data5!$HL$20</definedName>
    <definedName name="A125561640R">Data5!$FJ$1:$FJ$10,Data5!$FJ$11:$FJ$20</definedName>
    <definedName name="A125561640R_Data">Data5!$FJ$11:$FJ$20</definedName>
    <definedName name="A125561640R_Latest">Data5!$FJ$20</definedName>
    <definedName name="A125561648J">Data6!$F$1:$F$10,Data6!$F$11:$F$20</definedName>
    <definedName name="A125561648J_Data">Data6!$F$11:$F$20</definedName>
    <definedName name="A125561648J_Latest">Data6!$F$20</definedName>
    <definedName name="A125561656J">Data6!$BZ$1:$BZ$10,Data6!$BZ$11:$BZ$20</definedName>
    <definedName name="A125561656J_Data">Data6!$BZ$11:$BZ$20</definedName>
    <definedName name="A125561656J_Latest">Data6!$BZ$20</definedName>
    <definedName name="A125561664J">Data4!$DF$1:$DF$10,Data4!$DF$11:$DF$20</definedName>
    <definedName name="A125561664J_Data">Data4!$DF$11:$DF$20</definedName>
    <definedName name="A125561664J_Latest">Data4!$DF$20</definedName>
    <definedName name="A125561672J">Data5!$BF$1:$BF$10,Data5!$BF$11:$BF$20</definedName>
    <definedName name="A125561672J_Data">Data5!$BF$11:$BF$20</definedName>
    <definedName name="A125561672J_Latest">Data5!$BF$20</definedName>
    <definedName name="A125561680J">Data5!$GT$1:$GT$10,Data5!$GT$11:$GT$20</definedName>
    <definedName name="A125561680J_Data">Data5!$GT$11:$GT$20</definedName>
    <definedName name="A125561680J_Latest">Data5!$GT$20</definedName>
    <definedName name="A125561688A">Data5!$ID$1:$ID$10,Data5!$ID$11:$ID$20</definedName>
    <definedName name="A125561688A_Data">Data5!$ID$11:$ID$20</definedName>
    <definedName name="A125561688A_Latest">Data5!$ID$20</definedName>
    <definedName name="A125561696A">Data6!$X$1:$X$10,Data6!$X$11:$X$20</definedName>
    <definedName name="A125561696A_Data">Data6!$X$11:$X$20</definedName>
    <definedName name="A125561696A_Latest">Data6!$X$20</definedName>
    <definedName name="A125561704R">Data6!$BH$1:$BH$10,Data6!$BH$11:$BH$20</definedName>
    <definedName name="A125561704R_Data">Data6!$BH$11:$BH$20</definedName>
    <definedName name="A125561704R_Latest">Data6!$BH$20</definedName>
    <definedName name="A125561712R">Data4!$B$1:$B$10,Data4!$B$11:$B$20</definedName>
    <definedName name="A125561712R_Data">Data4!$B$11:$B$20</definedName>
    <definedName name="A125561712R_Latest">Data4!$B$20</definedName>
    <definedName name="A125561720R">Data4!$BD$1:$BD$10,Data4!$BD$11:$BD$20</definedName>
    <definedName name="A125561720R_Data">Data4!$BD$11:$BD$20</definedName>
    <definedName name="A125561720R_Latest">Data4!$BD$20</definedName>
    <definedName name="A125561728J">Data4!$BV$1:$BV$10,Data4!$BV$11:$BV$20</definedName>
    <definedName name="A125561728J_Data">Data4!$BV$11:$BV$20</definedName>
    <definedName name="A125561728J_Latest">Data4!$BV$20</definedName>
    <definedName name="A125561736J">Data4!$EP$1:$EP$10,Data4!$EP$11:$EP$20</definedName>
    <definedName name="A125561736J_Data">Data4!$EP$11:$EP$20</definedName>
    <definedName name="A125561736J_Latest">Data4!$EP$20</definedName>
    <definedName name="A125561744J">Data4!$FZ$1:$FZ$10,Data4!$FZ$11:$FZ$20</definedName>
    <definedName name="A125561744J_Data">Data4!$FZ$11:$FZ$20</definedName>
    <definedName name="A125561744J_Latest">Data4!$FZ$20</definedName>
    <definedName name="A125561752J">Data4!$GR$1:$GR$10,Data4!$GR$11:$GR$20</definedName>
    <definedName name="A125561752J_Data">Data4!$GR$11:$GR$20</definedName>
    <definedName name="A125561752J_Latest">Data4!$GR$20</definedName>
    <definedName name="A125561760J">Data5!$BX$1:$BX$10,Data5!$BX$11:$BX$20</definedName>
    <definedName name="A125561760J_Data">Data5!$BX$11:$BX$20</definedName>
    <definedName name="A125561760J_Latest">Data5!$BX$20</definedName>
    <definedName name="A125561768A">Data6!$AP$1:$AP$10,Data6!$AP$11:$AP$20</definedName>
    <definedName name="A125561768A_Data">Data6!$AP$11:$AP$20</definedName>
    <definedName name="A125561768A_Latest">Data6!$AP$20</definedName>
    <definedName name="A125561776A">Data6!$DJ$1:$DJ$10,Data6!$DJ$11:$DJ$20</definedName>
    <definedName name="A125561776A_Data">Data6!$DJ$11:$DJ$20</definedName>
    <definedName name="A125561776A_Latest">Data6!$DJ$20</definedName>
    <definedName name="A125561784A">Data6!$EB$1:$EB$10,Data6!$EB$11:$EB$20</definedName>
    <definedName name="A125561784A_Data">Data6!$EB$11:$EB$20</definedName>
    <definedName name="A125561784A_Latest">Data6!$EB$20</definedName>
    <definedName name="A125561792A">Data4!$CN$1:$CN$10,Data4!$CN$11:$CN$20</definedName>
    <definedName name="A125561792A_Data">Data4!$CN$11:$CN$20</definedName>
    <definedName name="A125561792A_Latest">Data4!$CN$20</definedName>
    <definedName name="A125561800R">Data5!$DZ$1:$DZ$10,Data5!$DZ$11:$DZ$20</definedName>
    <definedName name="A125561800R_Data">Data5!$DZ$11:$DZ$20</definedName>
    <definedName name="A125561800R_Latest">Data5!$DZ$20</definedName>
    <definedName name="A125561808J">Data5!$ER$1:$ER$10,Data5!$ER$11:$ER$20</definedName>
    <definedName name="A125561808J_Data">Data5!$ER$11:$ER$20</definedName>
    <definedName name="A125561808J_Latest">Data5!$ER$20</definedName>
    <definedName name="A125561816J">Data6!$CR$1:$CR$10,Data6!$CR$11:$CR$20</definedName>
    <definedName name="A125561816J_Data">Data6!$CR$11:$CR$20</definedName>
    <definedName name="A125561816J_Latest">Data6!$CR$20</definedName>
    <definedName name="A125561824J">Data3!$HZ$1:$HZ$10,Data3!$HZ$11:$HZ$20</definedName>
    <definedName name="A125561824J_Data">Data3!$HZ$11:$HZ$20</definedName>
    <definedName name="A125561824J_Latest">Data3!$HZ$20</definedName>
    <definedName name="A125561832J">Data4!$T$1:$T$10,Data4!$T$11:$T$20</definedName>
    <definedName name="A125561832J_Data">Data4!$T$11:$T$20</definedName>
    <definedName name="A125561832J_Latest">Data4!$T$20</definedName>
    <definedName name="A125561840J">Data4!$AL$1:$AL$10,Data4!$AL$11:$AL$20</definedName>
    <definedName name="A125561840J_Data">Data4!$AL$11:$AL$20</definedName>
    <definedName name="A125561840J_Latest">Data4!$AL$20</definedName>
    <definedName name="A125561848A">Data4!$DX$1:$DX$10,Data4!$DX$11:$DX$20</definedName>
    <definedName name="A125561848A_Data">Data4!$DX$11:$DX$20</definedName>
    <definedName name="A125561848A_Latest">Data4!$DX$20</definedName>
    <definedName name="A125561856A">Data5!$D$1:$D$10,Data5!$D$11:$D$20</definedName>
    <definedName name="A125561856A_Data">Data5!$D$11:$D$20</definedName>
    <definedName name="A125561856A_Latest">Data5!$D$20</definedName>
    <definedName name="A125561864A">Data5!$V$1:$V$10,Data5!$V$11:$V$20</definedName>
    <definedName name="A125561864A_Data">Data5!$V$11:$V$20</definedName>
    <definedName name="A125561864A_Latest">Data5!$V$20</definedName>
    <definedName name="A125561872A">Data4!$HJ$1:$HJ$10,Data4!$HJ$11:$HJ$20</definedName>
    <definedName name="A125561872A_Data">Data4!$HJ$11:$HJ$20</definedName>
    <definedName name="A125561872A_Latest">Data4!$HJ$20</definedName>
    <definedName name="A125561880A">Data5!$CP$1:$CP$10,Data5!$CP$11:$CP$20</definedName>
    <definedName name="A125561880A_Data">Data5!$CP$11:$CP$20</definedName>
    <definedName name="A125561880A_Latest">Data5!$CP$20</definedName>
    <definedName name="A125561888V">Data6!$ET$1:$ET$10,Data6!$ET$11:$ET$20</definedName>
    <definedName name="A125561888V_Data">Data6!$ET$11:$ET$20</definedName>
    <definedName name="A125561888V_Latest">Data6!$ET$20</definedName>
    <definedName name="A125561896V">Data10!$EJ$1:$EJ$10,Data10!$EJ$11:$EJ$20</definedName>
    <definedName name="A125561896V_Data">Data10!$EJ$11:$EJ$20</definedName>
    <definedName name="A125561896V_Latest">Data10!$EJ$20</definedName>
    <definedName name="A125561904J">Data10!$GL$1:$GL$10,Data10!$GL$11:$GL$20</definedName>
    <definedName name="A125561904J_Data">Data10!$GL$11:$GL$20</definedName>
    <definedName name="A125561904J_Latest">Data10!$GL$20</definedName>
    <definedName name="A125561912J">Data11!$P$1:$P$10,Data11!$P$11:$P$20</definedName>
    <definedName name="A125561912J_Data">Data11!$P$11:$P$20</definedName>
    <definedName name="A125561912J_Latest">Data11!$P$20</definedName>
    <definedName name="A125561920J">Data11!$CJ$1:$CJ$10,Data11!$CJ$11:$CJ$20</definedName>
    <definedName name="A125561920J_Data">Data11!$CJ$11:$CJ$20</definedName>
    <definedName name="A125561920J_Latest">Data11!$CJ$20</definedName>
    <definedName name="A125561928A">Data9!$DP$1:$DP$10,Data9!$DP$11:$DP$20</definedName>
    <definedName name="A125561928A_Data">Data9!$DP$11:$DP$20</definedName>
    <definedName name="A125561928A_Latest">Data9!$DP$20</definedName>
    <definedName name="A125561936A">Data10!$BP$1:$BP$10,Data10!$BP$11:$BP$20</definedName>
    <definedName name="A125561936A_Data">Data10!$BP$11:$BP$20</definedName>
    <definedName name="A125561936A_Latest">Data10!$BP$20</definedName>
    <definedName name="A125561944A">Data11!$DT$1:$DT$10,Data11!$DT$11:$DT$20</definedName>
    <definedName name="A125561944A_Data">Data11!$DT$11:$DT$20</definedName>
    <definedName name="A125561944A_Latest">Data11!$DT$20</definedName>
    <definedName name="A125561952A">Data11!$BR$1:$BR$10,Data11!$BR$11:$BR$20</definedName>
    <definedName name="A125561952A_Data">Data11!$BR$11:$BR$20</definedName>
    <definedName name="A125561952A_Latest">Data11!$BR$20</definedName>
    <definedName name="A125561960A">Data11!$FD$1:$FD$10,Data11!$FD$11:$FD$20</definedName>
    <definedName name="A125561960A_Data">Data11!$FD$11:$FD$20</definedName>
    <definedName name="A125561960A_Latest">Data11!$FD$20</definedName>
    <definedName name="A125561968V">Data11!$HX$1:$HX$10,Data11!$HX$11:$HX$20</definedName>
    <definedName name="A125561968V_Data">Data11!$HX$11:$HX$20</definedName>
    <definedName name="A125561968V_Latest">Data11!$HX$20</definedName>
    <definedName name="A125561976V">Data10!$N$1:$N$10,Data10!$N$11:$N$20</definedName>
    <definedName name="A125561976V_Data">Data10!$N$11:$N$20</definedName>
    <definedName name="A125561976V_Latest">Data10!$N$20</definedName>
    <definedName name="A125561984V">Data10!$HD$1:$HD$10,Data10!$HD$11:$HD$20</definedName>
    <definedName name="A125561984V_Data">Data10!$HD$11:$HD$20</definedName>
    <definedName name="A125561984V_Latest">Data10!$HD$20</definedName>
    <definedName name="A125561992V">Data11!$DB$1:$DB$10,Data11!$DB$11:$DB$20</definedName>
    <definedName name="A125561992V_Data">Data11!$DB$11:$DB$20</definedName>
    <definedName name="A125561992V_Latest">Data11!$DB$20</definedName>
    <definedName name="A125562000K">Data11!$EL$1:$EL$10,Data11!$EL$11:$EL$20</definedName>
    <definedName name="A125562000K_Data">Data11!$EL$11:$EL$20</definedName>
    <definedName name="A125562000K_Latest">Data11!$EL$20</definedName>
    <definedName name="A125562008C">Data11!$FV$1:$FV$10,Data11!$FV$11:$FV$20</definedName>
    <definedName name="A125562008C_Data">Data11!$FV$11:$FV$20</definedName>
    <definedName name="A125562008C_Latest">Data11!$FV$20</definedName>
    <definedName name="A125562016C">Data11!$HF$1:$HF$10,Data11!$HF$11:$HF$20</definedName>
    <definedName name="A125562016C_Data">Data11!$HF$11:$HF$20</definedName>
    <definedName name="A125562016C_Latest">Data11!$HF$20</definedName>
    <definedName name="A125562024C">Data9!$EZ$1:$EZ$10,Data9!$EZ$11:$EZ$20</definedName>
    <definedName name="A125562024C_Data">Data9!$EZ$11:$EZ$20</definedName>
    <definedName name="A125562024C_Latest">Data9!$EZ$20</definedName>
    <definedName name="A125562032C">Data9!$HB$1:$HB$10,Data9!$HB$11:$HB$20</definedName>
    <definedName name="A125562032C_Data">Data9!$HB$11:$HB$20</definedName>
    <definedName name="A125562032C_Latest">Data9!$HB$20</definedName>
    <definedName name="A125562040C">Data9!$HT$1:$HT$10,Data9!$HT$11:$HT$20</definedName>
    <definedName name="A125562040C_Data">Data9!$HT$11:$HT$20</definedName>
    <definedName name="A125562040C_Latest">Data9!$HT$20</definedName>
    <definedName name="A125562048W">Data10!$AX$1:$AX$10,Data10!$AX$11:$AX$20</definedName>
    <definedName name="A125562048W_Data">Data10!$AX$11:$AX$20</definedName>
    <definedName name="A125562048W_Latest">Data10!$AX$20</definedName>
    <definedName name="A125562056W">Data10!$CH$1:$CH$10,Data10!$CH$11:$CH$20</definedName>
    <definedName name="A125562056W_Data">Data10!$CH$11:$CH$20</definedName>
    <definedName name="A125562056W_Latest">Data10!$CH$20</definedName>
    <definedName name="A125562064W">Data10!$CZ$1:$CZ$10,Data10!$CZ$11:$CZ$20</definedName>
    <definedName name="A125562064W_Data">Data10!$CZ$11:$CZ$20</definedName>
    <definedName name="A125562064W_Latest">Data10!$CZ$20</definedName>
    <definedName name="A125562072W">Data10!$HV$1:$HV$10,Data10!$HV$11:$HV$20</definedName>
    <definedName name="A125562072W_Data">Data10!$HV$11:$HV$20</definedName>
    <definedName name="A125562072W_Latest">Data10!$HV$20</definedName>
    <definedName name="A125562080W">Data11!$GN$1:$GN$10,Data11!$GN$11:$GN$20</definedName>
    <definedName name="A125562080W_Data">Data11!$GN$11:$GN$20</definedName>
    <definedName name="A125562080W_Latest">Data11!$GN$20</definedName>
    <definedName name="A125562088R">Data12!$R$1:$R$10,Data12!$R$11:$R$20</definedName>
    <definedName name="A125562088R_Data">Data12!$R$11:$R$20</definedName>
    <definedName name="A125562088R_Latest">Data12!$R$20</definedName>
    <definedName name="A125562096R">Data12!$AJ$1:$AJ$10,Data12!$AJ$11:$AJ$20</definedName>
    <definedName name="A125562096R_Data">Data12!$AJ$11:$AJ$20</definedName>
    <definedName name="A125562096R_Latest">Data12!$AJ$20</definedName>
    <definedName name="A125562104C">Data9!$IL$1:$IL$10,Data9!$IL$11:$IL$20</definedName>
    <definedName name="A125562104C_Data">Data9!$IL$11:$IL$20</definedName>
    <definedName name="A125562104C_Latest">Data9!$IL$20</definedName>
    <definedName name="A125562112C">Data11!$AH$1:$AH$10,Data11!$AH$11:$AH$20</definedName>
    <definedName name="A125562112C_Data">Data11!$AH$11:$AH$20</definedName>
    <definedName name="A125562112C_Latest">Data11!$AH$20</definedName>
    <definedName name="A125562120C">Data11!$AZ$1:$AZ$10,Data11!$AZ$11:$AZ$20</definedName>
    <definedName name="A125562120C_Data">Data11!$AZ$11:$AZ$20</definedName>
    <definedName name="A125562120C_Latest">Data11!$AZ$20</definedName>
    <definedName name="A125562128W">Data11!$IP$1:$IP$10,Data11!$IP$11:$IP$20</definedName>
    <definedName name="A125562128W_Data">Data11!$IP$11:$IP$20</definedName>
    <definedName name="A125562128W_Latest">Data11!$IP$20</definedName>
    <definedName name="A125562136W">Data9!$EH$1:$EH$10,Data9!$EH$11:$EH$20</definedName>
    <definedName name="A125562136W_Data">Data9!$EH$11:$EH$20</definedName>
    <definedName name="A125562136W_Latest">Data9!$EH$20</definedName>
    <definedName name="A125562144W">Data9!$FR$1:$FR$10,Data9!$FR$11:$FR$20</definedName>
    <definedName name="A125562144W_Data">Data9!$FR$11:$FR$20</definedName>
    <definedName name="A125562144W_Latest">Data9!$FR$20</definedName>
    <definedName name="A125562152W">Data9!$GJ$1:$GJ$10,Data9!$GJ$11:$GJ$20</definedName>
    <definedName name="A125562152W_Data">Data9!$GJ$11:$GJ$20</definedName>
    <definedName name="A125562152W_Latest">Data9!$GJ$20</definedName>
    <definedName name="A125562160W">Data10!$AF$1:$AF$10,Data10!$AF$11:$AF$20</definedName>
    <definedName name="A125562160W_Data">Data10!$AF$11:$AF$20</definedName>
    <definedName name="A125562160W_Latest">Data10!$AF$20</definedName>
    <definedName name="A125562168R">Data10!$FB$1:$FB$10,Data10!$FB$11:$FB$20</definedName>
    <definedName name="A125562168R_Data">Data10!$FB$11:$FB$20</definedName>
    <definedName name="A125562168R_Latest">Data10!$FB$20</definedName>
    <definedName name="A125562176R">Data10!$FT$1:$FT$10,Data10!$FT$11:$FT$20</definedName>
    <definedName name="A125562176R_Data">Data10!$FT$11:$FT$20</definedName>
    <definedName name="A125562176R_Latest">Data10!$FT$20</definedName>
    <definedName name="A125562184R">Data10!$DR$1:$DR$10,Data10!$DR$11:$DR$20</definedName>
    <definedName name="A125562184R_Data">Data10!$DR$11:$DR$20</definedName>
    <definedName name="A125562184R_Latest">Data10!$DR$20</definedName>
    <definedName name="A125562192R">Data10!$IN$1:$IN$10,Data10!$IN$11:$IN$20</definedName>
    <definedName name="A125562192R_Data">Data10!$IN$11:$IN$20</definedName>
    <definedName name="A125562192R_Latest">Data10!$IN$20</definedName>
    <definedName name="A125562200C">Data12!$BB$1:$BB$10,Data12!$BB$11:$BB$20</definedName>
    <definedName name="A125562200C_Data">Data12!$BB$11:$BB$20</definedName>
    <definedName name="A125562200C_Latest">Data12!$BB$20</definedName>
    <definedName name="A125562208W">Data13!$CN$1:$CN$10,Data13!$CN$11:$CN$20</definedName>
    <definedName name="A125562208W_Data">Data13!$CN$11:$CN$20</definedName>
    <definedName name="A125562208W_Latest">Data13!$CN$20</definedName>
    <definedName name="A125562216W">Data13!$EP$1:$EP$10,Data13!$EP$11:$EP$20</definedName>
    <definedName name="A125562216W_Data">Data13!$EP$11:$EP$20</definedName>
    <definedName name="A125562216W_Latest">Data13!$EP$20</definedName>
    <definedName name="A125562224W">Data13!$HJ$1:$HJ$10,Data13!$HJ$11:$HJ$20</definedName>
    <definedName name="A125562224W_Data">Data13!$HJ$11:$HJ$20</definedName>
    <definedName name="A125562224W_Latest">Data13!$HJ$20</definedName>
    <definedName name="A125562232W">Data14!$AN$1:$AN$10,Data14!$AN$11:$AN$20</definedName>
    <definedName name="A125562232W_Data">Data14!$AN$11:$AN$20</definedName>
    <definedName name="A125562232W_Latest">Data14!$AN$20</definedName>
    <definedName name="A125562240W">Data12!$BT$1:$BT$10,Data12!$BT$11:$BT$20</definedName>
    <definedName name="A125562240W_Data">Data12!$BT$11:$BT$20</definedName>
    <definedName name="A125562240W_Latest">Data12!$BT$20</definedName>
    <definedName name="A125562248R">Data13!$T$1:$T$10,Data13!$T$11:$T$20</definedName>
    <definedName name="A125562248R_Data">Data13!$T$11:$T$20</definedName>
    <definedName name="A125562248R_Latest">Data13!$T$20</definedName>
    <definedName name="A125562256R">Data14!$BX$1:$BX$10,Data14!$BX$11:$BX$20</definedName>
    <definedName name="A125562256R_Data">Data14!$BX$11:$BX$20</definedName>
    <definedName name="A125562256R_Latest">Data14!$BX$20</definedName>
    <definedName name="A125562264R">Data14!$V$1:$V$10,Data14!$V$11:$V$20</definedName>
    <definedName name="A125562264R_Data">Data14!$V$11:$V$20</definedName>
    <definedName name="A125562264R_Latest">Data14!$V$20</definedName>
    <definedName name="A125562272R">Data14!$DH$1:$DH$10,Data14!$DH$11:$DH$20</definedName>
    <definedName name="A125562272R_Data">Data14!$DH$11:$DH$20</definedName>
    <definedName name="A125562272R_Latest">Data14!$DH$20</definedName>
    <definedName name="A125562280R">Data14!$GB$1:$GB$10,Data14!$GB$11:$GB$20</definedName>
    <definedName name="A125562280R_Data">Data14!$GB$11:$GB$20</definedName>
    <definedName name="A125562280R_Latest">Data14!$GB$20</definedName>
    <definedName name="A125562288J">Data12!$HH$1:$HH$10,Data12!$HH$11:$HH$20</definedName>
    <definedName name="A125562288J_Data">Data12!$HH$11:$HH$20</definedName>
    <definedName name="A125562288J_Latest">Data12!$HH$20</definedName>
    <definedName name="A125562296J">Data13!$FH$1:$FH$10,Data13!$FH$11:$FH$20</definedName>
    <definedName name="A125562296J_Data">Data13!$FH$11:$FH$20</definedName>
    <definedName name="A125562296J_Latest">Data13!$FH$20</definedName>
    <definedName name="A125562304W">Data14!$BF$1:$BF$10,Data14!$BF$11:$BF$20</definedName>
    <definedName name="A125562304W_Data">Data14!$BF$11:$BF$20</definedName>
    <definedName name="A125562304W_Latest">Data14!$BF$20</definedName>
    <definedName name="A125562312W">Data14!$CP$1:$CP$10,Data14!$CP$11:$CP$20</definedName>
    <definedName name="A125562312W_Data">Data14!$CP$11:$CP$20</definedName>
    <definedName name="A125562312W_Latest">Data14!$CP$20</definedName>
    <definedName name="A125562320W">Data14!$DZ$1:$DZ$10,Data14!$DZ$11:$DZ$20</definedName>
    <definedName name="A125562320W_Data">Data14!$DZ$11:$DZ$20</definedName>
    <definedName name="A125562320W_Latest">Data14!$DZ$20</definedName>
    <definedName name="A125562328R">Data14!$FJ$1:$FJ$10,Data14!$FJ$11:$FJ$20</definedName>
    <definedName name="A125562328R_Data">Data14!$FJ$11:$FJ$20</definedName>
    <definedName name="A125562328R_Latest">Data14!$FJ$20</definedName>
    <definedName name="A125562336R">Data12!$DD$1:$DD$10,Data12!$DD$11:$DD$20</definedName>
    <definedName name="A125562336R_Data">Data12!$DD$11:$DD$20</definedName>
    <definedName name="A125562336R_Latest">Data12!$DD$20</definedName>
    <definedName name="A125562344R">Data12!$FF$1:$FF$10,Data12!$FF$11:$FF$20</definedName>
    <definedName name="A125562344R_Data">Data12!$FF$11:$FF$20</definedName>
    <definedName name="A125562344R_Latest">Data12!$FF$20</definedName>
    <definedName name="A125562352R">Data12!$FX$1:$FX$10,Data12!$FX$11:$FX$20</definedName>
    <definedName name="A125562352R_Data">Data12!$FX$11:$FX$20</definedName>
    <definedName name="A125562352R_Latest">Data12!$FX$20</definedName>
    <definedName name="A125562360R">Data13!$B$1:$B$10,Data13!$B$11:$B$20</definedName>
    <definedName name="A125562360R_Data">Data13!$B$11:$B$20</definedName>
    <definedName name="A125562360R_Latest">Data13!$B$20</definedName>
    <definedName name="A125562368J">Data13!$AL$1:$AL$10,Data13!$AL$11:$AL$20</definedName>
    <definedName name="A125562368J_Data">Data13!$AL$11:$AL$20</definedName>
    <definedName name="A125562368J_Latest">Data13!$AL$20</definedName>
    <definedName name="A125562376J">Data13!$BD$1:$BD$10,Data13!$BD$11:$BD$20</definedName>
    <definedName name="A125562376J_Data">Data13!$BD$11:$BD$20</definedName>
    <definedName name="A125562376J_Latest">Data13!$BD$20</definedName>
    <definedName name="A125562384J">Data13!$FZ$1:$FZ$10,Data13!$FZ$11:$FZ$20</definedName>
    <definedName name="A125562384J_Data">Data13!$FZ$11:$FZ$20</definedName>
    <definedName name="A125562384J_Latest">Data13!$FZ$20</definedName>
    <definedName name="A125562392J">Data14!$ER$1:$ER$10,Data14!$ER$11:$ER$20</definedName>
    <definedName name="A125562392J_Data">Data14!$ER$11:$ER$20</definedName>
    <definedName name="A125562392J_Latest">Data14!$ER$20</definedName>
    <definedName name="A125562400W">Data14!$HL$1:$HL$10,Data14!$HL$11:$HL$20</definedName>
    <definedName name="A125562400W_Data">Data14!$HL$11:$HL$20</definedName>
    <definedName name="A125562400W_Latest">Data14!$HL$20</definedName>
    <definedName name="A125562408R">Data14!$ID$1:$ID$10,Data14!$ID$11:$ID$20</definedName>
    <definedName name="A125562408R_Data">Data14!$ID$11:$ID$20</definedName>
    <definedName name="A125562408R_Latest">Data14!$ID$20</definedName>
    <definedName name="A125562416R">Data12!$GP$1:$GP$10,Data12!$GP$11:$GP$20</definedName>
    <definedName name="A125562416R_Data">Data12!$GP$11:$GP$20</definedName>
    <definedName name="A125562416R_Latest">Data12!$GP$20</definedName>
    <definedName name="A125562424R">Data13!$IB$1:$IB$10,Data13!$IB$11:$IB$20</definedName>
    <definedName name="A125562424R_Data">Data13!$IB$11:$IB$20</definedName>
    <definedName name="A125562424R_Latest">Data13!$IB$20</definedName>
    <definedName name="A125562432R">Data14!$D$1:$D$10,Data14!$D$11:$D$20</definedName>
    <definedName name="A125562432R_Data">Data14!$D$11:$D$20</definedName>
    <definedName name="A125562432R_Latest">Data14!$D$20</definedName>
    <definedName name="A125562440R">Data14!$GT$1:$GT$10,Data14!$GT$11:$GT$20</definedName>
    <definedName name="A125562440R_Data">Data14!$GT$11:$GT$20</definedName>
    <definedName name="A125562440R_Latest">Data14!$GT$20</definedName>
    <definedName name="A125562448J">Data12!$CL$1:$CL$10,Data12!$CL$11:$CL$20</definedName>
    <definedName name="A125562448J_Data">Data12!$CL$11:$CL$20</definedName>
    <definedName name="A125562448J_Latest">Data12!$CL$20</definedName>
    <definedName name="A125562456J">Data12!$DV$1:$DV$10,Data12!$DV$11:$DV$20</definedName>
    <definedName name="A125562456J_Data">Data12!$DV$11:$DV$20</definedName>
    <definedName name="A125562456J_Latest">Data12!$DV$20</definedName>
    <definedName name="A125562464J">Data12!$EN$1:$EN$10,Data12!$EN$11:$EN$20</definedName>
    <definedName name="A125562464J_Data">Data12!$EN$11:$EN$20</definedName>
    <definedName name="A125562464J_Latest">Data12!$EN$20</definedName>
    <definedName name="A125562472J">Data12!$HZ$1:$HZ$10,Data12!$HZ$11:$HZ$20</definedName>
    <definedName name="A125562472J_Data">Data12!$HZ$11:$HZ$20</definedName>
    <definedName name="A125562472J_Latest">Data12!$HZ$20</definedName>
    <definedName name="A125562480J">Data13!$DF$1:$DF$10,Data13!$DF$11:$DF$20</definedName>
    <definedName name="A125562480J_Data">Data13!$DF$11:$DF$20</definedName>
    <definedName name="A125562480J_Latest">Data13!$DF$20</definedName>
    <definedName name="A125562488A">Data13!$DX$1:$DX$10,Data13!$DX$11:$DX$20</definedName>
    <definedName name="A125562488A_Data">Data13!$DX$11:$DX$20</definedName>
    <definedName name="A125562488A_Latest">Data13!$DX$20</definedName>
    <definedName name="A125562496A">Data13!$BV$1:$BV$10,Data13!$BV$11:$BV$20</definedName>
    <definedName name="A125562496A_Data">Data13!$BV$11:$BV$20</definedName>
    <definedName name="A125562496A_Latest">Data13!$BV$20</definedName>
    <definedName name="A125562504R">Data13!$GR$1:$GR$10,Data13!$GR$11:$GR$20</definedName>
    <definedName name="A125562504R_Data">Data13!$GR$11:$GR$20</definedName>
    <definedName name="A125562504R_Latest">Data13!$GR$20</definedName>
    <definedName name="A125562512R">Data15!$F$1:$F$10,Data15!$F$11:$F$20</definedName>
    <definedName name="A125562512R_Data">Data15!$F$11:$F$20</definedName>
    <definedName name="A125562512R_Latest">Data15!$F$20</definedName>
    <definedName name="A125562520R">Data2!$AD$1:$AD$10,Data2!$AD$11:$AD$20</definedName>
    <definedName name="A125562520R_Data">Data2!$AD$11:$AD$20</definedName>
    <definedName name="A125562520R_Latest">Data2!$AD$20</definedName>
    <definedName name="A125562528J">Data2!$CF$1:$CF$10,Data2!$CF$11:$CF$20</definedName>
    <definedName name="A125562528J_Data">Data2!$CF$11:$CF$20</definedName>
    <definedName name="A125562528J_Latest">Data2!$CF$20</definedName>
    <definedName name="A125562536J">Data2!$EZ$1:$EZ$10,Data2!$EZ$11:$EZ$20</definedName>
    <definedName name="A125562536J_Data">Data2!$EZ$11:$EZ$20</definedName>
    <definedName name="A125562536J_Latest">Data2!$EZ$20</definedName>
    <definedName name="A125562544J">Data2!$HT$1:$HT$10,Data2!$HT$11:$HT$20</definedName>
    <definedName name="A125562544J_Data">Data2!$HT$11:$HT$20</definedName>
    <definedName name="A125562544J_Latest">Data2!$HT$20</definedName>
    <definedName name="A125562552J">Data1!$J$1:$J$10,Data1!$J$11:$J$20</definedName>
    <definedName name="A125562552J_Data">Data1!$J$11:$J$20</definedName>
    <definedName name="A125562552J_Latest">Data1!$J$20</definedName>
    <definedName name="A125562560J">Data1!$GZ$1:$GZ$10,Data1!$GZ$11:$GZ$20</definedName>
    <definedName name="A125562560J_Data">Data1!$GZ$11:$GZ$20</definedName>
    <definedName name="A125562560J_Latest">Data1!$GZ$20</definedName>
    <definedName name="A125562568A">Data3!$N$1:$N$10,Data3!$N$11:$N$20</definedName>
    <definedName name="A125562568A_Data">Data3!$N$11:$N$20</definedName>
    <definedName name="A125562568A_Latest">Data3!$N$20</definedName>
    <definedName name="A125562576A">Data2!$HB$1:$HB$10,Data2!$HB$11:$HB$20</definedName>
    <definedName name="A125562576A_Data">Data2!$HB$11:$HB$20</definedName>
    <definedName name="A125562576A_Latest">Data2!$HB$20</definedName>
    <definedName name="A125562584A">Data3!$AX$1:$AX$10,Data3!$AX$11:$AX$20</definedName>
    <definedName name="A125562584A_Data">Data3!$AX$11:$AX$20</definedName>
    <definedName name="A125562584A_Latest">Data3!$AX$20</definedName>
    <definedName name="A125562592A">Data3!$DR$1:$DR$10,Data3!$DR$11:$DR$20</definedName>
    <definedName name="A125562592A_Data">Data3!$DR$11:$DR$20</definedName>
    <definedName name="A125562592A_Latest">Data3!$DR$20</definedName>
    <definedName name="A125562600R">Data1!$EX$1:$EX$10,Data1!$EX$11:$EX$20</definedName>
    <definedName name="A125562600R_Data">Data1!$EX$11:$EX$20</definedName>
    <definedName name="A125562600R_Latest">Data1!$EX$20</definedName>
    <definedName name="A125562608J">Data2!$CX$1:$CX$10,Data2!$CX$11:$CX$20</definedName>
    <definedName name="A125562608J_Data">Data2!$CX$11:$CX$20</definedName>
    <definedName name="A125562608J_Latest">Data2!$CX$20</definedName>
    <definedName name="A125562616J">Data2!$IL$1:$IL$10,Data2!$IL$11:$IL$20</definedName>
    <definedName name="A125562616J_Data">Data2!$IL$11:$IL$20</definedName>
    <definedName name="A125562616J_Latest">Data2!$IL$20</definedName>
    <definedName name="A125562624J">Data3!$AF$1:$AF$10,Data3!$AF$11:$AF$20</definedName>
    <definedName name="A125562624J_Data">Data3!$AF$11:$AF$20</definedName>
    <definedName name="A125562624J_Latest">Data3!$AF$20</definedName>
    <definedName name="A125562632J">Data3!$BP$1:$BP$10,Data3!$BP$11:$BP$20</definedName>
    <definedName name="A125562632J_Data">Data3!$BP$11:$BP$20</definedName>
    <definedName name="A125562632J_Latest">Data3!$BP$20</definedName>
    <definedName name="A125562640J">Data3!$CZ$1:$CZ$10,Data3!$CZ$11:$CZ$20</definedName>
    <definedName name="A125562640J_Data">Data3!$CZ$11:$CZ$20</definedName>
    <definedName name="A125562640J_Latest">Data3!$CZ$20</definedName>
    <definedName name="A125562648A">Data1!$AT$1:$AT$10,Data1!$AT$11:$AT$20</definedName>
    <definedName name="A125562648A_Data">Data1!$AT$11:$AT$20</definedName>
    <definedName name="A125562648A_Latest">Data1!$AT$20</definedName>
    <definedName name="A125562656A">Data1!$CV$1:$CV$10,Data1!$CV$11:$CV$20</definedName>
    <definedName name="A125562656A_Data">Data1!$CV$11:$CV$20</definedName>
    <definedName name="A125562656A_Latest">Data1!$CV$20</definedName>
    <definedName name="A125562664A">Data1!$DN$1:$DN$10,Data1!$DN$11:$DN$20</definedName>
    <definedName name="A125562664A_Data">Data1!$DN$11:$DN$20</definedName>
    <definedName name="A125562664A_Latest">Data1!$DN$20</definedName>
    <definedName name="A125562672A">Data1!$GH$1:$GH$10,Data1!$GH$11:$GH$20</definedName>
    <definedName name="A125562672A_Data">Data1!$GH$11:$GH$20</definedName>
    <definedName name="A125562672A_Latest">Data1!$GH$20</definedName>
    <definedName name="A125562680A">Data1!$HR$1:$HR$10,Data1!$HR$11:$HR$20</definedName>
    <definedName name="A125562680A_Data">Data1!$HR$11:$HR$20</definedName>
    <definedName name="A125562680A_Latest">Data1!$HR$20</definedName>
    <definedName name="A125562688V">Data1!$IJ$1:$IJ$10,Data1!$IJ$11:$IJ$20</definedName>
    <definedName name="A125562688V_Data">Data1!$IJ$11:$IJ$20</definedName>
    <definedName name="A125562688V_Latest">Data1!$IJ$20</definedName>
    <definedName name="A125562696V">Data2!$DP$1:$DP$10,Data2!$DP$11:$DP$20</definedName>
    <definedName name="A125562696V_Data">Data2!$DP$11:$DP$20</definedName>
    <definedName name="A125562696V_Latest">Data2!$DP$20</definedName>
    <definedName name="A125562704J">Data3!$CH$1:$CH$10,Data3!$CH$11:$CH$20</definedName>
    <definedName name="A125562704J_Data">Data3!$CH$11:$CH$20</definedName>
    <definedName name="A125562704J_Latest">Data3!$CH$20</definedName>
    <definedName name="A125562712J">Data3!$FB$1:$FB$10,Data3!$FB$11:$FB$20</definedName>
    <definedName name="A125562712J_Data">Data3!$FB$11:$FB$20</definedName>
    <definedName name="A125562712J_Latest">Data3!$FB$20</definedName>
    <definedName name="A125562720J">Data3!$FT$1:$FT$10,Data3!$FT$11:$FT$20</definedName>
    <definedName name="A125562720J_Data">Data3!$FT$11:$FT$20</definedName>
    <definedName name="A125562720J_Latest">Data3!$FT$20</definedName>
    <definedName name="A125562728A">Data1!$EF$1:$EF$10,Data1!$EF$11:$EF$20</definedName>
    <definedName name="A125562728A_Data">Data1!$EF$11:$EF$20</definedName>
    <definedName name="A125562728A_Latest">Data1!$EF$20</definedName>
    <definedName name="A125562736A">Data2!$FR$1:$FR$10,Data2!$FR$11:$FR$20</definedName>
    <definedName name="A125562736A_Data">Data2!$FR$11:$FR$20</definedName>
    <definedName name="A125562736A_Latest">Data2!$FR$20</definedName>
    <definedName name="A125562744A">Data2!$GJ$1:$GJ$10,Data2!$GJ$11:$GJ$20</definedName>
    <definedName name="A125562744A_Data">Data2!$GJ$11:$GJ$20</definedName>
    <definedName name="A125562744A_Latest">Data2!$GJ$20</definedName>
    <definedName name="A125562752A">Data3!$EJ$1:$EJ$10,Data3!$EJ$11:$EJ$20</definedName>
    <definedName name="A125562752A_Data">Data3!$EJ$11:$EJ$20</definedName>
    <definedName name="A125562752A_Latest">Data3!$EJ$20</definedName>
    <definedName name="A125562760A">Data1!$AB$1:$AB$10,Data1!$AB$11:$AB$20</definedName>
    <definedName name="A125562760A_Data">Data1!$AB$11:$AB$20</definedName>
    <definedName name="A125562760A_Latest">Data1!$AB$20</definedName>
    <definedName name="A125562768V">Data1!$BL$1:$BL$10,Data1!$BL$11:$BL$20</definedName>
    <definedName name="A125562768V_Data">Data1!$BL$11:$BL$20</definedName>
    <definedName name="A125562768V_Latest">Data1!$BL$20</definedName>
    <definedName name="A125562776V">Data1!$CD$1:$CD$10,Data1!$CD$11:$CD$20</definedName>
    <definedName name="A125562776V_Data">Data1!$CD$11:$CD$20</definedName>
    <definedName name="A125562776V_Latest">Data1!$CD$20</definedName>
    <definedName name="A125562784V">Data1!$FP$1:$FP$10,Data1!$FP$11:$FP$20</definedName>
    <definedName name="A125562784V_Data">Data1!$FP$11:$FP$20</definedName>
    <definedName name="A125562784V_Latest">Data1!$FP$20</definedName>
    <definedName name="A125562792V">Data2!$AV$1:$AV$10,Data2!$AV$11:$AV$20</definedName>
    <definedName name="A125562792V_Data">Data2!$AV$11:$AV$20</definedName>
    <definedName name="A125562792V_Latest">Data2!$AV$20</definedName>
    <definedName name="A125562800J">Data2!$BN$1:$BN$10,Data2!$BN$11:$BN$20</definedName>
    <definedName name="A125562800J_Data">Data2!$BN$11:$BN$20</definedName>
    <definedName name="A125562800J_Latest">Data2!$BN$20</definedName>
    <definedName name="A125562808A">Data2!$L$1:$L$10,Data2!$L$11:$L$20</definedName>
    <definedName name="A125562808A_Data">Data2!$L$11:$L$20</definedName>
    <definedName name="A125562808A_Latest">Data2!$L$20</definedName>
    <definedName name="A125562816A">Data2!$EH$1:$EH$10,Data2!$EH$11:$EH$20</definedName>
    <definedName name="A125562816A_Data">Data2!$EH$11:$EH$20</definedName>
    <definedName name="A125562816A_Latest">Data2!$EH$20</definedName>
    <definedName name="A125562824A">Data3!$GL$1:$GL$10,Data3!$GL$11:$GL$20</definedName>
    <definedName name="A125562824A_Data">Data3!$GL$11:$GL$20</definedName>
    <definedName name="A125562824A_Latest">Data3!$GL$20</definedName>
    <definedName name="A125562832A">Data24!$EP$1:$EP$10,Data24!$EP$11:$EP$20</definedName>
    <definedName name="A125562832A_Data">Data24!$EP$11:$EP$20</definedName>
    <definedName name="A125562832A_Latest">Data24!$EP$20</definedName>
    <definedName name="A125562840A">Data24!$GR$1:$GR$10,Data24!$GR$11:$GR$20</definedName>
    <definedName name="A125562840A_Data">Data24!$GR$11:$GR$20</definedName>
    <definedName name="A125562840A_Latest">Data24!$GR$20</definedName>
    <definedName name="A125562848V">Data25!$V$1:$V$10,Data25!$V$11:$V$20</definedName>
    <definedName name="A125562848V_Data">Data25!$V$11:$V$20</definedName>
    <definedName name="A125562848V_Latest">Data25!$V$20</definedName>
    <definedName name="A125562856V">Data25!$CP$1:$CP$10,Data25!$CP$11:$CP$20</definedName>
    <definedName name="A125562856V_Data">Data25!$CP$11:$CP$20</definedName>
    <definedName name="A125562856V_Latest">Data25!$CP$20</definedName>
    <definedName name="A125562864V">Data23!$DV$1:$DV$10,Data23!$DV$11:$DV$20</definedName>
    <definedName name="A125562864V_Data">Data23!$DV$11:$DV$20</definedName>
    <definedName name="A125562864V_Latest">Data23!$DV$20</definedName>
    <definedName name="A125562872V">Data24!$BV$1:$BV$10,Data24!$BV$11:$BV$20</definedName>
    <definedName name="A125562872V_Data">Data24!$BV$11:$BV$20</definedName>
    <definedName name="A125562872V_Latest">Data24!$BV$20</definedName>
    <definedName name="A125562880V">Data25!$DZ$1:$DZ$10,Data25!$DZ$11:$DZ$20</definedName>
    <definedName name="A125562880V_Data">Data25!$DZ$11:$DZ$20</definedName>
    <definedName name="A125562880V_Latest">Data25!$DZ$20</definedName>
    <definedName name="A125562888L">Data25!$BX$1:$BX$10,Data25!$BX$11:$BX$20</definedName>
    <definedName name="A125562888L_Data">Data25!$BX$11:$BX$20</definedName>
    <definedName name="A125562888L_Latest">Data25!$BX$20</definedName>
    <definedName name="A125562896L">Data25!$FJ$1:$FJ$10,Data25!$FJ$11:$FJ$20</definedName>
    <definedName name="A125562896L_Data">Data25!$FJ$11:$FJ$20</definedName>
    <definedName name="A125562896L_Latest">Data25!$FJ$20</definedName>
    <definedName name="A125562904A">Data25!$ID$1:$ID$10,Data25!$ID$11:$ID$20</definedName>
    <definedName name="A125562904A_Data">Data25!$ID$11:$ID$20</definedName>
    <definedName name="A125562904A_Latest">Data25!$ID$20</definedName>
    <definedName name="A125562912A">Data24!$T$1:$T$10,Data24!$T$11:$T$20</definedName>
    <definedName name="A125562912A_Data">Data24!$T$11:$T$20</definedName>
    <definedName name="A125562912A_Latest">Data24!$T$20</definedName>
    <definedName name="A125562920A">Data24!$HJ$1:$HJ$10,Data24!$HJ$11:$HJ$20</definedName>
    <definedName name="A125562920A_Data">Data24!$HJ$11:$HJ$20</definedName>
    <definedName name="A125562920A_Latest">Data24!$HJ$20</definedName>
    <definedName name="A125562928V">Data25!$DH$1:$DH$10,Data25!$DH$11:$DH$20</definedName>
    <definedName name="A125562928V_Data">Data25!$DH$11:$DH$20</definedName>
    <definedName name="A125562928V_Latest">Data25!$DH$20</definedName>
    <definedName name="A125562936V">Data25!$ER$1:$ER$10,Data25!$ER$11:$ER$20</definedName>
    <definedName name="A125562936V_Data">Data25!$ER$11:$ER$20</definedName>
    <definedName name="A125562936V_Latest">Data25!$ER$20</definedName>
    <definedName name="A125562944V">Data25!$GB$1:$GB$10,Data25!$GB$11:$GB$20</definedName>
    <definedName name="A125562944V_Data">Data25!$GB$11:$GB$20</definedName>
    <definedName name="A125562944V_Latest">Data25!$GB$20</definedName>
    <definedName name="A125562952V">Data25!$HL$1:$HL$10,Data25!$HL$11:$HL$20</definedName>
    <definedName name="A125562952V_Data">Data25!$HL$11:$HL$20</definedName>
    <definedName name="A125562952V_Latest">Data25!$HL$20</definedName>
    <definedName name="A125562960V">Data23!$FF$1:$FF$10,Data23!$FF$11:$FF$20</definedName>
    <definedName name="A125562960V_Data">Data23!$FF$11:$FF$20</definedName>
    <definedName name="A125562960V_Latest">Data23!$FF$20</definedName>
    <definedName name="A125562968L">Data23!$HH$1:$HH$10,Data23!$HH$11:$HH$20</definedName>
    <definedName name="A125562968L_Data">Data23!$HH$11:$HH$20</definedName>
    <definedName name="A125562968L_Latest">Data23!$HH$20</definedName>
    <definedName name="A125562976L">Data23!$HZ$1:$HZ$10,Data23!$HZ$11:$HZ$20</definedName>
    <definedName name="A125562976L_Data">Data23!$HZ$11:$HZ$20</definedName>
    <definedName name="A125562976L_Latest">Data23!$HZ$20</definedName>
    <definedName name="A125562984L">Data24!$BD$1:$BD$10,Data24!$BD$11:$BD$20</definedName>
    <definedName name="A125562984L_Data">Data24!$BD$11:$BD$20</definedName>
    <definedName name="A125562984L_Latest">Data24!$BD$20</definedName>
    <definedName name="A125562992L">Data24!$CN$1:$CN$10,Data24!$CN$11:$CN$20</definedName>
    <definedName name="A125562992L_Data">Data24!$CN$11:$CN$20</definedName>
    <definedName name="A125562992L_Latest">Data24!$CN$20</definedName>
    <definedName name="A125563000C">Data24!$DF$1:$DF$10,Data24!$DF$11:$DF$20</definedName>
    <definedName name="A125563000C_Data">Data24!$DF$11:$DF$20</definedName>
    <definedName name="A125563000C_Latest">Data24!$DF$20</definedName>
    <definedName name="A125563008W">Data24!$IB$1:$IB$10,Data24!$IB$11:$IB$20</definedName>
    <definedName name="A125563008W_Data">Data24!$IB$11:$IB$20</definedName>
    <definedName name="A125563008W_Latest">Data24!$IB$20</definedName>
    <definedName name="A125563016W">Data25!$GT$1:$GT$10,Data25!$GT$11:$GT$20</definedName>
    <definedName name="A125563016W_Data">Data25!$GT$11:$GT$20</definedName>
    <definedName name="A125563016W_Latest">Data25!$GT$20</definedName>
    <definedName name="A125563024W">Data26!$X$1:$X$10,Data26!$X$11:$X$20</definedName>
    <definedName name="A125563024W_Data">Data26!$X$11:$X$20</definedName>
    <definedName name="A125563024W_Latest">Data26!$X$20</definedName>
    <definedName name="A125563032W">Data26!$AP$1:$AP$10,Data26!$AP$11:$AP$20</definedName>
    <definedName name="A125563032W_Data">Data26!$AP$11:$AP$20</definedName>
    <definedName name="A125563032W_Latest">Data26!$AP$20</definedName>
    <definedName name="A125563040W">Data24!$B$1:$B$10,Data24!$B$11:$B$20</definedName>
    <definedName name="A125563040W_Data">Data24!$B$11:$B$20</definedName>
    <definedName name="A125563040W_Latest">Data24!$B$20</definedName>
    <definedName name="A125563048R">Data25!$AN$1:$AN$10,Data25!$AN$11:$AN$20</definedName>
    <definedName name="A125563048R_Data">Data25!$AN$11:$AN$20</definedName>
    <definedName name="A125563048R_Latest">Data25!$AN$20</definedName>
    <definedName name="A125563056R">Data25!$BF$1:$BF$10,Data25!$BF$11:$BF$20</definedName>
    <definedName name="A125563056R_Data">Data25!$BF$11:$BF$20</definedName>
    <definedName name="A125563056R_Latest">Data25!$BF$20</definedName>
    <definedName name="A125563064R">Data26!$F$1:$F$10,Data26!$F$11:$F$20</definedName>
    <definedName name="A125563064R_Data">Data26!$F$11:$F$20</definedName>
    <definedName name="A125563064R_Latest">Data26!$F$20</definedName>
    <definedName name="A125563072R">Data23!$EN$1:$EN$10,Data23!$EN$11:$EN$20</definedName>
    <definedName name="A125563072R_Data">Data23!$EN$11:$EN$20</definedName>
    <definedName name="A125563072R_Latest">Data23!$EN$20</definedName>
    <definedName name="A125563080R">Data23!$FX$1:$FX$10,Data23!$FX$11:$FX$20</definedName>
    <definedName name="A125563080R_Data">Data23!$FX$11:$FX$20</definedName>
    <definedName name="A125563080R_Latest">Data23!$FX$20</definedName>
    <definedName name="A125563088J">Data23!$GP$1:$GP$10,Data23!$GP$11:$GP$20</definedName>
    <definedName name="A125563088J_Data">Data23!$GP$11:$GP$20</definedName>
    <definedName name="A125563088J_Latest">Data23!$GP$20</definedName>
    <definedName name="A125563096J">Data24!$AL$1:$AL$10,Data24!$AL$11:$AL$20</definedName>
    <definedName name="A125563096J_Data">Data24!$AL$11:$AL$20</definedName>
    <definedName name="A125563096J_Latest">Data24!$AL$20</definedName>
    <definedName name="A125563104W">Data24!$FH$1:$FH$10,Data24!$FH$11:$FH$20</definedName>
    <definedName name="A125563104W_Data">Data24!$FH$11:$FH$20</definedName>
    <definedName name="A125563104W_Latest">Data24!$FH$20</definedName>
    <definedName name="A125563112W">Data24!$FZ$1:$FZ$10,Data24!$FZ$11:$FZ$20</definedName>
    <definedName name="A125563112W_Data">Data24!$FZ$11:$FZ$20</definedName>
    <definedName name="A125563112W_Latest">Data24!$FZ$20</definedName>
    <definedName name="A125563120W">Data24!$DX$1:$DX$10,Data24!$DX$11:$DX$20</definedName>
    <definedName name="A125563120W_Data">Data24!$DX$11:$DX$20</definedName>
    <definedName name="A125563120W_Latest">Data24!$DX$20</definedName>
    <definedName name="A125563128R">Data25!$D$1:$D$10,Data25!$D$11:$D$20</definedName>
    <definedName name="A125563128R_Data">Data25!$D$11:$D$20</definedName>
    <definedName name="A125563128R_Latest">Data25!$D$20</definedName>
    <definedName name="A125563136R">Data26!$BH$1:$BH$10,Data26!$BH$11:$BH$20</definedName>
    <definedName name="A125563136R_Data">Data26!$BH$11:$BH$20</definedName>
    <definedName name="A125563136R_Latest">Data26!$BH$20</definedName>
    <definedName name="A125563144R">Data7!$GB$1:$GB$10,Data7!$GB$11:$GB$20</definedName>
    <definedName name="A125563144R_Data">Data7!$GB$11:$GB$20</definedName>
    <definedName name="A125563144R_Latest">Data7!$GB$20</definedName>
    <definedName name="A125563152R">Data7!$ID$1:$ID$10,Data7!$ID$11:$ID$20</definedName>
    <definedName name="A125563152R_Data">Data7!$ID$11:$ID$20</definedName>
    <definedName name="A125563152R_Latest">Data7!$ID$20</definedName>
    <definedName name="A125563160R">Data8!$BH$1:$BH$10,Data8!$BH$11:$BH$20</definedName>
    <definedName name="A125563160R_Data">Data8!$BH$11:$BH$20</definedName>
    <definedName name="A125563160R_Latest">Data8!$BH$20</definedName>
    <definedName name="A125563168J">Data8!$EB$1:$EB$10,Data8!$EB$11:$EB$20</definedName>
    <definedName name="A125563168J_Data">Data8!$EB$11:$EB$20</definedName>
    <definedName name="A125563168J_Latest">Data8!$EB$20</definedName>
    <definedName name="A125563176J">Data6!$FH$1:$FH$10,Data6!$FH$11:$FH$20</definedName>
    <definedName name="A125563176J_Data">Data6!$FH$11:$FH$20</definedName>
    <definedName name="A125563176J_Latest">Data6!$FH$20</definedName>
    <definedName name="A125563184J">Data7!$DH$1:$DH$10,Data7!$DH$11:$DH$20</definedName>
    <definedName name="A125563184J_Data">Data7!$DH$11:$DH$20</definedName>
    <definedName name="A125563184J_Latest">Data7!$DH$20</definedName>
    <definedName name="A125563192J">Data8!$FL$1:$FL$10,Data8!$FL$11:$FL$20</definedName>
    <definedName name="A125563192J_Data">Data8!$FL$11:$FL$20</definedName>
    <definedName name="A125563192J_Latest">Data8!$FL$20</definedName>
    <definedName name="A125563200W">Data8!$DJ$1:$DJ$10,Data8!$DJ$11:$DJ$20</definedName>
    <definedName name="A125563200W_Data">Data8!$DJ$11:$DJ$20</definedName>
    <definedName name="A125563200W_Latest">Data8!$DJ$20</definedName>
    <definedName name="A125563208R">Data8!$GV$1:$GV$10,Data8!$GV$11:$GV$20</definedName>
    <definedName name="A125563208R_Data">Data8!$GV$11:$GV$20</definedName>
    <definedName name="A125563208R_Latest">Data8!$GV$20</definedName>
    <definedName name="A125563216R">Data9!$Z$1:$Z$10,Data9!$Z$11:$Z$20</definedName>
    <definedName name="A125563216R_Data">Data9!$Z$11:$Z$20</definedName>
    <definedName name="A125563216R_Latest">Data9!$Z$20</definedName>
    <definedName name="A125563224R">Data7!$BF$1:$BF$10,Data7!$BF$11:$BF$20</definedName>
    <definedName name="A125563224R_Data">Data7!$BF$11:$BF$20</definedName>
    <definedName name="A125563224R_Latest">Data7!$BF$20</definedName>
    <definedName name="A125563232R">Data8!$F$1:$F$10,Data8!$F$11:$F$20</definedName>
    <definedName name="A125563232R_Data">Data8!$F$11:$F$20</definedName>
    <definedName name="A125563232R_Latest">Data8!$F$20</definedName>
    <definedName name="A125563240R">Data8!$ET$1:$ET$10,Data8!$ET$11:$ET$20</definedName>
    <definedName name="A125563240R_Data">Data8!$ET$11:$ET$20</definedName>
    <definedName name="A125563240R_Latest">Data8!$ET$20</definedName>
    <definedName name="A125563248J">Data8!$GD$1:$GD$10,Data8!$GD$11:$GD$20</definedName>
    <definedName name="A125563248J_Data">Data8!$GD$11:$GD$20</definedName>
    <definedName name="A125563248J_Latest">Data8!$GD$20</definedName>
    <definedName name="A125563256J">Data8!$HN$1:$HN$10,Data8!$HN$11:$HN$20</definedName>
    <definedName name="A125563256J_Data">Data8!$HN$11:$HN$20</definedName>
    <definedName name="A125563256J_Latest">Data8!$HN$20</definedName>
    <definedName name="A125563264J">Data9!$H$1:$H$10,Data9!$H$11:$H$20</definedName>
    <definedName name="A125563264J_Data">Data9!$H$11:$H$20</definedName>
    <definedName name="A125563264J_Latest">Data9!$H$20</definedName>
    <definedName name="A125563272J">Data6!$GR$1:$GR$10,Data6!$GR$11:$GR$20</definedName>
    <definedName name="A125563272J_Data">Data6!$GR$11:$GR$20</definedName>
    <definedName name="A125563272J_Latest">Data6!$GR$20</definedName>
    <definedName name="A125563280J">Data7!$D$1:$D$10,Data7!$D$11:$D$20</definedName>
    <definedName name="A125563280J_Data">Data7!$D$11:$D$20</definedName>
    <definedName name="A125563280J_Latest">Data7!$D$20</definedName>
    <definedName name="A125563288A">Data7!$V$1:$V$10,Data7!$V$11:$V$20</definedName>
    <definedName name="A125563288A_Data">Data7!$V$11:$V$20</definedName>
    <definedName name="A125563288A_Latest">Data7!$V$20</definedName>
    <definedName name="A125563296A">Data7!$CP$1:$CP$10,Data7!$CP$11:$CP$20</definedName>
    <definedName name="A125563296A_Data">Data7!$CP$11:$CP$20</definedName>
    <definedName name="A125563296A_Latest">Data7!$CP$20</definedName>
    <definedName name="A125563304R">Data7!$DZ$1:$DZ$10,Data7!$DZ$11:$DZ$20</definedName>
    <definedName name="A125563304R_Data">Data7!$DZ$11:$DZ$20</definedName>
    <definedName name="A125563304R_Latest">Data7!$DZ$20</definedName>
    <definedName name="A125563312R">Data7!$ER$1:$ER$10,Data7!$ER$11:$ER$20</definedName>
    <definedName name="A125563312R_Data">Data7!$ER$11:$ER$20</definedName>
    <definedName name="A125563312R_Latest">Data7!$ER$20</definedName>
    <definedName name="A125563320R">Data8!$X$1:$X$10,Data8!$X$11:$X$20</definedName>
    <definedName name="A125563320R_Data">Data8!$X$11:$X$20</definedName>
    <definedName name="A125563320R_Latest">Data8!$X$20</definedName>
    <definedName name="A125563328J">Data8!$IF$1:$IF$10,Data8!$IF$11:$IF$20</definedName>
    <definedName name="A125563328J_Data">Data8!$IF$11:$IF$20</definedName>
    <definedName name="A125563328J_Latest">Data8!$IF$20</definedName>
    <definedName name="A125563336J">Data9!$BJ$1:$BJ$10,Data9!$BJ$11:$BJ$20</definedName>
    <definedName name="A125563336J_Data">Data9!$BJ$11:$BJ$20</definedName>
    <definedName name="A125563336J_Latest">Data9!$BJ$20</definedName>
    <definedName name="A125563344J">Data9!$CB$1:$CB$10,Data9!$CB$11:$CB$20</definedName>
    <definedName name="A125563344J_Data">Data9!$CB$11:$CB$20</definedName>
    <definedName name="A125563344J_Latest">Data9!$CB$20</definedName>
    <definedName name="A125563352J">Data7!$AN$1:$AN$10,Data7!$AN$11:$AN$20</definedName>
    <definedName name="A125563352J_Data">Data7!$AN$11:$AN$20</definedName>
    <definedName name="A125563352J_Latest">Data7!$AN$20</definedName>
    <definedName name="A125563360J">Data8!$BZ$1:$BZ$10,Data8!$BZ$11:$BZ$20</definedName>
    <definedName name="A125563360J_Data">Data8!$BZ$11:$BZ$20</definedName>
    <definedName name="A125563360J_Latest">Data8!$BZ$20</definedName>
    <definedName name="A125563368A">Data8!$CR$1:$CR$10,Data8!$CR$11:$CR$20</definedName>
    <definedName name="A125563368A_Data">Data8!$CR$11:$CR$20</definedName>
    <definedName name="A125563368A_Latest">Data8!$CR$20</definedName>
    <definedName name="A125563376A">Data9!$AR$1:$AR$10,Data9!$AR$11:$AR$20</definedName>
    <definedName name="A125563376A_Data">Data9!$AR$11:$AR$20</definedName>
    <definedName name="A125563376A_Latest">Data9!$AR$20</definedName>
    <definedName name="A125563384A">Data6!$FZ$1:$FZ$10,Data6!$FZ$11:$FZ$20</definedName>
    <definedName name="A125563384A_Data">Data6!$FZ$11:$FZ$20</definedName>
    <definedName name="A125563384A_Latest">Data6!$FZ$20</definedName>
    <definedName name="A125563392A">Data6!$HJ$1:$HJ$10,Data6!$HJ$11:$HJ$20</definedName>
    <definedName name="A125563392A_Data">Data6!$HJ$11:$HJ$20</definedName>
    <definedName name="A125563392A_Latest">Data6!$HJ$20</definedName>
    <definedName name="A125563400R">Data6!$IB$1:$IB$10,Data6!$IB$11:$IB$20</definedName>
    <definedName name="A125563400R_Data">Data6!$IB$11:$IB$20</definedName>
    <definedName name="A125563400R_Latest">Data6!$IB$20</definedName>
    <definedName name="A125563408J">Data7!$BX$1:$BX$10,Data7!$BX$11:$BX$20</definedName>
    <definedName name="A125563408J_Data">Data7!$BX$11:$BX$20</definedName>
    <definedName name="A125563408J_Latest">Data7!$BX$20</definedName>
    <definedName name="A125563416J">Data7!$GT$1:$GT$10,Data7!$GT$11:$GT$20</definedName>
    <definedName name="A125563416J_Data">Data7!$GT$11:$GT$20</definedName>
    <definedName name="A125563416J_Latest">Data7!$GT$20</definedName>
    <definedName name="A125563424J">Data7!$HL$1:$HL$10,Data7!$HL$11:$HL$20</definedName>
    <definedName name="A125563424J_Data">Data7!$HL$11:$HL$20</definedName>
    <definedName name="A125563424J_Latest">Data7!$HL$20</definedName>
    <definedName name="A125563432J">Data7!$FJ$1:$FJ$10,Data7!$FJ$11:$FJ$20</definedName>
    <definedName name="A125563432J_Data">Data7!$FJ$11:$FJ$20</definedName>
    <definedName name="A125563432J_Latest">Data7!$FJ$20</definedName>
    <definedName name="A125563440J">Data8!$AP$1:$AP$10,Data8!$AP$11:$AP$20</definedName>
    <definedName name="A125563440J_Data">Data8!$AP$11:$AP$20</definedName>
    <definedName name="A125563440J_Latest">Data8!$AP$20</definedName>
    <definedName name="A125563448A">Data9!$CT$1:$CT$10,Data9!$CT$11:$CT$20</definedName>
    <definedName name="A125563448A_Data">Data9!$CT$11:$CT$20</definedName>
    <definedName name="A125563448A_Latest">Data9!$CT$20</definedName>
    <definedName name="A125563456A">Data16!$AN$1:$AN$10,Data16!$AN$11:$AN$20</definedName>
    <definedName name="A125563456A_Data">Data16!$AN$11:$AN$20</definedName>
    <definedName name="A125563456A_Latest">Data16!$AN$20</definedName>
    <definedName name="A125563464A">Data16!$CP$1:$CP$10,Data16!$CP$11:$CP$20</definedName>
    <definedName name="A125563464A_Data">Data16!$CP$11:$CP$20</definedName>
    <definedName name="A125563464A_Latest">Data16!$CP$20</definedName>
    <definedName name="A125563472A">Data16!$FJ$1:$FJ$10,Data16!$FJ$11:$FJ$20</definedName>
    <definedName name="A125563472A_Data">Data16!$FJ$11:$FJ$20</definedName>
    <definedName name="A125563472A_Latest">Data16!$FJ$20</definedName>
    <definedName name="A125563480A">Data16!$ID$1:$ID$10,Data16!$ID$11:$ID$20</definedName>
    <definedName name="A125563480A_Data">Data16!$ID$11:$ID$20</definedName>
    <definedName name="A125563480A_Latest">Data16!$ID$20</definedName>
    <definedName name="A125563488V">Data15!$T$1:$T$10,Data15!$T$11:$T$20</definedName>
    <definedName name="A125563488V_Data">Data15!$T$11:$T$20</definedName>
    <definedName name="A125563488V_Latest">Data15!$T$20</definedName>
    <definedName name="A125563496V">Data15!$HJ$1:$HJ$10,Data15!$HJ$11:$HJ$20</definedName>
    <definedName name="A125563496V_Data">Data15!$HJ$11:$HJ$20</definedName>
    <definedName name="A125563496V_Latest">Data15!$HJ$20</definedName>
    <definedName name="A125563504J">Data17!$X$1:$X$10,Data17!$X$11:$X$20</definedName>
    <definedName name="A125563504J_Data">Data17!$X$11:$X$20</definedName>
    <definedName name="A125563504J_Latest">Data17!$X$20</definedName>
    <definedName name="A125563512J">Data16!$HL$1:$HL$10,Data16!$HL$11:$HL$20</definedName>
    <definedName name="A125563512J_Data">Data16!$HL$11:$HL$20</definedName>
    <definedName name="A125563512J_Latest">Data16!$HL$20</definedName>
    <definedName name="A125563520J">Data17!$BH$1:$BH$10,Data17!$BH$11:$BH$20</definedName>
    <definedName name="A125563520J_Data">Data17!$BH$11:$BH$20</definedName>
    <definedName name="A125563520J_Latest">Data17!$BH$20</definedName>
    <definedName name="A125563528A">Data17!$EB$1:$EB$10,Data17!$EB$11:$EB$20</definedName>
    <definedName name="A125563528A_Data">Data17!$EB$11:$EB$20</definedName>
    <definedName name="A125563528A_Latest">Data17!$EB$20</definedName>
    <definedName name="A125563536A">Data15!$FH$1:$FH$10,Data15!$FH$11:$FH$20</definedName>
    <definedName name="A125563536A_Data">Data15!$FH$11:$FH$20</definedName>
    <definedName name="A125563536A_Latest">Data15!$FH$20</definedName>
    <definedName name="A125563544A">Data16!$DH$1:$DH$10,Data16!$DH$11:$DH$20</definedName>
    <definedName name="A125563544A_Data">Data16!$DH$11:$DH$20</definedName>
    <definedName name="A125563544A_Latest">Data16!$DH$20</definedName>
    <definedName name="A125563552A">Data17!$F$1:$F$10,Data17!$F$11:$F$20</definedName>
    <definedName name="A125563552A_Data">Data17!$F$11:$F$20</definedName>
    <definedName name="A125563552A_Latest">Data17!$F$20</definedName>
    <definedName name="A125563560A">Data17!$AP$1:$AP$10,Data17!$AP$11:$AP$20</definedName>
    <definedName name="A125563560A_Data">Data17!$AP$11:$AP$20</definedName>
    <definedName name="A125563560A_Latest">Data17!$AP$20</definedName>
    <definedName name="A125563568V">Data17!$BZ$1:$BZ$10,Data17!$BZ$11:$BZ$20</definedName>
    <definedName name="A125563568V_Data">Data17!$BZ$11:$BZ$20</definedName>
    <definedName name="A125563568V_Latest">Data17!$BZ$20</definedName>
    <definedName name="A125563576V">Data17!$DJ$1:$DJ$10,Data17!$DJ$11:$DJ$20</definedName>
    <definedName name="A125563576V_Data">Data17!$DJ$11:$DJ$20</definedName>
    <definedName name="A125563576V_Latest">Data17!$DJ$20</definedName>
    <definedName name="A125563584V">Data15!$BD$1:$BD$10,Data15!$BD$11:$BD$20</definedName>
    <definedName name="A125563584V_Data">Data15!$BD$11:$BD$20</definedName>
    <definedName name="A125563584V_Latest">Data15!$BD$20</definedName>
    <definedName name="A125563592V">Data15!$DF$1:$DF$10,Data15!$DF$11:$DF$20</definedName>
    <definedName name="A125563592V_Data">Data15!$DF$11:$DF$20</definedName>
    <definedName name="A125563592V_Latest">Data15!$DF$20</definedName>
    <definedName name="A125563600J">Data15!$DX$1:$DX$10,Data15!$DX$11:$DX$20</definedName>
    <definedName name="A125563600J_Data">Data15!$DX$11:$DX$20</definedName>
    <definedName name="A125563600J_Latest">Data15!$DX$20</definedName>
    <definedName name="A125563608A">Data15!$GR$1:$GR$10,Data15!$GR$11:$GR$20</definedName>
    <definedName name="A125563608A_Data">Data15!$GR$11:$GR$20</definedName>
    <definedName name="A125563608A_Latest">Data15!$GR$20</definedName>
    <definedName name="A125563616A">Data15!$IB$1:$IB$10,Data15!$IB$11:$IB$20</definedName>
    <definedName name="A125563616A_Data">Data15!$IB$11:$IB$20</definedName>
    <definedName name="A125563616A_Latest">Data15!$IB$20</definedName>
    <definedName name="A125563624A">Data16!$D$1:$D$10,Data16!$D$11:$D$20</definedName>
    <definedName name="A125563624A_Data">Data16!$D$11:$D$20</definedName>
    <definedName name="A125563624A_Latest">Data16!$D$20</definedName>
    <definedName name="A125563632A">Data16!$DZ$1:$DZ$10,Data16!$DZ$11:$DZ$20</definedName>
    <definedName name="A125563632A_Data">Data16!$DZ$11:$DZ$20</definedName>
    <definedName name="A125563632A_Latest">Data16!$DZ$20</definedName>
    <definedName name="A125563640A">Data17!$CR$1:$CR$10,Data17!$CR$11:$CR$20</definedName>
    <definedName name="A125563640A_Data">Data17!$CR$11:$CR$20</definedName>
    <definedName name="A125563640A_Latest">Data17!$CR$20</definedName>
    <definedName name="A125563648V">Data17!$FL$1:$FL$10,Data17!$FL$11:$FL$20</definedName>
    <definedName name="A125563648V_Data">Data17!$FL$11:$FL$20</definedName>
    <definedName name="A125563648V_Latest">Data17!$FL$20</definedName>
    <definedName name="A125563656V">Data17!$GD$1:$GD$10,Data17!$GD$11:$GD$20</definedName>
    <definedName name="A125563656V_Data">Data17!$GD$11:$GD$20</definedName>
    <definedName name="A125563656V_Latest">Data17!$GD$20</definedName>
    <definedName name="A125563664V">Data15!$EP$1:$EP$10,Data15!$EP$11:$EP$20</definedName>
    <definedName name="A125563664V_Data">Data15!$EP$11:$EP$20</definedName>
    <definedName name="A125563664V_Latest">Data15!$EP$20</definedName>
    <definedName name="A125563672V">Data16!$GB$1:$GB$10,Data16!$GB$11:$GB$20</definedName>
    <definedName name="A125563672V_Data">Data16!$GB$11:$GB$20</definedName>
    <definedName name="A125563672V_Latest">Data16!$GB$20</definedName>
    <definedName name="A125563680V">Data16!$GT$1:$GT$10,Data16!$GT$11:$GT$20</definedName>
    <definedName name="A125563680V_Data">Data16!$GT$11:$GT$20</definedName>
    <definedName name="A125563680V_Latest">Data16!$GT$20</definedName>
    <definedName name="A125563688L">Data17!$ET$1:$ET$10,Data17!$ET$11:$ET$20</definedName>
    <definedName name="A125563688L_Data">Data17!$ET$11:$ET$20</definedName>
    <definedName name="A125563688L_Latest">Data17!$ET$20</definedName>
    <definedName name="A125563696L">Data15!$AL$1:$AL$10,Data15!$AL$11:$AL$20</definedName>
    <definedName name="A125563696L_Data">Data15!$AL$11:$AL$20</definedName>
    <definedName name="A125563696L_Latest">Data15!$AL$20</definedName>
    <definedName name="A125563704A">Data15!$BV$1:$BV$10,Data15!$BV$11:$BV$20</definedName>
    <definedName name="A125563704A_Data">Data15!$BV$11:$BV$20</definedName>
    <definedName name="A125563704A_Latest">Data15!$BV$20</definedName>
    <definedName name="A125563712A">Data15!$CN$1:$CN$10,Data15!$CN$11:$CN$20</definedName>
    <definedName name="A125563712A_Data">Data15!$CN$11:$CN$20</definedName>
    <definedName name="A125563712A_Latest">Data15!$CN$20</definedName>
    <definedName name="A125563720A">Data15!$FZ$1:$FZ$10,Data15!$FZ$11:$FZ$20</definedName>
    <definedName name="A125563720A_Data">Data15!$FZ$11:$FZ$20</definedName>
    <definedName name="A125563720A_Latest">Data15!$FZ$20</definedName>
    <definedName name="A125563728V">Data16!$BF$1:$BF$10,Data16!$BF$11:$BF$20</definedName>
    <definedName name="A125563728V_Data">Data16!$BF$11:$BF$20</definedName>
    <definedName name="A125563728V_Latest">Data16!$BF$20</definedName>
    <definedName name="A125563736V">Data16!$BX$1:$BX$10,Data16!$BX$11:$BX$20</definedName>
    <definedName name="A125563736V_Data">Data16!$BX$11:$BX$20</definedName>
    <definedName name="A125563736V_Latest">Data16!$BX$20</definedName>
    <definedName name="A125563744V">Data16!$V$1:$V$10,Data16!$V$11:$V$20</definedName>
    <definedName name="A125563744V_Data">Data16!$V$11:$V$20</definedName>
    <definedName name="A125563744V_Latest">Data16!$V$20</definedName>
    <definedName name="A125563752V">Data16!$ER$1:$ER$10,Data16!$ER$11:$ER$20</definedName>
    <definedName name="A125563752V_Data">Data16!$ER$11:$ER$20</definedName>
    <definedName name="A125563752V_Latest">Data16!$ER$20</definedName>
    <definedName name="A125563760V">Data17!$GV$1:$GV$10,Data17!$GV$11:$GV$20</definedName>
    <definedName name="A125563760V_Data">Data17!$GV$11:$GV$20</definedName>
    <definedName name="A125563760V_Latest">Data17!$GV$20</definedName>
    <definedName name="A125563768L">Data18!$IH$1:$IH$10,Data18!$IH$11:$IH$20</definedName>
    <definedName name="A125563768L_Data">Data18!$IH$11:$IH$20</definedName>
    <definedName name="A125563768L_Latest">Data18!$IH$20</definedName>
    <definedName name="A125563776L">Data19!$AT$1:$AT$10,Data19!$AT$11:$AT$20</definedName>
    <definedName name="A125563776L_Data">Data19!$AT$11:$AT$20</definedName>
    <definedName name="A125563776L_Latest">Data19!$AT$20</definedName>
    <definedName name="A125563784L">Data19!$DN$1:$DN$10,Data19!$DN$11:$DN$20</definedName>
    <definedName name="A125563784L_Data">Data19!$DN$11:$DN$20</definedName>
    <definedName name="A125563784L_Latest">Data19!$DN$20</definedName>
    <definedName name="A125563792L">Data19!$GH$1:$GH$10,Data19!$GH$11:$GH$20</definedName>
    <definedName name="A125563792L_Data">Data19!$GH$11:$GH$20</definedName>
    <definedName name="A125563792L_Latest">Data19!$GH$20</definedName>
    <definedName name="A125563800A">Data17!$HN$1:$HN$10,Data17!$HN$11:$HN$20</definedName>
    <definedName name="A125563800A_Data">Data17!$HN$11:$HN$20</definedName>
    <definedName name="A125563800A_Latest">Data17!$HN$20</definedName>
    <definedName name="A125563808V">Data18!$FN$1:$FN$10,Data18!$FN$11:$FN$20</definedName>
    <definedName name="A125563808V_Data">Data18!$FN$11:$FN$20</definedName>
    <definedName name="A125563808V_Latest">Data18!$FN$20</definedName>
    <definedName name="A125563816V">Data19!$HR$1:$HR$10,Data19!$HR$11:$HR$20</definedName>
    <definedName name="A125563816V_Data">Data19!$HR$11:$HR$20</definedName>
    <definedName name="A125563816V_Latest">Data19!$HR$20</definedName>
    <definedName name="A125563824V">Data19!$FP$1:$FP$10,Data19!$FP$11:$FP$20</definedName>
    <definedName name="A125563824V_Data">Data19!$FP$11:$FP$20</definedName>
    <definedName name="A125563824V_Latest">Data19!$FP$20</definedName>
    <definedName name="A125563832V">Data20!$L$1:$L$10,Data20!$L$11:$L$20</definedName>
    <definedName name="A125563832V_Data">Data20!$L$11:$L$20</definedName>
    <definedName name="A125563832V_Latest">Data20!$L$20</definedName>
    <definedName name="A125563840V">Data20!$CF$1:$CF$10,Data20!$CF$11:$CF$20</definedName>
    <definedName name="A125563840V_Data">Data20!$CF$11:$CF$20</definedName>
    <definedName name="A125563840V_Latest">Data20!$CF$20</definedName>
    <definedName name="A125563848L">Data18!$DL$1:$DL$10,Data18!$DL$11:$DL$20</definedName>
    <definedName name="A125563848L_Data">Data18!$DL$11:$DL$20</definedName>
    <definedName name="A125563848L_Latest">Data18!$DL$20</definedName>
    <definedName name="A125563856L">Data19!$BL$1:$BL$10,Data19!$BL$11:$BL$20</definedName>
    <definedName name="A125563856L_Data">Data19!$BL$11:$BL$20</definedName>
    <definedName name="A125563856L_Latest">Data19!$BL$20</definedName>
    <definedName name="A125563864L">Data19!$GZ$1:$GZ$10,Data19!$GZ$11:$GZ$20</definedName>
    <definedName name="A125563864L_Data">Data19!$GZ$11:$GZ$20</definedName>
    <definedName name="A125563864L_Latest">Data19!$GZ$20</definedName>
    <definedName name="A125563872L">Data19!$IJ$1:$IJ$10,Data19!$IJ$11:$IJ$20</definedName>
    <definedName name="A125563872L_Data">Data19!$IJ$11:$IJ$20</definedName>
    <definedName name="A125563872L_Latest">Data19!$IJ$20</definedName>
    <definedName name="A125563880L">Data20!$AD$1:$AD$10,Data20!$AD$11:$AD$20</definedName>
    <definedName name="A125563880L_Data">Data20!$AD$11:$AD$20</definedName>
    <definedName name="A125563880L_Latest">Data20!$AD$20</definedName>
    <definedName name="A125563888F">Data20!$BN$1:$BN$10,Data20!$BN$11:$BN$20</definedName>
    <definedName name="A125563888F_Data">Data20!$BN$11:$BN$20</definedName>
    <definedName name="A125563888F_Latest">Data20!$BN$20</definedName>
    <definedName name="A125563896F">Data18!$H$1:$H$10,Data18!$H$11:$H$20</definedName>
    <definedName name="A125563896F_Data">Data18!$H$11:$H$20</definedName>
    <definedName name="A125563896F_Latest">Data18!$H$20</definedName>
    <definedName name="A125563904V">Data18!$BJ$1:$BJ$10,Data18!$BJ$11:$BJ$20</definedName>
    <definedName name="A125563904V_Data">Data18!$BJ$11:$BJ$20</definedName>
    <definedName name="A125563904V_Latest">Data18!$BJ$20</definedName>
    <definedName name="A125563912V">Data18!$CB$1:$CB$10,Data18!$CB$11:$CB$20</definedName>
    <definedName name="A125563912V_Data">Data18!$CB$11:$CB$20</definedName>
    <definedName name="A125563912V_Latest">Data18!$CB$20</definedName>
    <definedName name="A125563920V">Data18!$EV$1:$EV$10,Data18!$EV$11:$EV$20</definedName>
    <definedName name="A125563920V_Data">Data18!$EV$11:$EV$20</definedName>
    <definedName name="A125563920V_Latest">Data18!$EV$20</definedName>
    <definedName name="A125563928L">Data18!$GF$1:$GF$10,Data18!$GF$11:$GF$20</definedName>
    <definedName name="A125563928L_Data">Data18!$GF$11:$GF$20</definedName>
    <definedName name="A125563928L_Latest">Data18!$GF$20</definedName>
    <definedName name="A125563936L">Data18!$GX$1:$GX$10,Data18!$GX$11:$GX$20</definedName>
    <definedName name="A125563936L_Data">Data18!$GX$11:$GX$20</definedName>
    <definedName name="A125563936L_Latest">Data18!$GX$20</definedName>
    <definedName name="A125563944L">Data19!$CD$1:$CD$10,Data19!$CD$11:$CD$20</definedName>
    <definedName name="A125563944L_Data">Data19!$CD$11:$CD$20</definedName>
    <definedName name="A125563944L_Latest">Data19!$CD$20</definedName>
    <definedName name="A125563952L">Data20!$AV$1:$AV$10,Data20!$AV$11:$AV$20</definedName>
    <definedName name="A125563952L_Data">Data20!$AV$11:$AV$20</definedName>
    <definedName name="A125563952L_Latest">Data20!$AV$20</definedName>
    <definedName name="A125563960L">Data20!$DP$1:$DP$10,Data20!$DP$11:$DP$20</definedName>
    <definedName name="A125563960L_Data">Data20!$DP$11:$DP$20</definedName>
    <definedName name="A125563960L_Latest">Data20!$DP$20</definedName>
    <definedName name="A125563968F">Data20!$EH$1:$EH$10,Data20!$EH$11:$EH$20</definedName>
    <definedName name="A125563968F_Data">Data20!$EH$11:$EH$20</definedName>
    <definedName name="A125563968F_Latest">Data20!$EH$20</definedName>
    <definedName name="A125563976F">Data18!$CT$1:$CT$10,Data18!$CT$11:$CT$20</definedName>
    <definedName name="A125563976F_Data">Data18!$CT$11:$CT$20</definedName>
    <definedName name="A125563976F_Latest">Data18!$CT$20</definedName>
    <definedName name="A125563984F">Data19!$EF$1:$EF$10,Data19!$EF$11:$EF$20</definedName>
    <definedName name="A125563984F_Data">Data19!$EF$11:$EF$20</definedName>
    <definedName name="A125563984F_Latest">Data19!$EF$20</definedName>
    <definedName name="A125563992F">Data19!$EX$1:$EX$10,Data19!$EX$11:$EX$20</definedName>
    <definedName name="A125563992F_Data">Data19!$EX$11:$EX$20</definedName>
    <definedName name="A125563992F_Latest">Data19!$EX$20</definedName>
    <definedName name="A125564000W">Data20!$CX$1:$CX$10,Data20!$CX$11:$CX$20</definedName>
    <definedName name="A125564000W_Data">Data20!$CX$11:$CX$20</definedName>
    <definedName name="A125564000W_Latest">Data20!$CX$20</definedName>
    <definedName name="A125564008R">Data17!$IF$1:$IF$10,Data17!$IF$11:$IF$20</definedName>
    <definedName name="A125564008R_Data">Data17!$IF$11:$IF$20</definedName>
    <definedName name="A125564008R_Latest">Data17!$IF$20</definedName>
    <definedName name="A125564016R">Data18!$Z$1:$Z$10,Data18!$Z$11:$Z$20</definedName>
    <definedName name="A125564016R_Data">Data18!$Z$11:$Z$20</definedName>
    <definedName name="A125564016R_Latest">Data18!$Z$20</definedName>
    <definedName name="A125564024R">Data18!$AR$1:$AR$10,Data18!$AR$11:$AR$20</definedName>
    <definedName name="A125564024R_Data">Data18!$AR$11:$AR$20</definedName>
    <definedName name="A125564024R_Latest">Data18!$AR$20</definedName>
    <definedName name="A125564032R">Data18!$ED$1:$ED$10,Data18!$ED$11:$ED$20</definedName>
    <definedName name="A125564032R_Data">Data18!$ED$11:$ED$20</definedName>
    <definedName name="A125564032R_Latest">Data18!$ED$20</definedName>
    <definedName name="A125564040R">Data19!$J$1:$J$10,Data19!$J$11:$J$20</definedName>
    <definedName name="A125564040R_Data">Data19!$J$11:$J$20</definedName>
    <definedName name="A125564040R_Latest">Data19!$J$20</definedName>
    <definedName name="A125564048J">Data19!$AB$1:$AB$10,Data19!$AB$11:$AB$20</definedName>
    <definedName name="A125564048J_Data">Data19!$AB$11:$AB$20</definedName>
    <definedName name="A125564048J_Latest">Data19!$AB$20</definedName>
    <definedName name="A125564056J">Data18!$HP$1:$HP$10,Data18!$HP$11:$HP$20</definedName>
    <definedName name="A125564056J_Data">Data18!$HP$11:$HP$20</definedName>
    <definedName name="A125564056J_Latest">Data18!$HP$20</definedName>
    <definedName name="A125564064J">Data19!$CV$1:$CV$10,Data19!$CV$11:$CV$20</definedName>
    <definedName name="A125564064J_Data">Data19!$CV$11:$CV$20</definedName>
    <definedName name="A125564064J_Latest">Data19!$CV$20</definedName>
    <definedName name="A125564072J">Data20!$EZ$1:$EZ$10,Data20!$EZ$11:$EZ$20</definedName>
    <definedName name="A125564072J_Data">Data20!$EZ$11:$EZ$20</definedName>
    <definedName name="A125564072J_Latest">Data20!$EZ$20</definedName>
    <definedName name="A125564080J">Data21!$GL$1:$GL$10,Data21!$GL$11:$GL$20</definedName>
    <definedName name="A125564080J_Data">Data21!$GL$11:$GL$20</definedName>
    <definedName name="A125564080J_Latest">Data21!$GL$20</definedName>
    <definedName name="A125564088A">Data21!$IN$1:$IN$10,Data21!$IN$11:$IN$20</definedName>
    <definedName name="A125564088A_Data">Data21!$IN$11:$IN$20</definedName>
    <definedName name="A125564088A_Latest">Data21!$IN$20</definedName>
    <definedName name="A125564096A">Data22!$BR$1:$BR$10,Data22!$BR$11:$BR$20</definedName>
    <definedName name="A125564096A_Data">Data22!$BR$11:$BR$20</definedName>
    <definedName name="A125564096A_Latest">Data22!$BR$20</definedName>
    <definedName name="A125564104R">Data22!$EL$1:$EL$10,Data22!$EL$11:$EL$20</definedName>
    <definedName name="A125564104R_Data">Data22!$EL$11:$EL$20</definedName>
    <definedName name="A125564104R_Latest">Data22!$EL$20</definedName>
    <definedName name="A125564112R">Data20!$FR$1:$FR$10,Data20!$FR$11:$FR$20</definedName>
    <definedName name="A125564112R_Data">Data20!$FR$11:$FR$20</definedName>
    <definedName name="A125564112R_Latest">Data20!$FR$20</definedName>
    <definedName name="A125564120R">Data21!$DR$1:$DR$10,Data21!$DR$11:$DR$20</definedName>
    <definedName name="A125564120R_Data">Data21!$DR$11:$DR$20</definedName>
    <definedName name="A125564120R_Latest">Data21!$DR$20</definedName>
    <definedName name="A125564128J">Data22!$FV$1:$FV$10,Data22!$FV$11:$FV$20</definedName>
    <definedName name="A125564128J_Data">Data22!$FV$11:$FV$20</definedName>
    <definedName name="A125564128J_Latest">Data22!$FV$20</definedName>
    <definedName name="A125564136J">Data22!$DT$1:$DT$10,Data22!$DT$11:$DT$20</definedName>
    <definedName name="A125564136J_Data">Data22!$DT$11:$DT$20</definedName>
    <definedName name="A125564136J_Latest">Data22!$DT$20</definedName>
    <definedName name="A125564144J">Data22!$HF$1:$HF$10,Data22!$HF$11:$HF$20</definedName>
    <definedName name="A125564144J_Data">Data22!$HF$11:$HF$20</definedName>
    <definedName name="A125564144J_Latest">Data22!$HF$20</definedName>
    <definedName name="A125564152J">Data23!$AJ$1:$AJ$10,Data23!$AJ$11:$AJ$20</definedName>
    <definedName name="A125564152J_Data">Data23!$AJ$11:$AJ$20</definedName>
    <definedName name="A125564152J_Latest">Data23!$AJ$20</definedName>
    <definedName name="A125564160J">Data21!$BP$1:$BP$10,Data21!$BP$11:$BP$20</definedName>
    <definedName name="A125564160J_Data">Data21!$BP$11:$BP$20</definedName>
    <definedName name="A125564160J_Latest">Data21!$BP$20</definedName>
    <definedName name="A125564168A">Data22!$P$1:$P$10,Data22!$P$11:$P$20</definedName>
    <definedName name="A125564168A_Data">Data22!$P$11:$P$20</definedName>
    <definedName name="A125564168A_Latest">Data22!$P$20</definedName>
    <definedName name="A125564176A">Data22!$FD$1:$FD$10,Data22!$FD$11:$FD$20</definedName>
    <definedName name="A125564176A_Data">Data22!$FD$11:$FD$20</definedName>
    <definedName name="A125564176A_Latest">Data22!$FD$20</definedName>
    <definedName name="A125564184A">Data22!$GN$1:$GN$10,Data22!$GN$11:$GN$20</definedName>
    <definedName name="A125564184A_Data">Data22!$GN$11:$GN$20</definedName>
    <definedName name="A125564184A_Latest">Data22!$GN$20</definedName>
    <definedName name="A125564192A">Data22!$HX$1:$HX$10,Data22!$HX$11:$HX$20</definedName>
    <definedName name="A125564192A_Data">Data22!$HX$11:$HX$20</definedName>
    <definedName name="A125564192A_Latest">Data22!$HX$20</definedName>
    <definedName name="A125564200R">Data23!$R$1:$R$10,Data23!$R$11:$R$20</definedName>
    <definedName name="A125564200R_Data">Data23!$R$11:$R$20</definedName>
    <definedName name="A125564200R_Latest">Data23!$R$20</definedName>
    <definedName name="A125564208J">Data20!$HB$1:$HB$10,Data20!$HB$11:$HB$20</definedName>
    <definedName name="A125564208J_Data">Data20!$HB$11:$HB$20</definedName>
    <definedName name="A125564208J_Latest">Data20!$HB$20</definedName>
    <definedName name="A125564216J">Data21!$N$1:$N$10,Data21!$N$11:$N$20</definedName>
    <definedName name="A125564216J_Data">Data21!$N$11:$N$20</definedName>
    <definedName name="A125564216J_Latest">Data21!$N$20</definedName>
    <definedName name="A125564224J">Data21!$AF$1:$AF$10,Data21!$AF$11:$AF$20</definedName>
    <definedName name="A125564224J_Data">Data21!$AF$11:$AF$20</definedName>
    <definedName name="A125564224J_Latest">Data21!$AF$20</definedName>
    <definedName name="A125564232J">Data21!$CZ$1:$CZ$10,Data21!$CZ$11:$CZ$20</definedName>
    <definedName name="A125564232J_Data">Data21!$CZ$11:$CZ$20</definedName>
    <definedName name="A125564232J_Latest">Data21!$CZ$20</definedName>
    <definedName name="A125564240J">Data21!$EJ$1:$EJ$10,Data21!$EJ$11:$EJ$20</definedName>
    <definedName name="A125564240J_Data">Data21!$EJ$11:$EJ$20</definedName>
    <definedName name="A125564240J_Latest">Data21!$EJ$20</definedName>
    <definedName name="A125564248A">Data21!$FB$1:$FB$10,Data21!$FB$11:$FB$20</definedName>
    <definedName name="A125564248A_Data">Data21!$FB$11:$FB$20</definedName>
    <definedName name="A125564248A_Latest">Data21!$FB$20</definedName>
    <definedName name="A125564256A">Data22!$AH$1:$AH$10,Data22!$AH$11:$AH$20</definedName>
    <definedName name="A125564256A_Data">Data22!$AH$11:$AH$20</definedName>
    <definedName name="A125564256A_Latest">Data22!$AH$20</definedName>
    <definedName name="A125564264A">Data22!$IP$1:$IP$10,Data22!$IP$11:$IP$20</definedName>
    <definedName name="A125564264A_Data">Data22!$IP$11:$IP$20</definedName>
    <definedName name="A125564264A_Latest">Data22!$IP$20</definedName>
    <definedName name="A125564272A">Data23!$BT$1:$BT$10,Data23!$BT$11:$BT$20</definedName>
    <definedName name="A125564272A_Data">Data23!$BT$11:$BT$20</definedName>
    <definedName name="A125564272A_Latest">Data23!$BT$20</definedName>
    <definedName name="A125564280A">Data23!$CL$1:$CL$10,Data23!$CL$11:$CL$20</definedName>
    <definedName name="A125564280A_Data">Data23!$CL$11:$CL$20</definedName>
    <definedName name="A125564280A_Latest">Data23!$CL$20</definedName>
    <definedName name="A125564288V">Data21!$AX$1:$AX$10,Data21!$AX$11:$AX$20</definedName>
    <definedName name="A125564288V_Data">Data21!$AX$11:$AX$20</definedName>
    <definedName name="A125564288V_Latest">Data21!$AX$20</definedName>
    <definedName name="A125564296V">Data22!$CJ$1:$CJ$10,Data22!$CJ$11:$CJ$20</definedName>
    <definedName name="A125564296V_Data">Data22!$CJ$11:$CJ$20</definedName>
    <definedName name="A125564296V_Latest">Data22!$CJ$20</definedName>
    <definedName name="A125564304J">Data22!$DB$1:$DB$10,Data22!$DB$11:$DB$20</definedName>
    <definedName name="A125564304J_Data">Data22!$DB$11:$DB$20</definedName>
    <definedName name="A125564304J_Latest">Data22!$DB$20</definedName>
    <definedName name="A125564312J">Data23!$BB$1:$BB$10,Data23!$BB$11:$BB$20</definedName>
    <definedName name="A125564312J_Data">Data23!$BB$11:$BB$20</definedName>
    <definedName name="A125564312J_Latest">Data23!$BB$20</definedName>
    <definedName name="A125564320J">Data20!$GJ$1:$GJ$10,Data20!$GJ$11:$GJ$20</definedName>
    <definedName name="A125564320J_Data">Data20!$GJ$11:$GJ$20</definedName>
    <definedName name="A125564320J_Latest">Data20!$GJ$20</definedName>
    <definedName name="A125564328A">Data20!$HT$1:$HT$10,Data20!$HT$11:$HT$20</definedName>
    <definedName name="A125564328A_Data">Data20!$HT$11:$HT$20</definedName>
    <definedName name="A125564328A_Latest">Data20!$HT$20</definedName>
    <definedName name="A125564336A">Data20!$IL$1:$IL$10,Data20!$IL$11:$IL$20</definedName>
    <definedName name="A125564336A_Data">Data20!$IL$11:$IL$20</definedName>
    <definedName name="A125564336A_Latest">Data20!$IL$20</definedName>
    <definedName name="A125564344A">Data21!$CH$1:$CH$10,Data21!$CH$11:$CH$20</definedName>
    <definedName name="A125564344A_Data">Data21!$CH$11:$CH$20</definedName>
    <definedName name="A125564344A_Latest">Data21!$CH$20</definedName>
    <definedName name="A125564352A">Data21!$HD$1:$HD$10,Data21!$HD$11:$HD$20</definedName>
    <definedName name="A125564352A_Data">Data21!$HD$11:$HD$20</definedName>
    <definedName name="A125564352A_Latest">Data21!$HD$20</definedName>
    <definedName name="A125564360A">Data21!$HV$1:$HV$10,Data21!$HV$11:$HV$20</definedName>
    <definedName name="A125564360A_Data">Data21!$HV$11:$HV$20</definedName>
    <definedName name="A125564360A_Latest">Data21!$HV$20</definedName>
    <definedName name="A125564368V">Data21!$FT$1:$FT$10,Data21!$FT$11:$FT$20</definedName>
    <definedName name="A125564368V_Data">Data21!$FT$11:$FT$20</definedName>
    <definedName name="A125564368V_Latest">Data21!$FT$20</definedName>
    <definedName name="A125564376V">Data22!$AZ$1:$AZ$10,Data22!$AZ$11:$AZ$20</definedName>
    <definedName name="A125564376V_Data">Data22!$AZ$11:$AZ$20</definedName>
    <definedName name="A125564376V_Latest">Data22!$AZ$20</definedName>
    <definedName name="A125564384V">Data23!$DD$1:$DD$10,Data23!$DD$11:$DD$20</definedName>
    <definedName name="A125564384V_Data">Data23!$DD$11:$DD$20</definedName>
    <definedName name="A125564384V_Latest">Data23!$DD$20</definedName>
    <definedName name="A125564392V">Data4!$HX$1:$HX$10,Data4!$HX$11:$HX$20</definedName>
    <definedName name="A125564392V_Data">Data4!$HX$11:$HX$20</definedName>
    <definedName name="A125564392V_Latest">Data4!$HX$20</definedName>
    <definedName name="A125564400J">Data5!$AJ$1:$AJ$10,Data5!$AJ$11:$AJ$20</definedName>
    <definedName name="A125564400J_Data">Data5!$AJ$11:$AJ$20</definedName>
    <definedName name="A125564400J_Latest">Data5!$AJ$20</definedName>
    <definedName name="A125564408A">Data5!$DD$1:$DD$10,Data5!$DD$11:$DD$20</definedName>
    <definedName name="A125564408A_Data">Data5!$DD$11:$DD$20</definedName>
    <definedName name="A125564408A_Latest">Data5!$DD$20</definedName>
    <definedName name="A125564416A">Data5!$FX$1:$FX$10,Data5!$FX$11:$FX$20</definedName>
    <definedName name="A125564416A_Data">Data5!$FX$11:$FX$20</definedName>
    <definedName name="A125564416A_Latest">Data5!$FX$20</definedName>
    <definedName name="A125564424A">Data3!$HD$1:$HD$10,Data3!$HD$11:$HD$20</definedName>
    <definedName name="A125564424A_Data">Data3!$HD$11:$HD$20</definedName>
    <definedName name="A125564424A_Latest">Data3!$HD$20</definedName>
    <definedName name="A125564432A">Data4!$FD$1:$FD$10,Data4!$FD$11:$FD$20</definedName>
    <definedName name="A125564432A_Data">Data4!$FD$11:$FD$20</definedName>
    <definedName name="A125564432A_Latest">Data4!$FD$20</definedName>
    <definedName name="A125564440A">Data5!$HH$1:$HH$10,Data5!$HH$11:$HH$20</definedName>
    <definedName name="A125564440A_Data">Data5!$HH$11:$HH$20</definedName>
    <definedName name="A125564440A_Latest">Data5!$HH$20</definedName>
    <definedName name="A125564448V">Data5!$FF$1:$FF$10,Data5!$FF$11:$FF$20</definedName>
    <definedName name="A125564448V_Data">Data5!$FF$11:$FF$20</definedName>
    <definedName name="A125564448V_Latest">Data5!$FF$20</definedName>
    <definedName name="A125564456V">Data6!$B$1:$B$10,Data6!$B$11:$B$20</definedName>
    <definedName name="A125564456V_Data">Data6!$B$11:$B$20</definedName>
    <definedName name="A125564456V_Latest">Data6!$B$20</definedName>
    <definedName name="A125564464V">Data6!$BV$1:$BV$10,Data6!$BV$11:$BV$20</definedName>
    <definedName name="A125564464V_Data">Data6!$BV$11:$BV$20</definedName>
    <definedName name="A125564464V_Latest">Data6!$BV$20</definedName>
    <definedName name="A125564472V">Data4!$DB$1:$DB$10,Data4!$DB$11:$DB$20</definedName>
    <definedName name="A125564472V_Data">Data4!$DB$11:$DB$20</definedName>
    <definedName name="A125564472V_Latest">Data4!$DB$20</definedName>
    <definedName name="A125564480V">Data5!$BB$1:$BB$10,Data5!$BB$11:$BB$20</definedName>
    <definedName name="A125564480V_Data">Data5!$BB$11:$BB$20</definedName>
    <definedName name="A125564480V_Latest">Data5!$BB$20</definedName>
    <definedName name="A125564488L">Data5!$GP$1:$GP$10,Data5!$GP$11:$GP$20</definedName>
    <definedName name="A125564488L_Data">Data5!$GP$11:$GP$20</definedName>
    <definedName name="A125564488L_Latest">Data5!$GP$20</definedName>
    <definedName name="A125564496L">Data5!$HZ$1:$HZ$10,Data5!$HZ$11:$HZ$20</definedName>
    <definedName name="A125564496L_Data">Data5!$HZ$11:$HZ$20</definedName>
    <definedName name="A125564496L_Latest">Data5!$HZ$20</definedName>
    <definedName name="A125564504A">Data6!$T$1:$T$10,Data6!$T$11:$T$20</definedName>
    <definedName name="A125564504A_Data">Data6!$T$11:$T$20</definedName>
    <definedName name="A125564504A_Latest">Data6!$T$20</definedName>
    <definedName name="A125564512A">Data6!$BD$1:$BD$10,Data6!$BD$11:$BD$20</definedName>
    <definedName name="A125564512A_Data">Data6!$BD$11:$BD$20</definedName>
    <definedName name="A125564512A_Latest">Data6!$BD$20</definedName>
    <definedName name="A125564520A">Data3!$IN$1:$IN$10,Data3!$IN$11:$IN$20</definedName>
    <definedName name="A125564520A_Data">Data3!$IN$11:$IN$20</definedName>
    <definedName name="A125564520A_Latest">Data3!$IN$20</definedName>
    <definedName name="A125564528V">Data4!$AZ$1:$AZ$10,Data4!$AZ$11:$AZ$20</definedName>
    <definedName name="A125564528V_Data">Data4!$AZ$11:$AZ$20</definedName>
    <definedName name="A125564528V_Latest">Data4!$AZ$20</definedName>
    <definedName name="A125564536V">Data4!$BR$1:$BR$10,Data4!$BR$11:$BR$20</definedName>
    <definedName name="A125564536V_Data">Data4!$BR$11:$BR$20</definedName>
    <definedName name="A125564536V_Latest">Data4!$BR$20</definedName>
    <definedName name="A125564544V">Data4!$EL$1:$EL$10,Data4!$EL$11:$EL$20</definedName>
    <definedName name="A125564544V_Data">Data4!$EL$11:$EL$20</definedName>
    <definedName name="A125564544V_Latest">Data4!$EL$20</definedName>
    <definedName name="A125564552V">Data4!$FV$1:$FV$10,Data4!$FV$11:$FV$20</definedName>
    <definedName name="A125564552V_Data">Data4!$FV$11:$FV$20</definedName>
    <definedName name="A125564552V_Latest">Data4!$FV$20</definedName>
    <definedName name="A125564560V">Data4!$GN$1:$GN$10,Data4!$GN$11:$GN$20</definedName>
    <definedName name="A125564560V_Data">Data4!$GN$11:$GN$20</definedName>
    <definedName name="A125564560V_Latest">Data4!$GN$20</definedName>
    <definedName name="A125564568L">Data5!$BT$1:$BT$10,Data5!$BT$11:$BT$20</definedName>
    <definedName name="A125564568L_Data">Data5!$BT$11:$BT$20</definedName>
    <definedName name="A125564568L_Latest">Data5!$BT$20</definedName>
    <definedName name="A125564576L">Data6!$AL$1:$AL$10,Data6!$AL$11:$AL$20</definedName>
    <definedName name="A125564576L_Data">Data6!$AL$11:$AL$20</definedName>
    <definedName name="A125564576L_Latest">Data6!$AL$20</definedName>
    <definedName name="A125564584L">Data6!$DF$1:$DF$10,Data6!$DF$11:$DF$20</definedName>
    <definedName name="A125564584L_Data">Data6!$DF$11:$DF$20</definedName>
    <definedName name="A125564584L_Latest">Data6!$DF$20</definedName>
    <definedName name="A125564592L">Data6!$DX$1:$DX$10,Data6!$DX$11:$DX$20</definedName>
    <definedName name="A125564592L_Data">Data6!$DX$11:$DX$20</definedName>
    <definedName name="A125564592L_Latest">Data6!$DX$20</definedName>
    <definedName name="A125564600A">Data4!$CJ$1:$CJ$10,Data4!$CJ$11:$CJ$20</definedName>
    <definedName name="A125564600A_Data">Data4!$CJ$11:$CJ$20</definedName>
    <definedName name="A125564600A_Latest">Data4!$CJ$20</definedName>
    <definedName name="A125564608V">Data5!$DV$1:$DV$10,Data5!$DV$11:$DV$20</definedName>
    <definedName name="A125564608V_Data">Data5!$DV$11:$DV$20</definedName>
    <definedName name="A125564608V_Latest">Data5!$DV$20</definedName>
    <definedName name="A125564616V">Data5!$EN$1:$EN$10,Data5!$EN$11:$EN$20</definedName>
    <definedName name="A125564616V_Data">Data5!$EN$11:$EN$20</definedName>
    <definedName name="A125564616V_Latest">Data5!$EN$20</definedName>
    <definedName name="A125564624V">Data6!$CN$1:$CN$10,Data6!$CN$11:$CN$20</definedName>
    <definedName name="A125564624V_Data">Data6!$CN$11:$CN$20</definedName>
    <definedName name="A125564624V_Latest">Data6!$CN$20</definedName>
    <definedName name="A125564632V">Data3!$HV$1:$HV$10,Data3!$HV$11:$HV$20</definedName>
    <definedName name="A125564632V_Data">Data3!$HV$11:$HV$20</definedName>
    <definedName name="A125564632V_Latest">Data3!$HV$20</definedName>
    <definedName name="A125564640V">Data4!$P$1:$P$10,Data4!$P$11:$P$20</definedName>
    <definedName name="A125564640V_Data">Data4!$P$11:$P$20</definedName>
    <definedName name="A125564640V_Latest">Data4!$P$20</definedName>
    <definedName name="A125564648L">Data4!$AH$1:$AH$10,Data4!$AH$11:$AH$20</definedName>
    <definedName name="A125564648L_Data">Data4!$AH$11:$AH$20</definedName>
    <definedName name="A125564648L_Latest">Data4!$AH$20</definedName>
    <definedName name="A125564656L">Data4!$DT$1:$DT$10,Data4!$DT$11:$DT$20</definedName>
    <definedName name="A125564656L_Data">Data4!$DT$11:$DT$20</definedName>
    <definedName name="A125564656L_Latest">Data4!$DT$20</definedName>
    <definedName name="A125564664L">Data4!$IP$1:$IP$10,Data4!$IP$11:$IP$20</definedName>
    <definedName name="A125564664L_Data">Data4!$IP$11:$IP$20</definedName>
    <definedName name="A125564664L_Latest">Data4!$IP$20</definedName>
    <definedName name="A125564672L">Data5!$R$1:$R$10,Data5!$R$11:$R$20</definedName>
    <definedName name="A125564672L_Data">Data5!$R$11:$R$20</definedName>
    <definedName name="A125564672L_Latest">Data5!$R$20</definedName>
    <definedName name="A125564680L">Data4!$HF$1:$HF$10,Data4!$HF$11:$HF$20</definedName>
    <definedName name="A125564680L_Data">Data4!$HF$11:$HF$20</definedName>
    <definedName name="A125564680L_Latest">Data4!$HF$20</definedName>
    <definedName name="A125564688F">Data5!$CL$1:$CL$10,Data5!$CL$11:$CL$20</definedName>
    <definedName name="A125564688F_Data">Data5!$CL$11:$CL$20</definedName>
    <definedName name="A125564688F_Latest">Data5!$CL$20</definedName>
    <definedName name="A125564696F">Data6!$EP$1:$EP$10,Data6!$EP$11:$EP$20</definedName>
    <definedName name="A125564696F_Data">Data6!$EP$11:$EP$20</definedName>
    <definedName name="A125564696F_Latest">Data6!$EP$20</definedName>
    <definedName name="A125564704V">Data10!$EF$1:$EF$10,Data10!$EF$11:$EF$20</definedName>
    <definedName name="A125564704V_Data">Data10!$EF$11:$EF$20</definedName>
    <definedName name="A125564704V_Latest">Data10!$EF$20</definedName>
    <definedName name="A125564712V">Data10!$GH$1:$GH$10,Data10!$GH$11:$GH$20</definedName>
    <definedName name="A125564712V_Data">Data10!$GH$11:$GH$20</definedName>
    <definedName name="A125564712V_Latest">Data10!$GH$20</definedName>
    <definedName name="A125564720V">Data11!$L$1:$L$10,Data11!$L$11:$L$20</definedName>
    <definedName name="A125564720V_Data">Data11!$L$11:$L$20</definedName>
    <definedName name="A125564720V_Latest">Data11!$L$20</definedName>
    <definedName name="A125564728L">Data11!$CF$1:$CF$10,Data11!$CF$11:$CF$20</definedName>
    <definedName name="A125564728L_Data">Data11!$CF$11:$CF$20</definedName>
    <definedName name="A125564728L_Latest">Data11!$CF$20</definedName>
    <definedName name="A125564736L">Data9!$DL$1:$DL$10,Data9!$DL$11:$DL$20</definedName>
    <definedName name="A125564736L_Data">Data9!$DL$11:$DL$20</definedName>
    <definedName name="A125564736L_Latest">Data9!$DL$20</definedName>
    <definedName name="A125564744L">Data10!$BL$1:$BL$10,Data10!$BL$11:$BL$20</definedName>
    <definedName name="A125564744L_Data">Data10!$BL$11:$BL$20</definedName>
    <definedName name="A125564744L_Latest">Data10!$BL$20</definedName>
    <definedName name="A125564752L">Data11!$DP$1:$DP$10,Data11!$DP$11:$DP$20</definedName>
    <definedName name="A125564752L_Data">Data11!$DP$11:$DP$20</definedName>
    <definedName name="A125564752L_Latest">Data11!$DP$20</definedName>
    <definedName name="A125564760L">Data11!$BN$1:$BN$10,Data11!$BN$11:$BN$20</definedName>
    <definedName name="A125564760L_Data">Data11!$BN$11:$BN$20</definedName>
    <definedName name="A125564760L_Latest">Data11!$BN$20</definedName>
    <definedName name="A125564768F">Data11!$EZ$1:$EZ$10,Data11!$EZ$11:$EZ$20</definedName>
    <definedName name="A125564768F_Data">Data11!$EZ$11:$EZ$20</definedName>
    <definedName name="A125564768F_Latest">Data11!$EZ$20</definedName>
    <definedName name="A125564776F">Data11!$HT$1:$HT$10,Data11!$HT$11:$HT$20</definedName>
    <definedName name="A125564776F_Data">Data11!$HT$11:$HT$20</definedName>
    <definedName name="A125564776F_Latest">Data11!$HT$20</definedName>
    <definedName name="A125564784F">Data10!$J$1:$J$10,Data10!$J$11:$J$20</definedName>
    <definedName name="A125564784F_Data">Data10!$J$11:$J$20</definedName>
    <definedName name="A125564784F_Latest">Data10!$J$20</definedName>
    <definedName name="A125564792F">Data10!$GZ$1:$GZ$10,Data10!$GZ$11:$GZ$20</definedName>
    <definedName name="A125564792F_Data">Data10!$GZ$11:$GZ$20</definedName>
    <definedName name="A125564792F_Latest">Data10!$GZ$20</definedName>
    <definedName name="A125564800V">Data11!$CX$1:$CX$10,Data11!$CX$11:$CX$20</definedName>
    <definedName name="A125564800V_Data">Data11!$CX$11:$CX$20</definedName>
    <definedName name="A125564800V_Latest">Data11!$CX$20</definedName>
    <definedName name="A125564808L">Data11!$EH$1:$EH$10,Data11!$EH$11:$EH$20</definedName>
    <definedName name="A125564808L_Data">Data11!$EH$11:$EH$20</definedName>
    <definedName name="A125564808L_Latest">Data11!$EH$20</definedName>
    <definedName name="A125564816L">Data11!$FR$1:$FR$10,Data11!$FR$11:$FR$20</definedName>
    <definedName name="A125564816L_Data">Data11!$FR$11:$FR$20</definedName>
    <definedName name="A125564816L_Latest">Data11!$FR$20</definedName>
    <definedName name="A125564824L">Data11!$HB$1:$HB$10,Data11!$HB$11:$HB$20</definedName>
    <definedName name="A125564824L_Data">Data11!$HB$11:$HB$20</definedName>
    <definedName name="A125564824L_Latest">Data11!$HB$20</definedName>
    <definedName name="A125564832L">Data9!$EV$1:$EV$10,Data9!$EV$11:$EV$20</definedName>
    <definedName name="A125564832L_Data">Data9!$EV$11:$EV$20</definedName>
    <definedName name="A125564832L_Latest">Data9!$EV$20</definedName>
    <definedName name="A125564840L">Data9!$GX$1:$GX$10,Data9!$GX$11:$GX$20</definedName>
    <definedName name="A125564840L_Data">Data9!$GX$11:$GX$20</definedName>
    <definedName name="A125564840L_Latest">Data9!$GX$20</definedName>
    <definedName name="A125564848F">Data9!$HP$1:$HP$10,Data9!$HP$11:$HP$20</definedName>
    <definedName name="A125564848F_Data">Data9!$HP$11:$HP$20</definedName>
    <definedName name="A125564848F_Latest">Data9!$HP$20</definedName>
    <definedName name="A125564856F">Data10!$AT$1:$AT$10,Data10!$AT$11:$AT$20</definedName>
    <definedName name="A125564856F_Data">Data10!$AT$11:$AT$20</definedName>
    <definedName name="A125564856F_Latest">Data10!$AT$20</definedName>
    <definedName name="A125564864F">Data10!$CD$1:$CD$10,Data10!$CD$11:$CD$20</definedName>
    <definedName name="A125564864F_Data">Data10!$CD$11:$CD$20</definedName>
    <definedName name="A125564864F_Latest">Data10!$CD$20</definedName>
    <definedName name="A125564872F">Data10!$CV$1:$CV$10,Data10!$CV$11:$CV$20</definedName>
    <definedName name="A125564872F_Data">Data10!$CV$11:$CV$20</definedName>
    <definedName name="A125564872F_Latest">Data10!$CV$20</definedName>
    <definedName name="A125564880F">Data10!$HR$1:$HR$10,Data10!$HR$11:$HR$20</definedName>
    <definedName name="A125564880F_Data">Data10!$HR$11:$HR$20</definedName>
    <definedName name="A125564880F_Latest">Data10!$HR$20</definedName>
    <definedName name="A125564888X">Data11!$GJ$1:$GJ$10,Data11!$GJ$11:$GJ$20</definedName>
    <definedName name="A125564888X_Data">Data11!$GJ$11:$GJ$20</definedName>
    <definedName name="A125564888X_Latest">Data11!$GJ$20</definedName>
    <definedName name="A125564896X">Data12!$N$1:$N$10,Data12!$N$11:$N$20</definedName>
    <definedName name="A125564896X_Data">Data12!$N$11:$N$20</definedName>
    <definedName name="A125564896X_Latest">Data12!$N$20</definedName>
    <definedName name="A125564904L">Data12!$AF$1:$AF$10,Data12!$AF$11:$AF$20</definedName>
    <definedName name="A125564904L_Data">Data12!$AF$11:$AF$20</definedName>
    <definedName name="A125564904L_Latest">Data12!$AF$20</definedName>
    <definedName name="A125564912L">Data9!$IH$1:$IH$10,Data9!$IH$11:$IH$20</definedName>
    <definedName name="A125564912L_Data">Data9!$IH$11:$IH$20</definedName>
    <definedName name="A125564912L_Latest">Data9!$IH$20</definedName>
    <definedName name="A125564920L">Data11!$AD$1:$AD$10,Data11!$AD$11:$AD$20</definedName>
    <definedName name="A125564920L_Data">Data11!$AD$11:$AD$20</definedName>
    <definedName name="A125564920L_Latest">Data11!$AD$20</definedName>
    <definedName name="A125564928F">Data11!$AV$1:$AV$10,Data11!$AV$11:$AV$20</definedName>
    <definedName name="A125564928F_Data">Data11!$AV$11:$AV$20</definedName>
    <definedName name="A125564928F_Latest">Data11!$AV$20</definedName>
    <definedName name="A125564936F">Data11!$IL$1:$IL$10,Data11!$IL$11:$IL$20</definedName>
    <definedName name="A125564936F_Data">Data11!$IL$11:$IL$20</definedName>
    <definedName name="A125564936F_Latest">Data11!$IL$20</definedName>
    <definedName name="A125564944F">Data9!$ED$1:$ED$10,Data9!$ED$11:$ED$20</definedName>
    <definedName name="A125564944F_Data">Data9!$ED$11:$ED$20</definedName>
    <definedName name="A125564944F_Latest">Data9!$ED$20</definedName>
    <definedName name="A125564952F">Data9!$FN$1:$FN$10,Data9!$FN$11:$FN$20</definedName>
    <definedName name="A125564952F_Data">Data9!$FN$11:$FN$20</definedName>
    <definedName name="A125564952F_Latest">Data9!$FN$20</definedName>
    <definedName name="A125564960F">Data9!$GF$1:$GF$10,Data9!$GF$11:$GF$20</definedName>
    <definedName name="A125564960F_Data">Data9!$GF$11:$GF$20</definedName>
    <definedName name="A125564960F_Latest">Data9!$GF$20</definedName>
    <definedName name="A125564968X">Data10!$AB$1:$AB$10,Data10!$AB$11:$AB$20</definedName>
    <definedName name="A125564968X_Data">Data10!$AB$11:$AB$20</definedName>
    <definedName name="A125564968X_Latest">Data10!$AB$20</definedName>
    <definedName name="A125564976X">Data10!$EX$1:$EX$10,Data10!$EX$11:$EX$20</definedName>
    <definedName name="A125564976X_Data">Data10!$EX$11:$EX$20</definedName>
    <definedName name="A125564976X_Latest">Data10!$EX$20</definedName>
    <definedName name="A125564984X">Data10!$FP$1:$FP$10,Data10!$FP$11:$FP$20</definedName>
    <definedName name="A125564984X_Data">Data10!$FP$11:$FP$20</definedName>
    <definedName name="A125564984X_Latest">Data10!$FP$20</definedName>
    <definedName name="A125564992X">Data10!$DN$1:$DN$10,Data10!$DN$11:$DN$20</definedName>
    <definedName name="A125564992X_Data">Data10!$DN$11:$DN$20</definedName>
    <definedName name="A125564992X_Latest">Data10!$DN$20</definedName>
    <definedName name="A125565000R">Data10!$IJ$1:$IJ$10,Data10!$IJ$11:$IJ$20</definedName>
    <definedName name="A125565000R_Data">Data10!$IJ$11:$IJ$20</definedName>
    <definedName name="A125565000R_Latest">Data10!$IJ$20</definedName>
    <definedName name="A125565008J">Data12!$AX$1:$AX$10,Data12!$AX$11:$AX$20</definedName>
    <definedName name="A125565008J_Data">Data12!$AX$11:$AX$20</definedName>
    <definedName name="A125565008J_Latest">Data12!$AX$20</definedName>
    <definedName name="A125565016J">Data13!$CJ$1:$CJ$10,Data13!$CJ$11:$CJ$20</definedName>
    <definedName name="A125565016J_Data">Data13!$CJ$11:$CJ$20</definedName>
    <definedName name="A125565016J_Latest">Data13!$CJ$20</definedName>
    <definedName name="A125565024J">Data13!$EL$1:$EL$10,Data13!$EL$11:$EL$20</definedName>
    <definedName name="A125565024J_Data">Data13!$EL$11:$EL$20</definedName>
    <definedName name="A125565024J_Latest">Data13!$EL$20</definedName>
    <definedName name="A125565032J">Data13!$HF$1:$HF$10,Data13!$HF$11:$HF$20</definedName>
    <definedName name="A125565032J_Data">Data13!$HF$11:$HF$20</definedName>
    <definedName name="A125565032J_Latest">Data13!$HF$20</definedName>
    <definedName name="A125565040J">Data14!$AJ$1:$AJ$10,Data14!$AJ$11:$AJ$20</definedName>
    <definedName name="A125565040J_Data">Data14!$AJ$11:$AJ$20</definedName>
    <definedName name="A125565040J_Latest">Data14!$AJ$20</definedName>
    <definedName name="A125565048A">Data12!$BP$1:$BP$10,Data12!$BP$11:$BP$20</definedName>
    <definedName name="A125565048A_Data">Data12!$BP$11:$BP$20</definedName>
    <definedName name="A125565048A_Latest">Data12!$BP$20</definedName>
    <definedName name="A125565056A">Data13!$P$1:$P$10,Data13!$P$11:$P$20</definedName>
    <definedName name="A125565056A_Data">Data13!$P$11:$P$20</definedName>
    <definedName name="A125565056A_Latest">Data13!$P$20</definedName>
    <definedName name="A125565064A">Data14!$BT$1:$BT$10,Data14!$BT$11:$BT$20</definedName>
    <definedName name="A125565064A_Data">Data14!$BT$11:$BT$20</definedName>
    <definedName name="A125565064A_Latest">Data14!$BT$20</definedName>
    <definedName name="A125565072A">Data14!$R$1:$R$10,Data14!$R$11:$R$20</definedName>
    <definedName name="A125565072A_Data">Data14!$R$11:$R$20</definedName>
    <definedName name="A125565072A_Latest">Data14!$R$20</definedName>
    <definedName name="A125565080A">Data14!$DD$1:$DD$10,Data14!$DD$11:$DD$20</definedName>
    <definedName name="A125565080A_Data">Data14!$DD$11:$DD$20</definedName>
    <definedName name="A125565080A_Latest">Data14!$DD$20</definedName>
    <definedName name="A125565088V">Data14!$FX$1:$FX$10,Data14!$FX$11:$FX$20</definedName>
    <definedName name="A125565088V_Data">Data14!$FX$11:$FX$20</definedName>
    <definedName name="A125565088V_Latest">Data14!$FX$20</definedName>
    <definedName name="A125565096V">Data12!$HD$1:$HD$10,Data12!$HD$11:$HD$20</definedName>
    <definedName name="A125565096V_Data">Data12!$HD$11:$HD$20</definedName>
    <definedName name="A125565096V_Latest">Data12!$HD$20</definedName>
    <definedName name="A125565104J">Data13!$FD$1:$FD$10,Data13!$FD$11:$FD$20</definedName>
    <definedName name="A125565104J_Data">Data13!$FD$11:$FD$20</definedName>
    <definedName name="A125565104J_Latest">Data13!$FD$20</definedName>
    <definedName name="A125565112J">Data14!$BB$1:$BB$10,Data14!$BB$11:$BB$20</definedName>
    <definedName name="A125565112J_Data">Data14!$BB$11:$BB$20</definedName>
    <definedName name="A125565112J_Latest">Data14!$BB$20</definedName>
    <definedName name="A125565120J">Data14!$CL$1:$CL$10,Data14!$CL$11:$CL$20</definedName>
    <definedName name="A125565120J_Data">Data14!$CL$11:$CL$20</definedName>
    <definedName name="A125565120J_Latest">Data14!$CL$20</definedName>
    <definedName name="A125565128A">Data14!$DV$1:$DV$10,Data14!$DV$11:$DV$20</definedName>
    <definedName name="A125565128A_Data">Data14!$DV$11:$DV$20</definedName>
    <definedName name="A125565128A_Latest">Data14!$DV$20</definedName>
    <definedName name="A125565136A">Data14!$FF$1:$FF$10,Data14!$FF$11:$FF$20</definedName>
    <definedName name="A125565136A_Data">Data14!$FF$11:$FF$20</definedName>
    <definedName name="A125565136A_Latest">Data14!$FF$20</definedName>
    <definedName name="A125565144A">Data12!$CZ$1:$CZ$10,Data12!$CZ$11:$CZ$20</definedName>
    <definedName name="A125565144A_Data">Data12!$CZ$11:$CZ$20</definedName>
    <definedName name="A125565144A_Latest">Data12!$CZ$20</definedName>
    <definedName name="A125565152A">Data12!$FB$1:$FB$10,Data12!$FB$11:$FB$20</definedName>
    <definedName name="A125565152A_Data">Data12!$FB$11:$FB$20</definedName>
    <definedName name="A125565152A_Latest">Data12!$FB$20</definedName>
    <definedName name="A125565160A">Data12!$FT$1:$FT$10,Data12!$FT$11:$FT$20</definedName>
    <definedName name="A125565160A_Data">Data12!$FT$11:$FT$20</definedName>
    <definedName name="A125565160A_Latest">Data12!$FT$20</definedName>
    <definedName name="A125565168V">Data12!$IN$1:$IN$10,Data12!$IN$11:$IN$20</definedName>
    <definedName name="A125565168V_Data">Data12!$IN$11:$IN$20</definedName>
    <definedName name="A125565168V_Latest">Data12!$IN$20</definedName>
    <definedName name="A125565176V">Data13!$AH$1:$AH$10,Data13!$AH$11:$AH$20</definedName>
    <definedName name="A125565176V_Data">Data13!$AH$11:$AH$20</definedName>
    <definedName name="A125565176V_Latest">Data13!$AH$20</definedName>
    <definedName name="A125565184V">Data13!$AZ$1:$AZ$10,Data13!$AZ$11:$AZ$20</definedName>
    <definedName name="A125565184V_Data">Data13!$AZ$11:$AZ$20</definedName>
    <definedName name="A125565184V_Latest">Data13!$AZ$20</definedName>
    <definedName name="A125565192V">Data13!$FV$1:$FV$10,Data13!$FV$11:$FV$20</definedName>
    <definedName name="A125565192V_Data">Data13!$FV$11:$FV$20</definedName>
    <definedName name="A125565192V_Latest">Data13!$FV$20</definedName>
    <definedName name="A125565200J">Data14!$EN$1:$EN$10,Data14!$EN$11:$EN$20</definedName>
    <definedName name="A125565200J_Data">Data14!$EN$11:$EN$20</definedName>
    <definedName name="A125565200J_Latest">Data14!$EN$20</definedName>
    <definedName name="A125565208A">Data14!$HH$1:$HH$10,Data14!$HH$11:$HH$20</definedName>
    <definedName name="A125565208A_Data">Data14!$HH$11:$HH$20</definedName>
    <definedName name="A125565208A_Latest">Data14!$HH$20</definedName>
    <definedName name="A125565216A">Data14!$HZ$1:$HZ$10,Data14!$HZ$11:$HZ$20</definedName>
    <definedName name="A125565216A_Data">Data14!$HZ$11:$HZ$20</definedName>
    <definedName name="A125565216A_Latest">Data14!$HZ$20</definedName>
    <definedName name="A125565224A">Data12!$GL$1:$GL$10,Data12!$GL$11:$GL$20</definedName>
    <definedName name="A125565224A_Data">Data12!$GL$11:$GL$20</definedName>
    <definedName name="A125565224A_Latest">Data12!$GL$20</definedName>
    <definedName name="A125565232A">Data13!$HX$1:$HX$10,Data13!$HX$11:$HX$20</definedName>
    <definedName name="A125565232A_Data">Data13!$HX$11:$HX$20</definedName>
    <definedName name="A125565232A_Latest">Data13!$HX$20</definedName>
    <definedName name="A125565240A">Data13!$IP$1:$IP$10,Data13!$IP$11:$IP$20</definedName>
    <definedName name="A125565240A_Data">Data13!$IP$11:$IP$20</definedName>
    <definedName name="A125565240A_Latest">Data13!$IP$20</definedName>
    <definedName name="A125565248V">Data14!$GP$1:$GP$10,Data14!$GP$11:$GP$20</definedName>
    <definedName name="A125565248V_Data">Data14!$GP$11:$GP$20</definedName>
    <definedName name="A125565248V_Latest">Data14!$GP$20</definedName>
    <definedName name="A125565256V">Data12!$CH$1:$CH$10,Data12!$CH$11:$CH$20</definedName>
    <definedName name="A125565256V_Data">Data12!$CH$11:$CH$20</definedName>
    <definedName name="A125565256V_Latest">Data12!$CH$20</definedName>
    <definedName name="A125565264V">Data12!$DR$1:$DR$10,Data12!$DR$11:$DR$20</definedName>
    <definedName name="A125565264V_Data">Data12!$DR$11:$DR$20</definedName>
    <definedName name="A125565264V_Latest">Data12!$DR$20</definedName>
    <definedName name="A125565272V">Data12!$EJ$1:$EJ$10,Data12!$EJ$11:$EJ$20</definedName>
    <definedName name="A125565272V_Data">Data12!$EJ$11:$EJ$20</definedName>
    <definedName name="A125565272V_Latest">Data12!$EJ$20</definedName>
    <definedName name="A125565280V">Data12!$HV$1:$HV$10,Data12!$HV$11:$HV$20</definedName>
    <definedName name="A125565280V_Data">Data12!$HV$11:$HV$20</definedName>
    <definedName name="A125565280V_Latest">Data12!$HV$20</definedName>
    <definedName name="A125565288L">Data13!$DB$1:$DB$10,Data13!$DB$11:$DB$20</definedName>
    <definedName name="A125565288L_Data">Data13!$DB$11:$DB$20</definedName>
    <definedName name="A125565288L_Latest">Data13!$DB$20</definedName>
    <definedName name="A125565296L">Data13!$DT$1:$DT$10,Data13!$DT$11:$DT$20</definedName>
    <definedName name="A125565296L_Data">Data13!$DT$11:$DT$20</definedName>
    <definedName name="A125565296L_Latest">Data13!$DT$20</definedName>
    <definedName name="A125565304A">Data13!$BR$1:$BR$10,Data13!$BR$11:$BR$20</definedName>
    <definedName name="A125565304A_Data">Data13!$BR$11:$BR$20</definedName>
    <definedName name="A125565304A_Latest">Data13!$BR$20</definedName>
    <definedName name="A125565312A">Data13!$GN$1:$GN$10,Data13!$GN$11:$GN$20</definedName>
    <definedName name="A125565312A_Data">Data13!$GN$11:$GN$20</definedName>
    <definedName name="A125565312A_Latest">Data13!$GN$20</definedName>
    <definedName name="A125565320A">Data15!$B$1:$B$10,Data15!$B$11:$B$20</definedName>
    <definedName name="A125565320A_Data">Data15!$B$11:$B$20</definedName>
    <definedName name="A125565320A_Latest">Data15!$B$20</definedName>
    <definedName name="A125565328V">Data2!$X$1:$X$10,Data2!$X$11:$X$20</definedName>
    <definedName name="A125565328V_Data">Data2!$X$11:$X$20</definedName>
    <definedName name="A125565328V_Latest">Data2!$X$20</definedName>
    <definedName name="A125565329W">Data2!$AM$1:$AM$10,Data2!$AM$11:$AM$20</definedName>
    <definedName name="A125565329W_Data">Data2!$AM$11:$AM$20</definedName>
    <definedName name="A125565329W_Latest">Data2!$AM$20</definedName>
    <definedName name="A125565336V">Data2!$BZ$1:$BZ$10,Data2!$BZ$11:$BZ$20</definedName>
    <definedName name="A125565336V_Data">Data2!$BZ$11:$BZ$20</definedName>
    <definedName name="A125565336V_Latest">Data2!$BZ$20</definedName>
    <definedName name="A125565337W">Data2!$CO$1:$CO$10,Data2!$CO$11:$CO$20</definedName>
    <definedName name="A125565337W_Data">Data2!$CO$11:$CO$20</definedName>
    <definedName name="A125565337W_Latest">Data2!$CO$20</definedName>
    <definedName name="A125565344V">Data2!$ET$1:$ET$10,Data2!$ET$11:$ET$20</definedName>
    <definedName name="A125565344V_Data">Data2!$ET$11:$ET$20</definedName>
    <definedName name="A125565344V_Latest">Data2!$ET$20</definedName>
    <definedName name="A125565345W">Data2!$FI$1:$FI$10,Data2!$FI$11:$FI$20</definedName>
    <definedName name="A125565345W_Data">Data2!$FI$11:$FI$20</definedName>
    <definedName name="A125565345W_Latest">Data2!$FI$20</definedName>
    <definedName name="A125565352V">Data2!$HN$1:$HN$10,Data2!$HN$11:$HN$20</definedName>
    <definedName name="A125565352V_Data">Data2!$HN$11:$HN$20</definedName>
    <definedName name="A125565352V_Latest">Data2!$HN$20</definedName>
    <definedName name="A125565353W">Data2!$IC$1:$IC$10,Data2!$IC$11:$IC$20</definedName>
    <definedName name="A125565353W_Data">Data2!$IC$11:$IC$20</definedName>
    <definedName name="A125565353W_Latest">Data2!$IC$20</definedName>
    <definedName name="A125565360V">Data1!$D$1:$D$10,Data1!$D$11:$D$20</definedName>
    <definedName name="A125565360V_Data">Data1!$D$11:$D$20</definedName>
    <definedName name="A125565360V_Latest">Data1!$D$20</definedName>
    <definedName name="A125565361W">Data1!$S$1:$S$10,Data1!$S$11:$S$20</definedName>
    <definedName name="A125565361W_Data">Data1!$S$11:$S$20</definedName>
    <definedName name="A125565361W_Latest">Data1!$S$20</definedName>
    <definedName name="A125565368L">Data1!$GT$1:$GT$10,Data1!$GT$11:$GT$20</definedName>
    <definedName name="A125565368L_Data">Data1!$GT$11:$GT$20</definedName>
    <definedName name="A125565368L_Latest">Data1!$GT$20</definedName>
    <definedName name="A125565369R">Data1!$HI$1:$HI$10,Data1!$HI$11:$HI$20</definedName>
    <definedName name="A125565369R_Data">Data1!$HI$11:$HI$20</definedName>
    <definedName name="A125565369R_Latest">Data1!$HI$20</definedName>
    <definedName name="A125565376L">Data3!$H$1:$H$10,Data3!$H$11:$H$20</definedName>
    <definedName name="A125565376L_Data">Data3!$H$11:$H$20</definedName>
    <definedName name="A125565376L_Latest">Data3!$H$20</definedName>
    <definedName name="A125565377R">Data3!$W$1:$W$10,Data3!$W$11:$W$20</definedName>
    <definedName name="A125565377R_Data">Data3!$W$11:$W$20</definedName>
    <definedName name="A125565377R_Latest">Data3!$W$20</definedName>
    <definedName name="A125565384L">Data2!$GV$1:$GV$10,Data2!$GV$11:$GV$20</definedName>
    <definedName name="A125565384L_Data">Data2!$GV$11:$GV$20</definedName>
    <definedName name="A125565384L_Latest">Data2!$GV$20</definedName>
    <definedName name="A125565385R">Data2!$HK$1:$HK$10,Data2!$HK$11:$HK$20</definedName>
    <definedName name="A125565385R_Data">Data2!$HK$11:$HK$20</definedName>
    <definedName name="A125565385R_Latest">Data2!$HK$20</definedName>
    <definedName name="A125565392L">Data3!$AR$1:$AR$10,Data3!$AR$11:$AR$20</definedName>
    <definedName name="A125565392L_Data">Data3!$AR$11:$AR$20</definedName>
    <definedName name="A125565392L_Latest">Data3!$AR$20</definedName>
    <definedName name="A125565393R">Data3!$BG$1:$BG$10,Data3!$BG$11:$BG$20</definedName>
    <definedName name="A125565393R_Data">Data3!$BG$11:$BG$20</definedName>
    <definedName name="A125565393R_Latest">Data3!$BG$20</definedName>
    <definedName name="A125565400A">Data3!$DL$1:$DL$10,Data3!$DL$11:$DL$20</definedName>
    <definedName name="A125565400A_Data">Data3!$DL$11:$DL$20</definedName>
    <definedName name="A125565400A_Latest">Data3!$DL$20</definedName>
    <definedName name="A125565401C">Data3!$EA$1:$EA$10,Data3!$EA$11:$EA$20</definedName>
    <definedName name="A125565401C_Data">Data3!$EA$11:$EA$20</definedName>
    <definedName name="A125565401C_Latest">Data3!$EA$20</definedName>
    <definedName name="A125565408V">Data1!$ER$1:$ER$10,Data1!$ER$11:$ER$20</definedName>
    <definedName name="A125565408V_Data">Data1!$ER$11:$ER$20</definedName>
    <definedName name="A125565408V_Latest">Data1!$ER$20</definedName>
    <definedName name="A125565409W">Data1!$FG$1:$FG$10,Data1!$FG$11:$FG$20</definedName>
    <definedName name="A125565409W_Data">Data1!$FG$11:$FG$20</definedName>
    <definedName name="A125565409W_Latest">Data1!$FG$20</definedName>
    <definedName name="A125565416V">Data2!$CR$1:$CR$10,Data2!$CR$11:$CR$20</definedName>
    <definedName name="A125565416V_Data">Data2!$CR$11:$CR$20</definedName>
    <definedName name="A125565416V_Latest">Data2!$CR$20</definedName>
    <definedName name="A125565417W">Data2!$DG$1:$DG$10,Data2!$DG$11:$DG$20</definedName>
    <definedName name="A125565417W_Data">Data2!$DG$11:$DG$20</definedName>
    <definedName name="A125565417W_Latest">Data2!$DG$20</definedName>
    <definedName name="A125565424V">Data2!$IF$1:$IF$10,Data2!$IF$11:$IF$20</definedName>
    <definedName name="A125565424V_Data">Data2!$IF$11:$IF$20</definedName>
    <definedName name="A125565424V_Latest">Data2!$IF$20</definedName>
    <definedName name="A125565425W">Data3!$E$1:$E$10,Data3!$E$11:$E$20</definedName>
    <definedName name="A125565425W_Data">Data3!$E$11:$E$20</definedName>
    <definedName name="A125565425W_Latest">Data3!$E$20</definedName>
    <definedName name="A125565432V">Data3!$Z$1:$Z$10,Data3!$Z$11:$Z$20</definedName>
    <definedName name="A125565432V_Data">Data3!$Z$11:$Z$20</definedName>
    <definedName name="A125565432V_Latest">Data3!$Z$20</definedName>
    <definedName name="A125565433W">Data3!$AO$1:$AO$10,Data3!$AO$11:$AO$20</definedName>
    <definedName name="A125565433W_Data">Data3!$AO$11:$AO$20</definedName>
    <definedName name="A125565433W_Latest">Data3!$AO$20</definedName>
    <definedName name="A125565440V">Data3!$BJ$1:$BJ$10,Data3!$BJ$11:$BJ$20</definedName>
    <definedName name="A125565440V_Data">Data3!$BJ$11:$BJ$20</definedName>
    <definedName name="A125565440V_Latest">Data3!$BJ$20</definedName>
    <definedName name="A125565441W">Data3!$BY$1:$BY$10,Data3!$BY$11:$BY$20</definedName>
    <definedName name="A125565441W_Data">Data3!$BY$11:$BY$20</definedName>
    <definedName name="A125565441W_Latest">Data3!$BY$20</definedName>
    <definedName name="A125565448L">Data3!$CT$1:$CT$10,Data3!$CT$11:$CT$20</definedName>
    <definedName name="A125565448L_Data">Data3!$CT$11:$CT$20</definedName>
    <definedName name="A125565448L_Latest">Data3!$CT$20</definedName>
    <definedName name="A125565449R">Data3!$DI$1:$DI$10,Data3!$DI$11:$DI$20</definedName>
    <definedName name="A125565449R_Data">Data3!$DI$11:$DI$20</definedName>
    <definedName name="A125565449R_Latest">Data3!$DI$20</definedName>
    <definedName name="A125565456L">Data1!$AN$1:$AN$10,Data1!$AN$11:$AN$20</definedName>
    <definedName name="A125565456L_Data">Data1!$AN$11:$AN$20</definedName>
    <definedName name="A125565456L_Latest">Data1!$AN$20</definedName>
    <definedName name="A125565457R">Data1!$BC$1:$BC$10,Data1!$BC$11:$BC$20</definedName>
    <definedName name="A125565457R_Data">Data1!$BC$11:$BC$20</definedName>
    <definedName name="A125565457R_Latest">Data1!$BC$20</definedName>
    <definedName name="A125565464L">Data1!$CP$1:$CP$10,Data1!$CP$11:$CP$20</definedName>
    <definedName name="A125565464L_Data">Data1!$CP$11:$CP$20</definedName>
    <definedName name="A125565464L_Latest">Data1!$CP$20</definedName>
    <definedName name="A125565465R">Data1!$DE$1:$DE$10,Data1!$DE$11:$DE$20</definedName>
    <definedName name="A125565465R_Data">Data1!$DE$11:$DE$20</definedName>
    <definedName name="A125565465R_Latest">Data1!$DE$20</definedName>
    <definedName name="A125565472L">Data1!$DH$1:$DH$10,Data1!$DH$11:$DH$20</definedName>
    <definedName name="A125565472L_Data">Data1!$DH$11:$DH$20</definedName>
    <definedName name="A125565472L_Latest">Data1!$DH$20</definedName>
    <definedName name="A125565473R">Data1!$DW$1:$DW$10,Data1!$DW$11:$DW$20</definedName>
    <definedName name="A125565473R_Data">Data1!$DW$11:$DW$20</definedName>
    <definedName name="A125565473R_Latest">Data1!$DW$20</definedName>
    <definedName name="A125565480L">Data1!$GB$1:$GB$10,Data1!$GB$11:$GB$20</definedName>
    <definedName name="A125565480L_Data">Data1!$GB$11:$GB$20</definedName>
    <definedName name="A125565480L_Latest">Data1!$GB$20</definedName>
    <definedName name="A125565481R">Data1!$GQ$1:$GQ$10,Data1!$GQ$11:$GQ$20</definedName>
    <definedName name="A125565481R_Data">Data1!$GQ$11:$GQ$20</definedName>
    <definedName name="A125565481R_Latest">Data1!$GQ$20</definedName>
    <definedName name="A125565488F">Data1!$HL$1:$HL$10,Data1!$HL$11:$HL$20</definedName>
    <definedName name="A125565488F_Data">Data1!$HL$11:$HL$20</definedName>
    <definedName name="A125565488F_Latest">Data1!$HL$20</definedName>
    <definedName name="A125565489J">Data1!$IA$1:$IA$10,Data1!$IA$11:$IA$20</definedName>
    <definedName name="A125565489J_Data">Data1!$IA$11:$IA$20</definedName>
    <definedName name="A125565489J_Latest">Data1!$IA$20</definedName>
    <definedName name="A125565496F">Data1!$ID$1:$ID$10,Data1!$ID$11:$ID$20</definedName>
    <definedName name="A125565496F_Data">Data1!$ID$11:$ID$20</definedName>
    <definedName name="A125565496F_Latest">Data1!$ID$20</definedName>
    <definedName name="A125565497J">Data2!$C$1:$C$10,Data2!$C$11:$C$20</definedName>
    <definedName name="A125565497J_Data">Data2!$C$11:$C$20</definedName>
    <definedName name="A125565497J_Latest">Data2!$C$20</definedName>
    <definedName name="A125565504V">Data2!$DJ$1:$DJ$10,Data2!$DJ$11:$DJ$20</definedName>
    <definedName name="A125565504V_Data">Data2!$DJ$11:$DJ$20</definedName>
    <definedName name="A125565504V_Latest">Data2!$DJ$20</definedName>
    <definedName name="A125565505W">Data2!$DY$1:$DY$10,Data2!$DY$11:$DY$20</definedName>
    <definedName name="A125565505W_Data">Data2!$DY$11:$DY$20</definedName>
    <definedName name="A125565505W_Latest">Data2!$DY$20</definedName>
    <definedName name="A125565512V">Data3!$CB$1:$CB$10,Data3!$CB$11:$CB$20</definedName>
    <definedName name="A125565512V_Data">Data3!$CB$11:$CB$20</definedName>
    <definedName name="A125565512V_Latest">Data3!$CB$20</definedName>
    <definedName name="A125565513W">Data3!$CQ$1:$CQ$10,Data3!$CQ$11:$CQ$20</definedName>
    <definedName name="A125565513W_Data">Data3!$CQ$11:$CQ$20</definedName>
    <definedName name="A125565513W_Latest">Data3!$CQ$20</definedName>
    <definedName name="A125565520V">Data3!$EV$1:$EV$10,Data3!$EV$11:$EV$20</definedName>
    <definedName name="A125565520V_Data">Data3!$EV$11:$EV$20</definedName>
    <definedName name="A125565520V_Latest">Data3!$EV$20</definedName>
    <definedName name="A125565521W">Data3!$FK$1:$FK$10,Data3!$FK$11:$FK$20</definedName>
    <definedName name="A125565521W_Data">Data3!$FK$11:$FK$20</definedName>
    <definedName name="A125565521W_Latest">Data3!$FK$20</definedName>
    <definedName name="A125565528L">Data3!$FN$1:$FN$10,Data3!$FN$11:$FN$20</definedName>
    <definedName name="A125565528L_Data">Data3!$FN$11:$FN$20</definedName>
    <definedName name="A125565528L_Latest">Data3!$FN$20</definedName>
    <definedName name="A125565529R">Data3!$GC$1:$GC$10,Data3!$GC$11:$GC$20</definedName>
    <definedName name="A125565529R_Data">Data3!$GC$11:$GC$20</definedName>
    <definedName name="A125565529R_Latest">Data3!$GC$20</definedName>
    <definedName name="A125565536L">Data1!$DZ$1:$DZ$10,Data1!$DZ$11:$DZ$20</definedName>
    <definedName name="A125565536L_Data">Data1!$DZ$11:$DZ$20</definedName>
    <definedName name="A125565536L_Latest">Data1!$DZ$20</definedName>
    <definedName name="A125565537R">Data1!$EO$1:$EO$10,Data1!$EO$11:$EO$20</definedName>
    <definedName name="A125565537R_Data">Data1!$EO$11:$EO$20</definedName>
    <definedName name="A125565537R_Latest">Data1!$EO$20</definedName>
    <definedName name="A125565544L">Data2!$FL$1:$FL$10,Data2!$FL$11:$FL$20</definedName>
    <definedName name="A125565544L_Data">Data2!$FL$11:$FL$20</definedName>
    <definedName name="A125565544L_Latest">Data2!$FL$20</definedName>
    <definedName name="A125565545R">Data2!$GA$1:$GA$10,Data2!$GA$11:$GA$20</definedName>
    <definedName name="A125565545R_Data">Data2!$GA$11:$GA$20</definedName>
    <definedName name="A125565545R_Latest">Data2!$GA$20</definedName>
    <definedName name="A125565552L">Data2!$GD$1:$GD$10,Data2!$GD$11:$GD$20</definedName>
    <definedName name="A125565552L_Data">Data2!$GD$11:$GD$20</definedName>
    <definedName name="A125565552L_Latest">Data2!$GD$20</definedName>
    <definedName name="A125565553R">Data2!$GS$1:$GS$10,Data2!$GS$11:$GS$20</definedName>
    <definedName name="A125565553R_Data">Data2!$GS$11:$GS$20</definedName>
    <definedName name="A125565553R_Latest">Data2!$GS$20</definedName>
    <definedName name="A125565560L">Data3!$ED$1:$ED$10,Data3!$ED$11:$ED$20</definedName>
    <definedName name="A125565560L_Data">Data3!$ED$11:$ED$20</definedName>
    <definedName name="A125565560L_Latest">Data3!$ED$20</definedName>
    <definedName name="A125565561R">Data3!$ES$1:$ES$10,Data3!$ES$11:$ES$20</definedName>
    <definedName name="A125565561R_Data">Data3!$ES$11:$ES$20</definedName>
    <definedName name="A125565561R_Latest">Data3!$ES$20</definedName>
    <definedName name="A125565568F">Data1!$V$1:$V$10,Data1!$V$11:$V$20</definedName>
    <definedName name="A125565568F_Data">Data1!$V$11:$V$20</definedName>
    <definedName name="A125565568F_Latest">Data1!$V$20</definedName>
    <definedName name="A125565569J">Data1!$AK$1:$AK$10,Data1!$AK$11:$AK$20</definedName>
    <definedName name="A125565569J_Data">Data1!$AK$11:$AK$20</definedName>
    <definedName name="A125565569J_Latest">Data1!$AK$20</definedName>
    <definedName name="A125565576F">Data1!$BF$1:$BF$10,Data1!$BF$11:$BF$20</definedName>
    <definedName name="A125565576F_Data">Data1!$BF$11:$BF$20</definedName>
    <definedName name="A125565576F_Latest">Data1!$BF$20</definedName>
    <definedName name="A125565577J">Data1!$BU$1:$BU$10,Data1!$BU$11:$BU$20</definedName>
    <definedName name="A125565577J_Data">Data1!$BU$11:$BU$20</definedName>
    <definedName name="A125565577J_Latest">Data1!$BU$20</definedName>
    <definedName name="A125565584F">Data1!$BX$1:$BX$10,Data1!$BX$11:$BX$20</definedName>
    <definedName name="A125565584F_Data">Data1!$BX$11:$BX$20</definedName>
    <definedName name="A125565584F_Latest">Data1!$BX$20</definedName>
    <definedName name="A125565585J">Data1!$CM$1:$CM$10,Data1!$CM$11:$CM$20</definedName>
    <definedName name="A125565585J_Data">Data1!$CM$11:$CM$20</definedName>
    <definedName name="A125565585J_Latest">Data1!$CM$20</definedName>
    <definedName name="A125565592F">Data1!$FJ$1:$FJ$10,Data1!$FJ$11:$FJ$20</definedName>
    <definedName name="A125565592F_Data">Data1!$FJ$11:$FJ$20</definedName>
    <definedName name="A125565592F_Latest">Data1!$FJ$20</definedName>
    <definedName name="A125565593J">Data1!$FY$1:$FY$10,Data1!$FY$11:$FY$20</definedName>
    <definedName name="A125565593J_Data">Data1!$FY$11:$FY$20</definedName>
    <definedName name="A125565593J_Latest">Data1!$FY$20</definedName>
    <definedName name="A125565600V">Data2!$AP$1:$AP$10,Data2!$AP$11:$AP$20</definedName>
    <definedName name="A125565600V_Data">Data2!$AP$11:$AP$20</definedName>
    <definedName name="A125565600V_Latest">Data2!$AP$20</definedName>
    <definedName name="A125565601W">Data2!$BE$1:$BE$10,Data2!$BE$11:$BE$20</definedName>
    <definedName name="A125565601W_Data">Data2!$BE$11:$BE$20</definedName>
    <definedName name="A125565601W_Latest">Data2!$BE$20</definedName>
    <definedName name="A125565608L">Data2!$BH$1:$BH$10,Data2!$BH$11:$BH$20</definedName>
    <definedName name="A125565608L_Data">Data2!$BH$11:$BH$20</definedName>
    <definedName name="A125565608L_Latest">Data2!$BH$20</definedName>
    <definedName name="A125565609R">Data2!$BW$1:$BW$10,Data2!$BW$11:$BW$20</definedName>
    <definedName name="A125565609R_Data">Data2!$BW$11:$BW$20</definedName>
    <definedName name="A125565609R_Latest">Data2!$BW$20</definedName>
    <definedName name="A125565616L">Data2!$F$1:$F$10,Data2!$F$11:$F$20</definedName>
    <definedName name="A125565616L_Data">Data2!$F$11:$F$20</definedName>
    <definedName name="A125565616L_Latest">Data2!$F$20</definedName>
    <definedName name="A125565617R">Data2!$U$1:$U$10,Data2!$U$11:$U$20</definedName>
    <definedName name="A125565617R_Data">Data2!$U$11:$U$20</definedName>
    <definedName name="A125565617R_Latest">Data2!$U$20</definedName>
    <definedName name="A125565624L">Data2!$EB$1:$EB$10,Data2!$EB$11:$EB$20</definedName>
    <definedName name="A125565624L_Data">Data2!$EB$11:$EB$20</definedName>
    <definedName name="A125565624L_Latest">Data2!$EB$20</definedName>
    <definedName name="A125565625R">Data2!$EQ$1:$EQ$10,Data2!$EQ$11:$EQ$20</definedName>
    <definedName name="A125565625R_Data">Data2!$EQ$11:$EQ$20</definedName>
    <definedName name="A125565625R_Latest">Data2!$EQ$20</definedName>
    <definedName name="A125565632L">Data3!$GF$1:$GF$10,Data3!$GF$11:$GF$20</definedName>
    <definedName name="A125565632L_Data">Data3!$GF$11:$GF$20</definedName>
    <definedName name="A125565632L_Latest">Data3!$GF$20</definedName>
    <definedName name="A125565633R">Data3!$GU$1:$GU$10,Data3!$GU$11:$GU$20</definedName>
    <definedName name="A125565633R_Data">Data3!$GU$11:$GU$20</definedName>
    <definedName name="A125565633R_Latest">Data3!$GU$20</definedName>
    <definedName name="A125565640L">Data24!$EJ$1:$EJ$10,Data24!$EJ$11:$EJ$20</definedName>
    <definedName name="A125565640L_Data">Data24!$EJ$11:$EJ$20</definedName>
    <definedName name="A125565640L_Latest">Data24!$EJ$20</definedName>
    <definedName name="A125565641R">Data24!$EY$1:$EY$10,Data24!$EY$11:$EY$20</definedName>
    <definedName name="A125565641R_Data">Data24!$EY$11:$EY$20</definedName>
    <definedName name="A125565641R_Latest">Data24!$EY$20</definedName>
    <definedName name="A125565648F">Data24!$GL$1:$GL$10,Data24!$GL$11:$GL$20</definedName>
    <definedName name="A125565648F_Data">Data24!$GL$11:$GL$20</definedName>
    <definedName name="A125565648F_Latest">Data24!$GL$20</definedName>
    <definedName name="A125565649J">Data24!$HA$1:$HA$10,Data24!$HA$11:$HA$20</definedName>
    <definedName name="A125565649J_Data">Data24!$HA$11:$HA$20</definedName>
    <definedName name="A125565649J_Latest">Data24!$HA$20</definedName>
    <definedName name="A125565656F">Data25!$P$1:$P$10,Data25!$P$11:$P$20</definedName>
    <definedName name="A125565656F_Data">Data25!$P$11:$P$20</definedName>
    <definedName name="A125565656F_Latest">Data25!$P$20</definedName>
    <definedName name="A125565657J">Data25!$AE$1:$AE$10,Data25!$AE$11:$AE$20</definedName>
    <definedName name="A125565657J_Data">Data25!$AE$11:$AE$20</definedName>
    <definedName name="A125565657J_Latest">Data25!$AE$20</definedName>
    <definedName name="A125565664F">Data25!$CJ$1:$CJ$10,Data25!$CJ$11:$CJ$20</definedName>
    <definedName name="A125565664F_Data">Data25!$CJ$11:$CJ$20</definedName>
    <definedName name="A125565664F_Latest">Data25!$CJ$20</definedName>
    <definedName name="A125565665J">Data25!$CY$1:$CY$10,Data25!$CY$11:$CY$20</definedName>
    <definedName name="A125565665J_Data">Data25!$CY$11:$CY$20</definedName>
    <definedName name="A125565665J_Latest">Data25!$CY$20</definedName>
    <definedName name="A125565672F">Data23!$DP$1:$DP$10,Data23!$DP$11:$DP$20</definedName>
    <definedName name="A125565672F_Data">Data23!$DP$11:$DP$20</definedName>
    <definedName name="A125565672F_Latest">Data23!$DP$20</definedName>
    <definedName name="A125565673J">Data23!$EE$1:$EE$10,Data23!$EE$11:$EE$20</definedName>
    <definedName name="A125565673J_Data">Data23!$EE$11:$EE$20</definedName>
    <definedName name="A125565673J_Latest">Data23!$EE$20</definedName>
    <definedName name="A125565680F">Data24!$BP$1:$BP$10,Data24!$BP$11:$BP$20</definedName>
    <definedName name="A125565680F_Data">Data24!$BP$11:$BP$20</definedName>
    <definedName name="A125565680F_Latest">Data24!$BP$20</definedName>
    <definedName name="A125565681J">Data24!$CE$1:$CE$10,Data24!$CE$11:$CE$20</definedName>
    <definedName name="A125565681J_Data">Data24!$CE$11:$CE$20</definedName>
    <definedName name="A125565681J_Latest">Data24!$CE$20</definedName>
    <definedName name="A125565688X">Data25!$DT$1:$DT$10,Data25!$DT$11:$DT$20</definedName>
    <definedName name="A125565688X_Data">Data25!$DT$11:$DT$20</definedName>
    <definedName name="A125565688X_Latest">Data25!$DT$20</definedName>
    <definedName name="A125565689A">Data25!$EI$1:$EI$10,Data25!$EI$11:$EI$20</definedName>
    <definedName name="A125565689A_Data">Data25!$EI$11:$EI$20</definedName>
    <definedName name="A125565689A_Latest">Data25!$EI$20</definedName>
    <definedName name="A125565696X">Data25!$BR$1:$BR$10,Data25!$BR$11:$BR$20</definedName>
    <definedName name="A125565696X_Data">Data25!$BR$11:$BR$20</definedName>
    <definedName name="A125565696X_Latest">Data25!$BR$20</definedName>
    <definedName name="A125565697A">Data25!$CG$1:$CG$10,Data25!$CG$11:$CG$20</definedName>
    <definedName name="A125565697A_Data">Data25!$CG$11:$CG$20</definedName>
    <definedName name="A125565697A_Latest">Data25!$CG$20</definedName>
    <definedName name="A125565704L">Data25!$FD$1:$FD$10,Data25!$FD$11:$FD$20</definedName>
    <definedName name="A125565704L_Data">Data25!$FD$11:$FD$20</definedName>
    <definedName name="A125565704L_Latest">Data25!$FD$20</definedName>
    <definedName name="A125565705R">Data25!$FS$1:$FS$10,Data25!$FS$11:$FS$20</definedName>
    <definedName name="A125565705R_Data">Data25!$FS$11:$FS$20</definedName>
    <definedName name="A125565705R_Latest">Data25!$FS$20</definedName>
    <definedName name="A125565712L">Data25!$HX$1:$HX$10,Data25!$HX$11:$HX$20</definedName>
    <definedName name="A125565712L_Data">Data25!$HX$11:$HX$20</definedName>
    <definedName name="A125565712L_Latest">Data25!$HX$20</definedName>
    <definedName name="A125565713R">Data25!$IM$1:$IM$10,Data25!$IM$11:$IM$20</definedName>
    <definedName name="A125565713R_Data">Data25!$IM$11:$IM$20</definedName>
    <definedName name="A125565713R_Latest">Data25!$IM$20</definedName>
    <definedName name="A125565720L">Data24!$N$1:$N$10,Data24!$N$11:$N$20</definedName>
    <definedName name="A125565720L_Data">Data24!$N$11:$N$20</definedName>
    <definedName name="A125565720L_Latest">Data24!$N$20</definedName>
    <definedName name="A125565721R">Data24!$AC$1:$AC$10,Data24!$AC$11:$AC$20</definedName>
    <definedName name="A125565721R_Data">Data24!$AC$11:$AC$20</definedName>
    <definedName name="A125565721R_Latest">Data24!$AC$20</definedName>
    <definedName name="A125565728F">Data24!$HD$1:$HD$10,Data24!$HD$11:$HD$20</definedName>
    <definedName name="A125565728F_Data">Data24!$HD$11:$HD$20</definedName>
    <definedName name="A125565728F_Latest">Data24!$HD$20</definedName>
    <definedName name="A125565729J">Data24!$HS$1:$HS$10,Data24!$HS$11:$HS$20</definedName>
    <definedName name="A125565729J_Data">Data24!$HS$11:$HS$20</definedName>
    <definedName name="A125565729J_Latest">Data24!$HS$20</definedName>
    <definedName name="A125565736F">Data25!$DB$1:$DB$10,Data25!$DB$11:$DB$20</definedName>
    <definedName name="A125565736F_Data">Data25!$DB$11:$DB$20</definedName>
    <definedName name="A125565736F_Latest">Data25!$DB$20</definedName>
    <definedName name="A125565737J">Data25!$DQ$1:$DQ$10,Data25!$DQ$11:$DQ$20</definedName>
    <definedName name="A125565737J_Data">Data25!$DQ$11:$DQ$20</definedName>
    <definedName name="A125565737J_Latest">Data25!$DQ$20</definedName>
    <definedName name="A125565744F">Data25!$EL$1:$EL$10,Data25!$EL$11:$EL$20</definedName>
    <definedName name="A125565744F_Data">Data25!$EL$11:$EL$20</definedName>
    <definedName name="A125565744F_Latest">Data25!$EL$20</definedName>
    <definedName name="A125565745J">Data25!$FA$1:$FA$10,Data25!$FA$11:$FA$20</definedName>
    <definedName name="A125565745J_Data">Data25!$FA$11:$FA$20</definedName>
    <definedName name="A125565745J_Latest">Data25!$FA$20</definedName>
    <definedName name="A125565752F">Data25!$FV$1:$FV$10,Data25!$FV$11:$FV$20</definedName>
    <definedName name="A125565752F_Data">Data25!$FV$11:$FV$20</definedName>
    <definedName name="A125565752F_Latest">Data25!$FV$20</definedName>
    <definedName name="A125565753J">Data25!$GK$1:$GK$10,Data25!$GK$11:$GK$20</definedName>
    <definedName name="A125565753J_Data">Data25!$GK$11:$GK$20</definedName>
    <definedName name="A125565753J_Latest">Data25!$GK$20</definedName>
    <definedName name="A125565760F">Data25!$HF$1:$HF$10,Data25!$HF$11:$HF$20</definedName>
    <definedName name="A125565760F_Data">Data25!$HF$11:$HF$20</definedName>
    <definedName name="A125565760F_Latest">Data25!$HF$20</definedName>
    <definedName name="A125565761J">Data25!$HU$1:$HU$10,Data25!$HU$11:$HU$20</definedName>
    <definedName name="A125565761J_Data">Data25!$HU$11:$HU$20</definedName>
    <definedName name="A125565761J_Latest">Data25!$HU$20</definedName>
    <definedName name="A125565768X">Data23!$EZ$1:$EZ$10,Data23!$EZ$11:$EZ$20</definedName>
    <definedName name="A125565768X_Data">Data23!$EZ$11:$EZ$20</definedName>
    <definedName name="A125565768X_Latest">Data23!$EZ$20</definedName>
    <definedName name="A125565769A">Data23!$FO$1:$FO$10,Data23!$FO$11:$FO$20</definedName>
    <definedName name="A125565769A_Data">Data23!$FO$11:$FO$20</definedName>
    <definedName name="A125565769A_Latest">Data23!$FO$20</definedName>
    <definedName name="A125565776X">Data23!$HB$1:$HB$10,Data23!$HB$11:$HB$20</definedName>
    <definedName name="A125565776X_Data">Data23!$HB$11:$HB$20</definedName>
    <definedName name="A125565776X_Latest">Data23!$HB$20</definedName>
    <definedName name="A125565777A">Data23!$HQ$1:$HQ$10,Data23!$HQ$11:$HQ$20</definedName>
    <definedName name="A125565777A_Data">Data23!$HQ$11:$HQ$20</definedName>
    <definedName name="A125565777A_Latest">Data23!$HQ$20</definedName>
    <definedName name="A125565784X">Data23!$HT$1:$HT$10,Data23!$HT$11:$HT$20</definedName>
    <definedName name="A125565784X_Data">Data23!$HT$11:$HT$20</definedName>
    <definedName name="A125565784X_Latest">Data23!$HT$20</definedName>
    <definedName name="A125565785A">Data23!$II$1:$II$10,Data23!$II$11:$II$20</definedName>
    <definedName name="A125565785A_Data">Data23!$II$11:$II$20</definedName>
    <definedName name="A125565785A_Latest">Data23!$II$20</definedName>
    <definedName name="A125565792X">Data24!$AX$1:$AX$10,Data24!$AX$11:$AX$20</definedName>
    <definedName name="A125565792X_Data">Data24!$AX$11:$AX$20</definedName>
    <definedName name="A125565792X_Latest">Data24!$AX$20</definedName>
    <definedName name="A125565793A">Data24!$BM$1:$BM$10,Data24!$BM$11:$BM$20</definedName>
    <definedName name="A125565793A_Data">Data24!$BM$11:$BM$20</definedName>
    <definedName name="A125565793A_Latest">Data24!$BM$20</definedName>
    <definedName name="A125565800L">Data24!$CH$1:$CH$10,Data24!$CH$11:$CH$20</definedName>
    <definedName name="A125565800L_Data">Data24!$CH$11:$CH$20</definedName>
    <definedName name="A125565800L_Latest">Data24!$CH$20</definedName>
    <definedName name="A125565801R">Data24!$CW$1:$CW$10,Data24!$CW$11:$CW$20</definedName>
    <definedName name="A125565801R_Data">Data24!$CW$11:$CW$20</definedName>
    <definedName name="A125565801R_Latest">Data24!$CW$20</definedName>
    <definedName name="A125565808F">Data24!$CZ$1:$CZ$10,Data24!$CZ$11:$CZ$20</definedName>
    <definedName name="A125565808F_Data">Data24!$CZ$11:$CZ$20</definedName>
    <definedName name="A125565808F_Latest">Data24!$CZ$20</definedName>
    <definedName name="A125565809J">Data24!$DO$1:$DO$10,Data24!$DO$11:$DO$20</definedName>
    <definedName name="A125565809J_Data">Data24!$DO$11:$DO$20</definedName>
    <definedName name="A125565809J_Latest">Data24!$DO$20</definedName>
    <definedName name="A125565816F">Data24!$HV$1:$HV$10,Data24!$HV$11:$HV$20</definedName>
    <definedName name="A125565816F_Data">Data24!$HV$11:$HV$20</definedName>
    <definedName name="A125565816F_Latest">Data24!$HV$20</definedName>
    <definedName name="A125565817J">Data24!$IK$1:$IK$10,Data24!$IK$11:$IK$20</definedName>
    <definedName name="A125565817J_Data">Data24!$IK$11:$IK$20</definedName>
    <definedName name="A125565817J_Latest">Data24!$IK$20</definedName>
    <definedName name="A125565824F">Data25!$GN$1:$GN$10,Data25!$GN$11:$GN$20</definedName>
    <definedName name="A125565824F_Data">Data25!$GN$11:$GN$20</definedName>
    <definedName name="A125565824F_Latest">Data25!$GN$20</definedName>
    <definedName name="A125565825J">Data25!$HC$1:$HC$10,Data25!$HC$11:$HC$20</definedName>
    <definedName name="A125565825J_Data">Data25!$HC$11:$HC$20</definedName>
    <definedName name="A125565825J_Latest">Data25!$HC$20</definedName>
    <definedName name="A125565832F">Data26!$R$1:$R$10,Data26!$R$11:$R$20</definedName>
    <definedName name="A125565832F_Data">Data26!$R$11:$R$20</definedName>
    <definedName name="A125565832F_Latest">Data26!$R$20</definedName>
    <definedName name="A125565833J">Data26!$AG$1:$AG$10,Data26!$AG$11:$AG$20</definedName>
    <definedName name="A125565833J_Data">Data26!$AG$11:$AG$20</definedName>
    <definedName name="A125565833J_Latest">Data26!$AG$20</definedName>
    <definedName name="A125565840F">Data26!$AJ$1:$AJ$10,Data26!$AJ$11:$AJ$20</definedName>
    <definedName name="A125565840F_Data">Data26!$AJ$11:$AJ$20</definedName>
    <definedName name="A125565840F_Latest">Data26!$AJ$20</definedName>
    <definedName name="A125565841J">Data26!$AY$1:$AY$10,Data26!$AY$11:$AY$20</definedName>
    <definedName name="A125565841J_Data">Data26!$AY$11:$AY$20</definedName>
    <definedName name="A125565841J_Latest">Data26!$AY$20</definedName>
    <definedName name="A125565848X">Data23!$IL$1:$IL$10,Data23!$IL$11:$IL$20</definedName>
    <definedName name="A125565848X_Data">Data23!$IL$11:$IL$20</definedName>
    <definedName name="A125565848X_Latest">Data23!$IL$20</definedName>
    <definedName name="A125565849A">Data24!$K$1:$K$10,Data24!$K$11:$K$20</definedName>
    <definedName name="A125565849A_Data">Data24!$K$11:$K$20</definedName>
    <definedName name="A125565849A_Latest">Data24!$K$20</definedName>
    <definedName name="A125565856X">Data25!$AH$1:$AH$10,Data25!$AH$11:$AH$20</definedName>
    <definedName name="A125565856X_Data">Data25!$AH$11:$AH$20</definedName>
    <definedName name="A125565856X_Latest">Data25!$AH$20</definedName>
    <definedName name="A125565857A">Data25!$AW$1:$AW$10,Data25!$AW$11:$AW$20</definedName>
    <definedName name="A125565857A_Data">Data25!$AW$11:$AW$20</definedName>
    <definedName name="A125565857A_Latest">Data25!$AW$20</definedName>
    <definedName name="A125565864X">Data25!$AZ$1:$AZ$10,Data25!$AZ$11:$AZ$20</definedName>
    <definedName name="A125565864X_Data">Data25!$AZ$11:$AZ$20</definedName>
    <definedName name="A125565864X_Latest">Data25!$AZ$20</definedName>
    <definedName name="A125565865A">Data25!$BO$1:$BO$10,Data25!$BO$11:$BO$20</definedName>
    <definedName name="A125565865A_Data">Data25!$BO$11:$BO$20</definedName>
    <definedName name="A125565865A_Latest">Data25!$BO$20</definedName>
    <definedName name="A125565872X">Data25!$IP$1:$IP$10,Data25!$IP$11:$IP$20</definedName>
    <definedName name="A125565872X_Data">Data25!$IP$11:$IP$20</definedName>
    <definedName name="A125565872X_Latest">Data25!$IP$20</definedName>
    <definedName name="A125565873A">Data26!$O$1:$O$10,Data26!$O$11:$O$20</definedName>
    <definedName name="A125565873A_Data">Data26!$O$11:$O$20</definedName>
    <definedName name="A125565873A_Latest">Data26!$O$20</definedName>
    <definedName name="A125565880X">Data23!$EH$1:$EH$10,Data23!$EH$11:$EH$20</definedName>
    <definedName name="A125565880X_Data">Data23!$EH$11:$EH$20</definedName>
    <definedName name="A125565880X_Latest">Data23!$EH$20</definedName>
    <definedName name="A125565881A">Data23!$EW$1:$EW$10,Data23!$EW$11:$EW$20</definedName>
    <definedName name="A125565881A_Data">Data23!$EW$11:$EW$20</definedName>
    <definedName name="A125565881A_Latest">Data23!$EW$20</definedName>
    <definedName name="A125565888T">Data23!$FR$1:$FR$10,Data23!$FR$11:$FR$20</definedName>
    <definedName name="A125565888T_Data">Data23!$FR$11:$FR$20</definedName>
    <definedName name="A125565888T_Latest">Data23!$FR$20</definedName>
    <definedName name="A125565889V">Data23!$GG$1:$GG$10,Data23!$GG$11:$GG$20</definedName>
    <definedName name="A125565889V_Data">Data23!$GG$11:$GG$20</definedName>
    <definedName name="A125565889V_Latest">Data23!$GG$20</definedName>
    <definedName name="A125565896T">Data23!$GJ$1:$GJ$10,Data23!$GJ$11:$GJ$20</definedName>
    <definedName name="A125565896T_Data">Data23!$GJ$11:$GJ$20</definedName>
    <definedName name="A125565896T_Latest">Data23!$GJ$20</definedName>
    <definedName name="A125565897V">Data23!$GY$1:$GY$10,Data23!$GY$11:$GY$20</definedName>
    <definedName name="A125565897V_Data">Data23!$GY$11:$GY$20</definedName>
    <definedName name="A125565897V_Latest">Data23!$GY$20</definedName>
    <definedName name="A125565904F">Data24!$AF$1:$AF$10,Data24!$AF$11:$AF$20</definedName>
    <definedName name="A125565904F_Data">Data24!$AF$11:$AF$20</definedName>
    <definedName name="A125565904F_Latest">Data24!$AF$20</definedName>
    <definedName name="A125565905J">Data24!$AU$1:$AU$10,Data24!$AU$11:$AU$20</definedName>
    <definedName name="A125565905J_Data">Data24!$AU$11:$AU$20</definedName>
    <definedName name="A125565905J_Latest">Data24!$AU$20</definedName>
    <definedName name="A125565912F">Data24!$FB$1:$FB$10,Data24!$FB$11:$FB$20</definedName>
    <definedName name="A125565912F_Data">Data24!$FB$11:$FB$20</definedName>
    <definedName name="A125565912F_Latest">Data24!$FB$20</definedName>
    <definedName name="A125565913J">Data24!$FQ$1:$FQ$10,Data24!$FQ$11:$FQ$20</definedName>
    <definedName name="A125565913J_Data">Data24!$FQ$11:$FQ$20</definedName>
    <definedName name="A125565913J_Latest">Data24!$FQ$20</definedName>
    <definedName name="A125565920F">Data24!$FT$1:$FT$10,Data24!$FT$11:$FT$20</definedName>
    <definedName name="A125565920F_Data">Data24!$FT$11:$FT$20</definedName>
    <definedName name="A125565920F_Latest">Data24!$FT$20</definedName>
    <definedName name="A125565921J">Data24!$GI$1:$GI$10,Data24!$GI$11:$GI$20</definedName>
    <definedName name="A125565921J_Data">Data24!$GI$11:$GI$20</definedName>
    <definedName name="A125565921J_Latest">Data24!$GI$20</definedName>
    <definedName name="A125565928X">Data24!$DR$1:$DR$10,Data24!$DR$11:$DR$20</definedName>
    <definedName name="A125565928X_Data">Data24!$DR$11:$DR$20</definedName>
    <definedName name="A125565928X_Latest">Data24!$DR$20</definedName>
    <definedName name="A125565929A">Data24!$EG$1:$EG$10,Data24!$EG$11:$EG$20</definedName>
    <definedName name="A125565929A_Data">Data24!$EG$11:$EG$20</definedName>
    <definedName name="A125565929A_Latest">Data24!$EG$20</definedName>
    <definedName name="A125565936X">Data24!$IN$1:$IN$10,Data24!$IN$11:$IN$20</definedName>
    <definedName name="A125565936X_Data">Data24!$IN$11:$IN$20</definedName>
    <definedName name="A125565936X_Latest">Data24!$IN$20</definedName>
    <definedName name="A125565937A">Data25!$M$1:$M$10,Data25!$M$11:$M$20</definedName>
    <definedName name="A125565937A_Data">Data25!$M$11:$M$20</definedName>
    <definedName name="A125565937A_Latest">Data25!$M$20</definedName>
    <definedName name="A125565944X">Data26!$BB$1:$BB$10,Data26!$BB$11:$BB$20</definedName>
    <definedName name="A125565944X_Data">Data26!$BB$11:$BB$20</definedName>
    <definedName name="A125565944X_Latest">Data26!$BB$20</definedName>
    <definedName name="A125565945A">Data26!$BQ$1:$BQ$10,Data26!$BQ$11:$BQ$20</definedName>
    <definedName name="A125565945A_Data">Data26!$BQ$11:$BQ$20</definedName>
    <definedName name="A125565945A_Latest">Data26!$BQ$20</definedName>
    <definedName name="A125565952X">Data7!$FV$1:$FV$10,Data7!$FV$11:$FV$20</definedName>
    <definedName name="A125565952X_Data">Data7!$FV$11:$FV$20</definedName>
    <definedName name="A125565952X_Latest">Data7!$FV$20</definedName>
    <definedName name="A125565953A">Data7!$GK$1:$GK$10,Data7!$GK$11:$GK$20</definedName>
    <definedName name="A125565953A_Data">Data7!$GK$11:$GK$20</definedName>
    <definedName name="A125565953A_Latest">Data7!$GK$20</definedName>
    <definedName name="A125565960X">Data7!$HX$1:$HX$10,Data7!$HX$11:$HX$20</definedName>
    <definedName name="A125565960X_Data">Data7!$HX$11:$HX$20</definedName>
    <definedName name="A125565960X_Latest">Data7!$HX$20</definedName>
    <definedName name="A125565961A">Data7!$IM$1:$IM$10,Data7!$IM$11:$IM$20</definedName>
    <definedName name="A125565961A_Data">Data7!$IM$11:$IM$20</definedName>
    <definedName name="A125565961A_Latest">Data7!$IM$20</definedName>
    <definedName name="A125565968T">Data8!$BB$1:$BB$10,Data8!$BB$11:$BB$20</definedName>
    <definedName name="A125565968T_Data">Data8!$BB$11:$BB$20</definedName>
    <definedName name="A125565968T_Latest">Data8!$BB$20</definedName>
    <definedName name="A125565969V">Data8!$BQ$1:$BQ$10,Data8!$BQ$11:$BQ$20</definedName>
    <definedName name="A125565969V_Data">Data8!$BQ$11:$BQ$20</definedName>
    <definedName name="A125565969V_Latest">Data8!$BQ$20</definedName>
    <definedName name="A125565976T">Data8!$DV$1:$DV$10,Data8!$DV$11:$DV$20</definedName>
    <definedName name="A125565976T_Data">Data8!$DV$11:$DV$20</definedName>
    <definedName name="A125565976T_Latest">Data8!$DV$20</definedName>
    <definedName name="A125565977V">Data8!$EK$1:$EK$10,Data8!$EK$11:$EK$20</definedName>
    <definedName name="A125565977V_Data">Data8!$EK$11:$EK$20</definedName>
    <definedName name="A125565977V_Latest">Data8!$EK$20</definedName>
    <definedName name="A125565984T">Data6!$FB$1:$FB$10,Data6!$FB$11:$FB$20</definedName>
    <definedName name="A125565984T_Data">Data6!$FB$11:$FB$20</definedName>
    <definedName name="A125565984T_Latest">Data6!$FB$20</definedName>
    <definedName name="A125565985V">Data6!$FQ$1:$FQ$10,Data6!$FQ$11:$FQ$20</definedName>
    <definedName name="A125565985V_Data">Data6!$FQ$11:$FQ$20</definedName>
    <definedName name="A125565985V_Latest">Data6!$FQ$20</definedName>
    <definedName name="A125565992T">Data7!$DB$1:$DB$10,Data7!$DB$11:$DB$20</definedName>
    <definedName name="A125565992T_Data">Data7!$DB$11:$DB$20</definedName>
    <definedName name="A125565992T_Latest">Data7!$DB$20</definedName>
    <definedName name="A125565993V">Data7!$DQ$1:$DQ$10,Data7!$DQ$11:$DQ$20</definedName>
    <definedName name="A125565993V_Data">Data7!$DQ$11:$DQ$20</definedName>
    <definedName name="A125565993V_Latest">Data7!$DQ$20</definedName>
    <definedName name="A125566000J">Data8!$FF$1:$FF$10,Data8!$FF$11:$FF$20</definedName>
    <definedName name="A125566000J_Data">Data8!$FF$11:$FF$20</definedName>
    <definedName name="A125566000J_Latest">Data8!$FF$20</definedName>
    <definedName name="A125566001K">Data8!$FU$1:$FU$10,Data8!$FU$11:$FU$20</definedName>
    <definedName name="A125566001K_Data">Data8!$FU$11:$FU$20</definedName>
    <definedName name="A125566001K_Latest">Data8!$FU$20</definedName>
    <definedName name="A125566008A">Data8!$DD$1:$DD$10,Data8!$DD$11:$DD$20</definedName>
    <definedName name="A125566008A_Data">Data8!$DD$11:$DD$20</definedName>
    <definedName name="A125566008A_Latest">Data8!$DD$20</definedName>
    <definedName name="A125566009C">Data8!$DS$1:$DS$10,Data8!$DS$11:$DS$20</definedName>
    <definedName name="A125566009C_Data">Data8!$DS$11:$DS$20</definedName>
    <definedName name="A125566009C_Latest">Data8!$DS$20</definedName>
    <definedName name="A125566016A">Data8!$GP$1:$GP$10,Data8!$GP$11:$GP$20</definedName>
    <definedName name="A125566016A_Data">Data8!$GP$11:$GP$20</definedName>
    <definedName name="A125566016A_Latest">Data8!$GP$20</definedName>
    <definedName name="A125566017C">Data8!$HE$1:$HE$10,Data8!$HE$11:$HE$20</definedName>
    <definedName name="A125566017C_Data">Data8!$HE$11:$HE$20</definedName>
    <definedName name="A125566017C_Latest">Data8!$HE$20</definedName>
    <definedName name="A125566024A">Data9!$T$1:$T$10,Data9!$T$11:$T$20</definedName>
    <definedName name="A125566024A_Data">Data9!$T$11:$T$20</definedName>
    <definedName name="A125566024A_Latest">Data9!$T$20</definedName>
    <definedName name="A125566025C">Data9!$AI$1:$AI$10,Data9!$AI$11:$AI$20</definedName>
    <definedName name="A125566025C_Data">Data9!$AI$11:$AI$20</definedName>
    <definedName name="A125566025C_Latest">Data9!$AI$20</definedName>
    <definedName name="A125566032A">Data7!$AZ$1:$AZ$10,Data7!$AZ$11:$AZ$20</definedName>
    <definedName name="A125566032A_Data">Data7!$AZ$11:$AZ$20</definedName>
    <definedName name="A125566032A_Latest">Data7!$AZ$20</definedName>
    <definedName name="A125566033C">Data7!$BO$1:$BO$10,Data7!$BO$11:$BO$20</definedName>
    <definedName name="A125566033C_Data">Data7!$BO$11:$BO$20</definedName>
    <definedName name="A125566033C_Latest">Data7!$BO$20</definedName>
    <definedName name="A125566040A">Data7!$IP$1:$IP$10,Data7!$IP$11:$IP$20</definedName>
    <definedName name="A125566040A_Data">Data7!$IP$11:$IP$20</definedName>
    <definedName name="A125566040A_Latest">Data7!$IP$20</definedName>
    <definedName name="A125566041C">Data8!$O$1:$O$10,Data8!$O$11:$O$20</definedName>
    <definedName name="A125566041C_Data">Data8!$O$11:$O$20</definedName>
    <definedName name="A125566041C_Latest">Data8!$O$20</definedName>
    <definedName name="A125566048V">Data8!$EN$1:$EN$10,Data8!$EN$11:$EN$20</definedName>
    <definedName name="A125566048V_Data">Data8!$EN$11:$EN$20</definedName>
    <definedName name="A125566048V_Latest">Data8!$EN$20</definedName>
    <definedName name="A125566049W">Data8!$FC$1:$FC$10,Data8!$FC$11:$FC$20</definedName>
    <definedName name="A125566049W_Data">Data8!$FC$11:$FC$20</definedName>
    <definedName name="A125566049W_Latest">Data8!$FC$20</definedName>
    <definedName name="A125566056V">Data8!$FX$1:$FX$10,Data8!$FX$11:$FX$20</definedName>
    <definedName name="A125566056V_Data">Data8!$FX$11:$FX$20</definedName>
    <definedName name="A125566056V_Latest">Data8!$FX$20</definedName>
    <definedName name="A125566057W">Data8!$GM$1:$GM$10,Data8!$GM$11:$GM$20</definedName>
    <definedName name="A125566057W_Data">Data8!$GM$11:$GM$20</definedName>
    <definedName name="A125566057W_Latest">Data8!$GM$20</definedName>
    <definedName name="A125566064V">Data8!$HH$1:$HH$10,Data8!$HH$11:$HH$20</definedName>
    <definedName name="A125566064V_Data">Data8!$HH$11:$HH$20</definedName>
    <definedName name="A125566064V_Latest">Data8!$HH$20</definedName>
    <definedName name="A125566065W">Data8!$HW$1:$HW$10,Data8!$HW$11:$HW$20</definedName>
    <definedName name="A125566065W_Data">Data8!$HW$11:$HW$20</definedName>
    <definedName name="A125566065W_Latest">Data8!$HW$20</definedName>
    <definedName name="A125566072V">Data9!$B$1:$B$10,Data9!$B$11:$B$20</definedName>
    <definedName name="A125566072V_Data">Data9!$B$11:$B$20</definedName>
    <definedName name="A125566072V_Latest">Data9!$B$20</definedName>
    <definedName name="A125566073W">Data9!$Q$1:$Q$10,Data9!$Q$11:$Q$20</definedName>
    <definedName name="A125566073W_Data">Data9!$Q$11:$Q$20</definedName>
    <definedName name="A125566073W_Latest">Data9!$Q$20</definedName>
    <definedName name="A125566080V">Data6!$GL$1:$GL$10,Data6!$GL$11:$GL$20</definedName>
    <definedName name="A125566080V_Data">Data6!$GL$11:$GL$20</definedName>
    <definedName name="A125566080V_Latest">Data6!$GL$20</definedName>
    <definedName name="A125566081W">Data6!$HA$1:$HA$10,Data6!$HA$11:$HA$20</definedName>
    <definedName name="A125566081W_Data">Data6!$HA$11:$HA$20</definedName>
    <definedName name="A125566081W_Latest">Data6!$HA$20</definedName>
    <definedName name="A125566088L">Data6!$IN$1:$IN$10,Data6!$IN$11:$IN$20</definedName>
    <definedName name="A125566088L_Data">Data6!$IN$11:$IN$20</definedName>
    <definedName name="A125566088L_Latest">Data6!$IN$20</definedName>
    <definedName name="A125566089R">Data7!$M$1:$M$10,Data7!$M$11:$M$20</definedName>
    <definedName name="A125566089R_Data">Data7!$M$11:$M$20</definedName>
    <definedName name="A125566089R_Latest">Data7!$M$20</definedName>
    <definedName name="A125566096L">Data7!$P$1:$P$10,Data7!$P$11:$P$20</definedName>
    <definedName name="A125566096L_Data">Data7!$P$11:$P$20</definedName>
    <definedName name="A125566096L_Latest">Data7!$P$20</definedName>
    <definedName name="A125566097R">Data7!$AE$1:$AE$10,Data7!$AE$11:$AE$20</definedName>
    <definedName name="A125566097R_Data">Data7!$AE$11:$AE$20</definedName>
    <definedName name="A125566097R_Latest">Data7!$AE$20</definedName>
    <definedName name="A125566104A">Data7!$CJ$1:$CJ$10,Data7!$CJ$11:$CJ$20</definedName>
    <definedName name="A125566104A_Data">Data7!$CJ$11:$CJ$20</definedName>
    <definedName name="A125566104A_Latest">Data7!$CJ$20</definedName>
    <definedName name="A125566105C">Data7!$CY$1:$CY$10,Data7!$CY$11:$CY$20</definedName>
    <definedName name="A125566105C_Data">Data7!$CY$11:$CY$20</definedName>
    <definedName name="A125566105C_Latest">Data7!$CY$20</definedName>
    <definedName name="A125566112A">Data7!$DT$1:$DT$10,Data7!$DT$11:$DT$20</definedName>
    <definedName name="A125566112A_Data">Data7!$DT$11:$DT$20</definedName>
    <definedName name="A125566112A_Latest">Data7!$DT$20</definedName>
    <definedName name="A125566113C">Data7!$EI$1:$EI$10,Data7!$EI$11:$EI$20</definedName>
    <definedName name="A125566113C_Data">Data7!$EI$11:$EI$20</definedName>
    <definedName name="A125566113C_Latest">Data7!$EI$20</definedName>
    <definedName name="A125566120A">Data7!$EL$1:$EL$10,Data7!$EL$11:$EL$20</definedName>
    <definedName name="A125566120A_Data">Data7!$EL$11:$EL$20</definedName>
    <definedName name="A125566120A_Latest">Data7!$EL$20</definedName>
    <definedName name="A125566121C">Data7!$FA$1:$FA$10,Data7!$FA$11:$FA$20</definedName>
    <definedName name="A125566121C_Data">Data7!$FA$11:$FA$20</definedName>
    <definedName name="A125566121C_Latest">Data7!$FA$20</definedName>
    <definedName name="A125566128V">Data8!$R$1:$R$10,Data8!$R$11:$R$20</definedName>
    <definedName name="A125566128V_Data">Data8!$R$11:$R$20</definedName>
    <definedName name="A125566128V_Latest">Data8!$R$20</definedName>
    <definedName name="A125566129W">Data8!$AG$1:$AG$10,Data8!$AG$11:$AG$20</definedName>
    <definedName name="A125566129W_Data">Data8!$AG$11:$AG$20</definedName>
    <definedName name="A125566129W_Latest">Data8!$AG$20</definedName>
    <definedName name="A125566136V">Data8!$HZ$1:$HZ$10,Data8!$HZ$11:$HZ$20</definedName>
    <definedName name="A125566136V_Data">Data8!$HZ$11:$HZ$20</definedName>
    <definedName name="A125566136V_Latest">Data8!$HZ$20</definedName>
    <definedName name="A125566137W">Data8!$IO$1:$IO$10,Data8!$IO$11:$IO$20</definedName>
    <definedName name="A125566137W_Data">Data8!$IO$11:$IO$20</definedName>
    <definedName name="A125566137W_Latest">Data8!$IO$20</definedName>
    <definedName name="A125566144V">Data9!$BD$1:$BD$10,Data9!$BD$11:$BD$20</definedName>
    <definedName name="A125566144V_Data">Data9!$BD$11:$BD$20</definedName>
    <definedName name="A125566144V_Latest">Data9!$BD$20</definedName>
    <definedName name="A125566145W">Data9!$BS$1:$BS$10,Data9!$BS$11:$BS$20</definedName>
    <definedName name="A125566145W_Data">Data9!$BS$11:$BS$20</definedName>
    <definedName name="A125566145W_Latest">Data9!$BS$20</definedName>
    <definedName name="A125566152V">Data9!$BV$1:$BV$10,Data9!$BV$11:$BV$20</definedName>
    <definedName name="A125566152V_Data">Data9!$BV$11:$BV$20</definedName>
    <definedName name="A125566152V_Latest">Data9!$BV$20</definedName>
    <definedName name="A125566153W">Data9!$CK$1:$CK$10,Data9!$CK$11:$CK$20</definedName>
    <definedName name="A125566153W_Data">Data9!$CK$11:$CK$20</definedName>
    <definedName name="A125566153W_Latest">Data9!$CK$20</definedName>
    <definedName name="A125566160V">Data7!$AH$1:$AH$10,Data7!$AH$11:$AH$20</definedName>
    <definedName name="A125566160V_Data">Data7!$AH$11:$AH$20</definedName>
    <definedName name="A125566160V_Latest">Data7!$AH$20</definedName>
    <definedName name="A125566161W">Data7!$AW$1:$AW$10,Data7!$AW$11:$AW$20</definedName>
    <definedName name="A125566161W_Data">Data7!$AW$11:$AW$20</definedName>
    <definedName name="A125566161W_Latest">Data7!$AW$20</definedName>
    <definedName name="A125566168L">Data8!$BT$1:$BT$10,Data8!$BT$11:$BT$20</definedName>
    <definedName name="A125566168L_Data">Data8!$BT$11:$BT$20</definedName>
    <definedName name="A125566168L_Latest">Data8!$BT$20</definedName>
    <definedName name="A125566169R">Data8!$CI$1:$CI$10,Data8!$CI$11:$CI$20</definedName>
    <definedName name="A125566169R_Data">Data8!$CI$11:$CI$20</definedName>
    <definedName name="A125566169R_Latest">Data8!$CI$20</definedName>
    <definedName name="A125566176L">Data8!$CL$1:$CL$10,Data8!$CL$11:$CL$20</definedName>
    <definedName name="A125566176L_Data">Data8!$CL$11:$CL$20</definedName>
    <definedName name="A125566176L_Latest">Data8!$CL$20</definedName>
    <definedName name="A125566177R">Data8!$DA$1:$DA$10,Data8!$DA$11:$DA$20</definedName>
    <definedName name="A125566177R_Data">Data8!$DA$11:$DA$20</definedName>
    <definedName name="A125566177R_Latest">Data8!$DA$20</definedName>
    <definedName name="A125566184L">Data9!$AL$1:$AL$10,Data9!$AL$11:$AL$20</definedName>
    <definedName name="A125566184L_Data">Data9!$AL$11:$AL$20</definedName>
    <definedName name="A125566184L_Latest">Data9!$AL$20</definedName>
    <definedName name="A125566185R">Data9!$BA$1:$BA$10,Data9!$BA$11:$BA$20</definedName>
    <definedName name="A125566185R_Data">Data9!$BA$11:$BA$20</definedName>
    <definedName name="A125566185R_Latest">Data9!$BA$20</definedName>
    <definedName name="A125566192L">Data6!$FT$1:$FT$10,Data6!$FT$11:$FT$20</definedName>
    <definedName name="A125566192L_Data">Data6!$FT$11:$FT$20</definedName>
    <definedName name="A125566192L_Latest">Data6!$FT$20</definedName>
    <definedName name="A125566193R">Data6!$GI$1:$GI$10,Data6!$GI$11:$GI$20</definedName>
    <definedName name="A125566193R_Data">Data6!$GI$11:$GI$20</definedName>
    <definedName name="A125566193R_Latest">Data6!$GI$20</definedName>
    <definedName name="A125566200A">Data6!$HD$1:$HD$10,Data6!$HD$11:$HD$20</definedName>
    <definedName name="A125566200A_Data">Data6!$HD$11:$HD$20</definedName>
    <definedName name="A125566200A_Latest">Data6!$HD$20</definedName>
    <definedName name="A125566201C">Data6!$HS$1:$HS$10,Data6!$HS$11:$HS$20</definedName>
    <definedName name="A125566201C_Data">Data6!$HS$11:$HS$20</definedName>
    <definedName name="A125566201C_Latest">Data6!$HS$20</definedName>
    <definedName name="A125566208V">Data6!$HV$1:$HV$10,Data6!$HV$11:$HV$20</definedName>
    <definedName name="A125566208V_Data">Data6!$HV$11:$HV$20</definedName>
    <definedName name="A125566208V_Latest">Data6!$HV$20</definedName>
    <definedName name="A125566209W">Data6!$IK$1:$IK$10,Data6!$IK$11:$IK$20</definedName>
    <definedName name="A125566209W_Data">Data6!$IK$11:$IK$20</definedName>
    <definedName name="A125566209W_Latest">Data6!$IK$20</definedName>
    <definedName name="A125566216V">Data7!$BR$1:$BR$10,Data7!$BR$11:$BR$20</definedName>
    <definedName name="A125566216V_Data">Data7!$BR$11:$BR$20</definedName>
    <definedName name="A125566216V_Latest">Data7!$BR$20</definedName>
    <definedName name="A125566217W">Data7!$CG$1:$CG$10,Data7!$CG$11:$CG$20</definedName>
    <definedName name="A125566217W_Data">Data7!$CG$11:$CG$20</definedName>
    <definedName name="A125566217W_Latest">Data7!$CG$20</definedName>
    <definedName name="A125566224V">Data7!$GN$1:$GN$10,Data7!$GN$11:$GN$20</definedName>
    <definedName name="A125566224V_Data">Data7!$GN$11:$GN$20</definedName>
    <definedName name="A125566224V_Latest">Data7!$GN$20</definedName>
    <definedName name="A125566225W">Data7!$HC$1:$HC$10,Data7!$HC$11:$HC$20</definedName>
    <definedName name="A125566225W_Data">Data7!$HC$11:$HC$20</definedName>
    <definedName name="A125566225W_Latest">Data7!$HC$20</definedName>
    <definedName name="A125566232V">Data7!$HF$1:$HF$10,Data7!$HF$11:$HF$20</definedName>
    <definedName name="A125566232V_Data">Data7!$HF$11:$HF$20</definedName>
    <definedName name="A125566232V_Latest">Data7!$HF$20</definedName>
    <definedName name="A125566233W">Data7!$HU$1:$HU$10,Data7!$HU$11:$HU$20</definedName>
    <definedName name="A125566233W_Data">Data7!$HU$11:$HU$20</definedName>
    <definedName name="A125566233W_Latest">Data7!$HU$20</definedName>
    <definedName name="A125566240V">Data7!$FD$1:$FD$10,Data7!$FD$11:$FD$20</definedName>
    <definedName name="A125566240V_Data">Data7!$FD$11:$FD$20</definedName>
    <definedName name="A125566240V_Latest">Data7!$FD$20</definedName>
    <definedName name="A125566241W">Data7!$FS$1:$FS$10,Data7!$FS$11:$FS$20</definedName>
    <definedName name="A125566241W_Data">Data7!$FS$11:$FS$20</definedName>
    <definedName name="A125566241W_Latest">Data7!$FS$20</definedName>
    <definedName name="A125566248L">Data8!$AJ$1:$AJ$10,Data8!$AJ$11:$AJ$20</definedName>
    <definedName name="A125566248L_Data">Data8!$AJ$11:$AJ$20</definedName>
    <definedName name="A125566248L_Latest">Data8!$AJ$20</definedName>
    <definedName name="A125566249R">Data8!$AY$1:$AY$10,Data8!$AY$11:$AY$20</definedName>
    <definedName name="A125566249R_Data">Data8!$AY$11:$AY$20</definedName>
    <definedName name="A125566249R_Latest">Data8!$AY$20</definedName>
    <definedName name="A125566256L">Data9!$CN$1:$CN$10,Data9!$CN$11:$CN$20</definedName>
    <definedName name="A125566256L_Data">Data9!$CN$11:$CN$20</definedName>
    <definedName name="A125566256L_Latest">Data9!$CN$20</definedName>
    <definedName name="A125566257R">Data9!$DC$1:$DC$10,Data9!$DC$11:$DC$20</definedName>
    <definedName name="A125566257R_Data">Data9!$DC$11:$DC$20</definedName>
    <definedName name="A125566257R_Latest">Data9!$DC$20</definedName>
    <definedName name="A125566264L">Data16!$AH$1:$AH$10,Data16!$AH$11:$AH$20</definedName>
    <definedName name="A125566264L_Data">Data16!$AH$11:$AH$20</definedName>
    <definedName name="A125566264L_Latest">Data16!$AH$20</definedName>
    <definedName name="A125566265R">Data16!$AW$1:$AW$10,Data16!$AW$11:$AW$20</definedName>
    <definedName name="A125566265R_Data">Data16!$AW$11:$AW$20</definedName>
    <definedName name="A125566265R_Latest">Data16!$AW$20</definedName>
    <definedName name="A125566272L">Data16!$CJ$1:$CJ$10,Data16!$CJ$11:$CJ$20</definedName>
    <definedName name="A125566272L_Data">Data16!$CJ$11:$CJ$20</definedName>
    <definedName name="A125566272L_Latest">Data16!$CJ$20</definedName>
    <definedName name="A125566273R">Data16!$CY$1:$CY$10,Data16!$CY$11:$CY$20</definedName>
    <definedName name="A125566273R_Data">Data16!$CY$11:$CY$20</definedName>
    <definedName name="A125566273R_Latest">Data16!$CY$20</definedName>
    <definedName name="A125566280L">Data16!$FD$1:$FD$10,Data16!$FD$11:$FD$20</definedName>
    <definedName name="A125566280L_Data">Data16!$FD$11:$FD$20</definedName>
    <definedName name="A125566280L_Latest">Data16!$FD$20</definedName>
    <definedName name="A125566281R">Data16!$FS$1:$FS$10,Data16!$FS$11:$FS$20</definedName>
    <definedName name="A125566281R_Data">Data16!$FS$11:$FS$20</definedName>
    <definedName name="A125566281R_Latest">Data16!$FS$20</definedName>
    <definedName name="A125566288F">Data16!$HX$1:$HX$10,Data16!$HX$11:$HX$20</definedName>
    <definedName name="A125566288F_Data">Data16!$HX$11:$HX$20</definedName>
    <definedName name="A125566288F_Latest">Data16!$HX$20</definedName>
    <definedName name="A125566289J">Data16!$IM$1:$IM$10,Data16!$IM$11:$IM$20</definedName>
    <definedName name="A125566289J_Data">Data16!$IM$11:$IM$20</definedName>
    <definedName name="A125566289J_Latest">Data16!$IM$20</definedName>
    <definedName name="A125566296F">Data15!$N$1:$N$10,Data15!$N$11:$N$20</definedName>
    <definedName name="A125566296F_Data">Data15!$N$11:$N$20</definedName>
    <definedName name="A125566296F_Latest">Data15!$N$20</definedName>
    <definedName name="A125566297J">Data15!$AC$1:$AC$10,Data15!$AC$11:$AC$20</definedName>
    <definedName name="A125566297J_Data">Data15!$AC$11:$AC$20</definedName>
    <definedName name="A125566297J_Latest">Data15!$AC$20</definedName>
    <definedName name="A125566304V">Data15!$HD$1:$HD$10,Data15!$HD$11:$HD$20</definedName>
    <definedName name="A125566304V_Data">Data15!$HD$11:$HD$20</definedName>
    <definedName name="A125566304V_Latest">Data15!$HD$20</definedName>
    <definedName name="A125566305W">Data15!$HS$1:$HS$10,Data15!$HS$11:$HS$20</definedName>
    <definedName name="A125566305W_Data">Data15!$HS$11:$HS$20</definedName>
    <definedName name="A125566305W_Latest">Data15!$HS$20</definedName>
    <definedName name="A125566312V">Data17!$R$1:$R$10,Data17!$R$11:$R$20</definedName>
    <definedName name="A125566312V_Data">Data17!$R$11:$R$20</definedName>
    <definedName name="A125566312V_Latest">Data17!$R$20</definedName>
    <definedName name="A125566313W">Data17!$AG$1:$AG$10,Data17!$AG$11:$AG$20</definedName>
    <definedName name="A125566313W_Data">Data17!$AG$11:$AG$20</definedName>
    <definedName name="A125566313W_Latest">Data17!$AG$20</definedName>
    <definedName name="A125566320V">Data16!$HF$1:$HF$10,Data16!$HF$11:$HF$20</definedName>
    <definedName name="A125566320V_Data">Data16!$HF$11:$HF$20</definedName>
    <definedName name="A125566320V_Latest">Data16!$HF$20</definedName>
    <definedName name="A125566321W">Data16!$HU$1:$HU$10,Data16!$HU$11:$HU$20</definedName>
    <definedName name="A125566321W_Data">Data16!$HU$11:$HU$20</definedName>
    <definedName name="A125566321W_Latest">Data16!$HU$20</definedName>
    <definedName name="A125566328L">Data17!$BB$1:$BB$10,Data17!$BB$11:$BB$20</definedName>
    <definedName name="A125566328L_Data">Data17!$BB$11:$BB$20</definedName>
    <definedName name="A125566328L_Latest">Data17!$BB$20</definedName>
    <definedName name="A125566329R">Data17!$BQ$1:$BQ$10,Data17!$BQ$11:$BQ$20</definedName>
    <definedName name="A125566329R_Data">Data17!$BQ$11:$BQ$20</definedName>
    <definedName name="A125566329R_Latest">Data17!$BQ$20</definedName>
    <definedName name="A125566336L">Data17!$DV$1:$DV$10,Data17!$DV$11:$DV$20</definedName>
    <definedName name="A125566336L_Data">Data17!$DV$11:$DV$20</definedName>
    <definedName name="A125566336L_Latest">Data17!$DV$20</definedName>
    <definedName name="A125566337R">Data17!$EK$1:$EK$10,Data17!$EK$11:$EK$20</definedName>
    <definedName name="A125566337R_Data">Data17!$EK$11:$EK$20</definedName>
    <definedName name="A125566337R_Latest">Data17!$EK$20</definedName>
    <definedName name="A125566344L">Data15!$FB$1:$FB$10,Data15!$FB$11:$FB$20</definedName>
    <definedName name="A125566344L_Data">Data15!$FB$11:$FB$20</definedName>
    <definedName name="A125566344L_Latest">Data15!$FB$20</definedName>
    <definedName name="A125566345R">Data15!$FQ$1:$FQ$10,Data15!$FQ$11:$FQ$20</definedName>
    <definedName name="A125566345R_Data">Data15!$FQ$11:$FQ$20</definedName>
    <definedName name="A125566345R_Latest">Data15!$FQ$20</definedName>
    <definedName name="A125566352L">Data16!$DB$1:$DB$10,Data16!$DB$11:$DB$20</definedName>
    <definedName name="A125566352L_Data">Data16!$DB$11:$DB$20</definedName>
    <definedName name="A125566352L_Latest">Data16!$DB$20</definedName>
    <definedName name="A125566353R">Data16!$DQ$1:$DQ$10,Data16!$DQ$11:$DQ$20</definedName>
    <definedName name="A125566353R_Data">Data16!$DQ$11:$DQ$20</definedName>
    <definedName name="A125566353R_Latest">Data16!$DQ$20</definedName>
    <definedName name="A125566360L">Data16!$IP$1:$IP$10,Data16!$IP$11:$IP$20</definedName>
    <definedName name="A125566360L_Data">Data16!$IP$11:$IP$20</definedName>
    <definedName name="A125566360L_Latest">Data16!$IP$20</definedName>
    <definedName name="A125566361R">Data17!$O$1:$O$10,Data17!$O$11:$O$20</definedName>
    <definedName name="A125566361R_Data">Data17!$O$11:$O$20</definedName>
    <definedName name="A125566361R_Latest">Data17!$O$20</definedName>
    <definedName name="A125566368F">Data17!$AJ$1:$AJ$10,Data17!$AJ$11:$AJ$20</definedName>
    <definedName name="A125566368F_Data">Data17!$AJ$11:$AJ$20</definedName>
    <definedName name="A125566368F_Latest">Data17!$AJ$20</definedName>
    <definedName name="A125566369J">Data17!$AY$1:$AY$10,Data17!$AY$11:$AY$20</definedName>
    <definedName name="A125566369J_Data">Data17!$AY$11:$AY$20</definedName>
    <definedName name="A125566369J_Latest">Data17!$AY$20</definedName>
    <definedName name="A125566376F">Data17!$BT$1:$BT$10,Data17!$BT$11:$BT$20</definedName>
    <definedName name="A125566376F_Data">Data17!$BT$11:$BT$20</definedName>
    <definedName name="A125566376F_Latest">Data17!$BT$20</definedName>
    <definedName name="A125566377J">Data17!$CI$1:$CI$10,Data17!$CI$11:$CI$20</definedName>
    <definedName name="A125566377J_Data">Data17!$CI$11:$CI$20</definedName>
    <definedName name="A125566377J_Latest">Data17!$CI$20</definedName>
    <definedName name="A125566384F">Data17!$DD$1:$DD$10,Data17!$DD$11:$DD$20</definedName>
    <definedName name="A125566384F_Data">Data17!$DD$11:$DD$20</definedName>
    <definedName name="A125566384F_Latest">Data17!$DD$20</definedName>
    <definedName name="A125566385J">Data17!$DS$1:$DS$10,Data17!$DS$11:$DS$20</definedName>
    <definedName name="A125566385J_Data">Data17!$DS$11:$DS$20</definedName>
    <definedName name="A125566385J_Latest">Data17!$DS$20</definedName>
    <definedName name="A125566392F">Data15!$AX$1:$AX$10,Data15!$AX$11:$AX$20</definedName>
    <definedName name="A125566392F_Data">Data15!$AX$11:$AX$20</definedName>
    <definedName name="A125566392F_Latest">Data15!$AX$20</definedName>
    <definedName name="A125566393J">Data15!$BM$1:$BM$10,Data15!$BM$11:$BM$20</definedName>
    <definedName name="A125566393J_Data">Data15!$BM$11:$BM$20</definedName>
    <definedName name="A125566393J_Latest">Data15!$BM$20</definedName>
    <definedName name="A125566400V">Data15!$CZ$1:$CZ$10,Data15!$CZ$11:$CZ$20</definedName>
    <definedName name="A125566400V_Data">Data15!$CZ$11:$CZ$20</definedName>
    <definedName name="A125566400V_Latest">Data15!$CZ$20</definedName>
    <definedName name="A125566401W">Data15!$DO$1:$DO$10,Data15!$DO$11:$DO$20</definedName>
    <definedName name="A125566401W_Data">Data15!$DO$11:$DO$20</definedName>
    <definedName name="A125566401W_Latest">Data15!$DO$20</definedName>
    <definedName name="A125566408L">Data15!$DR$1:$DR$10,Data15!$DR$11:$DR$20</definedName>
    <definedName name="A125566408L_Data">Data15!$DR$11:$DR$20</definedName>
    <definedName name="A125566408L_Latest">Data15!$DR$20</definedName>
    <definedName name="A125566409R">Data15!$EG$1:$EG$10,Data15!$EG$11:$EG$20</definedName>
    <definedName name="A125566409R_Data">Data15!$EG$11:$EG$20</definedName>
    <definedName name="A125566409R_Latest">Data15!$EG$20</definedName>
    <definedName name="A125566416L">Data15!$GL$1:$GL$10,Data15!$GL$11:$GL$20</definedName>
    <definedName name="A125566416L_Data">Data15!$GL$11:$GL$20</definedName>
    <definedName name="A125566416L_Latest">Data15!$GL$20</definedName>
    <definedName name="A125566417R">Data15!$HA$1:$HA$10,Data15!$HA$11:$HA$20</definedName>
    <definedName name="A125566417R_Data">Data15!$HA$11:$HA$20</definedName>
    <definedName name="A125566417R_Latest">Data15!$HA$20</definedName>
    <definedName name="A125566424L">Data15!$HV$1:$HV$10,Data15!$HV$11:$HV$20</definedName>
    <definedName name="A125566424L_Data">Data15!$HV$11:$HV$20</definedName>
    <definedName name="A125566424L_Latest">Data15!$HV$20</definedName>
    <definedName name="A125566425R">Data15!$IK$1:$IK$10,Data15!$IK$11:$IK$20</definedName>
    <definedName name="A125566425R_Data">Data15!$IK$11:$IK$20</definedName>
    <definedName name="A125566425R_Latest">Data15!$IK$20</definedName>
    <definedName name="A125566432L">Data15!$IN$1:$IN$10,Data15!$IN$11:$IN$20</definedName>
    <definedName name="A125566432L_Data">Data15!$IN$11:$IN$20</definedName>
    <definedName name="A125566432L_Latest">Data15!$IN$20</definedName>
    <definedName name="A125566433R">Data16!$M$1:$M$10,Data16!$M$11:$M$20</definedName>
    <definedName name="A125566433R_Data">Data16!$M$11:$M$20</definedName>
    <definedName name="A125566433R_Latest">Data16!$M$20</definedName>
    <definedName name="A125566440L">Data16!$DT$1:$DT$10,Data16!$DT$11:$DT$20</definedName>
    <definedName name="A125566440L_Data">Data16!$DT$11:$DT$20</definedName>
    <definedName name="A125566440L_Latest">Data16!$DT$20</definedName>
    <definedName name="A125566441R">Data16!$EI$1:$EI$10,Data16!$EI$11:$EI$20</definedName>
    <definedName name="A125566441R_Data">Data16!$EI$11:$EI$20</definedName>
    <definedName name="A125566441R_Latest">Data16!$EI$20</definedName>
    <definedName name="A125566448F">Data17!$CL$1:$CL$10,Data17!$CL$11:$CL$20</definedName>
    <definedName name="A125566448F_Data">Data17!$CL$11:$CL$20</definedName>
    <definedName name="A125566448F_Latest">Data17!$CL$20</definedName>
    <definedName name="A125566449J">Data17!$DA$1:$DA$10,Data17!$DA$11:$DA$20</definedName>
    <definedName name="A125566449J_Data">Data17!$DA$11:$DA$20</definedName>
    <definedName name="A125566449J_Latest">Data17!$DA$20</definedName>
    <definedName name="A125566456F">Data17!$FF$1:$FF$10,Data17!$FF$11:$FF$20</definedName>
    <definedName name="A125566456F_Data">Data17!$FF$11:$FF$20</definedName>
    <definedName name="A125566456F_Latest">Data17!$FF$20</definedName>
    <definedName name="A125566457J">Data17!$FU$1:$FU$10,Data17!$FU$11:$FU$20</definedName>
    <definedName name="A125566457J_Data">Data17!$FU$11:$FU$20</definedName>
    <definedName name="A125566457J_Latest">Data17!$FU$20</definedName>
    <definedName name="A125566464F">Data17!$FX$1:$FX$10,Data17!$FX$11:$FX$20</definedName>
    <definedName name="A125566464F_Data">Data17!$FX$11:$FX$20</definedName>
    <definedName name="A125566464F_Latest">Data17!$FX$20</definedName>
    <definedName name="A125566465J">Data17!$GM$1:$GM$10,Data17!$GM$11:$GM$20</definedName>
    <definedName name="A125566465J_Data">Data17!$GM$11:$GM$20</definedName>
    <definedName name="A125566465J_Latest">Data17!$GM$20</definedName>
    <definedName name="A125566472F">Data15!$EJ$1:$EJ$10,Data15!$EJ$11:$EJ$20</definedName>
    <definedName name="A125566472F_Data">Data15!$EJ$11:$EJ$20</definedName>
    <definedName name="A125566472F_Latest">Data15!$EJ$20</definedName>
    <definedName name="A125566473J">Data15!$EY$1:$EY$10,Data15!$EY$11:$EY$20</definedName>
    <definedName name="A125566473J_Data">Data15!$EY$11:$EY$20</definedName>
    <definedName name="A125566473J_Latest">Data15!$EY$20</definedName>
    <definedName name="A125566480F">Data16!$FV$1:$FV$10,Data16!$FV$11:$FV$20</definedName>
    <definedName name="A125566480F_Data">Data16!$FV$11:$FV$20</definedName>
    <definedName name="A125566480F_Latest">Data16!$FV$20</definedName>
    <definedName name="A125566481J">Data16!$GK$1:$GK$10,Data16!$GK$11:$GK$20</definedName>
    <definedName name="A125566481J_Data">Data16!$GK$11:$GK$20</definedName>
    <definedName name="A125566481J_Latest">Data16!$GK$20</definedName>
    <definedName name="A125566488X">Data16!$GN$1:$GN$10,Data16!$GN$11:$GN$20</definedName>
    <definedName name="A125566488X_Data">Data16!$GN$11:$GN$20</definedName>
    <definedName name="A125566488X_Latest">Data16!$GN$20</definedName>
    <definedName name="A125566489A">Data16!$HC$1:$HC$10,Data16!$HC$11:$HC$20</definedName>
    <definedName name="A125566489A_Data">Data16!$HC$11:$HC$20</definedName>
    <definedName name="A125566489A_Latest">Data16!$HC$20</definedName>
    <definedName name="A125566496X">Data17!$EN$1:$EN$10,Data17!$EN$11:$EN$20</definedName>
    <definedName name="A125566496X_Data">Data17!$EN$11:$EN$20</definedName>
    <definedName name="A125566496X_Latest">Data17!$EN$20</definedName>
    <definedName name="A125566497A">Data17!$FC$1:$FC$10,Data17!$FC$11:$FC$20</definedName>
    <definedName name="A125566497A_Data">Data17!$FC$11:$FC$20</definedName>
    <definedName name="A125566497A_Latest">Data17!$FC$20</definedName>
    <definedName name="A125566504L">Data15!$AF$1:$AF$10,Data15!$AF$11:$AF$20</definedName>
    <definedName name="A125566504L_Data">Data15!$AF$11:$AF$20</definedName>
    <definedName name="A125566504L_Latest">Data15!$AF$20</definedName>
    <definedName name="A125566505R">Data15!$AU$1:$AU$10,Data15!$AU$11:$AU$20</definedName>
    <definedName name="A125566505R_Data">Data15!$AU$11:$AU$20</definedName>
    <definedName name="A125566505R_Latest">Data15!$AU$20</definedName>
    <definedName name="A125566512L">Data15!$BP$1:$BP$10,Data15!$BP$11:$BP$20</definedName>
    <definedName name="A125566512L_Data">Data15!$BP$11:$BP$20</definedName>
    <definedName name="A125566512L_Latest">Data15!$BP$20</definedName>
    <definedName name="A125566513R">Data15!$CE$1:$CE$10,Data15!$CE$11:$CE$20</definedName>
    <definedName name="A125566513R_Data">Data15!$CE$11:$CE$20</definedName>
    <definedName name="A125566513R_Latest">Data15!$CE$20</definedName>
    <definedName name="A125566520L">Data15!$CH$1:$CH$10,Data15!$CH$11:$CH$20</definedName>
    <definedName name="A125566520L_Data">Data15!$CH$11:$CH$20</definedName>
    <definedName name="A125566520L_Latest">Data15!$CH$20</definedName>
    <definedName name="A125566521R">Data15!$CW$1:$CW$10,Data15!$CW$11:$CW$20</definedName>
    <definedName name="A125566521R_Data">Data15!$CW$11:$CW$20</definedName>
    <definedName name="A125566521R_Latest">Data15!$CW$20</definedName>
    <definedName name="A125566528F">Data15!$FT$1:$FT$10,Data15!$FT$11:$FT$20</definedName>
    <definedName name="A125566528F_Data">Data15!$FT$11:$FT$20</definedName>
    <definedName name="A125566528F_Latest">Data15!$FT$20</definedName>
    <definedName name="A125566529J">Data15!$GI$1:$GI$10,Data15!$GI$11:$GI$20</definedName>
    <definedName name="A125566529J_Data">Data15!$GI$11:$GI$20</definedName>
    <definedName name="A125566529J_Latest">Data15!$GI$20</definedName>
    <definedName name="A125566536F">Data16!$AZ$1:$AZ$10,Data16!$AZ$11:$AZ$20</definedName>
    <definedName name="A125566536F_Data">Data16!$AZ$11:$AZ$20</definedName>
    <definedName name="A125566536F_Latest">Data16!$AZ$20</definedName>
    <definedName name="A125566537J">Data16!$BO$1:$BO$10,Data16!$BO$11:$BO$20</definedName>
    <definedName name="A125566537J_Data">Data16!$BO$11:$BO$20</definedName>
    <definedName name="A125566537J_Latest">Data16!$BO$20</definedName>
    <definedName name="A125566544F">Data16!$BR$1:$BR$10,Data16!$BR$11:$BR$20</definedName>
    <definedName name="A125566544F_Data">Data16!$BR$11:$BR$20</definedName>
    <definedName name="A125566544F_Latest">Data16!$BR$20</definedName>
    <definedName name="A125566545J">Data16!$CG$1:$CG$10,Data16!$CG$11:$CG$20</definedName>
    <definedName name="A125566545J_Data">Data16!$CG$11:$CG$20</definedName>
    <definedName name="A125566545J_Latest">Data16!$CG$20</definedName>
    <definedName name="A125566552F">Data16!$P$1:$P$10,Data16!$P$11:$P$20</definedName>
    <definedName name="A125566552F_Data">Data16!$P$11:$P$20</definedName>
    <definedName name="A125566552F_Latest">Data16!$P$20</definedName>
    <definedName name="A125566553J">Data16!$AE$1:$AE$10,Data16!$AE$11:$AE$20</definedName>
    <definedName name="A125566553J_Data">Data16!$AE$11:$AE$20</definedName>
    <definedName name="A125566553J_Latest">Data16!$AE$20</definedName>
    <definedName name="A125566560F">Data16!$EL$1:$EL$10,Data16!$EL$11:$EL$20</definedName>
    <definedName name="A125566560F_Data">Data16!$EL$11:$EL$20</definedName>
    <definedName name="A125566560F_Latest">Data16!$EL$20</definedName>
    <definedName name="A125566561J">Data16!$FA$1:$FA$10,Data16!$FA$11:$FA$20</definedName>
    <definedName name="A125566561J_Data">Data16!$FA$11:$FA$20</definedName>
    <definedName name="A125566561J_Latest">Data16!$FA$20</definedName>
    <definedName name="A125566568X">Data17!$GP$1:$GP$10,Data17!$GP$11:$GP$20</definedName>
    <definedName name="A125566568X_Data">Data17!$GP$11:$GP$20</definedName>
    <definedName name="A125566568X_Latest">Data17!$GP$20</definedName>
    <definedName name="A125566569A">Data17!$HE$1:$HE$10,Data17!$HE$11:$HE$20</definedName>
    <definedName name="A125566569A_Data">Data17!$HE$11:$HE$20</definedName>
    <definedName name="A125566569A_Latest">Data17!$HE$20</definedName>
    <definedName name="A125566576X">Data18!$IB$1:$IB$10,Data18!$IB$11:$IB$20</definedName>
    <definedName name="A125566576X_Data">Data18!$IB$11:$IB$20</definedName>
    <definedName name="A125566576X_Latest">Data18!$IB$20</definedName>
    <definedName name="A125566577A">Data18!$IQ$1:$IQ$10,Data18!$IQ$11:$IQ$20</definedName>
    <definedName name="A125566577A_Data">Data18!$IQ$11:$IQ$20</definedName>
    <definedName name="A125566577A_Latest">Data18!$IQ$20</definedName>
    <definedName name="A125566584X">Data19!$AN$1:$AN$10,Data19!$AN$11:$AN$20</definedName>
    <definedName name="A125566584X_Data">Data19!$AN$11:$AN$20</definedName>
    <definedName name="A125566584X_Latest">Data19!$AN$20</definedName>
    <definedName name="A125566585A">Data19!$BC$1:$BC$10,Data19!$BC$11:$BC$20</definedName>
    <definedName name="A125566585A_Data">Data19!$BC$11:$BC$20</definedName>
    <definedName name="A125566585A_Latest">Data19!$BC$20</definedName>
    <definedName name="A125566592X">Data19!$DH$1:$DH$10,Data19!$DH$11:$DH$20</definedName>
    <definedName name="A125566592X_Data">Data19!$DH$11:$DH$20</definedName>
    <definedName name="A125566592X_Latest">Data19!$DH$20</definedName>
    <definedName name="A125566593A">Data19!$DW$1:$DW$10,Data19!$DW$11:$DW$20</definedName>
    <definedName name="A125566593A_Data">Data19!$DW$11:$DW$20</definedName>
    <definedName name="A125566593A_Latest">Data19!$DW$20</definedName>
    <definedName name="A125566600L">Data19!$GB$1:$GB$10,Data19!$GB$11:$GB$20</definedName>
    <definedName name="A125566600L_Data">Data19!$GB$11:$GB$20</definedName>
    <definedName name="A125566600L_Latest">Data19!$GB$20</definedName>
    <definedName name="A125566601R">Data19!$GQ$1:$GQ$10,Data19!$GQ$11:$GQ$20</definedName>
    <definedName name="A125566601R_Data">Data19!$GQ$11:$GQ$20</definedName>
    <definedName name="A125566601R_Latest">Data19!$GQ$20</definedName>
    <definedName name="A125566608F">Data17!$HH$1:$HH$10,Data17!$HH$11:$HH$20</definedName>
    <definedName name="A125566608F_Data">Data17!$HH$11:$HH$20</definedName>
    <definedName name="A125566608F_Latest">Data17!$HH$20</definedName>
    <definedName name="A125566609J">Data17!$HW$1:$HW$10,Data17!$HW$11:$HW$20</definedName>
    <definedName name="A125566609J_Data">Data17!$HW$11:$HW$20</definedName>
    <definedName name="A125566609J_Latest">Data17!$HW$20</definedName>
    <definedName name="A125566616F">Data18!$FH$1:$FH$10,Data18!$FH$11:$FH$20</definedName>
    <definedName name="A125566616F_Data">Data18!$FH$11:$FH$20</definedName>
    <definedName name="A125566616F_Latest">Data18!$FH$20</definedName>
    <definedName name="A125566617J">Data18!$FW$1:$FW$10,Data18!$FW$11:$FW$20</definedName>
    <definedName name="A125566617J_Data">Data18!$FW$11:$FW$20</definedName>
    <definedName name="A125566617J_Latest">Data18!$FW$20</definedName>
    <definedName name="A125566624F">Data19!$HL$1:$HL$10,Data19!$HL$11:$HL$20</definedName>
    <definedName name="A125566624F_Data">Data19!$HL$11:$HL$20</definedName>
    <definedName name="A125566624F_Latest">Data19!$HL$20</definedName>
    <definedName name="A125566625J">Data19!$IA$1:$IA$10,Data19!$IA$11:$IA$20</definedName>
    <definedName name="A125566625J_Data">Data19!$IA$11:$IA$20</definedName>
    <definedName name="A125566625J_Latest">Data19!$IA$20</definedName>
    <definedName name="A125566632F">Data19!$FJ$1:$FJ$10,Data19!$FJ$11:$FJ$20</definedName>
    <definedName name="A125566632F_Data">Data19!$FJ$11:$FJ$20</definedName>
    <definedName name="A125566632F_Latest">Data19!$FJ$20</definedName>
    <definedName name="A125566633J">Data19!$FY$1:$FY$10,Data19!$FY$11:$FY$20</definedName>
    <definedName name="A125566633J_Data">Data19!$FY$11:$FY$20</definedName>
    <definedName name="A125566633J_Latest">Data19!$FY$20</definedName>
    <definedName name="A125566640F">Data20!$F$1:$F$10,Data20!$F$11:$F$20</definedName>
    <definedName name="A125566640F_Data">Data20!$F$11:$F$20</definedName>
    <definedName name="A125566640F_Latest">Data20!$F$20</definedName>
    <definedName name="A125566641J">Data20!$U$1:$U$10,Data20!$U$11:$U$20</definedName>
    <definedName name="A125566641J_Data">Data20!$U$11:$U$20</definedName>
    <definedName name="A125566641J_Latest">Data20!$U$20</definedName>
    <definedName name="A125566648X">Data20!$BZ$1:$BZ$10,Data20!$BZ$11:$BZ$20</definedName>
    <definedName name="A125566648X_Data">Data20!$BZ$11:$BZ$20</definedName>
    <definedName name="A125566648X_Latest">Data20!$BZ$20</definedName>
    <definedName name="A125566649A">Data20!$CO$1:$CO$10,Data20!$CO$11:$CO$20</definedName>
    <definedName name="A125566649A_Data">Data20!$CO$11:$CO$20</definedName>
    <definedName name="A125566649A_Latest">Data20!$CO$20</definedName>
    <definedName name="A125566656X">Data18!$DF$1:$DF$10,Data18!$DF$11:$DF$20</definedName>
    <definedName name="A125566656X_Data">Data18!$DF$11:$DF$20</definedName>
    <definedName name="A125566656X_Latest">Data18!$DF$20</definedName>
    <definedName name="A125566657A">Data18!$DU$1:$DU$10,Data18!$DU$11:$DU$20</definedName>
    <definedName name="A125566657A_Data">Data18!$DU$11:$DU$20</definedName>
    <definedName name="A125566657A_Latest">Data18!$DU$20</definedName>
    <definedName name="A125566664X">Data19!$BF$1:$BF$10,Data19!$BF$11:$BF$20</definedName>
    <definedName name="A125566664X_Data">Data19!$BF$11:$BF$20</definedName>
    <definedName name="A125566664X_Latest">Data19!$BF$20</definedName>
    <definedName name="A125566665A">Data19!$BU$1:$BU$10,Data19!$BU$11:$BU$20</definedName>
    <definedName name="A125566665A_Data">Data19!$BU$11:$BU$20</definedName>
    <definedName name="A125566665A_Latest">Data19!$BU$20</definedName>
    <definedName name="A125566672X">Data19!$GT$1:$GT$10,Data19!$GT$11:$GT$20</definedName>
    <definedName name="A125566672X_Data">Data19!$GT$11:$GT$20</definedName>
    <definedName name="A125566672X_Latest">Data19!$GT$20</definedName>
    <definedName name="A125566673A">Data19!$HI$1:$HI$10,Data19!$HI$11:$HI$20</definedName>
    <definedName name="A125566673A_Data">Data19!$HI$11:$HI$20</definedName>
    <definedName name="A125566673A_Latest">Data19!$HI$20</definedName>
    <definedName name="A125566680X">Data19!$ID$1:$ID$10,Data19!$ID$11:$ID$20</definedName>
    <definedName name="A125566680X_Data">Data19!$ID$11:$ID$20</definedName>
    <definedName name="A125566680X_Latest">Data19!$ID$20</definedName>
    <definedName name="A125566681A">Data20!$C$1:$C$10,Data20!$C$11:$C$20</definedName>
    <definedName name="A125566681A_Data">Data20!$C$11:$C$20</definedName>
    <definedName name="A125566681A_Latest">Data20!$C$20</definedName>
    <definedName name="A125566688T">Data20!$X$1:$X$10,Data20!$X$11:$X$20</definedName>
    <definedName name="A125566688T_Data">Data20!$X$11:$X$20</definedName>
    <definedName name="A125566688T_Latest">Data20!$X$20</definedName>
    <definedName name="A125566689V">Data20!$AM$1:$AM$10,Data20!$AM$11:$AM$20</definedName>
    <definedName name="A125566689V_Data">Data20!$AM$11:$AM$20</definedName>
    <definedName name="A125566689V_Latest">Data20!$AM$20</definedName>
    <definedName name="A125566696T">Data20!$BH$1:$BH$10,Data20!$BH$11:$BH$20</definedName>
    <definedName name="A125566696T_Data">Data20!$BH$11:$BH$20</definedName>
    <definedName name="A125566696T_Latest">Data20!$BH$20</definedName>
    <definedName name="A125566697V">Data20!$BW$1:$BW$10,Data20!$BW$11:$BW$20</definedName>
    <definedName name="A125566697V_Data">Data20!$BW$11:$BW$20</definedName>
    <definedName name="A125566697V_Latest">Data20!$BW$20</definedName>
    <definedName name="A125566704F">Data18!$B$1:$B$10,Data18!$B$11:$B$20</definedName>
    <definedName name="A125566704F_Data">Data18!$B$11:$B$20</definedName>
    <definedName name="A125566704F_Latest">Data18!$B$20</definedName>
    <definedName name="A125566705J">Data18!$Q$1:$Q$10,Data18!$Q$11:$Q$20</definedName>
    <definedName name="A125566705J_Data">Data18!$Q$11:$Q$20</definedName>
    <definedName name="A125566705J_Latest">Data18!$Q$20</definedName>
    <definedName name="A125566712F">Data18!$BD$1:$BD$10,Data18!$BD$11:$BD$20</definedName>
    <definedName name="A125566712F_Data">Data18!$BD$11:$BD$20</definedName>
    <definedName name="A125566712F_Latest">Data18!$BD$20</definedName>
    <definedName name="A125566713J">Data18!$BS$1:$BS$10,Data18!$BS$11:$BS$20</definedName>
    <definedName name="A125566713J_Data">Data18!$BS$11:$BS$20</definedName>
    <definedName name="A125566713J_Latest">Data18!$BS$20</definedName>
    <definedName name="A125566720F">Data18!$BV$1:$BV$10,Data18!$BV$11:$BV$20</definedName>
    <definedName name="A125566720F_Data">Data18!$BV$11:$BV$20</definedName>
    <definedName name="A125566720F_Latest">Data18!$BV$20</definedName>
    <definedName name="A125566721J">Data18!$CK$1:$CK$10,Data18!$CK$11:$CK$20</definedName>
    <definedName name="A125566721J_Data">Data18!$CK$11:$CK$20</definedName>
    <definedName name="A125566721J_Latest">Data18!$CK$20</definedName>
    <definedName name="A125566728X">Data18!$EP$1:$EP$10,Data18!$EP$11:$EP$20</definedName>
    <definedName name="A125566728X_Data">Data18!$EP$11:$EP$20</definedName>
    <definedName name="A125566728X_Latest">Data18!$EP$20</definedName>
    <definedName name="A125566729A">Data18!$FE$1:$FE$10,Data18!$FE$11:$FE$20</definedName>
    <definedName name="A125566729A_Data">Data18!$FE$11:$FE$20</definedName>
    <definedName name="A125566729A_Latest">Data18!$FE$20</definedName>
    <definedName name="A125566736X">Data18!$FZ$1:$FZ$10,Data18!$FZ$11:$FZ$20</definedName>
    <definedName name="A125566736X_Data">Data18!$FZ$11:$FZ$20</definedName>
    <definedName name="A125566736X_Latest">Data18!$FZ$20</definedName>
    <definedName name="A125566737A">Data18!$GO$1:$GO$10,Data18!$GO$11:$GO$20</definedName>
    <definedName name="A125566737A_Data">Data18!$GO$11:$GO$20</definedName>
    <definedName name="A125566737A_Latest">Data18!$GO$20</definedName>
    <definedName name="A125566744X">Data18!$GR$1:$GR$10,Data18!$GR$11:$GR$20</definedName>
    <definedName name="A125566744X_Data">Data18!$GR$11:$GR$20</definedName>
    <definedName name="A125566744X_Latest">Data18!$GR$20</definedName>
    <definedName name="A125566745A">Data18!$HG$1:$HG$10,Data18!$HG$11:$HG$20</definedName>
    <definedName name="A125566745A_Data">Data18!$HG$11:$HG$20</definedName>
    <definedName name="A125566745A_Latest">Data18!$HG$20</definedName>
    <definedName name="A125566752X">Data19!$BX$1:$BX$10,Data19!$BX$11:$BX$20</definedName>
    <definedName name="A125566752X_Data">Data19!$BX$11:$BX$20</definedName>
    <definedName name="A125566752X_Latest">Data19!$BX$20</definedName>
    <definedName name="A125566753A">Data19!$CM$1:$CM$10,Data19!$CM$11:$CM$20</definedName>
    <definedName name="A125566753A_Data">Data19!$CM$11:$CM$20</definedName>
    <definedName name="A125566753A_Latest">Data19!$CM$20</definedName>
    <definedName name="A125566760X">Data20!$AP$1:$AP$10,Data20!$AP$11:$AP$20</definedName>
    <definedName name="A125566760X_Data">Data20!$AP$11:$AP$20</definedName>
    <definedName name="A125566760X_Latest">Data20!$AP$20</definedName>
    <definedName name="A125566761A">Data20!$BE$1:$BE$10,Data20!$BE$11:$BE$20</definedName>
    <definedName name="A125566761A_Data">Data20!$BE$11:$BE$20</definedName>
    <definedName name="A125566761A_Latest">Data20!$BE$20</definedName>
    <definedName name="A125566768T">Data20!$DJ$1:$DJ$10,Data20!$DJ$11:$DJ$20</definedName>
    <definedName name="A125566768T_Data">Data20!$DJ$11:$DJ$20</definedName>
    <definedName name="A125566768T_Latest">Data20!$DJ$20</definedName>
    <definedName name="A125566769V">Data20!$DY$1:$DY$10,Data20!$DY$11:$DY$20</definedName>
    <definedName name="A125566769V_Data">Data20!$DY$11:$DY$20</definedName>
    <definedName name="A125566769V_Latest">Data20!$DY$20</definedName>
    <definedName name="A125566776T">Data20!$EB$1:$EB$10,Data20!$EB$11:$EB$20</definedName>
    <definedName name="A125566776T_Data">Data20!$EB$11:$EB$20</definedName>
    <definedName name="A125566776T_Latest">Data20!$EB$20</definedName>
    <definedName name="A125566777V">Data20!$EQ$1:$EQ$10,Data20!$EQ$11:$EQ$20</definedName>
    <definedName name="A125566777V_Data">Data20!$EQ$11:$EQ$20</definedName>
    <definedName name="A125566777V_Latest">Data20!$EQ$20</definedName>
    <definedName name="A125566784T">Data18!$CN$1:$CN$10,Data18!$CN$11:$CN$20</definedName>
    <definedName name="A125566784T_Data">Data18!$CN$11:$CN$20</definedName>
    <definedName name="A125566784T_Latest">Data18!$CN$20</definedName>
    <definedName name="A125566785V">Data18!$DC$1:$DC$10,Data18!$DC$11:$DC$20</definedName>
    <definedName name="A125566785V_Data">Data18!$DC$11:$DC$20</definedName>
    <definedName name="A125566785V_Latest">Data18!$DC$20</definedName>
    <definedName name="A125566792T">Data19!$DZ$1:$DZ$10,Data19!$DZ$11:$DZ$20</definedName>
    <definedName name="A125566792T_Data">Data19!$DZ$11:$DZ$20</definedName>
    <definedName name="A125566792T_Latest">Data19!$DZ$20</definedName>
    <definedName name="A125566793V">Data19!$EO$1:$EO$10,Data19!$EO$11:$EO$20</definedName>
    <definedName name="A125566793V_Data">Data19!$EO$11:$EO$20</definedName>
    <definedName name="A125566793V_Latest">Data19!$EO$20</definedName>
    <definedName name="A125566800F">Data19!$ER$1:$ER$10,Data19!$ER$11:$ER$20</definedName>
    <definedName name="A125566800F_Data">Data19!$ER$11:$ER$20</definedName>
    <definedName name="A125566800F_Latest">Data19!$ER$20</definedName>
    <definedName name="A125566801J">Data19!$FG$1:$FG$10,Data19!$FG$11:$FG$20</definedName>
    <definedName name="A125566801J_Data">Data19!$FG$11:$FG$20</definedName>
    <definedName name="A125566801J_Latest">Data19!$FG$20</definedName>
    <definedName name="A125566808X">Data20!$CR$1:$CR$10,Data20!$CR$11:$CR$20</definedName>
    <definedName name="A125566808X_Data">Data20!$CR$11:$CR$20</definedName>
    <definedName name="A125566808X_Latest">Data20!$CR$20</definedName>
    <definedName name="A125566809A">Data20!$DG$1:$DG$10,Data20!$DG$11:$DG$20</definedName>
    <definedName name="A125566809A_Data">Data20!$DG$11:$DG$20</definedName>
    <definedName name="A125566809A_Latest">Data20!$DG$20</definedName>
    <definedName name="A125566816X">Data17!$HZ$1:$HZ$10,Data17!$HZ$11:$HZ$20</definedName>
    <definedName name="A125566816X_Data">Data17!$HZ$11:$HZ$20</definedName>
    <definedName name="A125566816X_Latest">Data17!$HZ$20</definedName>
    <definedName name="A125566817A">Data17!$IO$1:$IO$10,Data17!$IO$11:$IO$20</definedName>
    <definedName name="A125566817A_Data">Data17!$IO$11:$IO$20</definedName>
    <definedName name="A125566817A_Latest">Data17!$IO$20</definedName>
    <definedName name="A125566824X">Data18!$T$1:$T$10,Data18!$T$11:$T$20</definedName>
    <definedName name="A125566824X_Data">Data18!$T$11:$T$20</definedName>
    <definedName name="A125566824X_Latest">Data18!$T$20</definedName>
    <definedName name="A125566825A">Data18!$AI$1:$AI$10,Data18!$AI$11:$AI$20</definedName>
    <definedName name="A125566825A_Data">Data18!$AI$11:$AI$20</definedName>
    <definedName name="A125566825A_Latest">Data18!$AI$20</definedName>
    <definedName name="A125566832X">Data18!$AL$1:$AL$10,Data18!$AL$11:$AL$20</definedName>
    <definedName name="A125566832X_Data">Data18!$AL$11:$AL$20</definedName>
    <definedName name="A125566832X_Latest">Data18!$AL$20</definedName>
    <definedName name="A125566833A">Data18!$BA$1:$BA$10,Data18!$BA$11:$BA$20</definedName>
    <definedName name="A125566833A_Data">Data18!$BA$11:$BA$20</definedName>
    <definedName name="A125566833A_Latest">Data18!$BA$20</definedName>
    <definedName name="A125566840X">Data18!$DX$1:$DX$10,Data18!$DX$11:$DX$20</definedName>
    <definedName name="A125566840X_Data">Data18!$DX$11:$DX$20</definedName>
    <definedName name="A125566840X_Latest">Data18!$DX$20</definedName>
    <definedName name="A125566841A">Data18!$EM$1:$EM$10,Data18!$EM$11:$EM$20</definedName>
    <definedName name="A125566841A_Data">Data18!$EM$11:$EM$20</definedName>
    <definedName name="A125566841A_Latest">Data18!$EM$20</definedName>
    <definedName name="A125566848T">Data19!$D$1:$D$10,Data19!$D$11:$D$20</definedName>
    <definedName name="A125566848T_Data">Data19!$D$11:$D$20</definedName>
    <definedName name="A125566848T_Latest">Data19!$D$20</definedName>
    <definedName name="A125566849V">Data19!$S$1:$S$10,Data19!$S$11:$S$20</definedName>
    <definedName name="A125566849V_Data">Data19!$S$11:$S$20</definedName>
    <definedName name="A125566849V_Latest">Data19!$S$20</definedName>
    <definedName name="A125566856T">Data19!$V$1:$V$10,Data19!$V$11:$V$20</definedName>
    <definedName name="A125566856T_Data">Data19!$V$11:$V$20</definedName>
    <definedName name="A125566856T_Latest">Data19!$V$20</definedName>
    <definedName name="A125566857V">Data19!$AK$1:$AK$10,Data19!$AK$11:$AK$20</definedName>
    <definedName name="A125566857V_Data">Data19!$AK$11:$AK$20</definedName>
    <definedName name="A125566857V_Latest">Data19!$AK$20</definedName>
    <definedName name="A125566864T">Data18!$HJ$1:$HJ$10,Data18!$HJ$11:$HJ$20</definedName>
    <definedName name="A125566864T_Data">Data18!$HJ$11:$HJ$20</definedName>
    <definedName name="A125566864T_Latest">Data18!$HJ$20</definedName>
    <definedName name="A125566865V">Data18!$HY$1:$HY$10,Data18!$HY$11:$HY$20</definedName>
    <definedName name="A125566865V_Data">Data18!$HY$11:$HY$20</definedName>
    <definedName name="A125566865V_Latest">Data18!$HY$20</definedName>
    <definedName name="A125566872T">Data19!$CP$1:$CP$10,Data19!$CP$11:$CP$20</definedName>
    <definedName name="A125566872T_Data">Data19!$CP$11:$CP$20</definedName>
    <definedName name="A125566872T_Latest">Data19!$CP$20</definedName>
    <definedName name="A125566873V">Data19!$DE$1:$DE$10,Data19!$DE$11:$DE$20</definedName>
    <definedName name="A125566873V_Data">Data19!$DE$11:$DE$20</definedName>
    <definedName name="A125566873V_Latest">Data19!$DE$20</definedName>
    <definedName name="A125566880T">Data20!$ET$1:$ET$10,Data20!$ET$11:$ET$20</definedName>
    <definedName name="A125566880T_Data">Data20!$ET$11:$ET$20</definedName>
    <definedName name="A125566880T_Latest">Data20!$ET$20</definedName>
    <definedName name="A125566881V">Data20!$FI$1:$FI$10,Data20!$FI$11:$FI$20</definedName>
    <definedName name="A125566881V_Data">Data20!$FI$11:$FI$20</definedName>
    <definedName name="A125566881V_Latest">Data20!$FI$20</definedName>
    <definedName name="A125566888K">Data21!$GF$1:$GF$10,Data21!$GF$11:$GF$20</definedName>
    <definedName name="A125566888K_Data">Data21!$GF$11:$GF$20</definedName>
    <definedName name="A125566888K_Latest">Data21!$GF$20</definedName>
    <definedName name="A125566889L">Data21!$GU$1:$GU$10,Data21!$GU$11:$GU$20</definedName>
    <definedName name="A125566889L_Data">Data21!$GU$11:$GU$20</definedName>
    <definedName name="A125566889L_Latest">Data21!$GU$20</definedName>
    <definedName name="A125566896K">Data21!$IH$1:$IH$10,Data21!$IH$11:$IH$20</definedName>
    <definedName name="A125566896K_Data">Data21!$IH$11:$IH$20</definedName>
    <definedName name="A125566896K_Latest">Data21!$IH$20</definedName>
    <definedName name="A125566897L">Data22!$G$1:$G$10,Data22!$G$11:$G$20</definedName>
    <definedName name="A125566897L_Data">Data22!$G$11:$G$20</definedName>
    <definedName name="A125566897L_Latest">Data22!$G$20</definedName>
    <definedName name="A125566904X">Data22!$BL$1:$BL$10,Data22!$BL$11:$BL$20</definedName>
    <definedName name="A125566904X_Data">Data22!$BL$11:$BL$20</definedName>
    <definedName name="A125566904X_Latest">Data22!$BL$20</definedName>
    <definedName name="A125566905A">Data22!$CA$1:$CA$10,Data22!$CA$11:$CA$20</definedName>
    <definedName name="A125566905A_Data">Data22!$CA$11:$CA$20</definedName>
    <definedName name="A125566905A_Latest">Data22!$CA$20</definedName>
    <definedName name="A125566912X">Data22!$EF$1:$EF$10,Data22!$EF$11:$EF$20</definedName>
    <definedName name="A125566912X_Data">Data22!$EF$11:$EF$20</definedName>
    <definedName name="A125566912X_Latest">Data22!$EF$20</definedName>
    <definedName name="A125566913A">Data22!$EU$1:$EU$10,Data22!$EU$11:$EU$20</definedName>
    <definedName name="A125566913A_Data">Data22!$EU$11:$EU$20</definedName>
    <definedName name="A125566913A_Latest">Data22!$EU$20</definedName>
    <definedName name="A125566920X">Data20!$FL$1:$FL$10,Data20!$FL$11:$FL$20</definedName>
    <definedName name="A125566920X_Data">Data20!$FL$11:$FL$20</definedName>
    <definedName name="A125566920X_Latest">Data20!$FL$20</definedName>
    <definedName name="A125566921A">Data20!$GA$1:$GA$10,Data20!$GA$11:$GA$20</definedName>
    <definedName name="A125566921A_Data">Data20!$GA$11:$GA$20</definedName>
    <definedName name="A125566921A_Latest">Data20!$GA$20</definedName>
    <definedName name="A125566928T">Data21!$DL$1:$DL$10,Data21!$DL$11:$DL$20</definedName>
    <definedName name="A125566928T_Data">Data21!$DL$11:$DL$20</definedName>
    <definedName name="A125566928T_Latest">Data21!$DL$20</definedName>
    <definedName name="A125566929V">Data21!$EA$1:$EA$10,Data21!$EA$11:$EA$20</definedName>
    <definedName name="A125566929V_Data">Data21!$EA$11:$EA$20</definedName>
    <definedName name="A125566929V_Latest">Data21!$EA$20</definedName>
    <definedName name="A125566936T">Data22!$FP$1:$FP$10,Data22!$FP$11:$FP$20</definedName>
    <definedName name="A125566936T_Data">Data22!$FP$11:$FP$20</definedName>
    <definedName name="A125566936T_Latest">Data22!$FP$20</definedName>
    <definedName name="A125566937V">Data22!$GE$1:$GE$10,Data22!$GE$11:$GE$20</definedName>
    <definedName name="A125566937V_Data">Data22!$GE$11:$GE$20</definedName>
    <definedName name="A125566937V_Latest">Data22!$GE$20</definedName>
    <definedName name="A125566944T">Data22!$DN$1:$DN$10,Data22!$DN$11:$DN$20</definedName>
    <definedName name="A125566944T_Data">Data22!$DN$11:$DN$20</definedName>
    <definedName name="A125566944T_Latest">Data22!$DN$20</definedName>
    <definedName name="A125566945V">Data22!$EC$1:$EC$10,Data22!$EC$11:$EC$20</definedName>
    <definedName name="A125566945V_Data">Data22!$EC$11:$EC$20</definedName>
    <definedName name="A125566945V_Latest">Data22!$EC$20</definedName>
    <definedName name="A125566952T">Data22!$GZ$1:$GZ$10,Data22!$GZ$11:$GZ$20</definedName>
    <definedName name="A125566952T_Data">Data22!$GZ$11:$GZ$20</definedName>
    <definedName name="A125566952T_Latest">Data22!$GZ$20</definedName>
    <definedName name="A125566953V">Data22!$HO$1:$HO$10,Data22!$HO$11:$HO$20</definedName>
    <definedName name="A125566953V_Data">Data22!$HO$11:$HO$20</definedName>
    <definedName name="A125566953V_Latest">Data22!$HO$20</definedName>
    <definedName name="A125566960T">Data23!$AD$1:$AD$10,Data23!$AD$11:$AD$20</definedName>
    <definedName name="A125566960T_Data">Data23!$AD$11:$AD$20</definedName>
    <definedName name="A125566960T_Latest">Data23!$AD$20</definedName>
    <definedName name="A125566961V">Data23!$AS$1:$AS$10,Data23!$AS$11:$AS$20</definedName>
    <definedName name="A125566961V_Data">Data23!$AS$11:$AS$20</definedName>
    <definedName name="A125566961V_Latest">Data23!$AS$20</definedName>
    <definedName name="A125566968K">Data21!$BJ$1:$BJ$10,Data21!$BJ$11:$BJ$20</definedName>
    <definedName name="A125566968K_Data">Data21!$BJ$11:$BJ$20</definedName>
    <definedName name="A125566968K_Latest">Data21!$BJ$20</definedName>
    <definedName name="A125566969L">Data21!$BY$1:$BY$10,Data21!$BY$11:$BY$20</definedName>
    <definedName name="A125566969L_Data">Data21!$BY$11:$BY$20</definedName>
    <definedName name="A125566969L_Latest">Data21!$BY$20</definedName>
    <definedName name="A125566976K">Data22!$J$1:$J$10,Data22!$J$11:$J$20</definedName>
    <definedName name="A125566976K_Data">Data22!$J$11:$J$20</definedName>
    <definedName name="A125566976K_Latest">Data22!$J$20</definedName>
    <definedName name="A125566977L">Data22!$Y$1:$Y$10,Data22!$Y$11:$Y$20</definedName>
    <definedName name="A125566977L_Data">Data22!$Y$11:$Y$20</definedName>
    <definedName name="A125566977L_Latest">Data22!$Y$20</definedName>
    <definedName name="A125566984K">Data22!$EX$1:$EX$10,Data22!$EX$11:$EX$20</definedName>
    <definedName name="A125566984K_Data">Data22!$EX$11:$EX$20</definedName>
    <definedName name="A125566984K_Latest">Data22!$EX$20</definedName>
    <definedName name="A125566985L">Data22!$FM$1:$FM$10,Data22!$FM$11:$FM$20</definedName>
    <definedName name="A125566985L_Data">Data22!$FM$11:$FM$20</definedName>
    <definedName name="A125566985L_Latest">Data22!$FM$20</definedName>
    <definedName name="A125566992K">Data22!$GH$1:$GH$10,Data22!$GH$11:$GH$20</definedName>
    <definedName name="A125566992K_Data">Data22!$GH$11:$GH$20</definedName>
    <definedName name="A125566992K_Latest">Data22!$GH$20</definedName>
    <definedName name="A125566993L">Data22!$GW$1:$GW$10,Data22!$GW$11:$GW$20</definedName>
    <definedName name="A125566993L_Data">Data22!$GW$11:$GW$20</definedName>
    <definedName name="A125566993L_Latest">Data22!$GW$20</definedName>
    <definedName name="A125567000A">Data22!$HR$1:$HR$10,Data22!$HR$11:$HR$20</definedName>
    <definedName name="A125567000A_Data">Data22!$HR$11:$HR$20</definedName>
    <definedName name="A125567000A_Latest">Data22!$HR$20</definedName>
    <definedName name="A125567001C">Data22!$IG$1:$IG$10,Data22!$IG$11:$IG$20</definedName>
    <definedName name="A125567001C_Data">Data22!$IG$11:$IG$20</definedName>
    <definedName name="A125567001C_Latest">Data22!$IG$20</definedName>
    <definedName name="A125567008V">Data23!$L$1:$L$10,Data23!$L$11:$L$20</definedName>
    <definedName name="A125567008V_Data">Data23!$L$11:$L$20</definedName>
    <definedName name="A125567008V_Latest">Data23!$L$20</definedName>
    <definedName name="A125567009W">Data23!$AA$1:$AA$10,Data23!$AA$11:$AA$20</definedName>
    <definedName name="A125567009W_Data">Data23!$AA$11:$AA$20</definedName>
    <definedName name="A125567009W_Latest">Data23!$AA$20</definedName>
    <definedName name="A125567016V">Data20!$GV$1:$GV$10,Data20!$GV$11:$GV$20</definedName>
    <definedName name="A125567016V_Data">Data20!$GV$11:$GV$20</definedName>
    <definedName name="A125567016V_Latest">Data20!$GV$20</definedName>
    <definedName name="A125567017W">Data20!$HK$1:$HK$10,Data20!$HK$11:$HK$20</definedName>
    <definedName name="A125567017W_Data">Data20!$HK$11:$HK$20</definedName>
    <definedName name="A125567017W_Latest">Data20!$HK$20</definedName>
    <definedName name="A125567024V">Data21!$H$1:$H$10,Data21!$H$11:$H$20</definedName>
    <definedName name="A125567024V_Data">Data21!$H$11:$H$20</definedName>
    <definedName name="A125567024V_Latest">Data21!$H$20</definedName>
    <definedName name="A125567025W">Data21!$W$1:$W$10,Data21!$W$11:$W$20</definedName>
    <definedName name="A125567025W_Data">Data21!$W$11:$W$20</definedName>
    <definedName name="A125567025W_Latest">Data21!$W$20</definedName>
    <definedName name="A125567032V">Data21!$Z$1:$Z$10,Data21!$Z$11:$Z$20</definedName>
    <definedName name="A125567032V_Data">Data21!$Z$11:$Z$20</definedName>
    <definedName name="A125567032V_Latest">Data21!$Z$20</definedName>
    <definedName name="A125567033W">Data21!$AO$1:$AO$10,Data21!$AO$11:$AO$20</definedName>
    <definedName name="A125567033W_Data">Data21!$AO$11:$AO$20</definedName>
    <definedName name="A125567033W_Latest">Data21!$AO$20</definedName>
    <definedName name="A125567040V">Data21!$CT$1:$CT$10,Data21!$CT$11:$CT$20</definedName>
    <definedName name="A125567040V_Data">Data21!$CT$11:$CT$20</definedName>
    <definedName name="A125567040V_Latest">Data21!$CT$20</definedName>
    <definedName name="A125567041W">Data21!$DI$1:$DI$10,Data21!$DI$11:$DI$20</definedName>
    <definedName name="A125567041W_Data">Data21!$DI$11:$DI$20</definedName>
    <definedName name="A125567041W_Latest">Data21!$DI$20</definedName>
    <definedName name="A125567048L">Data21!$ED$1:$ED$10,Data21!$ED$11:$ED$20</definedName>
    <definedName name="A125567048L_Data">Data21!$ED$11:$ED$20</definedName>
    <definedName name="A125567048L_Latest">Data21!$ED$20</definedName>
    <definedName name="A125567049R">Data21!$ES$1:$ES$10,Data21!$ES$11:$ES$20</definedName>
    <definedName name="A125567049R_Data">Data21!$ES$11:$ES$20</definedName>
    <definedName name="A125567049R_Latest">Data21!$ES$20</definedName>
    <definedName name="A125567056L">Data21!$EV$1:$EV$10,Data21!$EV$11:$EV$20</definedName>
    <definedName name="A125567056L_Data">Data21!$EV$11:$EV$20</definedName>
    <definedName name="A125567056L_Latest">Data21!$EV$20</definedName>
    <definedName name="A125567057R">Data21!$FK$1:$FK$10,Data21!$FK$11:$FK$20</definedName>
    <definedName name="A125567057R_Data">Data21!$FK$11:$FK$20</definedName>
    <definedName name="A125567057R_Latest">Data21!$FK$20</definedName>
    <definedName name="A125567064L">Data22!$AB$1:$AB$10,Data22!$AB$11:$AB$20</definedName>
    <definedName name="A125567064L_Data">Data22!$AB$11:$AB$20</definedName>
    <definedName name="A125567064L_Latest">Data22!$AB$20</definedName>
    <definedName name="A125567065R">Data22!$AQ$1:$AQ$10,Data22!$AQ$11:$AQ$20</definedName>
    <definedName name="A125567065R_Data">Data22!$AQ$11:$AQ$20</definedName>
    <definedName name="A125567065R_Latest">Data22!$AQ$20</definedName>
    <definedName name="A125567072L">Data22!$IJ$1:$IJ$10,Data22!$IJ$11:$IJ$20</definedName>
    <definedName name="A125567072L_Data">Data22!$IJ$11:$IJ$20</definedName>
    <definedName name="A125567072L_Latest">Data22!$IJ$20</definedName>
    <definedName name="A125567073R">Data23!$I$1:$I$10,Data23!$I$11:$I$20</definedName>
    <definedName name="A125567073R_Data">Data23!$I$11:$I$20</definedName>
    <definedName name="A125567073R_Latest">Data23!$I$20</definedName>
    <definedName name="A125567080L">Data23!$BN$1:$BN$10,Data23!$BN$11:$BN$20</definedName>
    <definedName name="A125567080L_Data">Data23!$BN$11:$BN$20</definedName>
    <definedName name="A125567080L_Latest">Data23!$BN$20</definedName>
    <definedName name="A125567081R">Data23!$CC$1:$CC$10,Data23!$CC$11:$CC$20</definedName>
    <definedName name="A125567081R_Data">Data23!$CC$11:$CC$20</definedName>
    <definedName name="A125567081R_Latest">Data23!$CC$20</definedName>
    <definedName name="A125567088F">Data23!$CF$1:$CF$10,Data23!$CF$11:$CF$20</definedName>
    <definedName name="A125567088F_Data">Data23!$CF$11:$CF$20</definedName>
    <definedName name="A125567088F_Latest">Data23!$CF$20</definedName>
    <definedName name="A125567089J">Data23!$CU$1:$CU$10,Data23!$CU$11:$CU$20</definedName>
    <definedName name="A125567089J_Data">Data23!$CU$11:$CU$20</definedName>
    <definedName name="A125567089J_Latest">Data23!$CU$20</definedName>
    <definedName name="A125567096F">Data21!$AR$1:$AR$10,Data21!$AR$11:$AR$20</definedName>
    <definedName name="A125567096F_Data">Data21!$AR$11:$AR$20</definedName>
    <definedName name="A125567096F_Latest">Data21!$AR$20</definedName>
    <definedName name="A125567097J">Data21!$BG$1:$BG$10,Data21!$BG$11:$BG$20</definedName>
    <definedName name="A125567097J_Data">Data21!$BG$11:$BG$20</definedName>
    <definedName name="A125567097J_Latest">Data21!$BG$20</definedName>
    <definedName name="A125567104V">Data22!$CD$1:$CD$10,Data22!$CD$11:$CD$20</definedName>
    <definedName name="A125567104V_Data">Data22!$CD$11:$CD$20</definedName>
    <definedName name="A125567104V_Latest">Data22!$CD$20</definedName>
    <definedName name="A125567105W">Data22!$CS$1:$CS$10,Data22!$CS$11:$CS$20</definedName>
    <definedName name="A125567105W_Data">Data22!$CS$11:$CS$20</definedName>
    <definedName name="A125567105W_Latest">Data22!$CS$20</definedName>
    <definedName name="A125567112V">Data22!$CV$1:$CV$10,Data22!$CV$11:$CV$20</definedName>
    <definedName name="A125567112V_Data">Data22!$CV$11:$CV$20</definedName>
    <definedName name="A125567112V_Latest">Data22!$CV$20</definedName>
    <definedName name="A125567113W">Data22!$DK$1:$DK$10,Data22!$DK$11:$DK$20</definedName>
    <definedName name="A125567113W_Data">Data22!$DK$11:$DK$20</definedName>
    <definedName name="A125567113W_Latest">Data22!$DK$20</definedName>
    <definedName name="A125567120V">Data23!$AV$1:$AV$10,Data23!$AV$11:$AV$20</definedName>
    <definedName name="A125567120V_Data">Data23!$AV$11:$AV$20</definedName>
    <definedName name="A125567120V_Latest">Data23!$AV$20</definedName>
    <definedName name="A125567121W">Data23!$BK$1:$BK$10,Data23!$BK$11:$BK$20</definedName>
    <definedName name="A125567121W_Data">Data23!$BK$11:$BK$20</definedName>
    <definedName name="A125567121W_Latest">Data23!$BK$20</definedName>
    <definedName name="A125567128L">Data20!$GD$1:$GD$10,Data20!$GD$11:$GD$20</definedName>
    <definedName name="A125567128L_Data">Data20!$GD$11:$GD$20</definedName>
    <definedName name="A125567128L_Latest">Data20!$GD$20</definedName>
    <definedName name="A125567129R">Data20!$GS$1:$GS$10,Data20!$GS$11:$GS$20</definedName>
    <definedName name="A125567129R_Data">Data20!$GS$11:$GS$20</definedName>
    <definedName name="A125567129R_Latest">Data20!$GS$20</definedName>
    <definedName name="A125567136L">Data20!$HN$1:$HN$10,Data20!$HN$11:$HN$20</definedName>
    <definedName name="A125567136L_Data">Data20!$HN$11:$HN$20</definedName>
    <definedName name="A125567136L_Latest">Data20!$HN$20</definedName>
    <definedName name="A125567137R">Data20!$IC$1:$IC$10,Data20!$IC$11:$IC$20</definedName>
    <definedName name="A125567137R_Data">Data20!$IC$11:$IC$20</definedName>
    <definedName name="A125567137R_Latest">Data20!$IC$20</definedName>
    <definedName name="A125567144L">Data20!$IF$1:$IF$10,Data20!$IF$11:$IF$20</definedName>
    <definedName name="A125567144L_Data">Data20!$IF$11:$IF$20</definedName>
    <definedName name="A125567144L_Latest">Data20!$IF$20</definedName>
    <definedName name="A125567145R">Data21!$E$1:$E$10,Data21!$E$11:$E$20</definedName>
    <definedName name="A125567145R_Data">Data21!$E$11:$E$20</definedName>
    <definedName name="A125567145R_Latest">Data21!$E$20</definedName>
    <definedName name="A125567152L">Data21!$CB$1:$CB$10,Data21!$CB$11:$CB$20</definedName>
    <definedName name="A125567152L_Data">Data21!$CB$11:$CB$20</definedName>
    <definedName name="A125567152L_Latest">Data21!$CB$20</definedName>
    <definedName name="A125567153R">Data21!$CQ$1:$CQ$10,Data21!$CQ$11:$CQ$20</definedName>
    <definedName name="A125567153R_Data">Data21!$CQ$11:$CQ$20</definedName>
    <definedName name="A125567153R_Latest">Data21!$CQ$20</definedName>
    <definedName name="A125567160L">Data21!$GX$1:$GX$10,Data21!$GX$11:$GX$20</definedName>
    <definedName name="A125567160L_Data">Data21!$GX$11:$GX$20</definedName>
    <definedName name="A125567160L_Latest">Data21!$GX$20</definedName>
    <definedName name="A125567161R">Data21!$HM$1:$HM$10,Data21!$HM$11:$HM$20</definedName>
    <definedName name="A125567161R_Data">Data21!$HM$11:$HM$20</definedName>
    <definedName name="A125567161R_Latest">Data21!$HM$20</definedName>
    <definedName name="A125567168F">Data21!$HP$1:$HP$10,Data21!$HP$11:$HP$20</definedName>
    <definedName name="A125567168F_Data">Data21!$HP$11:$HP$20</definedName>
    <definedName name="A125567168F_Latest">Data21!$HP$20</definedName>
    <definedName name="A125567169J">Data21!$IE$1:$IE$10,Data21!$IE$11:$IE$20</definedName>
    <definedName name="A125567169J_Data">Data21!$IE$11:$IE$20</definedName>
    <definedName name="A125567169J_Latest">Data21!$IE$20</definedName>
    <definedName name="A125567176F">Data21!$FN$1:$FN$10,Data21!$FN$11:$FN$20</definedName>
    <definedName name="A125567176F_Data">Data21!$FN$11:$FN$20</definedName>
    <definedName name="A125567176F_Latest">Data21!$FN$20</definedName>
    <definedName name="A125567177J">Data21!$GC$1:$GC$10,Data21!$GC$11:$GC$20</definedName>
    <definedName name="A125567177J_Data">Data21!$GC$11:$GC$20</definedName>
    <definedName name="A125567177J_Latest">Data21!$GC$20</definedName>
    <definedName name="A125567184F">Data22!$AT$1:$AT$10,Data22!$AT$11:$AT$20</definedName>
    <definedName name="A125567184F_Data">Data22!$AT$11:$AT$20</definedName>
    <definedName name="A125567184F_Latest">Data22!$AT$20</definedName>
    <definedName name="A125567185J">Data22!$BI$1:$BI$10,Data22!$BI$11:$BI$20</definedName>
    <definedName name="A125567185J_Data">Data22!$BI$11:$BI$20</definedName>
    <definedName name="A125567185J_Latest">Data22!$BI$20</definedName>
    <definedName name="A125567192F">Data23!$CX$1:$CX$10,Data23!$CX$11:$CX$20</definedName>
    <definedName name="A125567192F_Data">Data23!$CX$11:$CX$20</definedName>
    <definedName name="A125567192F_Latest">Data23!$CX$20</definedName>
    <definedName name="A125567193J">Data23!$DM$1:$DM$10,Data23!$DM$11:$DM$20</definedName>
    <definedName name="A125567193J_Data">Data23!$DM$11:$DM$20</definedName>
    <definedName name="A125567193J_Latest">Data23!$DM$20</definedName>
    <definedName name="A125567200V">Data4!$HR$1:$HR$10,Data4!$HR$11:$HR$20</definedName>
    <definedName name="A125567200V_Data">Data4!$HR$11:$HR$20</definedName>
    <definedName name="A125567200V_Latest">Data4!$HR$20</definedName>
    <definedName name="A125567201W">Data4!$IG$1:$IG$10,Data4!$IG$11:$IG$20</definedName>
    <definedName name="A125567201W_Data">Data4!$IG$11:$IG$20</definedName>
    <definedName name="A125567201W_Latest">Data4!$IG$20</definedName>
    <definedName name="A125567208L">Data5!$AD$1:$AD$10,Data5!$AD$11:$AD$20</definedName>
    <definedName name="A125567208L_Data">Data5!$AD$11:$AD$20</definedName>
    <definedName name="A125567208L_Latest">Data5!$AD$20</definedName>
    <definedName name="A125567209R">Data5!$AS$1:$AS$10,Data5!$AS$11:$AS$20</definedName>
    <definedName name="A125567209R_Data">Data5!$AS$11:$AS$20</definedName>
    <definedName name="A125567209R_Latest">Data5!$AS$20</definedName>
    <definedName name="A125567216L">Data5!$CX$1:$CX$10,Data5!$CX$11:$CX$20</definedName>
    <definedName name="A125567216L_Data">Data5!$CX$11:$CX$20</definedName>
    <definedName name="A125567216L_Latest">Data5!$CX$20</definedName>
    <definedName name="A125567217R">Data5!$DM$1:$DM$10,Data5!$DM$11:$DM$20</definedName>
    <definedName name="A125567217R_Data">Data5!$DM$11:$DM$20</definedName>
    <definedName name="A125567217R_Latest">Data5!$DM$20</definedName>
    <definedName name="A125567224L">Data5!$FR$1:$FR$10,Data5!$FR$11:$FR$20</definedName>
    <definedName name="A125567224L_Data">Data5!$FR$11:$FR$20</definedName>
    <definedName name="A125567224L_Latest">Data5!$FR$20</definedName>
    <definedName name="A125567225R">Data5!$GG$1:$GG$10,Data5!$GG$11:$GG$20</definedName>
    <definedName name="A125567225R_Data">Data5!$GG$11:$GG$20</definedName>
    <definedName name="A125567225R_Latest">Data5!$GG$20</definedName>
    <definedName name="A125567232L">Data3!$GX$1:$GX$10,Data3!$GX$11:$GX$20</definedName>
    <definedName name="A125567232L_Data">Data3!$GX$11:$GX$20</definedName>
    <definedName name="A125567232L_Latest">Data3!$GX$20</definedName>
    <definedName name="A125567233R">Data3!$HM$1:$HM$10,Data3!$HM$11:$HM$20</definedName>
    <definedName name="A125567233R_Data">Data3!$HM$11:$HM$20</definedName>
    <definedName name="A125567233R_Latest">Data3!$HM$20</definedName>
    <definedName name="A125567240L">Data4!$EX$1:$EX$10,Data4!$EX$11:$EX$20</definedName>
    <definedName name="A125567240L_Data">Data4!$EX$11:$EX$20</definedName>
    <definedName name="A125567240L_Latest">Data4!$EX$20</definedName>
    <definedName name="A125567241R">Data4!$FM$1:$FM$10,Data4!$FM$11:$FM$20</definedName>
    <definedName name="A125567241R_Data">Data4!$FM$11:$FM$20</definedName>
    <definedName name="A125567241R_Latest">Data4!$FM$20</definedName>
    <definedName name="A125567248F">Data5!$HB$1:$HB$10,Data5!$HB$11:$HB$20</definedName>
    <definedName name="A125567248F_Data">Data5!$HB$11:$HB$20</definedName>
    <definedName name="A125567248F_Latest">Data5!$HB$20</definedName>
    <definedName name="A125567249J">Data5!$HQ$1:$HQ$10,Data5!$HQ$11:$HQ$20</definedName>
    <definedName name="A125567249J_Data">Data5!$HQ$11:$HQ$20</definedName>
    <definedName name="A125567249J_Latest">Data5!$HQ$20</definedName>
    <definedName name="A125567256F">Data5!$EZ$1:$EZ$10,Data5!$EZ$11:$EZ$20</definedName>
    <definedName name="A125567256F_Data">Data5!$EZ$11:$EZ$20</definedName>
    <definedName name="A125567256F_Latest">Data5!$EZ$20</definedName>
    <definedName name="A125567257J">Data5!$FO$1:$FO$10,Data5!$FO$11:$FO$20</definedName>
    <definedName name="A125567257J_Data">Data5!$FO$11:$FO$20</definedName>
    <definedName name="A125567257J_Latest">Data5!$FO$20</definedName>
    <definedName name="A125567264F">Data5!$IL$1:$IL$10,Data5!$IL$11:$IL$20</definedName>
    <definedName name="A125567264F_Data">Data5!$IL$11:$IL$20</definedName>
    <definedName name="A125567264F_Latest">Data5!$IL$20</definedName>
    <definedName name="A125567265J">Data6!$K$1:$K$10,Data6!$K$11:$K$20</definedName>
    <definedName name="A125567265J_Data">Data6!$K$11:$K$20</definedName>
    <definedName name="A125567265J_Latest">Data6!$K$20</definedName>
    <definedName name="A125567272F">Data6!$BP$1:$BP$10,Data6!$BP$11:$BP$20</definedName>
    <definedName name="A125567272F_Data">Data6!$BP$11:$BP$20</definedName>
    <definedName name="A125567272F_Latest">Data6!$BP$20</definedName>
    <definedName name="A125567273J">Data6!$CE$1:$CE$10,Data6!$CE$11:$CE$20</definedName>
    <definedName name="A125567273J_Data">Data6!$CE$11:$CE$20</definedName>
    <definedName name="A125567273J_Latest">Data6!$CE$20</definedName>
    <definedName name="A125567280F">Data4!$CV$1:$CV$10,Data4!$CV$11:$CV$20</definedName>
    <definedName name="A125567280F_Data">Data4!$CV$11:$CV$20</definedName>
    <definedName name="A125567280F_Latest">Data4!$CV$20</definedName>
    <definedName name="A125567281J">Data4!$DK$1:$DK$10,Data4!$DK$11:$DK$20</definedName>
    <definedName name="A125567281J_Data">Data4!$DK$11:$DK$20</definedName>
    <definedName name="A125567281J_Latest">Data4!$DK$20</definedName>
    <definedName name="A125567288X">Data5!$AV$1:$AV$10,Data5!$AV$11:$AV$20</definedName>
    <definedName name="A125567288X_Data">Data5!$AV$11:$AV$20</definedName>
    <definedName name="A125567288X_Latest">Data5!$AV$20</definedName>
    <definedName name="A125567289A">Data5!$BK$1:$BK$10,Data5!$BK$11:$BK$20</definedName>
    <definedName name="A125567289A_Data">Data5!$BK$11:$BK$20</definedName>
    <definedName name="A125567289A_Latest">Data5!$BK$20</definedName>
    <definedName name="A125567296X">Data5!$GJ$1:$GJ$10,Data5!$GJ$11:$GJ$20</definedName>
    <definedName name="A125567296X_Data">Data5!$GJ$11:$GJ$20</definedName>
    <definedName name="A125567296X_Latest">Data5!$GJ$20</definedName>
    <definedName name="A125567297A">Data5!$GY$1:$GY$10,Data5!$GY$11:$GY$20</definedName>
    <definedName name="A125567297A_Data">Data5!$GY$11:$GY$20</definedName>
    <definedName name="A125567297A_Latest">Data5!$GY$20</definedName>
    <definedName name="A125567304L">Data5!$HT$1:$HT$10,Data5!$HT$11:$HT$20</definedName>
    <definedName name="A125567304L_Data">Data5!$HT$11:$HT$20</definedName>
    <definedName name="A125567304L_Latest">Data5!$HT$20</definedName>
    <definedName name="A125567305R">Data5!$II$1:$II$10,Data5!$II$11:$II$20</definedName>
    <definedName name="A125567305R_Data">Data5!$II$11:$II$20</definedName>
    <definedName name="A125567305R_Latest">Data5!$II$20</definedName>
    <definedName name="A125567312L">Data6!$N$1:$N$10,Data6!$N$11:$N$20</definedName>
    <definedName name="A125567312L_Data">Data6!$N$11:$N$20</definedName>
    <definedName name="A125567312L_Latest">Data6!$N$20</definedName>
    <definedName name="A125567313R">Data6!$AC$1:$AC$10,Data6!$AC$11:$AC$20</definedName>
    <definedName name="A125567313R_Data">Data6!$AC$11:$AC$20</definedName>
    <definedName name="A125567313R_Latest">Data6!$AC$20</definedName>
    <definedName name="A125567320L">Data6!$AX$1:$AX$10,Data6!$AX$11:$AX$20</definedName>
    <definedName name="A125567320L_Data">Data6!$AX$11:$AX$20</definedName>
    <definedName name="A125567320L_Latest">Data6!$AX$20</definedName>
    <definedName name="A125567321R">Data6!$BM$1:$BM$10,Data6!$BM$11:$BM$20</definedName>
    <definedName name="A125567321R_Data">Data6!$BM$11:$BM$20</definedName>
    <definedName name="A125567321R_Latest">Data6!$BM$20</definedName>
    <definedName name="A125567328F">Data3!$IH$1:$IH$10,Data3!$IH$11:$IH$20</definedName>
    <definedName name="A125567328F_Data">Data3!$IH$11:$IH$20</definedName>
    <definedName name="A125567328F_Latest">Data3!$IH$20</definedName>
    <definedName name="A125567329J">Data4!$G$1:$G$10,Data4!$G$11:$G$20</definedName>
    <definedName name="A125567329J_Data">Data4!$G$11:$G$20</definedName>
    <definedName name="A125567329J_Latest">Data4!$G$20</definedName>
    <definedName name="A125567336F">Data4!$AT$1:$AT$10,Data4!$AT$11:$AT$20</definedName>
    <definedName name="A125567336F_Data">Data4!$AT$11:$AT$20</definedName>
    <definedName name="A125567336F_Latest">Data4!$AT$20</definedName>
    <definedName name="A125567337J">Data4!$BI$1:$BI$10,Data4!$BI$11:$BI$20</definedName>
    <definedName name="A125567337J_Data">Data4!$BI$11:$BI$20</definedName>
    <definedName name="A125567337J_Latest">Data4!$BI$20</definedName>
    <definedName name="A125567344F">Data4!$BL$1:$BL$10,Data4!$BL$11:$BL$20</definedName>
    <definedName name="A125567344F_Data">Data4!$BL$11:$BL$20</definedName>
    <definedName name="A125567344F_Latest">Data4!$BL$20</definedName>
    <definedName name="A125567345J">Data4!$CA$1:$CA$10,Data4!$CA$11:$CA$20</definedName>
    <definedName name="A125567345J_Data">Data4!$CA$11:$CA$20</definedName>
    <definedName name="A125567345J_Latest">Data4!$CA$20</definedName>
    <definedName name="A125567352F">Data4!$EF$1:$EF$10,Data4!$EF$11:$EF$20</definedName>
    <definedName name="A125567352F_Data">Data4!$EF$11:$EF$20</definedName>
    <definedName name="A125567352F_Latest">Data4!$EF$20</definedName>
    <definedName name="A125567353J">Data4!$EU$1:$EU$10,Data4!$EU$11:$EU$20</definedName>
    <definedName name="A125567353J_Data">Data4!$EU$11:$EU$20</definedName>
    <definedName name="A125567353J_Latest">Data4!$EU$20</definedName>
    <definedName name="A125567360F">Data4!$FP$1:$FP$10,Data4!$FP$11:$FP$20</definedName>
    <definedName name="A125567360F_Data">Data4!$FP$11:$FP$20</definedName>
    <definedName name="A125567360F_Latest">Data4!$FP$20</definedName>
    <definedName name="A125567361J">Data4!$GE$1:$GE$10,Data4!$GE$11:$GE$20</definedName>
    <definedName name="A125567361J_Data">Data4!$GE$11:$GE$20</definedName>
    <definedName name="A125567361J_Latest">Data4!$GE$20</definedName>
    <definedName name="A125567368X">Data4!$GH$1:$GH$10,Data4!$GH$11:$GH$20</definedName>
    <definedName name="A125567368X_Data">Data4!$GH$11:$GH$20</definedName>
    <definedName name="A125567368X_Latest">Data4!$GH$20</definedName>
    <definedName name="A125567369A">Data4!$GW$1:$GW$10,Data4!$GW$11:$GW$20</definedName>
    <definedName name="A125567369A_Data">Data4!$GW$11:$GW$20</definedName>
    <definedName name="A125567369A_Latest">Data4!$GW$20</definedName>
    <definedName name="A125567376X">Data5!$BN$1:$BN$10,Data5!$BN$11:$BN$20</definedName>
    <definedName name="A125567376X_Data">Data5!$BN$11:$BN$20</definedName>
    <definedName name="A125567376X_Latest">Data5!$BN$20</definedName>
    <definedName name="A125567377A">Data5!$CC$1:$CC$10,Data5!$CC$11:$CC$20</definedName>
    <definedName name="A125567377A_Data">Data5!$CC$11:$CC$20</definedName>
    <definedName name="A125567377A_Latest">Data5!$CC$20</definedName>
    <definedName name="A125567384X">Data6!$AF$1:$AF$10,Data6!$AF$11:$AF$20</definedName>
    <definedName name="A125567384X_Data">Data6!$AF$11:$AF$20</definedName>
    <definedName name="A125567384X_Latest">Data6!$AF$20</definedName>
    <definedName name="A125567385A">Data6!$AU$1:$AU$10,Data6!$AU$11:$AU$20</definedName>
    <definedName name="A125567385A_Data">Data6!$AU$11:$AU$20</definedName>
    <definedName name="A125567385A_Latest">Data6!$AU$20</definedName>
    <definedName name="A125567392X">Data6!$CZ$1:$CZ$10,Data6!$CZ$11:$CZ$20</definedName>
    <definedName name="A125567392X_Data">Data6!$CZ$11:$CZ$20</definedName>
    <definedName name="A125567392X_Latest">Data6!$CZ$20</definedName>
    <definedName name="A125567393A">Data6!$DO$1:$DO$10,Data6!$DO$11:$DO$20</definedName>
    <definedName name="A125567393A_Data">Data6!$DO$11:$DO$20</definedName>
    <definedName name="A125567393A_Latest">Data6!$DO$20</definedName>
    <definedName name="A125567400L">Data6!$DR$1:$DR$10,Data6!$DR$11:$DR$20</definedName>
    <definedName name="A125567400L_Data">Data6!$DR$11:$DR$20</definedName>
    <definedName name="A125567400L_Latest">Data6!$DR$20</definedName>
    <definedName name="A125567401R">Data6!$EG$1:$EG$10,Data6!$EG$11:$EG$20</definedName>
    <definedName name="A125567401R_Data">Data6!$EG$11:$EG$20</definedName>
    <definedName name="A125567401R_Latest">Data6!$EG$20</definedName>
    <definedName name="A125567408F">Data4!$CD$1:$CD$10,Data4!$CD$11:$CD$20</definedName>
    <definedName name="A125567408F_Data">Data4!$CD$11:$CD$20</definedName>
    <definedName name="A125567408F_Latest">Data4!$CD$20</definedName>
    <definedName name="A125567409J">Data4!$CS$1:$CS$10,Data4!$CS$11:$CS$20</definedName>
    <definedName name="A125567409J_Data">Data4!$CS$11:$CS$20</definedName>
    <definedName name="A125567409J_Latest">Data4!$CS$20</definedName>
    <definedName name="A125567416F">Data5!$DP$1:$DP$10,Data5!$DP$11:$DP$20</definedName>
    <definedName name="A125567416F_Data">Data5!$DP$11:$DP$20</definedName>
    <definedName name="A125567416F_Latest">Data5!$DP$20</definedName>
    <definedName name="A125567417J">Data5!$EE$1:$EE$10,Data5!$EE$11:$EE$20</definedName>
    <definedName name="A125567417J_Data">Data5!$EE$11:$EE$20</definedName>
    <definedName name="A125567417J_Latest">Data5!$EE$20</definedName>
    <definedName name="A125567424F">Data5!$EH$1:$EH$10,Data5!$EH$11:$EH$20</definedName>
    <definedName name="A125567424F_Data">Data5!$EH$11:$EH$20</definedName>
    <definedName name="A125567424F_Latest">Data5!$EH$20</definedName>
    <definedName name="A125567425J">Data5!$EW$1:$EW$10,Data5!$EW$11:$EW$20</definedName>
    <definedName name="A125567425J_Data">Data5!$EW$11:$EW$20</definedName>
    <definedName name="A125567425J_Latest">Data5!$EW$20</definedName>
    <definedName name="A125567432F">Data6!$CH$1:$CH$10,Data6!$CH$11:$CH$20</definedName>
    <definedName name="A125567432F_Data">Data6!$CH$11:$CH$20</definedName>
    <definedName name="A125567432F_Latest">Data6!$CH$20</definedName>
    <definedName name="A125567433J">Data6!$CW$1:$CW$10,Data6!$CW$11:$CW$20</definedName>
    <definedName name="A125567433J_Data">Data6!$CW$11:$CW$20</definedName>
    <definedName name="A125567433J_Latest">Data6!$CW$20</definedName>
    <definedName name="A125567440F">Data3!$HP$1:$HP$10,Data3!$HP$11:$HP$20</definedName>
    <definedName name="A125567440F_Data">Data3!$HP$11:$HP$20</definedName>
    <definedName name="A125567440F_Latest">Data3!$HP$20</definedName>
    <definedName name="A125567441J">Data3!$IE$1:$IE$10,Data3!$IE$11:$IE$20</definedName>
    <definedName name="A125567441J_Data">Data3!$IE$11:$IE$20</definedName>
    <definedName name="A125567441J_Latest">Data3!$IE$20</definedName>
    <definedName name="A125567448X">Data4!$J$1:$J$10,Data4!$J$11:$J$20</definedName>
    <definedName name="A125567448X_Data">Data4!$J$11:$J$20</definedName>
    <definedName name="A125567448X_Latest">Data4!$J$20</definedName>
    <definedName name="A125567449A">Data4!$Y$1:$Y$10,Data4!$Y$11:$Y$20</definedName>
    <definedName name="A125567449A_Data">Data4!$Y$11:$Y$20</definedName>
    <definedName name="A125567449A_Latest">Data4!$Y$20</definedName>
    <definedName name="A125567456X">Data4!$AB$1:$AB$10,Data4!$AB$11:$AB$20</definedName>
    <definedName name="A125567456X_Data">Data4!$AB$11:$AB$20</definedName>
    <definedName name="A125567456X_Latest">Data4!$AB$20</definedName>
    <definedName name="A125567457A">Data4!$AQ$1:$AQ$10,Data4!$AQ$11:$AQ$20</definedName>
    <definedName name="A125567457A_Data">Data4!$AQ$11:$AQ$20</definedName>
    <definedName name="A125567457A_Latest">Data4!$AQ$20</definedName>
    <definedName name="A125567464X">Data4!$DN$1:$DN$10,Data4!$DN$11:$DN$20</definedName>
    <definedName name="A125567464X_Data">Data4!$DN$11:$DN$20</definedName>
    <definedName name="A125567464X_Latest">Data4!$DN$20</definedName>
    <definedName name="A125567465A">Data4!$EC$1:$EC$10,Data4!$EC$11:$EC$20</definedName>
    <definedName name="A125567465A_Data">Data4!$EC$11:$EC$20</definedName>
    <definedName name="A125567465A_Latest">Data4!$EC$20</definedName>
    <definedName name="A125567472X">Data4!$IJ$1:$IJ$10,Data4!$IJ$11:$IJ$20</definedName>
    <definedName name="A125567472X_Data">Data4!$IJ$11:$IJ$20</definedName>
    <definedName name="A125567472X_Latest">Data4!$IJ$20</definedName>
    <definedName name="A125567473A">Data5!$I$1:$I$10,Data5!$I$11:$I$20</definedName>
    <definedName name="A125567473A_Data">Data5!$I$11:$I$20</definedName>
    <definedName name="A125567473A_Latest">Data5!$I$20</definedName>
    <definedName name="A125567480X">Data5!$L$1:$L$10,Data5!$L$11:$L$20</definedName>
    <definedName name="A125567480X_Data">Data5!$L$11:$L$20</definedName>
    <definedName name="A125567480X_Latest">Data5!$L$20</definedName>
    <definedName name="A125567481A">Data5!$AA$1:$AA$10,Data5!$AA$11:$AA$20</definedName>
    <definedName name="A125567481A_Data">Data5!$AA$11:$AA$20</definedName>
    <definedName name="A125567481A_Latest">Data5!$AA$20</definedName>
    <definedName name="A125567488T">Data4!$GZ$1:$GZ$10,Data4!$GZ$11:$GZ$20</definedName>
    <definedName name="A125567488T_Data">Data4!$GZ$11:$GZ$20</definedName>
    <definedName name="A125567488T_Latest">Data4!$GZ$20</definedName>
    <definedName name="A125567489V">Data4!$HO$1:$HO$10,Data4!$HO$11:$HO$20</definedName>
    <definedName name="A125567489V_Data">Data4!$HO$11:$HO$20</definedName>
    <definedName name="A125567489V_Latest">Data4!$HO$20</definedName>
    <definedName name="A125567496T">Data5!$CF$1:$CF$10,Data5!$CF$11:$CF$20</definedName>
    <definedName name="A125567496T_Data">Data5!$CF$11:$CF$20</definedName>
    <definedName name="A125567496T_Latest">Data5!$CF$20</definedName>
    <definedName name="A125567497V">Data5!$CU$1:$CU$10,Data5!$CU$11:$CU$20</definedName>
    <definedName name="A125567497V_Data">Data5!$CU$11:$CU$20</definedName>
    <definedName name="A125567497V_Latest">Data5!$CU$20</definedName>
    <definedName name="A125567504F">Data6!$EJ$1:$EJ$10,Data6!$EJ$11:$EJ$20</definedName>
    <definedName name="A125567504F_Data">Data6!$EJ$11:$EJ$20</definedName>
    <definedName name="A125567504F_Latest">Data6!$EJ$20</definedName>
    <definedName name="A125567505J">Data6!$EY$1:$EY$10,Data6!$EY$11:$EY$20</definedName>
    <definedName name="A125567505J_Data">Data6!$EY$11:$EY$20</definedName>
    <definedName name="A125567505J_Latest">Data6!$EY$20</definedName>
    <definedName name="A125567512F">Data10!$DZ$1:$DZ$10,Data10!$DZ$11:$DZ$20</definedName>
    <definedName name="A125567512F_Data">Data10!$DZ$11:$DZ$20</definedName>
    <definedName name="A125567512F_Latest">Data10!$DZ$20</definedName>
    <definedName name="A125567513J">Data10!$EO$1:$EO$10,Data10!$EO$11:$EO$20</definedName>
    <definedName name="A125567513J_Data">Data10!$EO$11:$EO$20</definedName>
    <definedName name="A125567513J_Latest">Data10!$EO$20</definedName>
    <definedName name="A125567520F">Data10!$GB$1:$GB$10,Data10!$GB$11:$GB$20</definedName>
    <definedName name="A125567520F_Data">Data10!$GB$11:$GB$20</definedName>
    <definedName name="A125567520F_Latest">Data10!$GB$20</definedName>
    <definedName name="A125567521J">Data10!$GQ$1:$GQ$10,Data10!$GQ$11:$GQ$20</definedName>
    <definedName name="A125567521J_Data">Data10!$GQ$11:$GQ$20</definedName>
    <definedName name="A125567521J_Latest">Data10!$GQ$20</definedName>
    <definedName name="A125567528X">Data11!$F$1:$F$10,Data11!$F$11:$F$20</definedName>
    <definedName name="A125567528X_Data">Data11!$F$11:$F$20</definedName>
    <definedName name="A125567528X_Latest">Data11!$F$20</definedName>
    <definedName name="A125567529A">Data11!$U$1:$U$10,Data11!$U$11:$U$20</definedName>
    <definedName name="A125567529A_Data">Data11!$U$11:$U$20</definedName>
    <definedName name="A125567529A_Latest">Data11!$U$20</definedName>
    <definedName name="A125567536X">Data11!$BZ$1:$BZ$10,Data11!$BZ$11:$BZ$20</definedName>
    <definedName name="A125567536X_Data">Data11!$BZ$11:$BZ$20</definedName>
    <definedName name="A125567536X_Latest">Data11!$BZ$20</definedName>
    <definedName name="A125567537A">Data11!$CO$1:$CO$10,Data11!$CO$11:$CO$20</definedName>
    <definedName name="A125567537A_Data">Data11!$CO$11:$CO$20</definedName>
    <definedName name="A125567537A_Latest">Data11!$CO$20</definedName>
    <definedName name="A125567544X">Data9!$DF$1:$DF$10,Data9!$DF$11:$DF$20</definedName>
    <definedName name="A125567544X_Data">Data9!$DF$11:$DF$20</definedName>
    <definedName name="A125567544X_Latest">Data9!$DF$20</definedName>
    <definedName name="A125567545A">Data9!$DU$1:$DU$10,Data9!$DU$11:$DU$20</definedName>
    <definedName name="A125567545A_Data">Data9!$DU$11:$DU$20</definedName>
    <definedName name="A125567545A_Latest">Data9!$DU$20</definedName>
    <definedName name="A125567552X">Data10!$BF$1:$BF$10,Data10!$BF$11:$BF$20</definedName>
    <definedName name="A125567552X_Data">Data10!$BF$11:$BF$20</definedName>
    <definedName name="A125567552X_Latest">Data10!$BF$20</definedName>
    <definedName name="A125567553A">Data10!$BU$1:$BU$10,Data10!$BU$11:$BU$20</definedName>
    <definedName name="A125567553A_Data">Data10!$BU$11:$BU$20</definedName>
    <definedName name="A125567553A_Latest">Data10!$BU$20</definedName>
    <definedName name="A125567560X">Data11!$DJ$1:$DJ$10,Data11!$DJ$11:$DJ$20</definedName>
    <definedName name="A125567560X_Data">Data11!$DJ$11:$DJ$20</definedName>
    <definedName name="A125567560X_Latest">Data11!$DJ$20</definedName>
    <definedName name="A125567561A">Data11!$DY$1:$DY$10,Data11!$DY$11:$DY$20</definedName>
    <definedName name="A125567561A_Data">Data11!$DY$11:$DY$20</definedName>
    <definedName name="A125567561A_Latest">Data11!$DY$20</definedName>
    <definedName name="A125567568T">Data11!$BH$1:$BH$10,Data11!$BH$11:$BH$20</definedName>
    <definedName name="A125567568T_Data">Data11!$BH$11:$BH$20</definedName>
    <definedName name="A125567568T_Latest">Data11!$BH$20</definedName>
    <definedName name="A125567569V">Data11!$BW$1:$BW$10,Data11!$BW$11:$BW$20</definedName>
    <definedName name="A125567569V_Data">Data11!$BW$11:$BW$20</definedName>
    <definedName name="A125567569V_Latest">Data11!$BW$20</definedName>
    <definedName name="A125567576T">Data11!$ET$1:$ET$10,Data11!$ET$11:$ET$20</definedName>
    <definedName name="A125567576T_Data">Data11!$ET$11:$ET$20</definedName>
    <definedName name="A125567576T_Latest">Data11!$ET$20</definedName>
    <definedName name="A125567577V">Data11!$FI$1:$FI$10,Data11!$FI$11:$FI$20</definedName>
    <definedName name="A125567577V_Data">Data11!$FI$11:$FI$20</definedName>
    <definedName name="A125567577V_Latest">Data11!$FI$20</definedName>
    <definedName name="A125567584T">Data11!$HN$1:$HN$10,Data11!$HN$11:$HN$20</definedName>
    <definedName name="A125567584T_Data">Data11!$HN$11:$HN$20</definedName>
    <definedName name="A125567584T_Latest">Data11!$HN$20</definedName>
    <definedName name="A125567585V">Data11!$IC$1:$IC$10,Data11!$IC$11:$IC$20</definedName>
    <definedName name="A125567585V_Data">Data11!$IC$11:$IC$20</definedName>
    <definedName name="A125567585V_Latest">Data11!$IC$20</definedName>
    <definedName name="A125567592T">Data10!$D$1:$D$10,Data10!$D$11:$D$20</definedName>
    <definedName name="A125567592T_Data">Data10!$D$11:$D$20</definedName>
    <definedName name="A125567592T_Latest">Data10!$D$20</definedName>
    <definedName name="A125567593V">Data10!$S$1:$S$10,Data10!$S$11:$S$20</definedName>
    <definedName name="A125567593V_Data">Data10!$S$11:$S$20</definedName>
    <definedName name="A125567593V_Latest">Data10!$S$20</definedName>
    <definedName name="A125567600F">Data10!$GT$1:$GT$10,Data10!$GT$11:$GT$20</definedName>
    <definedName name="A125567600F_Data">Data10!$GT$11:$GT$20</definedName>
    <definedName name="A125567600F_Latest">Data10!$GT$20</definedName>
    <definedName name="A125567601J">Data10!$HI$1:$HI$10,Data10!$HI$11:$HI$20</definedName>
    <definedName name="A125567601J_Data">Data10!$HI$11:$HI$20</definedName>
    <definedName name="A125567601J_Latest">Data10!$HI$20</definedName>
    <definedName name="A125567608X">Data11!$CR$1:$CR$10,Data11!$CR$11:$CR$20</definedName>
    <definedName name="A125567608X_Data">Data11!$CR$11:$CR$20</definedName>
    <definedName name="A125567608X_Latest">Data11!$CR$20</definedName>
    <definedName name="A125567609A">Data11!$DG$1:$DG$10,Data11!$DG$11:$DG$20</definedName>
    <definedName name="A125567609A_Data">Data11!$DG$11:$DG$20</definedName>
    <definedName name="A125567609A_Latest">Data11!$DG$20</definedName>
    <definedName name="A125567616X">Data11!$EB$1:$EB$10,Data11!$EB$11:$EB$20</definedName>
    <definedName name="A125567616X_Data">Data11!$EB$11:$EB$20</definedName>
    <definedName name="A125567616X_Latest">Data11!$EB$20</definedName>
    <definedName name="A125567617A">Data11!$EQ$1:$EQ$10,Data11!$EQ$11:$EQ$20</definedName>
    <definedName name="A125567617A_Data">Data11!$EQ$11:$EQ$20</definedName>
    <definedName name="A125567617A_Latest">Data11!$EQ$20</definedName>
    <definedName name="A125567624X">Data11!$FL$1:$FL$10,Data11!$FL$11:$FL$20</definedName>
    <definedName name="A125567624X_Data">Data11!$FL$11:$FL$20</definedName>
    <definedName name="A125567624X_Latest">Data11!$FL$20</definedName>
    <definedName name="A125567625A">Data11!$GA$1:$GA$10,Data11!$GA$11:$GA$20</definedName>
    <definedName name="A125567625A_Data">Data11!$GA$11:$GA$20</definedName>
    <definedName name="A125567625A_Latest">Data11!$GA$20</definedName>
    <definedName name="A125567632X">Data11!$GV$1:$GV$10,Data11!$GV$11:$GV$20</definedName>
    <definedName name="A125567632X_Data">Data11!$GV$11:$GV$20</definedName>
    <definedName name="A125567632X_Latest">Data11!$GV$20</definedName>
    <definedName name="A125567633A">Data11!$HK$1:$HK$10,Data11!$HK$11:$HK$20</definedName>
    <definedName name="A125567633A_Data">Data11!$HK$11:$HK$20</definedName>
    <definedName name="A125567633A_Latest">Data11!$HK$20</definedName>
    <definedName name="A125567640X">Data9!$EP$1:$EP$10,Data9!$EP$11:$EP$20</definedName>
    <definedName name="A125567640X_Data">Data9!$EP$11:$EP$20</definedName>
    <definedName name="A125567640X_Latest">Data9!$EP$20</definedName>
    <definedName name="A125567641A">Data9!$FE$1:$FE$10,Data9!$FE$11:$FE$20</definedName>
    <definedName name="A125567641A_Data">Data9!$FE$11:$FE$20</definedName>
    <definedName name="A125567641A_Latest">Data9!$FE$20</definedName>
    <definedName name="A125567648T">Data9!$GR$1:$GR$10,Data9!$GR$11:$GR$20</definedName>
    <definedName name="A125567648T_Data">Data9!$GR$11:$GR$20</definedName>
    <definedName name="A125567648T_Latest">Data9!$GR$20</definedName>
    <definedName name="A125567649V">Data9!$HG$1:$HG$10,Data9!$HG$11:$HG$20</definedName>
    <definedName name="A125567649V_Data">Data9!$HG$11:$HG$20</definedName>
    <definedName name="A125567649V_Latest">Data9!$HG$20</definedName>
    <definedName name="A125567656T">Data9!$HJ$1:$HJ$10,Data9!$HJ$11:$HJ$20</definedName>
    <definedName name="A125567656T_Data">Data9!$HJ$11:$HJ$20</definedName>
    <definedName name="A125567656T_Latest">Data9!$HJ$20</definedName>
    <definedName name="A125567657V">Data9!$HY$1:$HY$10,Data9!$HY$11:$HY$20</definedName>
    <definedName name="A125567657V_Data">Data9!$HY$11:$HY$20</definedName>
    <definedName name="A125567657V_Latest">Data9!$HY$20</definedName>
    <definedName name="A125567664T">Data10!$AN$1:$AN$10,Data10!$AN$11:$AN$20</definedName>
    <definedName name="A125567664T_Data">Data10!$AN$11:$AN$20</definedName>
    <definedName name="A125567664T_Latest">Data10!$AN$20</definedName>
    <definedName name="A125567665V">Data10!$BC$1:$BC$10,Data10!$BC$11:$BC$20</definedName>
    <definedName name="A125567665V_Data">Data10!$BC$11:$BC$20</definedName>
    <definedName name="A125567665V_Latest">Data10!$BC$20</definedName>
    <definedName name="A125567672T">Data10!$BX$1:$BX$10,Data10!$BX$11:$BX$20</definedName>
    <definedName name="A125567672T_Data">Data10!$BX$11:$BX$20</definedName>
    <definedName name="A125567672T_Latest">Data10!$BX$20</definedName>
    <definedName name="A125567673V">Data10!$CM$1:$CM$10,Data10!$CM$11:$CM$20</definedName>
    <definedName name="A125567673V_Data">Data10!$CM$11:$CM$20</definedName>
    <definedName name="A125567673V_Latest">Data10!$CM$20</definedName>
    <definedName name="A125567680T">Data10!$CP$1:$CP$10,Data10!$CP$11:$CP$20</definedName>
    <definedName name="A125567680T_Data">Data10!$CP$11:$CP$20</definedName>
    <definedName name="A125567680T_Latest">Data10!$CP$20</definedName>
    <definedName name="A125567681V">Data10!$DE$1:$DE$10,Data10!$DE$11:$DE$20</definedName>
    <definedName name="A125567681V_Data">Data10!$DE$11:$DE$20</definedName>
    <definedName name="A125567681V_Latest">Data10!$DE$20</definedName>
    <definedName name="A125567688K">Data10!$HL$1:$HL$10,Data10!$HL$11:$HL$20</definedName>
    <definedName name="A125567688K_Data">Data10!$HL$11:$HL$20</definedName>
    <definedName name="A125567688K_Latest">Data10!$HL$20</definedName>
    <definedName name="A125567689L">Data10!$IA$1:$IA$10,Data10!$IA$11:$IA$20</definedName>
    <definedName name="A125567689L_Data">Data10!$IA$11:$IA$20</definedName>
    <definedName name="A125567689L_Latest">Data10!$IA$20</definedName>
    <definedName name="A125567696K">Data11!$GD$1:$GD$10,Data11!$GD$11:$GD$20</definedName>
    <definedName name="A125567696K_Data">Data11!$GD$11:$GD$20</definedName>
    <definedName name="A125567696K_Latest">Data11!$GD$20</definedName>
    <definedName name="A125567697L">Data11!$GS$1:$GS$10,Data11!$GS$11:$GS$20</definedName>
    <definedName name="A125567697L_Data">Data11!$GS$11:$GS$20</definedName>
    <definedName name="A125567697L_Latest">Data11!$GS$20</definedName>
    <definedName name="A125567704X">Data12!$H$1:$H$10,Data12!$H$11:$H$20</definedName>
    <definedName name="A125567704X_Data">Data12!$H$11:$H$20</definedName>
    <definedName name="A125567704X_Latest">Data12!$H$20</definedName>
    <definedName name="A125567705A">Data12!$W$1:$W$10,Data12!$W$11:$W$20</definedName>
    <definedName name="A125567705A_Data">Data12!$W$11:$W$20</definedName>
    <definedName name="A125567705A_Latest">Data12!$W$20</definedName>
    <definedName name="A125567712X">Data12!$Z$1:$Z$10,Data12!$Z$11:$Z$20</definedName>
    <definedName name="A125567712X_Data">Data12!$Z$11:$Z$20</definedName>
    <definedName name="A125567712X_Latest">Data12!$Z$20</definedName>
    <definedName name="A125567713A">Data12!$AO$1:$AO$10,Data12!$AO$11:$AO$20</definedName>
    <definedName name="A125567713A_Data">Data12!$AO$11:$AO$20</definedName>
    <definedName name="A125567713A_Latest">Data12!$AO$20</definedName>
    <definedName name="A125567720X">Data9!$IB$1:$IB$10,Data9!$IB$11:$IB$20</definedName>
    <definedName name="A125567720X_Data">Data9!$IB$11:$IB$20</definedName>
    <definedName name="A125567720X_Latest">Data9!$IB$20</definedName>
    <definedName name="A125567721A">Data9!$IQ$1:$IQ$10,Data9!$IQ$11:$IQ$20</definedName>
    <definedName name="A125567721A_Data">Data9!$IQ$11:$IQ$20</definedName>
    <definedName name="A125567721A_Latest">Data9!$IQ$20</definedName>
    <definedName name="A125567728T">Data11!$X$1:$X$10,Data11!$X$11:$X$20</definedName>
    <definedName name="A125567728T_Data">Data11!$X$11:$X$20</definedName>
    <definedName name="A125567728T_Latest">Data11!$X$20</definedName>
    <definedName name="A125567729V">Data11!$AM$1:$AM$10,Data11!$AM$11:$AM$20</definedName>
    <definedName name="A125567729V_Data">Data11!$AM$11:$AM$20</definedName>
    <definedName name="A125567729V_Latest">Data11!$AM$20</definedName>
    <definedName name="A125567736T">Data11!$AP$1:$AP$10,Data11!$AP$11:$AP$20</definedName>
    <definedName name="A125567736T_Data">Data11!$AP$11:$AP$20</definedName>
    <definedName name="A125567736T_Latest">Data11!$AP$20</definedName>
    <definedName name="A125567737V">Data11!$BE$1:$BE$10,Data11!$BE$11:$BE$20</definedName>
    <definedName name="A125567737V_Data">Data11!$BE$11:$BE$20</definedName>
    <definedName name="A125567737V_Latest">Data11!$BE$20</definedName>
    <definedName name="A125567744T">Data11!$IF$1:$IF$10,Data11!$IF$11:$IF$20</definedName>
    <definedName name="A125567744T_Data">Data11!$IF$11:$IF$20</definedName>
    <definedName name="A125567744T_Latest">Data11!$IF$20</definedName>
    <definedName name="A125567745V">Data12!$E$1:$E$10,Data12!$E$11:$E$20</definedName>
    <definedName name="A125567745V_Data">Data12!$E$11:$E$20</definedName>
    <definedName name="A125567745V_Latest">Data12!$E$20</definedName>
    <definedName name="A125567752T">Data9!$DX$1:$DX$10,Data9!$DX$11:$DX$20</definedName>
    <definedName name="A125567752T_Data">Data9!$DX$11:$DX$20</definedName>
    <definedName name="A125567752T_Latest">Data9!$DX$20</definedName>
    <definedName name="A125567753V">Data9!$EM$1:$EM$10,Data9!$EM$11:$EM$20</definedName>
    <definedName name="A125567753V_Data">Data9!$EM$11:$EM$20</definedName>
    <definedName name="A125567753V_Latest">Data9!$EM$20</definedName>
    <definedName name="A125567760T">Data9!$FH$1:$FH$10,Data9!$FH$11:$FH$20</definedName>
    <definedName name="A125567760T_Data">Data9!$FH$11:$FH$20</definedName>
    <definedName name="A125567760T_Latest">Data9!$FH$20</definedName>
    <definedName name="A125567761V">Data9!$FW$1:$FW$10,Data9!$FW$11:$FW$20</definedName>
    <definedName name="A125567761V_Data">Data9!$FW$11:$FW$20</definedName>
    <definedName name="A125567761V_Latest">Data9!$FW$20</definedName>
    <definedName name="A125567768K">Data9!$FZ$1:$FZ$10,Data9!$FZ$11:$FZ$20</definedName>
    <definedName name="A125567768K_Data">Data9!$FZ$11:$FZ$20</definedName>
    <definedName name="A125567768K_Latest">Data9!$FZ$20</definedName>
    <definedName name="A125567769L">Data9!$GO$1:$GO$10,Data9!$GO$11:$GO$20</definedName>
    <definedName name="A125567769L_Data">Data9!$GO$11:$GO$20</definedName>
    <definedName name="A125567769L_Latest">Data9!$GO$20</definedName>
    <definedName name="A125567776K">Data10!$V$1:$V$10,Data10!$V$11:$V$20</definedName>
    <definedName name="A125567776K_Data">Data10!$V$11:$V$20</definedName>
    <definedName name="A125567776K_Latest">Data10!$V$20</definedName>
    <definedName name="A125567777L">Data10!$AK$1:$AK$10,Data10!$AK$11:$AK$20</definedName>
    <definedName name="A125567777L_Data">Data10!$AK$11:$AK$20</definedName>
    <definedName name="A125567777L_Latest">Data10!$AK$20</definedName>
    <definedName name="A125567784K">Data10!$ER$1:$ER$10,Data10!$ER$11:$ER$20</definedName>
    <definedName name="A125567784K_Data">Data10!$ER$11:$ER$20</definedName>
    <definedName name="A125567784K_Latest">Data10!$ER$20</definedName>
    <definedName name="A125567785L">Data10!$FG$1:$FG$10,Data10!$FG$11:$FG$20</definedName>
    <definedName name="A125567785L_Data">Data10!$FG$11:$FG$20</definedName>
    <definedName name="A125567785L_Latest">Data10!$FG$20</definedName>
    <definedName name="A125567792K">Data10!$FJ$1:$FJ$10,Data10!$FJ$11:$FJ$20</definedName>
    <definedName name="A125567792K_Data">Data10!$FJ$11:$FJ$20</definedName>
    <definedName name="A125567792K_Latest">Data10!$FJ$20</definedName>
    <definedName name="A125567793L">Data10!$FY$1:$FY$10,Data10!$FY$11:$FY$20</definedName>
    <definedName name="A125567793L_Data">Data10!$FY$11:$FY$20</definedName>
    <definedName name="A125567793L_Latest">Data10!$FY$20</definedName>
    <definedName name="A125567800X">Data10!$DH$1:$DH$10,Data10!$DH$11:$DH$20</definedName>
    <definedName name="A125567800X_Data">Data10!$DH$11:$DH$20</definedName>
    <definedName name="A125567800X_Latest">Data10!$DH$20</definedName>
    <definedName name="A125567801A">Data10!$DW$1:$DW$10,Data10!$DW$11:$DW$20</definedName>
    <definedName name="A125567801A_Data">Data10!$DW$11:$DW$20</definedName>
    <definedName name="A125567801A_Latest">Data10!$DW$20</definedName>
    <definedName name="A125567808T">Data10!$ID$1:$ID$10,Data10!$ID$11:$ID$20</definedName>
    <definedName name="A125567808T_Data">Data10!$ID$11:$ID$20</definedName>
    <definedName name="A125567808T_Latest">Data10!$ID$20</definedName>
    <definedName name="A125567809V">Data11!$C$1:$C$10,Data11!$C$11:$C$20</definedName>
    <definedName name="A125567809V_Data">Data11!$C$11:$C$20</definedName>
    <definedName name="A125567809V_Latest">Data11!$C$20</definedName>
    <definedName name="A125567816T">Data12!$AR$1:$AR$10,Data12!$AR$11:$AR$20</definedName>
    <definedName name="A125567816T_Data">Data12!$AR$11:$AR$20</definedName>
    <definedName name="A125567816T_Latest">Data12!$AR$20</definedName>
    <definedName name="A125567817V">Data12!$BG$1:$BG$10,Data12!$BG$11:$BG$20</definedName>
    <definedName name="A125567817V_Data">Data12!$BG$11:$BG$20</definedName>
    <definedName name="A125567817V_Latest">Data12!$BG$20</definedName>
    <definedName name="A125567824T">Data13!$CD$1:$CD$10,Data13!$CD$11:$CD$20</definedName>
    <definedName name="A125567824T_Data">Data13!$CD$11:$CD$20</definedName>
    <definedName name="A125567824T_Latest">Data13!$CD$20</definedName>
    <definedName name="A125567825V">Data13!$CS$1:$CS$10,Data13!$CS$11:$CS$20</definedName>
    <definedName name="A125567825V_Data">Data13!$CS$11:$CS$20</definedName>
    <definedName name="A125567825V_Latest">Data13!$CS$20</definedName>
    <definedName name="A125567832T">Data13!$EF$1:$EF$10,Data13!$EF$11:$EF$20</definedName>
    <definedName name="A125567832T_Data">Data13!$EF$11:$EF$20</definedName>
    <definedName name="A125567832T_Latest">Data13!$EF$20</definedName>
    <definedName name="A125567833V">Data13!$EU$1:$EU$10,Data13!$EU$11:$EU$20</definedName>
    <definedName name="A125567833V_Data">Data13!$EU$11:$EU$20</definedName>
    <definedName name="A125567833V_Latest">Data13!$EU$20</definedName>
    <definedName name="A125567840T">Data13!$GZ$1:$GZ$10,Data13!$GZ$11:$GZ$20</definedName>
    <definedName name="A125567840T_Data">Data13!$GZ$11:$GZ$20</definedName>
    <definedName name="A125567840T_Latest">Data13!$GZ$20</definedName>
    <definedName name="A125567841V">Data13!$HO$1:$HO$10,Data13!$HO$11:$HO$20</definedName>
    <definedName name="A125567841V_Data">Data13!$HO$11:$HO$20</definedName>
    <definedName name="A125567841V_Latest">Data13!$HO$20</definedName>
    <definedName name="A125567848K">Data14!$AD$1:$AD$10,Data14!$AD$11:$AD$20</definedName>
    <definedName name="A125567848K_Data">Data14!$AD$11:$AD$20</definedName>
    <definedName name="A125567848K_Latest">Data14!$AD$20</definedName>
    <definedName name="A125567849L">Data14!$AS$1:$AS$10,Data14!$AS$11:$AS$20</definedName>
    <definedName name="A125567849L_Data">Data14!$AS$11:$AS$20</definedName>
    <definedName name="A125567849L_Latest">Data14!$AS$20</definedName>
    <definedName name="A125567856K">Data12!$BJ$1:$BJ$10,Data12!$BJ$11:$BJ$20</definedName>
    <definedName name="A125567856K_Data">Data12!$BJ$11:$BJ$20</definedName>
    <definedName name="A125567856K_Latest">Data12!$BJ$20</definedName>
    <definedName name="A125567857L">Data12!$BY$1:$BY$10,Data12!$BY$11:$BY$20</definedName>
    <definedName name="A125567857L_Data">Data12!$BY$11:$BY$20</definedName>
    <definedName name="A125567857L_Latest">Data12!$BY$20</definedName>
    <definedName name="A125567864K">Data13!$J$1:$J$10,Data13!$J$11:$J$20</definedName>
    <definedName name="A125567864K_Data">Data13!$J$11:$J$20</definedName>
    <definedName name="A125567864K_Latest">Data13!$J$20</definedName>
    <definedName name="A125567865L">Data13!$Y$1:$Y$10,Data13!$Y$11:$Y$20</definedName>
    <definedName name="A125567865L_Data">Data13!$Y$11:$Y$20</definedName>
    <definedName name="A125567865L_Latest">Data13!$Y$20</definedName>
    <definedName name="A125567872K">Data14!$BN$1:$BN$10,Data14!$BN$11:$BN$20</definedName>
    <definedName name="A125567872K_Data">Data14!$BN$11:$BN$20</definedName>
    <definedName name="A125567872K_Latest">Data14!$BN$20</definedName>
    <definedName name="A125567873L">Data14!$CC$1:$CC$10,Data14!$CC$11:$CC$20</definedName>
    <definedName name="A125567873L_Data">Data14!$CC$11:$CC$20</definedName>
    <definedName name="A125567873L_Latest">Data14!$CC$20</definedName>
    <definedName name="A125567880K">Data14!$L$1:$L$10,Data14!$L$11:$L$20</definedName>
    <definedName name="A125567880K_Data">Data14!$L$11:$L$20</definedName>
    <definedName name="A125567880K_Latest">Data14!$L$20</definedName>
    <definedName name="A125567881L">Data14!$AA$1:$AA$10,Data14!$AA$11:$AA$20</definedName>
    <definedName name="A125567881L_Data">Data14!$AA$11:$AA$20</definedName>
    <definedName name="A125567881L_Latest">Data14!$AA$20</definedName>
    <definedName name="A125567888C">Data14!$CX$1:$CX$10,Data14!$CX$11:$CX$20</definedName>
    <definedName name="A125567888C_Data">Data14!$CX$11:$CX$20</definedName>
    <definedName name="A125567888C_Latest">Data14!$CX$20</definedName>
    <definedName name="A125567889F">Data14!$DM$1:$DM$10,Data14!$DM$11:$DM$20</definedName>
    <definedName name="A125567889F_Data">Data14!$DM$11:$DM$20</definedName>
    <definedName name="A125567889F_Latest">Data14!$DM$20</definedName>
    <definedName name="A125567896C">Data14!$FR$1:$FR$10,Data14!$FR$11:$FR$20</definedName>
    <definedName name="A125567896C_Data">Data14!$FR$11:$FR$20</definedName>
    <definedName name="A125567896C_Latest">Data14!$FR$20</definedName>
    <definedName name="A125567897F">Data14!$GG$1:$GG$10,Data14!$GG$11:$GG$20</definedName>
    <definedName name="A125567897F_Data">Data14!$GG$11:$GG$20</definedName>
    <definedName name="A125567897F_Latest">Data14!$GG$20</definedName>
    <definedName name="A125567904T">Data12!$GX$1:$GX$10,Data12!$GX$11:$GX$20</definedName>
    <definedName name="A125567904T_Data">Data12!$GX$11:$GX$20</definedName>
    <definedName name="A125567904T_Latest">Data12!$GX$20</definedName>
    <definedName name="A125567905V">Data12!$HM$1:$HM$10,Data12!$HM$11:$HM$20</definedName>
    <definedName name="A125567905V_Data">Data12!$HM$11:$HM$20</definedName>
    <definedName name="A125567905V_Latest">Data12!$HM$20</definedName>
    <definedName name="A125567912T">Data13!$EX$1:$EX$10,Data13!$EX$11:$EX$20</definedName>
    <definedName name="A125567912T_Data">Data13!$EX$11:$EX$20</definedName>
    <definedName name="A125567912T_Latest">Data13!$EX$20</definedName>
    <definedName name="A125567913V">Data13!$FM$1:$FM$10,Data13!$FM$11:$FM$20</definedName>
    <definedName name="A125567913V_Data">Data13!$FM$11:$FM$20</definedName>
    <definedName name="A125567913V_Latest">Data13!$FM$20</definedName>
    <definedName name="A125567920T">Data14!$AV$1:$AV$10,Data14!$AV$11:$AV$20</definedName>
    <definedName name="A125567920T_Data">Data14!$AV$11:$AV$20</definedName>
    <definedName name="A125567920T_Latest">Data14!$AV$20</definedName>
    <definedName name="A125567921V">Data14!$BK$1:$BK$10,Data14!$BK$11:$BK$20</definedName>
    <definedName name="A125567921V_Data">Data14!$BK$11:$BK$20</definedName>
    <definedName name="A125567921V_Latest">Data14!$BK$20</definedName>
    <definedName name="A125567928K">Data14!$CF$1:$CF$10,Data14!$CF$11:$CF$20</definedName>
    <definedName name="A125567928K_Data">Data14!$CF$11:$CF$20</definedName>
    <definedName name="A125567928K_Latest">Data14!$CF$20</definedName>
    <definedName name="A125567929L">Data14!$CU$1:$CU$10,Data14!$CU$11:$CU$20</definedName>
    <definedName name="A125567929L_Data">Data14!$CU$11:$CU$20</definedName>
    <definedName name="A125567929L_Latest">Data14!$CU$20</definedName>
    <definedName name="A125567936K">Data14!$DP$1:$DP$10,Data14!$DP$11:$DP$20</definedName>
    <definedName name="A125567936K_Data">Data14!$DP$11:$DP$20</definedName>
    <definedName name="A125567936K_Latest">Data14!$DP$20</definedName>
    <definedName name="A125567937L">Data14!$EE$1:$EE$10,Data14!$EE$11:$EE$20</definedName>
    <definedName name="A125567937L_Data">Data14!$EE$11:$EE$20</definedName>
    <definedName name="A125567937L_Latest">Data14!$EE$20</definedName>
    <definedName name="A125567944K">Data14!$EZ$1:$EZ$10,Data14!$EZ$11:$EZ$20</definedName>
    <definedName name="A125567944K_Data">Data14!$EZ$11:$EZ$20</definedName>
    <definedName name="A125567944K_Latest">Data14!$EZ$20</definedName>
    <definedName name="A125567945L">Data14!$FO$1:$FO$10,Data14!$FO$11:$FO$20</definedName>
    <definedName name="A125567945L_Data">Data14!$FO$11:$FO$20</definedName>
    <definedName name="A125567945L_Latest">Data14!$FO$20</definedName>
    <definedName name="A125567952K">Data12!$CT$1:$CT$10,Data12!$CT$11:$CT$20</definedName>
    <definedName name="A125567952K_Data">Data12!$CT$11:$CT$20</definedName>
    <definedName name="A125567952K_Latest">Data12!$CT$20</definedName>
    <definedName name="A125567953L">Data12!$DI$1:$DI$10,Data12!$DI$11:$DI$20</definedName>
    <definedName name="A125567953L_Data">Data12!$DI$11:$DI$20</definedName>
    <definedName name="A125567953L_Latest">Data12!$DI$20</definedName>
    <definedName name="A125567960K">Data12!$EV$1:$EV$10,Data12!$EV$11:$EV$20</definedName>
    <definedName name="A125567960K_Data">Data12!$EV$11:$EV$20</definedName>
    <definedName name="A125567960K_Latest">Data12!$EV$20</definedName>
    <definedName name="A125567961L">Data12!$FK$1:$FK$10,Data12!$FK$11:$FK$20</definedName>
    <definedName name="A125567961L_Data">Data12!$FK$11:$FK$20</definedName>
    <definedName name="A125567961L_Latest">Data12!$FK$20</definedName>
    <definedName name="A125567968C">Data12!$FN$1:$FN$10,Data12!$FN$11:$FN$20</definedName>
    <definedName name="A125567968C_Data">Data12!$FN$11:$FN$20</definedName>
    <definedName name="A125567968C_Latest">Data12!$FN$20</definedName>
    <definedName name="A125567969F">Data12!$GC$1:$GC$10,Data12!$GC$11:$GC$20</definedName>
    <definedName name="A125567969F_Data">Data12!$GC$11:$GC$20</definedName>
    <definedName name="A125567969F_Latest">Data12!$GC$20</definedName>
    <definedName name="A125567976C">Data12!$IH$1:$IH$10,Data12!$IH$11:$IH$20</definedName>
    <definedName name="A125567976C_Data">Data12!$IH$11:$IH$20</definedName>
    <definedName name="A125567976C_Latest">Data12!$IH$20</definedName>
    <definedName name="A125567977F">Data13!$G$1:$G$10,Data13!$G$11:$G$20</definedName>
    <definedName name="A125567977F_Data">Data13!$G$11:$G$20</definedName>
    <definedName name="A125567977F_Latest">Data13!$G$20</definedName>
    <definedName name="A125567984C">Data13!$AB$1:$AB$10,Data13!$AB$11:$AB$20</definedName>
    <definedName name="A125567984C_Data">Data13!$AB$11:$AB$20</definedName>
    <definedName name="A125567984C_Latest">Data13!$AB$20</definedName>
    <definedName name="A125567985F">Data13!$AQ$1:$AQ$10,Data13!$AQ$11:$AQ$20</definedName>
    <definedName name="A125567985F_Data">Data13!$AQ$11:$AQ$20</definedName>
    <definedName name="A125567985F_Latest">Data13!$AQ$20</definedName>
    <definedName name="A125567992C">Data13!$AT$1:$AT$10,Data13!$AT$11:$AT$20</definedName>
    <definedName name="A125567992C_Data">Data13!$AT$11:$AT$20</definedName>
    <definedName name="A125567992C_Latest">Data13!$AT$20</definedName>
    <definedName name="A125567993F">Data13!$BI$1:$BI$10,Data13!$BI$11:$BI$20</definedName>
    <definedName name="A125567993F_Data">Data13!$BI$11:$BI$20</definedName>
    <definedName name="A125567993F_Latest">Data13!$BI$20</definedName>
    <definedName name="A125568000V">Data13!$FP$1:$FP$10,Data13!$FP$11:$FP$20</definedName>
    <definedName name="A125568000V_Data">Data13!$FP$11:$FP$20</definedName>
    <definedName name="A125568000V_Latest">Data13!$FP$20</definedName>
    <definedName name="A125568001W">Data13!$GE$1:$GE$10,Data13!$GE$11:$GE$20</definedName>
    <definedName name="A125568001W_Data">Data13!$GE$11:$GE$20</definedName>
    <definedName name="A125568001W_Latest">Data13!$GE$20</definedName>
    <definedName name="A125568008L">Data14!$EH$1:$EH$10,Data14!$EH$11:$EH$20</definedName>
    <definedName name="A125568008L_Data">Data14!$EH$11:$EH$20</definedName>
    <definedName name="A125568008L_Latest">Data14!$EH$20</definedName>
    <definedName name="A125568009R">Data14!$EW$1:$EW$10,Data14!$EW$11:$EW$20</definedName>
    <definedName name="A125568009R_Data">Data14!$EW$11:$EW$20</definedName>
    <definedName name="A125568009R_Latest">Data14!$EW$20</definedName>
    <definedName name="A125568016L">Data14!$HB$1:$HB$10,Data14!$HB$11:$HB$20</definedName>
    <definedName name="A125568016L_Data">Data14!$HB$11:$HB$20</definedName>
    <definedName name="A125568016L_Latest">Data14!$HB$20</definedName>
    <definedName name="A125568017R">Data14!$HQ$1:$HQ$10,Data14!$HQ$11:$HQ$20</definedName>
    <definedName name="A125568017R_Data">Data14!$HQ$11:$HQ$20</definedName>
    <definedName name="A125568017R_Latest">Data14!$HQ$20</definedName>
    <definedName name="A125568024L">Data14!$HT$1:$HT$10,Data14!$HT$11:$HT$20</definedName>
    <definedName name="A125568024L_Data">Data14!$HT$11:$HT$20</definedName>
    <definedName name="A125568024L_Latest">Data14!$HT$20</definedName>
    <definedName name="A125568025R">Data14!$II$1:$II$10,Data14!$II$11:$II$20</definedName>
    <definedName name="A125568025R_Data">Data14!$II$11:$II$20</definedName>
    <definedName name="A125568025R_Latest">Data14!$II$20</definedName>
    <definedName name="A125568032L">Data12!$GF$1:$GF$10,Data12!$GF$11:$GF$20</definedName>
    <definedName name="A125568032L_Data">Data12!$GF$11:$GF$20</definedName>
    <definedName name="A125568032L_Latest">Data12!$GF$20</definedName>
    <definedName name="A125568033R">Data12!$GU$1:$GU$10,Data12!$GU$11:$GU$20</definedName>
    <definedName name="A125568033R_Data">Data12!$GU$11:$GU$20</definedName>
    <definedName name="A125568033R_Latest">Data12!$GU$20</definedName>
    <definedName name="A125568040L">Data13!$HR$1:$HR$10,Data13!$HR$11:$HR$20</definedName>
    <definedName name="A125568040L_Data">Data13!$HR$11:$HR$20</definedName>
    <definedName name="A125568040L_Latest">Data13!$HR$20</definedName>
    <definedName name="A125568041R">Data13!$IG$1:$IG$10,Data13!$IG$11:$IG$20</definedName>
    <definedName name="A125568041R_Data">Data13!$IG$11:$IG$20</definedName>
    <definedName name="A125568041R_Latest">Data13!$IG$20</definedName>
    <definedName name="A125568048F">Data13!$IJ$1:$IJ$10,Data13!$IJ$11:$IJ$20</definedName>
    <definedName name="A125568048F_Data">Data13!$IJ$11:$IJ$20</definedName>
    <definedName name="A125568048F_Latest">Data13!$IJ$20</definedName>
    <definedName name="A125568049J">Data14!$I$1:$I$10,Data14!$I$11:$I$20</definedName>
    <definedName name="A125568049J_Data">Data14!$I$11:$I$20</definedName>
    <definedName name="A125568049J_Latest">Data14!$I$20</definedName>
    <definedName name="A125568056F">Data14!$GJ$1:$GJ$10,Data14!$GJ$11:$GJ$20</definedName>
    <definedName name="A125568056F_Data">Data14!$GJ$11:$GJ$20</definedName>
    <definedName name="A125568056F_Latest">Data14!$GJ$20</definedName>
    <definedName name="A125568057J">Data14!$GY$1:$GY$10,Data14!$GY$11:$GY$20</definedName>
    <definedName name="A125568057J_Data">Data14!$GY$11:$GY$20</definedName>
    <definedName name="A125568057J_Latest">Data14!$GY$20</definedName>
    <definedName name="A125568064F">Data12!$CB$1:$CB$10,Data12!$CB$11:$CB$20</definedName>
    <definedName name="A125568064F_Data">Data12!$CB$11:$CB$20</definedName>
    <definedName name="A125568064F_Latest">Data12!$CB$20</definedName>
    <definedName name="A125568065J">Data12!$CQ$1:$CQ$10,Data12!$CQ$11:$CQ$20</definedName>
    <definedName name="A125568065J_Data">Data12!$CQ$11:$CQ$20</definedName>
    <definedName name="A125568065J_Latest">Data12!$CQ$20</definedName>
    <definedName name="A125568072F">Data12!$DL$1:$DL$10,Data12!$DL$11:$DL$20</definedName>
    <definedName name="A125568072F_Data">Data12!$DL$11:$DL$20</definedName>
    <definedName name="A125568072F_Latest">Data12!$DL$20</definedName>
    <definedName name="A125568073J">Data12!$EA$1:$EA$10,Data12!$EA$11:$EA$20</definedName>
    <definedName name="A125568073J_Data">Data12!$EA$11:$EA$20</definedName>
    <definedName name="A125568073J_Latest">Data12!$EA$20</definedName>
    <definedName name="A125568080F">Data12!$ED$1:$ED$10,Data12!$ED$11:$ED$20</definedName>
    <definedName name="A125568080F_Data">Data12!$ED$11:$ED$20</definedName>
    <definedName name="A125568080F_Latest">Data12!$ED$20</definedName>
    <definedName name="A125568081J">Data12!$ES$1:$ES$10,Data12!$ES$11:$ES$20</definedName>
    <definedName name="A125568081J_Data">Data12!$ES$11:$ES$20</definedName>
    <definedName name="A125568081J_Latest">Data12!$ES$20</definedName>
    <definedName name="A125568088X">Data12!$HP$1:$HP$10,Data12!$HP$11:$HP$20</definedName>
    <definedName name="A125568088X_Data">Data12!$HP$11:$HP$20</definedName>
    <definedName name="A125568088X_Latest">Data12!$HP$20</definedName>
    <definedName name="A125568089A">Data12!$IE$1:$IE$10,Data12!$IE$11:$IE$20</definedName>
    <definedName name="A125568089A_Data">Data12!$IE$11:$IE$20</definedName>
    <definedName name="A125568089A_Latest">Data12!$IE$20</definedName>
    <definedName name="A125568096X">Data13!$CV$1:$CV$10,Data13!$CV$11:$CV$20</definedName>
    <definedName name="A125568096X_Data">Data13!$CV$11:$CV$20</definedName>
    <definedName name="A125568096X_Latest">Data13!$CV$20</definedName>
    <definedName name="A125568097A">Data13!$DK$1:$DK$10,Data13!$DK$11:$DK$20</definedName>
    <definedName name="A125568097A_Data">Data13!$DK$11:$DK$20</definedName>
    <definedName name="A125568097A_Latest">Data13!$DK$20</definedName>
    <definedName name="A125568104L">Data13!$DN$1:$DN$10,Data13!$DN$11:$DN$20</definedName>
    <definedName name="A125568104L_Data">Data13!$DN$11:$DN$20</definedName>
    <definedName name="A125568104L_Latest">Data13!$DN$20</definedName>
    <definedName name="A125568105R">Data13!$EC$1:$EC$10,Data13!$EC$11:$EC$20</definedName>
    <definedName name="A125568105R_Data">Data13!$EC$11:$EC$20</definedName>
    <definedName name="A125568105R_Latest">Data13!$EC$20</definedName>
    <definedName name="A125568112L">Data13!$BL$1:$BL$10,Data13!$BL$11:$BL$20</definedName>
    <definedName name="A125568112L_Data">Data13!$BL$11:$BL$20</definedName>
    <definedName name="A125568112L_Latest">Data13!$BL$20</definedName>
    <definedName name="A125568113R">Data13!$CA$1:$CA$10,Data13!$CA$11:$CA$20</definedName>
    <definedName name="A125568113R_Data">Data13!$CA$11:$CA$20</definedName>
    <definedName name="A125568113R_Latest">Data13!$CA$20</definedName>
    <definedName name="A125568120L">Data13!$GH$1:$GH$10,Data13!$GH$11:$GH$20</definedName>
    <definedName name="A125568120L_Data">Data13!$GH$11:$GH$20</definedName>
    <definedName name="A125568120L_Latest">Data13!$GH$20</definedName>
    <definedName name="A125568121R">Data13!$GW$1:$GW$10,Data13!$GW$11:$GW$20</definedName>
    <definedName name="A125568121R_Data">Data13!$GW$11:$GW$20</definedName>
    <definedName name="A125568121R_Latest">Data13!$GW$20</definedName>
    <definedName name="A125568128F">Data14!$IL$1:$IL$10,Data14!$IL$11:$IL$20</definedName>
    <definedName name="A125568128F_Data">Data14!$IL$11:$IL$20</definedName>
    <definedName name="A125568128F_Latest">Data14!$IL$20</definedName>
    <definedName name="A125568129J">Data15!$K$1:$K$10,Data15!$K$11:$K$20</definedName>
    <definedName name="A125568129J_Data">Data15!$K$11:$K$20</definedName>
    <definedName name="A125568129J_Latest">Data15!$K$20</definedName>
    <definedName name="A125568136F">Data2!$AA$1:$AA$10,Data2!$AA$11:$AA$20</definedName>
    <definedName name="A125568136F_Data">Data2!$AA$11:$AA$20</definedName>
    <definedName name="A125568136F_Latest">Data2!$AA$20</definedName>
    <definedName name="A125568144F">Data2!$CC$1:$CC$10,Data2!$CC$11:$CC$20</definedName>
    <definedName name="A125568144F_Data">Data2!$CC$11:$CC$20</definedName>
    <definedName name="A125568144F_Latest">Data2!$CC$20</definedName>
    <definedName name="A125568152F">Data2!$EW$1:$EW$10,Data2!$EW$11:$EW$20</definedName>
    <definedName name="A125568152F_Data">Data2!$EW$11:$EW$20</definedName>
    <definedName name="A125568152F_Latest">Data2!$EW$20</definedName>
    <definedName name="A125568160F">Data2!$HQ$1:$HQ$10,Data2!$HQ$11:$HQ$20</definedName>
    <definedName name="A125568160F_Data">Data2!$HQ$11:$HQ$20</definedName>
    <definedName name="A125568160F_Latest">Data2!$HQ$20</definedName>
    <definedName name="A125568168X">Data1!$G$1:$G$10,Data1!$G$11:$G$20</definedName>
    <definedName name="A125568168X_Data">Data1!$G$11:$G$20</definedName>
    <definedName name="A125568168X_Latest">Data1!$G$20</definedName>
    <definedName name="A125568176X">Data1!$GW$1:$GW$10,Data1!$GW$11:$GW$20</definedName>
    <definedName name="A125568176X_Data">Data1!$GW$11:$GW$20</definedName>
    <definedName name="A125568176X_Latest">Data1!$GW$20</definedName>
    <definedName name="A125568184X">Data3!$K$1:$K$10,Data3!$K$11:$K$20</definedName>
    <definedName name="A125568184X_Data">Data3!$K$11:$K$20</definedName>
    <definedName name="A125568184X_Latest">Data3!$K$20</definedName>
    <definedName name="A125568192X">Data2!$GY$1:$GY$10,Data2!$GY$11:$GY$20</definedName>
    <definedName name="A125568192X_Data">Data2!$GY$11:$GY$20</definedName>
    <definedName name="A125568192X_Latest">Data2!$GY$20</definedName>
    <definedName name="A125568200L">Data3!$AU$1:$AU$10,Data3!$AU$11:$AU$20</definedName>
    <definedName name="A125568200L_Data">Data3!$AU$11:$AU$20</definedName>
    <definedName name="A125568200L_Latest">Data3!$AU$20</definedName>
    <definedName name="A125568208F">Data3!$DO$1:$DO$10,Data3!$DO$11:$DO$20</definedName>
    <definedName name="A125568208F_Data">Data3!$DO$11:$DO$20</definedName>
    <definedName name="A125568208F_Latest">Data3!$DO$20</definedName>
    <definedName name="A125568216F">Data1!$EU$1:$EU$10,Data1!$EU$11:$EU$20</definedName>
    <definedName name="A125568216F_Data">Data1!$EU$11:$EU$20</definedName>
    <definedName name="A125568216F_Latest">Data1!$EU$20</definedName>
    <definedName name="A125568224F">Data2!$CU$1:$CU$10,Data2!$CU$11:$CU$20</definedName>
    <definedName name="A125568224F_Data">Data2!$CU$11:$CU$20</definedName>
    <definedName name="A125568224F_Latest">Data2!$CU$20</definedName>
    <definedName name="A125568232F">Data2!$II$1:$II$10,Data2!$II$11:$II$20</definedName>
    <definedName name="A125568232F_Data">Data2!$II$11:$II$20</definedName>
    <definedName name="A125568232F_Latest">Data2!$II$20</definedName>
    <definedName name="A125568240F">Data3!$AC$1:$AC$10,Data3!$AC$11:$AC$20</definedName>
    <definedName name="A125568240F_Data">Data3!$AC$11:$AC$20</definedName>
    <definedName name="A125568240F_Latest">Data3!$AC$20</definedName>
    <definedName name="A125568248X">Data3!$BM$1:$BM$10,Data3!$BM$11:$BM$20</definedName>
    <definedName name="A125568248X_Data">Data3!$BM$11:$BM$20</definedName>
    <definedName name="A125568248X_Latest">Data3!$BM$20</definedName>
    <definedName name="A125568256X">Data3!$CW$1:$CW$10,Data3!$CW$11:$CW$20</definedName>
    <definedName name="A125568256X_Data">Data3!$CW$11:$CW$20</definedName>
    <definedName name="A125568256X_Latest">Data3!$CW$20</definedName>
    <definedName name="A125568264X">Data1!$AQ$1:$AQ$10,Data1!$AQ$11:$AQ$20</definedName>
    <definedName name="A125568264X_Data">Data1!$AQ$11:$AQ$20</definedName>
    <definedName name="A125568264X_Latest">Data1!$AQ$20</definedName>
    <definedName name="A125568272X">Data1!$CS$1:$CS$10,Data1!$CS$11:$CS$20</definedName>
    <definedName name="A125568272X_Data">Data1!$CS$11:$CS$20</definedName>
    <definedName name="A125568272X_Latest">Data1!$CS$20</definedName>
    <definedName name="A125568280X">Data1!$DK$1:$DK$10,Data1!$DK$11:$DK$20</definedName>
    <definedName name="A125568280X_Data">Data1!$DK$11:$DK$20</definedName>
    <definedName name="A125568280X_Latest">Data1!$DK$20</definedName>
    <definedName name="A125568288T">Data1!$GE$1:$GE$10,Data1!$GE$11:$GE$20</definedName>
    <definedName name="A125568288T_Data">Data1!$GE$11:$GE$20</definedName>
    <definedName name="A125568288T_Latest">Data1!$GE$20</definedName>
    <definedName name="A125568296T">Data1!$HO$1:$HO$10,Data1!$HO$11:$HO$20</definedName>
    <definedName name="A125568296T_Data">Data1!$HO$11:$HO$20</definedName>
    <definedName name="A125568296T_Latest">Data1!$HO$20</definedName>
    <definedName name="A125568304F">Data1!$IG$1:$IG$10,Data1!$IG$11:$IG$20</definedName>
    <definedName name="A125568304F_Data">Data1!$IG$11:$IG$20</definedName>
    <definedName name="A125568304F_Latest">Data1!$IG$20</definedName>
    <definedName name="A125568312F">Data2!$DM$1:$DM$10,Data2!$DM$11:$DM$20</definedName>
    <definedName name="A125568312F_Data">Data2!$DM$11:$DM$20</definedName>
    <definedName name="A125568312F_Latest">Data2!$DM$20</definedName>
    <definedName name="A125568320F">Data3!$CE$1:$CE$10,Data3!$CE$11:$CE$20</definedName>
    <definedName name="A125568320F_Data">Data3!$CE$11:$CE$20</definedName>
    <definedName name="A125568320F_Latest">Data3!$CE$20</definedName>
    <definedName name="A125568328X">Data3!$EY$1:$EY$10,Data3!$EY$11:$EY$20</definedName>
    <definedName name="A125568328X_Data">Data3!$EY$11:$EY$20</definedName>
    <definedName name="A125568328X_Latest">Data3!$EY$20</definedName>
    <definedName name="A125568336X">Data3!$FQ$1:$FQ$10,Data3!$FQ$11:$FQ$20</definedName>
    <definedName name="A125568336X_Data">Data3!$FQ$11:$FQ$20</definedName>
    <definedName name="A125568336X_Latest">Data3!$FQ$20</definedName>
    <definedName name="A125568344X">Data1!$EC$1:$EC$10,Data1!$EC$11:$EC$20</definedName>
    <definedName name="A125568344X_Data">Data1!$EC$11:$EC$20</definedName>
    <definedName name="A125568344X_Latest">Data1!$EC$20</definedName>
    <definedName name="A125568352X">Data2!$FO$1:$FO$10,Data2!$FO$11:$FO$20</definedName>
    <definedName name="A125568352X_Data">Data2!$FO$11:$FO$20</definedName>
    <definedName name="A125568352X_Latest">Data2!$FO$20</definedName>
    <definedName name="A125568360X">Data2!$GG$1:$GG$10,Data2!$GG$11:$GG$20</definedName>
    <definedName name="A125568360X_Data">Data2!$GG$11:$GG$20</definedName>
    <definedName name="A125568360X_Latest">Data2!$GG$20</definedName>
    <definedName name="A125568368T">Data3!$EG$1:$EG$10,Data3!$EG$11:$EG$20</definedName>
    <definedName name="A125568368T_Data">Data3!$EG$11:$EG$20</definedName>
    <definedName name="A125568368T_Latest">Data3!$EG$20</definedName>
    <definedName name="A125568376T">Data1!$Y$1:$Y$10,Data1!$Y$11:$Y$20</definedName>
    <definedName name="A125568376T_Data">Data1!$Y$11:$Y$20</definedName>
    <definedName name="A125568376T_Latest">Data1!$Y$20</definedName>
    <definedName name="A125568384T">Data1!$BI$1:$BI$10,Data1!$BI$11:$BI$20</definedName>
    <definedName name="A125568384T_Data">Data1!$BI$11:$BI$20</definedName>
    <definedName name="A125568384T_Latest">Data1!$BI$20</definedName>
    <definedName name="A125568392T">Data1!$CA$1:$CA$10,Data1!$CA$11:$CA$20</definedName>
    <definedName name="A125568392T_Data">Data1!$CA$11:$CA$20</definedName>
    <definedName name="A125568392T_Latest">Data1!$CA$20</definedName>
    <definedName name="A125568400F">Data1!$FM$1:$FM$10,Data1!$FM$11:$FM$20</definedName>
    <definedName name="A125568400F_Data">Data1!$FM$11:$FM$20</definedName>
    <definedName name="A125568400F_Latest">Data1!$FM$20</definedName>
    <definedName name="A125568408X">Data2!$AS$1:$AS$10,Data2!$AS$11:$AS$20</definedName>
    <definedName name="A125568408X_Data">Data2!$AS$11:$AS$20</definedName>
    <definedName name="A125568408X_Latest">Data2!$AS$20</definedName>
    <definedName name="A125568416X">Data2!$BK$1:$BK$10,Data2!$BK$11:$BK$20</definedName>
    <definedName name="A125568416X_Data">Data2!$BK$11:$BK$20</definedName>
    <definedName name="A125568416X_Latest">Data2!$BK$20</definedName>
    <definedName name="A125568424X">Data2!$I$1:$I$10,Data2!$I$11:$I$20</definedName>
    <definedName name="A125568424X_Data">Data2!$I$11:$I$20</definedName>
    <definedName name="A125568424X_Latest">Data2!$I$20</definedName>
    <definedName name="A125568432X">Data2!$EE$1:$EE$10,Data2!$EE$11:$EE$20</definedName>
    <definedName name="A125568432X_Data">Data2!$EE$11:$EE$20</definedName>
    <definedName name="A125568432X_Latest">Data2!$EE$20</definedName>
    <definedName name="A125568440X">Data3!$GI$1:$GI$10,Data3!$GI$11:$GI$20</definedName>
    <definedName name="A125568440X_Data">Data3!$GI$11:$GI$20</definedName>
    <definedName name="A125568440X_Latest">Data3!$GI$20</definedName>
    <definedName name="A125568448T">Data24!$EM$1:$EM$10,Data24!$EM$11:$EM$20</definedName>
    <definedName name="A125568448T_Data">Data24!$EM$11:$EM$20</definedName>
    <definedName name="A125568448T_Latest">Data24!$EM$20</definedName>
    <definedName name="A125568456T">Data24!$GO$1:$GO$10,Data24!$GO$11:$GO$20</definedName>
    <definedName name="A125568456T_Data">Data24!$GO$11:$GO$20</definedName>
    <definedName name="A125568456T_Latest">Data24!$GO$20</definedName>
    <definedName name="A125568464T">Data25!$S$1:$S$10,Data25!$S$11:$S$20</definedName>
    <definedName name="A125568464T_Data">Data25!$S$11:$S$20</definedName>
    <definedName name="A125568464T_Latest">Data25!$S$20</definedName>
    <definedName name="A125568472T">Data25!$CM$1:$CM$10,Data25!$CM$11:$CM$20</definedName>
    <definedName name="A125568472T_Data">Data25!$CM$11:$CM$20</definedName>
    <definedName name="A125568472T_Latest">Data25!$CM$20</definedName>
    <definedName name="A125568480T">Data23!$DS$1:$DS$10,Data23!$DS$11:$DS$20</definedName>
    <definedName name="A125568480T_Data">Data23!$DS$11:$DS$20</definedName>
    <definedName name="A125568480T_Latest">Data23!$DS$20</definedName>
    <definedName name="A125568488K">Data24!$BS$1:$BS$10,Data24!$BS$11:$BS$20</definedName>
    <definedName name="A125568488K_Data">Data24!$BS$11:$BS$20</definedName>
    <definedName name="A125568488K_Latest">Data24!$BS$20</definedName>
    <definedName name="A125568496K">Data25!$DW$1:$DW$10,Data25!$DW$11:$DW$20</definedName>
    <definedName name="A125568496K_Data">Data25!$DW$11:$DW$20</definedName>
    <definedName name="A125568496K_Latest">Data25!$DW$20</definedName>
    <definedName name="A125568504X">Data25!$BU$1:$BU$10,Data25!$BU$11:$BU$20</definedName>
    <definedName name="A125568504X_Data">Data25!$BU$11:$BU$20</definedName>
    <definedName name="A125568504X_Latest">Data25!$BU$20</definedName>
    <definedName name="A125568512X">Data25!$FG$1:$FG$10,Data25!$FG$11:$FG$20</definedName>
    <definedName name="A125568512X_Data">Data25!$FG$11:$FG$20</definedName>
    <definedName name="A125568512X_Latest">Data25!$FG$20</definedName>
    <definedName name="A125568520X">Data25!$IA$1:$IA$10,Data25!$IA$11:$IA$20</definedName>
    <definedName name="A125568520X_Data">Data25!$IA$11:$IA$20</definedName>
    <definedName name="A125568520X_Latest">Data25!$IA$20</definedName>
    <definedName name="A125568528T">Data24!$Q$1:$Q$10,Data24!$Q$11:$Q$20</definedName>
    <definedName name="A125568528T_Data">Data24!$Q$11:$Q$20</definedName>
    <definedName name="A125568528T_Latest">Data24!$Q$20</definedName>
    <definedName name="A125568536T">Data24!$HG$1:$HG$10,Data24!$HG$11:$HG$20</definedName>
    <definedName name="A125568536T_Data">Data24!$HG$11:$HG$20</definedName>
    <definedName name="A125568536T_Latest">Data24!$HG$20</definedName>
    <definedName name="A125568544T">Data25!$DE$1:$DE$10,Data25!$DE$11:$DE$20</definedName>
    <definedName name="A125568544T_Data">Data25!$DE$11:$DE$20</definedName>
    <definedName name="A125568544T_Latest">Data25!$DE$20</definedName>
    <definedName name="A125568552T">Data25!$EO$1:$EO$10,Data25!$EO$11:$EO$20</definedName>
    <definedName name="A125568552T_Data">Data25!$EO$11:$EO$20</definedName>
    <definedName name="A125568552T_Latest">Data25!$EO$20</definedName>
    <definedName name="A125568560T">Data25!$FY$1:$FY$10,Data25!$FY$11:$FY$20</definedName>
    <definedName name="A125568560T_Data">Data25!$FY$11:$FY$20</definedName>
    <definedName name="A125568560T_Latest">Data25!$FY$20</definedName>
    <definedName name="A125568568K">Data25!$HI$1:$HI$10,Data25!$HI$11:$HI$20</definedName>
    <definedName name="A125568568K_Data">Data25!$HI$11:$HI$20</definedName>
    <definedName name="A125568568K_Latest">Data25!$HI$20</definedName>
    <definedName name="A125568576K">Data23!$FC$1:$FC$10,Data23!$FC$11:$FC$20</definedName>
    <definedName name="A125568576K_Data">Data23!$FC$11:$FC$20</definedName>
    <definedName name="A125568576K_Latest">Data23!$FC$20</definedName>
    <definedName name="A125568584K">Data23!$HE$1:$HE$10,Data23!$HE$11:$HE$20</definedName>
    <definedName name="A125568584K_Data">Data23!$HE$11:$HE$20</definedName>
    <definedName name="A125568584K_Latest">Data23!$HE$20</definedName>
    <definedName name="A125568592K">Data23!$HW$1:$HW$10,Data23!$HW$11:$HW$20</definedName>
    <definedName name="A125568592K_Data">Data23!$HW$11:$HW$20</definedName>
    <definedName name="A125568592K_Latest">Data23!$HW$20</definedName>
    <definedName name="A125568600X">Data24!$BA$1:$BA$10,Data24!$BA$11:$BA$20</definedName>
    <definedName name="A125568600X_Data">Data24!$BA$11:$BA$20</definedName>
    <definedName name="A125568600X_Latest">Data24!$BA$20</definedName>
    <definedName name="A125568608T">Data24!$CK$1:$CK$10,Data24!$CK$11:$CK$20</definedName>
    <definedName name="A125568608T_Data">Data24!$CK$11:$CK$20</definedName>
    <definedName name="A125568608T_Latest">Data24!$CK$20</definedName>
    <definedName name="A125568616T">Data24!$DC$1:$DC$10,Data24!$DC$11:$DC$20</definedName>
    <definedName name="A125568616T_Data">Data24!$DC$11:$DC$20</definedName>
    <definedName name="A125568616T_Latest">Data24!$DC$20</definedName>
    <definedName name="A125568624T">Data24!$HY$1:$HY$10,Data24!$HY$11:$HY$20</definedName>
    <definedName name="A125568624T_Data">Data24!$HY$11:$HY$20</definedName>
    <definedName name="A125568624T_Latest">Data24!$HY$20</definedName>
    <definedName name="A125568632T">Data25!$GQ$1:$GQ$10,Data25!$GQ$11:$GQ$20</definedName>
    <definedName name="A125568632T_Data">Data25!$GQ$11:$GQ$20</definedName>
    <definedName name="A125568632T_Latest">Data25!$GQ$20</definedName>
    <definedName name="A125568640T">Data26!$U$1:$U$10,Data26!$U$11:$U$20</definedName>
    <definedName name="A125568640T_Data">Data26!$U$11:$U$20</definedName>
    <definedName name="A125568640T_Latest">Data26!$U$20</definedName>
    <definedName name="A125568648K">Data26!$AM$1:$AM$10,Data26!$AM$11:$AM$20</definedName>
    <definedName name="A125568648K_Data">Data26!$AM$11:$AM$20</definedName>
    <definedName name="A125568648K_Latest">Data26!$AM$20</definedName>
    <definedName name="A125568656K">Data23!$IO$1:$IO$10,Data23!$IO$11:$IO$20</definedName>
    <definedName name="A125568656K_Data">Data23!$IO$11:$IO$20</definedName>
    <definedName name="A125568656K_Latest">Data23!$IO$20</definedName>
    <definedName name="A125568664K">Data25!$AK$1:$AK$10,Data25!$AK$11:$AK$20</definedName>
    <definedName name="A125568664K_Data">Data25!$AK$11:$AK$20</definedName>
    <definedName name="A125568664K_Latest">Data25!$AK$20</definedName>
    <definedName name="A125568672K">Data25!$BC$1:$BC$10,Data25!$BC$11:$BC$20</definedName>
    <definedName name="A125568672K_Data">Data25!$BC$11:$BC$20</definedName>
    <definedName name="A125568672K_Latest">Data25!$BC$20</definedName>
    <definedName name="A125568680K">Data26!$C$1:$C$10,Data26!$C$11:$C$20</definedName>
    <definedName name="A125568680K_Data">Data26!$C$11:$C$20</definedName>
    <definedName name="A125568680K_Latest">Data26!$C$20</definedName>
    <definedName name="A125568688C">Data23!$EK$1:$EK$10,Data23!$EK$11:$EK$20</definedName>
    <definedName name="A125568688C_Data">Data23!$EK$11:$EK$20</definedName>
    <definedName name="A125568688C_Latest">Data23!$EK$20</definedName>
    <definedName name="A125568696C">Data23!$FU$1:$FU$10,Data23!$FU$11:$FU$20</definedName>
    <definedName name="A125568696C_Data">Data23!$FU$11:$FU$20</definedName>
    <definedName name="A125568696C_Latest">Data23!$FU$20</definedName>
    <definedName name="A125568704T">Data23!$GM$1:$GM$10,Data23!$GM$11:$GM$20</definedName>
    <definedName name="A125568704T_Data">Data23!$GM$11:$GM$20</definedName>
    <definedName name="A125568704T_Latest">Data23!$GM$20</definedName>
    <definedName name="A125568712T">Data24!$AI$1:$AI$10,Data24!$AI$11:$AI$20</definedName>
    <definedName name="A125568712T_Data">Data24!$AI$11:$AI$20</definedName>
    <definedName name="A125568712T_Latest">Data24!$AI$20</definedName>
    <definedName name="A125568720T">Data24!$FE$1:$FE$10,Data24!$FE$11:$FE$20</definedName>
    <definedName name="A125568720T_Data">Data24!$FE$11:$FE$20</definedName>
    <definedName name="A125568720T_Latest">Data24!$FE$20</definedName>
    <definedName name="A125568728K">Data24!$FW$1:$FW$10,Data24!$FW$11:$FW$20</definedName>
    <definedName name="A125568728K_Data">Data24!$FW$11:$FW$20</definedName>
    <definedName name="A125568728K_Latest">Data24!$FW$20</definedName>
    <definedName name="A125568736K">Data24!$DU$1:$DU$10,Data24!$DU$11:$DU$20</definedName>
    <definedName name="A125568736K_Data">Data24!$DU$11:$DU$20</definedName>
    <definedName name="A125568736K_Latest">Data24!$DU$20</definedName>
    <definedName name="A125568744K">Data24!$IQ$1:$IQ$10,Data24!$IQ$11:$IQ$20</definedName>
    <definedName name="A125568744K_Data">Data24!$IQ$11:$IQ$20</definedName>
    <definedName name="A125568744K_Latest">Data24!$IQ$20</definedName>
    <definedName name="A125568752K">Data26!$BE$1:$BE$10,Data26!$BE$11:$BE$20</definedName>
    <definedName name="A125568752K_Data">Data26!$BE$11:$BE$20</definedName>
    <definedName name="A125568752K_Latest">Data26!$BE$20</definedName>
    <definedName name="A125568760K">Data7!$FY$1:$FY$10,Data7!$FY$11:$FY$20</definedName>
    <definedName name="A125568760K_Data">Data7!$FY$11:$FY$20</definedName>
    <definedName name="A125568760K_Latest">Data7!$FY$20</definedName>
    <definedName name="A125568768C">Data7!$IA$1:$IA$10,Data7!$IA$11:$IA$20</definedName>
    <definedName name="A125568768C_Data">Data7!$IA$11:$IA$20</definedName>
    <definedName name="A125568768C_Latest">Data7!$IA$20</definedName>
    <definedName name="A125568776C">Data8!$BE$1:$BE$10,Data8!$BE$11:$BE$20</definedName>
    <definedName name="A125568776C_Data">Data8!$BE$11:$BE$20</definedName>
    <definedName name="A125568776C_Latest">Data8!$BE$20</definedName>
    <definedName name="A125568784C">Data8!$DY$1:$DY$10,Data8!$DY$11:$DY$20</definedName>
    <definedName name="A125568784C_Data">Data8!$DY$11:$DY$20</definedName>
    <definedName name="A125568784C_Latest">Data8!$DY$20</definedName>
    <definedName name="A125568792C">Data6!$FE$1:$FE$10,Data6!$FE$11:$FE$20</definedName>
    <definedName name="A125568792C_Data">Data6!$FE$11:$FE$20</definedName>
    <definedName name="A125568792C_Latest">Data6!$FE$20</definedName>
    <definedName name="A125568800T">Data7!$DE$1:$DE$10,Data7!$DE$11:$DE$20</definedName>
    <definedName name="A125568800T_Data">Data7!$DE$11:$DE$20</definedName>
    <definedName name="A125568800T_Latest">Data7!$DE$20</definedName>
    <definedName name="A125568808K">Data8!$FI$1:$FI$10,Data8!$FI$11:$FI$20</definedName>
    <definedName name="A125568808K_Data">Data8!$FI$11:$FI$20</definedName>
    <definedName name="A125568808K_Latest">Data8!$FI$20</definedName>
    <definedName name="A125568816K">Data8!$DG$1:$DG$10,Data8!$DG$11:$DG$20</definedName>
    <definedName name="A125568816K_Data">Data8!$DG$11:$DG$20</definedName>
    <definedName name="A125568816K_Latest">Data8!$DG$20</definedName>
    <definedName name="A125568824K">Data8!$GS$1:$GS$10,Data8!$GS$11:$GS$20</definedName>
    <definedName name="A125568824K_Data">Data8!$GS$11:$GS$20</definedName>
    <definedName name="A125568824K_Latest">Data8!$GS$20</definedName>
    <definedName name="A125568832K">Data9!$W$1:$W$10,Data9!$W$11:$W$20</definedName>
    <definedName name="A125568832K_Data">Data9!$W$11:$W$20</definedName>
    <definedName name="A125568832K_Latest">Data9!$W$20</definedName>
    <definedName name="A125568840K">Data7!$BC$1:$BC$10,Data7!$BC$11:$BC$20</definedName>
    <definedName name="A125568840K_Data">Data7!$BC$11:$BC$20</definedName>
    <definedName name="A125568840K_Latest">Data7!$BC$20</definedName>
    <definedName name="A125568848C">Data8!$C$1:$C$10,Data8!$C$11:$C$20</definedName>
    <definedName name="A125568848C_Data">Data8!$C$11:$C$20</definedName>
    <definedName name="A125568848C_Latest">Data8!$C$20</definedName>
    <definedName name="A125568856C">Data8!$EQ$1:$EQ$10,Data8!$EQ$11:$EQ$20</definedName>
    <definedName name="A125568856C_Data">Data8!$EQ$11:$EQ$20</definedName>
    <definedName name="A125568856C_Latest">Data8!$EQ$20</definedName>
    <definedName name="A125568864C">Data8!$GA$1:$GA$10,Data8!$GA$11:$GA$20</definedName>
    <definedName name="A125568864C_Data">Data8!$GA$11:$GA$20</definedName>
    <definedName name="A125568864C_Latest">Data8!$GA$20</definedName>
    <definedName name="A125568872C">Data8!$HK$1:$HK$10,Data8!$HK$11:$HK$20</definedName>
    <definedName name="A125568872C_Data">Data8!$HK$11:$HK$20</definedName>
    <definedName name="A125568872C_Latest">Data8!$HK$20</definedName>
    <definedName name="A125568880C">Data9!$E$1:$E$10,Data9!$E$11:$E$20</definedName>
    <definedName name="A125568880C_Data">Data9!$E$11:$E$20</definedName>
    <definedName name="A125568880C_Latest">Data9!$E$20</definedName>
    <definedName name="A125568888W">Data6!$GO$1:$GO$10,Data6!$GO$11:$GO$20</definedName>
    <definedName name="A125568888W_Data">Data6!$GO$11:$GO$20</definedName>
    <definedName name="A125568888W_Latest">Data6!$GO$20</definedName>
    <definedName name="A125568896W">Data6!$IQ$1:$IQ$10,Data6!$IQ$11:$IQ$20</definedName>
    <definedName name="A125568896W_Data">Data6!$IQ$11:$IQ$20</definedName>
    <definedName name="A125568896W_Latest">Data6!$IQ$20</definedName>
    <definedName name="A125568904K">Data7!$S$1:$S$10,Data7!$S$11:$S$20</definedName>
    <definedName name="A125568904K_Data">Data7!$S$11:$S$20</definedName>
    <definedName name="A125568904K_Latest">Data7!$S$20</definedName>
    <definedName name="A125568912K">Data7!$CM$1:$CM$10,Data7!$CM$11:$CM$20</definedName>
    <definedName name="A125568912K_Data">Data7!$CM$11:$CM$20</definedName>
    <definedName name="A125568912K_Latest">Data7!$CM$20</definedName>
    <definedName name="A125568920K">Data7!$DW$1:$DW$10,Data7!$DW$11:$DW$20</definedName>
    <definedName name="A125568920K_Data">Data7!$DW$11:$DW$20</definedName>
    <definedName name="A125568920K_Latest">Data7!$DW$20</definedName>
    <definedName name="A125568928C">Data7!$EO$1:$EO$10,Data7!$EO$11:$EO$20</definedName>
    <definedName name="A125568928C_Data">Data7!$EO$11:$EO$20</definedName>
    <definedName name="A125568928C_Latest">Data7!$EO$20</definedName>
    <definedName name="A125568936C">Data8!$U$1:$U$10,Data8!$U$11:$U$20</definedName>
    <definedName name="A125568936C_Data">Data8!$U$11:$U$20</definedName>
    <definedName name="A125568936C_Latest">Data8!$U$20</definedName>
    <definedName name="A125568944C">Data8!$IC$1:$IC$10,Data8!$IC$11:$IC$20</definedName>
    <definedName name="A125568944C_Data">Data8!$IC$11:$IC$20</definedName>
    <definedName name="A125568944C_Latest">Data8!$IC$20</definedName>
    <definedName name="A125568952C">Data9!$BG$1:$BG$10,Data9!$BG$11:$BG$20</definedName>
    <definedName name="A125568952C_Data">Data9!$BG$11:$BG$20</definedName>
    <definedName name="A125568952C_Latest">Data9!$BG$20</definedName>
    <definedName name="A125568960C">Data9!$BY$1:$BY$10,Data9!$BY$11:$BY$20</definedName>
    <definedName name="A125568960C_Data">Data9!$BY$11:$BY$20</definedName>
    <definedName name="A125568960C_Latest">Data9!$BY$20</definedName>
    <definedName name="A125568968W">Data7!$AK$1:$AK$10,Data7!$AK$11:$AK$20</definedName>
    <definedName name="A125568968W_Data">Data7!$AK$11:$AK$20</definedName>
    <definedName name="A125568968W_Latest">Data7!$AK$20</definedName>
    <definedName name="A125568976W">Data8!$BW$1:$BW$10,Data8!$BW$11:$BW$20</definedName>
    <definedName name="A125568976W_Data">Data8!$BW$11:$BW$20</definedName>
    <definedName name="A125568976W_Latest">Data8!$BW$20</definedName>
    <definedName name="A125568984W">Data8!$CO$1:$CO$10,Data8!$CO$11:$CO$20</definedName>
    <definedName name="A125568984W_Data">Data8!$CO$11:$CO$20</definedName>
    <definedName name="A125568984W_Latest">Data8!$CO$20</definedName>
    <definedName name="A125568992W">Data9!$AO$1:$AO$10,Data9!$AO$11:$AO$20</definedName>
    <definedName name="A125568992W_Data">Data9!$AO$11:$AO$20</definedName>
    <definedName name="A125568992W_Latest">Data9!$AO$20</definedName>
    <definedName name="A125569000L">Data6!$FW$1:$FW$10,Data6!$FW$11:$FW$20</definedName>
    <definedName name="A125569000L_Data">Data6!$FW$11:$FW$20</definedName>
    <definedName name="A125569000L_Latest">Data6!$FW$20</definedName>
    <definedName name="A125569008F">Data6!$HG$1:$HG$10,Data6!$HG$11:$HG$20</definedName>
    <definedName name="A125569008F_Data">Data6!$HG$11:$HG$20</definedName>
    <definedName name="A125569008F_Latest">Data6!$HG$20</definedName>
    <definedName name="A125569016F">Data6!$HY$1:$HY$10,Data6!$HY$11:$HY$20</definedName>
    <definedName name="A125569016F_Data">Data6!$HY$11:$HY$20</definedName>
    <definedName name="A125569016F_Latest">Data6!$HY$20</definedName>
    <definedName name="A125569024F">Data7!$BU$1:$BU$10,Data7!$BU$11:$BU$20</definedName>
    <definedName name="A125569024F_Data">Data7!$BU$11:$BU$20</definedName>
    <definedName name="A125569024F_Latest">Data7!$BU$20</definedName>
    <definedName name="A125569032F">Data7!$GQ$1:$GQ$10,Data7!$GQ$11:$GQ$20</definedName>
    <definedName name="A125569032F_Data">Data7!$GQ$11:$GQ$20</definedName>
    <definedName name="A125569032F_Latest">Data7!$GQ$20</definedName>
    <definedName name="A125569040F">Data7!$HI$1:$HI$10,Data7!$HI$11:$HI$20</definedName>
    <definedName name="A125569040F_Data">Data7!$HI$11:$HI$20</definedName>
    <definedName name="A125569040F_Latest">Data7!$HI$20</definedName>
    <definedName name="A125569048X">Data7!$FG$1:$FG$10,Data7!$FG$11:$FG$20</definedName>
    <definedName name="A125569048X_Data">Data7!$FG$11:$FG$20</definedName>
    <definedName name="A125569048X_Latest">Data7!$FG$20</definedName>
    <definedName name="A125569056X">Data8!$AM$1:$AM$10,Data8!$AM$11:$AM$20</definedName>
    <definedName name="A125569056X_Data">Data8!$AM$11:$AM$20</definedName>
    <definedName name="A125569056X_Latest">Data8!$AM$20</definedName>
    <definedName name="A125569064X">Data9!$CQ$1:$CQ$10,Data9!$CQ$11:$CQ$20</definedName>
    <definedName name="A125569064X_Data">Data9!$CQ$11:$CQ$20</definedName>
    <definedName name="A125569064X_Latest">Data9!$CQ$20</definedName>
    <definedName name="A125569072X">Data16!$AK$1:$AK$10,Data16!$AK$11:$AK$20</definedName>
    <definedName name="A125569072X_Data">Data16!$AK$11:$AK$20</definedName>
    <definedName name="A125569072X_Latest">Data16!$AK$20</definedName>
    <definedName name="A125569080X">Data16!$CM$1:$CM$10,Data16!$CM$11:$CM$20</definedName>
    <definedName name="A125569080X_Data">Data16!$CM$11:$CM$20</definedName>
    <definedName name="A125569080X_Latest">Data16!$CM$20</definedName>
    <definedName name="A125569088T">Data16!$FG$1:$FG$10,Data16!$FG$11:$FG$20</definedName>
    <definedName name="A125569088T_Data">Data16!$FG$11:$FG$20</definedName>
    <definedName name="A125569088T_Latest">Data16!$FG$20</definedName>
    <definedName name="A125569096T">Data16!$IA$1:$IA$10,Data16!$IA$11:$IA$20</definedName>
    <definedName name="A125569096T_Data">Data16!$IA$11:$IA$20</definedName>
    <definedName name="A125569096T_Latest">Data16!$IA$20</definedName>
    <definedName name="A125569104F">Data15!$Q$1:$Q$10,Data15!$Q$11:$Q$20</definedName>
    <definedName name="A125569104F_Data">Data15!$Q$11:$Q$20</definedName>
    <definedName name="A125569104F_Latest">Data15!$Q$20</definedName>
    <definedName name="A125569112F">Data15!$HG$1:$HG$10,Data15!$HG$11:$HG$20</definedName>
    <definedName name="A125569112F_Data">Data15!$HG$11:$HG$20</definedName>
    <definedName name="A125569112F_Latest">Data15!$HG$20</definedName>
    <definedName name="A125569120F">Data17!$U$1:$U$10,Data17!$U$11:$U$20</definedName>
    <definedName name="A125569120F_Data">Data17!$U$11:$U$20</definedName>
    <definedName name="A125569120F_Latest">Data17!$U$20</definedName>
    <definedName name="A125569128X">Data16!$HI$1:$HI$10,Data16!$HI$11:$HI$20</definedName>
    <definedName name="A125569128X_Data">Data16!$HI$11:$HI$20</definedName>
    <definedName name="A125569128X_Latest">Data16!$HI$20</definedName>
    <definedName name="A125569136X">Data17!$BE$1:$BE$10,Data17!$BE$11:$BE$20</definedName>
    <definedName name="A125569136X_Data">Data17!$BE$11:$BE$20</definedName>
    <definedName name="A125569136X_Latest">Data17!$BE$20</definedName>
    <definedName name="A125569144X">Data17!$DY$1:$DY$10,Data17!$DY$11:$DY$20</definedName>
    <definedName name="A125569144X_Data">Data17!$DY$11:$DY$20</definedName>
    <definedName name="A125569144X_Latest">Data17!$DY$20</definedName>
    <definedName name="A125569152X">Data15!$FE$1:$FE$10,Data15!$FE$11:$FE$20</definedName>
    <definedName name="A125569152X_Data">Data15!$FE$11:$FE$20</definedName>
    <definedName name="A125569152X_Latest">Data15!$FE$20</definedName>
    <definedName name="A125569160X">Data16!$DE$1:$DE$10,Data16!$DE$11:$DE$20</definedName>
    <definedName name="A125569160X_Data">Data16!$DE$11:$DE$20</definedName>
    <definedName name="A125569160X_Latest">Data16!$DE$20</definedName>
    <definedName name="A125569168T">Data17!$C$1:$C$10,Data17!$C$11:$C$20</definedName>
    <definedName name="A125569168T_Data">Data17!$C$11:$C$20</definedName>
    <definedName name="A125569168T_Latest">Data17!$C$20</definedName>
    <definedName name="A125569176T">Data17!$AM$1:$AM$10,Data17!$AM$11:$AM$20</definedName>
    <definedName name="A125569176T_Data">Data17!$AM$11:$AM$20</definedName>
    <definedName name="A125569176T_Latest">Data17!$AM$20</definedName>
    <definedName name="A125569184T">Data17!$BW$1:$BW$10,Data17!$BW$11:$BW$20</definedName>
    <definedName name="A125569184T_Data">Data17!$BW$11:$BW$20</definedName>
    <definedName name="A125569184T_Latest">Data17!$BW$20</definedName>
    <definedName name="A125569192T">Data17!$DG$1:$DG$10,Data17!$DG$11:$DG$20</definedName>
    <definedName name="A125569192T_Data">Data17!$DG$11:$DG$20</definedName>
    <definedName name="A125569192T_Latest">Data17!$DG$20</definedName>
    <definedName name="A125569200F">Data15!$BA$1:$BA$10,Data15!$BA$11:$BA$20</definedName>
    <definedName name="A125569200F_Data">Data15!$BA$11:$BA$20</definedName>
    <definedName name="A125569200F_Latest">Data15!$BA$20</definedName>
    <definedName name="A125569208X">Data15!$DC$1:$DC$10,Data15!$DC$11:$DC$20</definedName>
    <definedName name="A125569208X_Data">Data15!$DC$11:$DC$20</definedName>
    <definedName name="A125569208X_Latest">Data15!$DC$20</definedName>
    <definedName name="A125569216X">Data15!$DU$1:$DU$10,Data15!$DU$11:$DU$20</definedName>
    <definedName name="A125569216X_Data">Data15!$DU$11:$DU$20</definedName>
    <definedName name="A125569216X_Latest">Data15!$DU$20</definedName>
    <definedName name="A125569224X">Data15!$GO$1:$GO$10,Data15!$GO$11:$GO$20</definedName>
    <definedName name="A125569224X_Data">Data15!$GO$11:$GO$20</definedName>
    <definedName name="A125569224X_Latest">Data15!$GO$20</definedName>
    <definedName name="A125569232X">Data15!$HY$1:$HY$10,Data15!$HY$11:$HY$20</definedName>
    <definedName name="A125569232X_Data">Data15!$HY$11:$HY$20</definedName>
    <definedName name="A125569232X_Latest">Data15!$HY$20</definedName>
    <definedName name="A125569240X">Data15!$IQ$1:$IQ$10,Data15!$IQ$11:$IQ$20</definedName>
    <definedName name="A125569240X_Data">Data15!$IQ$11:$IQ$20</definedName>
    <definedName name="A125569240X_Latest">Data15!$IQ$20</definedName>
    <definedName name="A125569248T">Data16!$DW$1:$DW$10,Data16!$DW$11:$DW$20</definedName>
    <definedName name="A125569248T_Data">Data16!$DW$11:$DW$20</definedName>
    <definedName name="A125569248T_Latest">Data16!$DW$20</definedName>
    <definedName name="A125569256T">Data17!$CO$1:$CO$10,Data17!$CO$11:$CO$20</definedName>
    <definedName name="A125569256T_Data">Data17!$CO$11:$CO$20</definedName>
    <definedName name="A125569256T_Latest">Data17!$CO$20</definedName>
    <definedName name="A125569264T">Data17!$FI$1:$FI$10,Data17!$FI$11:$FI$20</definedName>
    <definedName name="A125569264T_Data">Data17!$FI$11:$FI$20</definedName>
    <definedName name="A125569264T_Latest">Data17!$FI$20</definedName>
    <definedName name="A125569272T">Data17!$GA$1:$GA$10,Data17!$GA$11:$GA$20</definedName>
    <definedName name="A125569272T_Data">Data17!$GA$11:$GA$20</definedName>
    <definedName name="A125569272T_Latest">Data17!$GA$20</definedName>
    <definedName name="A125569280T">Data15!$EM$1:$EM$10,Data15!$EM$11:$EM$20</definedName>
    <definedName name="A125569280T_Data">Data15!$EM$11:$EM$20</definedName>
    <definedName name="A125569280T_Latest">Data15!$EM$20</definedName>
    <definedName name="A125569288K">Data16!$FY$1:$FY$10,Data16!$FY$11:$FY$20</definedName>
    <definedName name="A125569288K_Data">Data16!$FY$11:$FY$20</definedName>
    <definedName name="A125569288K_Latest">Data16!$FY$20</definedName>
    <definedName name="A125569296K">Data16!$GQ$1:$GQ$10,Data16!$GQ$11:$GQ$20</definedName>
    <definedName name="A125569296K_Data">Data16!$GQ$11:$GQ$20</definedName>
    <definedName name="A125569296K_Latest">Data16!$GQ$20</definedName>
    <definedName name="A125569304X">Data17!$EQ$1:$EQ$10,Data17!$EQ$11:$EQ$20</definedName>
    <definedName name="A125569304X_Data">Data17!$EQ$11:$EQ$20</definedName>
    <definedName name="A125569304X_Latest">Data17!$EQ$20</definedName>
    <definedName name="A125569312X">Data15!$AI$1:$AI$10,Data15!$AI$11:$AI$20</definedName>
    <definedName name="A125569312X_Data">Data15!$AI$11:$AI$20</definedName>
    <definedName name="A125569312X_Latest">Data15!$AI$20</definedName>
    <definedName name="A125569320X">Data15!$BS$1:$BS$10,Data15!$BS$11:$BS$20</definedName>
    <definedName name="A125569320X_Data">Data15!$BS$11:$BS$20</definedName>
    <definedName name="A125569320X_Latest">Data15!$BS$20</definedName>
    <definedName name="A125569328T">Data15!$CK$1:$CK$10,Data15!$CK$11:$CK$20</definedName>
    <definedName name="A125569328T_Data">Data15!$CK$11:$CK$20</definedName>
    <definedName name="A125569328T_Latest">Data15!$CK$20</definedName>
    <definedName name="A125569336T">Data15!$FW$1:$FW$10,Data15!$FW$11:$FW$20</definedName>
    <definedName name="A125569336T_Data">Data15!$FW$11:$FW$20</definedName>
    <definedName name="A125569336T_Latest">Data15!$FW$20</definedName>
    <definedName name="A125569344T">Data16!$BC$1:$BC$10,Data16!$BC$11:$BC$20</definedName>
    <definedName name="A125569344T_Data">Data16!$BC$11:$BC$20</definedName>
    <definedName name="A125569344T_Latest">Data16!$BC$20</definedName>
    <definedName name="A125569352T">Data16!$BU$1:$BU$10,Data16!$BU$11:$BU$20</definedName>
    <definedName name="A125569352T_Data">Data16!$BU$11:$BU$20</definedName>
    <definedName name="A125569352T_Latest">Data16!$BU$20</definedName>
    <definedName name="A125569360T">Data16!$S$1:$S$10,Data16!$S$11:$S$20</definedName>
    <definedName name="A125569360T_Data">Data16!$S$11:$S$20</definedName>
    <definedName name="A125569360T_Latest">Data16!$S$20</definedName>
    <definedName name="A125569368K">Data16!$EO$1:$EO$10,Data16!$EO$11:$EO$20</definedName>
    <definedName name="A125569368K_Data">Data16!$EO$11:$EO$20</definedName>
    <definedName name="A125569368K_Latest">Data16!$EO$20</definedName>
    <definedName name="A125569376K">Data17!$GS$1:$GS$10,Data17!$GS$11:$GS$20</definedName>
    <definedName name="A125569376K_Data">Data17!$GS$11:$GS$20</definedName>
    <definedName name="A125569376K_Latest">Data17!$GS$20</definedName>
    <definedName name="A125569384K">Data18!$IE$1:$IE$10,Data18!$IE$11:$IE$20</definedName>
    <definedName name="A125569384K_Data">Data18!$IE$11:$IE$20</definedName>
    <definedName name="A125569384K_Latest">Data18!$IE$20</definedName>
    <definedName name="A125569392K">Data19!$AQ$1:$AQ$10,Data19!$AQ$11:$AQ$20</definedName>
    <definedName name="A125569392K_Data">Data19!$AQ$11:$AQ$20</definedName>
    <definedName name="A125569392K_Latest">Data19!$AQ$20</definedName>
    <definedName name="A125569400X">Data19!$DK$1:$DK$10,Data19!$DK$11:$DK$20</definedName>
    <definedName name="A125569400X_Data">Data19!$DK$11:$DK$20</definedName>
    <definedName name="A125569400X_Latest">Data19!$DK$20</definedName>
    <definedName name="A125569408T">Data19!$GE$1:$GE$10,Data19!$GE$11:$GE$20</definedName>
    <definedName name="A125569408T_Data">Data19!$GE$11:$GE$20</definedName>
    <definedName name="A125569408T_Latest">Data19!$GE$20</definedName>
    <definedName name="A125569416T">Data17!$HK$1:$HK$10,Data17!$HK$11:$HK$20</definedName>
    <definedName name="A125569416T_Data">Data17!$HK$11:$HK$20</definedName>
    <definedName name="A125569416T_Latest">Data17!$HK$20</definedName>
    <definedName name="A125569424T">Data18!$FK$1:$FK$10,Data18!$FK$11:$FK$20</definedName>
    <definedName name="A125569424T_Data">Data18!$FK$11:$FK$20</definedName>
    <definedName name="A125569424T_Latest">Data18!$FK$20</definedName>
    <definedName name="A125569432T">Data19!$HO$1:$HO$10,Data19!$HO$11:$HO$20</definedName>
    <definedName name="A125569432T_Data">Data19!$HO$11:$HO$20</definedName>
    <definedName name="A125569432T_Latest">Data19!$HO$20</definedName>
    <definedName name="A125569440T">Data19!$FM$1:$FM$10,Data19!$FM$11:$FM$20</definedName>
    <definedName name="A125569440T_Data">Data19!$FM$11:$FM$20</definedName>
    <definedName name="A125569440T_Latest">Data19!$FM$20</definedName>
    <definedName name="A125569448K">Data20!$I$1:$I$10,Data20!$I$11:$I$20</definedName>
    <definedName name="A125569448K_Data">Data20!$I$11:$I$20</definedName>
    <definedName name="A125569448K_Latest">Data20!$I$20</definedName>
    <definedName name="A125569456K">Data20!$CC$1:$CC$10,Data20!$CC$11:$CC$20</definedName>
    <definedName name="A125569456K_Data">Data20!$CC$11:$CC$20</definedName>
    <definedName name="A125569456K_Latest">Data20!$CC$20</definedName>
    <definedName name="A125569464K">Data18!$DI$1:$DI$10,Data18!$DI$11:$DI$20</definedName>
    <definedName name="A125569464K_Data">Data18!$DI$11:$DI$20</definedName>
    <definedName name="A125569464K_Latest">Data18!$DI$20</definedName>
    <definedName name="A125569472K">Data19!$BI$1:$BI$10,Data19!$BI$11:$BI$20</definedName>
    <definedName name="A125569472K_Data">Data19!$BI$11:$BI$20</definedName>
    <definedName name="A125569472K_Latest">Data19!$BI$20</definedName>
    <definedName name="A125569480K">Data19!$GW$1:$GW$10,Data19!$GW$11:$GW$20</definedName>
    <definedName name="A125569480K_Data">Data19!$GW$11:$GW$20</definedName>
    <definedName name="A125569480K_Latest">Data19!$GW$20</definedName>
    <definedName name="A125569488C">Data19!$IG$1:$IG$10,Data19!$IG$11:$IG$20</definedName>
    <definedName name="A125569488C_Data">Data19!$IG$11:$IG$20</definedName>
    <definedName name="A125569488C_Latest">Data19!$IG$20</definedName>
    <definedName name="A125569496C">Data20!$AA$1:$AA$10,Data20!$AA$11:$AA$20</definedName>
    <definedName name="A125569496C_Data">Data20!$AA$11:$AA$20</definedName>
    <definedName name="A125569496C_Latest">Data20!$AA$20</definedName>
    <definedName name="A125569504T">Data20!$BK$1:$BK$10,Data20!$BK$11:$BK$20</definedName>
    <definedName name="A125569504T_Data">Data20!$BK$11:$BK$20</definedName>
    <definedName name="A125569504T_Latest">Data20!$BK$20</definedName>
    <definedName name="A125569512T">Data18!$E$1:$E$10,Data18!$E$11:$E$20</definedName>
    <definedName name="A125569512T_Data">Data18!$E$11:$E$20</definedName>
    <definedName name="A125569512T_Latest">Data18!$E$20</definedName>
    <definedName name="A125569520T">Data18!$BG$1:$BG$10,Data18!$BG$11:$BG$20</definedName>
    <definedName name="A125569520T_Data">Data18!$BG$11:$BG$20</definedName>
    <definedName name="A125569520T_Latest">Data18!$BG$20</definedName>
    <definedName name="A125569528K">Data18!$BY$1:$BY$10,Data18!$BY$11:$BY$20</definedName>
    <definedName name="A125569528K_Data">Data18!$BY$11:$BY$20</definedName>
    <definedName name="A125569528K_Latest">Data18!$BY$20</definedName>
    <definedName name="A125569536K">Data18!$ES$1:$ES$10,Data18!$ES$11:$ES$20</definedName>
    <definedName name="A125569536K_Data">Data18!$ES$11:$ES$20</definedName>
    <definedName name="A125569536K_Latest">Data18!$ES$20</definedName>
    <definedName name="A125569544K">Data18!$GC$1:$GC$10,Data18!$GC$11:$GC$20</definedName>
    <definedName name="A125569544K_Data">Data18!$GC$11:$GC$20</definedName>
    <definedName name="A125569544K_Latest">Data18!$GC$20</definedName>
    <definedName name="A125569552K">Data18!$GU$1:$GU$10,Data18!$GU$11:$GU$20</definedName>
    <definedName name="A125569552K_Data">Data18!$GU$11:$GU$20</definedName>
    <definedName name="A125569552K_Latest">Data18!$GU$20</definedName>
    <definedName name="A125569560K">Data19!$CA$1:$CA$10,Data19!$CA$11:$CA$20</definedName>
    <definedName name="A125569560K_Data">Data19!$CA$11:$CA$20</definedName>
    <definedName name="A125569560K_Latest">Data19!$CA$20</definedName>
    <definedName name="A125569568C">Data20!$AS$1:$AS$10,Data20!$AS$11:$AS$20</definedName>
    <definedName name="A125569568C_Data">Data20!$AS$11:$AS$20</definedName>
    <definedName name="A125569568C_Latest">Data20!$AS$20</definedName>
    <definedName name="A125569576C">Data20!$DM$1:$DM$10,Data20!$DM$11:$DM$20</definedName>
    <definedName name="A125569576C_Data">Data20!$DM$11:$DM$20</definedName>
    <definedName name="A125569576C_Latest">Data20!$DM$20</definedName>
    <definedName name="A125569584C">Data20!$EE$1:$EE$10,Data20!$EE$11:$EE$20</definedName>
    <definedName name="A125569584C_Data">Data20!$EE$11:$EE$20</definedName>
    <definedName name="A125569584C_Latest">Data20!$EE$20</definedName>
    <definedName name="A125569592C">Data18!$CQ$1:$CQ$10,Data18!$CQ$11:$CQ$20</definedName>
    <definedName name="A125569592C_Data">Data18!$CQ$11:$CQ$20</definedName>
    <definedName name="A125569592C_Latest">Data18!$CQ$20</definedName>
    <definedName name="A125569600T">Data19!$EC$1:$EC$10,Data19!$EC$11:$EC$20</definedName>
    <definedName name="A125569600T_Data">Data19!$EC$11:$EC$20</definedName>
    <definedName name="A125569600T_Latest">Data19!$EC$20</definedName>
    <definedName name="A125569608K">Data19!$EU$1:$EU$10,Data19!$EU$11:$EU$20</definedName>
    <definedName name="A125569608K_Data">Data19!$EU$11:$EU$20</definedName>
    <definedName name="A125569608K_Latest">Data19!$EU$20</definedName>
    <definedName name="A125569616K">Data20!$CU$1:$CU$10,Data20!$CU$11:$CU$20</definedName>
    <definedName name="A125569616K_Data">Data20!$CU$11:$CU$20</definedName>
    <definedName name="A125569616K_Latest">Data20!$CU$20</definedName>
    <definedName name="A125569624K">Data17!$IC$1:$IC$10,Data17!$IC$11:$IC$20</definedName>
    <definedName name="A125569624K_Data">Data17!$IC$11:$IC$20</definedName>
    <definedName name="A125569624K_Latest">Data17!$IC$20</definedName>
    <definedName name="A125569632K">Data18!$W$1:$W$10,Data18!$W$11:$W$20</definedName>
    <definedName name="A125569632K_Data">Data18!$W$11:$W$20</definedName>
    <definedName name="A125569632K_Latest">Data18!$W$20</definedName>
    <definedName name="A125569640K">Data18!$AO$1:$AO$10,Data18!$AO$11:$AO$20</definedName>
    <definedName name="A125569640K_Data">Data18!$AO$11:$AO$20</definedName>
    <definedName name="A125569640K_Latest">Data18!$AO$20</definedName>
    <definedName name="A125569648C">Data18!$EA$1:$EA$10,Data18!$EA$11:$EA$20</definedName>
    <definedName name="A125569648C_Data">Data18!$EA$11:$EA$20</definedName>
    <definedName name="A125569648C_Latest">Data18!$EA$20</definedName>
    <definedName name="A125569656C">Data19!$G$1:$G$10,Data19!$G$11:$G$20</definedName>
    <definedName name="A125569656C_Data">Data19!$G$11:$G$20</definedName>
    <definedName name="A125569656C_Latest">Data19!$G$20</definedName>
    <definedName name="A125569664C">Data19!$Y$1:$Y$10,Data19!$Y$11:$Y$20</definedName>
    <definedName name="A125569664C_Data">Data19!$Y$11:$Y$20</definedName>
    <definedName name="A125569664C_Latest">Data19!$Y$20</definedName>
    <definedName name="A125569672C">Data18!$HM$1:$HM$10,Data18!$HM$11:$HM$20</definedName>
    <definedName name="A125569672C_Data">Data18!$HM$11:$HM$20</definedName>
    <definedName name="A125569672C_Latest">Data18!$HM$20</definedName>
    <definedName name="A125569680C">Data19!$CS$1:$CS$10,Data19!$CS$11:$CS$20</definedName>
    <definedName name="A125569680C_Data">Data19!$CS$11:$CS$20</definedName>
    <definedName name="A125569680C_Latest">Data19!$CS$20</definedName>
    <definedName name="A125569688W">Data20!$EW$1:$EW$10,Data20!$EW$11:$EW$20</definedName>
    <definedName name="A125569688W_Data">Data20!$EW$11:$EW$20</definedName>
    <definedName name="A125569688W_Latest">Data20!$EW$20</definedName>
    <definedName name="A125569696W">Data21!$GI$1:$GI$10,Data21!$GI$11:$GI$20</definedName>
    <definedName name="A125569696W_Data">Data21!$GI$11:$GI$20</definedName>
    <definedName name="A125569696W_Latest">Data21!$GI$20</definedName>
    <definedName name="A125569704K">Data21!$IK$1:$IK$10,Data21!$IK$11:$IK$20</definedName>
    <definedName name="A125569704K_Data">Data21!$IK$11:$IK$20</definedName>
    <definedName name="A125569704K_Latest">Data21!$IK$20</definedName>
    <definedName name="A125569712K">Data22!$BO$1:$BO$10,Data22!$BO$11:$BO$20</definedName>
    <definedName name="A125569712K_Data">Data22!$BO$11:$BO$20</definedName>
    <definedName name="A125569712K_Latest">Data22!$BO$20</definedName>
    <definedName name="A125569720K">Data22!$EI$1:$EI$10,Data22!$EI$11:$EI$20</definedName>
    <definedName name="A125569720K_Data">Data22!$EI$11:$EI$20</definedName>
    <definedName name="A125569720K_Latest">Data22!$EI$20</definedName>
    <definedName name="A125569728C">Data20!$FO$1:$FO$10,Data20!$FO$11:$FO$20</definedName>
    <definedName name="A125569728C_Data">Data20!$FO$11:$FO$20</definedName>
    <definedName name="A125569728C_Latest">Data20!$FO$20</definedName>
    <definedName name="A125569736C">Data21!$DO$1:$DO$10,Data21!$DO$11:$DO$20</definedName>
    <definedName name="A125569736C_Data">Data21!$DO$11:$DO$20</definedName>
    <definedName name="A125569736C_Latest">Data21!$DO$20</definedName>
    <definedName name="A125569744C">Data22!$FS$1:$FS$10,Data22!$FS$11:$FS$20</definedName>
    <definedName name="A125569744C_Data">Data22!$FS$11:$FS$20</definedName>
    <definedName name="A125569744C_Latest">Data22!$FS$20</definedName>
    <definedName name="A125569752C">Data22!$DQ$1:$DQ$10,Data22!$DQ$11:$DQ$20</definedName>
    <definedName name="A125569752C_Data">Data22!$DQ$11:$DQ$20</definedName>
    <definedName name="A125569752C_Latest">Data22!$DQ$20</definedName>
    <definedName name="A125569760C">Data22!$HC$1:$HC$10,Data22!$HC$11:$HC$20</definedName>
    <definedName name="A125569760C_Data">Data22!$HC$11:$HC$20</definedName>
    <definedName name="A125569760C_Latest">Data22!$HC$20</definedName>
    <definedName name="A125569768W">Data23!$AG$1:$AG$10,Data23!$AG$11:$AG$20</definedName>
    <definedName name="A125569768W_Data">Data23!$AG$11:$AG$20</definedName>
    <definedName name="A125569768W_Latest">Data23!$AG$20</definedName>
    <definedName name="A125569776W">Data21!$BM$1:$BM$10,Data21!$BM$11:$BM$20</definedName>
    <definedName name="A125569776W_Data">Data21!$BM$11:$BM$20</definedName>
    <definedName name="A125569776W_Latest">Data21!$BM$20</definedName>
    <definedName name="A125569784W">Data22!$M$1:$M$10,Data22!$M$11:$M$20</definedName>
    <definedName name="A125569784W_Data">Data22!$M$11:$M$20</definedName>
    <definedName name="A125569784W_Latest">Data22!$M$20</definedName>
    <definedName name="A125569792W">Data22!$FA$1:$FA$10,Data22!$FA$11:$FA$20</definedName>
    <definedName name="A125569792W_Data">Data22!$FA$11:$FA$20</definedName>
    <definedName name="A125569792W_Latest">Data22!$FA$20</definedName>
    <definedName name="A125569800K">Data22!$GK$1:$GK$10,Data22!$GK$11:$GK$20</definedName>
    <definedName name="A125569800K_Data">Data22!$GK$11:$GK$20</definedName>
    <definedName name="A125569800K_Latest">Data22!$GK$20</definedName>
    <definedName name="A125569808C">Data22!$HU$1:$HU$10,Data22!$HU$11:$HU$20</definedName>
    <definedName name="A125569808C_Data">Data22!$HU$11:$HU$20</definedName>
    <definedName name="A125569808C_Latest">Data22!$HU$20</definedName>
    <definedName name="A125569816C">Data23!$O$1:$O$10,Data23!$O$11:$O$20</definedName>
    <definedName name="A125569816C_Data">Data23!$O$11:$O$20</definedName>
    <definedName name="A125569816C_Latest">Data23!$O$20</definedName>
    <definedName name="A125569824C">Data20!$GY$1:$GY$10,Data20!$GY$11:$GY$20</definedName>
    <definedName name="A125569824C_Data">Data20!$GY$11:$GY$20</definedName>
    <definedName name="A125569824C_Latest">Data20!$GY$20</definedName>
    <definedName name="A125569832C">Data21!$K$1:$K$10,Data21!$K$11:$K$20</definedName>
    <definedName name="A125569832C_Data">Data21!$K$11:$K$20</definedName>
    <definedName name="A125569832C_Latest">Data21!$K$20</definedName>
    <definedName name="A125569840C">Data21!$AC$1:$AC$10,Data21!$AC$11:$AC$20</definedName>
    <definedName name="A125569840C_Data">Data21!$AC$11:$AC$20</definedName>
    <definedName name="A125569840C_Latest">Data21!$AC$20</definedName>
    <definedName name="A125569848W">Data21!$CW$1:$CW$10,Data21!$CW$11:$CW$20</definedName>
    <definedName name="A125569848W_Data">Data21!$CW$11:$CW$20</definedName>
    <definedName name="A125569848W_Latest">Data21!$CW$20</definedName>
    <definedName name="A125569856W">Data21!$EG$1:$EG$10,Data21!$EG$11:$EG$20</definedName>
    <definedName name="A125569856W_Data">Data21!$EG$11:$EG$20</definedName>
    <definedName name="A125569856W_Latest">Data21!$EG$20</definedName>
    <definedName name="A125569864W">Data21!$EY$1:$EY$10,Data21!$EY$11:$EY$20</definedName>
    <definedName name="A125569864W_Data">Data21!$EY$11:$EY$20</definedName>
    <definedName name="A125569864W_Latest">Data21!$EY$20</definedName>
    <definedName name="A125569872W">Data22!$AE$1:$AE$10,Data22!$AE$11:$AE$20</definedName>
    <definedName name="A125569872W_Data">Data22!$AE$11:$AE$20</definedName>
    <definedName name="A125569872W_Latest">Data22!$AE$20</definedName>
    <definedName name="A125569880W">Data22!$IM$1:$IM$10,Data22!$IM$11:$IM$20</definedName>
    <definedName name="A125569880W_Data">Data22!$IM$11:$IM$20</definedName>
    <definedName name="A125569880W_Latest">Data22!$IM$20</definedName>
    <definedName name="A125569888R">Data23!$BQ$1:$BQ$10,Data23!$BQ$11:$BQ$20</definedName>
    <definedName name="A125569888R_Data">Data23!$BQ$11:$BQ$20</definedName>
    <definedName name="A125569888R_Latest">Data23!$BQ$20</definedName>
    <definedName name="A125569896R">Data23!$CI$1:$CI$10,Data23!$CI$11:$CI$20</definedName>
    <definedName name="A125569896R_Data">Data23!$CI$11:$CI$20</definedName>
    <definedName name="A125569896R_Latest">Data23!$CI$20</definedName>
    <definedName name="A125569904C">Data21!$AU$1:$AU$10,Data21!$AU$11:$AU$20</definedName>
    <definedName name="A125569904C_Data">Data21!$AU$11:$AU$20</definedName>
    <definedName name="A125569904C_Latest">Data21!$AU$20</definedName>
    <definedName name="A125569912C">Data22!$CG$1:$CG$10,Data22!$CG$11:$CG$20</definedName>
    <definedName name="A125569912C_Data">Data22!$CG$11:$CG$20</definedName>
    <definedName name="A125569912C_Latest">Data22!$CG$20</definedName>
    <definedName name="A125569920C">Data22!$CY$1:$CY$10,Data22!$CY$11:$CY$20</definedName>
    <definedName name="A125569920C_Data">Data22!$CY$11:$CY$20</definedName>
    <definedName name="A125569920C_Latest">Data22!$CY$20</definedName>
    <definedName name="A125569928W">Data23!$AY$1:$AY$10,Data23!$AY$11:$AY$20</definedName>
    <definedName name="A125569928W_Data">Data23!$AY$11:$AY$20</definedName>
    <definedName name="A125569928W_Latest">Data23!$AY$20</definedName>
    <definedName name="A125569936W">Data20!$GG$1:$GG$10,Data20!$GG$11:$GG$20</definedName>
    <definedName name="A125569936W_Data">Data20!$GG$11:$GG$20</definedName>
    <definedName name="A125569936W_Latest">Data20!$GG$20</definedName>
    <definedName name="A125569944W">Data20!$HQ$1:$HQ$10,Data20!$HQ$11:$HQ$20</definedName>
    <definedName name="A125569944W_Data">Data20!$HQ$11:$HQ$20</definedName>
    <definedName name="A125569944W_Latest">Data20!$HQ$20</definedName>
    <definedName name="A125569952W">Data20!$II$1:$II$10,Data20!$II$11:$II$20</definedName>
    <definedName name="A125569952W_Data">Data20!$II$11:$II$20</definedName>
    <definedName name="A125569952W_Latest">Data20!$II$20</definedName>
    <definedName name="A125569960W">Data21!$CE$1:$CE$10,Data21!$CE$11:$CE$20</definedName>
    <definedName name="A125569960W_Data">Data21!$CE$11:$CE$20</definedName>
    <definedName name="A125569960W_Latest">Data21!$CE$20</definedName>
    <definedName name="A125569968R">Data21!$HA$1:$HA$10,Data21!$HA$11:$HA$20</definedName>
    <definedName name="A125569968R_Data">Data21!$HA$11:$HA$20</definedName>
    <definedName name="A125569968R_Latest">Data21!$HA$20</definedName>
    <definedName name="A125569976R">Data21!$HS$1:$HS$10,Data21!$HS$11:$HS$20</definedName>
    <definedName name="A125569976R_Data">Data21!$HS$11:$HS$20</definedName>
    <definedName name="A125569976R_Latest">Data21!$HS$20</definedName>
    <definedName name="A125569984R">Data21!$FQ$1:$FQ$10,Data21!$FQ$11:$FQ$20</definedName>
    <definedName name="A125569984R_Data">Data21!$FQ$11:$FQ$20</definedName>
    <definedName name="A125569984R_Latest">Data21!$FQ$20</definedName>
    <definedName name="A125569992R">Data22!$AW$1:$AW$10,Data22!$AW$11:$AW$20</definedName>
    <definedName name="A125569992R_Data">Data22!$AW$11:$AW$20</definedName>
    <definedName name="A125569992R_Latest">Data22!$AW$20</definedName>
    <definedName name="A125570000K">Data23!$DA$1:$DA$10,Data23!$DA$11:$DA$20</definedName>
    <definedName name="A125570000K_Data">Data23!$DA$11:$DA$20</definedName>
    <definedName name="A125570000K_Latest">Data23!$DA$20</definedName>
    <definedName name="A125570008C">Data4!$HU$1:$HU$10,Data4!$HU$11:$HU$20</definedName>
    <definedName name="A125570008C_Data">Data4!$HU$11:$HU$20</definedName>
    <definedName name="A125570008C_Latest">Data4!$HU$20</definedName>
    <definedName name="A125570016C">Data5!$AG$1:$AG$10,Data5!$AG$11:$AG$20</definedName>
    <definedName name="A125570016C_Data">Data5!$AG$11:$AG$20</definedName>
    <definedName name="A125570016C_Latest">Data5!$AG$20</definedName>
    <definedName name="A125570024C">Data5!$DA$1:$DA$10,Data5!$DA$11:$DA$20</definedName>
    <definedName name="A125570024C_Data">Data5!$DA$11:$DA$20</definedName>
    <definedName name="A125570024C_Latest">Data5!$DA$20</definedName>
    <definedName name="A125570032C">Data5!$FU$1:$FU$10,Data5!$FU$11:$FU$20</definedName>
    <definedName name="A125570032C_Data">Data5!$FU$11:$FU$20</definedName>
    <definedName name="A125570032C_Latest">Data5!$FU$20</definedName>
    <definedName name="A125570040C">Data3!$HA$1:$HA$10,Data3!$HA$11:$HA$20</definedName>
    <definedName name="A125570040C_Data">Data3!$HA$11:$HA$20</definedName>
    <definedName name="A125570040C_Latest">Data3!$HA$20</definedName>
    <definedName name="A125570048W">Data4!$FA$1:$FA$10,Data4!$FA$11:$FA$20</definedName>
    <definedName name="A125570048W_Data">Data4!$FA$11:$FA$20</definedName>
    <definedName name="A125570048W_Latest">Data4!$FA$20</definedName>
    <definedName name="A125570056W">Data5!$HE$1:$HE$10,Data5!$HE$11:$HE$20</definedName>
    <definedName name="A125570056W_Data">Data5!$HE$11:$HE$20</definedName>
    <definedName name="A125570056W_Latest">Data5!$HE$20</definedName>
    <definedName name="A125570064W">Data5!$FC$1:$FC$10,Data5!$FC$11:$FC$20</definedName>
    <definedName name="A125570064W_Data">Data5!$FC$11:$FC$20</definedName>
    <definedName name="A125570064W_Latest">Data5!$FC$20</definedName>
    <definedName name="A125570072W">Data5!$IO$1:$IO$10,Data5!$IO$11:$IO$20</definedName>
    <definedName name="A125570072W_Data">Data5!$IO$11:$IO$20</definedName>
    <definedName name="A125570072W_Latest">Data5!$IO$20</definedName>
    <definedName name="A125570080W">Data6!$BS$1:$BS$10,Data6!$BS$11:$BS$20</definedName>
    <definedName name="A125570080W_Data">Data6!$BS$11:$BS$20</definedName>
    <definedName name="A125570080W_Latest">Data6!$BS$20</definedName>
    <definedName name="A125570088R">Data4!$CY$1:$CY$10,Data4!$CY$11:$CY$20</definedName>
    <definedName name="A125570088R_Data">Data4!$CY$11:$CY$20</definedName>
    <definedName name="A125570088R_Latest">Data4!$CY$20</definedName>
    <definedName name="A125570096R">Data5!$AY$1:$AY$10,Data5!$AY$11:$AY$20</definedName>
    <definedName name="A125570096R_Data">Data5!$AY$11:$AY$20</definedName>
    <definedName name="A125570096R_Latest">Data5!$AY$20</definedName>
    <definedName name="A125570104C">Data5!$GM$1:$GM$10,Data5!$GM$11:$GM$20</definedName>
    <definedName name="A125570104C_Data">Data5!$GM$11:$GM$20</definedName>
    <definedName name="A125570104C_Latest">Data5!$GM$20</definedName>
    <definedName name="A125570112C">Data5!$HW$1:$HW$10,Data5!$HW$11:$HW$20</definedName>
    <definedName name="A125570112C_Data">Data5!$HW$11:$HW$20</definedName>
    <definedName name="A125570112C_Latest">Data5!$HW$20</definedName>
    <definedName name="A125570120C">Data6!$Q$1:$Q$10,Data6!$Q$11:$Q$20</definedName>
    <definedName name="A125570120C_Data">Data6!$Q$11:$Q$20</definedName>
    <definedName name="A125570120C_Latest">Data6!$Q$20</definedName>
    <definedName name="A125570128W">Data6!$BA$1:$BA$10,Data6!$BA$11:$BA$20</definedName>
    <definedName name="A125570128W_Data">Data6!$BA$11:$BA$20</definedName>
    <definedName name="A125570128W_Latest">Data6!$BA$20</definedName>
    <definedName name="A125570136W">Data3!$IK$1:$IK$10,Data3!$IK$11:$IK$20</definedName>
    <definedName name="A125570136W_Data">Data3!$IK$11:$IK$20</definedName>
    <definedName name="A125570136W_Latest">Data3!$IK$20</definedName>
    <definedName name="A125570144W">Data4!$AW$1:$AW$10,Data4!$AW$11:$AW$20</definedName>
    <definedName name="A125570144W_Data">Data4!$AW$11:$AW$20</definedName>
    <definedName name="A125570144W_Latest">Data4!$AW$20</definedName>
    <definedName name="A125570152W">Data4!$BO$1:$BO$10,Data4!$BO$11:$BO$20</definedName>
    <definedName name="A125570152W_Data">Data4!$BO$11:$BO$20</definedName>
    <definedName name="A125570152W_Latest">Data4!$BO$20</definedName>
    <definedName name="A125570160W">Data4!$EI$1:$EI$10,Data4!$EI$11:$EI$20</definedName>
    <definedName name="A125570160W_Data">Data4!$EI$11:$EI$20</definedName>
    <definedName name="A125570160W_Latest">Data4!$EI$20</definedName>
    <definedName name="A125570168R">Data4!$FS$1:$FS$10,Data4!$FS$11:$FS$20</definedName>
    <definedName name="A125570168R_Data">Data4!$FS$11:$FS$20</definedName>
    <definedName name="A125570168R_Latest">Data4!$FS$20</definedName>
    <definedName name="A125570176R">Data4!$GK$1:$GK$10,Data4!$GK$11:$GK$20</definedName>
    <definedName name="A125570176R_Data">Data4!$GK$11:$GK$20</definedName>
    <definedName name="A125570176R_Latest">Data4!$GK$20</definedName>
    <definedName name="A125570184R">Data5!$BQ$1:$BQ$10,Data5!$BQ$11:$BQ$20</definedName>
    <definedName name="A125570184R_Data">Data5!$BQ$11:$BQ$20</definedName>
    <definedName name="A125570184R_Latest">Data5!$BQ$20</definedName>
    <definedName name="A125570192R">Data6!$AI$1:$AI$10,Data6!$AI$11:$AI$20</definedName>
    <definedName name="A125570192R_Data">Data6!$AI$11:$AI$20</definedName>
    <definedName name="A125570192R_Latest">Data6!$AI$20</definedName>
    <definedName name="A125570200C">Data6!$DC$1:$DC$10,Data6!$DC$11:$DC$20</definedName>
    <definedName name="A125570200C_Data">Data6!$DC$11:$DC$20</definedName>
    <definedName name="A125570200C_Latest">Data6!$DC$20</definedName>
    <definedName name="A125570208W">Data6!$DU$1:$DU$10,Data6!$DU$11:$DU$20</definedName>
    <definedName name="A125570208W_Data">Data6!$DU$11:$DU$20</definedName>
    <definedName name="A125570208W_Latest">Data6!$DU$20</definedName>
    <definedName name="A125570216W">Data4!$CG$1:$CG$10,Data4!$CG$11:$CG$20</definedName>
    <definedName name="A125570216W_Data">Data4!$CG$11:$CG$20</definedName>
    <definedName name="A125570216W_Latest">Data4!$CG$20</definedName>
    <definedName name="A125570224W">Data5!$DS$1:$DS$10,Data5!$DS$11:$DS$20</definedName>
    <definedName name="A125570224W_Data">Data5!$DS$11:$DS$20</definedName>
    <definedName name="A125570224W_Latest">Data5!$DS$20</definedName>
    <definedName name="A125570232W">Data5!$EK$1:$EK$10,Data5!$EK$11:$EK$20</definedName>
    <definedName name="A125570232W_Data">Data5!$EK$11:$EK$20</definedName>
    <definedName name="A125570232W_Latest">Data5!$EK$20</definedName>
    <definedName name="A125570240W">Data6!$CK$1:$CK$10,Data6!$CK$11:$CK$20</definedName>
    <definedName name="A125570240W_Data">Data6!$CK$11:$CK$20</definedName>
    <definedName name="A125570240W_Latest">Data6!$CK$20</definedName>
    <definedName name="A125570248R">Data3!$HS$1:$HS$10,Data3!$HS$11:$HS$20</definedName>
    <definedName name="A125570248R_Data">Data3!$HS$11:$HS$20</definedName>
    <definedName name="A125570248R_Latest">Data3!$HS$20</definedName>
    <definedName name="A125570256R">Data4!$M$1:$M$10,Data4!$M$11:$M$20</definedName>
    <definedName name="A125570256R_Data">Data4!$M$11:$M$20</definedName>
    <definedName name="A125570256R_Latest">Data4!$M$20</definedName>
    <definedName name="A125570264R">Data4!$AE$1:$AE$10,Data4!$AE$11:$AE$20</definedName>
    <definedName name="A125570264R_Data">Data4!$AE$11:$AE$20</definedName>
    <definedName name="A125570264R_Latest">Data4!$AE$20</definedName>
    <definedName name="A125570272R">Data4!$DQ$1:$DQ$10,Data4!$DQ$11:$DQ$20</definedName>
    <definedName name="A125570272R_Data">Data4!$DQ$11:$DQ$20</definedName>
    <definedName name="A125570272R_Latest">Data4!$DQ$20</definedName>
    <definedName name="A125570280R">Data4!$IM$1:$IM$10,Data4!$IM$11:$IM$20</definedName>
    <definedName name="A125570280R_Data">Data4!$IM$11:$IM$20</definedName>
    <definedName name="A125570280R_Latest">Data4!$IM$20</definedName>
    <definedName name="A125570288J">Data5!$O$1:$O$10,Data5!$O$11:$O$20</definedName>
    <definedName name="A125570288J_Data">Data5!$O$11:$O$20</definedName>
    <definedName name="A125570288J_Latest">Data5!$O$20</definedName>
    <definedName name="A125570296J">Data4!$HC$1:$HC$10,Data4!$HC$11:$HC$20</definedName>
    <definedName name="A125570296J_Data">Data4!$HC$11:$HC$20</definedName>
    <definedName name="A125570296J_Latest">Data4!$HC$20</definedName>
    <definedName name="A125570304W">Data5!$CI$1:$CI$10,Data5!$CI$11:$CI$20</definedName>
    <definedName name="A125570304W_Data">Data5!$CI$11:$CI$20</definedName>
    <definedName name="A125570304W_Latest">Data5!$CI$20</definedName>
    <definedName name="A125570312W">Data6!$EM$1:$EM$10,Data6!$EM$11:$EM$20</definedName>
    <definedName name="A125570312W_Data">Data6!$EM$11:$EM$20</definedName>
    <definedName name="A125570312W_Latest">Data6!$EM$20</definedName>
    <definedName name="A125570320W">Data10!$EC$1:$EC$10,Data10!$EC$11:$EC$20</definedName>
    <definedName name="A125570320W_Data">Data10!$EC$11:$EC$20</definedName>
    <definedName name="A125570320W_Latest">Data10!$EC$20</definedName>
    <definedName name="A125570328R">Data10!$GE$1:$GE$10,Data10!$GE$11:$GE$20</definedName>
    <definedName name="A125570328R_Data">Data10!$GE$11:$GE$20</definedName>
    <definedName name="A125570328R_Latest">Data10!$GE$20</definedName>
    <definedName name="A125570336R">Data11!$I$1:$I$10,Data11!$I$11:$I$20</definedName>
    <definedName name="A125570336R_Data">Data11!$I$11:$I$20</definedName>
    <definedName name="A125570336R_Latest">Data11!$I$20</definedName>
    <definedName name="A125570344R">Data11!$CC$1:$CC$10,Data11!$CC$11:$CC$20</definedName>
    <definedName name="A125570344R_Data">Data11!$CC$11:$CC$20</definedName>
    <definedName name="A125570344R_Latest">Data11!$CC$20</definedName>
    <definedName name="A125570352R">Data9!$DI$1:$DI$10,Data9!$DI$11:$DI$20</definedName>
    <definedName name="A125570352R_Data">Data9!$DI$11:$DI$20</definedName>
    <definedName name="A125570352R_Latest">Data9!$DI$20</definedName>
    <definedName name="A125570360R">Data10!$BI$1:$BI$10,Data10!$BI$11:$BI$20</definedName>
    <definedName name="A125570360R_Data">Data10!$BI$11:$BI$20</definedName>
    <definedName name="A125570360R_Latest">Data10!$BI$20</definedName>
    <definedName name="A125570368J">Data11!$DM$1:$DM$10,Data11!$DM$11:$DM$20</definedName>
    <definedName name="A125570368J_Data">Data11!$DM$11:$DM$20</definedName>
    <definedName name="A125570368J_Latest">Data11!$DM$20</definedName>
    <definedName name="A125570376J">Data11!$BK$1:$BK$10,Data11!$BK$11:$BK$20</definedName>
    <definedName name="A125570376J_Data">Data11!$BK$11:$BK$20</definedName>
    <definedName name="A125570376J_Latest">Data11!$BK$20</definedName>
    <definedName name="A125570384J">Data11!$EW$1:$EW$10,Data11!$EW$11:$EW$20</definedName>
    <definedName name="A125570384J_Data">Data11!$EW$11:$EW$20</definedName>
    <definedName name="A125570384J_Latest">Data11!$EW$20</definedName>
    <definedName name="A125570392J">Data11!$HQ$1:$HQ$10,Data11!$HQ$11:$HQ$20</definedName>
    <definedName name="A125570392J_Data">Data11!$HQ$11:$HQ$20</definedName>
    <definedName name="A125570392J_Latest">Data11!$HQ$20</definedName>
    <definedName name="A125570400W">Data10!$G$1:$G$10,Data10!$G$11:$G$20</definedName>
    <definedName name="A125570400W_Data">Data10!$G$11:$G$20</definedName>
    <definedName name="A125570400W_Latest">Data10!$G$20</definedName>
    <definedName name="A125570408R">Data10!$GW$1:$GW$10,Data10!$GW$11:$GW$20</definedName>
    <definedName name="A125570408R_Data">Data10!$GW$11:$GW$20</definedName>
    <definedName name="A125570408R_Latest">Data10!$GW$20</definedName>
    <definedName name="A125570416R">Data11!$CU$1:$CU$10,Data11!$CU$11:$CU$20</definedName>
    <definedName name="A125570416R_Data">Data11!$CU$11:$CU$20</definedName>
    <definedName name="A125570416R_Latest">Data11!$CU$20</definedName>
    <definedName name="A125570424R">Data11!$EE$1:$EE$10,Data11!$EE$11:$EE$20</definedName>
    <definedName name="A125570424R_Data">Data11!$EE$11:$EE$20</definedName>
    <definedName name="A125570424R_Latest">Data11!$EE$20</definedName>
    <definedName name="A125570432R">Data11!$FO$1:$FO$10,Data11!$FO$11:$FO$20</definedName>
    <definedName name="A125570432R_Data">Data11!$FO$11:$FO$20</definedName>
    <definedName name="A125570432R_Latest">Data11!$FO$20</definedName>
    <definedName name="A125570440R">Data11!$GY$1:$GY$10,Data11!$GY$11:$GY$20</definedName>
    <definedName name="A125570440R_Data">Data11!$GY$11:$GY$20</definedName>
    <definedName name="A125570440R_Latest">Data11!$GY$20</definedName>
    <definedName name="A125570448J">Data9!$ES$1:$ES$10,Data9!$ES$11:$ES$20</definedName>
    <definedName name="A125570448J_Data">Data9!$ES$11:$ES$20</definedName>
    <definedName name="A125570448J_Latest">Data9!$ES$20</definedName>
    <definedName name="A125570456J">Data9!$GU$1:$GU$10,Data9!$GU$11:$GU$20</definedName>
    <definedName name="A125570456J_Data">Data9!$GU$11:$GU$20</definedName>
    <definedName name="A125570456J_Latest">Data9!$GU$20</definedName>
    <definedName name="A125570464J">Data9!$HM$1:$HM$10,Data9!$HM$11:$HM$20</definedName>
    <definedName name="A125570464J_Data">Data9!$HM$11:$HM$20</definedName>
    <definedName name="A125570464J_Latest">Data9!$HM$20</definedName>
    <definedName name="A125570472J">Data10!$AQ$1:$AQ$10,Data10!$AQ$11:$AQ$20</definedName>
    <definedName name="A125570472J_Data">Data10!$AQ$11:$AQ$20</definedName>
    <definedName name="A125570472J_Latest">Data10!$AQ$20</definedName>
    <definedName name="A125570480J">Data10!$CA$1:$CA$10,Data10!$CA$11:$CA$20</definedName>
    <definedName name="A125570480J_Data">Data10!$CA$11:$CA$20</definedName>
    <definedName name="A125570480J_Latest">Data10!$CA$20</definedName>
    <definedName name="A125570488A">Data10!$CS$1:$CS$10,Data10!$CS$11:$CS$20</definedName>
    <definedName name="A125570488A_Data">Data10!$CS$11:$CS$20</definedName>
    <definedName name="A125570488A_Latest">Data10!$CS$20</definedName>
    <definedName name="A125570496A">Data10!$HO$1:$HO$10,Data10!$HO$11:$HO$20</definedName>
    <definedName name="A125570496A_Data">Data10!$HO$11:$HO$20</definedName>
    <definedName name="A125570496A_Latest">Data10!$HO$20</definedName>
    <definedName name="A125570504R">Data11!$GG$1:$GG$10,Data11!$GG$11:$GG$20</definedName>
    <definedName name="A125570504R_Data">Data11!$GG$11:$GG$20</definedName>
    <definedName name="A125570504R_Latest">Data11!$GG$20</definedName>
    <definedName name="A125570512R">Data12!$K$1:$K$10,Data12!$K$11:$K$20</definedName>
    <definedName name="A125570512R_Data">Data12!$K$11:$K$20</definedName>
    <definedName name="A125570512R_Latest">Data12!$K$20</definedName>
    <definedName name="A125570520R">Data12!$AC$1:$AC$10,Data12!$AC$11:$AC$20</definedName>
    <definedName name="A125570520R_Data">Data12!$AC$11:$AC$20</definedName>
    <definedName name="A125570520R_Latest">Data12!$AC$20</definedName>
    <definedName name="A125570528J">Data9!$IE$1:$IE$10,Data9!$IE$11:$IE$20</definedName>
    <definedName name="A125570528J_Data">Data9!$IE$11:$IE$20</definedName>
    <definedName name="A125570528J_Latest">Data9!$IE$20</definedName>
    <definedName name="A125570536J">Data11!$AA$1:$AA$10,Data11!$AA$11:$AA$20</definedName>
    <definedName name="A125570536J_Data">Data11!$AA$11:$AA$20</definedName>
    <definedName name="A125570536J_Latest">Data11!$AA$20</definedName>
    <definedName name="A125570544J">Data11!$AS$1:$AS$10,Data11!$AS$11:$AS$20</definedName>
    <definedName name="A125570544J_Data">Data11!$AS$11:$AS$20</definedName>
    <definedName name="A125570544J_Latest">Data11!$AS$20</definedName>
    <definedName name="A125570552J">Data11!$II$1:$II$10,Data11!$II$11:$II$20</definedName>
    <definedName name="A125570552J_Data">Data11!$II$11:$II$20</definedName>
    <definedName name="A125570552J_Latest">Data11!$II$20</definedName>
    <definedName name="A125570560J">Data9!$EA$1:$EA$10,Data9!$EA$11:$EA$20</definedName>
    <definedName name="A125570560J_Data">Data9!$EA$11:$EA$20</definedName>
    <definedName name="A125570560J_Latest">Data9!$EA$20</definedName>
    <definedName name="A125570568A">Data9!$FK$1:$FK$10,Data9!$FK$11:$FK$20</definedName>
    <definedName name="A125570568A_Data">Data9!$FK$11:$FK$20</definedName>
    <definedName name="A125570568A_Latest">Data9!$FK$20</definedName>
    <definedName name="A125570576A">Data9!$GC$1:$GC$10,Data9!$GC$11:$GC$20</definedName>
    <definedName name="A125570576A_Data">Data9!$GC$11:$GC$20</definedName>
    <definedName name="A125570576A_Latest">Data9!$GC$20</definedName>
    <definedName name="A125570584A">Data10!$Y$1:$Y$10,Data10!$Y$11:$Y$20</definedName>
    <definedName name="A125570584A_Data">Data10!$Y$11:$Y$20</definedName>
    <definedName name="A125570584A_Latest">Data10!$Y$20</definedName>
    <definedName name="A125570592A">Data10!$EU$1:$EU$10,Data10!$EU$11:$EU$20</definedName>
    <definedName name="A125570592A_Data">Data10!$EU$11:$EU$20</definedName>
    <definedName name="A125570592A_Latest">Data10!$EU$20</definedName>
    <definedName name="A125570600R">Data10!$FM$1:$FM$10,Data10!$FM$11:$FM$20</definedName>
    <definedName name="A125570600R_Data">Data10!$FM$11:$FM$20</definedName>
    <definedName name="A125570600R_Latest">Data10!$FM$20</definedName>
    <definedName name="A125570608J">Data10!$DK$1:$DK$10,Data10!$DK$11:$DK$20</definedName>
    <definedName name="A125570608J_Data">Data10!$DK$11:$DK$20</definedName>
    <definedName name="A125570608J_Latest">Data10!$DK$20</definedName>
    <definedName name="A125570616J">Data10!$IG$1:$IG$10,Data10!$IG$11:$IG$20</definedName>
    <definedName name="A125570616J_Data">Data10!$IG$11:$IG$20</definedName>
    <definedName name="A125570616J_Latest">Data10!$IG$20</definedName>
    <definedName name="A125570624J">Data12!$AU$1:$AU$10,Data12!$AU$11:$AU$20</definedName>
    <definedName name="A125570624J_Data">Data12!$AU$11:$AU$20</definedName>
    <definedName name="A125570624J_Latest">Data12!$AU$20</definedName>
    <definedName name="A125570632J">Data13!$CG$1:$CG$10,Data13!$CG$11:$CG$20</definedName>
    <definedName name="A125570632J_Data">Data13!$CG$11:$CG$20</definedName>
    <definedName name="A125570632J_Latest">Data13!$CG$20</definedName>
    <definedName name="A125570640J">Data13!$EI$1:$EI$10,Data13!$EI$11:$EI$20</definedName>
    <definedName name="A125570640J_Data">Data13!$EI$11:$EI$20</definedName>
    <definedName name="A125570640J_Latest">Data13!$EI$20</definedName>
    <definedName name="A125570648A">Data13!$HC$1:$HC$10,Data13!$HC$11:$HC$20</definedName>
    <definedName name="A125570648A_Data">Data13!$HC$11:$HC$20</definedName>
    <definedName name="A125570648A_Latest">Data13!$HC$20</definedName>
    <definedName name="A125570656A">Data14!$AG$1:$AG$10,Data14!$AG$11:$AG$20</definedName>
    <definedName name="A125570656A_Data">Data14!$AG$11:$AG$20</definedName>
    <definedName name="A125570656A_Latest">Data14!$AG$20</definedName>
    <definedName name="A125570664A">Data12!$BM$1:$BM$10,Data12!$BM$11:$BM$20</definedName>
    <definedName name="A125570664A_Data">Data12!$BM$11:$BM$20</definedName>
    <definedName name="A125570664A_Latest">Data12!$BM$20</definedName>
    <definedName name="A125570672A">Data13!$M$1:$M$10,Data13!$M$11:$M$20</definedName>
    <definedName name="A125570672A_Data">Data13!$M$11:$M$20</definedName>
    <definedName name="A125570672A_Latest">Data13!$M$20</definedName>
    <definedName name="A125570680A">Data14!$BQ$1:$BQ$10,Data14!$BQ$11:$BQ$20</definedName>
    <definedName name="A125570680A_Data">Data14!$BQ$11:$BQ$20</definedName>
    <definedName name="A125570680A_Latest">Data14!$BQ$20</definedName>
    <definedName name="A125570688V">Data14!$O$1:$O$10,Data14!$O$11:$O$20</definedName>
    <definedName name="A125570688V_Data">Data14!$O$11:$O$20</definedName>
    <definedName name="A125570688V_Latest">Data14!$O$20</definedName>
    <definedName name="A125570696V">Data14!$DA$1:$DA$10,Data14!$DA$11:$DA$20</definedName>
    <definedName name="A125570696V_Data">Data14!$DA$11:$DA$20</definedName>
    <definedName name="A125570696V_Latest">Data14!$DA$20</definedName>
    <definedName name="A125570704J">Data14!$FU$1:$FU$10,Data14!$FU$11:$FU$20</definedName>
    <definedName name="A125570704J_Data">Data14!$FU$11:$FU$20</definedName>
    <definedName name="A125570704J_Latest">Data14!$FU$20</definedName>
    <definedName name="A125570712J">Data12!$HA$1:$HA$10,Data12!$HA$11:$HA$20</definedName>
    <definedName name="A125570712J_Data">Data12!$HA$11:$HA$20</definedName>
    <definedName name="A125570712J_Latest">Data12!$HA$20</definedName>
    <definedName name="A125570720J">Data13!$FA$1:$FA$10,Data13!$FA$11:$FA$20</definedName>
    <definedName name="A125570720J_Data">Data13!$FA$11:$FA$20</definedName>
    <definedName name="A125570720J_Latest">Data13!$FA$20</definedName>
    <definedName name="A125570728A">Data14!$AY$1:$AY$10,Data14!$AY$11:$AY$20</definedName>
    <definedName name="A125570728A_Data">Data14!$AY$11:$AY$20</definedName>
    <definedName name="A125570728A_Latest">Data14!$AY$20</definedName>
    <definedName name="A125570736A">Data14!$CI$1:$CI$10,Data14!$CI$11:$CI$20</definedName>
    <definedName name="A125570736A_Data">Data14!$CI$11:$CI$20</definedName>
    <definedName name="A125570736A_Latest">Data14!$CI$20</definedName>
    <definedName name="A125570744A">Data14!$DS$1:$DS$10,Data14!$DS$11:$DS$20</definedName>
    <definedName name="A125570744A_Data">Data14!$DS$11:$DS$20</definedName>
    <definedName name="A125570744A_Latest">Data14!$DS$20</definedName>
    <definedName name="A125570752A">Data14!$FC$1:$FC$10,Data14!$FC$11:$FC$20</definedName>
    <definedName name="A125570752A_Data">Data14!$FC$11:$FC$20</definedName>
    <definedName name="A125570752A_Latest">Data14!$FC$20</definedName>
    <definedName name="A125570760A">Data12!$CW$1:$CW$10,Data12!$CW$11:$CW$20</definedName>
    <definedName name="A125570760A_Data">Data12!$CW$11:$CW$20</definedName>
    <definedName name="A125570760A_Latest">Data12!$CW$20</definedName>
    <definedName name="A125570768V">Data12!$EY$1:$EY$10,Data12!$EY$11:$EY$20</definedName>
    <definedName name="A125570768V_Data">Data12!$EY$11:$EY$20</definedName>
    <definedName name="A125570768V_Latest">Data12!$EY$20</definedName>
    <definedName name="A125570776V">Data12!$FQ$1:$FQ$10,Data12!$FQ$11:$FQ$20</definedName>
    <definedName name="A125570776V_Data">Data12!$FQ$11:$FQ$20</definedName>
    <definedName name="A125570776V_Latest">Data12!$FQ$20</definedName>
    <definedName name="A125570784V">Data12!$IK$1:$IK$10,Data12!$IK$11:$IK$20</definedName>
    <definedName name="A125570784V_Data">Data12!$IK$11:$IK$20</definedName>
    <definedName name="A125570784V_Latest">Data12!$IK$20</definedName>
    <definedName name="A125570792V">Data13!$AE$1:$AE$10,Data13!$AE$11:$AE$20</definedName>
    <definedName name="A125570792V_Data">Data13!$AE$11:$AE$20</definedName>
    <definedName name="A125570792V_Latest">Data13!$AE$20</definedName>
    <definedName name="A125570800J">Data13!$AW$1:$AW$10,Data13!$AW$11:$AW$20</definedName>
    <definedName name="A125570800J_Data">Data13!$AW$11:$AW$20</definedName>
    <definedName name="A125570800J_Latest">Data13!$AW$20</definedName>
    <definedName name="A125570808A">Data13!$FS$1:$FS$10,Data13!$FS$11:$FS$20</definedName>
    <definedName name="A125570808A_Data">Data13!$FS$11:$FS$20</definedName>
    <definedName name="A125570808A_Latest">Data13!$FS$20</definedName>
    <definedName name="A125570816A">Data14!$EK$1:$EK$10,Data14!$EK$11:$EK$20</definedName>
    <definedName name="A125570816A_Data">Data14!$EK$11:$EK$20</definedName>
    <definedName name="A125570816A_Latest">Data14!$EK$20</definedName>
    <definedName name="A125570824A">Data14!$HE$1:$HE$10,Data14!$HE$11:$HE$20</definedName>
    <definedName name="A125570824A_Data">Data14!$HE$11:$HE$20</definedName>
    <definedName name="A125570824A_Latest">Data14!$HE$20</definedName>
    <definedName name="A125570832A">Data14!$HW$1:$HW$10,Data14!$HW$11:$HW$20</definedName>
    <definedName name="A125570832A_Data">Data14!$HW$11:$HW$20</definedName>
    <definedName name="A125570832A_Latest">Data14!$HW$20</definedName>
    <definedName name="A125570840A">Data12!$GI$1:$GI$10,Data12!$GI$11:$GI$20</definedName>
    <definedName name="A125570840A_Data">Data12!$GI$11:$GI$20</definedName>
    <definedName name="A125570840A_Latest">Data12!$GI$20</definedName>
    <definedName name="A125570848V">Data13!$HU$1:$HU$10,Data13!$HU$11:$HU$20</definedName>
    <definedName name="A125570848V_Data">Data13!$HU$11:$HU$20</definedName>
    <definedName name="A125570848V_Latest">Data13!$HU$20</definedName>
    <definedName name="A125570856V">Data13!$IM$1:$IM$10,Data13!$IM$11:$IM$20</definedName>
    <definedName name="A125570856V_Data">Data13!$IM$11:$IM$20</definedName>
    <definedName name="A125570856V_Latest">Data13!$IM$20</definedName>
    <definedName name="A125570864V">Data14!$GM$1:$GM$10,Data14!$GM$11:$GM$20</definedName>
    <definedName name="A125570864V_Data">Data14!$GM$11:$GM$20</definedName>
    <definedName name="A125570864V_Latest">Data14!$GM$20</definedName>
    <definedName name="A125570872V">Data12!$CE$1:$CE$10,Data12!$CE$11:$CE$20</definedName>
    <definedName name="A125570872V_Data">Data12!$CE$11:$CE$20</definedName>
    <definedName name="A125570872V_Latest">Data12!$CE$20</definedName>
    <definedName name="A125570880V">Data12!$DO$1:$DO$10,Data12!$DO$11:$DO$20</definedName>
    <definedName name="A125570880V_Data">Data12!$DO$11:$DO$20</definedName>
    <definedName name="A125570880V_Latest">Data12!$DO$20</definedName>
    <definedName name="A125570888L">Data12!$EG$1:$EG$10,Data12!$EG$11:$EG$20</definedName>
    <definedName name="A125570888L_Data">Data12!$EG$11:$EG$20</definedName>
    <definedName name="A125570888L_Latest">Data12!$EG$20</definedName>
    <definedName name="A125570896L">Data12!$HS$1:$HS$10,Data12!$HS$11:$HS$20</definedName>
    <definedName name="A125570896L_Data">Data12!$HS$11:$HS$20</definedName>
    <definedName name="A125570896L_Latest">Data12!$HS$20</definedName>
    <definedName name="A125570904A">Data13!$CY$1:$CY$10,Data13!$CY$11:$CY$20</definedName>
    <definedName name="A125570904A_Data">Data13!$CY$11:$CY$20</definedName>
    <definedName name="A125570904A_Latest">Data13!$CY$20</definedName>
    <definedName name="A125570912A">Data13!$DQ$1:$DQ$10,Data13!$DQ$11:$DQ$20</definedName>
    <definedName name="A125570912A_Data">Data13!$DQ$11:$DQ$20</definedName>
    <definedName name="A125570912A_Latest">Data13!$DQ$20</definedName>
    <definedName name="A125570920A">Data13!$BO$1:$BO$10,Data13!$BO$11:$BO$20</definedName>
    <definedName name="A125570920A_Data">Data13!$BO$11:$BO$20</definedName>
    <definedName name="A125570920A_Latest">Data13!$BO$20</definedName>
    <definedName name="A125570928V">Data13!$GK$1:$GK$10,Data13!$GK$11:$GK$20</definedName>
    <definedName name="A125570928V_Data">Data13!$GK$11:$GK$20</definedName>
    <definedName name="A125570928V_Latest">Data13!$GK$20</definedName>
    <definedName name="A125570936V">Data14!$IO$1:$IO$10,Data14!$IO$11:$IO$20</definedName>
    <definedName name="A125570936V_Data">Data14!$IO$11:$IO$20</definedName>
    <definedName name="A125570936V_Latest">Data14!$IO$20</definedName>
    <definedName name="A125570944V">Data2!$AG$1:$AG$10,Data2!$AG$11:$AG$20</definedName>
    <definedName name="A125570944V_Data">Data2!$AG$11:$AG$20</definedName>
    <definedName name="A125570944V_Latest">Data2!$AG$20</definedName>
    <definedName name="A125570952V">Data2!$CI$1:$CI$10,Data2!$CI$11:$CI$20</definedName>
    <definedName name="A125570952V_Data">Data2!$CI$11:$CI$20</definedName>
    <definedName name="A125570952V_Latest">Data2!$CI$20</definedName>
    <definedName name="A125570960V">Data2!$FC$1:$FC$10,Data2!$FC$11:$FC$20</definedName>
    <definedName name="A125570960V_Data">Data2!$FC$11:$FC$20</definedName>
    <definedName name="A125570960V_Latest">Data2!$FC$20</definedName>
    <definedName name="A125570968L">Data2!$HW$1:$HW$10,Data2!$HW$11:$HW$20</definedName>
    <definedName name="A125570968L_Data">Data2!$HW$11:$HW$20</definedName>
    <definedName name="A125570968L_Latest">Data2!$HW$20</definedName>
    <definedName name="A125570976L">Data1!$M$1:$M$10,Data1!$M$11:$M$20</definedName>
    <definedName name="A125570976L_Data">Data1!$M$11:$M$20</definedName>
    <definedName name="A125570976L_Latest">Data1!$M$20</definedName>
    <definedName name="A125570984L">Data1!$HC$1:$HC$10,Data1!$HC$11:$HC$20</definedName>
    <definedName name="A125570984L_Data">Data1!$HC$11:$HC$20</definedName>
    <definedName name="A125570984L_Latest">Data1!$HC$20</definedName>
    <definedName name="A125570992L">Data3!$Q$1:$Q$10,Data3!$Q$11:$Q$20</definedName>
    <definedName name="A125570992L_Data">Data3!$Q$11:$Q$20</definedName>
    <definedName name="A125570992L_Latest">Data3!$Q$20</definedName>
    <definedName name="A125571000C">Data2!$HE$1:$HE$10,Data2!$HE$11:$HE$20</definedName>
    <definedName name="A125571000C_Data">Data2!$HE$11:$HE$20</definedName>
    <definedName name="A125571000C_Latest">Data2!$HE$20</definedName>
    <definedName name="A125571008W">Data3!$BA$1:$BA$10,Data3!$BA$11:$BA$20</definedName>
    <definedName name="A125571008W_Data">Data3!$BA$11:$BA$20</definedName>
    <definedName name="A125571008W_Latest">Data3!$BA$20</definedName>
    <definedName name="A125571016W">Data3!$DU$1:$DU$10,Data3!$DU$11:$DU$20</definedName>
    <definedName name="A125571016W_Data">Data3!$DU$11:$DU$20</definedName>
    <definedName name="A125571016W_Latest">Data3!$DU$20</definedName>
    <definedName name="A125571024W">Data1!$FA$1:$FA$10,Data1!$FA$11:$FA$20</definedName>
    <definedName name="A125571024W_Data">Data1!$FA$11:$FA$20</definedName>
    <definedName name="A125571024W_Latest">Data1!$FA$20</definedName>
    <definedName name="A125571032W">Data2!$DA$1:$DA$10,Data2!$DA$11:$DA$20</definedName>
    <definedName name="A125571032W_Data">Data2!$DA$11:$DA$20</definedName>
    <definedName name="A125571032W_Latest">Data2!$DA$20</definedName>
    <definedName name="A125571040W">Data2!$IO$1:$IO$10,Data2!$IO$11:$IO$20</definedName>
    <definedName name="A125571040W_Data">Data2!$IO$11:$IO$20</definedName>
    <definedName name="A125571040W_Latest">Data2!$IO$20</definedName>
    <definedName name="A125571048R">Data3!$AI$1:$AI$10,Data3!$AI$11:$AI$20</definedName>
    <definedName name="A125571048R_Data">Data3!$AI$11:$AI$20</definedName>
    <definedName name="A125571048R_Latest">Data3!$AI$20</definedName>
    <definedName name="A125571056R">Data3!$BS$1:$BS$10,Data3!$BS$11:$BS$20</definedName>
    <definedName name="A125571056R_Data">Data3!$BS$11:$BS$20</definedName>
    <definedName name="A125571056R_Latest">Data3!$BS$20</definedName>
    <definedName name="A125571064R">Data3!$DC$1:$DC$10,Data3!$DC$11:$DC$20</definedName>
    <definedName name="A125571064R_Data">Data3!$DC$11:$DC$20</definedName>
    <definedName name="A125571064R_Latest">Data3!$DC$20</definedName>
    <definedName name="A125571072R">Data1!$AW$1:$AW$10,Data1!$AW$11:$AW$20</definedName>
    <definedName name="A125571072R_Data">Data1!$AW$11:$AW$20</definedName>
    <definedName name="A125571072R_Latest">Data1!$AW$20</definedName>
    <definedName name="A125571080R">Data1!$CY$1:$CY$10,Data1!$CY$11:$CY$20</definedName>
    <definedName name="A125571080R_Data">Data1!$CY$11:$CY$20</definedName>
    <definedName name="A125571080R_Latest">Data1!$CY$20</definedName>
    <definedName name="A125571088J">Data1!$DQ$1:$DQ$10,Data1!$DQ$11:$DQ$20</definedName>
    <definedName name="A125571088J_Data">Data1!$DQ$11:$DQ$20</definedName>
    <definedName name="A125571088J_Latest">Data1!$DQ$20</definedName>
    <definedName name="A125571096J">Data1!$GK$1:$GK$10,Data1!$GK$11:$GK$20</definedName>
    <definedName name="A125571096J_Data">Data1!$GK$11:$GK$20</definedName>
    <definedName name="A125571096J_Latest">Data1!$GK$20</definedName>
    <definedName name="A125571104W">Data1!$HU$1:$HU$10,Data1!$HU$11:$HU$20</definedName>
    <definedName name="A125571104W_Data">Data1!$HU$11:$HU$20</definedName>
    <definedName name="A125571104W_Latest">Data1!$HU$20</definedName>
    <definedName name="A125571112W">Data1!$IM$1:$IM$10,Data1!$IM$11:$IM$20</definedName>
    <definedName name="A125571112W_Data">Data1!$IM$11:$IM$20</definedName>
    <definedName name="A125571112W_Latest">Data1!$IM$20</definedName>
    <definedName name="A125571120W">Data2!$DS$1:$DS$10,Data2!$DS$11:$DS$20</definedName>
    <definedName name="A125571120W_Data">Data2!$DS$11:$DS$20</definedName>
    <definedName name="A125571120W_Latest">Data2!$DS$20</definedName>
    <definedName name="A125571128R">Data3!$CK$1:$CK$10,Data3!$CK$11:$CK$20</definedName>
    <definedName name="A125571128R_Data">Data3!$CK$11:$CK$20</definedName>
    <definedName name="A125571128R_Latest">Data3!$CK$20</definedName>
    <definedName name="A125571136R">Data3!$FE$1:$FE$10,Data3!$FE$11:$FE$20</definedName>
    <definedName name="A125571136R_Data">Data3!$FE$11:$FE$20</definedName>
    <definedName name="A125571136R_Latest">Data3!$FE$20</definedName>
    <definedName name="A125571144R">Data3!$FW$1:$FW$10,Data3!$FW$11:$FW$20</definedName>
    <definedName name="A125571144R_Data">Data3!$FW$11:$FW$20</definedName>
    <definedName name="A125571144R_Latest">Data3!$FW$20</definedName>
    <definedName name="A125571152R">Data1!$EI$1:$EI$10,Data1!$EI$11:$EI$20</definedName>
    <definedName name="A125571152R_Data">Data1!$EI$11:$EI$20</definedName>
    <definedName name="A125571152R_Latest">Data1!$EI$20</definedName>
    <definedName name="A125571160R">Data2!$FU$1:$FU$10,Data2!$FU$11:$FU$20</definedName>
    <definedName name="A125571160R_Data">Data2!$FU$11:$FU$20</definedName>
    <definedName name="A125571160R_Latest">Data2!$FU$20</definedName>
    <definedName name="A125571168J">Data2!$GM$1:$GM$10,Data2!$GM$11:$GM$20</definedName>
    <definedName name="A125571168J_Data">Data2!$GM$11:$GM$20</definedName>
    <definedName name="A125571168J_Latest">Data2!$GM$20</definedName>
    <definedName name="A125571176J">Data3!$EM$1:$EM$10,Data3!$EM$11:$EM$20</definedName>
    <definedName name="A125571176J_Data">Data3!$EM$11:$EM$20</definedName>
    <definedName name="A125571176J_Latest">Data3!$EM$20</definedName>
    <definedName name="A125571184J">Data1!$AE$1:$AE$10,Data1!$AE$11:$AE$20</definedName>
    <definedName name="A125571184J_Data">Data1!$AE$11:$AE$20</definedName>
    <definedName name="A125571184J_Latest">Data1!$AE$20</definedName>
    <definedName name="A125571192J">Data1!$BO$1:$BO$10,Data1!$BO$11:$BO$20</definedName>
    <definedName name="A125571192J_Data">Data1!$BO$11:$BO$20</definedName>
    <definedName name="A125571192J_Latest">Data1!$BO$20</definedName>
    <definedName name="A125571200W">Data1!$CG$1:$CG$10,Data1!$CG$11:$CG$20</definedName>
    <definedName name="A125571200W_Data">Data1!$CG$11:$CG$20</definedName>
    <definedName name="A125571200W_Latest">Data1!$CG$20</definedName>
    <definedName name="A125571208R">Data1!$FS$1:$FS$10,Data1!$FS$11:$FS$20</definedName>
    <definedName name="A125571208R_Data">Data1!$FS$11:$FS$20</definedName>
    <definedName name="A125571208R_Latest">Data1!$FS$20</definedName>
    <definedName name="A125571216R">Data2!$AY$1:$AY$10,Data2!$AY$11:$AY$20</definedName>
    <definedName name="A125571216R_Data">Data2!$AY$11:$AY$20</definedName>
    <definedName name="A125571216R_Latest">Data2!$AY$20</definedName>
    <definedName name="A125571224R">Data2!$BQ$1:$BQ$10,Data2!$BQ$11:$BQ$20</definedName>
    <definedName name="A125571224R_Data">Data2!$BQ$11:$BQ$20</definedName>
    <definedName name="A125571224R_Latest">Data2!$BQ$20</definedName>
    <definedName name="A125571232R">Data2!$O$1:$O$10,Data2!$O$11:$O$20</definedName>
    <definedName name="A125571232R_Data">Data2!$O$11:$O$20</definedName>
    <definedName name="A125571232R_Latest">Data2!$O$20</definedName>
    <definedName name="A125571240R">Data2!$EK$1:$EK$10,Data2!$EK$11:$EK$20</definedName>
    <definedName name="A125571240R_Data">Data2!$EK$11:$EK$20</definedName>
    <definedName name="A125571240R_Latest">Data2!$EK$20</definedName>
    <definedName name="A125571248J">Data3!$GO$1:$GO$10,Data3!$GO$11:$GO$20</definedName>
    <definedName name="A125571248J_Data">Data3!$GO$11:$GO$20</definedName>
    <definedName name="A125571248J_Latest">Data3!$GO$20</definedName>
    <definedName name="A125571256J">Data24!$ES$1:$ES$10,Data24!$ES$11:$ES$20</definedName>
    <definedName name="A125571256J_Data">Data24!$ES$11:$ES$20</definedName>
    <definedName name="A125571256J_Latest">Data24!$ES$20</definedName>
    <definedName name="A125571264J">Data24!$GU$1:$GU$10,Data24!$GU$11:$GU$20</definedName>
    <definedName name="A125571264J_Data">Data24!$GU$11:$GU$20</definedName>
    <definedName name="A125571264J_Latest">Data24!$GU$20</definedName>
    <definedName name="A125571272J">Data25!$Y$1:$Y$10,Data25!$Y$11:$Y$20</definedName>
    <definedName name="A125571272J_Data">Data25!$Y$11:$Y$20</definedName>
    <definedName name="A125571272J_Latest">Data25!$Y$20</definedName>
    <definedName name="A125571280J">Data25!$CS$1:$CS$10,Data25!$CS$11:$CS$20</definedName>
    <definedName name="A125571280J_Data">Data25!$CS$11:$CS$20</definedName>
    <definedName name="A125571280J_Latest">Data25!$CS$20</definedName>
    <definedName name="A125571288A">Data23!$DY$1:$DY$10,Data23!$DY$11:$DY$20</definedName>
    <definedName name="A125571288A_Data">Data23!$DY$11:$DY$20</definedName>
    <definedName name="A125571288A_Latest">Data23!$DY$20</definedName>
    <definedName name="A125571296A">Data24!$BY$1:$BY$10,Data24!$BY$11:$BY$20</definedName>
    <definedName name="A125571296A_Data">Data24!$BY$11:$BY$20</definedName>
    <definedName name="A125571296A_Latest">Data24!$BY$20</definedName>
    <definedName name="A125571304R">Data25!$EC$1:$EC$10,Data25!$EC$11:$EC$20</definedName>
    <definedName name="A125571304R_Data">Data25!$EC$11:$EC$20</definedName>
    <definedName name="A125571304R_Latest">Data25!$EC$20</definedName>
    <definedName name="A125571312R">Data25!$CA$1:$CA$10,Data25!$CA$11:$CA$20</definedName>
    <definedName name="A125571312R_Data">Data25!$CA$11:$CA$20</definedName>
    <definedName name="A125571312R_Latest">Data25!$CA$20</definedName>
    <definedName name="A125571320R">Data25!$FM$1:$FM$10,Data25!$FM$11:$FM$20</definedName>
    <definedName name="A125571320R_Data">Data25!$FM$11:$FM$20</definedName>
    <definedName name="A125571320R_Latest">Data25!$FM$20</definedName>
    <definedName name="A125571328J">Data25!$IG$1:$IG$10,Data25!$IG$11:$IG$20</definedName>
    <definedName name="A125571328J_Data">Data25!$IG$11:$IG$20</definedName>
    <definedName name="A125571328J_Latest">Data25!$IG$20</definedName>
    <definedName name="A125571336J">Data24!$W$1:$W$10,Data24!$W$11:$W$20</definedName>
    <definedName name="A125571336J_Data">Data24!$W$11:$W$20</definedName>
    <definedName name="A125571336J_Latest">Data24!$W$20</definedName>
    <definedName name="A125571344J">Data24!$HM$1:$HM$10,Data24!$HM$11:$HM$20</definedName>
    <definedName name="A125571344J_Data">Data24!$HM$11:$HM$20</definedName>
    <definedName name="A125571344J_Latest">Data24!$HM$20</definedName>
    <definedName name="A125571352J">Data25!$DK$1:$DK$10,Data25!$DK$11:$DK$20</definedName>
    <definedName name="A125571352J_Data">Data25!$DK$11:$DK$20</definedName>
    <definedName name="A125571352J_Latest">Data25!$DK$20</definedName>
    <definedName name="A125571360J">Data25!$EU$1:$EU$10,Data25!$EU$11:$EU$20</definedName>
    <definedName name="A125571360J_Data">Data25!$EU$11:$EU$20</definedName>
    <definedName name="A125571360J_Latest">Data25!$EU$20</definedName>
    <definedName name="A125571368A">Data25!$GE$1:$GE$10,Data25!$GE$11:$GE$20</definedName>
    <definedName name="A125571368A_Data">Data25!$GE$11:$GE$20</definedName>
    <definedName name="A125571368A_Latest">Data25!$GE$20</definedName>
    <definedName name="A125571376A">Data25!$HO$1:$HO$10,Data25!$HO$11:$HO$20</definedName>
    <definedName name="A125571376A_Data">Data25!$HO$11:$HO$20</definedName>
    <definedName name="A125571376A_Latest">Data25!$HO$20</definedName>
    <definedName name="A125571384A">Data23!$FI$1:$FI$10,Data23!$FI$11:$FI$20</definedName>
    <definedName name="A125571384A_Data">Data23!$FI$11:$FI$20</definedName>
    <definedName name="A125571384A_Latest">Data23!$FI$20</definedName>
    <definedName name="A125571392A">Data23!$HK$1:$HK$10,Data23!$HK$11:$HK$20</definedName>
    <definedName name="A125571392A_Data">Data23!$HK$11:$HK$20</definedName>
    <definedName name="A125571392A_Latest">Data23!$HK$20</definedName>
    <definedName name="A125571400R">Data23!$IC$1:$IC$10,Data23!$IC$11:$IC$20</definedName>
    <definedName name="A125571400R_Data">Data23!$IC$11:$IC$20</definedName>
    <definedName name="A125571400R_Latest">Data23!$IC$20</definedName>
    <definedName name="A125571408J">Data24!$BG$1:$BG$10,Data24!$BG$11:$BG$20</definedName>
    <definedName name="A125571408J_Data">Data24!$BG$11:$BG$20</definedName>
    <definedName name="A125571408J_Latest">Data24!$BG$20</definedName>
    <definedName name="A125571416J">Data24!$CQ$1:$CQ$10,Data24!$CQ$11:$CQ$20</definedName>
    <definedName name="A125571416J_Data">Data24!$CQ$11:$CQ$20</definedName>
    <definedName name="A125571416J_Latest">Data24!$CQ$20</definedName>
    <definedName name="A125571424J">Data24!$DI$1:$DI$10,Data24!$DI$11:$DI$20</definedName>
    <definedName name="A125571424J_Data">Data24!$DI$11:$DI$20</definedName>
    <definedName name="A125571424J_Latest">Data24!$DI$20</definedName>
    <definedName name="A125571432J">Data24!$IE$1:$IE$10,Data24!$IE$11:$IE$20</definedName>
    <definedName name="A125571432J_Data">Data24!$IE$11:$IE$20</definedName>
    <definedName name="A125571432J_Latest">Data24!$IE$20</definedName>
    <definedName name="A125571440J">Data25!$GW$1:$GW$10,Data25!$GW$11:$GW$20</definedName>
    <definedName name="A125571440J_Data">Data25!$GW$11:$GW$20</definedName>
    <definedName name="A125571440J_Latest">Data25!$GW$20</definedName>
    <definedName name="A125571448A">Data26!$AA$1:$AA$10,Data26!$AA$11:$AA$20</definedName>
    <definedName name="A125571448A_Data">Data26!$AA$11:$AA$20</definedName>
    <definedName name="A125571448A_Latest">Data26!$AA$20</definedName>
    <definedName name="A125571456A">Data26!$AS$1:$AS$10,Data26!$AS$11:$AS$20</definedName>
    <definedName name="A125571456A_Data">Data26!$AS$11:$AS$20</definedName>
    <definedName name="A125571456A_Latest">Data26!$AS$20</definedName>
    <definedName name="A125571464A">Data24!$E$1:$E$10,Data24!$E$11:$E$20</definedName>
    <definedName name="A125571464A_Data">Data24!$E$11:$E$20</definedName>
    <definedName name="A125571464A_Latest">Data24!$E$20</definedName>
    <definedName name="A125571472A">Data25!$AQ$1:$AQ$10,Data25!$AQ$11:$AQ$20</definedName>
    <definedName name="A125571472A_Data">Data25!$AQ$11:$AQ$20</definedName>
    <definedName name="A125571472A_Latest">Data25!$AQ$20</definedName>
    <definedName name="A125571480A">Data25!$BI$1:$BI$10,Data25!$BI$11:$BI$20</definedName>
    <definedName name="A125571480A_Data">Data25!$BI$11:$BI$20</definedName>
    <definedName name="A125571480A_Latest">Data25!$BI$20</definedName>
    <definedName name="A125571488V">Data26!$I$1:$I$10,Data26!$I$11:$I$20</definedName>
    <definedName name="A125571488V_Data">Data26!$I$11:$I$20</definedName>
    <definedName name="A125571488V_Latest">Data26!$I$20</definedName>
    <definedName name="A125571496V">Data23!$EQ$1:$EQ$10,Data23!$EQ$11:$EQ$20</definedName>
    <definedName name="A125571496V_Data">Data23!$EQ$11:$EQ$20</definedName>
    <definedName name="A125571496V_Latest">Data23!$EQ$20</definedName>
    <definedName name="A125571504J">Data23!$GA$1:$GA$10,Data23!$GA$11:$GA$20</definedName>
    <definedName name="A125571504J_Data">Data23!$GA$11:$GA$20</definedName>
    <definedName name="A125571504J_Latest">Data23!$GA$20</definedName>
    <definedName name="A125571512J">Data23!$GS$1:$GS$10,Data23!$GS$11:$GS$20</definedName>
    <definedName name="A125571512J_Data">Data23!$GS$11:$GS$20</definedName>
    <definedName name="A125571512J_Latest">Data23!$GS$20</definedName>
    <definedName name="A125571520J">Data24!$AO$1:$AO$10,Data24!$AO$11:$AO$20</definedName>
    <definedName name="A125571520J_Data">Data24!$AO$11:$AO$20</definedName>
    <definedName name="A125571520J_Latest">Data24!$AO$20</definedName>
    <definedName name="A125571528A">Data24!$FK$1:$FK$10,Data24!$FK$11:$FK$20</definedName>
    <definedName name="A125571528A_Data">Data24!$FK$11:$FK$20</definedName>
    <definedName name="A125571528A_Latest">Data24!$FK$20</definedName>
    <definedName name="A125571536A">Data24!$GC$1:$GC$10,Data24!$GC$11:$GC$20</definedName>
    <definedName name="A125571536A_Data">Data24!$GC$11:$GC$20</definedName>
    <definedName name="A125571536A_Latest">Data24!$GC$20</definedName>
    <definedName name="A125571544A">Data24!$EA$1:$EA$10,Data24!$EA$11:$EA$20</definedName>
    <definedName name="A125571544A_Data">Data24!$EA$11:$EA$20</definedName>
    <definedName name="A125571544A_Latest">Data24!$EA$20</definedName>
    <definedName name="A125571552A">Data25!$G$1:$G$10,Data25!$G$11:$G$20</definedName>
    <definedName name="A125571552A_Data">Data25!$G$11:$G$20</definedName>
    <definedName name="A125571552A_Latest">Data25!$G$20</definedName>
    <definedName name="A125571560A">Data26!$BK$1:$BK$10,Data26!$BK$11:$BK$20</definedName>
    <definedName name="A125571560A_Data">Data26!$BK$11:$BK$20</definedName>
    <definedName name="A125571560A_Latest">Data26!$BK$20</definedName>
    <definedName name="A125571568V">Data7!$GE$1:$GE$10,Data7!$GE$11:$GE$20</definedName>
    <definedName name="A125571568V_Data">Data7!$GE$11:$GE$20</definedName>
    <definedName name="A125571568V_Latest">Data7!$GE$20</definedName>
    <definedName name="A125571576V">Data7!$IG$1:$IG$10,Data7!$IG$11:$IG$20</definedName>
    <definedName name="A125571576V_Data">Data7!$IG$11:$IG$20</definedName>
    <definedName name="A125571576V_Latest">Data7!$IG$20</definedName>
    <definedName name="A125571584V">Data8!$BK$1:$BK$10,Data8!$BK$11:$BK$20</definedName>
    <definedName name="A125571584V_Data">Data8!$BK$11:$BK$20</definedName>
    <definedName name="A125571584V_Latest">Data8!$BK$20</definedName>
    <definedName name="A125571592V">Data8!$EE$1:$EE$10,Data8!$EE$11:$EE$20</definedName>
    <definedName name="A125571592V_Data">Data8!$EE$11:$EE$20</definedName>
    <definedName name="A125571592V_Latest">Data8!$EE$20</definedName>
    <definedName name="A125571600J">Data6!$FK$1:$FK$10,Data6!$FK$11:$FK$20</definedName>
    <definedName name="A125571600J_Data">Data6!$FK$11:$FK$20</definedName>
    <definedName name="A125571600J_Latest">Data6!$FK$20</definedName>
    <definedName name="A125571608A">Data7!$DK$1:$DK$10,Data7!$DK$11:$DK$20</definedName>
    <definedName name="A125571608A_Data">Data7!$DK$11:$DK$20</definedName>
    <definedName name="A125571608A_Latest">Data7!$DK$20</definedName>
    <definedName name="A125571616A">Data8!$FO$1:$FO$10,Data8!$FO$11:$FO$20</definedName>
    <definedName name="A125571616A_Data">Data8!$FO$11:$FO$20</definedName>
    <definedName name="A125571616A_Latest">Data8!$FO$20</definedName>
    <definedName name="A125571624A">Data8!$DM$1:$DM$10,Data8!$DM$11:$DM$20</definedName>
    <definedName name="A125571624A_Data">Data8!$DM$11:$DM$20</definedName>
    <definedName name="A125571624A_Latest">Data8!$DM$20</definedName>
    <definedName name="A125571632A">Data8!$GY$1:$GY$10,Data8!$GY$11:$GY$20</definedName>
    <definedName name="A125571632A_Data">Data8!$GY$11:$GY$20</definedName>
    <definedName name="A125571632A_Latest">Data8!$GY$20</definedName>
    <definedName name="A125571640A">Data9!$AC$1:$AC$10,Data9!$AC$11:$AC$20</definedName>
    <definedName name="A125571640A_Data">Data9!$AC$11:$AC$20</definedName>
    <definedName name="A125571640A_Latest">Data9!$AC$20</definedName>
    <definedName name="A125571648V">Data7!$BI$1:$BI$10,Data7!$BI$11:$BI$20</definedName>
    <definedName name="A125571648V_Data">Data7!$BI$11:$BI$20</definedName>
    <definedName name="A125571648V_Latest">Data7!$BI$20</definedName>
    <definedName name="A125571656V">Data8!$I$1:$I$10,Data8!$I$11:$I$20</definedName>
    <definedName name="A125571656V_Data">Data8!$I$11:$I$20</definedName>
    <definedName name="A125571656V_Latest">Data8!$I$20</definedName>
    <definedName name="A125571664V">Data8!$EW$1:$EW$10,Data8!$EW$11:$EW$20</definedName>
    <definedName name="A125571664V_Data">Data8!$EW$11:$EW$20</definedName>
    <definedName name="A125571664V_Latest">Data8!$EW$20</definedName>
    <definedName name="A125571672V">Data8!$GG$1:$GG$10,Data8!$GG$11:$GG$20</definedName>
    <definedName name="A125571672V_Data">Data8!$GG$11:$GG$20</definedName>
    <definedName name="A125571672V_Latest">Data8!$GG$20</definedName>
    <definedName name="A125571680V">Data8!$HQ$1:$HQ$10,Data8!$HQ$11:$HQ$20</definedName>
    <definedName name="A125571680V_Data">Data8!$HQ$11:$HQ$20</definedName>
    <definedName name="A125571680V_Latest">Data8!$HQ$20</definedName>
    <definedName name="A125571688L">Data9!$K$1:$K$10,Data9!$K$11:$K$20</definedName>
    <definedName name="A125571688L_Data">Data9!$K$11:$K$20</definedName>
    <definedName name="A125571688L_Latest">Data9!$K$20</definedName>
    <definedName name="A125571696L">Data6!$GU$1:$GU$10,Data6!$GU$11:$GU$20</definedName>
    <definedName name="A125571696L_Data">Data6!$GU$11:$GU$20</definedName>
    <definedName name="A125571696L_Latest">Data6!$GU$20</definedName>
    <definedName name="A125571704A">Data7!$G$1:$G$10,Data7!$G$11:$G$20</definedName>
    <definedName name="A125571704A_Data">Data7!$G$11:$G$20</definedName>
    <definedName name="A125571704A_Latest">Data7!$G$20</definedName>
    <definedName name="A125571712A">Data7!$Y$1:$Y$10,Data7!$Y$11:$Y$20</definedName>
    <definedName name="A125571712A_Data">Data7!$Y$11:$Y$20</definedName>
    <definedName name="A125571712A_Latest">Data7!$Y$20</definedName>
    <definedName name="A125571720A">Data7!$CS$1:$CS$10,Data7!$CS$11:$CS$20</definedName>
    <definedName name="A125571720A_Data">Data7!$CS$11:$CS$20</definedName>
    <definedName name="A125571720A_Latest">Data7!$CS$20</definedName>
    <definedName name="A125571728V">Data7!$EC$1:$EC$10,Data7!$EC$11:$EC$20</definedName>
    <definedName name="A125571728V_Data">Data7!$EC$11:$EC$20</definedName>
    <definedName name="A125571728V_Latest">Data7!$EC$20</definedName>
    <definedName name="A125571736V">Data7!$EU$1:$EU$10,Data7!$EU$11:$EU$20</definedName>
    <definedName name="A125571736V_Data">Data7!$EU$11:$EU$20</definedName>
    <definedName name="A125571736V_Latest">Data7!$EU$20</definedName>
    <definedName name="A125571744V">Data8!$AA$1:$AA$10,Data8!$AA$11:$AA$20</definedName>
    <definedName name="A125571744V_Data">Data8!$AA$11:$AA$20</definedName>
    <definedName name="A125571744V_Latest">Data8!$AA$20</definedName>
    <definedName name="A125571752V">Data8!$II$1:$II$10,Data8!$II$11:$II$20</definedName>
    <definedName name="A125571752V_Data">Data8!$II$11:$II$20</definedName>
    <definedName name="A125571752V_Latest">Data8!$II$20</definedName>
    <definedName name="A125571760V">Data9!$BM$1:$BM$10,Data9!$BM$11:$BM$20</definedName>
    <definedName name="A125571760V_Data">Data9!$BM$11:$BM$20</definedName>
    <definedName name="A125571760V_Latest">Data9!$BM$20</definedName>
    <definedName name="A125571768L">Data9!$CE$1:$CE$10,Data9!$CE$11:$CE$20</definedName>
    <definedName name="A125571768L_Data">Data9!$CE$11:$CE$20</definedName>
    <definedName name="A125571768L_Latest">Data9!$CE$20</definedName>
    <definedName name="A125571776L">Data7!$AQ$1:$AQ$10,Data7!$AQ$11:$AQ$20</definedName>
    <definedName name="A125571776L_Data">Data7!$AQ$11:$AQ$20</definedName>
    <definedName name="A125571776L_Latest">Data7!$AQ$20</definedName>
    <definedName name="A125571784L">Data8!$CC$1:$CC$10,Data8!$CC$11:$CC$20</definedName>
    <definedName name="A125571784L_Data">Data8!$CC$11:$CC$20</definedName>
    <definedName name="A125571784L_Latest">Data8!$CC$20</definedName>
    <definedName name="A125571792L">Data8!$CU$1:$CU$10,Data8!$CU$11:$CU$20</definedName>
    <definedName name="A125571792L_Data">Data8!$CU$11:$CU$20</definedName>
    <definedName name="A125571792L_Latest">Data8!$CU$20</definedName>
    <definedName name="A125571800A">Data9!$AU$1:$AU$10,Data9!$AU$11:$AU$20</definedName>
    <definedName name="A125571800A_Data">Data9!$AU$11:$AU$20</definedName>
    <definedName name="A125571800A_Latest">Data9!$AU$20</definedName>
    <definedName name="A125571808V">Data6!$GC$1:$GC$10,Data6!$GC$11:$GC$20</definedName>
    <definedName name="A125571808V_Data">Data6!$GC$11:$GC$20</definedName>
    <definedName name="A125571808V_Latest">Data6!$GC$20</definedName>
    <definedName name="A125571816V">Data6!$HM$1:$HM$10,Data6!$HM$11:$HM$20</definedName>
    <definedName name="A125571816V_Data">Data6!$HM$11:$HM$20</definedName>
    <definedName name="A125571816V_Latest">Data6!$HM$20</definedName>
    <definedName name="A125571824V">Data6!$IE$1:$IE$10,Data6!$IE$11:$IE$20</definedName>
    <definedName name="A125571824V_Data">Data6!$IE$11:$IE$20</definedName>
    <definedName name="A125571824V_Latest">Data6!$IE$20</definedName>
    <definedName name="A125571832V">Data7!$CA$1:$CA$10,Data7!$CA$11:$CA$20</definedName>
    <definedName name="A125571832V_Data">Data7!$CA$11:$CA$20</definedName>
    <definedName name="A125571832V_Latest">Data7!$CA$20</definedName>
    <definedName name="A125571840V">Data7!$GW$1:$GW$10,Data7!$GW$11:$GW$20</definedName>
    <definedName name="A125571840V_Data">Data7!$GW$11:$GW$20</definedName>
    <definedName name="A125571840V_Latest">Data7!$GW$20</definedName>
    <definedName name="A125571848L">Data7!$HO$1:$HO$10,Data7!$HO$11:$HO$20</definedName>
    <definedName name="A125571848L_Data">Data7!$HO$11:$HO$20</definedName>
    <definedName name="A125571848L_Latest">Data7!$HO$20</definedName>
    <definedName name="A125571856L">Data7!$FM$1:$FM$10,Data7!$FM$11:$FM$20</definedName>
    <definedName name="A125571856L_Data">Data7!$FM$11:$FM$20</definedName>
    <definedName name="A125571856L_Latest">Data7!$FM$20</definedName>
    <definedName name="A125571864L">Data8!$AS$1:$AS$10,Data8!$AS$11:$AS$20</definedName>
    <definedName name="A125571864L_Data">Data8!$AS$11:$AS$20</definedName>
    <definedName name="A125571864L_Latest">Data8!$AS$20</definedName>
    <definedName name="A125571872L">Data9!$CW$1:$CW$10,Data9!$CW$11:$CW$20</definedName>
    <definedName name="A125571872L_Data">Data9!$CW$11:$CW$20</definedName>
    <definedName name="A125571872L_Latest">Data9!$CW$20</definedName>
    <definedName name="A125571880L">Data16!$AQ$1:$AQ$10,Data16!$AQ$11:$AQ$20</definedName>
    <definedName name="A125571880L_Data">Data16!$AQ$11:$AQ$20</definedName>
    <definedName name="A125571880L_Latest">Data16!$AQ$20</definedName>
    <definedName name="A125571888F">Data16!$CS$1:$CS$10,Data16!$CS$11:$CS$20</definedName>
    <definedName name="A125571888F_Data">Data16!$CS$11:$CS$20</definedName>
    <definedName name="A125571888F_Latest">Data16!$CS$20</definedName>
    <definedName name="A125571896F">Data16!$FM$1:$FM$10,Data16!$FM$11:$FM$20</definedName>
    <definedName name="A125571896F_Data">Data16!$FM$11:$FM$20</definedName>
    <definedName name="A125571896F_Latest">Data16!$FM$20</definedName>
    <definedName name="A125571904V">Data16!$IG$1:$IG$10,Data16!$IG$11:$IG$20</definedName>
    <definedName name="A125571904V_Data">Data16!$IG$11:$IG$20</definedName>
    <definedName name="A125571904V_Latest">Data16!$IG$20</definedName>
    <definedName name="A125571912V">Data15!$W$1:$W$10,Data15!$W$11:$W$20</definedName>
    <definedName name="A125571912V_Data">Data15!$W$11:$W$20</definedName>
    <definedName name="A125571912V_Latest">Data15!$W$20</definedName>
    <definedName name="A125571920V">Data15!$HM$1:$HM$10,Data15!$HM$11:$HM$20</definedName>
    <definedName name="A125571920V_Data">Data15!$HM$11:$HM$20</definedName>
    <definedName name="A125571920V_Latest">Data15!$HM$20</definedName>
    <definedName name="A125571928L">Data17!$AA$1:$AA$10,Data17!$AA$11:$AA$20</definedName>
    <definedName name="A125571928L_Data">Data17!$AA$11:$AA$20</definedName>
    <definedName name="A125571928L_Latest">Data17!$AA$20</definedName>
    <definedName name="A125571936L">Data16!$HO$1:$HO$10,Data16!$HO$11:$HO$20</definedName>
    <definedName name="A125571936L_Data">Data16!$HO$11:$HO$20</definedName>
    <definedName name="A125571936L_Latest">Data16!$HO$20</definedName>
    <definedName name="A125571944L">Data17!$BK$1:$BK$10,Data17!$BK$11:$BK$20</definedName>
    <definedName name="A125571944L_Data">Data17!$BK$11:$BK$20</definedName>
    <definedName name="A125571944L_Latest">Data17!$BK$20</definedName>
    <definedName name="A125571952L">Data17!$EE$1:$EE$10,Data17!$EE$11:$EE$20</definedName>
    <definedName name="A125571952L_Data">Data17!$EE$11:$EE$20</definedName>
    <definedName name="A125571952L_Latest">Data17!$EE$20</definedName>
    <definedName name="A125571960L">Data15!$FK$1:$FK$10,Data15!$FK$11:$FK$20</definedName>
    <definedName name="A125571960L_Data">Data15!$FK$11:$FK$20</definedName>
    <definedName name="A125571960L_Latest">Data15!$FK$20</definedName>
    <definedName name="A125571968F">Data16!$DK$1:$DK$10,Data16!$DK$11:$DK$20</definedName>
    <definedName name="A125571968F_Data">Data16!$DK$11:$DK$20</definedName>
    <definedName name="A125571968F_Latest">Data16!$DK$20</definedName>
    <definedName name="A125571976F">Data17!$I$1:$I$10,Data17!$I$11:$I$20</definedName>
    <definedName name="A125571976F_Data">Data17!$I$11:$I$20</definedName>
    <definedName name="A125571976F_Latest">Data17!$I$20</definedName>
    <definedName name="A125571984F">Data17!$AS$1:$AS$10,Data17!$AS$11:$AS$20</definedName>
    <definedName name="A125571984F_Data">Data17!$AS$11:$AS$20</definedName>
    <definedName name="A125571984F_Latest">Data17!$AS$20</definedName>
    <definedName name="A125571992F">Data17!$CC$1:$CC$10,Data17!$CC$11:$CC$20</definedName>
    <definedName name="A125571992F_Data">Data17!$CC$11:$CC$20</definedName>
    <definedName name="A125571992F_Latest">Data17!$CC$20</definedName>
    <definedName name="A125572000W">Data17!$DM$1:$DM$10,Data17!$DM$11:$DM$20</definedName>
    <definedName name="A125572000W_Data">Data17!$DM$11:$DM$20</definedName>
    <definedName name="A125572000W_Latest">Data17!$DM$20</definedName>
    <definedName name="A125572008R">Data15!$BG$1:$BG$10,Data15!$BG$11:$BG$20</definedName>
    <definedName name="A125572008R_Data">Data15!$BG$11:$BG$20</definedName>
    <definedName name="A125572008R_Latest">Data15!$BG$20</definedName>
    <definedName name="A125572016R">Data15!$DI$1:$DI$10,Data15!$DI$11:$DI$20</definedName>
    <definedName name="A125572016R_Data">Data15!$DI$11:$DI$20</definedName>
    <definedName name="A125572016R_Latest">Data15!$DI$20</definedName>
    <definedName name="A125572024R">Data15!$EA$1:$EA$10,Data15!$EA$11:$EA$20</definedName>
    <definedName name="A125572024R_Data">Data15!$EA$11:$EA$20</definedName>
    <definedName name="A125572024R_Latest">Data15!$EA$20</definedName>
    <definedName name="A125572032R">Data15!$GU$1:$GU$10,Data15!$GU$11:$GU$20</definedName>
    <definedName name="A125572032R_Data">Data15!$GU$11:$GU$20</definedName>
    <definedName name="A125572032R_Latest">Data15!$GU$20</definedName>
    <definedName name="A125572040R">Data15!$IE$1:$IE$10,Data15!$IE$11:$IE$20</definedName>
    <definedName name="A125572040R_Data">Data15!$IE$11:$IE$20</definedName>
    <definedName name="A125572040R_Latest">Data15!$IE$20</definedName>
    <definedName name="A125572048J">Data16!$G$1:$G$10,Data16!$G$11:$G$20</definedName>
    <definedName name="A125572048J_Data">Data16!$G$11:$G$20</definedName>
    <definedName name="A125572048J_Latest">Data16!$G$20</definedName>
    <definedName name="A125572056J">Data16!$EC$1:$EC$10,Data16!$EC$11:$EC$20</definedName>
    <definedName name="A125572056J_Data">Data16!$EC$11:$EC$20</definedName>
    <definedName name="A125572056J_Latest">Data16!$EC$20</definedName>
    <definedName name="A125572064J">Data17!$CU$1:$CU$10,Data17!$CU$11:$CU$20</definedName>
    <definedName name="A125572064J_Data">Data17!$CU$11:$CU$20</definedName>
    <definedName name="A125572064J_Latest">Data17!$CU$20</definedName>
    <definedName name="A125572072J">Data17!$FO$1:$FO$10,Data17!$FO$11:$FO$20</definedName>
    <definedName name="A125572072J_Data">Data17!$FO$11:$FO$20</definedName>
    <definedName name="A125572072J_Latest">Data17!$FO$20</definedName>
    <definedName name="A125572080J">Data17!$GG$1:$GG$10,Data17!$GG$11:$GG$20</definedName>
    <definedName name="A125572080J_Data">Data17!$GG$11:$GG$20</definedName>
    <definedName name="A125572080J_Latest">Data17!$GG$20</definedName>
    <definedName name="A125572088A">Data15!$ES$1:$ES$10,Data15!$ES$11:$ES$20</definedName>
    <definedName name="A125572088A_Data">Data15!$ES$11:$ES$20</definedName>
    <definedName name="A125572088A_Latest">Data15!$ES$20</definedName>
    <definedName name="A125572096A">Data16!$GE$1:$GE$10,Data16!$GE$11:$GE$20</definedName>
    <definedName name="A125572096A_Data">Data16!$GE$11:$GE$20</definedName>
    <definedName name="A125572096A_Latest">Data16!$GE$20</definedName>
    <definedName name="A125572104R">Data16!$GW$1:$GW$10,Data16!$GW$11:$GW$20</definedName>
    <definedName name="A125572104R_Data">Data16!$GW$11:$GW$20</definedName>
    <definedName name="A125572104R_Latest">Data16!$GW$20</definedName>
    <definedName name="A125572112R">Data17!$EW$1:$EW$10,Data17!$EW$11:$EW$20</definedName>
    <definedName name="A125572112R_Data">Data17!$EW$11:$EW$20</definedName>
    <definedName name="A125572112R_Latest">Data17!$EW$20</definedName>
    <definedName name="A125572120R">Data15!$AO$1:$AO$10,Data15!$AO$11:$AO$20</definedName>
    <definedName name="A125572120R_Data">Data15!$AO$11:$AO$20</definedName>
    <definedName name="A125572120R_Latest">Data15!$AO$20</definedName>
    <definedName name="A125572128J">Data15!$BY$1:$BY$10,Data15!$BY$11:$BY$20</definedName>
    <definedName name="A125572128J_Data">Data15!$BY$11:$BY$20</definedName>
    <definedName name="A125572128J_Latest">Data15!$BY$20</definedName>
    <definedName name="A125572136J">Data15!$CQ$1:$CQ$10,Data15!$CQ$11:$CQ$20</definedName>
    <definedName name="A125572136J_Data">Data15!$CQ$11:$CQ$20</definedName>
    <definedName name="A125572136J_Latest">Data15!$CQ$20</definedName>
    <definedName name="A125572144J">Data15!$GC$1:$GC$10,Data15!$GC$11:$GC$20</definedName>
    <definedName name="A125572144J_Data">Data15!$GC$11:$GC$20</definedName>
    <definedName name="A125572144J_Latest">Data15!$GC$20</definedName>
    <definedName name="A125572152J">Data16!$BI$1:$BI$10,Data16!$BI$11:$BI$20</definedName>
    <definedName name="A125572152J_Data">Data16!$BI$11:$BI$20</definedName>
    <definedName name="A125572152J_Latest">Data16!$BI$20</definedName>
    <definedName name="A125572160J">Data16!$CA$1:$CA$10,Data16!$CA$11:$CA$20</definedName>
    <definedName name="A125572160J_Data">Data16!$CA$11:$CA$20</definedName>
    <definedName name="A125572160J_Latest">Data16!$CA$20</definedName>
    <definedName name="A125572168A">Data16!$Y$1:$Y$10,Data16!$Y$11:$Y$20</definedName>
    <definedName name="A125572168A_Data">Data16!$Y$11:$Y$20</definedName>
    <definedName name="A125572168A_Latest">Data16!$Y$20</definedName>
    <definedName name="A125572176A">Data16!$EU$1:$EU$10,Data16!$EU$11:$EU$20</definedName>
    <definedName name="A125572176A_Data">Data16!$EU$11:$EU$20</definedName>
    <definedName name="A125572176A_Latest">Data16!$EU$20</definedName>
    <definedName name="A125572184A">Data17!$GY$1:$GY$10,Data17!$GY$11:$GY$20</definedName>
    <definedName name="A125572184A_Data">Data17!$GY$11:$GY$20</definedName>
    <definedName name="A125572184A_Latest">Data17!$GY$20</definedName>
    <definedName name="A125572192A">Data18!$IK$1:$IK$10,Data18!$IK$11:$IK$20</definedName>
    <definedName name="A125572192A_Data">Data18!$IK$11:$IK$20</definedName>
    <definedName name="A125572192A_Latest">Data18!$IK$20</definedName>
    <definedName name="A125572200R">Data19!$AW$1:$AW$10,Data19!$AW$11:$AW$20</definedName>
    <definedName name="A125572200R_Data">Data19!$AW$11:$AW$20</definedName>
    <definedName name="A125572200R_Latest">Data19!$AW$20</definedName>
    <definedName name="A125572208J">Data19!$DQ$1:$DQ$10,Data19!$DQ$11:$DQ$20</definedName>
    <definedName name="A125572208J_Data">Data19!$DQ$11:$DQ$20</definedName>
    <definedName name="A125572208J_Latest">Data19!$DQ$20</definedName>
    <definedName name="A125572216J">Data19!$GK$1:$GK$10,Data19!$GK$11:$GK$20</definedName>
    <definedName name="A125572216J_Data">Data19!$GK$11:$GK$20</definedName>
    <definedName name="A125572216J_Latest">Data19!$GK$20</definedName>
    <definedName name="A125572224J">Data17!$HQ$1:$HQ$10,Data17!$HQ$11:$HQ$20</definedName>
    <definedName name="A125572224J_Data">Data17!$HQ$11:$HQ$20</definedName>
    <definedName name="A125572224J_Latest">Data17!$HQ$20</definedName>
    <definedName name="A125572232J">Data18!$FQ$1:$FQ$10,Data18!$FQ$11:$FQ$20</definedName>
    <definedName name="A125572232J_Data">Data18!$FQ$11:$FQ$20</definedName>
    <definedName name="A125572232J_Latest">Data18!$FQ$20</definedName>
    <definedName name="A125572240J">Data19!$HU$1:$HU$10,Data19!$HU$11:$HU$20</definedName>
    <definedName name="A125572240J_Data">Data19!$HU$11:$HU$20</definedName>
    <definedName name="A125572240J_Latest">Data19!$HU$20</definedName>
    <definedName name="A125572248A">Data19!$FS$1:$FS$10,Data19!$FS$11:$FS$20</definedName>
    <definedName name="A125572248A_Data">Data19!$FS$11:$FS$20</definedName>
    <definedName name="A125572248A_Latest">Data19!$FS$20</definedName>
    <definedName name="A125572256A">Data20!$O$1:$O$10,Data20!$O$11:$O$20</definedName>
    <definedName name="A125572256A_Data">Data20!$O$11:$O$20</definedName>
    <definedName name="A125572256A_Latest">Data20!$O$20</definedName>
    <definedName name="A125572264A">Data20!$CI$1:$CI$10,Data20!$CI$11:$CI$20</definedName>
    <definedName name="A125572264A_Data">Data20!$CI$11:$CI$20</definedName>
    <definedName name="A125572264A_Latest">Data20!$CI$20</definedName>
    <definedName name="A125572272A">Data18!$DO$1:$DO$10,Data18!$DO$11:$DO$20</definedName>
    <definedName name="A125572272A_Data">Data18!$DO$11:$DO$20</definedName>
    <definedName name="A125572272A_Latest">Data18!$DO$20</definedName>
    <definedName name="A125572280A">Data19!$BO$1:$BO$10,Data19!$BO$11:$BO$20</definedName>
    <definedName name="A125572280A_Data">Data19!$BO$11:$BO$20</definedName>
    <definedName name="A125572280A_Latest">Data19!$BO$20</definedName>
    <definedName name="A125572288V">Data19!$HC$1:$HC$10,Data19!$HC$11:$HC$20</definedName>
    <definedName name="A125572288V_Data">Data19!$HC$11:$HC$20</definedName>
    <definedName name="A125572288V_Latest">Data19!$HC$20</definedName>
    <definedName name="A125572296V">Data19!$IM$1:$IM$10,Data19!$IM$11:$IM$20</definedName>
    <definedName name="A125572296V_Data">Data19!$IM$11:$IM$20</definedName>
    <definedName name="A125572296V_Latest">Data19!$IM$20</definedName>
    <definedName name="A125572304J">Data20!$AG$1:$AG$10,Data20!$AG$11:$AG$20</definedName>
    <definedName name="A125572304J_Data">Data20!$AG$11:$AG$20</definedName>
    <definedName name="A125572304J_Latest">Data20!$AG$20</definedName>
    <definedName name="A125572312J">Data20!$BQ$1:$BQ$10,Data20!$BQ$11:$BQ$20</definedName>
    <definedName name="A125572312J_Data">Data20!$BQ$11:$BQ$20</definedName>
    <definedName name="A125572312J_Latest">Data20!$BQ$20</definedName>
    <definedName name="A125572320J">Data18!$K$1:$K$10,Data18!$K$11:$K$20</definedName>
    <definedName name="A125572320J_Data">Data18!$K$11:$K$20</definedName>
    <definedName name="A125572320J_Latest">Data18!$K$20</definedName>
    <definedName name="A125572328A">Data18!$BM$1:$BM$10,Data18!$BM$11:$BM$20</definedName>
    <definedName name="A125572328A_Data">Data18!$BM$11:$BM$20</definedName>
    <definedName name="A125572328A_Latest">Data18!$BM$20</definedName>
    <definedName name="A125572336A">Data18!$CE$1:$CE$10,Data18!$CE$11:$CE$20</definedName>
    <definedName name="A125572336A_Data">Data18!$CE$11:$CE$20</definedName>
    <definedName name="A125572336A_Latest">Data18!$CE$20</definedName>
    <definedName name="A125572344A">Data18!$EY$1:$EY$10,Data18!$EY$11:$EY$20</definedName>
    <definedName name="A125572344A_Data">Data18!$EY$11:$EY$20</definedName>
    <definedName name="A125572344A_Latest">Data18!$EY$20</definedName>
    <definedName name="A125572352A">Data18!$GI$1:$GI$10,Data18!$GI$11:$GI$20</definedName>
    <definedName name="A125572352A_Data">Data18!$GI$11:$GI$20</definedName>
    <definedName name="A125572352A_Latest">Data18!$GI$20</definedName>
    <definedName name="A125572360A">Data18!$HA$1:$HA$10,Data18!$HA$11:$HA$20</definedName>
    <definedName name="A125572360A_Data">Data18!$HA$11:$HA$20</definedName>
    <definedName name="A125572360A_Latest">Data18!$HA$20</definedName>
    <definedName name="A125572368V">Data19!$CG$1:$CG$10,Data19!$CG$11:$CG$20</definedName>
    <definedName name="A125572368V_Data">Data19!$CG$11:$CG$20</definedName>
    <definedName name="A125572368V_Latest">Data19!$CG$20</definedName>
    <definedName name="A125572376V">Data20!$AY$1:$AY$10,Data20!$AY$11:$AY$20</definedName>
    <definedName name="A125572376V_Data">Data20!$AY$11:$AY$20</definedName>
    <definedName name="A125572376V_Latest">Data20!$AY$20</definedName>
    <definedName name="A125572384V">Data20!$DS$1:$DS$10,Data20!$DS$11:$DS$20</definedName>
    <definedName name="A125572384V_Data">Data20!$DS$11:$DS$20</definedName>
    <definedName name="A125572384V_Latest">Data20!$DS$20</definedName>
    <definedName name="A125572392V">Data20!$EK$1:$EK$10,Data20!$EK$11:$EK$20</definedName>
    <definedName name="A125572392V_Data">Data20!$EK$11:$EK$20</definedName>
    <definedName name="A125572392V_Latest">Data20!$EK$20</definedName>
    <definedName name="A125572400J">Data18!$CW$1:$CW$10,Data18!$CW$11:$CW$20</definedName>
    <definedName name="A125572400J_Data">Data18!$CW$11:$CW$20</definedName>
    <definedName name="A125572400J_Latest">Data18!$CW$20</definedName>
    <definedName name="A125572408A">Data19!$EI$1:$EI$10,Data19!$EI$11:$EI$20</definedName>
    <definedName name="A125572408A_Data">Data19!$EI$11:$EI$20</definedName>
    <definedName name="A125572408A_Latest">Data19!$EI$20</definedName>
    <definedName name="A125572416A">Data19!$FA$1:$FA$10,Data19!$FA$11:$FA$20</definedName>
    <definedName name="A125572416A_Data">Data19!$FA$11:$FA$20</definedName>
    <definedName name="A125572416A_Latest">Data19!$FA$20</definedName>
    <definedName name="A125572424A">Data20!$DA$1:$DA$10,Data20!$DA$11:$DA$20</definedName>
    <definedName name="A125572424A_Data">Data20!$DA$11:$DA$20</definedName>
    <definedName name="A125572424A_Latest">Data20!$DA$20</definedName>
    <definedName name="A125572432A">Data17!$II$1:$II$10,Data17!$II$11:$II$20</definedName>
    <definedName name="A125572432A_Data">Data17!$II$11:$II$20</definedName>
    <definedName name="A125572432A_Latest">Data17!$II$20</definedName>
    <definedName name="A125572440A">Data18!$AC$1:$AC$10,Data18!$AC$11:$AC$20</definedName>
    <definedName name="A125572440A_Data">Data18!$AC$11:$AC$20</definedName>
    <definedName name="A125572440A_Latest">Data18!$AC$20</definedName>
    <definedName name="A125572448V">Data18!$AU$1:$AU$10,Data18!$AU$11:$AU$20</definedName>
    <definedName name="A125572448V_Data">Data18!$AU$11:$AU$20</definedName>
    <definedName name="A125572448V_Latest">Data18!$AU$20</definedName>
    <definedName name="A125572456V">Data18!$EG$1:$EG$10,Data18!$EG$11:$EG$20</definedName>
    <definedName name="A125572456V_Data">Data18!$EG$11:$EG$20</definedName>
    <definedName name="A125572456V_Latest">Data18!$EG$20</definedName>
    <definedName name="A125572464V">Data19!$M$1:$M$10,Data19!$M$11:$M$20</definedName>
    <definedName name="A125572464V_Data">Data19!$M$11:$M$20</definedName>
    <definedName name="A125572464V_Latest">Data19!$M$20</definedName>
    <definedName name="A125572472V">Data19!$AE$1:$AE$10,Data19!$AE$11:$AE$20</definedName>
    <definedName name="A125572472V_Data">Data19!$AE$11:$AE$20</definedName>
    <definedName name="A125572472V_Latest">Data19!$AE$20</definedName>
    <definedName name="A125572480V">Data18!$HS$1:$HS$10,Data18!$HS$11:$HS$20</definedName>
    <definedName name="A125572480V_Data">Data18!$HS$11:$HS$20</definedName>
    <definedName name="A125572480V_Latest">Data18!$HS$20</definedName>
    <definedName name="A125572488L">Data19!$CY$1:$CY$10,Data19!$CY$11:$CY$20</definedName>
    <definedName name="A125572488L_Data">Data19!$CY$11:$CY$20</definedName>
    <definedName name="A125572488L_Latest">Data19!$CY$20</definedName>
    <definedName name="A125572496L">Data20!$FC$1:$FC$10,Data20!$FC$11:$FC$20</definedName>
    <definedName name="A125572496L_Data">Data20!$FC$11:$FC$20</definedName>
    <definedName name="A125572496L_Latest">Data20!$FC$20</definedName>
    <definedName name="A125572504A">Data21!$GO$1:$GO$10,Data21!$GO$11:$GO$20</definedName>
    <definedName name="A125572504A_Data">Data21!$GO$11:$GO$20</definedName>
    <definedName name="A125572504A_Latest">Data21!$GO$20</definedName>
    <definedName name="A125572512A">Data21!$IQ$1:$IQ$10,Data21!$IQ$11:$IQ$20</definedName>
    <definedName name="A125572512A_Data">Data21!$IQ$11:$IQ$20</definedName>
    <definedName name="A125572512A_Latest">Data21!$IQ$20</definedName>
    <definedName name="A125572520A">Data22!$BU$1:$BU$10,Data22!$BU$11:$BU$20</definedName>
    <definedName name="A125572520A_Data">Data22!$BU$11:$BU$20</definedName>
    <definedName name="A125572520A_Latest">Data22!$BU$20</definedName>
    <definedName name="A125572528V">Data22!$EO$1:$EO$10,Data22!$EO$11:$EO$20</definedName>
    <definedName name="A125572528V_Data">Data22!$EO$11:$EO$20</definedName>
    <definedName name="A125572528V_Latest">Data22!$EO$20</definedName>
    <definedName name="A125572536V">Data20!$FU$1:$FU$10,Data20!$FU$11:$FU$20</definedName>
    <definedName name="A125572536V_Data">Data20!$FU$11:$FU$20</definedName>
    <definedName name="A125572536V_Latest">Data20!$FU$20</definedName>
    <definedName name="A125572544V">Data21!$DU$1:$DU$10,Data21!$DU$11:$DU$20</definedName>
    <definedName name="A125572544V_Data">Data21!$DU$11:$DU$20</definedName>
    <definedName name="A125572544V_Latest">Data21!$DU$20</definedName>
    <definedName name="A125572552V">Data22!$FY$1:$FY$10,Data22!$FY$11:$FY$20</definedName>
    <definedName name="A125572552V_Data">Data22!$FY$11:$FY$20</definedName>
    <definedName name="A125572552V_Latest">Data22!$FY$20</definedName>
    <definedName name="A125572560V">Data22!$DW$1:$DW$10,Data22!$DW$11:$DW$20</definedName>
    <definedName name="A125572560V_Data">Data22!$DW$11:$DW$20</definedName>
    <definedName name="A125572560V_Latest">Data22!$DW$20</definedName>
    <definedName name="A125572568L">Data22!$HI$1:$HI$10,Data22!$HI$11:$HI$20</definedName>
    <definedName name="A125572568L_Data">Data22!$HI$11:$HI$20</definedName>
    <definedName name="A125572568L_Latest">Data22!$HI$20</definedName>
    <definedName name="A125572576L">Data23!$AM$1:$AM$10,Data23!$AM$11:$AM$20</definedName>
    <definedName name="A125572576L_Data">Data23!$AM$11:$AM$20</definedName>
    <definedName name="A125572576L_Latest">Data23!$AM$20</definedName>
    <definedName name="A125572584L">Data21!$BS$1:$BS$10,Data21!$BS$11:$BS$20</definedName>
    <definedName name="A125572584L_Data">Data21!$BS$11:$BS$20</definedName>
    <definedName name="A125572584L_Latest">Data21!$BS$20</definedName>
    <definedName name="A125572592L">Data22!$S$1:$S$10,Data22!$S$11:$S$20</definedName>
    <definedName name="A125572592L_Data">Data22!$S$11:$S$20</definedName>
    <definedName name="A125572592L_Latest">Data22!$S$20</definedName>
    <definedName name="A125572600A">Data22!$FG$1:$FG$10,Data22!$FG$11:$FG$20</definedName>
    <definedName name="A125572600A_Data">Data22!$FG$11:$FG$20</definedName>
    <definedName name="A125572600A_Latest">Data22!$FG$20</definedName>
    <definedName name="A125572608V">Data22!$GQ$1:$GQ$10,Data22!$GQ$11:$GQ$20</definedName>
    <definedName name="A125572608V_Data">Data22!$GQ$11:$GQ$20</definedName>
    <definedName name="A125572608V_Latest">Data22!$GQ$20</definedName>
    <definedName name="A125572616V">Data22!$IA$1:$IA$10,Data22!$IA$11:$IA$20</definedName>
    <definedName name="A125572616V_Data">Data22!$IA$11:$IA$20</definedName>
    <definedName name="A125572616V_Latest">Data22!$IA$20</definedName>
    <definedName name="A125572624V">Data23!$U$1:$U$10,Data23!$U$11:$U$20</definedName>
    <definedName name="A125572624V_Data">Data23!$U$11:$U$20</definedName>
    <definedName name="A125572624V_Latest">Data23!$U$20</definedName>
    <definedName name="A125572632V">Data20!$HE$1:$HE$10,Data20!$HE$11:$HE$20</definedName>
    <definedName name="A125572632V_Data">Data20!$HE$11:$HE$20</definedName>
    <definedName name="A125572632V_Latest">Data20!$HE$20</definedName>
    <definedName name="A125572640V">Data21!$Q$1:$Q$10,Data21!$Q$11:$Q$20</definedName>
    <definedName name="A125572640V_Data">Data21!$Q$11:$Q$20</definedName>
    <definedName name="A125572640V_Latest">Data21!$Q$20</definedName>
    <definedName name="A125572648L">Data21!$AI$1:$AI$10,Data21!$AI$11:$AI$20</definedName>
    <definedName name="A125572648L_Data">Data21!$AI$11:$AI$20</definedName>
    <definedName name="A125572648L_Latest">Data21!$AI$20</definedName>
    <definedName name="A125572656L">Data21!$DC$1:$DC$10,Data21!$DC$11:$DC$20</definedName>
    <definedName name="A125572656L_Data">Data21!$DC$11:$DC$20</definedName>
    <definedName name="A125572656L_Latest">Data21!$DC$20</definedName>
    <definedName name="A125572664L">Data21!$EM$1:$EM$10,Data21!$EM$11:$EM$20</definedName>
    <definedName name="A125572664L_Data">Data21!$EM$11:$EM$20</definedName>
    <definedName name="A125572664L_Latest">Data21!$EM$20</definedName>
    <definedName name="A125572672L">Data21!$FE$1:$FE$10,Data21!$FE$11:$FE$20</definedName>
    <definedName name="A125572672L_Data">Data21!$FE$11:$FE$20</definedName>
    <definedName name="A125572672L_Latest">Data21!$FE$20</definedName>
    <definedName name="A125572680L">Data22!$AK$1:$AK$10,Data22!$AK$11:$AK$20</definedName>
    <definedName name="A125572680L_Data">Data22!$AK$11:$AK$20</definedName>
    <definedName name="A125572680L_Latest">Data22!$AK$20</definedName>
    <definedName name="A125572688F">Data23!$C$1:$C$10,Data23!$C$11:$C$20</definedName>
    <definedName name="A125572688F_Data">Data23!$C$11:$C$20</definedName>
    <definedName name="A125572688F_Latest">Data23!$C$20</definedName>
    <definedName name="A125572696F">Data23!$BW$1:$BW$10,Data23!$BW$11:$BW$20</definedName>
    <definedName name="A125572696F_Data">Data23!$BW$11:$BW$20</definedName>
    <definedName name="A125572696F_Latest">Data23!$BW$20</definedName>
    <definedName name="A125572704V">Data23!$CO$1:$CO$10,Data23!$CO$11:$CO$20</definedName>
    <definedName name="A125572704V_Data">Data23!$CO$11:$CO$20</definedName>
    <definedName name="A125572704V_Latest">Data23!$CO$20</definedName>
    <definedName name="A125572712V">Data21!$BA$1:$BA$10,Data21!$BA$11:$BA$20</definedName>
    <definedName name="A125572712V_Data">Data21!$BA$11:$BA$20</definedName>
    <definedName name="A125572712V_Latest">Data21!$BA$20</definedName>
    <definedName name="A125572720V">Data22!$CM$1:$CM$10,Data22!$CM$11:$CM$20</definedName>
    <definedName name="A125572720V_Data">Data22!$CM$11:$CM$20</definedName>
    <definedName name="A125572720V_Latest">Data22!$CM$20</definedName>
    <definedName name="A125572728L">Data22!$DE$1:$DE$10,Data22!$DE$11:$DE$20</definedName>
    <definedName name="A125572728L_Data">Data22!$DE$11:$DE$20</definedName>
    <definedName name="A125572728L_Latest">Data22!$DE$20</definedName>
    <definedName name="A125572736L">Data23!$BE$1:$BE$10,Data23!$BE$11:$BE$20</definedName>
    <definedName name="A125572736L_Data">Data23!$BE$11:$BE$20</definedName>
    <definedName name="A125572736L_Latest">Data23!$BE$20</definedName>
    <definedName name="A125572744L">Data20!$GM$1:$GM$10,Data20!$GM$11:$GM$20</definedName>
    <definedName name="A125572744L_Data">Data20!$GM$11:$GM$20</definedName>
    <definedName name="A125572744L_Latest">Data20!$GM$20</definedName>
    <definedName name="A125572752L">Data20!$HW$1:$HW$10,Data20!$HW$11:$HW$20</definedName>
    <definedName name="A125572752L_Data">Data20!$HW$11:$HW$20</definedName>
    <definedName name="A125572752L_Latest">Data20!$HW$20</definedName>
    <definedName name="A125572760L">Data20!$IO$1:$IO$10,Data20!$IO$11:$IO$20</definedName>
    <definedName name="A125572760L_Data">Data20!$IO$11:$IO$20</definedName>
    <definedName name="A125572760L_Latest">Data20!$IO$20</definedName>
    <definedName name="A125572768F">Data21!$CK$1:$CK$10,Data21!$CK$11:$CK$20</definedName>
    <definedName name="A125572768F_Data">Data21!$CK$11:$CK$20</definedName>
    <definedName name="A125572768F_Latest">Data21!$CK$20</definedName>
    <definedName name="A125572776F">Data21!$HG$1:$HG$10,Data21!$HG$11:$HG$20</definedName>
    <definedName name="A125572776F_Data">Data21!$HG$11:$HG$20</definedName>
    <definedName name="A125572776F_Latest">Data21!$HG$20</definedName>
    <definedName name="A125572784F">Data21!$HY$1:$HY$10,Data21!$HY$11:$HY$20</definedName>
    <definedName name="A125572784F_Data">Data21!$HY$11:$HY$20</definedName>
    <definedName name="A125572784F_Latest">Data21!$HY$20</definedName>
    <definedName name="A125572792F">Data21!$FW$1:$FW$10,Data21!$FW$11:$FW$20</definedName>
    <definedName name="A125572792F_Data">Data21!$FW$11:$FW$20</definedName>
    <definedName name="A125572792F_Latest">Data21!$FW$20</definedName>
    <definedName name="A125572800V">Data22!$BC$1:$BC$10,Data22!$BC$11:$BC$20</definedName>
    <definedName name="A125572800V_Data">Data22!$BC$11:$BC$20</definedName>
    <definedName name="A125572800V_Latest">Data22!$BC$20</definedName>
    <definedName name="A125572808L">Data23!$DG$1:$DG$10,Data23!$DG$11:$DG$20</definedName>
    <definedName name="A125572808L_Data">Data23!$DG$11:$DG$20</definedName>
    <definedName name="A125572808L_Latest">Data23!$DG$20</definedName>
    <definedName name="A125572816L">Data4!$IA$1:$IA$10,Data4!$IA$11:$IA$20</definedName>
    <definedName name="A125572816L_Data">Data4!$IA$11:$IA$20</definedName>
    <definedName name="A125572816L_Latest">Data4!$IA$20</definedName>
    <definedName name="A125572824L">Data5!$AM$1:$AM$10,Data5!$AM$11:$AM$20</definedName>
    <definedName name="A125572824L_Data">Data5!$AM$11:$AM$20</definedName>
    <definedName name="A125572824L_Latest">Data5!$AM$20</definedName>
    <definedName name="A125572832L">Data5!$DG$1:$DG$10,Data5!$DG$11:$DG$20</definedName>
    <definedName name="A125572832L_Data">Data5!$DG$11:$DG$20</definedName>
    <definedName name="A125572832L_Latest">Data5!$DG$20</definedName>
    <definedName name="A125572840L">Data5!$GA$1:$GA$10,Data5!$GA$11:$GA$20</definedName>
    <definedName name="A125572840L_Data">Data5!$GA$11:$GA$20</definedName>
    <definedName name="A125572840L_Latest">Data5!$GA$20</definedName>
    <definedName name="A125572848F">Data3!$HG$1:$HG$10,Data3!$HG$11:$HG$20</definedName>
    <definedName name="A125572848F_Data">Data3!$HG$11:$HG$20</definedName>
    <definedName name="A125572848F_Latest">Data3!$HG$20</definedName>
    <definedName name="A125572856F">Data4!$FG$1:$FG$10,Data4!$FG$11:$FG$20</definedName>
    <definedName name="A125572856F_Data">Data4!$FG$11:$FG$20</definedName>
    <definedName name="A125572856F_Latest">Data4!$FG$20</definedName>
    <definedName name="A125572864F">Data5!$HK$1:$HK$10,Data5!$HK$11:$HK$20</definedName>
    <definedName name="A125572864F_Data">Data5!$HK$11:$HK$20</definedName>
    <definedName name="A125572864F_Latest">Data5!$HK$20</definedName>
    <definedName name="A125572872F">Data5!$FI$1:$FI$10,Data5!$FI$11:$FI$20</definedName>
    <definedName name="A125572872F_Data">Data5!$FI$11:$FI$20</definedName>
    <definedName name="A125572872F_Latest">Data5!$FI$20</definedName>
    <definedName name="A125572880F">Data6!$E$1:$E$10,Data6!$E$11:$E$20</definedName>
    <definedName name="A125572880F_Data">Data6!$E$11:$E$20</definedName>
    <definedName name="A125572880F_Latest">Data6!$E$20</definedName>
    <definedName name="A125572888X">Data6!$BY$1:$BY$10,Data6!$BY$11:$BY$20</definedName>
    <definedName name="A125572888X_Data">Data6!$BY$11:$BY$20</definedName>
    <definedName name="A125572888X_Latest">Data6!$BY$20</definedName>
    <definedName name="A125572896X">Data4!$DE$1:$DE$10,Data4!$DE$11:$DE$20</definedName>
    <definedName name="A125572896X_Data">Data4!$DE$11:$DE$20</definedName>
    <definedName name="A125572896X_Latest">Data4!$DE$20</definedName>
    <definedName name="A125572904L">Data5!$BE$1:$BE$10,Data5!$BE$11:$BE$20</definedName>
    <definedName name="A125572904L_Data">Data5!$BE$11:$BE$20</definedName>
    <definedName name="A125572904L_Latest">Data5!$BE$20</definedName>
    <definedName name="A125572912L">Data5!$GS$1:$GS$10,Data5!$GS$11:$GS$20</definedName>
    <definedName name="A125572912L_Data">Data5!$GS$11:$GS$20</definedName>
    <definedName name="A125572912L_Latest">Data5!$GS$20</definedName>
    <definedName name="A125572920L">Data5!$IC$1:$IC$10,Data5!$IC$11:$IC$20</definedName>
    <definedName name="A125572920L_Data">Data5!$IC$11:$IC$20</definedName>
    <definedName name="A125572920L_Latest">Data5!$IC$20</definedName>
    <definedName name="A125572928F">Data6!$W$1:$W$10,Data6!$W$11:$W$20</definedName>
    <definedName name="A125572928F_Data">Data6!$W$11:$W$20</definedName>
    <definedName name="A125572928F_Latest">Data6!$W$20</definedName>
    <definedName name="A125572936F">Data6!$BG$1:$BG$10,Data6!$BG$11:$BG$20</definedName>
    <definedName name="A125572936F_Data">Data6!$BG$11:$BG$20</definedName>
    <definedName name="A125572936F_Latest">Data6!$BG$20</definedName>
    <definedName name="A125572944F">Data3!$IQ$1:$IQ$10,Data3!$IQ$11:$IQ$20</definedName>
    <definedName name="A125572944F_Data">Data3!$IQ$11:$IQ$20</definedName>
    <definedName name="A125572944F_Latest">Data3!$IQ$20</definedName>
    <definedName name="A125572952F">Data4!$BC$1:$BC$10,Data4!$BC$11:$BC$20</definedName>
    <definedName name="A125572952F_Data">Data4!$BC$11:$BC$20</definedName>
    <definedName name="A125572952F_Latest">Data4!$BC$20</definedName>
    <definedName name="A125572960F">Data4!$BU$1:$BU$10,Data4!$BU$11:$BU$20</definedName>
    <definedName name="A125572960F_Data">Data4!$BU$11:$BU$20</definedName>
    <definedName name="A125572960F_Latest">Data4!$BU$20</definedName>
    <definedName name="A125572968X">Data4!$EO$1:$EO$10,Data4!$EO$11:$EO$20</definedName>
    <definedName name="A125572968X_Data">Data4!$EO$11:$EO$20</definedName>
    <definedName name="A125572968X_Latest">Data4!$EO$20</definedName>
    <definedName name="A125572976X">Data4!$FY$1:$FY$10,Data4!$FY$11:$FY$20</definedName>
    <definedName name="A125572976X_Data">Data4!$FY$11:$FY$20</definedName>
    <definedName name="A125572976X_Latest">Data4!$FY$20</definedName>
    <definedName name="A125572984X">Data4!$GQ$1:$GQ$10,Data4!$GQ$11:$GQ$20</definedName>
    <definedName name="A125572984X_Data">Data4!$GQ$11:$GQ$20</definedName>
    <definedName name="A125572984X_Latest">Data4!$GQ$20</definedName>
    <definedName name="A125572992X">Data5!$BW$1:$BW$10,Data5!$BW$11:$BW$20</definedName>
    <definedName name="A125572992X_Data">Data5!$BW$11:$BW$20</definedName>
    <definedName name="A125572992X_Latest">Data5!$BW$20</definedName>
    <definedName name="A125573000R">Data6!$AO$1:$AO$10,Data6!$AO$11:$AO$20</definedName>
    <definedName name="A125573000R_Data">Data6!$AO$11:$AO$20</definedName>
    <definedName name="A125573000R_Latest">Data6!$AO$20</definedName>
    <definedName name="A125573008J">Data6!$DI$1:$DI$10,Data6!$DI$11:$DI$20</definedName>
    <definedName name="A125573008J_Data">Data6!$DI$11:$DI$20</definedName>
    <definedName name="A125573008J_Latest">Data6!$DI$20</definedName>
    <definedName name="A125573016J">Data6!$EA$1:$EA$10,Data6!$EA$11:$EA$20</definedName>
    <definedName name="A125573016J_Data">Data6!$EA$11:$EA$20</definedName>
    <definedName name="A125573016J_Latest">Data6!$EA$20</definedName>
    <definedName name="A125573024J">Data4!$CM$1:$CM$10,Data4!$CM$11:$CM$20</definedName>
    <definedName name="A125573024J_Data">Data4!$CM$11:$CM$20</definedName>
    <definedName name="A125573024J_Latest">Data4!$CM$20</definedName>
    <definedName name="A125573032J">Data5!$DY$1:$DY$10,Data5!$DY$11:$DY$20</definedName>
    <definedName name="A125573032J_Data">Data5!$DY$11:$DY$20</definedName>
    <definedName name="A125573032J_Latest">Data5!$DY$20</definedName>
    <definedName name="A125573040J">Data5!$EQ$1:$EQ$10,Data5!$EQ$11:$EQ$20</definedName>
    <definedName name="A125573040J_Data">Data5!$EQ$11:$EQ$20</definedName>
    <definedName name="A125573040J_Latest">Data5!$EQ$20</definedName>
    <definedName name="A125573048A">Data6!$CQ$1:$CQ$10,Data6!$CQ$11:$CQ$20</definedName>
    <definedName name="A125573048A_Data">Data6!$CQ$11:$CQ$20</definedName>
    <definedName name="A125573048A_Latest">Data6!$CQ$20</definedName>
    <definedName name="A125573056A">Data3!$HY$1:$HY$10,Data3!$HY$11:$HY$20</definedName>
    <definedName name="A125573056A_Data">Data3!$HY$11:$HY$20</definedName>
    <definedName name="A125573056A_Latest">Data3!$HY$20</definedName>
    <definedName name="A125573064A">Data4!$S$1:$S$10,Data4!$S$11:$S$20</definedName>
    <definedName name="A125573064A_Data">Data4!$S$11:$S$20</definedName>
    <definedName name="A125573064A_Latest">Data4!$S$20</definedName>
    <definedName name="A125573072A">Data4!$AK$1:$AK$10,Data4!$AK$11:$AK$20</definedName>
    <definedName name="A125573072A_Data">Data4!$AK$11:$AK$20</definedName>
    <definedName name="A125573072A_Latest">Data4!$AK$20</definedName>
    <definedName name="A125573080A">Data4!$DW$1:$DW$10,Data4!$DW$11:$DW$20</definedName>
    <definedName name="A125573080A_Data">Data4!$DW$11:$DW$20</definedName>
    <definedName name="A125573080A_Latest">Data4!$DW$20</definedName>
    <definedName name="A125573088V">Data5!$C$1:$C$10,Data5!$C$11:$C$20</definedName>
    <definedName name="A125573088V_Data">Data5!$C$11:$C$20</definedName>
    <definedName name="A125573088V_Latest">Data5!$C$20</definedName>
    <definedName name="A125573096V">Data5!$U$1:$U$10,Data5!$U$11:$U$20</definedName>
    <definedName name="A125573096V_Data">Data5!$U$11:$U$20</definedName>
    <definedName name="A125573096V_Latest">Data5!$U$20</definedName>
    <definedName name="A125573104J">Data4!$HI$1:$HI$10,Data4!$HI$11:$HI$20</definedName>
    <definedName name="A125573104J_Data">Data4!$HI$11:$HI$20</definedName>
    <definedName name="A125573104J_Latest">Data4!$HI$20</definedName>
    <definedName name="A125573112J">Data5!$CO$1:$CO$10,Data5!$CO$11:$CO$20</definedName>
    <definedName name="A125573112J_Data">Data5!$CO$11:$CO$20</definedName>
    <definedName name="A125573112J_Latest">Data5!$CO$20</definedName>
    <definedName name="A125573120J">Data6!$ES$1:$ES$10,Data6!$ES$11:$ES$20</definedName>
    <definedName name="A125573120J_Data">Data6!$ES$11:$ES$20</definedName>
    <definedName name="A125573120J_Latest">Data6!$ES$20</definedName>
    <definedName name="A125573128A">Data10!$EI$1:$EI$10,Data10!$EI$11:$EI$20</definedName>
    <definedName name="A125573128A_Data">Data10!$EI$11:$EI$20</definedName>
    <definedName name="A125573128A_Latest">Data10!$EI$20</definedName>
    <definedName name="A125573136A">Data10!$GK$1:$GK$10,Data10!$GK$11:$GK$20</definedName>
    <definedName name="A125573136A_Data">Data10!$GK$11:$GK$20</definedName>
    <definedName name="A125573136A_Latest">Data10!$GK$20</definedName>
    <definedName name="A125573144A">Data11!$O$1:$O$10,Data11!$O$11:$O$20</definedName>
    <definedName name="A125573144A_Data">Data11!$O$11:$O$20</definedName>
    <definedName name="A125573144A_Latest">Data11!$O$20</definedName>
    <definedName name="A125573152A">Data11!$CI$1:$CI$10,Data11!$CI$11:$CI$20</definedName>
    <definedName name="A125573152A_Data">Data11!$CI$11:$CI$20</definedName>
    <definedName name="A125573152A_Latest">Data11!$CI$20</definedName>
    <definedName name="A125573160A">Data9!$DO$1:$DO$10,Data9!$DO$11:$DO$20</definedName>
    <definedName name="A125573160A_Data">Data9!$DO$11:$DO$20</definedName>
    <definedName name="A125573160A_Latest">Data9!$DO$20</definedName>
    <definedName name="A125573168V">Data10!$BO$1:$BO$10,Data10!$BO$11:$BO$20</definedName>
    <definedName name="A125573168V_Data">Data10!$BO$11:$BO$20</definedName>
    <definedName name="A125573168V_Latest">Data10!$BO$20</definedName>
    <definedName name="A125573176V">Data11!$DS$1:$DS$10,Data11!$DS$11:$DS$20</definedName>
    <definedName name="A125573176V_Data">Data11!$DS$11:$DS$20</definedName>
    <definedName name="A125573176V_Latest">Data11!$DS$20</definedName>
    <definedName name="A125573184V">Data11!$BQ$1:$BQ$10,Data11!$BQ$11:$BQ$20</definedName>
    <definedName name="A125573184V_Data">Data11!$BQ$11:$BQ$20</definedName>
    <definedName name="A125573184V_Latest">Data11!$BQ$20</definedName>
    <definedName name="A125573192V">Data11!$FC$1:$FC$10,Data11!$FC$11:$FC$20</definedName>
    <definedName name="A125573192V_Data">Data11!$FC$11:$FC$20</definedName>
    <definedName name="A125573192V_Latest">Data11!$FC$20</definedName>
    <definedName name="A125573200J">Data11!$HW$1:$HW$10,Data11!$HW$11:$HW$20</definedName>
    <definedName name="A125573200J_Data">Data11!$HW$11:$HW$20</definedName>
    <definedName name="A125573200J_Latest">Data11!$HW$20</definedName>
    <definedName name="A125573208A">Data10!$M$1:$M$10,Data10!$M$11:$M$20</definedName>
    <definedName name="A125573208A_Data">Data10!$M$11:$M$20</definedName>
    <definedName name="A125573208A_Latest">Data10!$M$20</definedName>
    <definedName name="A125573216A">Data10!$HC$1:$HC$10,Data10!$HC$11:$HC$20</definedName>
    <definedName name="A125573216A_Data">Data10!$HC$11:$HC$20</definedName>
    <definedName name="A125573216A_Latest">Data10!$HC$20</definedName>
    <definedName name="A125573224A">Data11!$DA$1:$DA$10,Data11!$DA$11:$DA$20</definedName>
    <definedName name="A125573224A_Data">Data11!$DA$11:$DA$20</definedName>
    <definedName name="A125573224A_Latest">Data11!$DA$20</definedName>
    <definedName name="A125573232A">Data11!$EK$1:$EK$10,Data11!$EK$11:$EK$20</definedName>
    <definedName name="A125573232A_Data">Data11!$EK$11:$EK$20</definedName>
    <definedName name="A125573232A_Latest">Data11!$EK$20</definedName>
    <definedName name="A125573240A">Data11!$FU$1:$FU$10,Data11!$FU$11:$FU$20</definedName>
    <definedName name="A125573240A_Data">Data11!$FU$11:$FU$20</definedName>
    <definedName name="A125573240A_Latest">Data11!$FU$20</definedName>
    <definedName name="A125573248V">Data11!$HE$1:$HE$10,Data11!$HE$11:$HE$20</definedName>
    <definedName name="A125573248V_Data">Data11!$HE$11:$HE$20</definedName>
    <definedName name="A125573248V_Latest">Data11!$HE$20</definedName>
    <definedName name="A125573256V">Data9!$EY$1:$EY$10,Data9!$EY$11:$EY$20</definedName>
    <definedName name="A125573256V_Data">Data9!$EY$11:$EY$20</definedName>
    <definedName name="A125573256V_Latest">Data9!$EY$20</definedName>
    <definedName name="A125573264V">Data9!$HA$1:$HA$10,Data9!$HA$11:$HA$20</definedName>
    <definedName name="A125573264V_Data">Data9!$HA$11:$HA$20</definedName>
    <definedName name="A125573264V_Latest">Data9!$HA$20</definedName>
    <definedName name="A125573272V">Data9!$HS$1:$HS$10,Data9!$HS$11:$HS$20</definedName>
    <definedName name="A125573272V_Data">Data9!$HS$11:$HS$20</definedName>
    <definedName name="A125573272V_Latest">Data9!$HS$20</definedName>
    <definedName name="A125573280V">Data10!$AW$1:$AW$10,Data10!$AW$11:$AW$20</definedName>
    <definedName name="A125573280V_Data">Data10!$AW$11:$AW$20</definedName>
    <definedName name="A125573280V_Latest">Data10!$AW$20</definedName>
    <definedName name="A125573288L">Data10!$CG$1:$CG$10,Data10!$CG$11:$CG$20</definedName>
    <definedName name="A125573288L_Data">Data10!$CG$11:$CG$20</definedName>
    <definedName name="A125573288L_Latest">Data10!$CG$20</definedName>
    <definedName name="A125573296L">Data10!$CY$1:$CY$10,Data10!$CY$11:$CY$20</definedName>
    <definedName name="A125573296L_Data">Data10!$CY$11:$CY$20</definedName>
    <definedName name="A125573296L_Latest">Data10!$CY$20</definedName>
    <definedName name="A125573304A">Data10!$HU$1:$HU$10,Data10!$HU$11:$HU$20</definedName>
    <definedName name="A125573304A_Data">Data10!$HU$11:$HU$20</definedName>
    <definedName name="A125573304A_Latest">Data10!$HU$20</definedName>
    <definedName name="A125573312A">Data11!$GM$1:$GM$10,Data11!$GM$11:$GM$20</definedName>
    <definedName name="A125573312A_Data">Data11!$GM$11:$GM$20</definedName>
    <definedName name="A125573312A_Latest">Data11!$GM$20</definedName>
    <definedName name="A125573320A">Data12!$Q$1:$Q$10,Data12!$Q$11:$Q$20</definedName>
    <definedName name="A125573320A_Data">Data12!$Q$11:$Q$20</definedName>
    <definedName name="A125573320A_Latest">Data12!$Q$20</definedName>
    <definedName name="A125573328V">Data12!$AI$1:$AI$10,Data12!$AI$11:$AI$20</definedName>
    <definedName name="A125573328V_Data">Data12!$AI$11:$AI$20</definedName>
    <definedName name="A125573328V_Latest">Data12!$AI$20</definedName>
    <definedName name="A125573336V">Data9!$IK$1:$IK$10,Data9!$IK$11:$IK$20</definedName>
    <definedName name="A125573336V_Data">Data9!$IK$11:$IK$20</definedName>
    <definedName name="A125573336V_Latest">Data9!$IK$20</definedName>
    <definedName name="A125573344V">Data11!$AG$1:$AG$10,Data11!$AG$11:$AG$20</definedName>
    <definedName name="A125573344V_Data">Data11!$AG$11:$AG$20</definedName>
    <definedName name="A125573344V_Latest">Data11!$AG$20</definedName>
    <definedName name="A125573352V">Data11!$AY$1:$AY$10,Data11!$AY$11:$AY$20</definedName>
    <definedName name="A125573352V_Data">Data11!$AY$11:$AY$20</definedName>
    <definedName name="A125573352V_Latest">Data11!$AY$20</definedName>
    <definedName name="A125573360V">Data11!$IO$1:$IO$10,Data11!$IO$11:$IO$20</definedName>
    <definedName name="A125573360V_Data">Data11!$IO$11:$IO$20</definedName>
    <definedName name="A125573360V_Latest">Data11!$IO$20</definedName>
    <definedName name="A125573368L">Data9!$EG$1:$EG$10,Data9!$EG$11:$EG$20</definedName>
    <definedName name="A125573368L_Data">Data9!$EG$11:$EG$20</definedName>
    <definedName name="A125573368L_Latest">Data9!$EG$20</definedName>
    <definedName name="A125573376L">Data9!$FQ$1:$FQ$10,Data9!$FQ$11:$FQ$20</definedName>
    <definedName name="A125573376L_Data">Data9!$FQ$11:$FQ$20</definedName>
    <definedName name="A125573376L_Latest">Data9!$FQ$20</definedName>
    <definedName name="A125573384L">Data9!$GI$1:$GI$10,Data9!$GI$11:$GI$20</definedName>
    <definedName name="A125573384L_Data">Data9!$GI$11:$GI$20</definedName>
    <definedName name="A125573384L_Latest">Data9!$GI$20</definedName>
    <definedName name="A125573392L">Data10!$AE$1:$AE$10,Data10!$AE$11:$AE$20</definedName>
    <definedName name="A125573392L_Data">Data10!$AE$11:$AE$20</definedName>
    <definedName name="A125573392L_Latest">Data10!$AE$20</definedName>
    <definedName name="A125573400A">Data10!$FA$1:$FA$10,Data10!$FA$11:$FA$20</definedName>
    <definedName name="A125573400A_Data">Data10!$FA$11:$FA$20</definedName>
    <definedName name="A125573400A_Latest">Data10!$FA$20</definedName>
    <definedName name="A125573408V">Data10!$FS$1:$FS$10,Data10!$FS$11:$FS$20</definedName>
    <definedName name="A125573408V_Data">Data10!$FS$11:$FS$20</definedName>
    <definedName name="A125573408V_Latest">Data10!$FS$20</definedName>
    <definedName name="A125573416V">Data10!$DQ$1:$DQ$10,Data10!$DQ$11:$DQ$20</definedName>
    <definedName name="A125573416V_Data">Data10!$DQ$11:$DQ$20</definedName>
    <definedName name="A125573416V_Latest">Data10!$DQ$20</definedName>
    <definedName name="A125573424V">Data10!$IM$1:$IM$10,Data10!$IM$11:$IM$20</definedName>
    <definedName name="A125573424V_Data">Data10!$IM$11:$IM$20</definedName>
    <definedName name="A125573424V_Latest">Data10!$IM$20</definedName>
    <definedName name="A125573432V">Data12!$BA$1:$BA$10,Data12!$BA$11:$BA$20</definedName>
    <definedName name="A125573432V_Data">Data12!$BA$11:$BA$20</definedName>
    <definedName name="A125573432V_Latest">Data12!$BA$20</definedName>
    <definedName name="A125573440V">Data13!$CM$1:$CM$10,Data13!$CM$11:$CM$20</definedName>
    <definedName name="A125573440V_Data">Data13!$CM$11:$CM$20</definedName>
    <definedName name="A125573440V_Latest">Data13!$CM$20</definedName>
    <definedName name="A125573448L">Data13!$EO$1:$EO$10,Data13!$EO$11:$EO$20</definedName>
    <definedName name="A125573448L_Data">Data13!$EO$11:$EO$20</definedName>
    <definedName name="A125573448L_Latest">Data13!$EO$20</definedName>
    <definedName name="A125573456L">Data13!$HI$1:$HI$10,Data13!$HI$11:$HI$20</definedName>
    <definedName name="A125573456L_Data">Data13!$HI$11:$HI$20</definedName>
    <definedName name="A125573456L_Latest">Data13!$HI$20</definedName>
    <definedName name="A125573464L">Data14!$AM$1:$AM$10,Data14!$AM$11:$AM$20</definedName>
    <definedName name="A125573464L_Data">Data14!$AM$11:$AM$20</definedName>
    <definedName name="A125573464L_Latest">Data14!$AM$20</definedName>
    <definedName name="A125573472L">Data12!$BS$1:$BS$10,Data12!$BS$11:$BS$20</definedName>
    <definedName name="A125573472L_Data">Data12!$BS$11:$BS$20</definedName>
    <definedName name="A125573472L_Latest">Data12!$BS$20</definedName>
    <definedName name="A125573480L">Data13!$S$1:$S$10,Data13!$S$11:$S$20</definedName>
    <definedName name="A125573480L_Data">Data13!$S$11:$S$20</definedName>
    <definedName name="A125573480L_Latest">Data13!$S$20</definedName>
    <definedName name="A125573488F">Data14!$BW$1:$BW$10,Data14!$BW$11:$BW$20</definedName>
    <definedName name="A125573488F_Data">Data14!$BW$11:$BW$20</definedName>
    <definedName name="A125573488F_Latest">Data14!$BW$20</definedName>
    <definedName name="A125573496F">Data14!$U$1:$U$10,Data14!$U$11:$U$20</definedName>
    <definedName name="A125573496F_Data">Data14!$U$11:$U$20</definedName>
    <definedName name="A125573496F_Latest">Data14!$U$20</definedName>
    <definedName name="A125573504V">Data14!$DG$1:$DG$10,Data14!$DG$11:$DG$20</definedName>
    <definedName name="A125573504V_Data">Data14!$DG$11:$DG$20</definedName>
    <definedName name="A125573504V_Latest">Data14!$DG$20</definedName>
    <definedName name="A125573512V">Data14!$GA$1:$GA$10,Data14!$GA$11:$GA$20</definedName>
    <definedName name="A125573512V_Data">Data14!$GA$11:$GA$20</definedName>
    <definedName name="A125573512V_Latest">Data14!$GA$20</definedName>
    <definedName name="A125573520V">Data12!$HG$1:$HG$10,Data12!$HG$11:$HG$20</definedName>
    <definedName name="A125573520V_Data">Data12!$HG$11:$HG$20</definedName>
    <definedName name="A125573520V_Latest">Data12!$HG$20</definedName>
    <definedName name="A125573528L">Data13!$FG$1:$FG$10,Data13!$FG$11:$FG$20</definedName>
    <definedName name="A125573528L_Data">Data13!$FG$11:$FG$20</definedName>
    <definedName name="A125573528L_Latest">Data13!$FG$20</definedName>
    <definedName name="A125573536L">Data14!$BE$1:$BE$10,Data14!$BE$11:$BE$20</definedName>
    <definedName name="A125573536L_Data">Data14!$BE$11:$BE$20</definedName>
    <definedName name="A125573536L_Latest">Data14!$BE$20</definedName>
    <definedName name="A125573544L">Data14!$CO$1:$CO$10,Data14!$CO$11:$CO$20</definedName>
    <definedName name="A125573544L_Data">Data14!$CO$11:$CO$20</definedName>
    <definedName name="A125573544L_Latest">Data14!$CO$20</definedName>
    <definedName name="A125573552L">Data14!$DY$1:$DY$10,Data14!$DY$11:$DY$20</definedName>
    <definedName name="A125573552L_Data">Data14!$DY$11:$DY$20</definedName>
    <definedName name="A125573552L_Latest">Data14!$DY$20</definedName>
    <definedName name="A125573560L">Data14!$FI$1:$FI$10,Data14!$FI$11:$FI$20</definedName>
    <definedName name="A125573560L_Data">Data14!$FI$11:$FI$20</definedName>
    <definedName name="A125573560L_Latest">Data14!$FI$20</definedName>
    <definedName name="A125573568F">Data12!$DC$1:$DC$10,Data12!$DC$11:$DC$20</definedName>
    <definedName name="A125573568F_Data">Data12!$DC$11:$DC$20</definedName>
    <definedName name="A125573568F_Latest">Data12!$DC$20</definedName>
    <definedName name="A125573576F">Data12!$FE$1:$FE$10,Data12!$FE$11:$FE$20</definedName>
    <definedName name="A125573576F_Data">Data12!$FE$11:$FE$20</definedName>
    <definedName name="A125573576F_Latest">Data12!$FE$20</definedName>
    <definedName name="A125573584F">Data12!$FW$1:$FW$10,Data12!$FW$11:$FW$20</definedName>
    <definedName name="A125573584F_Data">Data12!$FW$11:$FW$20</definedName>
    <definedName name="A125573584F_Latest">Data12!$FW$20</definedName>
    <definedName name="A125573592F">Data12!$IQ$1:$IQ$10,Data12!$IQ$11:$IQ$20</definedName>
    <definedName name="A125573592F_Data">Data12!$IQ$11:$IQ$20</definedName>
    <definedName name="A125573592F_Latest">Data12!$IQ$20</definedName>
    <definedName name="A125573600V">Data13!$AK$1:$AK$10,Data13!$AK$11:$AK$20</definedName>
    <definedName name="A125573600V_Data">Data13!$AK$11:$AK$20</definedName>
    <definedName name="A125573600V_Latest">Data13!$AK$20</definedName>
    <definedName name="A125573608L">Data13!$BC$1:$BC$10,Data13!$BC$11:$BC$20</definedName>
    <definedName name="A125573608L_Data">Data13!$BC$11:$BC$20</definedName>
    <definedName name="A125573608L_Latest">Data13!$BC$20</definedName>
    <definedName name="A125573616L">Data13!$FY$1:$FY$10,Data13!$FY$11:$FY$20</definedName>
    <definedName name="A125573616L_Data">Data13!$FY$11:$FY$20</definedName>
    <definedName name="A125573616L_Latest">Data13!$FY$20</definedName>
    <definedName name="A125573624L">Data14!$EQ$1:$EQ$10,Data14!$EQ$11:$EQ$20</definedName>
    <definedName name="A125573624L_Data">Data14!$EQ$11:$EQ$20</definedName>
    <definedName name="A125573624L_Latest">Data14!$EQ$20</definedName>
    <definedName name="A125573632L">Data14!$HK$1:$HK$10,Data14!$HK$11:$HK$20</definedName>
    <definedName name="A125573632L_Data">Data14!$HK$11:$HK$20</definedName>
    <definedName name="A125573632L_Latest">Data14!$HK$20</definedName>
    <definedName name="A125573640L">Data14!$IC$1:$IC$10,Data14!$IC$11:$IC$20</definedName>
    <definedName name="A125573640L_Data">Data14!$IC$11:$IC$20</definedName>
    <definedName name="A125573640L_Latest">Data14!$IC$20</definedName>
    <definedName name="A125573648F">Data12!$GO$1:$GO$10,Data12!$GO$11:$GO$20</definedName>
    <definedName name="A125573648F_Data">Data12!$GO$11:$GO$20</definedName>
    <definedName name="A125573648F_Latest">Data12!$GO$20</definedName>
    <definedName name="A125573656F">Data13!$IA$1:$IA$10,Data13!$IA$11:$IA$20</definedName>
    <definedName name="A125573656F_Data">Data13!$IA$11:$IA$20</definedName>
    <definedName name="A125573656F_Latest">Data13!$IA$20</definedName>
    <definedName name="A125573664F">Data14!$C$1:$C$10,Data14!$C$11:$C$20</definedName>
    <definedName name="A125573664F_Data">Data14!$C$11:$C$20</definedName>
    <definedName name="A125573664F_Latest">Data14!$C$20</definedName>
    <definedName name="A125573672F">Data14!$GS$1:$GS$10,Data14!$GS$11:$GS$20</definedName>
    <definedName name="A125573672F_Data">Data14!$GS$11:$GS$20</definedName>
    <definedName name="A125573672F_Latest">Data14!$GS$20</definedName>
    <definedName name="A125573680F">Data12!$CK$1:$CK$10,Data12!$CK$11:$CK$20</definedName>
    <definedName name="A125573680F_Data">Data12!$CK$11:$CK$20</definedName>
    <definedName name="A125573680F_Latest">Data12!$CK$20</definedName>
    <definedName name="A125573688X">Data12!$DU$1:$DU$10,Data12!$DU$11:$DU$20</definedName>
    <definedName name="A125573688X_Data">Data12!$DU$11:$DU$20</definedName>
    <definedName name="A125573688X_Latest">Data12!$DU$20</definedName>
    <definedName name="A125573696X">Data12!$EM$1:$EM$10,Data12!$EM$11:$EM$20</definedName>
    <definedName name="A125573696X_Data">Data12!$EM$11:$EM$20</definedName>
    <definedName name="A125573696X_Latest">Data12!$EM$20</definedName>
    <definedName name="A125573704L">Data12!$HY$1:$HY$10,Data12!$HY$11:$HY$20</definedName>
    <definedName name="A125573704L_Data">Data12!$HY$11:$HY$20</definedName>
    <definedName name="A125573704L_Latest">Data12!$HY$20</definedName>
    <definedName name="A125573712L">Data13!$DE$1:$DE$10,Data13!$DE$11:$DE$20</definedName>
    <definedName name="A125573712L_Data">Data13!$DE$11:$DE$20</definedName>
    <definedName name="A125573712L_Latest">Data13!$DE$20</definedName>
    <definedName name="A125573720L">Data13!$DW$1:$DW$10,Data13!$DW$11:$DW$20</definedName>
    <definedName name="A125573720L_Data">Data13!$DW$11:$DW$20</definedName>
    <definedName name="A125573720L_Latest">Data13!$DW$20</definedName>
    <definedName name="A125573728F">Data13!$BU$1:$BU$10,Data13!$BU$11:$BU$20</definedName>
    <definedName name="A125573728F_Data">Data13!$BU$11:$BU$20</definedName>
    <definedName name="A125573728F_Latest">Data13!$BU$20</definedName>
    <definedName name="A125573736F">Data13!$GQ$1:$GQ$10,Data13!$GQ$11:$GQ$20</definedName>
    <definedName name="A125573736F_Data">Data13!$GQ$11:$GQ$20</definedName>
    <definedName name="A125573736F_Latest">Data13!$GQ$20</definedName>
    <definedName name="A125573744F">Data15!$E$1:$E$10,Data15!$E$11:$E$20</definedName>
    <definedName name="A125573744F_Data">Data15!$E$11:$E$20</definedName>
    <definedName name="A125573744F_Latest">Data15!$E$20</definedName>
    <definedName name="A125573752F">Data2!$AJ$1:$AJ$10,Data2!$AJ$11:$AJ$20</definedName>
    <definedName name="A125573752F_Data">Data2!$AJ$11:$AJ$20</definedName>
    <definedName name="A125573752F_Latest">Data2!$AJ$20</definedName>
    <definedName name="A125573760F">Data2!$CL$1:$CL$10,Data2!$CL$11:$CL$20</definedName>
    <definedName name="A125573760F_Data">Data2!$CL$11:$CL$20</definedName>
    <definedName name="A125573760F_Latest">Data2!$CL$20</definedName>
    <definedName name="A125573768X">Data2!$FF$1:$FF$10,Data2!$FF$11:$FF$20</definedName>
    <definedName name="A125573768X_Data">Data2!$FF$11:$FF$20</definedName>
    <definedName name="A125573768X_Latest">Data2!$FF$20</definedName>
    <definedName name="A125573776X">Data2!$HZ$1:$HZ$10,Data2!$HZ$11:$HZ$20</definedName>
    <definedName name="A125573776X_Data">Data2!$HZ$11:$HZ$20</definedName>
    <definedName name="A125573776X_Latest">Data2!$HZ$20</definedName>
    <definedName name="A125573784X">Data1!$P$1:$P$10,Data1!$P$11:$P$20</definedName>
    <definedName name="A125573784X_Data">Data1!$P$11:$P$20</definedName>
    <definedName name="A125573784X_Latest">Data1!$P$20</definedName>
    <definedName name="A125573792X">Data1!$HF$1:$HF$10,Data1!$HF$11:$HF$20</definedName>
    <definedName name="A125573792X_Data">Data1!$HF$11:$HF$20</definedName>
    <definedName name="A125573792X_Latest">Data1!$HF$20</definedName>
    <definedName name="A125573800L">Data3!$T$1:$T$10,Data3!$T$11:$T$20</definedName>
    <definedName name="A125573800L_Data">Data3!$T$11:$T$20</definedName>
    <definedName name="A125573800L_Latest">Data3!$T$20</definedName>
    <definedName name="A125573808F">Data2!$HH$1:$HH$10,Data2!$HH$11:$HH$20</definedName>
    <definedName name="A125573808F_Data">Data2!$HH$11:$HH$20</definedName>
    <definedName name="A125573808F_Latest">Data2!$HH$20</definedName>
    <definedName name="A125573816F">Data3!$BD$1:$BD$10,Data3!$BD$11:$BD$20</definedName>
    <definedName name="A125573816F_Data">Data3!$BD$11:$BD$20</definedName>
    <definedName name="A125573816F_Latest">Data3!$BD$20</definedName>
    <definedName name="A125573824F">Data3!$DX$1:$DX$10,Data3!$DX$11:$DX$20</definedName>
    <definedName name="A125573824F_Data">Data3!$DX$11:$DX$20</definedName>
    <definedName name="A125573824F_Latest">Data3!$DX$20</definedName>
    <definedName name="A125573832F">Data1!$FD$1:$FD$10,Data1!$FD$11:$FD$20</definedName>
    <definedName name="A125573832F_Data">Data1!$FD$11:$FD$20</definedName>
    <definedName name="A125573832F_Latest">Data1!$FD$20</definedName>
    <definedName name="A125573840F">Data2!$DD$1:$DD$10,Data2!$DD$11:$DD$20</definedName>
    <definedName name="A125573840F_Data">Data2!$DD$11:$DD$20</definedName>
    <definedName name="A125573840F_Latest">Data2!$DD$20</definedName>
    <definedName name="A125573848X">Data3!$B$1:$B$10,Data3!$B$11:$B$20</definedName>
    <definedName name="A125573848X_Data">Data3!$B$11:$B$20</definedName>
    <definedName name="A125573848X_Latest">Data3!$B$20</definedName>
    <definedName name="A125573856X">Data3!$AL$1:$AL$10,Data3!$AL$11:$AL$20</definedName>
    <definedName name="A125573856X_Data">Data3!$AL$11:$AL$20</definedName>
    <definedName name="A125573856X_Latest">Data3!$AL$20</definedName>
    <definedName name="A125573864X">Data3!$BV$1:$BV$10,Data3!$BV$11:$BV$20</definedName>
    <definedName name="A125573864X_Data">Data3!$BV$11:$BV$20</definedName>
    <definedName name="A125573864X_Latest">Data3!$BV$20</definedName>
    <definedName name="A125573872X">Data3!$DF$1:$DF$10,Data3!$DF$11:$DF$20</definedName>
    <definedName name="A125573872X_Data">Data3!$DF$11:$DF$20</definedName>
    <definedName name="A125573872X_Latest">Data3!$DF$20</definedName>
    <definedName name="A125573880X">Data1!$AZ$1:$AZ$10,Data1!$AZ$11:$AZ$20</definedName>
    <definedName name="A125573880X_Data">Data1!$AZ$11:$AZ$20</definedName>
    <definedName name="A125573880X_Latest">Data1!$AZ$20</definedName>
    <definedName name="A125573888T">Data1!$DB$1:$DB$10,Data1!$DB$11:$DB$20</definedName>
    <definedName name="A125573888T_Data">Data1!$DB$11:$DB$20</definedName>
    <definedName name="A125573888T_Latest">Data1!$DB$20</definedName>
    <definedName name="A125573896T">Data1!$DT$1:$DT$10,Data1!$DT$11:$DT$20</definedName>
    <definedName name="A125573896T_Data">Data1!$DT$11:$DT$20</definedName>
    <definedName name="A125573896T_Latest">Data1!$DT$20</definedName>
    <definedName name="A125573904F">Data1!$GN$1:$GN$10,Data1!$GN$11:$GN$20</definedName>
    <definedName name="A125573904F_Data">Data1!$GN$11:$GN$20</definedName>
    <definedName name="A125573904F_Latest">Data1!$GN$20</definedName>
    <definedName name="A125573912F">Data1!$HX$1:$HX$10,Data1!$HX$11:$HX$20</definedName>
    <definedName name="A125573912F_Data">Data1!$HX$11:$HX$20</definedName>
    <definedName name="A125573912F_Latest">Data1!$HX$20</definedName>
    <definedName name="A125573920F">Data1!$IP$1:$IP$10,Data1!$IP$11:$IP$20</definedName>
    <definedName name="A125573920F_Data">Data1!$IP$11:$IP$20</definedName>
    <definedName name="A125573920F_Latest">Data1!$IP$20</definedName>
    <definedName name="A125573928X">Data2!$DV$1:$DV$10,Data2!$DV$11:$DV$20</definedName>
    <definedName name="A125573928X_Data">Data2!$DV$11:$DV$20</definedName>
    <definedName name="A125573928X_Latest">Data2!$DV$20</definedName>
    <definedName name="A125573936X">Data3!$CN$1:$CN$10,Data3!$CN$11:$CN$20</definedName>
    <definedName name="A125573936X_Data">Data3!$CN$11:$CN$20</definedName>
    <definedName name="A125573936X_Latest">Data3!$CN$20</definedName>
    <definedName name="A125573944X">Data3!$FH$1:$FH$10,Data3!$FH$11:$FH$20</definedName>
    <definedName name="A125573944X_Data">Data3!$FH$11:$FH$20</definedName>
    <definedName name="A125573944X_Latest">Data3!$FH$20</definedName>
    <definedName name="A125573952X">Data3!$FZ$1:$FZ$10,Data3!$FZ$11:$FZ$20</definedName>
    <definedName name="A125573952X_Data">Data3!$FZ$11:$FZ$20</definedName>
    <definedName name="A125573952X_Latest">Data3!$FZ$20</definedName>
    <definedName name="A125573960X">Data1!$EL$1:$EL$10,Data1!$EL$11:$EL$20</definedName>
    <definedName name="A125573960X_Data">Data1!$EL$11:$EL$20</definedName>
    <definedName name="A125573960X_Latest">Data1!$EL$20</definedName>
    <definedName name="A125573968T">Data2!$FX$1:$FX$10,Data2!$FX$11:$FX$20</definedName>
    <definedName name="A125573968T_Data">Data2!$FX$11:$FX$20</definedName>
    <definedName name="A125573968T_Latest">Data2!$FX$20</definedName>
    <definedName name="A125573976T">Data2!$GP$1:$GP$10,Data2!$GP$11:$GP$20</definedName>
    <definedName name="A125573976T_Data">Data2!$GP$11:$GP$20</definedName>
    <definedName name="A125573976T_Latest">Data2!$GP$20</definedName>
    <definedName name="A125573984T">Data3!$EP$1:$EP$10,Data3!$EP$11:$EP$20</definedName>
    <definedName name="A125573984T_Data">Data3!$EP$11:$EP$20</definedName>
    <definedName name="A125573984T_Latest">Data3!$EP$20</definedName>
    <definedName name="A125573992T">Data1!$AH$1:$AH$10,Data1!$AH$11:$AH$20</definedName>
    <definedName name="A125573992T_Data">Data1!$AH$11:$AH$20</definedName>
    <definedName name="A125573992T_Latest">Data1!$AH$20</definedName>
    <definedName name="A125574000J">Data1!$BR$1:$BR$10,Data1!$BR$11:$BR$20</definedName>
    <definedName name="A125574000J_Data">Data1!$BR$11:$BR$20</definedName>
    <definedName name="A125574000J_Latest">Data1!$BR$20</definedName>
    <definedName name="A125574008A">Data1!$CJ$1:$CJ$10,Data1!$CJ$11:$CJ$20</definedName>
    <definedName name="A125574008A_Data">Data1!$CJ$11:$CJ$20</definedName>
    <definedName name="A125574008A_Latest">Data1!$CJ$20</definedName>
    <definedName name="A125574016A">Data1!$FV$1:$FV$10,Data1!$FV$11:$FV$20</definedName>
    <definedName name="A125574016A_Data">Data1!$FV$11:$FV$20</definedName>
    <definedName name="A125574016A_Latest">Data1!$FV$20</definedName>
    <definedName name="A125574024A">Data2!$BB$1:$BB$10,Data2!$BB$11:$BB$20</definedName>
    <definedName name="A125574024A_Data">Data2!$BB$11:$BB$20</definedName>
    <definedName name="A125574024A_Latest">Data2!$BB$20</definedName>
    <definedName name="A125574032A">Data2!$BT$1:$BT$10,Data2!$BT$11:$BT$20</definedName>
    <definedName name="A125574032A_Data">Data2!$BT$11:$BT$20</definedName>
    <definedName name="A125574032A_Latest">Data2!$BT$20</definedName>
    <definedName name="A125574040A">Data2!$R$1:$R$10,Data2!$R$11:$R$20</definedName>
    <definedName name="A125574040A_Data">Data2!$R$11:$R$20</definedName>
    <definedName name="A125574040A_Latest">Data2!$R$20</definedName>
    <definedName name="A125574048V">Data2!$EN$1:$EN$10,Data2!$EN$11:$EN$20</definedName>
    <definedName name="A125574048V_Data">Data2!$EN$11:$EN$20</definedName>
    <definedName name="A125574048V_Latest">Data2!$EN$20</definedName>
    <definedName name="A125574056V">Data3!$GR$1:$GR$10,Data3!$GR$11:$GR$20</definedName>
    <definedName name="A125574056V_Data">Data3!$GR$11:$GR$20</definedName>
    <definedName name="A125574056V_Latest">Data3!$GR$20</definedName>
    <definedName name="A125574064V">Data24!$EV$1:$EV$10,Data24!$EV$11:$EV$20</definedName>
    <definedName name="A125574064V_Data">Data24!$EV$11:$EV$20</definedName>
    <definedName name="A125574064V_Latest">Data24!$EV$20</definedName>
    <definedName name="A125574072V">Data24!$GX$1:$GX$10,Data24!$GX$11:$GX$20</definedName>
    <definedName name="A125574072V_Data">Data24!$GX$11:$GX$20</definedName>
    <definedName name="A125574072V_Latest">Data24!$GX$20</definedName>
    <definedName name="A125574080V">Data25!$AB$1:$AB$10,Data25!$AB$11:$AB$20</definedName>
    <definedName name="A125574080V_Data">Data25!$AB$11:$AB$20</definedName>
    <definedName name="A125574080V_Latest">Data25!$AB$20</definedName>
    <definedName name="A125574088L">Data25!$CV$1:$CV$10,Data25!$CV$11:$CV$20</definedName>
    <definedName name="A125574088L_Data">Data25!$CV$11:$CV$20</definedName>
    <definedName name="A125574088L_Latest">Data25!$CV$20</definedName>
    <definedName name="A125574096L">Data23!$EB$1:$EB$10,Data23!$EB$11:$EB$20</definedName>
    <definedName name="A125574096L_Data">Data23!$EB$11:$EB$20</definedName>
    <definedName name="A125574096L_Latest">Data23!$EB$20</definedName>
    <definedName name="A125574104A">Data24!$CB$1:$CB$10,Data24!$CB$11:$CB$20</definedName>
    <definedName name="A125574104A_Data">Data24!$CB$11:$CB$20</definedName>
    <definedName name="A125574104A_Latest">Data24!$CB$20</definedName>
    <definedName name="A125574112A">Data25!$EF$1:$EF$10,Data25!$EF$11:$EF$20</definedName>
    <definedName name="A125574112A_Data">Data25!$EF$11:$EF$20</definedName>
    <definedName name="A125574112A_Latest">Data25!$EF$20</definedName>
    <definedName name="A125574120A">Data25!$CD$1:$CD$10,Data25!$CD$11:$CD$20</definedName>
    <definedName name="A125574120A_Data">Data25!$CD$11:$CD$20</definedName>
    <definedName name="A125574120A_Latest">Data25!$CD$20</definedName>
    <definedName name="A125574128V">Data25!$FP$1:$FP$10,Data25!$FP$11:$FP$20</definedName>
    <definedName name="A125574128V_Data">Data25!$FP$11:$FP$20</definedName>
    <definedName name="A125574128V_Latest">Data25!$FP$20</definedName>
    <definedName name="A125574136V">Data25!$IJ$1:$IJ$10,Data25!$IJ$11:$IJ$20</definedName>
    <definedName name="A125574136V_Data">Data25!$IJ$11:$IJ$20</definedName>
    <definedName name="A125574136V_Latest">Data25!$IJ$20</definedName>
    <definedName name="A125574144V">Data24!$Z$1:$Z$10,Data24!$Z$11:$Z$20</definedName>
    <definedName name="A125574144V_Data">Data24!$Z$11:$Z$20</definedName>
    <definedName name="A125574144V_Latest">Data24!$Z$20</definedName>
    <definedName name="A125574152V">Data24!$HP$1:$HP$10,Data24!$HP$11:$HP$20</definedName>
    <definedName name="A125574152V_Data">Data24!$HP$11:$HP$20</definedName>
    <definedName name="A125574152V_Latest">Data24!$HP$20</definedName>
    <definedName name="A125574160V">Data25!$DN$1:$DN$10,Data25!$DN$11:$DN$20</definedName>
    <definedName name="A125574160V_Data">Data25!$DN$11:$DN$20</definedName>
    <definedName name="A125574160V_Latest">Data25!$DN$20</definedName>
    <definedName name="A125574168L">Data25!$EX$1:$EX$10,Data25!$EX$11:$EX$20</definedName>
    <definedName name="A125574168L_Data">Data25!$EX$11:$EX$20</definedName>
    <definedName name="A125574168L_Latest">Data25!$EX$20</definedName>
    <definedName name="A125574176L">Data25!$GH$1:$GH$10,Data25!$GH$11:$GH$20</definedName>
    <definedName name="A125574176L_Data">Data25!$GH$11:$GH$20</definedName>
    <definedName name="A125574176L_Latest">Data25!$GH$20</definedName>
    <definedName name="A125574184L">Data25!$HR$1:$HR$10,Data25!$HR$11:$HR$20</definedName>
    <definedName name="A125574184L_Data">Data25!$HR$11:$HR$20</definedName>
    <definedName name="A125574184L_Latest">Data25!$HR$20</definedName>
    <definedName name="A125574192L">Data23!$FL$1:$FL$10,Data23!$FL$11:$FL$20</definedName>
    <definedName name="A125574192L_Data">Data23!$FL$11:$FL$20</definedName>
    <definedName name="A125574192L_Latest">Data23!$FL$20</definedName>
    <definedName name="A125574200A">Data23!$HN$1:$HN$10,Data23!$HN$11:$HN$20</definedName>
    <definedName name="A125574200A_Data">Data23!$HN$11:$HN$20</definedName>
    <definedName name="A125574200A_Latest">Data23!$HN$20</definedName>
    <definedName name="A125574208V">Data23!$IF$1:$IF$10,Data23!$IF$11:$IF$20</definedName>
    <definedName name="A125574208V_Data">Data23!$IF$11:$IF$20</definedName>
    <definedName name="A125574208V_Latest">Data23!$IF$20</definedName>
    <definedName name="A125574216V">Data24!$BJ$1:$BJ$10,Data24!$BJ$11:$BJ$20</definedName>
    <definedName name="A125574216V_Data">Data24!$BJ$11:$BJ$20</definedName>
    <definedName name="A125574216V_Latest">Data24!$BJ$20</definedName>
    <definedName name="A125574224V">Data24!$CT$1:$CT$10,Data24!$CT$11:$CT$20</definedName>
    <definedName name="A125574224V_Data">Data24!$CT$11:$CT$20</definedName>
    <definedName name="A125574224V_Latest">Data24!$CT$20</definedName>
    <definedName name="A125574232V">Data24!$DL$1:$DL$10,Data24!$DL$11:$DL$20</definedName>
    <definedName name="A125574232V_Data">Data24!$DL$11:$DL$20</definedName>
    <definedName name="A125574232V_Latest">Data24!$DL$20</definedName>
    <definedName name="A125574240V">Data24!$IH$1:$IH$10,Data24!$IH$11:$IH$20</definedName>
    <definedName name="A125574240V_Data">Data24!$IH$11:$IH$20</definedName>
    <definedName name="A125574240V_Latest">Data24!$IH$20</definedName>
    <definedName name="A125574248L">Data25!$GZ$1:$GZ$10,Data25!$GZ$11:$GZ$20</definedName>
    <definedName name="A125574248L_Data">Data25!$GZ$11:$GZ$20</definedName>
    <definedName name="A125574248L_Latest">Data25!$GZ$20</definedName>
    <definedName name="A125574256L">Data26!$AD$1:$AD$10,Data26!$AD$11:$AD$20</definedName>
    <definedName name="A125574256L_Data">Data26!$AD$11:$AD$20</definedName>
    <definedName name="A125574256L_Latest">Data26!$AD$20</definedName>
    <definedName name="A125574264L">Data26!$AV$1:$AV$10,Data26!$AV$11:$AV$20</definedName>
    <definedName name="A125574264L_Data">Data26!$AV$11:$AV$20</definedName>
    <definedName name="A125574264L_Latest">Data26!$AV$20</definedName>
    <definedName name="A125574272L">Data24!$H$1:$H$10,Data24!$H$11:$H$20</definedName>
    <definedName name="A125574272L_Data">Data24!$H$11:$H$20</definedName>
    <definedName name="A125574272L_Latest">Data24!$H$20</definedName>
    <definedName name="A125574280L">Data25!$AT$1:$AT$10,Data25!$AT$11:$AT$20</definedName>
    <definedName name="A125574280L_Data">Data25!$AT$11:$AT$20</definedName>
    <definedName name="A125574280L_Latest">Data25!$AT$20</definedName>
    <definedName name="A125574288F">Data25!$BL$1:$BL$10,Data25!$BL$11:$BL$20</definedName>
    <definedName name="A125574288F_Data">Data25!$BL$11:$BL$20</definedName>
    <definedName name="A125574288F_Latest">Data25!$BL$20</definedName>
    <definedName name="A125574296F">Data26!$L$1:$L$10,Data26!$L$11:$L$20</definedName>
    <definedName name="A125574296F_Data">Data26!$L$11:$L$20</definedName>
    <definedName name="A125574296F_Latest">Data26!$L$20</definedName>
    <definedName name="A125574304V">Data23!$ET$1:$ET$10,Data23!$ET$11:$ET$20</definedName>
    <definedName name="A125574304V_Data">Data23!$ET$11:$ET$20</definedName>
    <definedName name="A125574304V_Latest">Data23!$ET$20</definedName>
    <definedName name="A125574312V">Data23!$GD$1:$GD$10,Data23!$GD$11:$GD$20</definedName>
    <definedName name="A125574312V_Data">Data23!$GD$11:$GD$20</definedName>
    <definedName name="A125574312V_Latest">Data23!$GD$20</definedName>
    <definedName name="A125574320V">Data23!$GV$1:$GV$10,Data23!$GV$11:$GV$20</definedName>
    <definedName name="A125574320V_Data">Data23!$GV$11:$GV$20</definedName>
    <definedName name="A125574320V_Latest">Data23!$GV$20</definedName>
    <definedName name="A125574328L">Data24!$AR$1:$AR$10,Data24!$AR$11:$AR$20</definedName>
    <definedName name="A125574328L_Data">Data24!$AR$11:$AR$20</definedName>
    <definedName name="A125574328L_Latest">Data24!$AR$20</definedName>
    <definedName name="A125574336L">Data24!$FN$1:$FN$10,Data24!$FN$11:$FN$20</definedName>
    <definedName name="A125574336L_Data">Data24!$FN$11:$FN$20</definedName>
    <definedName name="A125574336L_Latest">Data24!$FN$20</definedName>
    <definedName name="A125574344L">Data24!$GF$1:$GF$10,Data24!$GF$11:$GF$20</definedName>
    <definedName name="A125574344L_Data">Data24!$GF$11:$GF$20</definedName>
    <definedName name="A125574344L_Latest">Data24!$GF$20</definedName>
    <definedName name="A125574352L">Data24!$ED$1:$ED$10,Data24!$ED$11:$ED$20</definedName>
    <definedName name="A125574352L_Data">Data24!$ED$11:$ED$20</definedName>
    <definedName name="A125574352L_Latest">Data24!$ED$20</definedName>
    <definedName name="A125574360L">Data25!$J$1:$J$10,Data25!$J$11:$J$20</definedName>
    <definedName name="A125574360L_Data">Data25!$J$11:$J$20</definedName>
    <definedName name="A125574360L_Latest">Data25!$J$20</definedName>
    <definedName name="A125574368F">Data26!$BN$1:$BN$10,Data26!$BN$11:$BN$20</definedName>
    <definedName name="A125574368F_Data">Data26!$BN$11:$BN$20</definedName>
    <definedName name="A125574368F_Latest">Data26!$BN$20</definedName>
    <definedName name="A125574376F">Data7!$GH$1:$GH$10,Data7!$GH$11:$GH$20</definedName>
    <definedName name="A125574376F_Data">Data7!$GH$11:$GH$20</definedName>
    <definedName name="A125574376F_Latest">Data7!$GH$20</definedName>
    <definedName name="A125574384F">Data7!$IJ$1:$IJ$10,Data7!$IJ$11:$IJ$20</definedName>
    <definedName name="A125574384F_Data">Data7!$IJ$11:$IJ$20</definedName>
    <definedName name="A125574384F_Latest">Data7!$IJ$20</definedName>
    <definedName name="A125574392F">Data8!$BN$1:$BN$10,Data8!$BN$11:$BN$20</definedName>
    <definedName name="A125574392F_Data">Data8!$BN$11:$BN$20</definedName>
    <definedName name="A125574392F_Latest">Data8!$BN$20</definedName>
    <definedName name="A125574400V">Data8!$EH$1:$EH$10,Data8!$EH$11:$EH$20</definedName>
    <definedName name="A125574400V_Data">Data8!$EH$11:$EH$20</definedName>
    <definedName name="A125574400V_Latest">Data8!$EH$20</definedName>
    <definedName name="A125574408L">Data6!$FN$1:$FN$10,Data6!$FN$11:$FN$20</definedName>
    <definedName name="A125574408L_Data">Data6!$FN$11:$FN$20</definedName>
    <definedName name="A125574408L_Latest">Data6!$FN$20</definedName>
    <definedName name="A125574416L">Data7!$DN$1:$DN$10,Data7!$DN$11:$DN$20</definedName>
    <definedName name="A125574416L_Data">Data7!$DN$11:$DN$20</definedName>
    <definedName name="A125574416L_Latest">Data7!$DN$20</definedName>
    <definedName name="A125574424L">Data8!$FR$1:$FR$10,Data8!$FR$11:$FR$20</definedName>
    <definedName name="A125574424L_Data">Data8!$FR$11:$FR$20</definedName>
    <definedName name="A125574424L_Latest">Data8!$FR$20</definedName>
    <definedName name="A125574432L">Data8!$DP$1:$DP$10,Data8!$DP$11:$DP$20</definedName>
    <definedName name="A125574432L_Data">Data8!$DP$11:$DP$20</definedName>
    <definedName name="A125574432L_Latest">Data8!$DP$20</definedName>
    <definedName name="A125574440L">Data8!$HB$1:$HB$10,Data8!$HB$11:$HB$20</definedName>
    <definedName name="A125574440L_Data">Data8!$HB$11:$HB$20</definedName>
    <definedName name="A125574440L_Latest">Data8!$HB$20</definedName>
    <definedName name="A125574448F">Data9!$AF$1:$AF$10,Data9!$AF$11:$AF$20</definedName>
    <definedName name="A125574448F_Data">Data9!$AF$11:$AF$20</definedName>
    <definedName name="A125574448F_Latest">Data9!$AF$20</definedName>
    <definedName name="A125574456F">Data7!$BL$1:$BL$10,Data7!$BL$11:$BL$20</definedName>
    <definedName name="A125574456F_Data">Data7!$BL$11:$BL$20</definedName>
    <definedName name="A125574456F_Latest">Data7!$BL$20</definedName>
    <definedName name="A125574464F">Data8!$L$1:$L$10,Data8!$L$11:$L$20</definedName>
    <definedName name="A125574464F_Data">Data8!$L$11:$L$20</definedName>
    <definedName name="A125574464F_Latest">Data8!$L$20</definedName>
    <definedName name="A125574472F">Data8!$EZ$1:$EZ$10,Data8!$EZ$11:$EZ$20</definedName>
    <definedName name="A125574472F_Data">Data8!$EZ$11:$EZ$20</definedName>
    <definedName name="A125574472F_Latest">Data8!$EZ$20</definedName>
    <definedName name="A125574480F">Data8!$GJ$1:$GJ$10,Data8!$GJ$11:$GJ$20</definedName>
    <definedName name="A125574480F_Data">Data8!$GJ$11:$GJ$20</definedName>
    <definedName name="A125574480F_Latest">Data8!$GJ$20</definedName>
    <definedName name="A125574488X">Data8!$HT$1:$HT$10,Data8!$HT$11:$HT$20</definedName>
    <definedName name="A125574488X_Data">Data8!$HT$11:$HT$20</definedName>
    <definedName name="A125574488X_Latest">Data8!$HT$20</definedName>
    <definedName name="A125574496X">Data9!$N$1:$N$10,Data9!$N$11:$N$20</definedName>
    <definedName name="A125574496X_Data">Data9!$N$11:$N$20</definedName>
    <definedName name="A125574496X_Latest">Data9!$N$20</definedName>
    <definedName name="A125574504L">Data6!$GX$1:$GX$10,Data6!$GX$11:$GX$20</definedName>
    <definedName name="A125574504L_Data">Data6!$GX$11:$GX$20</definedName>
    <definedName name="A125574504L_Latest">Data6!$GX$20</definedName>
    <definedName name="A125574512L">Data7!$J$1:$J$10,Data7!$J$11:$J$20</definedName>
    <definedName name="A125574512L_Data">Data7!$J$11:$J$20</definedName>
    <definedName name="A125574512L_Latest">Data7!$J$20</definedName>
    <definedName name="A125574520L">Data7!$AB$1:$AB$10,Data7!$AB$11:$AB$20</definedName>
    <definedName name="A125574520L_Data">Data7!$AB$11:$AB$20</definedName>
    <definedName name="A125574520L_Latest">Data7!$AB$20</definedName>
    <definedName name="A125574528F">Data7!$CV$1:$CV$10,Data7!$CV$11:$CV$20</definedName>
    <definedName name="A125574528F_Data">Data7!$CV$11:$CV$20</definedName>
    <definedName name="A125574528F_Latest">Data7!$CV$20</definedName>
    <definedName name="A125574536F">Data7!$EF$1:$EF$10,Data7!$EF$11:$EF$20</definedName>
    <definedName name="A125574536F_Data">Data7!$EF$11:$EF$20</definedName>
    <definedName name="A125574536F_Latest">Data7!$EF$20</definedName>
    <definedName name="A125574544F">Data7!$EX$1:$EX$10,Data7!$EX$11:$EX$20</definedName>
    <definedName name="A125574544F_Data">Data7!$EX$11:$EX$20</definedName>
    <definedName name="A125574544F_Latest">Data7!$EX$20</definedName>
    <definedName name="A125574552F">Data8!$AD$1:$AD$10,Data8!$AD$11:$AD$20</definedName>
    <definedName name="A125574552F_Data">Data8!$AD$11:$AD$20</definedName>
    <definedName name="A125574552F_Latest">Data8!$AD$20</definedName>
    <definedName name="A125574560F">Data8!$IL$1:$IL$10,Data8!$IL$11:$IL$20</definedName>
    <definedName name="A125574560F_Data">Data8!$IL$11:$IL$20</definedName>
    <definedName name="A125574560F_Latest">Data8!$IL$20</definedName>
    <definedName name="A125574568X">Data9!$BP$1:$BP$10,Data9!$BP$11:$BP$20</definedName>
    <definedName name="A125574568X_Data">Data9!$BP$11:$BP$20</definedName>
    <definedName name="A125574568X_Latest">Data9!$BP$20</definedName>
    <definedName name="A125574576X">Data9!$CH$1:$CH$10,Data9!$CH$11:$CH$20</definedName>
    <definedName name="A125574576X_Data">Data9!$CH$11:$CH$20</definedName>
    <definedName name="A125574576X_Latest">Data9!$CH$20</definedName>
    <definedName name="A125574584X">Data7!$AT$1:$AT$10,Data7!$AT$11:$AT$20</definedName>
    <definedName name="A125574584X_Data">Data7!$AT$11:$AT$20</definedName>
    <definedName name="A125574584X_Latest">Data7!$AT$20</definedName>
    <definedName name="A125574592X">Data8!$CF$1:$CF$10,Data8!$CF$11:$CF$20</definedName>
    <definedName name="A125574592X_Data">Data8!$CF$11:$CF$20</definedName>
    <definedName name="A125574592X_Latest">Data8!$CF$20</definedName>
    <definedName name="A125574600L">Data8!$CX$1:$CX$10,Data8!$CX$11:$CX$20</definedName>
    <definedName name="A125574600L_Data">Data8!$CX$11:$CX$20</definedName>
    <definedName name="A125574600L_Latest">Data8!$CX$20</definedName>
    <definedName name="A125574608F">Data9!$AX$1:$AX$10,Data9!$AX$11:$AX$20</definedName>
    <definedName name="A125574608F_Data">Data9!$AX$11:$AX$20</definedName>
    <definedName name="A125574608F_Latest">Data9!$AX$20</definedName>
    <definedName name="A125574616F">Data6!$GF$1:$GF$10,Data6!$GF$11:$GF$20</definedName>
    <definedName name="A125574616F_Data">Data6!$GF$11:$GF$20</definedName>
    <definedName name="A125574616F_Latest">Data6!$GF$20</definedName>
    <definedName name="A125574624F">Data6!$HP$1:$HP$10,Data6!$HP$11:$HP$20</definedName>
    <definedName name="A125574624F_Data">Data6!$HP$11:$HP$20</definedName>
    <definedName name="A125574624F_Latest">Data6!$HP$20</definedName>
    <definedName name="A125574632F">Data6!$IH$1:$IH$10,Data6!$IH$11:$IH$20</definedName>
    <definedName name="A125574632F_Data">Data6!$IH$11:$IH$20</definedName>
    <definedName name="A125574632F_Latest">Data6!$IH$20</definedName>
    <definedName name="A125574640F">Data7!$CD$1:$CD$10,Data7!$CD$11:$CD$20</definedName>
    <definedName name="A125574640F_Data">Data7!$CD$11:$CD$20</definedName>
    <definedName name="A125574640F_Latest">Data7!$CD$20</definedName>
    <definedName name="A125574648X">Data7!$GZ$1:$GZ$10,Data7!$GZ$11:$GZ$20</definedName>
    <definedName name="A125574648X_Data">Data7!$GZ$11:$GZ$20</definedName>
    <definedName name="A125574648X_Latest">Data7!$GZ$20</definedName>
    <definedName name="A125574656X">Data7!$HR$1:$HR$10,Data7!$HR$11:$HR$20</definedName>
    <definedName name="A125574656X_Data">Data7!$HR$11:$HR$20</definedName>
    <definedName name="A125574656X_Latest">Data7!$HR$20</definedName>
    <definedName name="A125574664X">Data7!$FP$1:$FP$10,Data7!$FP$11:$FP$20</definedName>
    <definedName name="A125574664X_Data">Data7!$FP$11:$FP$20</definedName>
    <definedName name="A125574664X_Latest">Data7!$FP$20</definedName>
    <definedName name="A125574672X">Data8!$AV$1:$AV$10,Data8!$AV$11:$AV$20</definedName>
    <definedName name="A125574672X_Data">Data8!$AV$11:$AV$20</definedName>
    <definedName name="A125574672X_Latest">Data8!$AV$20</definedName>
    <definedName name="A125574680X">Data9!$CZ$1:$CZ$10,Data9!$CZ$11:$CZ$20</definedName>
    <definedName name="A125574680X_Data">Data9!$CZ$11:$CZ$20</definedName>
    <definedName name="A125574680X_Latest">Data9!$CZ$20</definedName>
    <definedName name="A125574688T">Data16!$AT$1:$AT$10,Data16!$AT$11:$AT$20</definedName>
    <definedName name="A125574688T_Data">Data16!$AT$11:$AT$20</definedName>
    <definedName name="A125574688T_Latest">Data16!$AT$20</definedName>
    <definedName name="A125574696T">Data16!$CV$1:$CV$10,Data16!$CV$11:$CV$20</definedName>
    <definedName name="A125574696T_Data">Data16!$CV$11:$CV$20</definedName>
    <definedName name="A125574696T_Latest">Data16!$CV$20</definedName>
    <definedName name="A125574704F">Data16!$FP$1:$FP$10,Data16!$FP$11:$FP$20</definedName>
    <definedName name="A125574704F_Data">Data16!$FP$11:$FP$20</definedName>
    <definedName name="A125574704F_Latest">Data16!$FP$20</definedName>
    <definedName name="A125574712F">Data16!$IJ$1:$IJ$10,Data16!$IJ$11:$IJ$20</definedName>
    <definedName name="A125574712F_Data">Data16!$IJ$11:$IJ$20</definedName>
    <definedName name="A125574712F_Latest">Data16!$IJ$20</definedName>
    <definedName name="A125574720F">Data15!$Z$1:$Z$10,Data15!$Z$11:$Z$20</definedName>
    <definedName name="A125574720F_Data">Data15!$Z$11:$Z$20</definedName>
    <definedName name="A125574720F_Latest">Data15!$Z$20</definedName>
    <definedName name="A125574728X">Data15!$HP$1:$HP$10,Data15!$HP$11:$HP$20</definedName>
    <definedName name="A125574728X_Data">Data15!$HP$11:$HP$20</definedName>
    <definedName name="A125574728X_Latest">Data15!$HP$20</definedName>
    <definedName name="A125574736X">Data17!$AD$1:$AD$10,Data17!$AD$11:$AD$20</definedName>
    <definedName name="A125574736X_Data">Data17!$AD$11:$AD$20</definedName>
    <definedName name="A125574736X_Latest">Data17!$AD$20</definedName>
    <definedName name="A125574744X">Data16!$HR$1:$HR$10,Data16!$HR$11:$HR$20</definedName>
    <definedName name="A125574744X_Data">Data16!$HR$11:$HR$20</definedName>
    <definedName name="A125574744X_Latest">Data16!$HR$20</definedName>
    <definedName name="A125574752X">Data17!$BN$1:$BN$10,Data17!$BN$11:$BN$20</definedName>
    <definedName name="A125574752X_Data">Data17!$BN$11:$BN$20</definedName>
    <definedName name="A125574752X_Latest">Data17!$BN$20</definedName>
    <definedName name="A125574760X">Data17!$EH$1:$EH$10,Data17!$EH$11:$EH$20</definedName>
    <definedName name="A125574760X_Data">Data17!$EH$11:$EH$20</definedName>
    <definedName name="A125574760X_Latest">Data17!$EH$20</definedName>
    <definedName name="A125574768T">Data15!$FN$1:$FN$10,Data15!$FN$11:$FN$20</definedName>
    <definedName name="A125574768T_Data">Data15!$FN$11:$FN$20</definedName>
    <definedName name="A125574768T_Latest">Data15!$FN$20</definedName>
    <definedName name="A125574776T">Data16!$DN$1:$DN$10,Data16!$DN$11:$DN$20</definedName>
    <definedName name="A125574776T_Data">Data16!$DN$11:$DN$20</definedName>
    <definedName name="A125574776T_Latest">Data16!$DN$20</definedName>
    <definedName name="A125574784T">Data17!$L$1:$L$10,Data17!$L$11:$L$20</definedName>
    <definedName name="A125574784T_Data">Data17!$L$11:$L$20</definedName>
    <definedName name="A125574784T_Latest">Data17!$L$20</definedName>
    <definedName name="A125574792T">Data17!$AV$1:$AV$10,Data17!$AV$11:$AV$20</definedName>
    <definedName name="A125574792T_Data">Data17!$AV$11:$AV$20</definedName>
    <definedName name="A125574792T_Latest">Data17!$AV$20</definedName>
    <definedName name="A125574800F">Data17!$CF$1:$CF$10,Data17!$CF$11:$CF$20</definedName>
    <definedName name="A125574800F_Data">Data17!$CF$11:$CF$20</definedName>
    <definedName name="A125574800F_Latest">Data17!$CF$20</definedName>
    <definedName name="A125574808X">Data17!$DP$1:$DP$10,Data17!$DP$11:$DP$20</definedName>
    <definedName name="A125574808X_Data">Data17!$DP$11:$DP$20</definedName>
    <definedName name="A125574808X_Latest">Data17!$DP$20</definedName>
    <definedName name="A125574816X">Data15!$BJ$1:$BJ$10,Data15!$BJ$11:$BJ$20</definedName>
    <definedName name="A125574816X_Data">Data15!$BJ$11:$BJ$20</definedName>
    <definedName name="A125574816X_Latest">Data15!$BJ$20</definedName>
    <definedName name="A125574824X">Data15!$DL$1:$DL$10,Data15!$DL$11:$DL$20</definedName>
    <definedName name="A125574824X_Data">Data15!$DL$11:$DL$20</definedName>
    <definedName name="A125574824X_Latest">Data15!$DL$20</definedName>
    <definedName name="A125574832X">Data15!$ED$1:$ED$10,Data15!$ED$11:$ED$20</definedName>
    <definedName name="A125574832X_Data">Data15!$ED$11:$ED$20</definedName>
    <definedName name="A125574832X_Latest">Data15!$ED$20</definedName>
    <definedName name="A125574840X">Data15!$GX$1:$GX$10,Data15!$GX$11:$GX$20</definedName>
    <definedName name="A125574840X_Data">Data15!$GX$11:$GX$20</definedName>
    <definedName name="A125574840X_Latest">Data15!$GX$20</definedName>
    <definedName name="A125574848T">Data15!$IH$1:$IH$10,Data15!$IH$11:$IH$20</definedName>
    <definedName name="A125574848T_Data">Data15!$IH$11:$IH$20</definedName>
    <definedName name="A125574848T_Latest">Data15!$IH$20</definedName>
    <definedName name="A125574856T">Data16!$J$1:$J$10,Data16!$J$11:$J$20</definedName>
    <definedName name="A125574856T_Data">Data16!$J$11:$J$20</definedName>
    <definedName name="A125574856T_Latest">Data16!$J$20</definedName>
    <definedName name="A125574864T">Data16!$EF$1:$EF$10,Data16!$EF$11:$EF$20</definedName>
    <definedName name="A125574864T_Data">Data16!$EF$11:$EF$20</definedName>
    <definedName name="A125574864T_Latest">Data16!$EF$20</definedName>
    <definedName name="A125574872T">Data17!$CX$1:$CX$10,Data17!$CX$11:$CX$20</definedName>
    <definedName name="A125574872T_Data">Data17!$CX$11:$CX$20</definedName>
    <definedName name="A125574872T_Latest">Data17!$CX$20</definedName>
    <definedName name="A125574880T">Data17!$FR$1:$FR$10,Data17!$FR$11:$FR$20</definedName>
    <definedName name="A125574880T_Data">Data17!$FR$11:$FR$20</definedName>
    <definedName name="A125574880T_Latest">Data17!$FR$20</definedName>
    <definedName name="A125574888K">Data17!$GJ$1:$GJ$10,Data17!$GJ$11:$GJ$20</definedName>
    <definedName name="A125574888K_Data">Data17!$GJ$11:$GJ$20</definedName>
    <definedName name="A125574888K_Latest">Data17!$GJ$20</definedName>
    <definedName name="A125574896K">Data15!$EV$1:$EV$10,Data15!$EV$11:$EV$20</definedName>
    <definedName name="A125574896K_Data">Data15!$EV$11:$EV$20</definedName>
    <definedName name="A125574896K_Latest">Data15!$EV$20</definedName>
    <definedName name="A125574904X">Data16!$GH$1:$GH$10,Data16!$GH$11:$GH$20</definedName>
    <definedName name="A125574904X_Data">Data16!$GH$11:$GH$20</definedName>
    <definedName name="A125574904X_Latest">Data16!$GH$20</definedName>
    <definedName name="A125574912X">Data16!$GZ$1:$GZ$10,Data16!$GZ$11:$GZ$20</definedName>
    <definedName name="A125574912X_Data">Data16!$GZ$11:$GZ$20</definedName>
    <definedName name="A125574912X_Latest">Data16!$GZ$20</definedName>
    <definedName name="A125574920X">Data17!$EZ$1:$EZ$10,Data17!$EZ$11:$EZ$20</definedName>
    <definedName name="A125574920X_Data">Data17!$EZ$11:$EZ$20</definedName>
    <definedName name="A125574920X_Latest">Data17!$EZ$20</definedName>
    <definedName name="A125574928T">Data15!$AR$1:$AR$10,Data15!$AR$11:$AR$20</definedName>
    <definedName name="A125574928T_Data">Data15!$AR$11:$AR$20</definedName>
    <definedName name="A125574928T_Latest">Data15!$AR$20</definedName>
    <definedName name="A125574936T">Data15!$CB$1:$CB$10,Data15!$CB$11:$CB$20</definedName>
    <definedName name="A125574936T_Data">Data15!$CB$11:$CB$20</definedName>
    <definedName name="A125574936T_Latest">Data15!$CB$20</definedName>
    <definedName name="A125574944T">Data15!$CT$1:$CT$10,Data15!$CT$11:$CT$20</definedName>
    <definedName name="A125574944T_Data">Data15!$CT$11:$CT$20</definedName>
    <definedName name="A125574944T_Latest">Data15!$CT$20</definedName>
    <definedName name="A125574952T">Data15!$GF$1:$GF$10,Data15!$GF$11:$GF$20</definedName>
    <definedName name="A125574952T_Data">Data15!$GF$11:$GF$20</definedName>
    <definedName name="A125574952T_Latest">Data15!$GF$20</definedName>
    <definedName name="A125574960T">Data16!$BL$1:$BL$10,Data16!$BL$11:$BL$20</definedName>
    <definedName name="A125574960T_Data">Data16!$BL$11:$BL$20</definedName>
    <definedName name="A125574960T_Latest">Data16!$BL$20</definedName>
    <definedName name="A125574968K">Data16!$CD$1:$CD$10,Data16!$CD$11:$CD$20</definedName>
    <definedName name="A125574968K_Data">Data16!$CD$11:$CD$20</definedName>
    <definedName name="A125574968K_Latest">Data16!$CD$20</definedName>
    <definedName name="A125574976K">Data16!$AB$1:$AB$10,Data16!$AB$11:$AB$20</definedName>
    <definedName name="A125574976K_Data">Data16!$AB$11:$AB$20</definedName>
    <definedName name="A125574976K_Latest">Data16!$AB$20</definedName>
    <definedName name="A125574984K">Data16!$EX$1:$EX$10,Data16!$EX$11:$EX$20</definedName>
    <definedName name="A125574984K_Data">Data16!$EX$11:$EX$20</definedName>
    <definedName name="A125574984K_Latest">Data16!$EX$20</definedName>
    <definedName name="A125574992K">Data17!$HB$1:$HB$10,Data17!$HB$11:$HB$20</definedName>
    <definedName name="A125574992K_Data">Data17!$HB$11:$HB$20</definedName>
    <definedName name="A125574992K_Latest">Data17!$HB$20</definedName>
    <definedName name="A125575000A">Data18!$IN$1:$IN$10,Data18!$IN$11:$IN$20</definedName>
    <definedName name="A125575000A_Data">Data18!$IN$11:$IN$20</definedName>
    <definedName name="A125575000A_Latest">Data18!$IN$20</definedName>
    <definedName name="A125575008V">Data19!$AZ$1:$AZ$10,Data19!$AZ$11:$AZ$20</definedName>
    <definedName name="A125575008V_Data">Data19!$AZ$11:$AZ$20</definedName>
    <definedName name="A125575008V_Latest">Data19!$AZ$20</definedName>
    <definedName name="A125575016V">Data19!$DT$1:$DT$10,Data19!$DT$11:$DT$20</definedName>
    <definedName name="A125575016V_Data">Data19!$DT$11:$DT$20</definedName>
    <definedName name="A125575016V_Latest">Data19!$DT$20</definedName>
    <definedName name="A125575024V">Data19!$GN$1:$GN$10,Data19!$GN$11:$GN$20</definedName>
    <definedName name="A125575024V_Data">Data19!$GN$11:$GN$20</definedName>
    <definedName name="A125575024V_Latest">Data19!$GN$20</definedName>
    <definedName name="A125575032V">Data17!$HT$1:$HT$10,Data17!$HT$11:$HT$20</definedName>
    <definedName name="A125575032V_Data">Data17!$HT$11:$HT$20</definedName>
    <definedName name="A125575032V_Latest">Data17!$HT$20</definedName>
    <definedName name="A125575040V">Data18!$FT$1:$FT$10,Data18!$FT$11:$FT$20</definedName>
    <definedName name="A125575040V_Data">Data18!$FT$11:$FT$20</definedName>
    <definedName name="A125575040V_Latest">Data18!$FT$20</definedName>
    <definedName name="A125575048L">Data19!$HX$1:$HX$10,Data19!$HX$11:$HX$20</definedName>
    <definedName name="A125575048L_Data">Data19!$HX$11:$HX$20</definedName>
    <definedName name="A125575048L_Latest">Data19!$HX$20</definedName>
    <definedName name="A125575056L">Data19!$FV$1:$FV$10,Data19!$FV$11:$FV$20</definedName>
    <definedName name="A125575056L_Data">Data19!$FV$11:$FV$20</definedName>
    <definedName name="A125575056L_Latest">Data19!$FV$20</definedName>
    <definedName name="A125575064L">Data20!$R$1:$R$10,Data20!$R$11:$R$20</definedName>
    <definedName name="A125575064L_Data">Data20!$R$11:$R$20</definedName>
    <definedName name="A125575064L_Latest">Data20!$R$20</definedName>
    <definedName name="A125575072L">Data20!$CL$1:$CL$10,Data20!$CL$11:$CL$20</definedName>
    <definedName name="A125575072L_Data">Data20!$CL$11:$CL$20</definedName>
    <definedName name="A125575072L_Latest">Data20!$CL$20</definedName>
    <definedName name="A125575080L">Data18!$DR$1:$DR$10,Data18!$DR$11:$DR$20</definedName>
    <definedName name="A125575080L_Data">Data18!$DR$11:$DR$20</definedName>
    <definedName name="A125575080L_Latest">Data18!$DR$20</definedName>
    <definedName name="A125575088F">Data19!$BR$1:$BR$10,Data19!$BR$11:$BR$20</definedName>
    <definedName name="A125575088F_Data">Data19!$BR$11:$BR$20</definedName>
    <definedName name="A125575088F_Latest">Data19!$BR$20</definedName>
    <definedName name="A125575096F">Data19!$HF$1:$HF$10,Data19!$HF$11:$HF$20</definedName>
    <definedName name="A125575096F_Data">Data19!$HF$11:$HF$20</definedName>
    <definedName name="A125575096F_Latest">Data19!$HF$20</definedName>
    <definedName name="A125575104V">Data19!$IP$1:$IP$10,Data19!$IP$11:$IP$20</definedName>
    <definedName name="A125575104V_Data">Data19!$IP$11:$IP$20</definedName>
    <definedName name="A125575104V_Latest">Data19!$IP$20</definedName>
    <definedName name="A125575112V">Data20!$AJ$1:$AJ$10,Data20!$AJ$11:$AJ$20</definedName>
    <definedName name="A125575112V_Data">Data20!$AJ$11:$AJ$20</definedName>
    <definedName name="A125575112V_Latest">Data20!$AJ$20</definedName>
    <definedName name="A125575120V">Data20!$BT$1:$BT$10,Data20!$BT$11:$BT$20</definedName>
    <definedName name="A125575120V_Data">Data20!$BT$11:$BT$20</definedName>
    <definedName name="A125575120V_Latest">Data20!$BT$20</definedName>
    <definedName name="A125575128L">Data18!$N$1:$N$10,Data18!$N$11:$N$20</definedName>
    <definedName name="A125575128L_Data">Data18!$N$11:$N$20</definedName>
    <definedName name="A125575128L_Latest">Data18!$N$20</definedName>
    <definedName name="A125575136L">Data18!$BP$1:$BP$10,Data18!$BP$11:$BP$20</definedName>
    <definedName name="A125575136L_Data">Data18!$BP$11:$BP$20</definedName>
    <definedName name="A125575136L_Latest">Data18!$BP$20</definedName>
    <definedName name="A125575144L">Data18!$CH$1:$CH$10,Data18!$CH$11:$CH$20</definedName>
    <definedName name="A125575144L_Data">Data18!$CH$11:$CH$20</definedName>
    <definedName name="A125575144L_Latest">Data18!$CH$20</definedName>
    <definedName name="A125575152L">Data18!$FB$1:$FB$10,Data18!$FB$11:$FB$20</definedName>
    <definedName name="A125575152L_Data">Data18!$FB$11:$FB$20</definedName>
    <definedName name="A125575152L_Latest">Data18!$FB$20</definedName>
    <definedName name="A125575160L">Data18!$GL$1:$GL$10,Data18!$GL$11:$GL$20</definedName>
    <definedName name="A125575160L_Data">Data18!$GL$11:$GL$20</definedName>
    <definedName name="A125575160L_Latest">Data18!$GL$20</definedName>
    <definedName name="A125575168F">Data18!$HD$1:$HD$10,Data18!$HD$11:$HD$20</definedName>
    <definedName name="A125575168F_Data">Data18!$HD$11:$HD$20</definedName>
    <definedName name="A125575168F_Latest">Data18!$HD$20</definedName>
    <definedName name="A125575176F">Data19!$CJ$1:$CJ$10,Data19!$CJ$11:$CJ$20</definedName>
    <definedName name="A125575176F_Data">Data19!$CJ$11:$CJ$20</definedName>
    <definedName name="A125575176F_Latest">Data19!$CJ$20</definedName>
    <definedName name="A125575184F">Data20!$BB$1:$BB$10,Data20!$BB$11:$BB$20</definedName>
    <definedName name="A125575184F_Data">Data20!$BB$11:$BB$20</definedName>
    <definedName name="A125575184F_Latest">Data20!$BB$20</definedName>
    <definedName name="A125575192F">Data20!$DV$1:$DV$10,Data20!$DV$11:$DV$20</definedName>
    <definedName name="A125575192F_Data">Data20!$DV$11:$DV$20</definedName>
    <definedName name="A125575192F_Latest">Data20!$DV$20</definedName>
    <definedName name="A125575200V">Data20!$EN$1:$EN$10,Data20!$EN$11:$EN$20</definedName>
    <definedName name="A125575200V_Data">Data20!$EN$11:$EN$20</definedName>
    <definedName name="A125575200V_Latest">Data20!$EN$20</definedName>
    <definedName name="A125575208L">Data18!$CZ$1:$CZ$10,Data18!$CZ$11:$CZ$20</definedName>
    <definedName name="A125575208L_Data">Data18!$CZ$11:$CZ$20</definedName>
    <definedName name="A125575208L_Latest">Data18!$CZ$20</definedName>
    <definedName name="A125575216L">Data19!$EL$1:$EL$10,Data19!$EL$11:$EL$20</definedName>
    <definedName name="A125575216L_Data">Data19!$EL$11:$EL$20</definedName>
    <definedName name="A125575216L_Latest">Data19!$EL$20</definedName>
    <definedName name="A125575224L">Data19!$FD$1:$FD$10,Data19!$FD$11:$FD$20</definedName>
    <definedName name="A125575224L_Data">Data19!$FD$11:$FD$20</definedName>
    <definedName name="A125575224L_Latest">Data19!$FD$20</definedName>
    <definedName name="A125575232L">Data20!$DD$1:$DD$10,Data20!$DD$11:$DD$20</definedName>
    <definedName name="A125575232L_Data">Data20!$DD$11:$DD$20</definedName>
    <definedName name="A125575232L_Latest">Data20!$DD$20</definedName>
    <definedName name="A125575240L">Data17!$IL$1:$IL$10,Data17!$IL$11:$IL$20</definedName>
    <definedName name="A125575240L_Data">Data17!$IL$11:$IL$20</definedName>
    <definedName name="A125575240L_Latest">Data17!$IL$20</definedName>
    <definedName name="A125575248F">Data18!$AF$1:$AF$10,Data18!$AF$11:$AF$20</definedName>
    <definedName name="A125575248F_Data">Data18!$AF$11:$AF$20</definedName>
    <definedName name="A125575248F_Latest">Data18!$AF$20</definedName>
    <definedName name="A125575256F">Data18!$AX$1:$AX$10,Data18!$AX$11:$AX$20</definedName>
    <definedName name="A125575256F_Data">Data18!$AX$11:$AX$20</definedName>
    <definedName name="A125575256F_Latest">Data18!$AX$20</definedName>
    <definedName name="A125575264F">Data18!$EJ$1:$EJ$10,Data18!$EJ$11:$EJ$20</definedName>
    <definedName name="A125575264F_Data">Data18!$EJ$11:$EJ$20</definedName>
    <definedName name="A125575264F_Latest">Data18!$EJ$20</definedName>
    <definedName name="A125575272F">Data19!$P$1:$P$10,Data19!$P$11:$P$20</definedName>
    <definedName name="A125575272F_Data">Data19!$P$11:$P$20</definedName>
    <definedName name="A125575272F_Latest">Data19!$P$20</definedName>
    <definedName name="A125575280F">Data19!$AH$1:$AH$10,Data19!$AH$11:$AH$20</definedName>
    <definedName name="A125575280F_Data">Data19!$AH$11:$AH$20</definedName>
    <definedName name="A125575280F_Latest">Data19!$AH$20</definedName>
    <definedName name="A125575288X">Data18!$HV$1:$HV$10,Data18!$HV$11:$HV$20</definedName>
    <definedName name="A125575288X_Data">Data18!$HV$11:$HV$20</definedName>
    <definedName name="A125575288X_Latest">Data18!$HV$20</definedName>
    <definedName name="A125575296X">Data19!$DB$1:$DB$10,Data19!$DB$11:$DB$20</definedName>
    <definedName name="A125575296X_Data">Data19!$DB$11:$DB$20</definedName>
    <definedName name="A125575296X_Latest">Data19!$DB$20</definedName>
    <definedName name="A125575304L">Data20!$FF$1:$FF$10,Data20!$FF$11:$FF$20</definedName>
    <definedName name="A125575304L_Data">Data20!$FF$11:$FF$20</definedName>
    <definedName name="A125575304L_Latest">Data20!$FF$20</definedName>
    <definedName name="A125575312L">Data21!$GR$1:$GR$10,Data21!$GR$11:$GR$20</definedName>
    <definedName name="A125575312L_Data">Data21!$GR$11:$GR$20</definedName>
    <definedName name="A125575312L_Latest">Data21!$GR$20</definedName>
    <definedName name="A125575320L">Data22!$D$1:$D$10,Data22!$D$11:$D$20</definedName>
    <definedName name="A125575320L_Data">Data22!$D$11:$D$20</definedName>
    <definedName name="A125575320L_Latest">Data22!$D$20</definedName>
    <definedName name="A125575328F">Data22!$BX$1:$BX$10,Data22!$BX$11:$BX$20</definedName>
    <definedName name="A125575328F_Data">Data22!$BX$11:$BX$20</definedName>
    <definedName name="A125575328F_Latest">Data22!$BX$20</definedName>
    <definedName name="A125575336F">Data22!$ER$1:$ER$10,Data22!$ER$11:$ER$20</definedName>
    <definedName name="A125575336F_Data">Data22!$ER$11:$ER$20</definedName>
    <definedName name="A125575336F_Latest">Data22!$ER$20</definedName>
    <definedName name="A125575344F">Data20!$FX$1:$FX$10,Data20!$FX$11:$FX$20</definedName>
    <definedName name="A125575344F_Data">Data20!$FX$11:$FX$20</definedName>
    <definedName name="A125575344F_Latest">Data20!$FX$20</definedName>
    <definedName name="A125575352F">Data21!$DX$1:$DX$10,Data21!$DX$11:$DX$20</definedName>
    <definedName name="A125575352F_Data">Data21!$DX$11:$DX$20</definedName>
    <definedName name="A125575352F_Latest">Data21!$DX$20</definedName>
    <definedName name="A125575360F">Data22!$GB$1:$GB$10,Data22!$GB$11:$GB$20</definedName>
    <definedName name="A125575360F_Data">Data22!$GB$11:$GB$20</definedName>
    <definedName name="A125575360F_Latest">Data22!$GB$20</definedName>
    <definedName name="A125575368X">Data22!$DZ$1:$DZ$10,Data22!$DZ$11:$DZ$20</definedName>
    <definedName name="A125575368X_Data">Data22!$DZ$11:$DZ$20</definedName>
    <definedName name="A125575368X_Latest">Data22!$DZ$20</definedName>
    <definedName name="A125575376X">Data22!$HL$1:$HL$10,Data22!$HL$11:$HL$20</definedName>
    <definedName name="A125575376X_Data">Data22!$HL$11:$HL$20</definedName>
    <definedName name="A125575376X_Latest">Data22!$HL$20</definedName>
    <definedName name="A125575384X">Data23!$AP$1:$AP$10,Data23!$AP$11:$AP$20</definedName>
    <definedName name="A125575384X_Data">Data23!$AP$11:$AP$20</definedName>
    <definedName name="A125575384X_Latest">Data23!$AP$20</definedName>
    <definedName name="A125575392X">Data21!$BV$1:$BV$10,Data21!$BV$11:$BV$20</definedName>
    <definedName name="A125575392X_Data">Data21!$BV$11:$BV$20</definedName>
    <definedName name="A125575392X_Latest">Data21!$BV$20</definedName>
    <definedName name="A125575400L">Data22!$V$1:$V$10,Data22!$V$11:$V$20</definedName>
    <definedName name="A125575400L_Data">Data22!$V$11:$V$20</definedName>
    <definedName name="A125575400L_Latest">Data22!$V$20</definedName>
    <definedName name="A125575408F">Data22!$FJ$1:$FJ$10,Data22!$FJ$11:$FJ$20</definedName>
    <definedName name="A125575408F_Data">Data22!$FJ$11:$FJ$20</definedName>
    <definedName name="A125575408F_Latest">Data22!$FJ$20</definedName>
    <definedName name="A125575416F">Data22!$GT$1:$GT$10,Data22!$GT$11:$GT$20</definedName>
    <definedName name="A125575416F_Data">Data22!$GT$11:$GT$20</definedName>
    <definedName name="A125575416F_Latest">Data22!$GT$20</definedName>
    <definedName name="A125575424F">Data22!$ID$1:$ID$10,Data22!$ID$11:$ID$20</definedName>
    <definedName name="A125575424F_Data">Data22!$ID$11:$ID$20</definedName>
    <definedName name="A125575424F_Latest">Data22!$ID$20</definedName>
    <definedName name="A125575432F">Data23!$X$1:$X$10,Data23!$X$11:$X$20</definedName>
    <definedName name="A125575432F_Data">Data23!$X$11:$X$20</definedName>
    <definedName name="A125575432F_Latest">Data23!$X$20</definedName>
    <definedName name="A125575440F">Data20!$HH$1:$HH$10,Data20!$HH$11:$HH$20</definedName>
    <definedName name="A125575440F_Data">Data20!$HH$11:$HH$20</definedName>
    <definedName name="A125575440F_Latest">Data20!$HH$20</definedName>
    <definedName name="A125575448X">Data21!$T$1:$T$10,Data21!$T$11:$T$20</definedName>
    <definedName name="A125575448X_Data">Data21!$T$11:$T$20</definedName>
    <definedName name="A125575448X_Latest">Data21!$T$20</definedName>
    <definedName name="A125575456X">Data21!$AL$1:$AL$10,Data21!$AL$11:$AL$20</definedName>
    <definedName name="A125575456X_Data">Data21!$AL$11:$AL$20</definedName>
    <definedName name="A125575456X_Latest">Data21!$AL$20</definedName>
    <definedName name="A125575464X">Data21!$DF$1:$DF$10,Data21!$DF$11:$DF$20</definedName>
    <definedName name="A125575464X_Data">Data21!$DF$11:$DF$20</definedName>
    <definedName name="A125575464X_Latest">Data21!$DF$20</definedName>
    <definedName name="A125575472X">Data21!$EP$1:$EP$10,Data21!$EP$11:$EP$20</definedName>
    <definedName name="A125575472X_Data">Data21!$EP$11:$EP$20</definedName>
    <definedName name="A125575472X_Latest">Data21!$EP$20</definedName>
    <definedName name="A125575480X">Data21!$FH$1:$FH$10,Data21!$FH$11:$FH$20</definedName>
    <definedName name="A125575480X_Data">Data21!$FH$11:$FH$20</definedName>
    <definedName name="A125575480X_Latest">Data21!$FH$20</definedName>
    <definedName name="A125575488T">Data22!$AN$1:$AN$10,Data22!$AN$11:$AN$20</definedName>
    <definedName name="A125575488T_Data">Data22!$AN$11:$AN$20</definedName>
    <definedName name="A125575488T_Latest">Data22!$AN$20</definedName>
    <definedName name="A125575496T">Data23!$F$1:$F$10,Data23!$F$11:$F$20</definedName>
    <definedName name="A125575496T_Data">Data23!$F$11:$F$20</definedName>
    <definedName name="A125575496T_Latest">Data23!$F$20</definedName>
    <definedName name="A125575504F">Data23!$BZ$1:$BZ$10,Data23!$BZ$11:$BZ$20</definedName>
    <definedName name="A125575504F_Data">Data23!$BZ$11:$BZ$20</definedName>
    <definedName name="A125575504F_Latest">Data23!$BZ$20</definedName>
    <definedName name="A125575512F">Data23!$CR$1:$CR$10,Data23!$CR$11:$CR$20</definedName>
    <definedName name="A125575512F_Data">Data23!$CR$11:$CR$20</definedName>
    <definedName name="A125575512F_Latest">Data23!$CR$20</definedName>
    <definedName name="A125575520F">Data21!$BD$1:$BD$10,Data21!$BD$11:$BD$20</definedName>
    <definedName name="A125575520F_Data">Data21!$BD$11:$BD$20</definedName>
    <definedName name="A125575520F_Latest">Data21!$BD$20</definedName>
    <definedName name="A125575528X">Data22!$CP$1:$CP$10,Data22!$CP$11:$CP$20</definedName>
    <definedName name="A125575528X_Data">Data22!$CP$11:$CP$20</definedName>
    <definedName name="A125575528X_Latest">Data22!$CP$20</definedName>
    <definedName name="A125575536X">Data22!$DH$1:$DH$10,Data22!$DH$11:$DH$20</definedName>
    <definedName name="A125575536X_Data">Data22!$DH$11:$DH$20</definedName>
    <definedName name="A125575536X_Latest">Data22!$DH$20</definedName>
    <definedName name="A125575544X">Data23!$BH$1:$BH$10,Data23!$BH$11:$BH$20</definedName>
    <definedName name="A125575544X_Data">Data23!$BH$11:$BH$20</definedName>
    <definedName name="A125575544X_Latest">Data23!$BH$20</definedName>
    <definedName name="A125575552X">Data20!$GP$1:$GP$10,Data20!$GP$11:$GP$20</definedName>
    <definedName name="A125575552X_Data">Data20!$GP$11:$GP$20</definedName>
    <definedName name="A125575552X_Latest">Data20!$GP$20</definedName>
    <definedName name="A125575560X">Data20!$HZ$1:$HZ$10,Data20!$HZ$11:$HZ$20</definedName>
    <definedName name="A125575560X_Data">Data20!$HZ$11:$HZ$20</definedName>
    <definedName name="A125575560X_Latest">Data20!$HZ$20</definedName>
    <definedName name="A125575568T">Data21!$B$1:$B$10,Data21!$B$11:$B$20</definedName>
    <definedName name="A125575568T_Data">Data21!$B$11:$B$20</definedName>
    <definedName name="A125575568T_Latest">Data21!$B$20</definedName>
    <definedName name="A125575576T">Data21!$CN$1:$CN$10,Data21!$CN$11:$CN$20</definedName>
    <definedName name="A125575576T_Data">Data21!$CN$11:$CN$20</definedName>
    <definedName name="A125575576T_Latest">Data21!$CN$20</definedName>
    <definedName name="A125575584T">Data21!$HJ$1:$HJ$10,Data21!$HJ$11:$HJ$20</definedName>
    <definedName name="A125575584T_Data">Data21!$HJ$11:$HJ$20</definedName>
    <definedName name="A125575584T_Latest">Data21!$HJ$20</definedName>
    <definedName name="A125575592T">Data21!$IB$1:$IB$10,Data21!$IB$11:$IB$20</definedName>
    <definedName name="A125575592T_Data">Data21!$IB$11:$IB$20</definedName>
    <definedName name="A125575592T_Latest">Data21!$IB$20</definedName>
    <definedName name="A125575600F">Data21!$FZ$1:$FZ$10,Data21!$FZ$11:$FZ$20</definedName>
    <definedName name="A125575600F_Data">Data21!$FZ$11:$FZ$20</definedName>
    <definedName name="A125575600F_Latest">Data21!$FZ$20</definedName>
    <definedName name="A125575608X">Data22!$BF$1:$BF$10,Data22!$BF$11:$BF$20</definedName>
    <definedName name="A125575608X_Data">Data22!$BF$11:$BF$20</definedName>
    <definedName name="A125575608X_Latest">Data22!$BF$20</definedName>
    <definedName name="A125575616X">Data23!$DJ$1:$DJ$10,Data23!$DJ$11:$DJ$20</definedName>
    <definedName name="A125575616X_Data">Data23!$DJ$11:$DJ$20</definedName>
    <definedName name="A125575616X_Latest">Data23!$DJ$20</definedName>
    <definedName name="A125575624X">Data4!$ID$1:$ID$10,Data4!$ID$11:$ID$20</definedName>
    <definedName name="A125575624X_Data">Data4!$ID$11:$ID$20</definedName>
    <definedName name="A125575624X_Latest">Data4!$ID$20</definedName>
    <definedName name="A125575632X">Data5!$AP$1:$AP$10,Data5!$AP$11:$AP$20</definedName>
    <definedName name="A125575632X_Data">Data5!$AP$11:$AP$20</definedName>
    <definedName name="A125575632X_Latest">Data5!$AP$20</definedName>
    <definedName name="A125575640X">Data5!$DJ$1:$DJ$10,Data5!$DJ$11:$DJ$20</definedName>
    <definedName name="A125575640X_Data">Data5!$DJ$11:$DJ$20</definedName>
    <definedName name="A125575640X_Latest">Data5!$DJ$20</definedName>
    <definedName name="A125575648T">Data5!$GD$1:$GD$10,Data5!$GD$11:$GD$20</definedName>
    <definedName name="A125575648T_Data">Data5!$GD$11:$GD$20</definedName>
    <definedName name="A125575648T_Latest">Data5!$GD$20</definedName>
    <definedName name="A125575656T">Data3!$HJ$1:$HJ$10,Data3!$HJ$11:$HJ$20</definedName>
    <definedName name="A125575656T_Data">Data3!$HJ$11:$HJ$20</definedName>
    <definedName name="A125575656T_Latest">Data3!$HJ$20</definedName>
    <definedName name="A125575664T">Data4!$FJ$1:$FJ$10,Data4!$FJ$11:$FJ$20</definedName>
    <definedName name="A125575664T_Data">Data4!$FJ$11:$FJ$20</definedName>
    <definedName name="A125575664T_Latest">Data4!$FJ$20</definedName>
    <definedName name="A125575672T">Data5!$HN$1:$HN$10,Data5!$HN$11:$HN$20</definedName>
    <definedName name="A125575672T_Data">Data5!$HN$11:$HN$20</definedName>
    <definedName name="A125575672T_Latest">Data5!$HN$20</definedName>
    <definedName name="A125575680T">Data5!$FL$1:$FL$10,Data5!$FL$11:$FL$20</definedName>
    <definedName name="A125575680T_Data">Data5!$FL$11:$FL$20</definedName>
    <definedName name="A125575680T_Latest">Data5!$FL$20</definedName>
    <definedName name="A125575688K">Data6!$H$1:$H$10,Data6!$H$11:$H$20</definedName>
    <definedName name="A125575688K_Data">Data6!$H$11:$H$20</definedName>
    <definedName name="A125575688K_Latest">Data6!$H$20</definedName>
    <definedName name="A125575696K">Data6!$CB$1:$CB$10,Data6!$CB$11:$CB$20</definedName>
    <definedName name="A125575696K_Data">Data6!$CB$11:$CB$20</definedName>
    <definedName name="A125575696K_Latest">Data6!$CB$20</definedName>
    <definedName name="A125575704X">Data4!$DH$1:$DH$10,Data4!$DH$11:$DH$20</definedName>
    <definedName name="A125575704X_Data">Data4!$DH$11:$DH$20</definedName>
    <definedName name="A125575704X_Latest">Data4!$DH$20</definedName>
    <definedName name="A125575712X">Data5!$BH$1:$BH$10,Data5!$BH$11:$BH$20</definedName>
    <definedName name="A125575712X_Data">Data5!$BH$11:$BH$20</definedName>
    <definedName name="A125575712X_Latest">Data5!$BH$20</definedName>
    <definedName name="A125575720X">Data5!$GV$1:$GV$10,Data5!$GV$11:$GV$20</definedName>
    <definedName name="A125575720X_Data">Data5!$GV$11:$GV$20</definedName>
    <definedName name="A125575720X_Latest">Data5!$GV$20</definedName>
    <definedName name="A125575728T">Data5!$IF$1:$IF$10,Data5!$IF$11:$IF$20</definedName>
    <definedName name="A125575728T_Data">Data5!$IF$11:$IF$20</definedName>
    <definedName name="A125575728T_Latest">Data5!$IF$20</definedName>
    <definedName name="A125575736T">Data6!$Z$1:$Z$10,Data6!$Z$11:$Z$20</definedName>
    <definedName name="A125575736T_Data">Data6!$Z$11:$Z$20</definedName>
    <definedName name="A125575736T_Latest">Data6!$Z$20</definedName>
    <definedName name="A125575744T">Data6!$BJ$1:$BJ$10,Data6!$BJ$11:$BJ$20</definedName>
    <definedName name="A125575744T_Data">Data6!$BJ$11:$BJ$20</definedName>
    <definedName name="A125575744T_Latest">Data6!$BJ$20</definedName>
    <definedName name="A125575752T">Data4!$D$1:$D$10,Data4!$D$11:$D$20</definedName>
    <definedName name="A125575752T_Data">Data4!$D$11:$D$20</definedName>
    <definedName name="A125575752T_Latest">Data4!$D$20</definedName>
    <definedName name="A125575760T">Data4!$BF$1:$BF$10,Data4!$BF$11:$BF$20</definedName>
    <definedName name="A125575760T_Data">Data4!$BF$11:$BF$20</definedName>
    <definedName name="A125575760T_Latest">Data4!$BF$20</definedName>
    <definedName name="A125575768K">Data4!$BX$1:$BX$10,Data4!$BX$11:$BX$20</definedName>
    <definedName name="A125575768K_Data">Data4!$BX$11:$BX$20</definedName>
    <definedName name="A125575768K_Latest">Data4!$BX$20</definedName>
    <definedName name="A125575776K">Data4!$ER$1:$ER$10,Data4!$ER$11:$ER$20</definedName>
    <definedName name="A125575776K_Data">Data4!$ER$11:$ER$20</definedName>
    <definedName name="A125575776K_Latest">Data4!$ER$20</definedName>
    <definedName name="A125575784K">Data4!$GB$1:$GB$10,Data4!$GB$11:$GB$20</definedName>
    <definedName name="A125575784K_Data">Data4!$GB$11:$GB$20</definedName>
    <definedName name="A125575784K_Latest">Data4!$GB$20</definedName>
    <definedName name="A125575792K">Data4!$GT$1:$GT$10,Data4!$GT$11:$GT$20</definedName>
    <definedName name="A125575792K_Data">Data4!$GT$11:$GT$20</definedName>
    <definedName name="A125575792K_Latest">Data4!$GT$20</definedName>
    <definedName name="A125575800X">Data5!$BZ$1:$BZ$10,Data5!$BZ$11:$BZ$20</definedName>
    <definedName name="A125575800X_Data">Data5!$BZ$11:$BZ$20</definedName>
    <definedName name="A125575800X_Latest">Data5!$BZ$20</definedName>
    <definedName name="A125575808T">Data6!$AR$1:$AR$10,Data6!$AR$11:$AR$20</definedName>
    <definedName name="A125575808T_Data">Data6!$AR$11:$AR$20</definedName>
    <definedName name="A125575808T_Latest">Data6!$AR$20</definedName>
    <definedName name="A125575816T">Data6!$DL$1:$DL$10,Data6!$DL$11:$DL$20</definedName>
    <definedName name="A125575816T_Data">Data6!$DL$11:$DL$20</definedName>
    <definedName name="A125575816T_Latest">Data6!$DL$20</definedName>
    <definedName name="A125575824T">Data6!$ED$1:$ED$10,Data6!$ED$11:$ED$20</definedName>
    <definedName name="A125575824T_Data">Data6!$ED$11:$ED$20</definedName>
    <definedName name="A125575824T_Latest">Data6!$ED$20</definedName>
    <definedName name="A125575832T">Data4!$CP$1:$CP$10,Data4!$CP$11:$CP$20</definedName>
    <definedName name="A125575832T_Data">Data4!$CP$11:$CP$20</definedName>
    <definedName name="A125575832T_Latest">Data4!$CP$20</definedName>
    <definedName name="A125575840T">Data5!$EB$1:$EB$10,Data5!$EB$11:$EB$20</definedName>
    <definedName name="A125575840T_Data">Data5!$EB$11:$EB$20</definedName>
    <definedName name="A125575840T_Latest">Data5!$EB$20</definedName>
    <definedName name="A125575848K">Data5!$ET$1:$ET$10,Data5!$ET$11:$ET$20</definedName>
    <definedName name="A125575848K_Data">Data5!$ET$11:$ET$20</definedName>
    <definedName name="A125575848K_Latest">Data5!$ET$20</definedName>
    <definedName name="A125575856K">Data6!$CT$1:$CT$10,Data6!$CT$11:$CT$20</definedName>
    <definedName name="A125575856K_Data">Data6!$CT$11:$CT$20</definedName>
    <definedName name="A125575856K_Latest">Data6!$CT$20</definedName>
    <definedName name="A125575864K">Data3!$IB$1:$IB$10,Data3!$IB$11:$IB$20</definedName>
    <definedName name="A125575864K_Data">Data3!$IB$11:$IB$20</definedName>
    <definedName name="A125575864K_Latest">Data3!$IB$20</definedName>
    <definedName name="A125575872K">Data4!$V$1:$V$10,Data4!$V$11:$V$20</definedName>
    <definedName name="A125575872K_Data">Data4!$V$11:$V$20</definedName>
    <definedName name="A125575872K_Latest">Data4!$V$20</definedName>
    <definedName name="A125575880K">Data4!$AN$1:$AN$10,Data4!$AN$11:$AN$20</definedName>
    <definedName name="A125575880K_Data">Data4!$AN$11:$AN$20</definedName>
    <definedName name="A125575880K_Latest">Data4!$AN$20</definedName>
    <definedName name="A125575888C">Data4!$DZ$1:$DZ$10,Data4!$DZ$11:$DZ$20</definedName>
    <definedName name="A125575888C_Data">Data4!$DZ$11:$DZ$20</definedName>
    <definedName name="A125575888C_Latest">Data4!$DZ$20</definedName>
    <definedName name="A125575896C">Data5!$F$1:$F$10,Data5!$F$11:$F$20</definedName>
    <definedName name="A125575896C_Data">Data5!$F$11:$F$20</definedName>
    <definedName name="A125575896C_Latest">Data5!$F$20</definedName>
    <definedName name="A125575904T">Data5!$X$1:$X$10,Data5!$X$11:$X$20</definedName>
    <definedName name="A125575904T_Data">Data5!$X$11:$X$20</definedName>
    <definedName name="A125575904T_Latest">Data5!$X$20</definedName>
    <definedName name="A125575912T">Data4!$HL$1:$HL$10,Data4!$HL$11:$HL$20</definedName>
    <definedName name="A125575912T_Data">Data4!$HL$11:$HL$20</definedName>
    <definedName name="A125575912T_Latest">Data4!$HL$20</definedName>
    <definedName name="A125575920T">Data5!$CR$1:$CR$10,Data5!$CR$11:$CR$20</definedName>
    <definedName name="A125575920T_Data">Data5!$CR$11:$CR$20</definedName>
    <definedName name="A125575920T_Latest">Data5!$CR$20</definedName>
    <definedName name="A125575928K">Data6!$EV$1:$EV$10,Data6!$EV$11:$EV$20</definedName>
    <definedName name="A125575928K_Data">Data6!$EV$11:$EV$20</definedName>
    <definedName name="A125575928K_Latest">Data6!$EV$20</definedName>
    <definedName name="A125575936K">Data10!$EL$1:$EL$10,Data10!$EL$11:$EL$20</definedName>
    <definedName name="A125575936K_Data">Data10!$EL$11:$EL$20</definedName>
    <definedName name="A125575936K_Latest">Data10!$EL$20</definedName>
    <definedName name="A125575944K">Data10!$GN$1:$GN$10,Data10!$GN$11:$GN$20</definedName>
    <definedName name="A125575944K_Data">Data10!$GN$11:$GN$20</definedName>
    <definedName name="A125575944K_Latest">Data10!$GN$20</definedName>
    <definedName name="A125575952K">Data11!$R$1:$R$10,Data11!$R$11:$R$20</definedName>
    <definedName name="A125575952K_Data">Data11!$R$11:$R$20</definedName>
    <definedName name="A125575952K_Latest">Data11!$R$20</definedName>
    <definedName name="A125575960K">Data11!$CL$1:$CL$10,Data11!$CL$11:$CL$20</definedName>
    <definedName name="A125575960K_Data">Data11!$CL$11:$CL$20</definedName>
    <definedName name="A125575960K_Latest">Data11!$CL$20</definedName>
    <definedName name="A125575968C">Data9!$DR$1:$DR$10,Data9!$DR$11:$DR$20</definedName>
    <definedName name="A125575968C_Data">Data9!$DR$11:$DR$20</definedName>
    <definedName name="A125575968C_Latest">Data9!$DR$20</definedName>
    <definedName name="A125575976C">Data10!$BR$1:$BR$10,Data10!$BR$11:$BR$20</definedName>
    <definedName name="A125575976C_Data">Data10!$BR$11:$BR$20</definedName>
    <definedName name="A125575976C_Latest">Data10!$BR$20</definedName>
    <definedName name="A125575984C">Data11!$DV$1:$DV$10,Data11!$DV$11:$DV$20</definedName>
    <definedName name="A125575984C_Data">Data11!$DV$11:$DV$20</definedName>
    <definedName name="A125575984C_Latest">Data11!$DV$20</definedName>
    <definedName name="A125575992C">Data11!$BT$1:$BT$10,Data11!$BT$11:$BT$20</definedName>
    <definedName name="A125575992C_Data">Data11!$BT$11:$BT$20</definedName>
    <definedName name="A125575992C_Latest">Data11!$BT$20</definedName>
    <definedName name="A125576000V">Data11!$FF$1:$FF$10,Data11!$FF$11:$FF$20</definedName>
    <definedName name="A125576000V_Data">Data11!$FF$11:$FF$20</definedName>
    <definedName name="A125576000V_Latest">Data11!$FF$20</definedName>
    <definedName name="A125576008L">Data11!$HZ$1:$HZ$10,Data11!$HZ$11:$HZ$20</definedName>
    <definedName name="A125576008L_Data">Data11!$HZ$11:$HZ$20</definedName>
    <definedName name="A125576008L_Latest">Data11!$HZ$20</definedName>
    <definedName name="A125576016L">Data10!$P$1:$P$10,Data10!$P$11:$P$20</definedName>
    <definedName name="A125576016L_Data">Data10!$P$11:$P$20</definedName>
    <definedName name="A125576016L_Latest">Data10!$P$20</definedName>
    <definedName name="A125576024L">Data10!$HF$1:$HF$10,Data10!$HF$11:$HF$20</definedName>
    <definedName name="A125576024L_Data">Data10!$HF$11:$HF$20</definedName>
    <definedName name="A125576024L_Latest">Data10!$HF$20</definedName>
    <definedName name="A125576032L">Data11!$DD$1:$DD$10,Data11!$DD$11:$DD$20</definedName>
    <definedName name="A125576032L_Data">Data11!$DD$11:$DD$20</definedName>
    <definedName name="A125576032L_Latest">Data11!$DD$20</definedName>
    <definedName name="A125576040L">Data11!$EN$1:$EN$10,Data11!$EN$11:$EN$20</definedName>
    <definedName name="A125576040L_Data">Data11!$EN$11:$EN$20</definedName>
    <definedName name="A125576040L_Latest">Data11!$EN$20</definedName>
    <definedName name="A125576048F">Data11!$FX$1:$FX$10,Data11!$FX$11:$FX$20</definedName>
    <definedName name="A125576048F_Data">Data11!$FX$11:$FX$20</definedName>
    <definedName name="A125576048F_Latest">Data11!$FX$20</definedName>
    <definedName name="A125576056F">Data11!$HH$1:$HH$10,Data11!$HH$11:$HH$20</definedName>
    <definedName name="A125576056F_Data">Data11!$HH$11:$HH$20</definedName>
    <definedName name="A125576056F_Latest">Data11!$HH$20</definedName>
    <definedName name="A125576064F">Data9!$FB$1:$FB$10,Data9!$FB$11:$FB$20</definedName>
    <definedName name="A125576064F_Data">Data9!$FB$11:$FB$20</definedName>
    <definedName name="A125576064F_Latest">Data9!$FB$20</definedName>
    <definedName name="A125576072F">Data9!$HD$1:$HD$10,Data9!$HD$11:$HD$20</definedName>
    <definedName name="A125576072F_Data">Data9!$HD$11:$HD$20</definedName>
    <definedName name="A125576072F_Latest">Data9!$HD$20</definedName>
    <definedName name="A125576080F">Data9!$HV$1:$HV$10,Data9!$HV$11:$HV$20</definedName>
    <definedName name="A125576080F_Data">Data9!$HV$11:$HV$20</definedName>
    <definedName name="A125576080F_Latest">Data9!$HV$20</definedName>
    <definedName name="A125576088X">Data10!$AZ$1:$AZ$10,Data10!$AZ$11:$AZ$20</definedName>
    <definedName name="A125576088X_Data">Data10!$AZ$11:$AZ$20</definedName>
    <definedName name="A125576088X_Latest">Data10!$AZ$20</definedName>
    <definedName name="A125576096X">Data10!$CJ$1:$CJ$10,Data10!$CJ$11:$CJ$20</definedName>
    <definedName name="A125576096X_Data">Data10!$CJ$11:$CJ$20</definedName>
    <definedName name="A125576096X_Latest">Data10!$CJ$20</definedName>
    <definedName name="A125576104L">Data10!$DB$1:$DB$10,Data10!$DB$11:$DB$20</definedName>
    <definedName name="A125576104L_Data">Data10!$DB$11:$DB$20</definedName>
    <definedName name="A125576104L_Latest">Data10!$DB$20</definedName>
    <definedName name="A125576112L">Data10!$HX$1:$HX$10,Data10!$HX$11:$HX$20</definedName>
    <definedName name="A125576112L_Data">Data10!$HX$11:$HX$20</definedName>
    <definedName name="A125576112L_Latest">Data10!$HX$20</definedName>
    <definedName name="A125576120L">Data11!$GP$1:$GP$10,Data11!$GP$11:$GP$20</definedName>
    <definedName name="A125576120L_Data">Data11!$GP$11:$GP$20</definedName>
    <definedName name="A125576120L_Latest">Data11!$GP$20</definedName>
    <definedName name="A125576128F">Data12!$T$1:$T$10,Data12!$T$11:$T$20</definedName>
    <definedName name="A125576128F_Data">Data12!$T$11:$T$20</definedName>
    <definedName name="A125576128F_Latest">Data12!$T$20</definedName>
    <definedName name="A125576136F">Data12!$AL$1:$AL$10,Data12!$AL$11:$AL$20</definedName>
    <definedName name="A125576136F_Data">Data12!$AL$11:$AL$20</definedName>
    <definedName name="A125576136F_Latest">Data12!$AL$20</definedName>
    <definedName name="A125576144F">Data9!$IN$1:$IN$10,Data9!$IN$11:$IN$20</definedName>
    <definedName name="A125576144F_Data">Data9!$IN$11:$IN$20</definedName>
    <definedName name="A125576144F_Latest">Data9!$IN$20</definedName>
    <definedName name="A125576152F">Data11!$AJ$1:$AJ$10,Data11!$AJ$11:$AJ$20</definedName>
    <definedName name="A125576152F_Data">Data11!$AJ$11:$AJ$20</definedName>
    <definedName name="A125576152F_Latest">Data11!$AJ$20</definedName>
    <definedName name="A125576160F">Data11!$BB$1:$BB$10,Data11!$BB$11:$BB$20</definedName>
    <definedName name="A125576160F_Data">Data11!$BB$11:$BB$20</definedName>
    <definedName name="A125576160F_Latest">Data11!$BB$20</definedName>
    <definedName name="A125576168X">Data12!$B$1:$B$10,Data12!$B$11:$B$20</definedName>
    <definedName name="A125576168X_Data">Data12!$B$11:$B$20</definedName>
    <definedName name="A125576168X_Latest">Data12!$B$20</definedName>
    <definedName name="A125576176X">Data9!$EJ$1:$EJ$10,Data9!$EJ$11:$EJ$20</definedName>
    <definedName name="A125576176X_Data">Data9!$EJ$11:$EJ$20</definedName>
    <definedName name="A125576176X_Latest">Data9!$EJ$20</definedName>
    <definedName name="A125576184X">Data9!$FT$1:$FT$10,Data9!$FT$11:$FT$20</definedName>
    <definedName name="A125576184X_Data">Data9!$FT$11:$FT$20</definedName>
    <definedName name="A125576184X_Latest">Data9!$FT$20</definedName>
    <definedName name="A125576192X">Data9!$GL$1:$GL$10,Data9!$GL$11:$GL$20</definedName>
    <definedName name="A125576192X_Data">Data9!$GL$11:$GL$20</definedName>
    <definedName name="A125576192X_Latest">Data9!$GL$20</definedName>
    <definedName name="A125576200L">Data10!$AH$1:$AH$10,Data10!$AH$11:$AH$20</definedName>
    <definedName name="A125576200L_Data">Data10!$AH$11:$AH$20</definedName>
    <definedName name="A125576200L_Latest">Data10!$AH$20</definedName>
    <definedName name="A125576208F">Data10!$FD$1:$FD$10,Data10!$FD$11:$FD$20</definedName>
    <definedName name="A125576208F_Data">Data10!$FD$11:$FD$20</definedName>
    <definedName name="A125576208F_Latest">Data10!$FD$20</definedName>
    <definedName name="A125576216F">Data10!$FV$1:$FV$10,Data10!$FV$11:$FV$20</definedName>
    <definedName name="A125576216F_Data">Data10!$FV$11:$FV$20</definedName>
    <definedName name="A125576216F_Latest">Data10!$FV$20</definedName>
    <definedName name="A125576224F">Data10!$DT$1:$DT$10,Data10!$DT$11:$DT$20</definedName>
    <definedName name="A125576224F_Data">Data10!$DT$11:$DT$20</definedName>
    <definedName name="A125576224F_Latest">Data10!$DT$20</definedName>
    <definedName name="A125576232F">Data10!$IP$1:$IP$10,Data10!$IP$11:$IP$20</definedName>
    <definedName name="A125576232F_Data">Data10!$IP$11:$IP$20</definedName>
    <definedName name="A125576232F_Latest">Data10!$IP$20</definedName>
    <definedName name="A125576240F">Data12!$BD$1:$BD$10,Data12!$BD$11:$BD$20</definedName>
    <definedName name="A125576240F_Data">Data12!$BD$11:$BD$20</definedName>
    <definedName name="A125576240F_Latest">Data12!$BD$20</definedName>
    <definedName name="A125576248X">Data13!$CP$1:$CP$10,Data13!$CP$11:$CP$20</definedName>
    <definedName name="A125576248X_Data">Data13!$CP$11:$CP$20</definedName>
    <definedName name="A125576248X_Latest">Data13!$CP$20</definedName>
    <definedName name="A125576256X">Data13!$ER$1:$ER$10,Data13!$ER$11:$ER$20</definedName>
    <definedName name="A125576256X_Data">Data13!$ER$11:$ER$20</definedName>
    <definedName name="A125576256X_Latest">Data13!$ER$20</definedName>
    <definedName name="A125576264X">Data13!$HL$1:$HL$10,Data13!$HL$11:$HL$20</definedName>
    <definedName name="A125576264X_Data">Data13!$HL$11:$HL$20</definedName>
    <definedName name="A125576264X_Latest">Data13!$HL$20</definedName>
    <definedName name="A125576272X">Data14!$AP$1:$AP$10,Data14!$AP$11:$AP$20</definedName>
    <definedName name="A125576272X_Data">Data14!$AP$11:$AP$20</definedName>
    <definedName name="A125576272X_Latest">Data14!$AP$20</definedName>
    <definedName name="A125576280X">Data12!$BV$1:$BV$10,Data12!$BV$11:$BV$20</definedName>
    <definedName name="A125576280X_Data">Data12!$BV$11:$BV$20</definedName>
    <definedName name="A125576280X_Latest">Data12!$BV$20</definedName>
    <definedName name="A125576288T">Data13!$V$1:$V$10,Data13!$V$11:$V$20</definedName>
    <definedName name="A125576288T_Data">Data13!$V$11:$V$20</definedName>
    <definedName name="A125576288T_Latest">Data13!$V$20</definedName>
    <definedName name="A125576296T">Data14!$BZ$1:$BZ$10,Data14!$BZ$11:$BZ$20</definedName>
    <definedName name="A125576296T_Data">Data14!$BZ$11:$BZ$20</definedName>
    <definedName name="A125576296T_Latest">Data14!$BZ$20</definedName>
    <definedName name="A125576304F">Data14!$X$1:$X$10,Data14!$X$11:$X$20</definedName>
    <definedName name="A125576304F_Data">Data14!$X$11:$X$20</definedName>
    <definedName name="A125576304F_Latest">Data14!$X$20</definedName>
    <definedName name="A125576312F">Data14!$DJ$1:$DJ$10,Data14!$DJ$11:$DJ$20</definedName>
    <definedName name="A125576312F_Data">Data14!$DJ$11:$DJ$20</definedName>
    <definedName name="A125576312F_Latest">Data14!$DJ$20</definedName>
    <definedName name="A125576320F">Data14!$GD$1:$GD$10,Data14!$GD$11:$GD$20</definedName>
    <definedName name="A125576320F_Data">Data14!$GD$11:$GD$20</definedName>
    <definedName name="A125576320F_Latest">Data14!$GD$20</definedName>
    <definedName name="A125576328X">Data12!$HJ$1:$HJ$10,Data12!$HJ$11:$HJ$20</definedName>
    <definedName name="A125576328X_Data">Data12!$HJ$11:$HJ$20</definedName>
    <definedName name="A125576328X_Latest">Data12!$HJ$20</definedName>
    <definedName name="A125576336X">Data13!$FJ$1:$FJ$10,Data13!$FJ$11:$FJ$20</definedName>
    <definedName name="A125576336X_Data">Data13!$FJ$11:$FJ$20</definedName>
    <definedName name="A125576336X_Latest">Data13!$FJ$20</definedName>
    <definedName name="A125576344X">Data14!$BH$1:$BH$10,Data14!$BH$11:$BH$20</definedName>
    <definedName name="A125576344X_Data">Data14!$BH$11:$BH$20</definedName>
    <definedName name="A125576344X_Latest">Data14!$BH$20</definedName>
    <definedName name="A125576352X">Data14!$CR$1:$CR$10,Data14!$CR$11:$CR$20</definedName>
    <definedName name="A125576352X_Data">Data14!$CR$11:$CR$20</definedName>
    <definedName name="A125576352X_Latest">Data14!$CR$20</definedName>
    <definedName name="A125576360X">Data14!$EB$1:$EB$10,Data14!$EB$11:$EB$20</definedName>
    <definedName name="A125576360X_Data">Data14!$EB$11:$EB$20</definedName>
    <definedName name="A125576360X_Latest">Data14!$EB$20</definedName>
    <definedName name="A125576368T">Data14!$FL$1:$FL$10,Data14!$FL$11:$FL$20</definedName>
    <definedName name="A125576368T_Data">Data14!$FL$11:$FL$20</definedName>
    <definedName name="A125576368T_Latest">Data14!$FL$20</definedName>
    <definedName name="A125576376T">Data12!$DF$1:$DF$10,Data12!$DF$11:$DF$20</definedName>
    <definedName name="A125576376T_Data">Data12!$DF$11:$DF$20</definedName>
    <definedName name="A125576376T_Latest">Data12!$DF$20</definedName>
    <definedName name="A125576384T">Data12!$FH$1:$FH$10,Data12!$FH$11:$FH$20</definedName>
    <definedName name="A125576384T_Data">Data12!$FH$11:$FH$20</definedName>
    <definedName name="A125576384T_Latest">Data12!$FH$20</definedName>
    <definedName name="A125576392T">Data12!$FZ$1:$FZ$10,Data12!$FZ$11:$FZ$20</definedName>
    <definedName name="A125576392T_Data">Data12!$FZ$11:$FZ$20</definedName>
    <definedName name="A125576392T_Latest">Data12!$FZ$20</definedName>
    <definedName name="A125576400F">Data13!$D$1:$D$10,Data13!$D$11:$D$20</definedName>
    <definedName name="A125576400F_Data">Data13!$D$11:$D$20</definedName>
    <definedName name="A125576400F_Latest">Data13!$D$20</definedName>
    <definedName name="A125576408X">Data13!$AN$1:$AN$10,Data13!$AN$11:$AN$20</definedName>
    <definedName name="A125576408X_Data">Data13!$AN$11:$AN$20</definedName>
    <definedName name="A125576408X_Latest">Data13!$AN$20</definedName>
    <definedName name="A125576416X">Data13!$BF$1:$BF$10,Data13!$BF$11:$BF$20</definedName>
    <definedName name="A125576416X_Data">Data13!$BF$11:$BF$20</definedName>
    <definedName name="A125576416X_Latest">Data13!$BF$20</definedName>
    <definedName name="A125576424X">Data13!$GB$1:$GB$10,Data13!$GB$11:$GB$20</definedName>
    <definedName name="A125576424X_Data">Data13!$GB$11:$GB$20</definedName>
    <definedName name="A125576424X_Latest">Data13!$GB$20</definedName>
    <definedName name="A125576432X">Data14!$ET$1:$ET$10,Data14!$ET$11:$ET$20</definedName>
    <definedName name="A125576432X_Data">Data14!$ET$11:$ET$20</definedName>
    <definedName name="A125576432X_Latest">Data14!$ET$20</definedName>
    <definedName name="A125576440X">Data14!$HN$1:$HN$10,Data14!$HN$11:$HN$20</definedName>
    <definedName name="A125576440X_Data">Data14!$HN$11:$HN$20</definedName>
    <definedName name="A125576440X_Latest">Data14!$HN$20</definedName>
    <definedName name="A125576448T">Data14!$IF$1:$IF$10,Data14!$IF$11:$IF$20</definedName>
    <definedName name="A125576448T_Data">Data14!$IF$11:$IF$20</definedName>
    <definedName name="A125576448T_Latest">Data14!$IF$20</definedName>
    <definedName name="A125576456T">Data12!$GR$1:$GR$10,Data12!$GR$11:$GR$20</definedName>
    <definedName name="A125576456T_Data">Data12!$GR$11:$GR$20</definedName>
    <definedName name="A125576456T_Latest">Data12!$GR$20</definedName>
    <definedName name="A125576464T">Data13!$ID$1:$ID$10,Data13!$ID$11:$ID$20</definedName>
    <definedName name="A125576464T_Data">Data13!$ID$11:$ID$20</definedName>
    <definedName name="A125576464T_Latest">Data13!$ID$20</definedName>
    <definedName name="A125576472T">Data14!$F$1:$F$10,Data14!$F$11:$F$20</definedName>
    <definedName name="A125576472T_Data">Data14!$F$11:$F$20</definedName>
    <definedName name="A125576472T_Latest">Data14!$F$20</definedName>
    <definedName name="A125576480T">Data14!$GV$1:$GV$10,Data14!$GV$11:$GV$20</definedName>
    <definedName name="A125576480T_Data">Data14!$GV$11:$GV$20</definedName>
    <definedName name="A125576480T_Latest">Data14!$GV$20</definedName>
    <definedName name="A125576488K">Data12!$CN$1:$CN$10,Data12!$CN$11:$CN$20</definedName>
    <definedName name="A125576488K_Data">Data12!$CN$11:$CN$20</definedName>
    <definedName name="A125576488K_Latest">Data12!$CN$20</definedName>
    <definedName name="A125576496K">Data12!$DX$1:$DX$10,Data12!$DX$11:$DX$20</definedName>
    <definedName name="A125576496K_Data">Data12!$DX$11:$DX$20</definedName>
    <definedName name="A125576496K_Latest">Data12!$DX$20</definedName>
    <definedName name="A125576504X">Data12!$EP$1:$EP$10,Data12!$EP$11:$EP$20</definedName>
    <definedName name="A125576504X_Data">Data12!$EP$11:$EP$20</definedName>
    <definedName name="A125576504X_Latest">Data12!$EP$20</definedName>
    <definedName name="A125576512X">Data12!$IB$1:$IB$10,Data12!$IB$11:$IB$20</definedName>
    <definedName name="A125576512X_Data">Data12!$IB$11:$IB$20</definedName>
    <definedName name="A125576512X_Latest">Data12!$IB$20</definedName>
    <definedName name="A125576520X">Data13!$DH$1:$DH$10,Data13!$DH$11:$DH$20</definedName>
    <definedName name="A125576520X_Data">Data13!$DH$11:$DH$20</definedName>
    <definedName name="A125576520X_Latest">Data13!$DH$20</definedName>
    <definedName name="A125576528T">Data13!$DZ$1:$DZ$10,Data13!$DZ$11:$DZ$20</definedName>
    <definedName name="A125576528T_Data">Data13!$DZ$11:$DZ$20</definedName>
    <definedName name="A125576528T_Latest">Data13!$DZ$20</definedName>
    <definedName name="A125576536T">Data13!$BX$1:$BX$10,Data13!$BX$11:$BX$20</definedName>
    <definedName name="A125576536T_Data">Data13!$BX$11:$BX$20</definedName>
    <definedName name="A125576536T_Latest">Data13!$BX$20</definedName>
    <definedName name="A125576544T">Data13!$GT$1:$GT$10,Data13!$GT$11:$GT$20</definedName>
    <definedName name="A125576544T_Data">Data13!$GT$11:$GT$20</definedName>
    <definedName name="A125576544T_Latest">Data13!$GT$20</definedName>
    <definedName name="A125576552T">Data15!$H$1:$H$10,Data15!$H$11:$H$20</definedName>
    <definedName name="A125576552T_Data">Data15!$H$11:$H$20</definedName>
    <definedName name="A125576552T_Latest">Data15!$H$20</definedName>
    <definedName name="A125576560T">Data2!$AC$1:$AC$10,Data2!$AC$11:$AC$20</definedName>
    <definedName name="A125576560T_Data">Data2!$AC$11:$AC$20</definedName>
    <definedName name="A125576560T_Latest">Data2!$AC$20</definedName>
    <definedName name="A125576568K">Data2!$CE$1:$CE$10,Data2!$CE$11:$CE$20</definedName>
    <definedName name="A125576568K_Data">Data2!$CE$11:$CE$20</definedName>
    <definedName name="A125576568K_Latest">Data2!$CE$20</definedName>
    <definedName name="A125576576K">Data2!$EY$1:$EY$10,Data2!$EY$11:$EY$20</definedName>
    <definedName name="A125576576K_Data">Data2!$EY$11:$EY$20</definedName>
    <definedName name="A125576576K_Latest">Data2!$EY$20</definedName>
    <definedName name="A125576584K">Data2!$HS$1:$HS$10,Data2!$HS$11:$HS$20</definedName>
    <definedName name="A125576584K_Data">Data2!$HS$11:$HS$20</definedName>
    <definedName name="A125576584K_Latest">Data2!$HS$20</definedName>
    <definedName name="A125576592K">Data1!$I$1:$I$10,Data1!$I$11:$I$20</definedName>
    <definedName name="A125576592K_Data">Data1!$I$11:$I$20</definedName>
    <definedName name="A125576592K_Latest">Data1!$I$20</definedName>
    <definedName name="A125576600X">Data1!$GY$1:$GY$10,Data1!$GY$11:$GY$20</definedName>
    <definedName name="A125576600X_Data">Data1!$GY$11:$GY$20</definedName>
    <definedName name="A125576600X_Latest">Data1!$GY$20</definedName>
    <definedName name="A125576608T">Data3!$M$1:$M$10,Data3!$M$11:$M$20</definedName>
    <definedName name="A125576608T_Data">Data3!$M$11:$M$20</definedName>
    <definedName name="A125576608T_Latest">Data3!$M$20</definedName>
    <definedName name="A125576616T">Data2!$HA$1:$HA$10,Data2!$HA$11:$HA$20</definedName>
    <definedName name="A125576616T_Data">Data2!$HA$11:$HA$20</definedName>
    <definedName name="A125576616T_Latest">Data2!$HA$20</definedName>
    <definedName name="A125576624T">Data3!$AW$1:$AW$10,Data3!$AW$11:$AW$20</definedName>
    <definedName name="A125576624T_Data">Data3!$AW$11:$AW$20</definedName>
    <definedName name="A125576624T_Latest">Data3!$AW$20</definedName>
    <definedName name="A125576632T">Data3!$DQ$1:$DQ$10,Data3!$DQ$11:$DQ$20</definedName>
    <definedName name="A125576632T_Data">Data3!$DQ$11:$DQ$20</definedName>
    <definedName name="A125576632T_Latest">Data3!$DQ$20</definedName>
    <definedName name="A125576640T">Data1!$EW$1:$EW$10,Data1!$EW$11:$EW$20</definedName>
    <definedName name="A125576640T_Data">Data1!$EW$11:$EW$20</definedName>
    <definedName name="A125576640T_Latest">Data1!$EW$20</definedName>
    <definedName name="A125576648K">Data2!$CW$1:$CW$10,Data2!$CW$11:$CW$20</definedName>
    <definedName name="A125576648K_Data">Data2!$CW$11:$CW$20</definedName>
    <definedName name="A125576648K_Latest">Data2!$CW$20</definedName>
    <definedName name="A125576656K">Data2!$IK$1:$IK$10,Data2!$IK$11:$IK$20</definedName>
    <definedName name="A125576656K_Data">Data2!$IK$11:$IK$20</definedName>
    <definedName name="A125576656K_Latest">Data2!$IK$20</definedName>
    <definedName name="A125576664K">Data3!$AE$1:$AE$10,Data3!$AE$11:$AE$20</definedName>
    <definedName name="A125576664K_Data">Data3!$AE$11:$AE$20</definedName>
    <definedName name="A125576664K_Latest">Data3!$AE$20</definedName>
    <definedName name="A125576672K">Data3!$BO$1:$BO$10,Data3!$BO$11:$BO$20</definedName>
    <definedName name="A125576672K_Data">Data3!$BO$11:$BO$20</definedName>
    <definedName name="A125576672K_Latest">Data3!$BO$20</definedName>
    <definedName name="A125576680K">Data3!$CY$1:$CY$10,Data3!$CY$11:$CY$20</definedName>
    <definedName name="A125576680K_Data">Data3!$CY$11:$CY$20</definedName>
    <definedName name="A125576680K_Latest">Data3!$CY$20</definedName>
    <definedName name="A125576688C">Data1!$AS$1:$AS$10,Data1!$AS$11:$AS$20</definedName>
    <definedName name="A125576688C_Data">Data1!$AS$11:$AS$20</definedName>
    <definedName name="A125576688C_Latest">Data1!$AS$20</definedName>
    <definedName name="A125576696C">Data1!$CU$1:$CU$10,Data1!$CU$11:$CU$20</definedName>
    <definedName name="A125576696C_Data">Data1!$CU$11:$CU$20</definedName>
    <definedName name="A125576696C_Latest">Data1!$CU$20</definedName>
    <definedName name="A125576704T">Data1!$DM$1:$DM$10,Data1!$DM$11:$DM$20</definedName>
    <definedName name="A125576704T_Data">Data1!$DM$11:$DM$20</definedName>
    <definedName name="A125576704T_Latest">Data1!$DM$20</definedName>
    <definedName name="A125576712T">Data1!$GG$1:$GG$10,Data1!$GG$11:$GG$20</definedName>
    <definedName name="A125576712T_Data">Data1!$GG$11:$GG$20</definedName>
    <definedName name="A125576712T_Latest">Data1!$GG$20</definedName>
    <definedName name="A125576720T">Data1!$HQ$1:$HQ$10,Data1!$HQ$11:$HQ$20</definedName>
    <definedName name="A125576720T_Data">Data1!$HQ$11:$HQ$20</definedName>
    <definedName name="A125576720T_Latest">Data1!$HQ$20</definedName>
    <definedName name="A125576728K">Data1!$II$1:$II$10,Data1!$II$11:$II$20</definedName>
    <definedName name="A125576728K_Data">Data1!$II$11:$II$20</definedName>
    <definedName name="A125576728K_Latest">Data1!$II$20</definedName>
    <definedName name="A125576736K">Data2!$DO$1:$DO$10,Data2!$DO$11:$DO$20</definedName>
    <definedName name="A125576736K_Data">Data2!$DO$11:$DO$20</definedName>
    <definedName name="A125576736K_Latest">Data2!$DO$20</definedName>
    <definedName name="A125576744K">Data3!$CG$1:$CG$10,Data3!$CG$11:$CG$20</definedName>
    <definedName name="A125576744K_Data">Data3!$CG$11:$CG$20</definedName>
    <definedName name="A125576744K_Latest">Data3!$CG$20</definedName>
    <definedName name="A125576752K">Data3!$FA$1:$FA$10,Data3!$FA$11:$FA$20</definedName>
    <definedName name="A125576752K_Data">Data3!$FA$11:$FA$20</definedName>
    <definedName name="A125576752K_Latest">Data3!$FA$20</definedName>
    <definedName name="A125576760K">Data3!$FS$1:$FS$10,Data3!$FS$11:$FS$20</definedName>
    <definedName name="A125576760K_Data">Data3!$FS$11:$FS$20</definedName>
    <definedName name="A125576760K_Latest">Data3!$FS$20</definedName>
    <definedName name="A125576768C">Data1!$EE$1:$EE$10,Data1!$EE$11:$EE$20</definedName>
    <definedName name="A125576768C_Data">Data1!$EE$11:$EE$20</definedName>
    <definedName name="A125576768C_Latest">Data1!$EE$20</definedName>
    <definedName name="A125576776C">Data2!$FQ$1:$FQ$10,Data2!$FQ$11:$FQ$20</definedName>
    <definedName name="A125576776C_Data">Data2!$FQ$11:$FQ$20</definedName>
    <definedName name="A125576776C_Latest">Data2!$FQ$20</definedName>
    <definedName name="A125576784C">Data2!$GI$1:$GI$10,Data2!$GI$11:$GI$20</definedName>
    <definedName name="A125576784C_Data">Data2!$GI$11:$GI$20</definedName>
    <definedName name="A125576784C_Latest">Data2!$GI$20</definedName>
    <definedName name="A125576792C">Data3!$EI$1:$EI$10,Data3!$EI$11:$EI$20</definedName>
    <definedName name="A125576792C_Data">Data3!$EI$11:$EI$20</definedName>
    <definedName name="A125576792C_Latest">Data3!$EI$20</definedName>
    <definedName name="A125576800T">Data1!$AA$1:$AA$10,Data1!$AA$11:$AA$20</definedName>
    <definedName name="A125576800T_Data">Data1!$AA$11:$AA$20</definedName>
    <definedName name="A125576800T_Latest">Data1!$AA$20</definedName>
    <definedName name="A125576808K">Data1!$BK$1:$BK$10,Data1!$BK$11:$BK$20</definedName>
    <definedName name="A125576808K_Data">Data1!$BK$11:$BK$20</definedName>
    <definedName name="A125576808K_Latest">Data1!$BK$20</definedName>
    <definedName name="A125576816K">Data1!$CC$1:$CC$10,Data1!$CC$11:$CC$20</definedName>
    <definedName name="A125576816K_Data">Data1!$CC$11:$CC$20</definedName>
    <definedName name="A125576816K_Latest">Data1!$CC$20</definedName>
    <definedName name="A125576824K">Data1!$FO$1:$FO$10,Data1!$FO$11:$FO$20</definedName>
    <definedName name="A125576824K_Data">Data1!$FO$11:$FO$20</definedName>
    <definedName name="A125576824K_Latest">Data1!$FO$20</definedName>
    <definedName name="A125576832K">Data2!$AU$1:$AU$10,Data2!$AU$11:$AU$20</definedName>
    <definedName name="A125576832K_Data">Data2!$AU$11:$AU$20</definedName>
    <definedName name="A125576832K_Latest">Data2!$AU$20</definedName>
    <definedName name="A125576840K">Data2!$BM$1:$BM$10,Data2!$BM$11:$BM$20</definedName>
    <definedName name="A125576840K_Data">Data2!$BM$11:$BM$20</definedName>
    <definedName name="A125576840K_Latest">Data2!$BM$20</definedName>
    <definedName name="A125576848C">Data2!$K$1:$K$10,Data2!$K$11:$K$20</definedName>
    <definedName name="A125576848C_Data">Data2!$K$11:$K$20</definedName>
    <definedName name="A125576848C_Latest">Data2!$K$20</definedName>
    <definedName name="A125576856C">Data2!$EG$1:$EG$10,Data2!$EG$11:$EG$20</definedName>
    <definedName name="A125576856C_Data">Data2!$EG$11:$EG$20</definedName>
    <definedName name="A125576856C_Latest">Data2!$EG$20</definedName>
    <definedName name="A125576864C">Data3!$GK$1:$GK$10,Data3!$GK$11:$GK$20</definedName>
    <definedName name="A125576864C_Data">Data3!$GK$11:$GK$20</definedName>
    <definedName name="A125576864C_Latest">Data3!$GK$20</definedName>
    <definedName name="A125576872C">Data24!$EO$1:$EO$10,Data24!$EO$11:$EO$20</definedName>
    <definedName name="A125576872C_Data">Data24!$EO$11:$EO$20</definedName>
    <definedName name="A125576872C_Latest">Data24!$EO$20</definedName>
    <definedName name="A125576880C">Data24!$GQ$1:$GQ$10,Data24!$GQ$11:$GQ$20</definedName>
    <definedName name="A125576880C_Data">Data24!$GQ$11:$GQ$20</definedName>
    <definedName name="A125576880C_Latest">Data24!$GQ$20</definedName>
    <definedName name="A125576888W">Data25!$U$1:$U$10,Data25!$U$11:$U$20</definedName>
    <definedName name="A125576888W_Data">Data25!$U$11:$U$20</definedName>
    <definedName name="A125576888W_Latest">Data25!$U$20</definedName>
    <definedName name="A125576896W">Data25!$CO$1:$CO$10,Data25!$CO$11:$CO$20</definedName>
    <definedName name="A125576896W_Data">Data25!$CO$11:$CO$20</definedName>
    <definedName name="A125576896W_Latest">Data25!$CO$20</definedName>
    <definedName name="A125576904K">Data23!$DU$1:$DU$10,Data23!$DU$11:$DU$20</definedName>
    <definedName name="A125576904K_Data">Data23!$DU$11:$DU$20</definedName>
    <definedName name="A125576904K_Latest">Data23!$DU$20</definedName>
    <definedName name="A125576912K">Data24!$BU$1:$BU$10,Data24!$BU$11:$BU$20</definedName>
    <definedName name="A125576912K_Data">Data24!$BU$11:$BU$20</definedName>
    <definedName name="A125576912K_Latest">Data24!$BU$20</definedName>
    <definedName name="A125576920K">Data25!$DY$1:$DY$10,Data25!$DY$11:$DY$20</definedName>
    <definedName name="A125576920K_Data">Data25!$DY$11:$DY$20</definedName>
    <definedName name="A125576920K_Latest">Data25!$DY$20</definedName>
    <definedName name="A125576928C">Data25!$BW$1:$BW$10,Data25!$BW$11:$BW$20</definedName>
    <definedName name="A125576928C_Data">Data25!$BW$11:$BW$20</definedName>
    <definedName name="A125576928C_Latest">Data25!$BW$20</definedName>
    <definedName name="A125576936C">Data25!$FI$1:$FI$10,Data25!$FI$11:$FI$20</definedName>
    <definedName name="A125576936C_Data">Data25!$FI$11:$FI$20</definedName>
    <definedName name="A125576936C_Latest">Data25!$FI$20</definedName>
    <definedName name="A125576944C">Data25!$IC$1:$IC$10,Data25!$IC$11:$IC$20</definedName>
    <definedName name="A125576944C_Data">Data25!$IC$11:$IC$20</definedName>
    <definedName name="A125576944C_Latest">Data25!$IC$20</definedName>
    <definedName name="A125576952C">Data24!$S$1:$S$10,Data24!$S$11:$S$20</definedName>
    <definedName name="A125576952C_Data">Data24!$S$11:$S$20</definedName>
    <definedName name="A125576952C_Latest">Data24!$S$20</definedName>
    <definedName name="A125576960C">Data24!$HI$1:$HI$10,Data24!$HI$11:$HI$20</definedName>
    <definedName name="A125576960C_Data">Data24!$HI$11:$HI$20</definedName>
    <definedName name="A125576960C_Latest">Data24!$HI$20</definedName>
    <definedName name="A125576968W">Data25!$DG$1:$DG$10,Data25!$DG$11:$DG$20</definedName>
    <definedName name="A125576968W_Data">Data25!$DG$11:$DG$20</definedName>
    <definedName name="A125576968W_Latest">Data25!$DG$20</definedName>
    <definedName name="A125576976W">Data25!$EQ$1:$EQ$10,Data25!$EQ$11:$EQ$20</definedName>
    <definedName name="A125576976W_Data">Data25!$EQ$11:$EQ$20</definedName>
    <definedName name="A125576976W_Latest">Data25!$EQ$20</definedName>
    <definedName name="A125576984W">Data25!$GA$1:$GA$10,Data25!$GA$11:$GA$20</definedName>
    <definedName name="A125576984W_Data">Data25!$GA$11:$GA$20</definedName>
    <definedName name="A125576984W_Latest">Data25!$GA$20</definedName>
    <definedName name="A125576992W">Data25!$HK$1:$HK$10,Data25!$HK$11:$HK$20</definedName>
    <definedName name="A125576992W_Data">Data25!$HK$11:$HK$20</definedName>
    <definedName name="A125576992W_Latest">Data25!$HK$20</definedName>
    <definedName name="A125577000L">Data23!$FE$1:$FE$10,Data23!$FE$11:$FE$20</definedName>
    <definedName name="A125577000L_Data">Data23!$FE$11:$FE$20</definedName>
    <definedName name="A125577000L_Latest">Data23!$FE$20</definedName>
    <definedName name="A125577008F">Data23!$HG$1:$HG$10,Data23!$HG$11:$HG$20</definedName>
    <definedName name="A125577008F_Data">Data23!$HG$11:$HG$20</definedName>
    <definedName name="A125577008F_Latest">Data23!$HG$20</definedName>
    <definedName name="A125577016F">Data23!$HY$1:$HY$10,Data23!$HY$11:$HY$20</definedName>
    <definedName name="A125577016F_Data">Data23!$HY$11:$HY$20</definedName>
    <definedName name="A125577016F_Latest">Data23!$HY$20</definedName>
    <definedName name="A125577024F">Data24!$BC$1:$BC$10,Data24!$BC$11:$BC$20</definedName>
    <definedName name="A125577024F_Data">Data24!$BC$11:$BC$20</definedName>
    <definedName name="A125577024F_Latest">Data24!$BC$20</definedName>
    <definedName name="A125577032F">Data24!$CM$1:$CM$10,Data24!$CM$11:$CM$20</definedName>
    <definedName name="A125577032F_Data">Data24!$CM$11:$CM$20</definedName>
    <definedName name="A125577032F_Latest">Data24!$CM$20</definedName>
    <definedName name="A125577040F">Data24!$DE$1:$DE$10,Data24!$DE$11:$DE$20</definedName>
    <definedName name="A125577040F_Data">Data24!$DE$11:$DE$20</definedName>
    <definedName name="A125577040F_Latest">Data24!$DE$20</definedName>
    <definedName name="A125577048X">Data24!$IA$1:$IA$10,Data24!$IA$11:$IA$20</definedName>
    <definedName name="A125577048X_Data">Data24!$IA$11:$IA$20</definedName>
    <definedName name="A125577048X_Latest">Data24!$IA$20</definedName>
    <definedName name="A125577056X">Data25!$GS$1:$GS$10,Data25!$GS$11:$GS$20</definedName>
    <definedName name="A125577056X_Data">Data25!$GS$11:$GS$20</definedName>
    <definedName name="A125577056X_Latest">Data25!$GS$20</definedName>
    <definedName name="A125577064X">Data26!$W$1:$W$10,Data26!$W$11:$W$20</definedName>
    <definedName name="A125577064X_Data">Data26!$W$11:$W$20</definedName>
    <definedName name="A125577064X_Latest">Data26!$W$20</definedName>
    <definedName name="A125577072X">Data26!$AO$1:$AO$10,Data26!$AO$11:$AO$20</definedName>
    <definedName name="A125577072X_Data">Data26!$AO$11:$AO$20</definedName>
    <definedName name="A125577072X_Latest">Data26!$AO$20</definedName>
    <definedName name="A125577080X">Data23!$IQ$1:$IQ$10,Data23!$IQ$11:$IQ$20</definedName>
    <definedName name="A125577080X_Data">Data23!$IQ$11:$IQ$20</definedName>
    <definedName name="A125577080X_Latest">Data23!$IQ$20</definedName>
    <definedName name="A125577088T">Data25!$AM$1:$AM$10,Data25!$AM$11:$AM$20</definedName>
    <definedName name="A125577088T_Data">Data25!$AM$11:$AM$20</definedName>
    <definedName name="A125577088T_Latest">Data25!$AM$20</definedName>
    <definedName name="A125577096T">Data25!$BE$1:$BE$10,Data25!$BE$11:$BE$20</definedName>
    <definedName name="A125577096T_Data">Data25!$BE$11:$BE$20</definedName>
    <definedName name="A125577096T_Latest">Data25!$BE$20</definedName>
    <definedName name="A125577104F">Data26!$E$1:$E$10,Data26!$E$11:$E$20</definedName>
    <definedName name="A125577104F_Data">Data26!$E$11:$E$20</definedName>
    <definedName name="A125577104F_Latest">Data26!$E$20</definedName>
    <definedName name="A125577112F">Data23!$EM$1:$EM$10,Data23!$EM$11:$EM$20</definedName>
    <definedName name="A125577112F_Data">Data23!$EM$11:$EM$20</definedName>
    <definedName name="A125577112F_Latest">Data23!$EM$20</definedName>
    <definedName name="A125577120F">Data23!$FW$1:$FW$10,Data23!$FW$11:$FW$20</definedName>
    <definedName name="A125577120F_Data">Data23!$FW$11:$FW$20</definedName>
    <definedName name="A125577120F_Latest">Data23!$FW$20</definedName>
    <definedName name="A125577128X">Data23!$GO$1:$GO$10,Data23!$GO$11:$GO$20</definedName>
    <definedName name="A125577128X_Data">Data23!$GO$11:$GO$20</definedName>
    <definedName name="A125577128X_Latest">Data23!$GO$20</definedName>
    <definedName name="A125577136X">Data24!$AK$1:$AK$10,Data24!$AK$11:$AK$20</definedName>
    <definedName name="A125577136X_Data">Data24!$AK$11:$AK$20</definedName>
    <definedName name="A125577136X_Latest">Data24!$AK$20</definedName>
    <definedName name="A125577144X">Data24!$FG$1:$FG$10,Data24!$FG$11:$FG$20</definedName>
    <definedName name="A125577144X_Data">Data24!$FG$11:$FG$20</definedName>
    <definedName name="A125577144X_Latest">Data24!$FG$20</definedName>
    <definedName name="A125577152X">Data24!$FY$1:$FY$10,Data24!$FY$11:$FY$20</definedName>
    <definedName name="A125577152X_Data">Data24!$FY$11:$FY$20</definedName>
    <definedName name="A125577152X_Latest">Data24!$FY$20</definedName>
    <definedName name="A125577160X">Data24!$DW$1:$DW$10,Data24!$DW$11:$DW$20</definedName>
    <definedName name="A125577160X_Data">Data24!$DW$11:$DW$20</definedName>
    <definedName name="A125577160X_Latest">Data24!$DW$20</definedName>
    <definedName name="A125577168T">Data25!$C$1:$C$10,Data25!$C$11:$C$20</definedName>
    <definedName name="A125577168T_Data">Data25!$C$11:$C$20</definedName>
    <definedName name="A125577168T_Latest">Data25!$C$20</definedName>
    <definedName name="A125577176T">Data26!$BG$1:$BG$10,Data26!$BG$11:$BG$20</definedName>
    <definedName name="A125577176T_Data">Data26!$BG$11:$BG$20</definedName>
    <definedName name="A125577176T_Latest">Data26!$BG$20</definedName>
    <definedName name="A125577184T">Data7!$GA$1:$GA$10,Data7!$GA$11:$GA$20</definedName>
    <definedName name="A125577184T_Data">Data7!$GA$11:$GA$20</definedName>
    <definedName name="A125577184T_Latest">Data7!$GA$20</definedName>
    <definedName name="A125577192T">Data7!$IC$1:$IC$10,Data7!$IC$11:$IC$20</definedName>
    <definedName name="A125577192T_Data">Data7!$IC$11:$IC$20</definedName>
    <definedName name="A125577192T_Latest">Data7!$IC$20</definedName>
    <definedName name="A125577200F">Data8!$BG$1:$BG$10,Data8!$BG$11:$BG$20</definedName>
    <definedName name="A125577200F_Data">Data8!$BG$11:$BG$20</definedName>
    <definedName name="A125577200F_Latest">Data8!$BG$20</definedName>
    <definedName name="A125577208X">Data8!$EA$1:$EA$10,Data8!$EA$11:$EA$20</definedName>
    <definedName name="A125577208X_Data">Data8!$EA$11:$EA$20</definedName>
    <definedName name="A125577208X_Latest">Data8!$EA$20</definedName>
    <definedName name="A125577216X">Data6!$FG$1:$FG$10,Data6!$FG$11:$FG$20</definedName>
    <definedName name="A125577216X_Data">Data6!$FG$11:$FG$20</definedName>
    <definedName name="A125577216X_Latest">Data6!$FG$20</definedName>
    <definedName name="A125577224X">Data7!$DG$1:$DG$10,Data7!$DG$11:$DG$20</definedName>
    <definedName name="A125577224X_Data">Data7!$DG$11:$DG$20</definedName>
    <definedName name="A125577224X_Latest">Data7!$DG$20</definedName>
    <definedName name="A125577232X">Data8!$FK$1:$FK$10,Data8!$FK$11:$FK$20</definedName>
    <definedName name="A125577232X_Data">Data8!$FK$11:$FK$20</definedName>
    <definedName name="A125577232X_Latest">Data8!$FK$20</definedName>
    <definedName name="A125577240X">Data8!$DI$1:$DI$10,Data8!$DI$11:$DI$20</definedName>
    <definedName name="A125577240X_Data">Data8!$DI$11:$DI$20</definedName>
    <definedName name="A125577240X_Latest">Data8!$DI$20</definedName>
    <definedName name="A125577248T">Data8!$GU$1:$GU$10,Data8!$GU$11:$GU$20</definedName>
    <definedName name="A125577248T_Data">Data8!$GU$11:$GU$20</definedName>
    <definedName name="A125577248T_Latest">Data8!$GU$20</definedName>
    <definedName name="A125577256T">Data9!$Y$1:$Y$10,Data9!$Y$11:$Y$20</definedName>
    <definedName name="A125577256T_Data">Data9!$Y$11:$Y$20</definedName>
    <definedName name="A125577256T_Latest">Data9!$Y$20</definedName>
    <definedName name="A125577264T">Data7!$BE$1:$BE$10,Data7!$BE$11:$BE$20</definedName>
    <definedName name="A125577264T_Data">Data7!$BE$11:$BE$20</definedName>
    <definedName name="A125577264T_Latest">Data7!$BE$20</definedName>
    <definedName name="A125577272T">Data8!$E$1:$E$10,Data8!$E$11:$E$20</definedName>
    <definedName name="A125577272T_Data">Data8!$E$11:$E$20</definedName>
    <definedName name="A125577272T_Latest">Data8!$E$20</definedName>
    <definedName name="A125577280T">Data8!$ES$1:$ES$10,Data8!$ES$11:$ES$20</definedName>
    <definedName name="A125577280T_Data">Data8!$ES$11:$ES$20</definedName>
    <definedName name="A125577280T_Latest">Data8!$ES$20</definedName>
    <definedName name="A125577288K">Data8!$GC$1:$GC$10,Data8!$GC$11:$GC$20</definedName>
    <definedName name="A125577288K_Data">Data8!$GC$11:$GC$20</definedName>
    <definedName name="A125577288K_Latest">Data8!$GC$20</definedName>
    <definedName name="A125577296K">Data8!$HM$1:$HM$10,Data8!$HM$11:$HM$20</definedName>
    <definedName name="A125577296K_Data">Data8!$HM$11:$HM$20</definedName>
    <definedName name="A125577296K_Latest">Data8!$HM$20</definedName>
    <definedName name="A125577304X">Data9!$G$1:$G$10,Data9!$G$11:$G$20</definedName>
    <definedName name="A125577304X_Data">Data9!$G$11:$G$20</definedName>
    <definedName name="A125577304X_Latest">Data9!$G$20</definedName>
    <definedName name="A125577312X">Data6!$GQ$1:$GQ$10,Data6!$GQ$11:$GQ$20</definedName>
    <definedName name="A125577312X_Data">Data6!$GQ$11:$GQ$20</definedName>
    <definedName name="A125577312X_Latest">Data6!$GQ$20</definedName>
    <definedName name="A125577320X">Data7!$C$1:$C$10,Data7!$C$11:$C$20</definedName>
    <definedName name="A125577320X_Data">Data7!$C$11:$C$20</definedName>
    <definedName name="A125577320X_Latest">Data7!$C$20</definedName>
    <definedName name="A125577328T">Data7!$U$1:$U$10,Data7!$U$11:$U$20</definedName>
    <definedName name="A125577328T_Data">Data7!$U$11:$U$20</definedName>
    <definedName name="A125577328T_Latest">Data7!$U$20</definedName>
    <definedName name="A125577336T">Data7!$CO$1:$CO$10,Data7!$CO$11:$CO$20</definedName>
    <definedName name="A125577336T_Data">Data7!$CO$11:$CO$20</definedName>
    <definedName name="A125577336T_Latest">Data7!$CO$20</definedName>
    <definedName name="A125577344T">Data7!$DY$1:$DY$10,Data7!$DY$11:$DY$20</definedName>
    <definedName name="A125577344T_Data">Data7!$DY$11:$DY$20</definedName>
    <definedName name="A125577344T_Latest">Data7!$DY$20</definedName>
    <definedName name="A125577352T">Data7!$EQ$1:$EQ$10,Data7!$EQ$11:$EQ$20</definedName>
    <definedName name="A125577352T_Data">Data7!$EQ$11:$EQ$20</definedName>
    <definedName name="A125577352T_Latest">Data7!$EQ$20</definedName>
    <definedName name="A125577360T">Data8!$W$1:$W$10,Data8!$W$11:$W$20</definedName>
    <definedName name="A125577360T_Data">Data8!$W$11:$W$20</definedName>
    <definedName name="A125577360T_Latest">Data8!$W$20</definedName>
    <definedName name="A125577368K">Data8!$IE$1:$IE$10,Data8!$IE$11:$IE$20</definedName>
    <definedName name="A125577368K_Data">Data8!$IE$11:$IE$20</definedName>
    <definedName name="A125577368K_Latest">Data8!$IE$20</definedName>
    <definedName name="A125577376K">Data9!$BI$1:$BI$10,Data9!$BI$11:$BI$20</definedName>
    <definedName name="A125577376K_Data">Data9!$BI$11:$BI$20</definedName>
    <definedName name="A125577376K_Latest">Data9!$BI$20</definedName>
    <definedName name="A125577384K">Data9!$CA$1:$CA$10,Data9!$CA$11:$CA$20</definedName>
    <definedName name="A125577384K_Data">Data9!$CA$11:$CA$20</definedName>
    <definedName name="A125577384K_Latest">Data9!$CA$20</definedName>
    <definedName name="A125577392K">Data7!$AM$1:$AM$10,Data7!$AM$11:$AM$20</definedName>
    <definedName name="A125577392K_Data">Data7!$AM$11:$AM$20</definedName>
    <definedName name="A125577392K_Latest">Data7!$AM$20</definedName>
    <definedName name="A125577400X">Data8!$BY$1:$BY$10,Data8!$BY$11:$BY$20</definedName>
    <definedName name="A125577400X_Data">Data8!$BY$11:$BY$20</definedName>
    <definedName name="A125577400X_Latest">Data8!$BY$20</definedName>
    <definedName name="A125577408T">Data8!$CQ$1:$CQ$10,Data8!$CQ$11:$CQ$20</definedName>
    <definedName name="A125577408T_Data">Data8!$CQ$11:$CQ$20</definedName>
    <definedName name="A125577408T_Latest">Data8!$CQ$20</definedName>
    <definedName name="A125577416T">Data9!$AQ$1:$AQ$10,Data9!$AQ$11:$AQ$20</definedName>
    <definedName name="A125577416T_Data">Data9!$AQ$11:$AQ$20</definedName>
    <definedName name="A125577416T_Latest">Data9!$AQ$20</definedName>
    <definedName name="A125577424T">Data6!$FY$1:$FY$10,Data6!$FY$11:$FY$20</definedName>
    <definedName name="A125577424T_Data">Data6!$FY$11:$FY$20</definedName>
    <definedName name="A125577424T_Latest">Data6!$FY$20</definedName>
    <definedName name="A125577432T">Data6!$HI$1:$HI$10,Data6!$HI$11:$HI$20</definedName>
    <definedName name="A125577432T_Data">Data6!$HI$11:$HI$20</definedName>
    <definedName name="A125577432T_Latest">Data6!$HI$20</definedName>
    <definedName name="A125577440T">Data6!$IA$1:$IA$10,Data6!$IA$11:$IA$20</definedName>
    <definedName name="A125577440T_Data">Data6!$IA$11:$IA$20</definedName>
    <definedName name="A125577440T_Latest">Data6!$IA$20</definedName>
    <definedName name="A125577448K">Data7!$BW$1:$BW$10,Data7!$BW$11:$BW$20</definedName>
    <definedName name="A125577448K_Data">Data7!$BW$11:$BW$20</definedName>
    <definedName name="A125577448K_Latest">Data7!$BW$20</definedName>
    <definedName name="A125577456K">Data7!$GS$1:$GS$10,Data7!$GS$11:$GS$20</definedName>
    <definedName name="A125577456K_Data">Data7!$GS$11:$GS$20</definedName>
    <definedName name="A125577456K_Latest">Data7!$GS$20</definedName>
    <definedName name="A125577464K">Data7!$HK$1:$HK$10,Data7!$HK$11:$HK$20</definedName>
    <definedName name="A125577464K_Data">Data7!$HK$11:$HK$20</definedName>
    <definedName name="A125577464K_Latest">Data7!$HK$20</definedName>
    <definedName name="A125577472K">Data7!$FI$1:$FI$10,Data7!$FI$11:$FI$20</definedName>
    <definedName name="A125577472K_Data">Data7!$FI$11:$FI$20</definedName>
    <definedName name="A125577472K_Latest">Data7!$FI$20</definedName>
    <definedName name="A125577480K">Data8!$AO$1:$AO$10,Data8!$AO$11:$AO$20</definedName>
    <definedName name="A125577480K_Data">Data8!$AO$11:$AO$20</definedName>
    <definedName name="A125577480K_Latest">Data8!$AO$20</definedName>
    <definedName name="A125577488C">Data9!$CS$1:$CS$10,Data9!$CS$11:$CS$20</definedName>
    <definedName name="A125577488C_Data">Data9!$CS$11:$CS$20</definedName>
    <definedName name="A125577488C_Latest">Data9!$CS$20</definedName>
    <definedName name="A125577496C">Data16!$AM$1:$AM$10,Data16!$AM$11:$AM$20</definedName>
    <definedName name="A125577496C_Data">Data16!$AM$11:$AM$20</definedName>
    <definedName name="A125577496C_Latest">Data16!$AM$20</definedName>
    <definedName name="A125577504T">Data16!$CO$1:$CO$10,Data16!$CO$11:$CO$20</definedName>
    <definedName name="A125577504T_Data">Data16!$CO$11:$CO$20</definedName>
    <definedName name="A125577504T_Latest">Data16!$CO$20</definedName>
    <definedName name="A125577512T">Data16!$FI$1:$FI$10,Data16!$FI$11:$FI$20</definedName>
    <definedName name="A125577512T_Data">Data16!$FI$11:$FI$20</definedName>
    <definedName name="A125577512T_Latest">Data16!$FI$20</definedName>
    <definedName name="A125577520T">Data16!$IC$1:$IC$10,Data16!$IC$11:$IC$20</definedName>
    <definedName name="A125577520T_Data">Data16!$IC$11:$IC$20</definedName>
    <definedName name="A125577520T_Latest">Data16!$IC$20</definedName>
    <definedName name="A125577528K">Data15!$S$1:$S$10,Data15!$S$11:$S$20</definedName>
    <definedName name="A125577528K_Data">Data15!$S$11:$S$20</definedName>
    <definedName name="A125577528K_Latest">Data15!$S$20</definedName>
    <definedName name="A125577536K">Data15!$HI$1:$HI$10,Data15!$HI$11:$HI$20</definedName>
    <definedName name="A125577536K_Data">Data15!$HI$11:$HI$20</definedName>
    <definedName name="A125577536K_Latest">Data15!$HI$20</definedName>
    <definedName name="A125577544K">Data17!$W$1:$W$10,Data17!$W$11:$W$20</definedName>
    <definedName name="A125577544K_Data">Data17!$W$11:$W$20</definedName>
    <definedName name="A125577544K_Latest">Data17!$W$20</definedName>
    <definedName name="A125577552K">Data16!$HK$1:$HK$10,Data16!$HK$11:$HK$20</definedName>
    <definedName name="A125577552K_Data">Data16!$HK$11:$HK$20</definedName>
    <definedName name="A125577552K_Latest">Data16!$HK$20</definedName>
    <definedName name="A125577560K">Data17!$BG$1:$BG$10,Data17!$BG$11:$BG$20</definedName>
    <definedName name="A125577560K_Data">Data17!$BG$11:$BG$20</definedName>
    <definedName name="A125577560K_Latest">Data17!$BG$20</definedName>
    <definedName name="A125577568C">Data17!$EA$1:$EA$10,Data17!$EA$11:$EA$20</definedName>
    <definedName name="A125577568C_Data">Data17!$EA$11:$EA$20</definedName>
    <definedName name="A125577568C_Latest">Data17!$EA$20</definedName>
    <definedName name="A125577576C">Data15!$FG$1:$FG$10,Data15!$FG$11:$FG$20</definedName>
    <definedName name="A125577576C_Data">Data15!$FG$11:$FG$20</definedName>
    <definedName name="A125577576C_Latest">Data15!$FG$20</definedName>
    <definedName name="A125577584C">Data16!$DG$1:$DG$10,Data16!$DG$11:$DG$20</definedName>
    <definedName name="A125577584C_Data">Data16!$DG$11:$DG$20</definedName>
    <definedName name="A125577584C_Latest">Data16!$DG$20</definedName>
    <definedName name="A125577592C">Data17!$E$1:$E$10,Data17!$E$11:$E$20</definedName>
    <definedName name="A125577592C_Data">Data17!$E$11:$E$20</definedName>
    <definedName name="A125577592C_Latest">Data17!$E$20</definedName>
    <definedName name="A125577600T">Data17!$AO$1:$AO$10,Data17!$AO$11:$AO$20</definedName>
    <definedName name="A125577600T_Data">Data17!$AO$11:$AO$20</definedName>
    <definedName name="A125577600T_Latest">Data17!$AO$20</definedName>
    <definedName name="A125577608K">Data17!$BY$1:$BY$10,Data17!$BY$11:$BY$20</definedName>
    <definedName name="A125577608K_Data">Data17!$BY$11:$BY$20</definedName>
    <definedName name="A125577608K_Latest">Data17!$BY$20</definedName>
    <definedName name="A125577616K">Data17!$DI$1:$DI$10,Data17!$DI$11:$DI$20</definedName>
    <definedName name="A125577616K_Data">Data17!$DI$11:$DI$20</definedName>
    <definedName name="A125577616K_Latest">Data17!$DI$20</definedName>
    <definedName name="A125577624K">Data15!$BC$1:$BC$10,Data15!$BC$11:$BC$20</definedName>
    <definedName name="A125577624K_Data">Data15!$BC$11:$BC$20</definedName>
    <definedName name="A125577624K_Latest">Data15!$BC$20</definedName>
    <definedName name="A125577632K">Data15!$DE$1:$DE$10,Data15!$DE$11:$DE$20</definedName>
    <definedName name="A125577632K_Data">Data15!$DE$11:$DE$20</definedName>
    <definedName name="A125577632K_Latest">Data15!$DE$20</definedName>
    <definedName name="A125577640K">Data15!$DW$1:$DW$10,Data15!$DW$11:$DW$20</definedName>
    <definedName name="A125577640K_Data">Data15!$DW$11:$DW$20</definedName>
    <definedName name="A125577640K_Latest">Data15!$DW$20</definedName>
    <definedName name="A125577648C">Data15!$GQ$1:$GQ$10,Data15!$GQ$11:$GQ$20</definedName>
    <definedName name="A125577648C_Data">Data15!$GQ$11:$GQ$20</definedName>
    <definedName name="A125577648C_Latest">Data15!$GQ$20</definedName>
    <definedName name="A125577656C">Data15!$IA$1:$IA$10,Data15!$IA$11:$IA$20</definedName>
    <definedName name="A125577656C_Data">Data15!$IA$11:$IA$20</definedName>
    <definedName name="A125577656C_Latest">Data15!$IA$20</definedName>
    <definedName name="A125577664C">Data16!$C$1:$C$10,Data16!$C$11:$C$20</definedName>
    <definedName name="A125577664C_Data">Data16!$C$11:$C$20</definedName>
    <definedName name="A125577664C_Latest">Data16!$C$20</definedName>
    <definedName name="A125577672C">Data16!$DY$1:$DY$10,Data16!$DY$11:$DY$20</definedName>
    <definedName name="A125577672C_Data">Data16!$DY$11:$DY$20</definedName>
    <definedName name="A125577672C_Latest">Data16!$DY$20</definedName>
    <definedName name="A125577680C">Data17!$CQ$1:$CQ$10,Data17!$CQ$11:$CQ$20</definedName>
    <definedName name="A125577680C_Data">Data17!$CQ$11:$CQ$20</definedName>
    <definedName name="A125577680C_Latest">Data17!$CQ$20</definedName>
    <definedName name="A125577688W">Data17!$FK$1:$FK$10,Data17!$FK$11:$FK$20</definedName>
    <definedName name="A125577688W_Data">Data17!$FK$11:$FK$20</definedName>
    <definedName name="A125577688W_Latest">Data17!$FK$20</definedName>
    <definedName name="A125577696W">Data17!$GC$1:$GC$10,Data17!$GC$11:$GC$20</definedName>
    <definedName name="A125577696W_Data">Data17!$GC$11:$GC$20</definedName>
    <definedName name="A125577696W_Latest">Data17!$GC$20</definedName>
    <definedName name="A125577704K">Data15!$EO$1:$EO$10,Data15!$EO$11:$EO$20</definedName>
    <definedName name="A125577704K_Data">Data15!$EO$11:$EO$20</definedName>
    <definedName name="A125577704K_Latest">Data15!$EO$20</definedName>
    <definedName name="A125577712K">Data16!$GA$1:$GA$10,Data16!$GA$11:$GA$20</definedName>
    <definedName name="A125577712K_Data">Data16!$GA$11:$GA$20</definedName>
    <definedName name="A125577712K_Latest">Data16!$GA$20</definedName>
    <definedName name="A125577720K">Data16!$GS$1:$GS$10,Data16!$GS$11:$GS$20</definedName>
    <definedName name="A125577720K_Data">Data16!$GS$11:$GS$20</definedName>
    <definedName name="A125577720K_Latest">Data16!$GS$20</definedName>
    <definedName name="A125577728C">Data17!$ES$1:$ES$10,Data17!$ES$11:$ES$20</definedName>
    <definedName name="A125577728C_Data">Data17!$ES$11:$ES$20</definedName>
    <definedName name="A125577728C_Latest">Data17!$ES$20</definedName>
    <definedName name="A125577736C">Data15!$AK$1:$AK$10,Data15!$AK$11:$AK$20</definedName>
    <definedName name="A125577736C_Data">Data15!$AK$11:$AK$20</definedName>
    <definedName name="A125577736C_Latest">Data15!$AK$20</definedName>
    <definedName name="A125577744C">Data15!$BU$1:$BU$10,Data15!$BU$11:$BU$20</definedName>
    <definedName name="A125577744C_Data">Data15!$BU$11:$BU$20</definedName>
    <definedName name="A125577744C_Latest">Data15!$BU$20</definedName>
    <definedName name="A125577752C">Data15!$CM$1:$CM$10,Data15!$CM$11:$CM$20</definedName>
    <definedName name="A125577752C_Data">Data15!$CM$11:$CM$20</definedName>
    <definedName name="A125577752C_Latest">Data15!$CM$20</definedName>
    <definedName name="A125577760C">Data15!$FY$1:$FY$10,Data15!$FY$11:$FY$20</definedName>
    <definedName name="A125577760C_Data">Data15!$FY$11:$FY$20</definedName>
    <definedName name="A125577760C_Latest">Data15!$FY$20</definedName>
    <definedName name="A125577768W">Data16!$BE$1:$BE$10,Data16!$BE$11:$BE$20</definedName>
    <definedName name="A125577768W_Data">Data16!$BE$11:$BE$20</definedName>
    <definedName name="A125577768W_Latest">Data16!$BE$20</definedName>
    <definedName name="A125577776W">Data16!$BW$1:$BW$10,Data16!$BW$11:$BW$20</definedName>
    <definedName name="A125577776W_Data">Data16!$BW$11:$BW$20</definedName>
    <definedName name="A125577776W_Latest">Data16!$BW$20</definedName>
    <definedName name="A125577784W">Data16!$U$1:$U$10,Data16!$U$11:$U$20</definedName>
    <definedName name="A125577784W_Data">Data16!$U$11:$U$20</definedName>
    <definedName name="A125577784W_Latest">Data16!$U$20</definedName>
    <definedName name="A125577792W">Data16!$EQ$1:$EQ$10,Data16!$EQ$11:$EQ$20</definedName>
    <definedName name="A125577792W_Data">Data16!$EQ$11:$EQ$20</definedName>
    <definedName name="A125577792W_Latest">Data16!$EQ$20</definedName>
    <definedName name="A125577800K">Data17!$GU$1:$GU$10,Data17!$GU$11:$GU$20</definedName>
    <definedName name="A125577800K_Data">Data17!$GU$11:$GU$20</definedName>
    <definedName name="A125577800K_Latest">Data17!$GU$20</definedName>
    <definedName name="A125577808C">Data18!$IG$1:$IG$10,Data18!$IG$11:$IG$20</definedName>
    <definedName name="A125577808C_Data">Data18!$IG$11:$IG$20</definedName>
    <definedName name="A125577808C_Latest">Data18!$IG$20</definedName>
    <definedName name="A125577816C">Data19!$AS$1:$AS$10,Data19!$AS$11:$AS$20</definedName>
    <definedName name="A125577816C_Data">Data19!$AS$11:$AS$20</definedName>
    <definedName name="A125577816C_Latest">Data19!$AS$20</definedName>
    <definedName name="A125577824C">Data19!$DM$1:$DM$10,Data19!$DM$11:$DM$20</definedName>
    <definedName name="A125577824C_Data">Data19!$DM$11:$DM$20</definedName>
    <definedName name="A125577824C_Latest">Data19!$DM$20</definedName>
    <definedName name="A125577832C">Data19!$GG$1:$GG$10,Data19!$GG$11:$GG$20</definedName>
    <definedName name="A125577832C_Data">Data19!$GG$11:$GG$20</definedName>
    <definedName name="A125577832C_Latest">Data19!$GG$20</definedName>
    <definedName name="A125577840C">Data17!$HM$1:$HM$10,Data17!$HM$11:$HM$20</definedName>
    <definedName name="A125577840C_Data">Data17!$HM$11:$HM$20</definedName>
    <definedName name="A125577840C_Latest">Data17!$HM$20</definedName>
    <definedName name="A125577848W">Data18!$FM$1:$FM$10,Data18!$FM$11:$FM$20</definedName>
    <definedName name="A125577848W_Data">Data18!$FM$11:$FM$20</definedName>
    <definedName name="A125577848W_Latest">Data18!$FM$20</definedName>
    <definedName name="A125577856W">Data19!$HQ$1:$HQ$10,Data19!$HQ$11:$HQ$20</definedName>
    <definedName name="A125577856W_Data">Data19!$HQ$11:$HQ$20</definedName>
    <definedName name="A125577856W_Latest">Data19!$HQ$20</definedName>
    <definedName name="A125577864W">Data19!$FO$1:$FO$10,Data19!$FO$11:$FO$20</definedName>
    <definedName name="A125577864W_Data">Data19!$FO$11:$FO$20</definedName>
    <definedName name="A125577864W_Latest">Data19!$FO$20</definedName>
    <definedName name="A125577872W">Data20!$K$1:$K$10,Data20!$K$11:$K$20</definedName>
    <definedName name="A125577872W_Data">Data20!$K$11:$K$20</definedName>
    <definedName name="A125577872W_Latest">Data20!$K$20</definedName>
    <definedName name="A125577880W">Data20!$CE$1:$CE$10,Data20!$CE$11:$CE$20</definedName>
    <definedName name="A125577880W_Data">Data20!$CE$11:$CE$20</definedName>
    <definedName name="A125577880W_Latest">Data20!$CE$20</definedName>
    <definedName name="A125577888R">Data18!$DK$1:$DK$10,Data18!$DK$11:$DK$20</definedName>
    <definedName name="A125577888R_Data">Data18!$DK$11:$DK$20</definedName>
    <definedName name="A125577888R_Latest">Data18!$DK$20</definedName>
    <definedName name="A125577896R">Data19!$BK$1:$BK$10,Data19!$BK$11:$BK$20</definedName>
    <definedName name="A125577896R_Data">Data19!$BK$11:$BK$20</definedName>
    <definedName name="A125577896R_Latest">Data19!$BK$20</definedName>
    <definedName name="A125577904C">Data19!$GY$1:$GY$10,Data19!$GY$11:$GY$20</definedName>
    <definedName name="A125577904C_Data">Data19!$GY$11:$GY$20</definedName>
    <definedName name="A125577904C_Latest">Data19!$GY$20</definedName>
    <definedName name="A125577912C">Data19!$II$1:$II$10,Data19!$II$11:$II$20</definedName>
    <definedName name="A125577912C_Data">Data19!$II$11:$II$20</definedName>
    <definedName name="A125577912C_Latest">Data19!$II$20</definedName>
    <definedName name="A125577920C">Data20!$AC$1:$AC$10,Data20!$AC$11:$AC$20</definedName>
    <definedName name="A125577920C_Data">Data20!$AC$11:$AC$20</definedName>
    <definedName name="A125577920C_Latest">Data20!$AC$20</definedName>
    <definedName name="A125577928W">Data20!$BM$1:$BM$10,Data20!$BM$11:$BM$20</definedName>
    <definedName name="A125577928W_Data">Data20!$BM$11:$BM$20</definedName>
    <definedName name="A125577928W_Latest">Data20!$BM$20</definedName>
    <definedName name="A125577936W">Data18!$G$1:$G$10,Data18!$G$11:$G$20</definedName>
    <definedName name="A125577936W_Data">Data18!$G$11:$G$20</definedName>
    <definedName name="A125577936W_Latest">Data18!$G$20</definedName>
    <definedName name="A125577944W">Data18!$BI$1:$BI$10,Data18!$BI$11:$BI$20</definedName>
    <definedName name="A125577944W_Data">Data18!$BI$11:$BI$20</definedName>
    <definedName name="A125577944W_Latest">Data18!$BI$20</definedName>
    <definedName name="A125577952W">Data18!$CA$1:$CA$10,Data18!$CA$11:$CA$20</definedName>
    <definedName name="A125577952W_Data">Data18!$CA$11:$CA$20</definedName>
    <definedName name="A125577952W_Latest">Data18!$CA$20</definedName>
    <definedName name="A125577960W">Data18!$EU$1:$EU$10,Data18!$EU$11:$EU$20</definedName>
    <definedName name="A125577960W_Data">Data18!$EU$11:$EU$20</definedName>
    <definedName name="A125577960W_Latest">Data18!$EU$20</definedName>
    <definedName name="A125577968R">Data18!$GE$1:$GE$10,Data18!$GE$11:$GE$20</definedName>
    <definedName name="A125577968R_Data">Data18!$GE$11:$GE$20</definedName>
    <definedName name="A125577968R_Latest">Data18!$GE$20</definedName>
    <definedName name="A125577976R">Data18!$GW$1:$GW$10,Data18!$GW$11:$GW$20</definedName>
    <definedName name="A125577976R_Data">Data18!$GW$11:$GW$20</definedName>
    <definedName name="A125577976R_Latest">Data18!$GW$20</definedName>
    <definedName name="A125577984R">Data19!$CC$1:$CC$10,Data19!$CC$11:$CC$20</definedName>
    <definedName name="A125577984R_Data">Data19!$CC$11:$CC$20</definedName>
    <definedName name="A125577984R_Latest">Data19!$CC$20</definedName>
    <definedName name="A125577992R">Data20!$AU$1:$AU$10,Data20!$AU$11:$AU$20</definedName>
    <definedName name="A125577992R_Data">Data20!$AU$11:$AU$20</definedName>
    <definedName name="A125577992R_Latest">Data20!$AU$20</definedName>
    <definedName name="A125578000F">Data20!$DO$1:$DO$10,Data20!$DO$11:$DO$20</definedName>
    <definedName name="A125578000F_Data">Data20!$DO$11:$DO$20</definedName>
    <definedName name="A125578000F_Latest">Data20!$DO$20</definedName>
    <definedName name="A125578008X">Data20!$EG$1:$EG$10,Data20!$EG$11:$EG$20</definedName>
    <definedName name="A125578008X_Data">Data20!$EG$11:$EG$20</definedName>
    <definedName name="A125578008X_Latest">Data20!$EG$20</definedName>
    <definedName name="A125578016X">Data18!$CS$1:$CS$10,Data18!$CS$11:$CS$20</definedName>
    <definedName name="A125578016X_Data">Data18!$CS$11:$CS$20</definedName>
    <definedName name="A125578016X_Latest">Data18!$CS$20</definedName>
    <definedName name="A125578024X">Data19!$EE$1:$EE$10,Data19!$EE$11:$EE$20</definedName>
    <definedName name="A125578024X_Data">Data19!$EE$11:$EE$20</definedName>
    <definedName name="A125578024X_Latest">Data19!$EE$20</definedName>
    <definedName name="A125578032X">Data19!$EW$1:$EW$10,Data19!$EW$11:$EW$20</definedName>
    <definedName name="A125578032X_Data">Data19!$EW$11:$EW$20</definedName>
    <definedName name="A125578032X_Latest">Data19!$EW$20</definedName>
    <definedName name="A125578040X">Data20!$CW$1:$CW$10,Data20!$CW$11:$CW$20</definedName>
    <definedName name="A125578040X_Data">Data20!$CW$11:$CW$20</definedName>
    <definedName name="A125578040X_Latest">Data20!$CW$20</definedName>
    <definedName name="A125578048T">Data17!$IE$1:$IE$10,Data17!$IE$11:$IE$20</definedName>
    <definedName name="A125578048T_Data">Data17!$IE$11:$IE$20</definedName>
    <definedName name="A125578048T_Latest">Data17!$IE$20</definedName>
    <definedName name="A125578056T">Data18!$Y$1:$Y$10,Data18!$Y$11:$Y$20</definedName>
    <definedName name="A125578056T_Data">Data18!$Y$11:$Y$20</definedName>
    <definedName name="A125578056T_Latest">Data18!$Y$20</definedName>
    <definedName name="A125578064T">Data18!$AQ$1:$AQ$10,Data18!$AQ$11:$AQ$20</definedName>
    <definedName name="A125578064T_Data">Data18!$AQ$11:$AQ$20</definedName>
    <definedName name="A125578064T_Latest">Data18!$AQ$20</definedName>
    <definedName name="A125578072T">Data18!$EC$1:$EC$10,Data18!$EC$11:$EC$20</definedName>
    <definedName name="A125578072T_Data">Data18!$EC$11:$EC$20</definedName>
    <definedName name="A125578072T_Latest">Data18!$EC$20</definedName>
    <definedName name="A125578080T">Data19!$I$1:$I$10,Data19!$I$11:$I$20</definedName>
    <definedName name="A125578080T_Data">Data19!$I$11:$I$20</definedName>
    <definedName name="A125578080T_Latest">Data19!$I$20</definedName>
    <definedName name="A125578088K">Data19!$AA$1:$AA$10,Data19!$AA$11:$AA$20</definedName>
    <definedName name="A125578088K_Data">Data19!$AA$11:$AA$20</definedName>
    <definedName name="A125578088K_Latest">Data19!$AA$20</definedName>
    <definedName name="A125578096K">Data18!$HO$1:$HO$10,Data18!$HO$11:$HO$20</definedName>
    <definedName name="A125578096K_Data">Data18!$HO$11:$HO$20</definedName>
    <definedName name="A125578096K_Latest">Data18!$HO$20</definedName>
    <definedName name="A125578104X">Data19!$CU$1:$CU$10,Data19!$CU$11:$CU$20</definedName>
    <definedName name="A125578104X_Data">Data19!$CU$11:$CU$20</definedName>
    <definedName name="A125578104X_Latest">Data19!$CU$20</definedName>
    <definedName name="A125578112X">Data20!$EY$1:$EY$10,Data20!$EY$11:$EY$20</definedName>
    <definedName name="A125578112X_Data">Data20!$EY$11:$EY$20</definedName>
    <definedName name="A125578112X_Latest">Data20!$EY$20</definedName>
    <definedName name="A125578120X">Data21!$GK$1:$GK$10,Data21!$GK$11:$GK$20</definedName>
    <definedName name="A125578120X_Data">Data21!$GK$11:$GK$20</definedName>
    <definedName name="A125578120X_Latest">Data21!$GK$20</definedName>
    <definedName name="A125578128T">Data21!$IM$1:$IM$10,Data21!$IM$11:$IM$20</definedName>
    <definedName name="A125578128T_Data">Data21!$IM$11:$IM$20</definedName>
    <definedName name="A125578128T_Latest">Data21!$IM$20</definedName>
    <definedName name="A125578136T">Data22!$BQ$1:$BQ$10,Data22!$BQ$11:$BQ$20</definedName>
    <definedName name="A125578136T_Data">Data22!$BQ$11:$BQ$20</definedName>
    <definedName name="A125578136T_Latest">Data22!$BQ$20</definedName>
    <definedName name="A125578144T">Data22!$EK$1:$EK$10,Data22!$EK$11:$EK$20</definedName>
    <definedName name="A125578144T_Data">Data22!$EK$11:$EK$20</definedName>
    <definedName name="A125578144T_Latest">Data22!$EK$20</definedName>
    <definedName name="A125578152T">Data20!$FQ$1:$FQ$10,Data20!$FQ$11:$FQ$20</definedName>
    <definedName name="A125578152T_Data">Data20!$FQ$11:$FQ$20</definedName>
    <definedName name="A125578152T_Latest">Data20!$FQ$20</definedName>
    <definedName name="A125578160T">Data21!$DQ$1:$DQ$10,Data21!$DQ$11:$DQ$20</definedName>
    <definedName name="A125578160T_Data">Data21!$DQ$11:$DQ$20</definedName>
    <definedName name="A125578160T_Latest">Data21!$DQ$20</definedName>
    <definedName name="A125578168K">Data22!$FU$1:$FU$10,Data22!$FU$11:$FU$20</definedName>
    <definedName name="A125578168K_Data">Data22!$FU$11:$FU$20</definedName>
    <definedName name="A125578168K_Latest">Data22!$FU$20</definedName>
    <definedName name="A125578176K">Data22!$DS$1:$DS$10,Data22!$DS$11:$DS$20</definedName>
    <definedName name="A125578176K_Data">Data22!$DS$11:$DS$20</definedName>
    <definedName name="A125578176K_Latest">Data22!$DS$20</definedName>
    <definedName name="A125578184K">Data22!$HE$1:$HE$10,Data22!$HE$11:$HE$20</definedName>
    <definedName name="A125578184K_Data">Data22!$HE$11:$HE$20</definedName>
    <definedName name="A125578184K_Latest">Data22!$HE$20</definedName>
    <definedName name="A125578192K">Data23!$AI$1:$AI$10,Data23!$AI$11:$AI$20</definedName>
    <definedName name="A125578192K_Data">Data23!$AI$11:$AI$20</definedName>
    <definedName name="A125578192K_Latest">Data23!$AI$20</definedName>
    <definedName name="A125578200X">Data21!$BO$1:$BO$10,Data21!$BO$11:$BO$20</definedName>
    <definedName name="A125578200X_Data">Data21!$BO$11:$BO$20</definedName>
    <definedName name="A125578200X_Latest">Data21!$BO$20</definedName>
    <definedName name="A125578208T">Data22!$O$1:$O$10,Data22!$O$11:$O$20</definedName>
    <definedName name="A125578208T_Data">Data22!$O$11:$O$20</definedName>
    <definedName name="A125578208T_Latest">Data22!$O$20</definedName>
    <definedName name="A125578216T">Data22!$FC$1:$FC$10,Data22!$FC$11:$FC$20</definedName>
    <definedName name="A125578216T_Data">Data22!$FC$11:$FC$20</definedName>
    <definedName name="A125578216T_Latest">Data22!$FC$20</definedName>
    <definedName name="A125578224T">Data22!$GM$1:$GM$10,Data22!$GM$11:$GM$20</definedName>
    <definedName name="A125578224T_Data">Data22!$GM$11:$GM$20</definedName>
    <definedName name="A125578224T_Latest">Data22!$GM$20</definedName>
    <definedName name="A125578232T">Data22!$HW$1:$HW$10,Data22!$HW$11:$HW$20</definedName>
    <definedName name="A125578232T_Data">Data22!$HW$11:$HW$20</definedName>
    <definedName name="A125578232T_Latest">Data22!$HW$20</definedName>
    <definedName name="A125578240T">Data23!$Q$1:$Q$10,Data23!$Q$11:$Q$20</definedName>
    <definedName name="A125578240T_Data">Data23!$Q$11:$Q$20</definedName>
    <definedName name="A125578240T_Latest">Data23!$Q$20</definedName>
    <definedName name="A125578248K">Data20!$HA$1:$HA$10,Data20!$HA$11:$HA$20</definedName>
    <definedName name="A125578248K_Data">Data20!$HA$11:$HA$20</definedName>
    <definedName name="A125578248K_Latest">Data20!$HA$20</definedName>
    <definedName name="A125578256K">Data21!$M$1:$M$10,Data21!$M$11:$M$20</definedName>
    <definedName name="A125578256K_Data">Data21!$M$11:$M$20</definedName>
    <definedName name="A125578256K_Latest">Data21!$M$20</definedName>
    <definedName name="A125578264K">Data21!$AE$1:$AE$10,Data21!$AE$11:$AE$20</definedName>
    <definedName name="A125578264K_Data">Data21!$AE$11:$AE$20</definedName>
    <definedName name="A125578264K_Latest">Data21!$AE$20</definedName>
    <definedName name="A125578272K">Data21!$CY$1:$CY$10,Data21!$CY$11:$CY$20</definedName>
    <definedName name="A125578272K_Data">Data21!$CY$11:$CY$20</definedName>
    <definedName name="A125578272K_Latest">Data21!$CY$20</definedName>
    <definedName name="A125578280K">Data21!$EI$1:$EI$10,Data21!$EI$11:$EI$20</definedName>
    <definedName name="A125578280K_Data">Data21!$EI$11:$EI$20</definedName>
    <definedName name="A125578280K_Latest">Data21!$EI$20</definedName>
    <definedName name="A125578288C">Data21!$FA$1:$FA$10,Data21!$FA$11:$FA$20</definedName>
    <definedName name="A125578288C_Data">Data21!$FA$11:$FA$20</definedName>
    <definedName name="A125578288C_Latest">Data21!$FA$20</definedName>
    <definedName name="A125578296C">Data22!$AG$1:$AG$10,Data22!$AG$11:$AG$20</definedName>
    <definedName name="A125578296C_Data">Data22!$AG$11:$AG$20</definedName>
    <definedName name="A125578296C_Latest">Data22!$AG$20</definedName>
    <definedName name="A125578304T">Data22!$IO$1:$IO$10,Data22!$IO$11:$IO$20</definedName>
    <definedName name="A125578304T_Data">Data22!$IO$11:$IO$20</definedName>
    <definedName name="A125578304T_Latest">Data22!$IO$20</definedName>
    <definedName name="A125578312T">Data23!$BS$1:$BS$10,Data23!$BS$11:$BS$20</definedName>
    <definedName name="A125578312T_Data">Data23!$BS$11:$BS$20</definedName>
    <definedName name="A125578312T_Latest">Data23!$BS$20</definedName>
    <definedName name="A125578320T">Data23!$CK$1:$CK$10,Data23!$CK$11:$CK$20</definedName>
    <definedName name="A125578320T_Data">Data23!$CK$11:$CK$20</definedName>
    <definedName name="A125578320T_Latest">Data23!$CK$20</definedName>
    <definedName name="A125578328K">Data21!$AW$1:$AW$10,Data21!$AW$11:$AW$20</definedName>
    <definedName name="A125578328K_Data">Data21!$AW$11:$AW$20</definedName>
    <definedName name="A125578328K_Latest">Data21!$AW$20</definedName>
    <definedName name="A125578336K">Data22!$CI$1:$CI$10,Data22!$CI$11:$CI$20</definedName>
    <definedName name="A125578336K_Data">Data22!$CI$11:$CI$20</definedName>
    <definedName name="A125578336K_Latest">Data22!$CI$20</definedName>
    <definedName name="A125578344K">Data22!$DA$1:$DA$10,Data22!$DA$11:$DA$20</definedName>
    <definedName name="A125578344K_Data">Data22!$DA$11:$DA$20</definedName>
    <definedName name="A125578344K_Latest">Data22!$DA$20</definedName>
    <definedName name="A125578352K">Data23!$BA$1:$BA$10,Data23!$BA$11:$BA$20</definedName>
    <definedName name="A125578352K_Data">Data23!$BA$11:$BA$20</definedName>
    <definedName name="A125578352K_Latest">Data23!$BA$20</definedName>
    <definedName name="A125578360K">Data20!$GI$1:$GI$10,Data20!$GI$11:$GI$20</definedName>
    <definedName name="A125578360K_Data">Data20!$GI$11:$GI$20</definedName>
    <definedName name="A125578360K_Latest">Data20!$GI$20</definedName>
    <definedName name="A125578368C">Data20!$HS$1:$HS$10,Data20!$HS$11:$HS$20</definedName>
    <definedName name="A125578368C_Data">Data20!$HS$11:$HS$20</definedName>
    <definedName name="A125578368C_Latest">Data20!$HS$20</definedName>
    <definedName name="A125578376C">Data20!$IK$1:$IK$10,Data20!$IK$11:$IK$20</definedName>
    <definedName name="A125578376C_Data">Data20!$IK$11:$IK$20</definedName>
    <definedName name="A125578376C_Latest">Data20!$IK$20</definedName>
    <definedName name="A125578384C">Data21!$CG$1:$CG$10,Data21!$CG$11:$CG$20</definedName>
    <definedName name="A125578384C_Data">Data21!$CG$11:$CG$20</definedName>
    <definedName name="A125578384C_Latest">Data21!$CG$20</definedName>
    <definedName name="A125578392C">Data21!$HC$1:$HC$10,Data21!$HC$11:$HC$20</definedName>
    <definedName name="A125578392C_Data">Data21!$HC$11:$HC$20</definedName>
    <definedName name="A125578392C_Latest">Data21!$HC$20</definedName>
    <definedName name="A125578400T">Data21!$HU$1:$HU$10,Data21!$HU$11:$HU$20</definedName>
    <definedName name="A125578400T_Data">Data21!$HU$11:$HU$20</definedName>
    <definedName name="A125578400T_Latest">Data21!$HU$20</definedName>
    <definedName name="A125578408K">Data21!$FS$1:$FS$10,Data21!$FS$11:$FS$20</definedName>
    <definedName name="A125578408K_Data">Data21!$FS$11:$FS$20</definedName>
    <definedName name="A125578408K_Latest">Data21!$FS$20</definedName>
    <definedName name="A125578416K">Data22!$AY$1:$AY$10,Data22!$AY$11:$AY$20</definedName>
    <definedName name="A125578416K_Data">Data22!$AY$11:$AY$20</definedName>
    <definedName name="A125578416K_Latest">Data22!$AY$20</definedName>
    <definedName name="A125578424K">Data23!$DC$1:$DC$10,Data23!$DC$11:$DC$20</definedName>
    <definedName name="A125578424K_Data">Data23!$DC$11:$DC$20</definedName>
    <definedName name="A125578424K_Latest">Data23!$DC$20</definedName>
    <definedName name="A125578432K">Data4!$HW$1:$HW$10,Data4!$HW$11:$HW$20</definedName>
    <definedName name="A125578432K_Data">Data4!$HW$11:$HW$20</definedName>
    <definedName name="A125578432K_Latest">Data4!$HW$20</definedName>
    <definedName name="A125578440K">Data5!$AI$1:$AI$10,Data5!$AI$11:$AI$20</definedName>
    <definedName name="A125578440K_Data">Data5!$AI$11:$AI$20</definedName>
    <definedName name="A125578440K_Latest">Data5!$AI$20</definedName>
    <definedName name="A125578448C">Data5!$DC$1:$DC$10,Data5!$DC$11:$DC$20</definedName>
    <definedName name="A125578448C_Data">Data5!$DC$11:$DC$20</definedName>
    <definedName name="A125578448C_Latest">Data5!$DC$20</definedName>
    <definedName name="A125578456C">Data5!$FW$1:$FW$10,Data5!$FW$11:$FW$20</definedName>
    <definedName name="A125578456C_Data">Data5!$FW$11:$FW$20</definedName>
    <definedName name="A125578456C_Latest">Data5!$FW$20</definedName>
    <definedName name="A125578464C">Data3!$HC$1:$HC$10,Data3!$HC$11:$HC$20</definedName>
    <definedName name="A125578464C_Data">Data3!$HC$11:$HC$20</definedName>
    <definedName name="A125578464C_Latest">Data3!$HC$20</definedName>
    <definedName name="A125578472C">Data4!$FC$1:$FC$10,Data4!$FC$11:$FC$20</definedName>
    <definedName name="A125578472C_Data">Data4!$FC$11:$FC$20</definedName>
    <definedName name="A125578472C_Latest">Data4!$FC$20</definedName>
    <definedName name="A125578480C">Data5!$HG$1:$HG$10,Data5!$HG$11:$HG$20</definedName>
    <definedName name="A125578480C_Data">Data5!$HG$11:$HG$20</definedName>
    <definedName name="A125578480C_Latest">Data5!$HG$20</definedName>
    <definedName name="A125578488W">Data5!$FE$1:$FE$10,Data5!$FE$11:$FE$20</definedName>
    <definedName name="A125578488W_Data">Data5!$FE$11:$FE$20</definedName>
    <definedName name="A125578488W_Latest">Data5!$FE$20</definedName>
    <definedName name="A125578496W">Data5!$IQ$1:$IQ$10,Data5!$IQ$11:$IQ$20</definedName>
    <definedName name="A125578496W_Data">Data5!$IQ$11:$IQ$20</definedName>
    <definedName name="A125578496W_Latest">Data5!$IQ$20</definedName>
    <definedName name="A125578504K">Data6!$BU$1:$BU$10,Data6!$BU$11:$BU$20</definedName>
    <definedName name="A125578504K_Data">Data6!$BU$11:$BU$20</definedName>
    <definedName name="A125578504K_Latest">Data6!$BU$20</definedName>
    <definedName name="A125578512K">Data4!$DA$1:$DA$10,Data4!$DA$11:$DA$20</definedName>
    <definedName name="A125578512K_Data">Data4!$DA$11:$DA$20</definedName>
    <definedName name="A125578512K_Latest">Data4!$DA$20</definedName>
    <definedName name="A125578520K">Data5!$BA$1:$BA$10,Data5!$BA$11:$BA$20</definedName>
    <definedName name="A125578520K_Data">Data5!$BA$11:$BA$20</definedName>
    <definedName name="A125578520K_Latest">Data5!$BA$20</definedName>
    <definedName name="A125578528C">Data5!$GO$1:$GO$10,Data5!$GO$11:$GO$20</definedName>
    <definedName name="A125578528C_Data">Data5!$GO$11:$GO$20</definedName>
    <definedName name="A125578528C_Latest">Data5!$GO$20</definedName>
    <definedName name="A125578536C">Data5!$HY$1:$HY$10,Data5!$HY$11:$HY$20</definedName>
    <definedName name="A125578536C_Data">Data5!$HY$11:$HY$20</definedName>
    <definedName name="A125578536C_Latest">Data5!$HY$20</definedName>
    <definedName name="A125578544C">Data6!$S$1:$S$10,Data6!$S$11:$S$20</definedName>
    <definedName name="A125578544C_Data">Data6!$S$11:$S$20</definedName>
    <definedName name="A125578544C_Latest">Data6!$S$20</definedName>
    <definedName name="A125578552C">Data6!$BC$1:$BC$10,Data6!$BC$11:$BC$20</definedName>
    <definedName name="A125578552C_Data">Data6!$BC$11:$BC$20</definedName>
    <definedName name="A125578552C_Latest">Data6!$BC$20</definedName>
    <definedName name="A125578560C">Data3!$IM$1:$IM$10,Data3!$IM$11:$IM$20</definedName>
    <definedName name="A125578560C_Data">Data3!$IM$11:$IM$20</definedName>
    <definedName name="A125578560C_Latest">Data3!$IM$20</definedName>
    <definedName name="A125578568W">Data4!$AY$1:$AY$10,Data4!$AY$11:$AY$20</definedName>
    <definedName name="A125578568W_Data">Data4!$AY$11:$AY$20</definedName>
    <definedName name="A125578568W_Latest">Data4!$AY$20</definedName>
    <definedName name="A125578576W">Data4!$BQ$1:$BQ$10,Data4!$BQ$11:$BQ$20</definedName>
    <definedName name="A125578576W_Data">Data4!$BQ$11:$BQ$20</definedName>
    <definedName name="A125578576W_Latest">Data4!$BQ$20</definedName>
    <definedName name="A125578584W">Data4!$EK$1:$EK$10,Data4!$EK$11:$EK$20</definedName>
    <definedName name="A125578584W_Data">Data4!$EK$11:$EK$20</definedName>
    <definedName name="A125578584W_Latest">Data4!$EK$20</definedName>
    <definedName name="A125578592W">Data4!$FU$1:$FU$10,Data4!$FU$11:$FU$20</definedName>
    <definedName name="A125578592W_Data">Data4!$FU$11:$FU$20</definedName>
    <definedName name="A125578592W_Latest">Data4!$FU$20</definedName>
    <definedName name="A125578600K">Data4!$GM$1:$GM$10,Data4!$GM$11:$GM$20</definedName>
    <definedName name="A125578600K_Data">Data4!$GM$11:$GM$20</definedName>
    <definedName name="A125578600K_Latest">Data4!$GM$20</definedName>
    <definedName name="A125578608C">Data5!$BS$1:$BS$10,Data5!$BS$11:$BS$20</definedName>
    <definedName name="A125578608C_Data">Data5!$BS$11:$BS$20</definedName>
    <definedName name="A125578608C_Latest">Data5!$BS$20</definedName>
    <definedName name="A125578616C">Data6!$AK$1:$AK$10,Data6!$AK$11:$AK$20</definedName>
    <definedName name="A125578616C_Data">Data6!$AK$11:$AK$20</definedName>
    <definedName name="A125578616C_Latest">Data6!$AK$20</definedName>
    <definedName name="A125578624C">Data6!$DE$1:$DE$10,Data6!$DE$11:$DE$20</definedName>
    <definedName name="A125578624C_Data">Data6!$DE$11:$DE$20</definedName>
    <definedName name="A125578624C_Latest">Data6!$DE$20</definedName>
    <definedName name="A125578632C">Data6!$DW$1:$DW$10,Data6!$DW$11:$DW$20</definedName>
    <definedName name="A125578632C_Data">Data6!$DW$11:$DW$20</definedName>
    <definedName name="A125578632C_Latest">Data6!$DW$20</definedName>
    <definedName name="A125578640C">Data4!$CI$1:$CI$10,Data4!$CI$11:$CI$20</definedName>
    <definedName name="A125578640C_Data">Data4!$CI$11:$CI$20</definedName>
    <definedName name="A125578640C_Latest">Data4!$CI$20</definedName>
    <definedName name="A125578648W">Data5!$DU$1:$DU$10,Data5!$DU$11:$DU$20</definedName>
    <definedName name="A125578648W_Data">Data5!$DU$11:$DU$20</definedName>
    <definedName name="A125578648W_Latest">Data5!$DU$20</definedName>
    <definedName name="A125578656W">Data5!$EM$1:$EM$10,Data5!$EM$11:$EM$20</definedName>
    <definedName name="A125578656W_Data">Data5!$EM$11:$EM$20</definedName>
    <definedName name="A125578656W_Latest">Data5!$EM$20</definedName>
    <definedName name="A125578664W">Data6!$CM$1:$CM$10,Data6!$CM$11:$CM$20</definedName>
    <definedName name="A125578664W_Data">Data6!$CM$11:$CM$20</definedName>
    <definedName name="A125578664W_Latest">Data6!$CM$20</definedName>
    <definedName name="A125578672W">Data3!$HU$1:$HU$10,Data3!$HU$11:$HU$20</definedName>
    <definedName name="A125578672W_Data">Data3!$HU$11:$HU$20</definedName>
    <definedName name="A125578672W_Latest">Data3!$HU$20</definedName>
    <definedName name="A125578680W">Data4!$O$1:$O$10,Data4!$O$11:$O$20</definedName>
    <definedName name="A125578680W_Data">Data4!$O$11:$O$20</definedName>
    <definedName name="A125578680W_Latest">Data4!$O$20</definedName>
    <definedName name="A125578688R">Data4!$AG$1:$AG$10,Data4!$AG$11:$AG$20</definedName>
    <definedName name="A125578688R_Data">Data4!$AG$11:$AG$20</definedName>
    <definedName name="A125578688R_Latest">Data4!$AG$20</definedName>
    <definedName name="A125578696R">Data4!$DS$1:$DS$10,Data4!$DS$11:$DS$20</definedName>
    <definedName name="A125578696R_Data">Data4!$DS$11:$DS$20</definedName>
    <definedName name="A125578696R_Latest">Data4!$DS$20</definedName>
    <definedName name="A125578704C">Data4!$IO$1:$IO$10,Data4!$IO$11:$IO$20</definedName>
    <definedName name="A125578704C_Data">Data4!$IO$11:$IO$20</definedName>
    <definedName name="A125578704C_Latest">Data4!$IO$20</definedName>
    <definedName name="A125578712C">Data5!$Q$1:$Q$10,Data5!$Q$11:$Q$20</definedName>
    <definedName name="A125578712C_Data">Data5!$Q$11:$Q$20</definedName>
    <definedName name="A125578712C_Latest">Data5!$Q$20</definedName>
    <definedName name="A125578720C">Data4!$HE$1:$HE$10,Data4!$HE$11:$HE$20</definedName>
    <definedName name="A125578720C_Data">Data4!$HE$11:$HE$20</definedName>
    <definedName name="A125578720C_Latest">Data4!$HE$20</definedName>
    <definedName name="A125578728W">Data5!$CK$1:$CK$10,Data5!$CK$11:$CK$20</definedName>
    <definedName name="A125578728W_Data">Data5!$CK$11:$CK$20</definedName>
    <definedName name="A125578728W_Latest">Data5!$CK$20</definedName>
    <definedName name="A125578736W">Data6!$EO$1:$EO$10,Data6!$EO$11:$EO$20</definedName>
    <definedName name="A125578736W_Data">Data6!$EO$11:$EO$20</definedName>
    <definedName name="A125578736W_Latest">Data6!$EO$20</definedName>
    <definedName name="A125578744W">Data10!$EE$1:$EE$10,Data10!$EE$11:$EE$20</definedName>
    <definedName name="A125578744W_Data">Data10!$EE$11:$EE$20</definedName>
    <definedName name="A125578744W_Latest">Data10!$EE$20</definedName>
    <definedName name="A125578752W">Data10!$GG$1:$GG$10,Data10!$GG$11:$GG$20</definedName>
    <definedName name="A125578752W_Data">Data10!$GG$11:$GG$20</definedName>
    <definedName name="A125578752W_Latest">Data10!$GG$20</definedName>
    <definedName name="A125578760W">Data11!$K$1:$K$10,Data11!$K$11:$K$20</definedName>
    <definedName name="A125578760W_Data">Data11!$K$11:$K$20</definedName>
    <definedName name="A125578760W_Latest">Data11!$K$20</definedName>
    <definedName name="A125578768R">Data11!$CE$1:$CE$10,Data11!$CE$11:$CE$20</definedName>
    <definedName name="A125578768R_Data">Data11!$CE$11:$CE$20</definedName>
    <definedName name="A125578768R_Latest">Data11!$CE$20</definedName>
    <definedName name="A125578776R">Data9!$DK$1:$DK$10,Data9!$DK$11:$DK$20</definedName>
    <definedName name="A125578776R_Data">Data9!$DK$11:$DK$20</definedName>
    <definedName name="A125578776R_Latest">Data9!$DK$20</definedName>
    <definedName name="A125578784R">Data10!$BK$1:$BK$10,Data10!$BK$11:$BK$20</definedName>
    <definedName name="A125578784R_Data">Data10!$BK$11:$BK$20</definedName>
    <definedName name="A125578784R_Latest">Data10!$BK$20</definedName>
    <definedName name="A125578792R">Data11!$DO$1:$DO$10,Data11!$DO$11:$DO$20</definedName>
    <definedName name="A125578792R_Data">Data11!$DO$11:$DO$20</definedName>
    <definedName name="A125578792R_Latest">Data11!$DO$20</definedName>
    <definedName name="A125578800C">Data11!$BM$1:$BM$10,Data11!$BM$11:$BM$20</definedName>
    <definedName name="A125578800C_Data">Data11!$BM$11:$BM$20</definedName>
    <definedName name="A125578800C_Latest">Data11!$BM$20</definedName>
    <definedName name="A125578808W">Data11!$EY$1:$EY$10,Data11!$EY$11:$EY$20</definedName>
    <definedName name="A125578808W_Data">Data11!$EY$11:$EY$20</definedName>
    <definedName name="A125578808W_Latest">Data11!$EY$20</definedName>
    <definedName name="A125578816W">Data11!$HS$1:$HS$10,Data11!$HS$11:$HS$20</definedName>
    <definedName name="A125578816W_Data">Data11!$HS$11:$HS$20</definedName>
    <definedName name="A125578816W_Latest">Data11!$HS$20</definedName>
    <definedName name="A125578824W">Data10!$I$1:$I$10,Data10!$I$11:$I$20</definedName>
    <definedName name="A125578824W_Data">Data10!$I$11:$I$20</definedName>
    <definedName name="A125578824W_Latest">Data10!$I$20</definedName>
    <definedName name="A125578832W">Data10!$GY$1:$GY$10,Data10!$GY$11:$GY$20</definedName>
    <definedName name="A125578832W_Data">Data10!$GY$11:$GY$20</definedName>
    <definedName name="A125578832W_Latest">Data10!$GY$20</definedName>
    <definedName name="A125578840W">Data11!$CW$1:$CW$10,Data11!$CW$11:$CW$20</definedName>
    <definedName name="A125578840W_Data">Data11!$CW$11:$CW$20</definedName>
    <definedName name="A125578840W_Latest">Data11!$CW$20</definedName>
    <definedName name="A125578848R">Data11!$EG$1:$EG$10,Data11!$EG$11:$EG$20</definedName>
    <definedName name="A125578848R_Data">Data11!$EG$11:$EG$20</definedName>
    <definedName name="A125578848R_Latest">Data11!$EG$20</definedName>
    <definedName name="A125578856R">Data11!$FQ$1:$FQ$10,Data11!$FQ$11:$FQ$20</definedName>
    <definedName name="A125578856R_Data">Data11!$FQ$11:$FQ$20</definedName>
    <definedName name="A125578856R_Latest">Data11!$FQ$20</definedName>
    <definedName name="A125578864R">Data11!$HA$1:$HA$10,Data11!$HA$11:$HA$20</definedName>
    <definedName name="A125578864R_Data">Data11!$HA$11:$HA$20</definedName>
    <definedName name="A125578864R_Latest">Data11!$HA$20</definedName>
    <definedName name="A125578872R">Data9!$EU$1:$EU$10,Data9!$EU$11:$EU$20</definedName>
    <definedName name="A125578872R_Data">Data9!$EU$11:$EU$20</definedName>
    <definedName name="A125578872R_Latest">Data9!$EU$20</definedName>
    <definedName name="A125578880R">Data9!$GW$1:$GW$10,Data9!$GW$11:$GW$20</definedName>
    <definedName name="A125578880R_Data">Data9!$GW$11:$GW$20</definedName>
    <definedName name="A125578880R_Latest">Data9!$GW$20</definedName>
    <definedName name="A125578888J">Data9!$HO$1:$HO$10,Data9!$HO$11:$HO$20</definedName>
    <definedName name="A125578888J_Data">Data9!$HO$11:$HO$20</definedName>
    <definedName name="A125578888J_Latest">Data9!$HO$20</definedName>
    <definedName name="A125578896J">Data10!$AS$1:$AS$10,Data10!$AS$11:$AS$20</definedName>
    <definedName name="A125578896J_Data">Data10!$AS$11:$AS$20</definedName>
    <definedName name="A125578896J_Latest">Data10!$AS$20</definedName>
    <definedName name="A125578904W">Data10!$CC$1:$CC$10,Data10!$CC$11:$CC$20</definedName>
    <definedName name="A125578904W_Data">Data10!$CC$11:$CC$20</definedName>
    <definedName name="A125578904W_Latest">Data10!$CC$20</definedName>
    <definedName name="A125578912W">Data10!$CU$1:$CU$10,Data10!$CU$11:$CU$20</definedName>
    <definedName name="A125578912W_Data">Data10!$CU$11:$CU$20</definedName>
    <definedName name="A125578912W_Latest">Data10!$CU$20</definedName>
    <definedName name="A125578920W">Data10!$HQ$1:$HQ$10,Data10!$HQ$11:$HQ$20</definedName>
    <definedName name="A125578920W_Data">Data10!$HQ$11:$HQ$20</definedName>
    <definedName name="A125578920W_Latest">Data10!$HQ$20</definedName>
    <definedName name="A125578928R">Data11!$GI$1:$GI$10,Data11!$GI$11:$GI$20</definedName>
    <definedName name="A125578928R_Data">Data11!$GI$11:$GI$20</definedName>
    <definedName name="A125578928R_Latest">Data11!$GI$20</definedName>
    <definedName name="A125578936R">Data12!$M$1:$M$10,Data12!$M$11:$M$20</definedName>
    <definedName name="A125578936R_Data">Data12!$M$11:$M$20</definedName>
    <definedName name="A125578936R_Latest">Data12!$M$20</definedName>
    <definedName name="A125578944R">Data12!$AE$1:$AE$10,Data12!$AE$11:$AE$20</definedName>
    <definedName name="A125578944R_Data">Data12!$AE$11:$AE$20</definedName>
    <definedName name="A125578944R_Latest">Data12!$AE$20</definedName>
    <definedName name="A125578952R">Data9!$IG$1:$IG$10,Data9!$IG$11:$IG$20</definedName>
    <definedName name="A125578952R_Data">Data9!$IG$11:$IG$20</definedName>
    <definedName name="A125578952R_Latest">Data9!$IG$20</definedName>
    <definedName name="A125578960R">Data11!$AC$1:$AC$10,Data11!$AC$11:$AC$20</definedName>
    <definedName name="A125578960R_Data">Data11!$AC$11:$AC$20</definedName>
    <definedName name="A125578960R_Latest">Data11!$AC$20</definedName>
    <definedName name="A125578968J">Data11!$AU$1:$AU$10,Data11!$AU$11:$AU$20</definedName>
    <definedName name="A125578968J_Data">Data11!$AU$11:$AU$20</definedName>
    <definedName name="A125578968J_Latest">Data11!$AU$20</definedName>
    <definedName name="A125578976J">Data11!$IK$1:$IK$10,Data11!$IK$11:$IK$20</definedName>
    <definedName name="A125578976J_Data">Data11!$IK$11:$IK$20</definedName>
    <definedName name="A125578976J_Latest">Data11!$IK$20</definedName>
    <definedName name="A125578984J">Data9!$EC$1:$EC$10,Data9!$EC$11:$EC$20</definedName>
    <definedName name="A125578984J_Data">Data9!$EC$11:$EC$20</definedName>
    <definedName name="A125578984J_Latest">Data9!$EC$20</definedName>
    <definedName name="A125578992J">Data9!$FM$1:$FM$10,Data9!$FM$11:$FM$20</definedName>
    <definedName name="A125578992J_Data">Data9!$FM$11:$FM$20</definedName>
    <definedName name="A125578992J_Latest">Data9!$FM$20</definedName>
    <definedName name="A125579000X">Data9!$GE$1:$GE$10,Data9!$GE$11:$GE$20</definedName>
    <definedName name="A125579000X_Data">Data9!$GE$11:$GE$20</definedName>
    <definedName name="A125579000X_Latest">Data9!$GE$20</definedName>
    <definedName name="A125579008T">Data10!$AA$1:$AA$10,Data10!$AA$11:$AA$20</definedName>
    <definedName name="A125579008T_Data">Data10!$AA$11:$AA$20</definedName>
    <definedName name="A125579008T_Latest">Data10!$AA$20</definedName>
    <definedName name="A125579016T">Data10!$EW$1:$EW$10,Data10!$EW$11:$EW$20</definedName>
    <definedName name="A125579016T_Data">Data10!$EW$11:$EW$20</definedName>
    <definedName name="A125579016T_Latest">Data10!$EW$20</definedName>
    <definedName name="A125579024T">Data10!$FO$1:$FO$10,Data10!$FO$11:$FO$20</definedName>
    <definedName name="A125579024T_Data">Data10!$FO$11:$FO$20</definedName>
    <definedName name="A125579024T_Latest">Data10!$FO$20</definedName>
    <definedName name="A125579032T">Data10!$DM$1:$DM$10,Data10!$DM$11:$DM$20</definedName>
    <definedName name="A125579032T_Data">Data10!$DM$11:$DM$20</definedName>
    <definedName name="A125579032T_Latest">Data10!$DM$20</definedName>
    <definedName name="A125579040T">Data10!$II$1:$II$10,Data10!$II$11:$II$20</definedName>
    <definedName name="A125579040T_Data">Data10!$II$11:$II$20</definedName>
    <definedName name="A125579040T_Latest">Data10!$II$20</definedName>
    <definedName name="A125579048K">Data12!$AW$1:$AW$10,Data12!$AW$11:$AW$20</definedName>
    <definedName name="A125579048K_Data">Data12!$AW$11:$AW$20</definedName>
    <definedName name="A125579048K_Latest">Data12!$AW$20</definedName>
    <definedName name="A125579056K">Data13!$CI$1:$CI$10,Data13!$CI$11:$CI$20</definedName>
    <definedName name="A125579056K_Data">Data13!$CI$11:$CI$20</definedName>
    <definedName name="A125579056K_Latest">Data13!$CI$20</definedName>
    <definedName name="A125579064K">Data13!$EK$1:$EK$10,Data13!$EK$11:$EK$20</definedName>
    <definedName name="A125579064K_Data">Data13!$EK$11:$EK$20</definedName>
    <definedName name="A125579064K_Latest">Data13!$EK$20</definedName>
    <definedName name="A125579072K">Data13!$HE$1:$HE$10,Data13!$HE$11:$HE$20</definedName>
    <definedName name="A125579072K_Data">Data13!$HE$11:$HE$20</definedName>
    <definedName name="A125579072K_Latest">Data13!$HE$20</definedName>
    <definedName name="A125579080K">Data14!$AI$1:$AI$10,Data14!$AI$11:$AI$20</definedName>
    <definedName name="A125579080K_Data">Data14!$AI$11:$AI$20</definedName>
    <definedName name="A125579080K_Latest">Data14!$AI$20</definedName>
    <definedName name="A125579088C">Data12!$BO$1:$BO$10,Data12!$BO$11:$BO$20</definedName>
    <definedName name="A125579088C_Data">Data12!$BO$11:$BO$20</definedName>
    <definedName name="A125579088C_Latest">Data12!$BO$20</definedName>
    <definedName name="A125579096C">Data13!$O$1:$O$10,Data13!$O$11:$O$20</definedName>
    <definedName name="A125579096C_Data">Data13!$O$11:$O$20</definedName>
    <definedName name="A125579096C_Latest">Data13!$O$20</definedName>
    <definedName name="A125579104T">Data14!$BS$1:$BS$10,Data14!$BS$11:$BS$20</definedName>
    <definedName name="A125579104T_Data">Data14!$BS$11:$BS$20</definedName>
    <definedName name="A125579104T_Latest">Data14!$BS$20</definedName>
    <definedName name="A125579112T">Data14!$Q$1:$Q$10,Data14!$Q$11:$Q$20</definedName>
    <definedName name="A125579112T_Data">Data14!$Q$11:$Q$20</definedName>
    <definedName name="A125579112T_Latest">Data14!$Q$20</definedName>
    <definedName name="A125579120T">Data14!$DC$1:$DC$10,Data14!$DC$11:$DC$20</definedName>
    <definedName name="A125579120T_Data">Data14!$DC$11:$DC$20</definedName>
    <definedName name="A125579120T_Latest">Data14!$DC$20</definedName>
    <definedName name="A125579128K">Data14!$FW$1:$FW$10,Data14!$FW$11:$FW$20</definedName>
    <definedName name="A125579128K_Data">Data14!$FW$11:$FW$20</definedName>
    <definedName name="A125579128K_Latest">Data14!$FW$20</definedName>
    <definedName name="A125579136K">Data12!$HC$1:$HC$10,Data12!$HC$11:$HC$20</definedName>
    <definedName name="A125579136K_Data">Data12!$HC$11:$HC$20</definedName>
    <definedName name="A125579136K_Latest">Data12!$HC$20</definedName>
    <definedName name="A125579144K">Data13!$FC$1:$FC$10,Data13!$FC$11:$FC$20</definedName>
    <definedName name="A125579144K_Data">Data13!$FC$11:$FC$20</definedName>
    <definedName name="A125579144K_Latest">Data13!$FC$20</definedName>
    <definedName name="A125579152K">Data14!$BA$1:$BA$10,Data14!$BA$11:$BA$20</definedName>
    <definedName name="A125579152K_Data">Data14!$BA$11:$BA$20</definedName>
    <definedName name="A125579152K_Latest">Data14!$BA$20</definedName>
    <definedName name="A125579160K">Data14!$CK$1:$CK$10,Data14!$CK$11:$CK$20</definedName>
    <definedName name="A125579160K_Data">Data14!$CK$11:$CK$20</definedName>
    <definedName name="A125579160K_Latest">Data14!$CK$20</definedName>
    <definedName name="A125579168C">Data14!$DU$1:$DU$10,Data14!$DU$11:$DU$20</definedName>
    <definedName name="A125579168C_Data">Data14!$DU$11:$DU$20</definedName>
    <definedName name="A125579168C_Latest">Data14!$DU$20</definedName>
    <definedName name="A125579176C">Data14!$FE$1:$FE$10,Data14!$FE$11:$FE$20</definedName>
    <definedName name="A125579176C_Data">Data14!$FE$11:$FE$20</definedName>
    <definedName name="A125579176C_Latest">Data14!$FE$20</definedName>
    <definedName name="A125579184C">Data12!$CY$1:$CY$10,Data12!$CY$11:$CY$20</definedName>
    <definedName name="A125579184C_Data">Data12!$CY$11:$CY$20</definedName>
    <definedName name="A125579184C_Latest">Data12!$CY$20</definedName>
    <definedName name="A125579192C">Data12!$FA$1:$FA$10,Data12!$FA$11:$FA$20</definedName>
    <definedName name="A125579192C_Data">Data12!$FA$11:$FA$20</definedName>
    <definedName name="A125579192C_Latest">Data12!$FA$20</definedName>
    <definedName name="A125579200T">Data12!$FS$1:$FS$10,Data12!$FS$11:$FS$20</definedName>
    <definedName name="A125579200T_Data">Data12!$FS$11:$FS$20</definedName>
    <definedName name="A125579200T_Latest">Data12!$FS$20</definedName>
    <definedName name="A125579208K">Data12!$IM$1:$IM$10,Data12!$IM$11:$IM$20</definedName>
    <definedName name="A125579208K_Data">Data12!$IM$11:$IM$20</definedName>
    <definedName name="A125579208K_Latest">Data12!$IM$20</definedName>
    <definedName name="A125579216K">Data13!$AG$1:$AG$10,Data13!$AG$11:$AG$20</definedName>
    <definedName name="A125579216K_Data">Data13!$AG$11:$AG$20</definedName>
    <definedName name="A125579216K_Latest">Data13!$AG$20</definedName>
    <definedName name="A125579224K">Data13!$AY$1:$AY$10,Data13!$AY$11:$AY$20</definedName>
    <definedName name="A125579224K_Data">Data13!$AY$11:$AY$20</definedName>
    <definedName name="A125579224K_Latest">Data13!$AY$20</definedName>
    <definedName name="A125579232K">Data13!$FU$1:$FU$10,Data13!$FU$11:$FU$20</definedName>
    <definedName name="A125579232K_Data">Data13!$FU$11:$FU$20</definedName>
    <definedName name="A125579232K_Latest">Data13!$FU$20</definedName>
    <definedName name="A125579240K">Data14!$EM$1:$EM$10,Data14!$EM$11:$EM$20</definedName>
    <definedName name="A125579240K_Data">Data14!$EM$11:$EM$20</definedName>
    <definedName name="A125579240K_Latest">Data14!$EM$20</definedName>
    <definedName name="A125579248C">Data14!$HG$1:$HG$10,Data14!$HG$11:$HG$20</definedName>
    <definedName name="A125579248C_Data">Data14!$HG$11:$HG$20</definedName>
    <definedName name="A125579248C_Latest">Data14!$HG$20</definedName>
    <definedName name="A125579256C">Data14!$HY$1:$HY$10,Data14!$HY$11:$HY$20</definedName>
    <definedName name="A125579256C_Data">Data14!$HY$11:$HY$20</definedName>
    <definedName name="A125579256C_Latest">Data14!$HY$20</definedName>
    <definedName name="A125579264C">Data12!$GK$1:$GK$10,Data12!$GK$11:$GK$20</definedName>
    <definedName name="A125579264C_Data">Data12!$GK$11:$GK$20</definedName>
    <definedName name="A125579264C_Latest">Data12!$GK$20</definedName>
    <definedName name="A125579272C">Data13!$HW$1:$HW$10,Data13!$HW$11:$HW$20</definedName>
    <definedName name="A125579272C_Data">Data13!$HW$11:$HW$20</definedName>
    <definedName name="A125579272C_Latest">Data13!$HW$20</definedName>
    <definedName name="A125579280C">Data13!$IO$1:$IO$10,Data13!$IO$11:$IO$20</definedName>
    <definedName name="A125579280C_Data">Data13!$IO$11:$IO$20</definedName>
    <definedName name="A125579280C_Latest">Data13!$IO$20</definedName>
    <definedName name="A125579288W">Data14!$GO$1:$GO$10,Data14!$GO$11:$GO$20</definedName>
    <definedName name="A125579288W_Data">Data14!$GO$11:$GO$20</definedName>
    <definedName name="A125579288W_Latest">Data14!$GO$20</definedName>
    <definedName name="A125579296W">Data12!$CG$1:$CG$10,Data12!$CG$11:$CG$20</definedName>
    <definedName name="A125579296W_Data">Data12!$CG$11:$CG$20</definedName>
    <definedName name="A125579296W_Latest">Data12!$CG$20</definedName>
    <definedName name="A125579304K">Data12!$DQ$1:$DQ$10,Data12!$DQ$11:$DQ$20</definedName>
    <definedName name="A125579304K_Data">Data12!$DQ$11:$DQ$20</definedName>
    <definedName name="A125579304K_Latest">Data12!$DQ$20</definedName>
    <definedName name="A125579312K">Data12!$EI$1:$EI$10,Data12!$EI$11:$EI$20</definedName>
    <definedName name="A125579312K_Data">Data12!$EI$11:$EI$20</definedName>
    <definedName name="A125579312K_Latest">Data12!$EI$20</definedName>
    <definedName name="A125579320K">Data12!$HU$1:$HU$10,Data12!$HU$11:$HU$20</definedName>
    <definedName name="A125579320K_Data">Data12!$HU$11:$HU$20</definedName>
    <definedName name="A125579320K_Latest">Data12!$HU$20</definedName>
    <definedName name="A125579328C">Data13!$DA$1:$DA$10,Data13!$DA$11:$DA$20</definedName>
    <definedName name="A125579328C_Data">Data13!$DA$11:$DA$20</definedName>
    <definedName name="A125579328C_Latest">Data13!$DA$20</definedName>
    <definedName name="A125579336C">Data13!$DS$1:$DS$10,Data13!$DS$11:$DS$20</definedName>
    <definedName name="A125579336C_Data">Data13!$DS$11:$DS$20</definedName>
    <definedName name="A125579336C_Latest">Data13!$DS$20</definedName>
    <definedName name="A125579344C">Data13!$BQ$1:$BQ$10,Data13!$BQ$11:$BQ$20</definedName>
    <definedName name="A125579344C_Data">Data13!$BQ$11:$BQ$20</definedName>
    <definedName name="A125579344C_Latest">Data13!$BQ$20</definedName>
    <definedName name="A125579352C">Data13!$GM$1:$GM$10,Data13!$GM$11:$GM$20</definedName>
    <definedName name="A125579352C_Data">Data13!$GM$11:$GM$20</definedName>
    <definedName name="A125579352C_Latest">Data13!$GM$20</definedName>
    <definedName name="A125579360C">Data14!$IQ$1:$IQ$10,Data14!$IQ$11:$IQ$20</definedName>
    <definedName name="A125579360C_Data">Data14!$IQ$11:$IQ$20</definedName>
    <definedName name="A125579360C_Latest">Data14!$IQ$20</definedName>
    <definedName name="A125579368W">Data2!$W$1:$W$10,Data2!$W$11:$W$20</definedName>
    <definedName name="A125579368W_Data">Data2!$W$11:$W$20</definedName>
    <definedName name="A125579368W_Latest">Data2!$W$20</definedName>
    <definedName name="A125579369X">Data2!$AL$1:$AL$10,Data2!$AL$11:$AL$20</definedName>
    <definedName name="A125579369X_Data">Data2!$AL$11:$AL$20</definedName>
    <definedName name="A125579369X_Latest">Data2!$AL$20</definedName>
    <definedName name="A125579376W">Data2!$BY$1:$BY$10,Data2!$BY$11:$BY$20</definedName>
    <definedName name="A125579376W_Data">Data2!$BY$11:$BY$20</definedName>
    <definedName name="A125579376W_Latest">Data2!$BY$20</definedName>
    <definedName name="A125579377X">Data2!$CN$1:$CN$10,Data2!$CN$11:$CN$20</definedName>
    <definedName name="A125579377X_Data">Data2!$CN$11:$CN$20</definedName>
    <definedName name="A125579377X_Latest">Data2!$CN$20</definedName>
    <definedName name="A125579384W">Data2!$ES$1:$ES$10,Data2!$ES$11:$ES$20</definedName>
    <definedName name="A125579384W_Data">Data2!$ES$11:$ES$20</definedName>
    <definedName name="A125579384W_Latest">Data2!$ES$20</definedName>
    <definedName name="A125579385X">Data2!$FH$1:$FH$10,Data2!$FH$11:$FH$20</definedName>
    <definedName name="A125579385X_Data">Data2!$FH$11:$FH$20</definedName>
    <definedName name="A125579385X_Latest">Data2!$FH$20</definedName>
    <definedName name="A125579392W">Data2!$HM$1:$HM$10,Data2!$HM$11:$HM$20</definedName>
    <definedName name="A125579392W_Data">Data2!$HM$11:$HM$20</definedName>
    <definedName name="A125579392W_Latest">Data2!$HM$20</definedName>
    <definedName name="A125579393X">Data2!$IB$1:$IB$10,Data2!$IB$11:$IB$20</definedName>
    <definedName name="A125579393X_Data">Data2!$IB$11:$IB$20</definedName>
    <definedName name="A125579393X_Latest">Data2!$IB$20</definedName>
    <definedName name="A125579400K">Data1!$C$1:$C$10,Data1!$C$11:$C$20</definedName>
    <definedName name="A125579400K_Data">Data1!$C$11:$C$20</definedName>
    <definedName name="A125579400K_Latest">Data1!$C$20</definedName>
    <definedName name="A125579401L">Data1!$R$1:$R$10,Data1!$R$11:$R$20</definedName>
    <definedName name="A125579401L_Data">Data1!$R$11:$R$20</definedName>
    <definedName name="A125579401L_Latest">Data1!$R$20</definedName>
    <definedName name="A125579408C">Data1!$GS$1:$GS$10,Data1!$GS$11:$GS$20</definedName>
    <definedName name="A125579408C_Data">Data1!$GS$11:$GS$20</definedName>
    <definedName name="A125579408C_Latest">Data1!$GS$20</definedName>
    <definedName name="A125579409F">Data1!$HH$1:$HH$10,Data1!$HH$11:$HH$20</definedName>
    <definedName name="A125579409F_Data">Data1!$HH$11:$HH$20</definedName>
    <definedName name="A125579409F_Latest">Data1!$HH$20</definedName>
    <definedName name="A125579416C">Data3!$G$1:$G$10,Data3!$G$11:$G$20</definedName>
    <definedName name="A125579416C_Data">Data3!$G$11:$G$20</definedName>
    <definedName name="A125579416C_Latest">Data3!$G$20</definedName>
    <definedName name="A125579417F">Data3!$V$1:$V$10,Data3!$V$11:$V$20</definedName>
    <definedName name="A125579417F_Data">Data3!$V$11:$V$20</definedName>
    <definedName name="A125579417F_Latest">Data3!$V$20</definedName>
    <definedName name="A125579424C">Data2!$GU$1:$GU$10,Data2!$GU$11:$GU$20</definedName>
    <definedName name="A125579424C_Data">Data2!$GU$11:$GU$20</definedName>
    <definedName name="A125579424C_Latest">Data2!$GU$20</definedName>
    <definedName name="A125579425F">Data2!$HJ$1:$HJ$10,Data2!$HJ$11:$HJ$20</definedName>
    <definedName name="A125579425F_Data">Data2!$HJ$11:$HJ$20</definedName>
    <definedName name="A125579425F_Latest">Data2!$HJ$20</definedName>
    <definedName name="A125579432C">Data3!$AQ$1:$AQ$10,Data3!$AQ$11:$AQ$20</definedName>
    <definedName name="A125579432C_Data">Data3!$AQ$11:$AQ$20</definedName>
    <definedName name="A125579432C_Latest">Data3!$AQ$20</definedName>
    <definedName name="A125579433F">Data3!$BF$1:$BF$10,Data3!$BF$11:$BF$20</definedName>
    <definedName name="A125579433F_Data">Data3!$BF$11:$BF$20</definedName>
    <definedName name="A125579433F_Latest">Data3!$BF$20</definedName>
    <definedName name="A125579440C">Data3!$DK$1:$DK$10,Data3!$DK$11:$DK$20</definedName>
    <definedName name="A125579440C_Data">Data3!$DK$11:$DK$20</definedName>
    <definedName name="A125579440C_Latest">Data3!$DK$20</definedName>
    <definedName name="A125579441F">Data3!$DZ$1:$DZ$10,Data3!$DZ$11:$DZ$20</definedName>
    <definedName name="A125579441F_Data">Data3!$DZ$11:$DZ$20</definedName>
    <definedName name="A125579441F_Latest">Data3!$DZ$20</definedName>
    <definedName name="A125579448W">Data1!$EQ$1:$EQ$10,Data1!$EQ$11:$EQ$20</definedName>
    <definedName name="A125579448W_Data">Data1!$EQ$11:$EQ$20</definedName>
    <definedName name="A125579448W_Latest">Data1!$EQ$20</definedName>
    <definedName name="A125579449X">Data1!$FF$1:$FF$10,Data1!$FF$11:$FF$20</definedName>
    <definedName name="A125579449X_Data">Data1!$FF$11:$FF$20</definedName>
    <definedName name="A125579449X_Latest">Data1!$FF$20</definedName>
    <definedName name="A125579456W">Data2!$CQ$1:$CQ$10,Data2!$CQ$11:$CQ$20</definedName>
    <definedName name="A125579456W_Data">Data2!$CQ$11:$CQ$20</definedName>
    <definedName name="A125579456W_Latest">Data2!$CQ$20</definedName>
    <definedName name="A125579457X">Data2!$DF$1:$DF$10,Data2!$DF$11:$DF$20</definedName>
    <definedName name="A125579457X_Data">Data2!$DF$11:$DF$20</definedName>
    <definedName name="A125579457X_Latest">Data2!$DF$20</definedName>
    <definedName name="A125579464W">Data2!$IE$1:$IE$10,Data2!$IE$11:$IE$20</definedName>
    <definedName name="A125579464W_Data">Data2!$IE$11:$IE$20</definedName>
    <definedName name="A125579464W_Latest">Data2!$IE$20</definedName>
    <definedName name="A125579465X">Data3!$D$1:$D$10,Data3!$D$11:$D$20</definedName>
    <definedName name="A125579465X_Data">Data3!$D$11:$D$20</definedName>
    <definedName name="A125579465X_Latest">Data3!$D$20</definedName>
    <definedName name="A125579472W">Data3!$Y$1:$Y$10,Data3!$Y$11:$Y$20</definedName>
    <definedName name="A125579472W_Data">Data3!$Y$11:$Y$20</definedName>
    <definedName name="A125579472W_Latest">Data3!$Y$20</definedName>
    <definedName name="A125579473X">Data3!$AN$1:$AN$10,Data3!$AN$11:$AN$20</definedName>
    <definedName name="A125579473X_Data">Data3!$AN$11:$AN$20</definedName>
    <definedName name="A125579473X_Latest">Data3!$AN$20</definedName>
    <definedName name="A125579480W">Data3!$BI$1:$BI$10,Data3!$BI$11:$BI$20</definedName>
    <definedName name="A125579480W_Data">Data3!$BI$11:$BI$20</definedName>
    <definedName name="A125579480W_Latest">Data3!$BI$20</definedName>
    <definedName name="A125579481X">Data3!$BX$1:$BX$10,Data3!$BX$11:$BX$20</definedName>
    <definedName name="A125579481X_Data">Data3!$BX$11:$BX$20</definedName>
    <definedName name="A125579481X_Latest">Data3!$BX$20</definedName>
    <definedName name="A125579488R">Data3!$CS$1:$CS$10,Data3!$CS$11:$CS$20</definedName>
    <definedName name="A125579488R_Data">Data3!$CS$11:$CS$20</definedName>
    <definedName name="A125579488R_Latest">Data3!$CS$20</definedName>
    <definedName name="A125579489T">Data3!$DH$1:$DH$10,Data3!$DH$11:$DH$20</definedName>
    <definedName name="A125579489T_Data">Data3!$DH$11:$DH$20</definedName>
    <definedName name="A125579489T_Latest">Data3!$DH$20</definedName>
    <definedName name="A125579496R">Data1!$AM$1:$AM$10,Data1!$AM$11:$AM$20</definedName>
    <definedName name="A125579496R_Data">Data1!$AM$11:$AM$20</definedName>
    <definedName name="A125579496R_Latest">Data1!$AM$20</definedName>
    <definedName name="A125579497T">Data1!$BB$1:$BB$10,Data1!$BB$11:$BB$20</definedName>
    <definedName name="A125579497T_Data">Data1!$BB$11:$BB$20</definedName>
    <definedName name="A125579497T_Latest">Data1!$BB$20</definedName>
    <definedName name="A125579504C">Data1!$CO$1:$CO$10,Data1!$CO$11:$CO$20</definedName>
    <definedName name="A125579504C_Data">Data1!$CO$11:$CO$20</definedName>
    <definedName name="A125579504C_Latest">Data1!$CO$20</definedName>
    <definedName name="A125579505F">Data1!$DD$1:$DD$10,Data1!$DD$11:$DD$20</definedName>
    <definedName name="A125579505F_Data">Data1!$DD$11:$DD$20</definedName>
    <definedName name="A125579505F_Latest">Data1!$DD$20</definedName>
    <definedName name="A125579512C">Data1!$DG$1:$DG$10,Data1!$DG$11:$DG$20</definedName>
    <definedName name="A125579512C_Data">Data1!$DG$11:$DG$20</definedName>
    <definedName name="A125579512C_Latest">Data1!$DG$20</definedName>
    <definedName name="A125579513F">Data1!$DV$1:$DV$10,Data1!$DV$11:$DV$20</definedName>
    <definedName name="A125579513F_Data">Data1!$DV$11:$DV$20</definedName>
    <definedName name="A125579513F_Latest">Data1!$DV$20</definedName>
    <definedName name="A125579520C">Data1!$GA$1:$GA$10,Data1!$GA$11:$GA$20</definedName>
    <definedName name="A125579520C_Data">Data1!$GA$11:$GA$20</definedName>
    <definedName name="A125579520C_Latest">Data1!$GA$20</definedName>
    <definedName name="A125579521F">Data1!$GP$1:$GP$10,Data1!$GP$11:$GP$20</definedName>
    <definedName name="A125579521F_Data">Data1!$GP$11:$GP$20</definedName>
    <definedName name="A125579521F_Latest">Data1!$GP$20</definedName>
    <definedName name="A125579528W">Data1!$HK$1:$HK$10,Data1!$HK$11:$HK$20</definedName>
    <definedName name="A125579528W_Data">Data1!$HK$11:$HK$20</definedName>
    <definedName name="A125579528W_Latest">Data1!$HK$20</definedName>
    <definedName name="A125579529X">Data1!$HZ$1:$HZ$10,Data1!$HZ$11:$HZ$20</definedName>
    <definedName name="A125579529X_Data">Data1!$HZ$11:$HZ$20</definedName>
    <definedName name="A125579529X_Latest">Data1!$HZ$20</definedName>
    <definedName name="A125579536W">Data1!$IC$1:$IC$10,Data1!$IC$11:$IC$20</definedName>
    <definedName name="A125579536W_Data">Data1!$IC$11:$IC$20</definedName>
    <definedName name="A125579536W_Latest">Data1!$IC$20</definedName>
    <definedName name="A125579537X">Data2!$B$1:$B$10,Data2!$B$11:$B$20</definedName>
    <definedName name="A125579537X_Data">Data2!$B$11:$B$20</definedName>
    <definedName name="A125579537X_Latest">Data2!$B$20</definedName>
    <definedName name="A125579544W">Data2!$DI$1:$DI$10,Data2!$DI$11:$DI$20</definedName>
    <definedName name="A125579544W_Data">Data2!$DI$11:$DI$20</definedName>
    <definedName name="A125579544W_Latest">Data2!$DI$20</definedName>
    <definedName name="A125579545X">Data2!$DX$1:$DX$10,Data2!$DX$11:$DX$20</definedName>
    <definedName name="A125579545X_Data">Data2!$DX$11:$DX$20</definedName>
    <definedName name="A125579545X_Latest">Data2!$DX$20</definedName>
    <definedName name="A125579552W">Data3!$CA$1:$CA$10,Data3!$CA$11:$CA$20</definedName>
    <definedName name="A125579552W_Data">Data3!$CA$11:$CA$20</definedName>
    <definedName name="A125579552W_Latest">Data3!$CA$20</definedName>
    <definedName name="A125579553X">Data3!$CP$1:$CP$10,Data3!$CP$11:$CP$20</definedName>
    <definedName name="A125579553X_Data">Data3!$CP$11:$CP$20</definedName>
    <definedName name="A125579553X_Latest">Data3!$CP$20</definedName>
    <definedName name="A125579560W">Data3!$EU$1:$EU$10,Data3!$EU$11:$EU$20</definedName>
    <definedName name="A125579560W_Data">Data3!$EU$11:$EU$20</definedName>
    <definedName name="A125579560W_Latest">Data3!$EU$20</definedName>
    <definedName name="A125579561X">Data3!$FJ$1:$FJ$10,Data3!$FJ$11:$FJ$20</definedName>
    <definedName name="A125579561X_Data">Data3!$FJ$11:$FJ$20</definedName>
    <definedName name="A125579561X_Latest">Data3!$FJ$20</definedName>
    <definedName name="A125579568R">Data3!$FM$1:$FM$10,Data3!$FM$11:$FM$20</definedName>
    <definedName name="A125579568R_Data">Data3!$FM$11:$FM$20</definedName>
    <definedName name="A125579568R_Latest">Data3!$FM$20</definedName>
    <definedName name="A125579569T">Data3!$GB$1:$GB$10,Data3!$GB$11:$GB$20</definedName>
    <definedName name="A125579569T_Data">Data3!$GB$11:$GB$20</definedName>
    <definedName name="A125579569T_Latest">Data3!$GB$20</definedName>
    <definedName name="A125579576R">Data1!$DY$1:$DY$10,Data1!$DY$11:$DY$20</definedName>
    <definedName name="A125579576R_Data">Data1!$DY$11:$DY$20</definedName>
    <definedName name="A125579576R_Latest">Data1!$DY$20</definedName>
    <definedName name="A125579577T">Data1!$EN$1:$EN$10,Data1!$EN$11:$EN$20</definedName>
    <definedName name="A125579577T_Data">Data1!$EN$11:$EN$20</definedName>
    <definedName name="A125579577T_Latest">Data1!$EN$20</definedName>
    <definedName name="A125579584R">Data2!$FK$1:$FK$10,Data2!$FK$11:$FK$20</definedName>
    <definedName name="A125579584R_Data">Data2!$FK$11:$FK$20</definedName>
    <definedName name="A125579584R_Latest">Data2!$FK$20</definedName>
    <definedName name="A125579585T">Data2!$FZ$1:$FZ$10,Data2!$FZ$11:$FZ$20</definedName>
    <definedName name="A125579585T_Data">Data2!$FZ$11:$FZ$20</definedName>
    <definedName name="A125579585T_Latest">Data2!$FZ$20</definedName>
    <definedName name="A125579592R">Data2!$GC$1:$GC$10,Data2!$GC$11:$GC$20</definedName>
    <definedName name="A125579592R_Data">Data2!$GC$11:$GC$20</definedName>
    <definedName name="A125579592R_Latest">Data2!$GC$20</definedName>
    <definedName name="A125579593T">Data2!$GR$1:$GR$10,Data2!$GR$11:$GR$20</definedName>
    <definedName name="A125579593T_Data">Data2!$GR$11:$GR$20</definedName>
    <definedName name="A125579593T_Latest">Data2!$GR$20</definedName>
    <definedName name="A125579600C">Data3!$EC$1:$EC$10,Data3!$EC$11:$EC$20</definedName>
    <definedName name="A125579600C_Data">Data3!$EC$11:$EC$20</definedName>
    <definedName name="A125579600C_Latest">Data3!$EC$20</definedName>
    <definedName name="A125579601F">Data3!$ER$1:$ER$10,Data3!$ER$11:$ER$20</definedName>
    <definedName name="A125579601F_Data">Data3!$ER$11:$ER$20</definedName>
    <definedName name="A125579601F_Latest">Data3!$ER$20</definedName>
    <definedName name="A125579608W">Data1!$U$1:$U$10,Data1!$U$11:$U$20</definedName>
    <definedName name="A125579608W_Data">Data1!$U$11:$U$20</definedName>
    <definedName name="A125579608W_Latest">Data1!$U$20</definedName>
    <definedName name="A125579609X">Data1!$AJ$1:$AJ$10,Data1!$AJ$11:$AJ$20</definedName>
    <definedName name="A125579609X_Data">Data1!$AJ$11:$AJ$20</definedName>
    <definedName name="A125579609X_Latest">Data1!$AJ$20</definedName>
    <definedName name="A125579616W">Data1!$BE$1:$BE$10,Data1!$BE$11:$BE$20</definedName>
    <definedName name="A125579616W_Data">Data1!$BE$11:$BE$20</definedName>
    <definedName name="A125579616W_Latest">Data1!$BE$20</definedName>
    <definedName name="A125579617X">Data1!$BT$1:$BT$10,Data1!$BT$11:$BT$20</definedName>
    <definedName name="A125579617X_Data">Data1!$BT$11:$BT$20</definedName>
    <definedName name="A125579617X_Latest">Data1!$BT$20</definedName>
    <definedName name="A125579624W">Data1!$BW$1:$BW$10,Data1!$BW$11:$BW$20</definedName>
    <definedName name="A125579624W_Data">Data1!$BW$11:$BW$20</definedName>
    <definedName name="A125579624W_Latest">Data1!$BW$20</definedName>
    <definedName name="A125579625X">Data1!$CL$1:$CL$10,Data1!$CL$11:$CL$20</definedName>
    <definedName name="A125579625X_Data">Data1!$CL$11:$CL$20</definedName>
    <definedName name="A125579625X_Latest">Data1!$CL$20</definedName>
    <definedName name="A125579632W">Data1!$FI$1:$FI$10,Data1!$FI$11:$FI$20</definedName>
    <definedName name="A125579632W_Data">Data1!$FI$11:$FI$20</definedName>
    <definedName name="A125579632W_Latest">Data1!$FI$20</definedName>
    <definedName name="A125579633X">Data1!$FX$1:$FX$10,Data1!$FX$11:$FX$20</definedName>
    <definedName name="A125579633X_Data">Data1!$FX$11:$FX$20</definedName>
    <definedName name="A125579633X_Latest">Data1!$FX$20</definedName>
    <definedName name="A125579640W">Data2!$AO$1:$AO$10,Data2!$AO$11:$AO$20</definedName>
    <definedName name="A125579640W_Data">Data2!$AO$11:$AO$20</definedName>
    <definedName name="A125579640W_Latest">Data2!$AO$20</definedName>
    <definedName name="A125579641X">Data2!$BD$1:$BD$10,Data2!$BD$11:$BD$20</definedName>
    <definedName name="A125579641X_Data">Data2!$BD$11:$BD$20</definedName>
    <definedName name="A125579641X_Latest">Data2!$BD$20</definedName>
    <definedName name="A125579648R">Data2!$BG$1:$BG$10,Data2!$BG$11:$BG$20</definedName>
    <definedName name="A125579648R_Data">Data2!$BG$11:$BG$20</definedName>
    <definedName name="A125579648R_Latest">Data2!$BG$20</definedName>
    <definedName name="A125579649T">Data2!$BV$1:$BV$10,Data2!$BV$11:$BV$20</definedName>
    <definedName name="A125579649T_Data">Data2!$BV$11:$BV$20</definedName>
    <definedName name="A125579649T_Latest">Data2!$BV$20</definedName>
    <definedName name="A125579656R">Data2!$E$1:$E$10,Data2!$E$11:$E$20</definedName>
    <definedName name="A125579656R_Data">Data2!$E$11:$E$20</definedName>
    <definedName name="A125579656R_Latest">Data2!$E$20</definedName>
    <definedName name="A125579657T">Data2!$T$1:$T$10,Data2!$T$11:$T$20</definedName>
    <definedName name="A125579657T_Data">Data2!$T$11:$T$20</definedName>
    <definedName name="A125579657T_Latest">Data2!$T$20</definedName>
    <definedName name="A125579664R">Data2!$EA$1:$EA$10,Data2!$EA$11:$EA$20</definedName>
    <definedName name="A125579664R_Data">Data2!$EA$11:$EA$20</definedName>
    <definedName name="A125579664R_Latest">Data2!$EA$20</definedName>
    <definedName name="A125579665T">Data2!$EP$1:$EP$10,Data2!$EP$11:$EP$20</definedName>
    <definedName name="A125579665T_Data">Data2!$EP$11:$EP$20</definedName>
    <definedName name="A125579665T_Latest">Data2!$EP$20</definedName>
    <definedName name="A125579672R">Data3!$GE$1:$GE$10,Data3!$GE$11:$GE$20</definedName>
    <definedName name="A125579672R_Data">Data3!$GE$11:$GE$20</definedName>
    <definedName name="A125579672R_Latest">Data3!$GE$20</definedName>
    <definedName name="A125579673T">Data3!$GT$1:$GT$10,Data3!$GT$11:$GT$20</definedName>
    <definedName name="A125579673T_Data">Data3!$GT$11:$GT$20</definedName>
    <definedName name="A125579673T_Latest">Data3!$GT$20</definedName>
    <definedName name="A125579680R">Data24!$EI$1:$EI$10,Data24!$EI$11:$EI$20</definedName>
    <definedName name="A125579680R_Data">Data24!$EI$11:$EI$20</definedName>
    <definedName name="A125579680R_Latest">Data24!$EI$20</definedName>
    <definedName name="A125579681T">Data24!$EX$1:$EX$10,Data24!$EX$11:$EX$20</definedName>
    <definedName name="A125579681T_Data">Data24!$EX$11:$EX$20</definedName>
    <definedName name="A125579681T_Latest">Data24!$EX$20</definedName>
    <definedName name="A125579688J">Data24!$GK$1:$GK$10,Data24!$GK$11:$GK$20</definedName>
    <definedName name="A125579688J_Data">Data24!$GK$11:$GK$20</definedName>
    <definedName name="A125579688J_Latest">Data24!$GK$20</definedName>
    <definedName name="A125579689K">Data24!$GZ$1:$GZ$10,Data24!$GZ$11:$GZ$20</definedName>
    <definedName name="A125579689K_Data">Data24!$GZ$11:$GZ$20</definedName>
    <definedName name="A125579689K_Latest">Data24!$GZ$20</definedName>
    <definedName name="A125579696J">Data25!$O$1:$O$10,Data25!$O$11:$O$20</definedName>
    <definedName name="A125579696J_Data">Data25!$O$11:$O$20</definedName>
    <definedName name="A125579696J_Latest">Data25!$O$20</definedName>
    <definedName name="A125579697K">Data25!$AD$1:$AD$10,Data25!$AD$11:$AD$20</definedName>
    <definedName name="A125579697K_Data">Data25!$AD$11:$AD$20</definedName>
    <definedName name="A125579697K_Latest">Data25!$AD$20</definedName>
    <definedName name="A125579704W">Data25!$CI$1:$CI$10,Data25!$CI$11:$CI$20</definedName>
    <definedName name="A125579704W_Data">Data25!$CI$11:$CI$20</definedName>
    <definedName name="A125579704W_Latest">Data25!$CI$20</definedName>
    <definedName name="A125579705X">Data25!$CX$1:$CX$10,Data25!$CX$11:$CX$20</definedName>
    <definedName name="A125579705X_Data">Data25!$CX$11:$CX$20</definedName>
    <definedName name="A125579705X_Latest">Data25!$CX$20</definedName>
    <definedName name="A125579712W">Data23!$DO$1:$DO$10,Data23!$DO$11:$DO$20</definedName>
    <definedName name="A125579712W_Data">Data23!$DO$11:$DO$20</definedName>
    <definedName name="A125579712W_Latest">Data23!$DO$20</definedName>
    <definedName name="A125579713X">Data23!$ED$1:$ED$10,Data23!$ED$11:$ED$20</definedName>
    <definedName name="A125579713X_Data">Data23!$ED$11:$ED$20</definedName>
    <definedName name="A125579713X_Latest">Data23!$ED$20</definedName>
    <definedName name="A125579720W">Data24!$BO$1:$BO$10,Data24!$BO$11:$BO$20</definedName>
    <definedName name="A125579720W_Data">Data24!$BO$11:$BO$20</definedName>
    <definedName name="A125579720W_Latest">Data24!$BO$20</definedName>
    <definedName name="A125579721X">Data24!$CD$1:$CD$10,Data24!$CD$11:$CD$20</definedName>
    <definedName name="A125579721X_Data">Data24!$CD$11:$CD$20</definedName>
    <definedName name="A125579721X_Latest">Data24!$CD$20</definedName>
    <definedName name="A125579728R">Data25!$DS$1:$DS$10,Data25!$DS$11:$DS$20</definedName>
    <definedName name="A125579728R_Data">Data25!$DS$11:$DS$20</definedName>
    <definedName name="A125579728R_Latest">Data25!$DS$20</definedName>
    <definedName name="A125579729T">Data25!$EH$1:$EH$10,Data25!$EH$11:$EH$20</definedName>
    <definedName name="A125579729T_Data">Data25!$EH$11:$EH$20</definedName>
    <definedName name="A125579729T_Latest">Data25!$EH$20</definedName>
    <definedName name="A125579736R">Data25!$BQ$1:$BQ$10,Data25!$BQ$11:$BQ$20</definedName>
    <definedName name="A125579736R_Data">Data25!$BQ$11:$BQ$20</definedName>
    <definedName name="A125579736R_Latest">Data25!$BQ$20</definedName>
    <definedName name="A125579737T">Data25!$CF$1:$CF$10,Data25!$CF$11:$CF$20</definedName>
    <definedName name="A125579737T_Data">Data25!$CF$11:$CF$20</definedName>
    <definedName name="A125579737T_Latest">Data25!$CF$20</definedName>
    <definedName name="A125579744R">Data25!$FC$1:$FC$10,Data25!$FC$11:$FC$20</definedName>
    <definedName name="A125579744R_Data">Data25!$FC$11:$FC$20</definedName>
    <definedName name="A125579744R_Latest">Data25!$FC$20</definedName>
    <definedName name="A125579745T">Data25!$FR$1:$FR$10,Data25!$FR$11:$FR$20</definedName>
    <definedName name="A125579745T_Data">Data25!$FR$11:$FR$20</definedName>
    <definedName name="A125579745T_Latest">Data25!$FR$20</definedName>
    <definedName name="A125579752R">Data25!$HW$1:$HW$10,Data25!$HW$11:$HW$20</definedName>
    <definedName name="A125579752R_Data">Data25!$HW$11:$HW$20</definedName>
    <definedName name="A125579752R_Latest">Data25!$HW$20</definedName>
    <definedName name="A125579753T">Data25!$IL$1:$IL$10,Data25!$IL$11:$IL$20</definedName>
    <definedName name="A125579753T_Data">Data25!$IL$11:$IL$20</definedName>
    <definedName name="A125579753T_Latest">Data25!$IL$20</definedName>
    <definedName name="A125579760R">Data24!$M$1:$M$10,Data24!$M$11:$M$20</definedName>
    <definedName name="A125579760R_Data">Data24!$M$11:$M$20</definedName>
    <definedName name="A125579760R_Latest">Data24!$M$20</definedName>
    <definedName name="A125579761T">Data24!$AB$1:$AB$10,Data24!$AB$11:$AB$20</definedName>
    <definedName name="A125579761T_Data">Data24!$AB$11:$AB$20</definedName>
    <definedName name="A125579761T_Latest">Data24!$AB$20</definedName>
    <definedName name="A125579768J">Data24!$HC$1:$HC$10,Data24!$HC$11:$HC$20</definedName>
    <definedName name="A125579768J_Data">Data24!$HC$11:$HC$20</definedName>
    <definedName name="A125579768J_Latest">Data24!$HC$20</definedName>
    <definedName name="A125579769K">Data24!$HR$1:$HR$10,Data24!$HR$11:$HR$20</definedName>
    <definedName name="A125579769K_Data">Data24!$HR$11:$HR$20</definedName>
    <definedName name="A125579769K_Latest">Data24!$HR$20</definedName>
    <definedName name="A125579776J">Data25!$DA$1:$DA$10,Data25!$DA$11:$DA$20</definedName>
    <definedName name="A125579776J_Data">Data25!$DA$11:$DA$20</definedName>
    <definedName name="A125579776J_Latest">Data25!$DA$20</definedName>
    <definedName name="A125579777K">Data25!$DP$1:$DP$10,Data25!$DP$11:$DP$20</definedName>
    <definedName name="A125579777K_Data">Data25!$DP$11:$DP$20</definedName>
    <definedName name="A125579777K_Latest">Data25!$DP$20</definedName>
    <definedName name="A125579784J">Data25!$EK$1:$EK$10,Data25!$EK$11:$EK$20</definedName>
    <definedName name="A125579784J_Data">Data25!$EK$11:$EK$20</definedName>
    <definedName name="A125579784J_Latest">Data25!$EK$20</definedName>
    <definedName name="A125579785K">Data25!$EZ$1:$EZ$10,Data25!$EZ$11:$EZ$20</definedName>
    <definedName name="A125579785K_Data">Data25!$EZ$11:$EZ$20</definedName>
    <definedName name="A125579785K_Latest">Data25!$EZ$20</definedName>
    <definedName name="A125579792J">Data25!$FU$1:$FU$10,Data25!$FU$11:$FU$20</definedName>
    <definedName name="A125579792J_Data">Data25!$FU$11:$FU$20</definedName>
    <definedName name="A125579792J_Latest">Data25!$FU$20</definedName>
    <definedName name="A125579793K">Data25!$GJ$1:$GJ$10,Data25!$GJ$11:$GJ$20</definedName>
    <definedName name="A125579793K_Data">Data25!$GJ$11:$GJ$20</definedName>
    <definedName name="A125579793K_Latest">Data25!$GJ$20</definedName>
    <definedName name="A125579800W">Data25!$HE$1:$HE$10,Data25!$HE$11:$HE$20</definedName>
    <definedName name="A125579800W_Data">Data25!$HE$11:$HE$20</definedName>
    <definedName name="A125579800W_Latest">Data25!$HE$20</definedName>
    <definedName name="A125579801X">Data25!$HT$1:$HT$10,Data25!$HT$11:$HT$20</definedName>
    <definedName name="A125579801X_Data">Data25!$HT$11:$HT$20</definedName>
    <definedName name="A125579801X_Latest">Data25!$HT$20</definedName>
    <definedName name="A125579808R">Data23!$EY$1:$EY$10,Data23!$EY$11:$EY$20</definedName>
    <definedName name="A125579808R_Data">Data23!$EY$11:$EY$20</definedName>
    <definedName name="A125579808R_Latest">Data23!$EY$20</definedName>
    <definedName name="A125579809T">Data23!$FN$1:$FN$10,Data23!$FN$11:$FN$20</definedName>
    <definedName name="A125579809T_Data">Data23!$FN$11:$FN$20</definedName>
    <definedName name="A125579809T_Latest">Data23!$FN$20</definedName>
    <definedName name="A125579816R">Data23!$HA$1:$HA$10,Data23!$HA$11:$HA$20</definedName>
    <definedName name="A125579816R_Data">Data23!$HA$11:$HA$20</definedName>
    <definedName name="A125579816R_Latest">Data23!$HA$20</definedName>
    <definedName name="A125579817T">Data23!$HP$1:$HP$10,Data23!$HP$11:$HP$20</definedName>
    <definedName name="A125579817T_Data">Data23!$HP$11:$HP$20</definedName>
    <definedName name="A125579817T_Latest">Data23!$HP$20</definedName>
    <definedName name="A125579824R">Data23!$HS$1:$HS$10,Data23!$HS$11:$HS$20</definedName>
    <definedName name="A125579824R_Data">Data23!$HS$11:$HS$20</definedName>
    <definedName name="A125579824R_Latest">Data23!$HS$20</definedName>
    <definedName name="A125579825T">Data23!$IH$1:$IH$10,Data23!$IH$11:$IH$20</definedName>
    <definedName name="A125579825T_Data">Data23!$IH$11:$IH$20</definedName>
    <definedName name="A125579825T_Latest">Data23!$IH$20</definedName>
    <definedName name="A125579832R">Data24!$AW$1:$AW$10,Data24!$AW$11:$AW$20</definedName>
    <definedName name="A125579832R_Data">Data24!$AW$11:$AW$20</definedName>
    <definedName name="A125579832R_Latest">Data24!$AW$20</definedName>
    <definedName name="A125579833T">Data24!$BL$1:$BL$10,Data24!$BL$11:$BL$20</definedName>
    <definedName name="A125579833T_Data">Data24!$BL$11:$BL$20</definedName>
    <definedName name="A125579833T_Latest">Data24!$BL$20</definedName>
    <definedName name="A125579840R">Data24!$CG$1:$CG$10,Data24!$CG$11:$CG$20</definedName>
    <definedName name="A125579840R_Data">Data24!$CG$11:$CG$20</definedName>
    <definedName name="A125579840R_Latest">Data24!$CG$20</definedName>
    <definedName name="A125579841T">Data24!$CV$1:$CV$10,Data24!$CV$11:$CV$20</definedName>
    <definedName name="A125579841T_Data">Data24!$CV$11:$CV$20</definedName>
    <definedName name="A125579841T_Latest">Data24!$CV$20</definedName>
    <definedName name="A125579848J">Data24!$CY$1:$CY$10,Data24!$CY$11:$CY$20</definedName>
    <definedName name="A125579848J_Data">Data24!$CY$11:$CY$20</definedName>
    <definedName name="A125579848J_Latest">Data24!$CY$20</definedName>
    <definedName name="A125579849K">Data24!$DN$1:$DN$10,Data24!$DN$11:$DN$20</definedName>
    <definedName name="A125579849K_Data">Data24!$DN$11:$DN$20</definedName>
    <definedName name="A125579849K_Latest">Data24!$DN$20</definedName>
    <definedName name="A125579856J">Data24!$HU$1:$HU$10,Data24!$HU$11:$HU$20</definedName>
    <definedName name="A125579856J_Data">Data24!$HU$11:$HU$20</definedName>
    <definedName name="A125579856J_Latest">Data24!$HU$20</definedName>
    <definedName name="A125579857K">Data24!$IJ$1:$IJ$10,Data24!$IJ$11:$IJ$20</definedName>
    <definedName name="A125579857K_Data">Data24!$IJ$11:$IJ$20</definedName>
    <definedName name="A125579857K_Latest">Data24!$IJ$20</definedName>
    <definedName name="A125579864J">Data25!$GM$1:$GM$10,Data25!$GM$11:$GM$20</definedName>
    <definedName name="A125579864J_Data">Data25!$GM$11:$GM$20</definedName>
    <definedName name="A125579864J_Latest">Data25!$GM$20</definedName>
    <definedName name="A125579865K">Data25!$HB$1:$HB$10,Data25!$HB$11:$HB$20</definedName>
    <definedName name="A125579865K_Data">Data25!$HB$11:$HB$20</definedName>
    <definedName name="A125579865K_Latest">Data25!$HB$20</definedName>
    <definedName name="A125579872J">Data26!$Q$1:$Q$10,Data26!$Q$11:$Q$20</definedName>
    <definedName name="A125579872J_Data">Data26!$Q$11:$Q$20</definedName>
    <definedName name="A125579872J_Latest">Data26!$Q$20</definedName>
    <definedName name="A125579873K">Data26!$AF$1:$AF$10,Data26!$AF$11:$AF$20</definedName>
    <definedName name="A125579873K_Data">Data26!$AF$11:$AF$20</definedName>
    <definedName name="A125579873K_Latest">Data26!$AF$20</definedName>
    <definedName name="A125579880J">Data26!$AI$1:$AI$10,Data26!$AI$11:$AI$20</definedName>
    <definedName name="A125579880J_Data">Data26!$AI$11:$AI$20</definedName>
    <definedName name="A125579880J_Latest">Data26!$AI$20</definedName>
    <definedName name="A125579881K">Data26!$AX$1:$AX$10,Data26!$AX$11:$AX$20</definedName>
    <definedName name="A125579881K_Data">Data26!$AX$11:$AX$20</definedName>
    <definedName name="A125579881K_Latest">Data26!$AX$20</definedName>
    <definedName name="A125579888A">Data23!$IK$1:$IK$10,Data23!$IK$11:$IK$20</definedName>
    <definedName name="A125579888A_Data">Data23!$IK$11:$IK$20</definedName>
    <definedName name="A125579888A_Latest">Data23!$IK$20</definedName>
    <definedName name="A125579889C">Data24!$J$1:$J$10,Data24!$J$11:$J$20</definedName>
    <definedName name="A125579889C_Data">Data24!$J$11:$J$20</definedName>
    <definedName name="A125579889C_Latest">Data24!$J$20</definedName>
    <definedName name="A125579896A">Data25!$AG$1:$AG$10,Data25!$AG$11:$AG$20</definedName>
    <definedName name="A125579896A_Data">Data25!$AG$11:$AG$20</definedName>
    <definedName name="A125579896A_Latest">Data25!$AG$20</definedName>
    <definedName name="A125579897C">Data25!$AV$1:$AV$10,Data25!$AV$11:$AV$20</definedName>
    <definedName name="A125579897C_Data">Data25!$AV$11:$AV$20</definedName>
    <definedName name="A125579897C_Latest">Data25!$AV$20</definedName>
    <definedName name="A125579904R">Data25!$AY$1:$AY$10,Data25!$AY$11:$AY$20</definedName>
    <definedName name="A125579904R_Data">Data25!$AY$11:$AY$20</definedName>
    <definedName name="A125579904R_Latest">Data25!$AY$20</definedName>
    <definedName name="A125579905T">Data25!$BN$1:$BN$10,Data25!$BN$11:$BN$20</definedName>
    <definedName name="A125579905T_Data">Data25!$BN$11:$BN$20</definedName>
    <definedName name="A125579905T_Latest">Data25!$BN$20</definedName>
    <definedName name="A125579912R">Data25!$IO$1:$IO$10,Data25!$IO$11:$IO$20</definedName>
    <definedName name="A125579912R_Data">Data25!$IO$11:$IO$20</definedName>
    <definedName name="A125579912R_Latest">Data25!$IO$20</definedName>
    <definedName name="A125579913T">Data26!$N$1:$N$10,Data26!$N$11:$N$20</definedName>
    <definedName name="A125579913T_Data">Data26!$N$11:$N$20</definedName>
    <definedName name="A125579913T_Latest">Data26!$N$20</definedName>
    <definedName name="A125579920R">Data23!$EG$1:$EG$10,Data23!$EG$11:$EG$20</definedName>
    <definedName name="A125579920R_Data">Data23!$EG$11:$EG$20</definedName>
    <definedName name="A125579920R_Latest">Data23!$EG$20</definedName>
    <definedName name="A125579921T">Data23!$EV$1:$EV$10,Data23!$EV$11:$EV$20</definedName>
    <definedName name="A125579921T_Data">Data23!$EV$11:$EV$20</definedName>
    <definedName name="A125579921T_Latest">Data23!$EV$20</definedName>
    <definedName name="A125579928J">Data23!$FQ$1:$FQ$10,Data23!$FQ$11:$FQ$20</definedName>
    <definedName name="A125579928J_Data">Data23!$FQ$11:$FQ$20</definedName>
    <definedName name="A125579928J_Latest">Data23!$FQ$20</definedName>
    <definedName name="A125579929K">Data23!$GF$1:$GF$10,Data23!$GF$11:$GF$20</definedName>
    <definedName name="A125579929K_Data">Data23!$GF$11:$GF$20</definedName>
    <definedName name="A125579929K_Latest">Data23!$GF$20</definedName>
    <definedName name="A125579936J">Data23!$GI$1:$GI$10,Data23!$GI$11:$GI$20</definedName>
    <definedName name="A125579936J_Data">Data23!$GI$11:$GI$20</definedName>
    <definedName name="A125579936J_Latest">Data23!$GI$20</definedName>
    <definedName name="A125579937K">Data23!$GX$1:$GX$10,Data23!$GX$11:$GX$20</definedName>
    <definedName name="A125579937K_Data">Data23!$GX$11:$GX$20</definedName>
    <definedName name="A125579937K_Latest">Data23!$GX$20</definedName>
    <definedName name="A125579944J">Data24!$AE$1:$AE$10,Data24!$AE$11:$AE$20</definedName>
    <definedName name="A125579944J_Data">Data24!$AE$11:$AE$20</definedName>
    <definedName name="A125579944J_Latest">Data24!$AE$20</definedName>
    <definedName name="A125579945K">Data24!$AT$1:$AT$10,Data24!$AT$11:$AT$20</definedName>
    <definedName name="A125579945K_Data">Data24!$AT$11:$AT$20</definedName>
    <definedName name="A125579945K_Latest">Data24!$AT$20</definedName>
    <definedName name="A125579952J">Data24!$FA$1:$FA$10,Data24!$FA$11:$FA$20</definedName>
    <definedName name="A125579952J_Data">Data24!$FA$11:$FA$20</definedName>
    <definedName name="A125579952J_Latest">Data24!$FA$20</definedName>
    <definedName name="A125579953K">Data24!$FP$1:$FP$10,Data24!$FP$11:$FP$20</definedName>
    <definedName name="A125579953K_Data">Data24!$FP$11:$FP$20</definedName>
    <definedName name="A125579953K_Latest">Data24!$FP$20</definedName>
    <definedName name="A125579960J">Data24!$FS$1:$FS$10,Data24!$FS$11:$FS$20</definedName>
    <definedName name="A125579960J_Data">Data24!$FS$11:$FS$20</definedName>
    <definedName name="A125579960J_Latest">Data24!$FS$20</definedName>
    <definedName name="A125579961K">Data24!$GH$1:$GH$10,Data24!$GH$11:$GH$20</definedName>
    <definedName name="A125579961K_Data">Data24!$GH$11:$GH$20</definedName>
    <definedName name="A125579961K_Latest">Data24!$GH$20</definedName>
    <definedName name="A125579968A">Data24!$DQ$1:$DQ$10,Data24!$DQ$11:$DQ$20</definedName>
    <definedName name="A125579968A_Data">Data24!$DQ$11:$DQ$20</definedName>
    <definedName name="A125579968A_Latest">Data24!$DQ$20</definedName>
    <definedName name="A125579969C">Data24!$EF$1:$EF$10,Data24!$EF$11:$EF$20</definedName>
    <definedName name="A125579969C_Data">Data24!$EF$11:$EF$20</definedName>
    <definedName name="A125579969C_Latest">Data24!$EF$20</definedName>
    <definedName name="A125579976A">Data24!$IM$1:$IM$10,Data24!$IM$11:$IM$20</definedName>
    <definedName name="A125579976A_Data">Data24!$IM$11:$IM$20</definedName>
    <definedName name="A125579976A_Latest">Data24!$IM$20</definedName>
    <definedName name="A125579977C">Data25!$L$1:$L$10,Data25!$L$11:$L$20</definedName>
    <definedName name="A125579977C_Data">Data25!$L$11:$L$20</definedName>
    <definedName name="A125579977C_Latest">Data25!$L$20</definedName>
    <definedName name="A125579984A">Data26!$BA$1:$BA$10,Data26!$BA$11:$BA$20</definedName>
    <definedName name="A125579984A_Data">Data26!$BA$11:$BA$20</definedName>
    <definedName name="A125579984A_Latest">Data26!$BA$20</definedName>
    <definedName name="A125579985C">Data26!$BP$1:$BP$10,Data26!$BP$11:$BP$20</definedName>
    <definedName name="A125579985C_Data">Data26!$BP$11:$BP$20</definedName>
    <definedName name="A125579985C_Latest">Data26!$BP$20</definedName>
    <definedName name="A125579992A">Data7!$FU$1:$FU$10,Data7!$FU$11:$FU$20</definedName>
    <definedName name="A125579992A_Data">Data7!$FU$11:$FU$20</definedName>
    <definedName name="A125579992A_Latest">Data7!$FU$20</definedName>
    <definedName name="A125579993C">Data7!$GJ$1:$GJ$10,Data7!$GJ$11:$GJ$20</definedName>
    <definedName name="A125579993C_Data">Data7!$GJ$11:$GJ$20</definedName>
    <definedName name="A125579993C_Latest">Data7!$GJ$20</definedName>
    <definedName name="A125580000W">Data7!$HW$1:$HW$10,Data7!$HW$11:$HW$20</definedName>
    <definedName name="A125580000W_Data">Data7!$HW$11:$HW$20</definedName>
    <definedName name="A125580000W_Latest">Data7!$HW$20</definedName>
    <definedName name="A125580001X">Data7!$IL$1:$IL$10,Data7!$IL$11:$IL$20</definedName>
    <definedName name="A125580001X_Data">Data7!$IL$11:$IL$20</definedName>
    <definedName name="A125580001X_Latest">Data7!$IL$20</definedName>
    <definedName name="A125580008R">Data8!$BA$1:$BA$10,Data8!$BA$11:$BA$20</definedName>
    <definedName name="A125580008R_Data">Data8!$BA$11:$BA$20</definedName>
    <definedName name="A125580008R_Latest">Data8!$BA$20</definedName>
    <definedName name="A125580009T">Data8!$BP$1:$BP$10,Data8!$BP$11:$BP$20</definedName>
    <definedName name="A125580009T_Data">Data8!$BP$11:$BP$20</definedName>
    <definedName name="A125580009T_Latest">Data8!$BP$20</definedName>
    <definedName name="A125580016R">Data8!$DU$1:$DU$10,Data8!$DU$11:$DU$20</definedName>
    <definedName name="A125580016R_Data">Data8!$DU$11:$DU$20</definedName>
    <definedName name="A125580016R_Latest">Data8!$DU$20</definedName>
    <definedName name="A125580017T">Data8!$EJ$1:$EJ$10,Data8!$EJ$11:$EJ$20</definedName>
    <definedName name="A125580017T_Data">Data8!$EJ$11:$EJ$20</definedName>
    <definedName name="A125580017T_Latest">Data8!$EJ$20</definedName>
    <definedName name="A125580024R">Data6!$FA$1:$FA$10,Data6!$FA$11:$FA$20</definedName>
    <definedName name="A125580024R_Data">Data6!$FA$11:$FA$20</definedName>
    <definedName name="A125580024R_Latest">Data6!$FA$20</definedName>
    <definedName name="A125580025T">Data6!$FP$1:$FP$10,Data6!$FP$11:$FP$20</definedName>
    <definedName name="A125580025T_Data">Data6!$FP$11:$FP$20</definedName>
    <definedName name="A125580025T_Latest">Data6!$FP$20</definedName>
    <definedName name="A125580032R">Data7!$DA$1:$DA$10,Data7!$DA$11:$DA$20</definedName>
    <definedName name="A125580032R_Data">Data7!$DA$11:$DA$20</definedName>
    <definedName name="A125580032R_Latest">Data7!$DA$20</definedName>
    <definedName name="A125580033T">Data7!$DP$1:$DP$10,Data7!$DP$11:$DP$20</definedName>
    <definedName name="A125580033T_Data">Data7!$DP$11:$DP$20</definedName>
    <definedName name="A125580033T_Latest">Data7!$DP$20</definedName>
    <definedName name="A125580040R">Data8!$FE$1:$FE$10,Data8!$FE$11:$FE$20</definedName>
    <definedName name="A125580040R_Data">Data8!$FE$11:$FE$20</definedName>
    <definedName name="A125580040R_Latest">Data8!$FE$20</definedName>
    <definedName name="A125580041T">Data8!$FT$1:$FT$10,Data8!$FT$11:$FT$20</definedName>
    <definedName name="A125580041T_Data">Data8!$FT$11:$FT$20</definedName>
    <definedName name="A125580041T_Latest">Data8!$FT$20</definedName>
    <definedName name="A125580048J">Data8!$DC$1:$DC$10,Data8!$DC$11:$DC$20</definedName>
    <definedName name="A125580048J_Data">Data8!$DC$11:$DC$20</definedName>
    <definedName name="A125580048J_Latest">Data8!$DC$20</definedName>
    <definedName name="A125580049K">Data8!$DR$1:$DR$10,Data8!$DR$11:$DR$20</definedName>
    <definedName name="A125580049K_Data">Data8!$DR$11:$DR$20</definedName>
    <definedName name="A125580049K_Latest">Data8!$DR$20</definedName>
    <definedName name="A125580056J">Data8!$GO$1:$GO$10,Data8!$GO$11:$GO$20</definedName>
    <definedName name="A125580056J_Data">Data8!$GO$11:$GO$20</definedName>
    <definedName name="A125580056J_Latest">Data8!$GO$20</definedName>
    <definedName name="A125580057K">Data8!$HD$1:$HD$10,Data8!$HD$11:$HD$20</definedName>
    <definedName name="A125580057K_Data">Data8!$HD$11:$HD$20</definedName>
    <definedName name="A125580057K_Latest">Data8!$HD$20</definedName>
    <definedName name="A125580064J">Data9!$S$1:$S$10,Data9!$S$11:$S$20</definedName>
    <definedName name="A125580064J_Data">Data9!$S$11:$S$20</definedName>
    <definedName name="A125580064J_Latest">Data9!$S$20</definedName>
    <definedName name="A125580065K">Data9!$AH$1:$AH$10,Data9!$AH$11:$AH$20</definedName>
    <definedName name="A125580065K_Data">Data9!$AH$11:$AH$20</definedName>
    <definedName name="A125580065K_Latest">Data9!$AH$20</definedName>
    <definedName name="A125580072J">Data7!$AY$1:$AY$10,Data7!$AY$11:$AY$20</definedName>
    <definedName name="A125580072J_Data">Data7!$AY$11:$AY$20</definedName>
    <definedName name="A125580072J_Latest">Data7!$AY$20</definedName>
    <definedName name="A125580073K">Data7!$BN$1:$BN$10,Data7!$BN$11:$BN$20</definedName>
    <definedName name="A125580073K_Data">Data7!$BN$11:$BN$20</definedName>
    <definedName name="A125580073K_Latest">Data7!$BN$20</definedName>
    <definedName name="A125580080J">Data7!$IO$1:$IO$10,Data7!$IO$11:$IO$20</definedName>
    <definedName name="A125580080J_Data">Data7!$IO$11:$IO$20</definedName>
    <definedName name="A125580080J_Latest">Data7!$IO$20</definedName>
    <definedName name="A125580081K">Data8!$N$1:$N$10,Data8!$N$11:$N$20</definedName>
    <definedName name="A125580081K_Data">Data8!$N$11:$N$20</definedName>
    <definedName name="A125580081K_Latest">Data8!$N$20</definedName>
    <definedName name="A125580088A">Data8!$EM$1:$EM$10,Data8!$EM$11:$EM$20</definedName>
    <definedName name="A125580088A_Data">Data8!$EM$11:$EM$20</definedName>
    <definedName name="A125580088A_Latest">Data8!$EM$20</definedName>
    <definedName name="A125580089C">Data8!$FB$1:$FB$10,Data8!$FB$11:$FB$20</definedName>
    <definedName name="A125580089C_Data">Data8!$FB$11:$FB$20</definedName>
    <definedName name="A125580089C_Latest">Data8!$FB$20</definedName>
    <definedName name="A125580096A">Data8!$FW$1:$FW$10,Data8!$FW$11:$FW$20</definedName>
    <definedName name="A125580096A_Data">Data8!$FW$11:$FW$20</definedName>
    <definedName name="A125580096A_Latest">Data8!$FW$20</definedName>
    <definedName name="A125580097C">Data8!$GL$1:$GL$10,Data8!$GL$11:$GL$20</definedName>
    <definedName name="A125580097C_Data">Data8!$GL$11:$GL$20</definedName>
    <definedName name="A125580097C_Latest">Data8!$GL$20</definedName>
    <definedName name="A125580104R">Data8!$HG$1:$HG$10,Data8!$HG$11:$HG$20</definedName>
    <definedName name="A125580104R_Data">Data8!$HG$11:$HG$20</definedName>
    <definedName name="A125580104R_Latest">Data8!$HG$20</definedName>
    <definedName name="A125580105T">Data8!$HV$1:$HV$10,Data8!$HV$11:$HV$20</definedName>
    <definedName name="A125580105T_Data">Data8!$HV$11:$HV$20</definedName>
    <definedName name="A125580105T_Latest">Data8!$HV$20</definedName>
    <definedName name="A125580112R">Data8!$IQ$1:$IQ$10,Data8!$IQ$11:$IQ$20</definedName>
    <definedName name="A125580112R_Data">Data8!$IQ$11:$IQ$20</definedName>
    <definedName name="A125580112R_Latest">Data8!$IQ$20</definedName>
    <definedName name="A125580113T">Data9!$P$1:$P$10,Data9!$P$11:$P$20</definedName>
    <definedName name="A125580113T_Data">Data9!$P$11:$P$20</definedName>
    <definedName name="A125580113T_Latest">Data9!$P$20</definedName>
    <definedName name="A125580120R">Data6!$GK$1:$GK$10,Data6!$GK$11:$GK$20</definedName>
    <definedName name="A125580120R_Data">Data6!$GK$11:$GK$20</definedName>
    <definedName name="A125580120R_Latest">Data6!$GK$20</definedName>
    <definedName name="A125580121T">Data6!$GZ$1:$GZ$10,Data6!$GZ$11:$GZ$20</definedName>
    <definedName name="A125580121T_Data">Data6!$GZ$11:$GZ$20</definedName>
    <definedName name="A125580121T_Latest">Data6!$GZ$20</definedName>
    <definedName name="A125580128J">Data6!$IM$1:$IM$10,Data6!$IM$11:$IM$20</definedName>
    <definedName name="A125580128J_Data">Data6!$IM$11:$IM$20</definedName>
    <definedName name="A125580128J_Latest">Data6!$IM$20</definedName>
    <definedName name="A125580129K">Data7!$L$1:$L$10,Data7!$L$11:$L$20</definedName>
    <definedName name="A125580129K_Data">Data7!$L$11:$L$20</definedName>
    <definedName name="A125580129K_Latest">Data7!$L$20</definedName>
    <definedName name="A125580136J">Data7!$O$1:$O$10,Data7!$O$11:$O$20</definedName>
    <definedName name="A125580136J_Data">Data7!$O$11:$O$20</definedName>
    <definedName name="A125580136J_Latest">Data7!$O$20</definedName>
    <definedName name="A125580137K">Data7!$AD$1:$AD$10,Data7!$AD$11:$AD$20</definedName>
    <definedName name="A125580137K_Data">Data7!$AD$11:$AD$20</definedName>
    <definedName name="A125580137K_Latest">Data7!$AD$20</definedName>
    <definedName name="A125580144J">Data7!$CI$1:$CI$10,Data7!$CI$11:$CI$20</definedName>
    <definedName name="A125580144J_Data">Data7!$CI$11:$CI$20</definedName>
    <definedName name="A125580144J_Latest">Data7!$CI$20</definedName>
    <definedName name="A125580145K">Data7!$CX$1:$CX$10,Data7!$CX$11:$CX$20</definedName>
    <definedName name="A125580145K_Data">Data7!$CX$11:$CX$20</definedName>
    <definedName name="A125580145K_Latest">Data7!$CX$20</definedName>
    <definedName name="A125580152J">Data7!$DS$1:$DS$10,Data7!$DS$11:$DS$20</definedName>
    <definedName name="A125580152J_Data">Data7!$DS$11:$DS$20</definedName>
    <definedName name="A125580152J_Latest">Data7!$DS$20</definedName>
    <definedName name="A125580153K">Data7!$EH$1:$EH$10,Data7!$EH$11:$EH$20</definedName>
    <definedName name="A125580153K_Data">Data7!$EH$11:$EH$20</definedName>
    <definedName name="A125580153K_Latest">Data7!$EH$20</definedName>
    <definedName name="A125580160J">Data7!$EK$1:$EK$10,Data7!$EK$11:$EK$20</definedName>
    <definedName name="A125580160J_Data">Data7!$EK$11:$EK$20</definedName>
    <definedName name="A125580160J_Latest">Data7!$EK$20</definedName>
    <definedName name="A125580161K">Data7!$EZ$1:$EZ$10,Data7!$EZ$11:$EZ$20</definedName>
    <definedName name="A125580161K_Data">Data7!$EZ$11:$EZ$20</definedName>
    <definedName name="A125580161K_Latest">Data7!$EZ$20</definedName>
    <definedName name="A125580168A">Data8!$Q$1:$Q$10,Data8!$Q$11:$Q$20</definedName>
    <definedName name="A125580168A_Data">Data8!$Q$11:$Q$20</definedName>
    <definedName name="A125580168A_Latest">Data8!$Q$20</definedName>
    <definedName name="A125580169C">Data8!$AF$1:$AF$10,Data8!$AF$11:$AF$20</definedName>
    <definedName name="A125580169C_Data">Data8!$AF$11:$AF$20</definedName>
    <definedName name="A125580169C_Latest">Data8!$AF$20</definedName>
    <definedName name="A125580176A">Data8!$HY$1:$HY$10,Data8!$HY$11:$HY$20</definedName>
    <definedName name="A125580176A_Data">Data8!$HY$11:$HY$20</definedName>
    <definedName name="A125580176A_Latest">Data8!$HY$20</definedName>
    <definedName name="A125580177C">Data8!$IN$1:$IN$10,Data8!$IN$11:$IN$20</definedName>
    <definedName name="A125580177C_Data">Data8!$IN$11:$IN$20</definedName>
    <definedName name="A125580177C_Latest">Data8!$IN$20</definedName>
    <definedName name="A125580184A">Data9!$BC$1:$BC$10,Data9!$BC$11:$BC$20</definedName>
    <definedName name="A125580184A_Data">Data9!$BC$11:$BC$20</definedName>
    <definedName name="A125580184A_Latest">Data9!$BC$20</definedName>
    <definedName name="A125580185C">Data9!$BR$1:$BR$10,Data9!$BR$11:$BR$20</definedName>
    <definedName name="A125580185C_Data">Data9!$BR$11:$BR$20</definedName>
    <definedName name="A125580185C_Latest">Data9!$BR$20</definedName>
    <definedName name="A125580192A">Data9!$BU$1:$BU$10,Data9!$BU$11:$BU$20</definedName>
    <definedName name="A125580192A_Data">Data9!$BU$11:$BU$20</definedName>
    <definedName name="A125580192A_Latest">Data9!$BU$20</definedName>
    <definedName name="A125580193C">Data9!$CJ$1:$CJ$10,Data9!$CJ$11:$CJ$20</definedName>
    <definedName name="A125580193C_Data">Data9!$CJ$11:$CJ$20</definedName>
    <definedName name="A125580193C_Latest">Data9!$CJ$20</definedName>
    <definedName name="A125580200R">Data7!$AG$1:$AG$10,Data7!$AG$11:$AG$20</definedName>
    <definedName name="A125580200R_Data">Data7!$AG$11:$AG$20</definedName>
    <definedName name="A125580200R_Latest">Data7!$AG$20</definedName>
    <definedName name="A125580201T">Data7!$AV$1:$AV$10,Data7!$AV$11:$AV$20</definedName>
    <definedName name="A125580201T_Data">Data7!$AV$11:$AV$20</definedName>
    <definedName name="A125580201T_Latest">Data7!$AV$20</definedName>
    <definedName name="A125580208J">Data8!$BS$1:$BS$10,Data8!$BS$11:$BS$20</definedName>
    <definedName name="A125580208J_Data">Data8!$BS$11:$BS$20</definedName>
    <definedName name="A125580208J_Latest">Data8!$BS$20</definedName>
    <definedName name="A125580209K">Data8!$CH$1:$CH$10,Data8!$CH$11:$CH$20</definedName>
    <definedName name="A125580209K_Data">Data8!$CH$11:$CH$20</definedName>
    <definedName name="A125580209K_Latest">Data8!$CH$20</definedName>
    <definedName name="A125580216J">Data8!$CK$1:$CK$10,Data8!$CK$11:$CK$20</definedName>
    <definedName name="A125580216J_Data">Data8!$CK$11:$CK$20</definedName>
    <definedName name="A125580216J_Latest">Data8!$CK$20</definedName>
    <definedName name="A125580217K">Data8!$CZ$1:$CZ$10,Data8!$CZ$11:$CZ$20</definedName>
    <definedName name="A125580217K_Data">Data8!$CZ$11:$CZ$20</definedName>
    <definedName name="A125580217K_Latest">Data8!$CZ$20</definedName>
    <definedName name="A125580224J">Data9!$AK$1:$AK$10,Data9!$AK$11:$AK$20</definedName>
    <definedName name="A125580224J_Data">Data9!$AK$11:$AK$20</definedName>
    <definedName name="A125580224J_Latest">Data9!$AK$20</definedName>
    <definedName name="A125580225K">Data9!$AZ$1:$AZ$10,Data9!$AZ$11:$AZ$20</definedName>
    <definedName name="A125580225K_Data">Data9!$AZ$11:$AZ$20</definedName>
    <definedName name="A125580225K_Latest">Data9!$AZ$20</definedName>
    <definedName name="A125580232J">Data6!$FS$1:$FS$10,Data6!$FS$11:$FS$20</definedName>
    <definedName name="A125580232J_Data">Data6!$FS$11:$FS$20</definedName>
    <definedName name="A125580232J_Latest">Data6!$FS$20</definedName>
    <definedName name="A125580233K">Data6!$GH$1:$GH$10,Data6!$GH$11:$GH$20</definedName>
    <definedName name="A125580233K_Data">Data6!$GH$11:$GH$20</definedName>
    <definedName name="A125580233K_Latest">Data6!$GH$20</definedName>
    <definedName name="A125580240J">Data6!$HC$1:$HC$10,Data6!$HC$11:$HC$20</definedName>
    <definedName name="A125580240J_Data">Data6!$HC$11:$HC$20</definedName>
    <definedName name="A125580240J_Latest">Data6!$HC$20</definedName>
    <definedName name="A125580241K">Data6!$HR$1:$HR$10,Data6!$HR$11:$HR$20</definedName>
    <definedName name="A125580241K_Data">Data6!$HR$11:$HR$20</definedName>
    <definedName name="A125580241K_Latest">Data6!$HR$20</definedName>
    <definedName name="A125580248A">Data6!$HU$1:$HU$10,Data6!$HU$11:$HU$20</definedName>
    <definedName name="A125580248A_Data">Data6!$HU$11:$HU$20</definedName>
    <definedName name="A125580248A_Latest">Data6!$HU$20</definedName>
    <definedName name="A125580249C">Data6!$IJ$1:$IJ$10,Data6!$IJ$11:$IJ$20</definedName>
    <definedName name="A125580249C_Data">Data6!$IJ$11:$IJ$20</definedName>
    <definedName name="A125580249C_Latest">Data6!$IJ$20</definedName>
    <definedName name="A125580256A">Data7!$BQ$1:$BQ$10,Data7!$BQ$11:$BQ$20</definedName>
    <definedName name="A125580256A_Data">Data7!$BQ$11:$BQ$20</definedName>
    <definedName name="A125580256A_Latest">Data7!$BQ$20</definedName>
    <definedName name="A125580257C">Data7!$CF$1:$CF$10,Data7!$CF$11:$CF$20</definedName>
    <definedName name="A125580257C_Data">Data7!$CF$11:$CF$20</definedName>
    <definedName name="A125580257C_Latest">Data7!$CF$20</definedName>
    <definedName name="A125580264A">Data7!$GM$1:$GM$10,Data7!$GM$11:$GM$20</definedName>
    <definedName name="A125580264A_Data">Data7!$GM$11:$GM$20</definedName>
    <definedName name="A125580264A_Latest">Data7!$GM$20</definedName>
    <definedName name="A125580265C">Data7!$HB$1:$HB$10,Data7!$HB$11:$HB$20</definedName>
    <definedName name="A125580265C_Data">Data7!$HB$11:$HB$20</definedName>
    <definedName name="A125580265C_Latest">Data7!$HB$20</definedName>
    <definedName name="A125580272A">Data7!$HE$1:$HE$10,Data7!$HE$11:$HE$20</definedName>
    <definedName name="A125580272A_Data">Data7!$HE$11:$HE$20</definedName>
    <definedName name="A125580272A_Latest">Data7!$HE$20</definedName>
    <definedName name="A125580273C">Data7!$HT$1:$HT$10,Data7!$HT$11:$HT$20</definedName>
    <definedName name="A125580273C_Data">Data7!$HT$11:$HT$20</definedName>
    <definedName name="A125580273C_Latest">Data7!$HT$20</definedName>
    <definedName name="A125580280A">Data7!$FC$1:$FC$10,Data7!$FC$11:$FC$20</definedName>
    <definedName name="A125580280A_Data">Data7!$FC$11:$FC$20</definedName>
    <definedName name="A125580280A_Latest">Data7!$FC$20</definedName>
    <definedName name="A125580281C">Data7!$FR$1:$FR$10,Data7!$FR$11:$FR$20</definedName>
    <definedName name="A125580281C_Data">Data7!$FR$11:$FR$20</definedName>
    <definedName name="A125580281C_Latest">Data7!$FR$20</definedName>
    <definedName name="A125580288V">Data8!$AI$1:$AI$10,Data8!$AI$11:$AI$20</definedName>
    <definedName name="A125580288V_Data">Data8!$AI$11:$AI$20</definedName>
    <definedName name="A125580288V_Latest">Data8!$AI$20</definedName>
    <definedName name="A125580289W">Data8!$AX$1:$AX$10,Data8!$AX$11:$AX$20</definedName>
    <definedName name="A125580289W_Data">Data8!$AX$11:$AX$20</definedName>
    <definedName name="A125580289W_Latest">Data8!$AX$20</definedName>
    <definedName name="A125580296V">Data9!$CM$1:$CM$10,Data9!$CM$11:$CM$20</definedName>
    <definedName name="A125580296V_Data">Data9!$CM$11:$CM$20</definedName>
    <definedName name="A125580296V_Latest">Data9!$CM$20</definedName>
    <definedName name="A125580297W">Data9!$DB$1:$DB$10,Data9!$DB$11:$DB$20</definedName>
    <definedName name="A125580297W_Data">Data9!$DB$11:$DB$20</definedName>
    <definedName name="A125580297W_Latest">Data9!$DB$20</definedName>
    <definedName name="A125580304J">Data16!$AG$1:$AG$10,Data16!$AG$11:$AG$20</definedName>
    <definedName name="A125580304J_Data">Data16!$AG$11:$AG$20</definedName>
    <definedName name="A125580304J_Latest">Data16!$AG$20</definedName>
    <definedName name="A125580305K">Data16!$AV$1:$AV$10,Data16!$AV$11:$AV$20</definedName>
    <definedName name="A125580305K_Data">Data16!$AV$11:$AV$20</definedName>
    <definedName name="A125580305K_Latest">Data16!$AV$20</definedName>
    <definedName name="A125580312J">Data16!$CI$1:$CI$10,Data16!$CI$11:$CI$20</definedName>
    <definedName name="A125580312J_Data">Data16!$CI$11:$CI$20</definedName>
    <definedName name="A125580312J_Latest">Data16!$CI$20</definedName>
    <definedName name="A125580313K">Data16!$CX$1:$CX$10,Data16!$CX$11:$CX$20</definedName>
    <definedName name="A125580313K_Data">Data16!$CX$11:$CX$20</definedName>
    <definedName name="A125580313K_Latest">Data16!$CX$20</definedName>
    <definedName name="A125580320J">Data16!$FC$1:$FC$10,Data16!$FC$11:$FC$20</definedName>
    <definedName name="A125580320J_Data">Data16!$FC$11:$FC$20</definedName>
    <definedName name="A125580320J_Latest">Data16!$FC$20</definedName>
    <definedName name="A125580321K">Data16!$FR$1:$FR$10,Data16!$FR$11:$FR$20</definedName>
    <definedName name="A125580321K_Data">Data16!$FR$11:$FR$20</definedName>
    <definedName name="A125580321K_Latest">Data16!$FR$20</definedName>
    <definedName name="A125580328A">Data16!$HW$1:$HW$10,Data16!$HW$11:$HW$20</definedName>
    <definedName name="A125580328A_Data">Data16!$HW$11:$HW$20</definedName>
    <definedName name="A125580328A_Latest">Data16!$HW$20</definedName>
    <definedName name="A125580329C">Data16!$IL$1:$IL$10,Data16!$IL$11:$IL$20</definedName>
    <definedName name="A125580329C_Data">Data16!$IL$11:$IL$20</definedName>
    <definedName name="A125580329C_Latest">Data16!$IL$20</definedName>
    <definedName name="A125580336A">Data15!$M$1:$M$10,Data15!$M$11:$M$20</definedName>
    <definedName name="A125580336A_Data">Data15!$M$11:$M$20</definedName>
    <definedName name="A125580336A_Latest">Data15!$M$20</definedName>
    <definedName name="A125580337C">Data15!$AB$1:$AB$10,Data15!$AB$11:$AB$20</definedName>
    <definedName name="A125580337C_Data">Data15!$AB$11:$AB$20</definedName>
    <definedName name="A125580337C_Latest">Data15!$AB$20</definedName>
    <definedName name="A125580344A">Data15!$HC$1:$HC$10,Data15!$HC$11:$HC$20</definedName>
    <definedName name="A125580344A_Data">Data15!$HC$11:$HC$20</definedName>
    <definedName name="A125580344A_Latest">Data15!$HC$20</definedName>
    <definedName name="A125580345C">Data15!$HR$1:$HR$10,Data15!$HR$11:$HR$20</definedName>
    <definedName name="A125580345C_Data">Data15!$HR$11:$HR$20</definedName>
    <definedName name="A125580345C_Latest">Data15!$HR$20</definedName>
    <definedName name="A125580352A">Data17!$Q$1:$Q$10,Data17!$Q$11:$Q$20</definedName>
    <definedName name="A125580352A_Data">Data17!$Q$11:$Q$20</definedName>
    <definedName name="A125580352A_Latest">Data17!$Q$20</definedName>
    <definedName name="A125580353C">Data17!$AF$1:$AF$10,Data17!$AF$11:$AF$20</definedName>
    <definedName name="A125580353C_Data">Data17!$AF$11:$AF$20</definedName>
    <definedName name="A125580353C_Latest">Data17!$AF$20</definedName>
    <definedName name="A125580360A">Data16!$HE$1:$HE$10,Data16!$HE$11:$HE$20</definedName>
    <definedName name="A125580360A_Data">Data16!$HE$11:$HE$20</definedName>
    <definedName name="A125580360A_Latest">Data16!$HE$20</definedName>
    <definedName name="A125580361C">Data16!$HT$1:$HT$10,Data16!$HT$11:$HT$20</definedName>
    <definedName name="A125580361C_Data">Data16!$HT$11:$HT$20</definedName>
    <definedName name="A125580361C_Latest">Data16!$HT$20</definedName>
    <definedName name="A125580368V">Data17!$BA$1:$BA$10,Data17!$BA$11:$BA$20</definedName>
    <definedName name="A125580368V_Data">Data17!$BA$11:$BA$20</definedName>
    <definedName name="A125580368V_Latest">Data17!$BA$20</definedName>
    <definedName name="A125580369W">Data17!$BP$1:$BP$10,Data17!$BP$11:$BP$20</definedName>
    <definedName name="A125580369W_Data">Data17!$BP$11:$BP$20</definedName>
    <definedName name="A125580369W_Latest">Data17!$BP$20</definedName>
    <definedName name="A125580376V">Data17!$DU$1:$DU$10,Data17!$DU$11:$DU$20</definedName>
    <definedName name="A125580376V_Data">Data17!$DU$11:$DU$20</definedName>
    <definedName name="A125580376V_Latest">Data17!$DU$20</definedName>
    <definedName name="A125580377W">Data17!$EJ$1:$EJ$10,Data17!$EJ$11:$EJ$20</definedName>
    <definedName name="A125580377W_Data">Data17!$EJ$11:$EJ$20</definedName>
    <definedName name="A125580377W_Latest">Data17!$EJ$20</definedName>
    <definedName name="A125580384V">Data15!$FA$1:$FA$10,Data15!$FA$11:$FA$20</definedName>
    <definedName name="A125580384V_Data">Data15!$FA$11:$FA$20</definedName>
    <definedName name="A125580384V_Latest">Data15!$FA$20</definedName>
    <definedName name="A125580385W">Data15!$FP$1:$FP$10,Data15!$FP$11:$FP$20</definedName>
    <definedName name="A125580385W_Data">Data15!$FP$11:$FP$20</definedName>
    <definedName name="A125580385W_Latest">Data15!$FP$20</definedName>
    <definedName name="A125580392V">Data16!$DA$1:$DA$10,Data16!$DA$11:$DA$20</definedName>
    <definedName name="A125580392V_Data">Data16!$DA$11:$DA$20</definedName>
    <definedName name="A125580392V_Latest">Data16!$DA$20</definedName>
    <definedName name="A125580393W">Data16!$DP$1:$DP$10,Data16!$DP$11:$DP$20</definedName>
    <definedName name="A125580393W_Data">Data16!$DP$11:$DP$20</definedName>
    <definedName name="A125580393W_Latest">Data16!$DP$20</definedName>
    <definedName name="A125580400J">Data16!$IO$1:$IO$10,Data16!$IO$11:$IO$20</definedName>
    <definedName name="A125580400J_Data">Data16!$IO$11:$IO$20</definedName>
    <definedName name="A125580400J_Latest">Data16!$IO$20</definedName>
    <definedName name="A125580401K">Data17!$N$1:$N$10,Data17!$N$11:$N$20</definedName>
    <definedName name="A125580401K_Data">Data17!$N$11:$N$20</definedName>
    <definedName name="A125580401K_Latest">Data17!$N$20</definedName>
    <definedName name="A125580408A">Data17!$AI$1:$AI$10,Data17!$AI$11:$AI$20</definedName>
    <definedName name="A125580408A_Data">Data17!$AI$11:$AI$20</definedName>
    <definedName name="A125580408A_Latest">Data17!$AI$20</definedName>
    <definedName name="A125580409C">Data17!$AX$1:$AX$10,Data17!$AX$11:$AX$20</definedName>
    <definedName name="A125580409C_Data">Data17!$AX$11:$AX$20</definedName>
    <definedName name="A125580409C_Latest">Data17!$AX$20</definedName>
    <definedName name="A125580416A">Data17!$BS$1:$BS$10,Data17!$BS$11:$BS$20</definedName>
    <definedName name="A125580416A_Data">Data17!$BS$11:$BS$20</definedName>
    <definedName name="A125580416A_Latest">Data17!$BS$20</definedName>
    <definedName name="A125580417C">Data17!$CH$1:$CH$10,Data17!$CH$11:$CH$20</definedName>
    <definedName name="A125580417C_Data">Data17!$CH$11:$CH$20</definedName>
    <definedName name="A125580417C_Latest">Data17!$CH$20</definedName>
    <definedName name="A125580424A">Data17!$DC$1:$DC$10,Data17!$DC$11:$DC$20</definedName>
    <definedName name="A125580424A_Data">Data17!$DC$11:$DC$20</definedName>
    <definedName name="A125580424A_Latest">Data17!$DC$20</definedName>
    <definedName name="A125580425C">Data17!$DR$1:$DR$10,Data17!$DR$11:$DR$20</definedName>
    <definedName name="A125580425C_Data">Data17!$DR$11:$DR$20</definedName>
    <definedName name="A125580425C_Latest">Data17!$DR$20</definedName>
    <definedName name="A125580432A">Data15!$AW$1:$AW$10,Data15!$AW$11:$AW$20</definedName>
    <definedName name="A125580432A_Data">Data15!$AW$11:$AW$20</definedName>
    <definedName name="A125580432A_Latest">Data15!$AW$20</definedName>
    <definedName name="A125580433C">Data15!$BL$1:$BL$10,Data15!$BL$11:$BL$20</definedName>
    <definedName name="A125580433C_Data">Data15!$BL$11:$BL$20</definedName>
    <definedName name="A125580433C_Latest">Data15!$BL$20</definedName>
    <definedName name="A125580440A">Data15!$CY$1:$CY$10,Data15!$CY$11:$CY$20</definedName>
    <definedName name="A125580440A_Data">Data15!$CY$11:$CY$20</definedName>
    <definedName name="A125580440A_Latest">Data15!$CY$20</definedName>
    <definedName name="A125580441C">Data15!$DN$1:$DN$10,Data15!$DN$11:$DN$20</definedName>
    <definedName name="A125580441C_Data">Data15!$DN$11:$DN$20</definedName>
    <definedName name="A125580441C_Latest">Data15!$DN$20</definedName>
    <definedName name="A125580448V">Data15!$DQ$1:$DQ$10,Data15!$DQ$11:$DQ$20</definedName>
    <definedName name="A125580448V_Data">Data15!$DQ$11:$DQ$20</definedName>
    <definedName name="A125580448V_Latest">Data15!$DQ$20</definedName>
    <definedName name="A125580449W">Data15!$EF$1:$EF$10,Data15!$EF$11:$EF$20</definedName>
    <definedName name="A125580449W_Data">Data15!$EF$11:$EF$20</definedName>
    <definedName name="A125580449W_Latest">Data15!$EF$20</definedName>
    <definedName name="A125580456V">Data15!$GK$1:$GK$10,Data15!$GK$11:$GK$20</definedName>
    <definedName name="A125580456V_Data">Data15!$GK$11:$GK$20</definedName>
    <definedName name="A125580456V_Latest">Data15!$GK$20</definedName>
    <definedName name="A125580457W">Data15!$GZ$1:$GZ$10,Data15!$GZ$11:$GZ$20</definedName>
    <definedName name="A125580457W_Data">Data15!$GZ$11:$GZ$20</definedName>
    <definedName name="A125580457W_Latest">Data15!$GZ$20</definedName>
    <definedName name="A125580464V">Data15!$HU$1:$HU$10,Data15!$HU$11:$HU$20</definedName>
    <definedName name="A125580464V_Data">Data15!$HU$11:$HU$20</definedName>
    <definedName name="A125580464V_Latest">Data15!$HU$20</definedName>
    <definedName name="A125580465W">Data15!$IJ$1:$IJ$10,Data15!$IJ$11:$IJ$20</definedName>
    <definedName name="A125580465W_Data">Data15!$IJ$11:$IJ$20</definedName>
    <definedName name="A125580465W_Latest">Data15!$IJ$20</definedName>
    <definedName name="A125580472V">Data15!$IM$1:$IM$10,Data15!$IM$11:$IM$20</definedName>
    <definedName name="A125580472V_Data">Data15!$IM$11:$IM$20</definedName>
    <definedName name="A125580472V_Latest">Data15!$IM$20</definedName>
    <definedName name="A125580473W">Data16!$L$1:$L$10,Data16!$L$11:$L$20</definedName>
    <definedName name="A125580473W_Data">Data16!$L$11:$L$20</definedName>
    <definedName name="A125580473W_Latest">Data16!$L$20</definedName>
    <definedName name="A125580480V">Data16!$DS$1:$DS$10,Data16!$DS$11:$DS$20</definedName>
    <definedName name="A125580480V_Data">Data16!$DS$11:$DS$20</definedName>
    <definedName name="A125580480V_Latest">Data16!$DS$20</definedName>
    <definedName name="A125580481W">Data16!$EH$1:$EH$10,Data16!$EH$11:$EH$20</definedName>
    <definedName name="A125580481W_Data">Data16!$EH$11:$EH$20</definedName>
    <definedName name="A125580481W_Latest">Data16!$EH$20</definedName>
    <definedName name="A125580488L">Data17!$CK$1:$CK$10,Data17!$CK$11:$CK$20</definedName>
    <definedName name="A125580488L_Data">Data17!$CK$11:$CK$20</definedName>
    <definedName name="A125580488L_Latest">Data17!$CK$20</definedName>
    <definedName name="A125580489R">Data17!$CZ$1:$CZ$10,Data17!$CZ$11:$CZ$20</definedName>
    <definedName name="A125580489R_Data">Data17!$CZ$11:$CZ$20</definedName>
    <definedName name="A125580489R_Latest">Data17!$CZ$20</definedName>
    <definedName name="A125580496L">Data17!$FE$1:$FE$10,Data17!$FE$11:$FE$20</definedName>
    <definedName name="A125580496L_Data">Data17!$FE$11:$FE$20</definedName>
    <definedName name="A125580496L_Latest">Data17!$FE$20</definedName>
    <definedName name="A125580497R">Data17!$FT$1:$FT$10,Data17!$FT$11:$FT$20</definedName>
    <definedName name="A125580497R_Data">Data17!$FT$11:$FT$20</definedName>
    <definedName name="A125580497R_Latest">Data17!$FT$20</definedName>
    <definedName name="A125580504A">Data17!$FW$1:$FW$10,Data17!$FW$11:$FW$20</definedName>
    <definedName name="A125580504A_Data">Data17!$FW$11:$FW$20</definedName>
    <definedName name="A125580504A_Latest">Data17!$FW$20</definedName>
    <definedName name="A125580505C">Data17!$GL$1:$GL$10,Data17!$GL$11:$GL$20</definedName>
    <definedName name="A125580505C_Data">Data17!$GL$11:$GL$20</definedName>
    <definedName name="A125580505C_Latest">Data17!$GL$20</definedName>
    <definedName name="A125580512A">Data15!$EI$1:$EI$10,Data15!$EI$11:$EI$20</definedName>
    <definedName name="A125580512A_Data">Data15!$EI$11:$EI$20</definedName>
    <definedName name="A125580512A_Latest">Data15!$EI$20</definedName>
    <definedName name="A125580513C">Data15!$EX$1:$EX$10,Data15!$EX$11:$EX$20</definedName>
    <definedName name="A125580513C_Data">Data15!$EX$11:$EX$20</definedName>
    <definedName name="A125580513C_Latest">Data15!$EX$20</definedName>
    <definedName name="A125580520A">Data16!$FU$1:$FU$10,Data16!$FU$11:$FU$20</definedName>
    <definedName name="A125580520A_Data">Data16!$FU$11:$FU$20</definedName>
    <definedName name="A125580520A_Latest">Data16!$FU$20</definedName>
    <definedName name="A125580521C">Data16!$GJ$1:$GJ$10,Data16!$GJ$11:$GJ$20</definedName>
    <definedName name="A125580521C_Data">Data16!$GJ$11:$GJ$20</definedName>
    <definedName name="A125580521C_Latest">Data16!$GJ$20</definedName>
    <definedName name="A125580528V">Data16!$GM$1:$GM$10,Data16!$GM$11:$GM$20</definedName>
    <definedName name="A125580528V_Data">Data16!$GM$11:$GM$20</definedName>
    <definedName name="A125580528V_Latest">Data16!$GM$20</definedName>
    <definedName name="A125580529W">Data16!$HB$1:$HB$10,Data16!$HB$11:$HB$20</definedName>
    <definedName name="A125580529W_Data">Data16!$HB$11:$HB$20</definedName>
    <definedName name="A125580529W_Latest">Data16!$HB$20</definedName>
    <definedName name="A125580536V">Data17!$EM$1:$EM$10,Data17!$EM$11:$EM$20</definedName>
    <definedName name="A125580536V_Data">Data17!$EM$11:$EM$20</definedName>
    <definedName name="A125580536V_Latest">Data17!$EM$20</definedName>
    <definedName name="A125580537W">Data17!$FB$1:$FB$10,Data17!$FB$11:$FB$20</definedName>
    <definedName name="A125580537W_Data">Data17!$FB$11:$FB$20</definedName>
    <definedName name="A125580537W_Latest">Data17!$FB$20</definedName>
    <definedName name="A125580544V">Data15!$AE$1:$AE$10,Data15!$AE$11:$AE$20</definedName>
    <definedName name="A125580544V_Data">Data15!$AE$11:$AE$20</definedName>
    <definedName name="A125580544V_Latest">Data15!$AE$20</definedName>
    <definedName name="A125580545W">Data15!$AT$1:$AT$10,Data15!$AT$11:$AT$20</definedName>
    <definedName name="A125580545W_Data">Data15!$AT$11:$AT$20</definedName>
    <definedName name="A125580545W_Latest">Data15!$AT$20</definedName>
    <definedName name="A125580552V">Data15!$BO$1:$BO$10,Data15!$BO$11:$BO$20</definedName>
    <definedName name="A125580552V_Data">Data15!$BO$11:$BO$20</definedName>
    <definedName name="A125580552V_Latest">Data15!$BO$20</definedName>
    <definedName name="A125580553W">Data15!$CD$1:$CD$10,Data15!$CD$11:$CD$20</definedName>
    <definedName name="A125580553W_Data">Data15!$CD$11:$CD$20</definedName>
    <definedName name="A125580553W_Latest">Data15!$CD$20</definedName>
    <definedName name="A125580560V">Data15!$CG$1:$CG$10,Data15!$CG$11:$CG$20</definedName>
    <definedName name="A125580560V_Data">Data15!$CG$11:$CG$20</definedName>
    <definedName name="A125580560V_Latest">Data15!$CG$20</definedName>
    <definedName name="A125580561W">Data15!$CV$1:$CV$10,Data15!$CV$11:$CV$20</definedName>
    <definedName name="A125580561W_Data">Data15!$CV$11:$CV$20</definedName>
    <definedName name="A125580561W_Latest">Data15!$CV$20</definedName>
    <definedName name="A125580568L">Data15!$FS$1:$FS$10,Data15!$FS$11:$FS$20</definedName>
    <definedName name="A125580568L_Data">Data15!$FS$11:$FS$20</definedName>
    <definedName name="A125580568L_Latest">Data15!$FS$20</definedName>
    <definedName name="A125580569R">Data15!$GH$1:$GH$10,Data15!$GH$11:$GH$20</definedName>
    <definedName name="A125580569R_Data">Data15!$GH$11:$GH$20</definedName>
    <definedName name="A125580569R_Latest">Data15!$GH$20</definedName>
    <definedName name="A125580576L">Data16!$AY$1:$AY$10,Data16!$AY$11:$AY$20</definedName>
    <definedName name="A125580576L_Data">Data16!$AY$11:$AY$20</definedName>
    <definedName name="A125580576L_Latest">Data16!$AY$20</definedName>
    <definedName name="A125580577R">Data16!$BN$1:$BN$10,Data16!$BN$11:$BN$20</definedName>
    <definedName name="A125580577R_Data">Data16!$BN$11:$BN$20</definedName>
    <definedName name="A125580577R_Latest">Data16!$BN$20</definedName>
    <definedName name="A125580584L">Data16!$BQ$1:$BQ$10,Data16!$BQ$11:$BQ$20</definedName>
    <definedName name="A125580584L_Data">Data16!$BQ$11:$BQ$20</definedName>
    <definedName name="A125580584L_Latest">Data16!$BQ$20</definedName>
    <definedName name="A125580585R">Data16!$CF$1:$CF$10,Data16!$CF$11:$CF$20</definedName>
    <definedName name="A125580585R_Data">Data16!$CF$11:$CF$20</definedName>
    <definedName name="A125580585R_Latest">Data16!$CF$20</definedName>
    <definedName name="A125580592L">Data16!$O$1:$O$10,Data16!$O$11:$O$20</definedName>
    <definedName name="A125580592L_Data">Data16!$O$11:$O$20</definedName>
    <definedName name="A125580592L_Latest">Data16!$O$20</definedName>
    <definedName name="A125580593R">Data16!$AD$1:$AD$10,Data16!$AD$11:$AD$20</definedName>
    <definedName name="A125580593R_Data">Data16!$AD$11:$AD$20</definedName>
    <definedName name="A125580593R_Latest">Data16!$AD$20</definedName>
    <definedName name="A125580600A">Data16!$EK$1:$EK$10,Data16!$EK$11:$EK$20</definedName>
    <definedName name="A125580600A_Data">Data16!$EK$11:$EK$20</definedName>
    <definedName name="A125580600A_Latest">Data16!$EK$20</definedName>
    <definedName name="A125580601C">Data16!$EZ$1:$EZ$10,Data16!$EZ$11:$EZ$20</definedName>
    <definedName name="A125580601C_Data">Data16!$EZ$11:$EZ$20</definedName>
    <definedName name="A125580601C_Latest">Data16!$EZ$20</definedName>
    <definedName name="A125580608V">Data17!$GO$1:$GO$10,Data17!$GO$11:$GO$20</definedName>
    <definedName name="A125580608V_Data">Data17!$GO$11:$GO$20</definedName>
    <definedName name="A125580608V_Latest">Data17!$GO$20</definedName>
    <definedName name="A125580609W">Data17!$HD$1:$HD$10,Data17!$HD$11:$HD$20</definedName>
    <definedName name="A125580609W_Data">Data17!$HD$11:$HD$20</definedName>
    <definedName name="A125580609W_Latest">Data17!$HD$20</definedName>
    <definedName name="A125580616V">Data18!$IA$1:$IA$10,Data18!$IA$11:$IA$20</definedName>
    <definedName name="A125580616V_Data">Data18!$IA$11:$IA$20</definedName>
    <definedName name="A125580616V_Latest">Data18!$IA$20</definedName>
    <definedName name="A125580617W">Data18!$IP$1:$IP$10,Data18!$IP$11:$IP$20</definedName>
    <definedName name="A125580617W_Data">Data18!$IP$11:$IP$20</definedName>
    <definedName name="A125580617W_Latest">Data18!$IP$20</definedName>
    <definedName name="A125580624V">Data19!$AM$1:$AM$10,Data19!$AM$11:$AM$20</definedName>
    <definedName name="A125580624V_Data">Data19!$AM$11:$AM$20</definedName>
    <definedName name="A125580624V_Latest">Data19!$AM$20</definedName>
    <definedName name="A125580625W">Data19!$BB$1:$BB$10,Data19!$BB$11:$BB$20</definedName>
    <definedName name="A125580625W_Data">Data19!$BB$11:$BB$20</definedName>
    <definedName name="A125580625W_Latest">Data19!$BB$20</definedName>
    <definedName name="A125580632V">Data19!$DG$1:$DG$10,Data19!$DG$11:$DG$20</definedName>
    <definedName name="A125580632V_Data">Data19!$DG$11:$DG$20</definedName>
    <definedName name="A125580632V_Latest">Data19!$DG$20</definedName>
    <definedName name="A125580633W">Data19!$DV$1:$DV$10,Data19!$DV$11:$DV$20</definedName>
    <definedName name="A125580633W_Data">Data19!$DV$11:$DV$20</definedName>
    <definedName name="A125580633W_Latest">Data19!$DV$20</definedName>
    <definedName name="A125580640V">Data19!$GA$1:$GA$10,Data19!$GA$11:$GA$20</definedName>
    <definedName name="A125580640V_Data">Data19!$GA$11:$GA$20</definedName>
    <definedName name="A125580640V_Latest">Data19!$GA$20</definedName>
    <definedName name="A125580641W">Data19!$GP$1:$GP$10,Data19!$GP$11:$GP$20</definedName>
    <definedName name="A125580641W_Data">Data19!$GP$11:$GP$20</definedName>
    <definedName name="A125580641W_Latest">Data19!$GP$20</definedName>
    <definedName name="A125580648L">Data17!$HG$1:$HG$10,Data17!$HG$11:$HG$20</definedName>
    <definedName name="A125580648L_Data">Data17!$HG$11:$HG$20</definedName>
    <definedName name="A125580648L_Latest">Data17!$HG$20</definedName>
    <definedName name="A125580649R">Data17!$HV$1:$HV$10,Data17!$HV$11:$HV$20</definedName>
    <definedName name="A125580649R_Data">Data17!$HV$11:$HV$20</definedName>
    <definedName name="A125580649R_Latest">Data17!$HV$20</definedName>
    <definedName name="A125580656L">Data18!$FG$1:$FG$10,Data18!$FG$11:$FG$20</definedName>
    <definedName name="A125580656L_Data">Data18!$FG$11:$FG$20</definedName>
    <definedName name="A125580656L_Latest">Data18!$FG$20</definedName>
    <definedName name="A125580657R">Data18!$FV$1:$FV$10,Data18!$FV$11:$FV$20</definedName>
    <definedName name="A125580657R_Data">Data18!$FV$11:$FV$20</definedName>
    <definedName name="A125580657R_Latest">Data18!$FV$20</definedName>
    <definedName name="A125580664L">Data19!$HK$1:$HK$10,Data19!$HK$11:$HK$20</definedName>
    <definedName name="A125580664L_Data">Data19!$HK$11:$HK$20</definedName>
    <definedName name="A125580664L_Latest">Data19!$HK$20</definedName>
    <definedName name="A125580665R">Data19!$HZ$1:$HZ$10,Data19!$HZ$11:$HZ$20</definedName>
    <definedName name="A125580665R_Data">Data19!$HZ$11:$HZ$20</definedName>
    <definedName name="A125580665R_Latest">Data19!$HZ$20</definedName>
    <definedName name="A125580672L">Data19!$FI$1:$FI$10,Data19!$FI$11:$FI$20</definedName>
    <definedName name="A125580672L_Data">Data19!$FI$11:$FI$20</definedName>
    <definedName name="A125580672L_Latest">Data19!$FI$20</definedName>
    <definedName name="A125580673R">Data19!$FX$1:$FX$10,Data19!$FX$11:$FX$20</definedName>
    <definedName name="A125580673R_Data">Data19!$FX$11:$FX$20</definedName>
    <definedName name="A125580673R_Latest">Data19!$FX$20</definedName>
    <definedName name="A125580680L">Data20!$E$1:$E$10,Data20!$E$11:$E$20</definedName>
    <definedName name="A125580680L_Data">Data20!$E$11:$E$20</definedName>
    <definedName name="A125580680L_Latest">Data20!$E$20</definedName>
    <definedName name="A125580681R">Data20!$T$1:$T$10,Data20!$T$11:$T$20</definedName>
    <definedName name="A125580681R_Data">Data20!$T$11:$T$20</definedName>
    <definedName name="A125580681R_Latest">Data20!$T$20</definedName>
    <definedName name="A125580688F">Data20!$BY$1:$BY$10,Data20!$BY$11:$BY$20</definedName>
    <definedName name="A125580688F_Data">Data20!$BY$11:$BY$20</definedName>
    <definedName name="A125580688F_Latest">Data20!$BY$20</definedName>
    <definedName name="A125580689J">Data20!$CN$1:$CN$10,Data20!$CN$11:$CN$20</definedName>
    <definedName name="A125580689J_Data">Data20!$CN$11:$CN$20</definedName>
    <definedName name="A125580689J_Latest">Data20!$CN$20</definedName>
    <definedName name="A125580696F">Data18!$DE$1:$DE$10,Data18!$DE$11:$DE$20</definedName>
    <definedName name="A125580696F_Data">Data18!$DE$11:$DE$20</definedName>
    <definedName name="A125580696F_Latest">Data18!$DE$20</definedName>
    <definedName name="A125580697J">Data18!$DT$1:$DT$10,Data18!$DT$11:$DT$20</definedName>
    <definedName name="A125580697J_Data">Data18!$DT$11:$DT$20</definedName>
    <definedName name="A125580697J_Latest">Data18!$DT$20</definedName>
    <definedName name="A125580704V">Data19!$BE$1:$BE$10,Data19!$BE$11:$BE$20</definedName>
    <definedName name="A125580704V_Data">Data19!$BE$11:$BE$20</definedName>
    <definedName name="A125580704V_Latest">Data19!$BE$20</definedName>
    <definedName name="A125580705W">Data19!$BT$1:$BT$10,Data19!$BT$11:$BT$20</definedName>
    <definedName name="A125580705W_Data">Data19!$BT$11:$BT$20</definedName>
    <definedName name="A125580705W_Latest">Data19!$BT$20</definedName>
    <definedName name="A125580712V">Data19!$GS$1:$GS$10,Data19!$GS$11:$GS$20</definedName>
    <definedName name="A125580712V_Data">Data19!$GS$11:$GS$20</definedName>
    <definedName name="A125580712V_Latest">Data19!$GS$20</definedName>
    <definedName name="A125580713W">Data19!$HH$1:$HH$10,Data19!$HH$11:$HH$20</definedName>
    <definedName name="A125580713W_Data">Data19!$HH$11:$HH$20</definedName>
    <definedName name="A125580713W_Latest">Data19!$HH$20</definedName>
    <definedName name="A125580720V">Data19!$IC$1:$IC$10,Data19!$IC$11:$IC$20</definedName>
    <definedName name="A125580720V_Data">Data19!$IC$11:$IC$20</definedName>
    <definedName name="A125580720V_Latest">Data19!$IC$20</definedName>
    <definedName name="A125580721W">Data20!$B$1:$B$10,Data20!$B$11:$B$20</definedName>
    <definedName name="A125580721W_Data">Data20!$B$11:$B$20</definedName>
    <definedName name="A125580721W_Latest">Data20!$B$20</definedName>
    <definedName name="A125580728L">Data20!$W$1:$W$10,Data20!$W$11:$W$20</definedName>
    <definedName name="A125580728L_Data">Data20!$W$11:$W$20</definedName>
    <definedName name="A125580728L_Latest">Data20!$W$20</definedName>
    <definedName name="A125580729R">Data20!$AL$1:$AL$10,Data20!$AL$11:$AL$20</definedName>
    <definedName name="A125580729R_Data">Data20!$AL$11:$AL$20</definedName>
    <definedName name="A125580729R_Latest">Data20!$AL$20</definedName>
    <definedName name="A125580736L">Data20!$BG$1:$BG$10,Data20!$BG$11:$BG$20</definedName>
    <definedName name="A125580736L_Data">Data20!$BG$11:$BG$20</definedName>
    <definedName name="A125580736L_Latest">Data20!$BG$20</definedName>
    <definedName name="A125580737R">Data20!$BV$1:$BV$10,Data20!$BV$11:$BV$20</definedName>
    <definedName name="A125580737R_Data">Data20!$BV$11:$BV$20</definedName>
    <definedName name="A125580737R_Latest">Data20!$BV$20</definedName>
    <definedName name="A125580744L">Data17!$IQ$1:$IQ$10,Data17!$IQ$11:$IQ$20</definedName>
    <definedName name="A125580744L_Data">Data17!$IQ$11:$IQ$20</definedName>
    <definedName name="A125580744L_Latest">Data17!$IQ$20</definedName>
    <definedName name="A125580745R">Data18!$P$1:$P$10,Data18!$P$11:$P$20</definedName>
    <definedName name="A125580745R_Data">Data18!$P$11:$P$20</definedName>
    <definedName name="A125580745R_Latest">Data18!$P$20</definedName>
    <definedName name="A125580752L">Data18!$BC$1:$BC$10,Data18!$BC$11:$BC$20</definedName>
    <definedName name="A125580752L_Data">Data18!$BC$11:$BC$20</definedName>
    <definedName name="A125580752L_Latest">Data18!$BC$20</definedName>
    <definedName name="A125580753R">Data18!$BR$1:$BR$10,Data18!$BR$11:$BR$20</definedName>
    <definedName name="A125580753R_Data">Data18!$BR$11:$BR$20</definedName>
    <definedName name="A125580753R_Latest">Data18!$BR$20</definedName>
    <definedName name="A125580760L">Data18!$BU$1:$BU$10,Data18!$BU$11:$BU$20</definedName>
    <definedName name="A125580760L_Data">Data18!$BU$11:$BU$20</definedName>
    <definedName name="A125580760L_Latest">Data18!$BU$20</definedName>
    <definedName name="A125580761R">Data18!$CJ$1:$CJ$10,Data18!$CJ$11:$CJ$20</definedName>
    <definedName name="A125580761R_Data">Data18!$CJ$11:$CJ$20</definedName>
    <definedName name="A125580761R_Latest">Data18!$CJ$20</definedName>
    <definedName name="A125580768F">Data18!$EO$1:$EO$10,Data18!$EO$11:$EO$20</definedName>
    <definedName name="A125580768F_Data">Data18!$EO$11:$EO$20</definedName>
    <definedName name="A125580768F_Latest">Data18!$EO$20</definedName>
    <definedName name="A125580769J">Data18!$FD$1:$FD$10,Data18!$FD$11:$FD$20</definedName>
    <definedName name="A125580769J_Data">Data18!$FD$11:$FD$20</definedName>
    <definedName name="A125580769J_Latest">Data18!$FD$20</definedName>
    <definedName name="A125580776F">Data18!$FY$1:$FY$10,Data18!$FY$11:$FY$20</definedName>
    <definedName name="A125580776F_Data">Data18!$FY$11:$FY$20</definedName>
    <definedName name="A125580776F_Latest">Data18!$FY$20</definedName>
    <definedName name="A125580777J">Data18!$GN$1:$GN$10,Data18!$GN$11:$GN$20</definedName>
    <definedName name="A125580777J_Data">Data18!$GN$11:$GN$20</definedName>
    <definedName name="A125580777J_Latest">Data18!$GN$20</definedName>
    <definedName name="A125580784F">Data18!$GQ$1:$GQ$10,Data18!$GQ$11:$GQ$20</definedName>
    <definedName name="A125580784F_Data">Data18!$GQ$11:$GQ$20</definedName>
    <definedName name="A125580784F_Latest">Data18!$GQ$20</definedName>
    <definedName name="A125580785J">Data18!$HF$1:$HF$10,Data18!$HF$11:$HF$20</definedName>
    <definedName name="A125580785J_Data">Data18!$HF$11:$HF$20</definedName>
    <definedName name="A125580785J_Latest">Data18!$HF$20</definedName>
    <definedName name="A125580792F">Data19!$BW$1:$BW$10,Data19!$BW$11:$BW$20</definedName>
    <definedName name="A125580792F_Data">Data19!$BW$11:$BW$20</definedName>
    <definedName name="A125580792F_Latest">Data19!$BW$20</definedName>
    <definedName name="A125580793J">Data19!$CL$1:$CL$10,Data19!$CL$11:$CL$20</definedName>
    <definedName name="A125580793J_Data">Data19!$CL$11:$CL$20</definedName>
    <definedName name="A125580793J_Latest">Data19!$CL$20</definedName>
    <definedName name="A125580800V">Data20!$AO$1:$AO$10,Data20!$AO$11:$AO$20</definedName>
    <definedName name="A125580800V_Data">Data20!$AO$11:$AO$20</definedName>
    <definedName name="A125580800V_Latest">Data20!$AO$20</definedName>
    <definedName name="A125580801W">Data20!$BD$1:$BD$10,Data20!$BD$11:$BD$20</definedName>
    <definedName name="A125580801W_Data">Data20!$BD$11:$BD$20</definedName>
    <definedName name="A125580801W_Latest">Data20!$BD$20</definedName>
    <definedName name="A125580808L">Data20!$DI$1:$DI$10,Data20!$DI$11:$DI$20</definedName>
    <definedName name="A125580808L_Data">Data20!$DI$11:$DI$20</definedName>
    <definedName name="A125580808L_Latest">Data20!$DI$20</definedName>
    <definedName name="A125580809R">Data20!$DX$1:$DX$10,Data20!$DX$11:$DX$20</definedName>
    <definedName name="A125580809R_Data">Data20!$DX$11:$DX$20</definedName>
    <definedName name="A125580809R_Latest">Data20!$DX$20</definedName>
    <definedName name="A125580816L">Data20!$EA$1:$EA$10,Data20!$EA$11:$EA$20</definedName>
    <definedName name="A125580816L_Data">Data20!$EA$11:$EA$20</definedName>
    <definedName name="A125580816L_Latest">Data20!$EA$20</definedName>
    <definedName name="A125580817R">Data20!$EP$1:$EP$10,Data20!$EP$11:$EP$20</definedName>
    <definedName name="A125580817R_Data">Data20!$EP$11:$EP$20</definedName>
    <definedName name="A125580817R_Latest">Data20!$EP$20</definedName>
    <definedName name="A125580824L">Data18!$CM$1:$CM$10,Data18!$CM$11:$CM$20</definedName>
    <definedName name="A125580824L_Data">Data18!$CM$11:$CM$20</definedName>
    <definedName name="A125580824L_Latest">Data18!$CM$20</definedName>
    <definedName name="A125580825R">Data18!$DB$1:$DB$10,Data18!$DB$11:$DB$20</definedName>
    <definedName name="A125580825R_Data">Data18!$DB$11:$DB$20</definedName>
    <definedName name="A125580825R_Latest">Data18!$DB$20</definedName>
    <definedName name="A125580832L">Data19!$DY$1:$DY$10,Data19!$DY$11:$DY$20</definedName>
    <definedName name="A125580832L_Data">Data19!$DY$11:$DY$20</definedName>
    <definedName name="A125580832L_Latest">Data19!$DY$20</definedName>
    <definedName name="A125580833R">Data19!$EN$1:$EN$10,Data19!$EN$11:$EN$20</definedName>
    <definedName name="A125580833R_Data">Data19!$EN$11:$EN$20</definedName>
    <definedName name="A125580833R_Latest">Data19!$EN$20</definedName>
    <definedName name="A125580840L">Data19!$EQ$1:$EQ$10,Data19!$EQ$11:$EQ$20</definedName>
    <definedName name="A125580840L_Data">Data19!$EQ$11:$EQ$20</definedName>
    <definedName name="A125580840L_Latest">Data19!$EQ$20</definedName>
    <definedName name="A125580841R">Data19!$FF$1:$FF$10,Data19!$FF$11:$FF$20</definedName>
    <definedName name="A125580841R_Data">Data19!$FF$11:$FF$20</definedName>
    <definedName name="A125580841R_Latest">Data19!$FF$20</definedName>
    <definedName name="A125580848F">Data20!$CQ$1:$CQ$10,Data20!$CQ$11:$CQ$20</definedName>
    <definedName name="A125580848F_Data">Data20!$CQ$11:$CQ$20</definedName>
    <definedName name="A125580848F_Latest">Data20!$CQ$20</definedName>
    <definedName name="A125580849J">Data20!$DF$1:$DF$10,Data20!$DF$11:$DF$20</definedName>
    <definedName name="A125580849J_Data">Data20!$DF$11:$DF$20</definedName>
    <definedName name="A125580849J_Latest">Data20!$DF$20</definedName>
    <definedName name="A125580856F">Data17!$HY$1:$HY$10,Data17!$HY$11:$HY$20</definedName>
    <definedName name="A125580856F_Data">Data17!$HY$11:$HY$20</definedName>
    <definedName name="A125580856F_Latest">Data17!$HY$20</definedName>
    <definedName name="A125580857J">Data17!$IN$1:$IN$10,Data17!$IN$11:$IN$20</definedName>
    <definedName name="A125580857J_Data">Data17!$IN$11:$IN$20</definedName>
    <definedName name="A125580857J_Latest">Data17!$IN$20</definedName>
    <definedName name="A125580864F">Data18!$S$1:$S$10,Data18!$S$11:$S$20</definedName>
    <definedName name="A125580864F_Data">Data18!$S$11:$S$20</definedName>
    <definedName name="A125580864F_Latest">Data18!$S$20</definedName>
    <definedName name="A125580865J">Data18!$AH$1:$AH$10,Data18!$AH$11:$AH$20</definedName>
    <definedName name="A125580865J_Data">Data18!$AH$11:$AH$20</definedName>
    <definedName name="A125580865J_Latest">Data18!$AH$20</definedName>
    <definedName name="A125580872F">Data18!$AK$1:$AK$10,Data18!$AK$11:$AK$20</definedName>
    <definedName name="A125580872F_Data">Data18!$AK$11:$AK$20</definedName>
    <definedName name="A125580872F_Latest">Data18!$AK$20</definedName>
    <definedName name="A125580873J">Data18!$AZ$1:$AZ$10,Data18!$AZ$11:$AZ$20</definedName>
    <definedName name="A125580873J_Data">Data18!$AZ$11:$AZ$20</definedName>
    <definedName name="A125580873J_Latest">Data18!$AZ$20</definedName>
    <definedName name="A125580880F">Data18!$DW$1:$DW$10,Data18!$DW$11:$DW$20</definedName>
    <definedName name="A125580880F_Data">Data18!$DW$11:$DW$20</definedName>
    <definedName name="A125580880F_Latest">Data18!$DW$20</definedName>
    <definedName name="A125580881J">Data18!$EL$1:$EL$10,Data18!$EL$11:$EL$20</definedName>
    <definedName name="A125580881J_Data">Data18!$EL$11:$EL$20</definedName>
    <definedName name="A125580881J_Latest">Data18!$EL$20</definedName>
    <definedName name="A125580888X">Data19!$C$1:$C$10,Data19!$C$11:$C$20</definedName>
    <definedName name="A125580888X_Data">Data19!$C$11:$C$20</definedName>
    <definedName name="A125580888X_Latest">Data19!$C$20</definedName>
    <definedName name="A125580889A">Data19!$R$1:$R$10,Data19!$R$11:$R$20</definedName>
    <definedName name="A125580889A_Data">Data19!$R$11:$R$20</definedName>
    <definedName name="A125580889A_Latest">Data19!$R$20</definedName>
    <definedName name="A125580896X">Data19!$U$1:$U$10,Data19!$U$11:$U$20</definedName>
    <definedName name="A125580896X_Data">Data19!$U$11:$U$20</definedName>
    <definedName name="A125580896X_Latest">Data19!$U$20</definedName>
    <definedName name="A125580897A">Data19!$AJ$1:$AJ$10,Data19!$AJ$11:$AJ$20</definedName>
    <definedName name="A125580897A_Data">Data19!$AJ$11:$AJ$20</definedName>
    <definedName name="A125580897A_Latest">Data19!$AJ$20</definedName>
    <definedName name="A125580904L">Data18!$HI$1:$HI$10,Data18!$HI$11:$HI$20</definedName>
    <definedName name="A125580904L_Data">Data18!$HI$11:$HI$20</definedName>
    <definedName name="A125580904L_Latest">Data18!$HI$20</definedName>
    <definedName name="A125580905R">Data18!$HX$1:$HX$10,Data18!$HX$11:$HX$20</definedName>
    <definedName name="A125580905R_Data">Data18!$HX$11:$HX$20</definedName>
    <definedName name="A125580905R_Latest">Data18!$HX$20</definedName>
    <definedName name="A125580912L">Data19!$CO$1:$CO$10,Data19!$CO$11:$CO$20</definedName>
    <definedName name="A125580912L_Data">Data19!$CO$11:$CO$20</definedName>
    <definedName name="A125580912L_Latest">Data19!$CO$20</definedName>
    <definedName name="A125580913R">Data19!$DD$1:$DD$10,Data19!$DD$11:$DD$20</definedName>
    <definedName name="A125580913R_Data">Data19!$DD$11:$DD$20</definedName>
    <definedName name="A125580913R_Latest">Data19!$DD$20</definedName>
    <definedName name="A125580920L">Data20!$ES$1:$ES$10,Data20!$ES$11:$ES$20</definedName>
    <definedName name="A125580920L_Data">Data20!$ES$11:$ES$20</definedName>
    <definedName name="A125580920L_Latest">Data20!$ES$20</definedName>
    <definedName name="A125580921R">Data20!$FH$1:$FH$10,Data20!$FH$11:$FH$20</definedName>
    <definedName name="A125580921R_Data">Data20!$FH$11:$FH$20</definedName>
    <definedName name="A125580921R_Latest">Data20!$FH$20</definedName>
    <definedName name="A125580928F">Data21!$GE$1:$GE$10,Data21!$GE$11:$GE$20</definedName>
    <definedName name="A125580928F_Data">Data21!$GE$11:$GE$20</definedName>
    <definedName name="A125580928F_Latest">Data21!$GE$20</definedName>
    <definedName name="A125580929J">Data21!$GT$1:$GT$10,Data21!$GT$11:$GT$20</definedName>
    <definedName name="A125580929J_Data">Data21!$GT$11:$GT$20</definedName>
    <definedName name="A125580929J_Latest">Data21!$GT$20</definedName>
    <definedName name="A125580936F">Data21!$IG$1:$IG$10,Data21!$IG$11:$IG$20</definedName>
    <definedName name="A125580936F_Data">Data21!$IG$11:$IG$20</definedName>
    <definedName name="A125580936F_Latest">Data21!$IG$20</definedName>
    <definedName name="A125580937J">Data22!$F$1:$F$10,Data22!$F$11:$F$20</definedName>
    <definedName name="A125580937J_Data">Data22!$F$11:$F$20</definedName>
    <definedName name="A125580937J_Latest">Data22!$F$20</definedName>
    <definedName name="A125580944F">Data22!$BK$1:$BK$10,Data22!$BK$11:$BK$20</definedName>
    <definedName name="A125580944F_Data">Data22!$BK$11:$BK$20</definedName>
    <definedName name="A125580944F_Latest">Data22!$BK$20</definedName>
    <definedName name="A125580945J">Data22!$BZ$1:$BZ$10,Data22!$BZ$11:$BZ$20</definedName>
    <definedName name="A125580945J_Data">Data22!$BZ$11:$BZ$20</definedName>
    <definedName name="A125580945J_Latest">Data22!$BZ$20</definedName>
    <definedName name="A125580952F">Data22!$EE$1:$EE$10,Data22!$EE$11:$EE$20</definedName>
    <definedName name="A125580952F_Data">Data22!$EE$11:$EE$20</definedName>
    <definedName name="A125580952F_Latest">Data22!$EE$20</definedName>
    <definedName name="A125580953J">Data22!$ET$1:$ET$10,Data22!$ET$11:$ET$20</definedName>
    <definedName name="A125580953J_Data">Data22!$ET$11:$ET$20</definedName>
    <definedName name="A125580953J_Latest">Data22!$ET$20</definedName>
    <definedName name="A125580960F">Data20!$FK$1:$FK$10,Data20!$FK$11:$FK$20</definedName>
    <definedName name="A125580960F_Data">Data20!$FK$11:$FK$20</definedName>
    <definedName name="A125580960F_Latest">Data20!$FK$20</definedName>
    <definedName name="A125580961J">Data20!$FZ$1:$FZ$10,Data20!$FZ$11:$FZ$20</definedName>
    <definedName name="A125580961J_Data">Data20!$FZ$11:$FZ$20</definedName>
    <definedName name="A125580961J_Latest">Data20!$FZ$20</definedName>
    <definedName name="A125580968X">Data21!$DK$1:$DK$10,Data21!$DK$11:$DK$20</definedName>
    <definedName name="A125580968X_Data">Data21!$DK$11:$DK$20</definedName>
    <definedName name="A125580968X_Latest">Data21!$DK$20</definedName>
    <definedName name="A125580969A">Data21!$DZ$1:$DZ$10,Data21!$DZ$11:$DZ$20</definedName>
    <definedName name="A125580969A_Data">Data21!$DZ$11:$DZ$20</definedName>
    <definedName name="A125580969A_Latest">Data21!$DZ$20</definedName>
    <definedName name="A125580976X">Data22!$FO$1:$FO$10,Data22!$FO$11:$FO$20</definedName>
    <definedName name="A125580976X_Data">Data22!$FO$11:$FO$20</definedName>
    <definedName name="A125580976X_Latest">Data22!$FO$20</definedName>
    <definedName name="A125580977A">Data22!$GD$1:$GD$10,Data22!$GD$11:$GD$20</definedName>
    <definedName name="A125580977A_Data">Data22!$GD$11:$GD$20</definedName>
    <definedName name="A125580977A_Latest">Data22!$GD$20</definedName>
    <definedName name="A125580984X">Data22!$DM$1:$DM$10,Data22!$DM$11:$DM$20</definedName>
    <definedName name="A125580984X_Data">Data22!$DM$11:$DM$20</definedName>
    <definedName name="A125580984X_Latest">Data22!$DM$20</definedName>
    <definedName name="A125580985A">Data22!$EB$1:$EB$10,Data22!$EB$11:$EB$20</definedName>
    <definedName name="A125580985A_Data">Data22!$EB$11:$EB$20</definedName>
    <definedName name="A125580985A_Latest">Data22!$EB$20</definedName>
    <definedName name="A125580992X">Data22!$GY$1:$GY$10,Data22!$GY$11:$GY$20</definedName>
    <definedName name="A125580992X_Data">Data22!$GY$11:$GY$20</definedName>
    <definedName name="A125580992X_Latest">Data22!$GY$20</definedName>
    <definedName name="A125580993A">Data22!$HN$1:$HN$10,Data22!$HN$11:$HN$20</definedName>
    <definedName name="A125580993A_Data">Data22!$HN$11:$HN$20</definedName>
    <definedName name="A125580993A_Latest">Data22!$HN$20</definedName>
    <definedName name="A125581000R">Data23!$AC$1:$AC$10,Data23!$AC$11:$AC$20</definedName>
    <definedName name="A125581000R_Data">Data23!$AC$11:$AC$20</definedName>
    <definedName name="A125581000R_Latest">Data23!$AC$20</definedName>
    <definedName name="A125581001T">Data23!$AR$1:$AR$10,Data23!$AR$11:$AR$20</definedName>
    <definedName name="A125581001T_Data">Data23!$AR$11:$AR$20</definedName>
    <definedName name="A125581001T_Latest">Data23!$AR$20</definedName>
    <definedName name="A125581008J">Data21!$BI$1:$BI$10,Data21!$BI$11:$BI$20</definedName>
    <definedName name="A125581008J_Data">Data21!$BI$11:$BI$20</definedName>
    <definedName name="A125581008J_Latest">Data21!$BI$20</definedName>
    <definedName name="A125581009K">Data21!$BX$1:$BX$10,Data21!$BX$11:$BX$20</definedName>
    <definedName name="A125581009K_Data">Data21!$BX$11:$BX$20</definedName>
    <definedName name="A125581009K_Latest">Data21!$BX$20</definedName>
    <definedName name="A125581016J">Data22!$I$1:$I$10,Data22!$I$11:$I$20</definedName>
    <definedName name="A125581016J_Data">Data22!$I$11:$I$20</definedName>
    <definedName name="A125581016J_Latest">Data22!$I$20</definedName>
    <definedName name="A125581017K">Data22!$X$1:$X$10,Data22!$X$11:$X$20</definedName>
    <definedName name="A125581017K_Data">Data22!$X$11:$X$20</definedName>
    <definedName name="A125581017K_Latest">Data22!$X$20</definedName>
    <definedName name="A125581024J">Data22!$EW$1:$EW$10,Data22!$EW$11:$EW$20</definedName>
    <definedName name="A125581024J_Data">Data22!$EW$11:$EW$20</definedName>
    <definedName name="A125581024J_Latest">Data22!$EW$20</definedName>
    <definedName name="A125581025K">Data22!$FL$1:$FL$10,Data22!$FL$11:$FL$20</definedName>
    <definedName name="A125581025K_Data">Data22!$FL$11:$FL$20</definedName>
    <definedName name="A125581025K_Latest">Data22!$FL$20</definedName>
    <definedName name="A125581032J">Data22!$GG$1:$GG$10,Data22!$GG$11:$GG$20</definedName>
    <definedName name="A125581032J_Data">Data22!$GG$11:$GG$20</definedName>
    <definedName name="A125581032J_Latest">Data22!$GG$20</definedName>
    <definedName name="A125581033K">Data22!$GV$1:$GV$10,Data22!$GV$11:$GV$20</definedName>
    <definedName name="A125581033K_Data">Data22!$GV$11:$GV$20</definedName>
    <definedName name="A125581033K_Latest">Data22!$GV$20</definedName>
    <definedName name="A125581040J">Data22!$HQ$1:$HQ$10,Data22!$HQ$11:$HQ$20</definedName>
    <definedName name="A125581040J_Data">Data22!$HQ$11:$HQ$20</definedName>
    <definedName name="A125581040J_Latest">Data22!$HQ$20</definedName>
    <definedName name="A125581041K">Data22!$IF$1:$IF$10,Data22!$IF$11:$IF$20</definedName>
    <definedName name="A125581041K_Data">Data22!$IF$11:$IF$20</definedName>
    <definedName name="A125581041K_Latest">Data22!$IF$20</definedName>
    <definedName name="A125581048A">Data23!$K$1:$K$10,Data23!$K$11:$K$20</definedName>
    <definedName name="A125581048A_Data">Data23!$K$11:$K$20</definedName>
    <definedName name="A125581048A_Latest">Data23!$K$20</definedName>
    <definedName name="A125581049C">Data23!$Z$1:$Z$10,Data23!$Z$11:$Z$20</definedName>
    <definedName name="A125581049C_Data">Data23!$Z$11:$Z$20</definedName>
    <definedName name="A125581049C_Latest">Data23!$Z$20</definedName>
    <definedName name="A125581056A">Data20!$GU$1:$GU$10,Data20!$GU$11:$GU$20</definedName>
    <definedName name="A125581056A_Data">Data20!$GU$11:$GU$20</definedName>
    <definedName name="A125581056A_Latest">Data20!$GU$20</definedName>
    <definedName name="A125581057C">Data20!$HJ$1:$HJ$10,Data20!$HJ$11:$HJ$20</definedName>
    <definedName name="A125581057C_Data">Data20!$HJ$11:$HJ$20</definedName>
    <definedName name="A125581057C_Latest">Data20!$HJ$20</definedName>
    <definedName name="A125581064A">Data21!$G$1:$G$10,Data21!$G$11:$G$20</definedName>
    <definedName name="A125581064A_Data">Data21!$G$11:$G$20</definedName>
    <definedName name="A125581064A_Latest">Data21!$G$20</definedName>
    <definedName name="A125581065C">Data21!$V$1:$V$10,Data21!$V$11:$V$20</definedName>
    <definedName name="A125581065C_Data">Data21!$V$11:$V$20</definedName>
    <definedName name="A125581065C_Latest">Data21!$V$20</definedName>
    <definedName name="A125581072A">Data21!$Y$1:$Y$10,Data21!$Y$11:$Y$20</definedName>
    <definedName name="A125581072A_Data">Data21!$Y$11:$Y$20</definedName>
    <definedName name="A125581072A_Latest">Data21!$Y$20</definedName>
    <definedName name="A125581073C">Data21!$AN$1:$AN$10,Data21!$AN$11:$AN$20</definedName>
    <definedName name="A125581073C_Data">Data21!$AN$11:$AN$20</definedName>
    <definedName name="A125581073C_Latest">Data21!$AN$20</definedName>
    <definedName name="A125581080A">Data21!$CS$1:$CS$10,Data21!$CS$11:$CS$20</definedName>
    <definedName name="A125581080A_Data">Data21!$CS$11:$CS$20</definedName>
    <definedName name="A125581080A_Latest">Data21!$CS$20</definedName>
    <definedName name="A125581081C">Data21!$DH$1:$DH$10,Data21!$DH$11:$DH$20</definedName>
    <definedName name="A125581081C_Data">Data21!$DH$11:$DH$20</definedName>
    <definedName name="A125581081C_Latest">Data21!$DH$20</definedName>
    <definedName name="A125581088V">Data21!$EC$1:$EC$10,Data21!$EC$11:$EC$20</definedName>
    <definedName name="A125581088V_Data">Data21!$EC$11:$EC$20</definedName>
    <definedName name="A125581088V_Latest">Data21!$EC$20</definedName>
    <definedName name="A125581089W">Data21!$ER$1:$ER$10,Data21!$ER$11:$ER$20</definedName>
    <definedName name="A125581089W_Data">Data21!$ER$11:$ER$20</definedName>
    <definedName name="A125581089W_Latest">Data21!$ER$20</definedName>
    <definedName name="A125581096V">Data21!$EU$1:$EU$10,Data21!$EU$11:$EU$20</definedName>
    <definedName name="A125581096V_Data">Data21!$EU$11:$EU$20</definedName>
    <definedName name="A125581096V_Latest">Data21!$EU$20</definedName>
    <definedName name="A125581097W">Data21!$FJ$1:$FJ$10,Data21!$FJ$11:$FJ$20</definedName>
    <definedName name="A125581097W_Data">Data21!$FJ$11:$FJ$20</definedName>
    <definedName name="A125581097W_Latest">Data21!$FJ$20</definedName>
    <definedName name="A125581104J">Data22!$AA$1:$AA$10,Data22!$AA$11:$AA$20</definedName>
    <definedName name="A125581104J_Data">Data22!$AA$11:$AA$20</definedName>
    <definedName name="A125581104J_Latest">Data22!$AA$20</definedName>
    <definedName name="A125581105K">Data22!$AP$1:$AP$10,Data22!$AP$11:$AP$20</definedName>
    <definedName name="A125581105K_Data">Data22!$AP$11:$AP$20</definedName>
    <definedName name="A125581105K_Latest">Data22!$AP$20</definedName>
    <definedName name="A125581112J">Data22!$II$1:$II$10,Data22!$II$11:$II$20</definedName>
    <definedName name="A125581112J_Data">Data22!$II$11:$II$20</definedName>
    <definedName name="A125581112J_Latest">Data22!$II$20</definedName>
    <definedName name="A125581113K">Data23!$H$1:$H$10,Data23!$H$11:$H$20</definedName>
    <definedName name="A125581113K_Data">Data23!$H$11:$H$20</definedName>
    <definedName name="A125581113K_Latest">Data23!$H$20</definedName>
    <definedName name="A125581120J">Data23!$BM$1:$BM$10,Data23!$BM$11:$BM$20</definedName>
    <definedName name="A125581120J_Data">Data23!$BM$11:$BM$20</definedName>
    <definedName name="A125581120J_Latest">Data23!$BM$20</definedName>
    <definedName name="A125581121K">Data23!$CB$1:$CB$10,Data23!$CB$11:$CB$20</definedName>
    <definedName name="A125581121K_Data">Data23!$CB$11:$CB$20</definedName>
    <definedName name="A125581121K_Latest">Data23!$CB$20</definedName>
    <definedName name="A125581128A">Data23!$CE$1:$CE$10,Data23!$CE$11:$CE$20</definedName>
    <definedName name="A125581128A_Data">Data23!$CE$11:$CE$20</definedName>
    <definedName name="A125581128A_Latest">Data23!$CE$20</definedName>
    <definedName name="A125581129C">Data23!$CT$1:$CT$10,Data23!$CT$11:$CT$20</definedName>
    <definedName name="A125581129C_Data">Data23!$CT$11:$CT$20</definedName>
    <definedName name="A125581129C_Latest">Data23!$CT$20</definedName>
    <definedName name="A125581136A">Data21!$AQ$1:$AQ$10,Data21!$AQ$11:$AQ$20</definedName>
    <definedName name="A125581136A_Data">Data21!$AQ$11:$AQ$20</definedName>
    <definedName name="A125581136A_Latest">Data21!$AQ$20</definedName>
    <definedName name="A125581137C">Data21!$BF$1:$BF$10,Data21!$BF$11:$BF$20</definedName>
    <definedName name="A125581137C_Data">Data21!$BF$11:$BF$20</definedName>
    <definedName name="A125581137C_Latest">Data21!$BF$20</definedName>
    <definedName name="A125581144A">Data22!$CC$1:$CC$10,Data22!$CC$11:$CC$20</definedName>
    <definedName name="A125581144A_Data">Data22!$CC$11:$CC$20</definedName>
    <definedName name="A125581144A_Latest">Data22!$CC$20</definedName>
    <definedName name="A125581145C">Data22!$CR$1:$CR$10,Data22!$CR$11:$CR$20</definedName>
    <definedName name="A125581145C_Data">Data22!$CR$11:$CR$20</definedName>
    <definedName name="A125581145C_Latest">Data22!$CR$20</definedName>
    <definedName name="A125581152A">Data22!$CU$1:$CU$10,Data22!$CU$11:$CU$20</definedName>
    <definedName name="A125581152A_Data">Data22!$CU$11:$CU$20</definedName>
    <definedName name="A125581152A_Latest">Data22!$CU$20</definedName>
    <definedName name="A125581153C">Data22!$DJ$1:$DJ$10,Data22!$DJ$11:$DJ$20</definedName>
    <definedName name="A125581153C_Data">Data22!$DJ$11:$DJ$20</definedName>
    <definedName name="A125581153C_Latest">Data22!$DJ$20</definedName>
    <definedName name="A125581160A">Data23!$AU$1:$AU$10,Data23!$AU$11:$AU$20</definedName>
    <definedName name="A125581160A_Data">Data23!$AU$11:$AU$20</definedName>
    <definedName name="A125581160A_Latest">Data23!$AU$20</definedName>
    <definedName name="A125581161C">Data23!$BJ$1:$BJ$10,Data23!$BJ$11:$BJ$20</definedName>
    <definedName name="A125581161C_Data">Data23!$BJ$11:$BJ$20</definedName>
    <definedName name="A125581161C_Latest">Data23!$BJ$20</definedName>
    <definedName name="A125581168V">Data20!$GC$1:$GC$10,Data20!$GC$11:$GC$20</definedName>
    <definedName name="A125581168V_Data">Data20!$GC$11:$GC$20</definedName>
    <definedName name="A125581168V_Latest">Data20!$GC$20</definedName>
    <definedName name="A125581169W">Data20!$GR$1:$GR$10,Data20!$GR$11:$GR$20</definedName>
    <definedName name="A125581169W_Data">Data20!$GR$11:$GR$20</definedName>
    <definedName name="A125581169W_Latest">Data20!$GR$20</definedName>
    <definedName name="A125581176V">Data20!$HM$1:$HM$10,Data20!$HM$11:$HM$20</definedName>
    <definedName name="A125581176V_Data">Data20!$HM$11:$HM$20</definedName>
    <definedName name="A125581176V_Latest">Data20!$HM$20</definedName>
    <definedName name="A125581177W">Data20!$IB$1:$IB$10,Data20!$IB$11:$IB$20</definedName>
    <definedName name="A125581177W_Data">Data20!$IB$11:$IB$20</definedName>
    <definedName name="A125581177W_Latest">Data20!$IB$20</definedName>
    <definedName name="A125581184V">Data20!$IE$1:$IE$10,Data20!$IE$11:$IE$20</definedName>
    <definedName name="A125581184V_Data">Data20!$IE$11:$IE$20</definedName>
    <definedName name="A125581184V_Latest">Data20!$IE$20</definedName>
    <definedName name="A125581185W">Data21!$D$1:$D$10,Data21!$D$11:$D$20</definedName>
    <definedName name="A125581185W_Data">Data21!$D$11:$D$20</definedName>
    <definedName name="A125581185W_Latest">Data21!$D$20</definedName>
    <definedName name="A125581192V">Data21!$CA$1:$CA$10,Data21!$CA$11:$CA$20</definedName>
    <definedName name="A125581192V_Data">Data21!$CA$11:$CA$20</definedName>
    <definedName name="A125581192V_Latest">Data21!$CA$20</definedName>
    <definedName name="A125581193W">Data21!$CP$1:$CP$10,Data21!$CP$11:$CP$20</definedName>
    <definedName name="A125581193W_Data">Data21!$CP$11:$CP$20</definedName>
    <definedName name="A125581193W_Latest">Data21!$CP$20</definedName>
    <definedName name="A125581200J">Data21!$GW$1:$GW$10,Data21!$GW$11:$GW$20</definedName>
    <definedName name="A125581200J_Data">Data21!$GW$11:$GW$20</definedName>
    <definedName name="A125581200J_Latest">Data21!$GW$20</definedName>
    <definedName name="A125581201K">Data21!$HL$1:$HL$10,Data21!$HL$11:$HL$20</definedName>
    <definedName name="A125581201K_Data">Data21!$HL$11:$HL$20</definedName>
    <definedName name="A125581201K_Latest">Data21!$HL$20</definedName>
    <definedName name="A125581208A">Data21!$HO$1:$HO$10,Data21!$HO$11:$HO$20</definedName>
    <definedName name="A125581208A_Data">Data21!$HO$11:$HO$20</definedName>
    <definedName name="A125581208A_Latest">Data21!$HO$20</definedName>
    <definedName name="A125581209C">Data21!$ID$1:$ID$10,Data21!$ID$11:$ID$20</definedName>
    <definedName name="A125581209C_Data">Data21!$ID$11:$ID$20</definedName>
    <definedName name="A125581209C_Latest">Data21!$ID$20</definedName>
    <definedName name="A125581216A">Data21!$FM$1:$FM$10,Data21!$FM$11:$FM$20</definedName>
    <definedName name="A125581216A_Data">Data21!$FM$11:$FM$20</definedName>
    <definedName name="A125581216A_Latest">Data21!$FM$20</definedName>
    <definedName name="A125581217C">Data21!$GB$1:$GB$10,Data21!$GB$11:$GB$20</definedName>
    <definedName name="A125581217C_Data">Data21!$GB$11:$GB$20</definedName>
    <definedName name="A125581217C_Latest">Data21!$GB$20</definedName>
    <definedName name="A125581224A">Data22!$AS$1:$AS$10,Data22!$AS$11:$AS$20</definedName>
    <definedName name="A125581224A_Data">Data22!$AS$11:$AS$20</definedName>
    <definedName name="A125581224A_Latest">Data22!$AS$20</definedName>
    <definedName name="A125581225C">Data22!$BH$1:$BH$10,Data22!$BH$11:$BH$20</definedName>
    <definedName name="A125581225C_Data">Data22!$BH$11:$BH$20</definedName>
    <definedName name="A125581225C_Latest">Data22!$BH$20</definedName>
    <definedName name="A125581232A">Data23!$CW$1:$CW$10,Data23!$CW$11:$CW$20</definedName>
    <definedName name="A125581232A_Data">Data23!$CW$11:$CW$20</definedName>
    <definedName name="A125581232A_Latest">Data23!$CW$20</definedName>
    <definedName name="A125581233C">Data23!$DL$1:$DL$10,Data23!$DL$11:$DL$20</definedName>
    <definedName name="A125581233C_Data">Data23!$DL$11:$DL$20</definedName>
    <definedName name="A125581233C_Latest">Data23!$DL$20</definedName>
    <definedName name="A125581240A">Data4!$HQ$1:$HQ$10,Data4!$HQ$11:$HQ$20</definedName>
    <definedName name="A125581240A_Data">Data4!$HQ$11:$HQ$20</definedName>
    <definedName name="A125581240A_Latest">Data4!$HQ$20</definedName>
    <definedName name="A125581241C">Data4!$IF$1:$IF$10,Data4!$IF$11:$IF$20</definedName>
    <definedName name="A125581241C_Data">Data4!$IF$11:$IF$20</definedName>
    <definedName name="A125581241C_Latest">Data4!$IF$20</definedName>
    <definedName name="A125581248V">Data5!$AC$1:$AC$10,Data5!$AC$11:$AC$20</definedName>
    <definedName name="A125581248V_Data">Data5!$AC$11:$AC$20</definedName>
    <definedName name="A125581248V_Latest">Data5!$AC$20</definedName>
    <definedName name="A125581249W">Data5!$AR$1:$AR$10,Data5!$AR$11:$AR$20</definedName>
    <definedName name="A125581249W_Data">Data5!$AR$11:$AR$20</definedName>
    <definedName name="A125581249W_Latest">Data5!$AR$20</definedName>
    <definedName name="A125581256V">Data5!$CW$1:$CW$10,Data5!$CW$11:$CW$20</definedName>
    <definedName name="A125581256V_Data">Data5!$CW$11:$CW$20</definedName>
    <definedName name="A125581256V_Latest">Data5!$CW$20</definedName>
    <definedName name="A125581257W">Data5!$DL$1:$DL$10,Data5!$DL$11:$DL$20</definedName>
    <definedName name="A125581257W_Data">Data5!$DL$11:$DL$20</definedName>
    <definedName name="A125581257W_Latest">Data5!$DL$20</definedName>
    <definedName name="A125581264V">Data5!$FQ$1:$FQ$10,Data5!$FQ$11:$FQ$20</definedName>
    <definedName name="A125581264V_Data">Data5!$FQ$11:$FQ$20</definedName>
    <definedName name="A125581264V_Latest">Data5!$FQ$20</definedName>
    <definedName name="A125581265W">Data5!$GF$1:$GF$10,Data5!$GF$11:$GF$20</definedName>
    <definedName name="A125581265W_Data">Data5!$GF$11:$GF$20</definedName>
    <definedName name="A125581265W_Latest">Data5!$GF$20</definedName>
    <definedName name="A125581272V">Data3!$GW$1:$GW$10,Data3!$GW$11:$GW$20</definedName>
    <definedName name="A125581272V_Data">Data3!$GW$11:$GW$20</definedName>
    <definedName name="A125581272V_Latest">Data3!$GW$20</definedName>
    <definedName name="A125581273W">Data3!$HL$1:$HL$10,Data3!$HL$11:$HL$20</definedName>
    <definedName name="A125581273W_Data">Data3!$HL$11:$HL$20</definedName>
    <definedName name="A125581273W_Latest">Data3!$HL$20</definedName>
    <definedName name="A125581280V">Data4!$EW$1:$EW$10,Data4!$EW$11:$EW$20</definedName>
    <definedName name="A125581280V_Data">Data4!$EW$11:$EW$20</definedName>
    <definedName name="A125581280V_Latest">Data4!$EW$20</definedName>
    <definedName name="A125581281W">Data4!$FL$1:$FL$10,Data4!$FL$11:$FL$20</definedName>
    <definedName name="A125581281W_Data">Data4!$FL$11:$FL$20</definedName>
    <definedName name="A125581281W_Latest">Data4!$FL$20</definedName>
    <definedName name="A125581288L">Data5!$HA$1:$HA$10,Data5!$HA$11:$HA$20</definedName>
    <definedName name="A125581288L_Data">Data5!$HA$11:$HA$20</definedName>
    <definedName name="A125581288L_Latest">Data5!$HA$20</definedName>
    <definedName name="A125581289R">Data5!$HP$1:$HP$10,Data5!$HP$11:$HP$20</definedName>
    <definedName name="A125581289R_Data">Data5!$HP$11:$HP$20</definedName>
    <definedName name="A125581289R_Latest">Data5!$HP$20</definedName>
    <definedName name="A125581296L">Data5!$EY$1:$EY$10,Data5!$EY$11:$EY$20</definedName>
    <definedName name="A125581296L_Data">Data5!$EY$11:$EY$20</definedName>
    <definedName name="A125581296L_Latest">Data5!$EY$20</definedName>
    <definedName name="A125581297R">Data5!$FN$1:$FN$10,Data5!$FN$11:$FN$20</definedName>
    <definedName name="A125581297R_Data">Data5!$FN$11:$FN$20</definedName>
    <definedName name="A125581297R_Latest">Data5!$FN$20</definedName>
    <definedName name="A125581304A">Data5!$IK$1:$IK$10,Data5!$IK$11:$IK$20</definedName>
    <definedName name="A125581304A_Data">Data5!$IK$11:$IK$20</definedName>
    <definedName name="A125581304A_Latest">Data5!$IK$20</definedName>
    <definedName name="A125581305C">Data6!$J$1:$J$10,Data6!$J$11:$J$20</definedName>
    <definedName name="A125581305C_Data">Data6!$J$11:$J$20</definedName>
    <definedName name="A125581305C_Latest">Data6!$J$20</definedName>
    <definedName name="A125581312A">Data6!$BO$1:$BO$10,Data6!$BO$11:$BO$20</definedName>
    <definedName name="A125581312A_Data">Data6!$BO$11:$BO$20</definedName>
    <definedName name="A125581312A_Latest">Data6!$BO$20</definedName>
    <definedName name="A125581313C">Data6!$CD$1:$CD$10,Data6!$CD$11:$CD$20</definedName>
    <definedName name="A125581313C_Data">Data6!$CD$11:$CD$20</definedName>
    <definedName name="A125581313C_Latest">Data6!$CD$20</definedName>
    <definedName name="A125581320A">Data4!$CU$1:$CU$10,Data4!$CU$11:$CU$20</definedName>
    <definedName name="A125581320A_Data">Data4!$CU$11:$CU$20</definedName>
    <definedName name="A125581320A_Latest">Data4!$CU$20</definedName>
    <definedName name="A125581321C">Data4!$DJ$1:$DJ$10,Data4!$DJ$11:$DJ$20</definedName>
    <definedName name="A125581321C_Data">Data4!$DJ$11:$DJ$20</definedName>
    <definedName name="A125581321C_Latest">Data4!$DJ$20</definedName>
    <definedName name="A125581328V">Data5!$AU$1:$AU$10,Data5!$AU$11:$AU$20</definedName>
    <definedName name="A125581328V_Data">Data5!$AU$11:$AU$20</definedName>
    <definedName name="A125581328V_Latest">Data5!$AU$20</definedName>
    <definedName name="A125581329W">Data5!$BJ$1:$BJ$10,Data5!$BJ$11:$BJ$20</definedName>
    <definedName name="A125581329W_Data">Data5!$BJ$11:$BJ$20</definedName>
    <definedName name="A125581329W_Latest">Data5!$BJ$20</definedName>
    <definedName name="A125581336V">Data5!$GI$1:$GI$10,Data5!$GI$11:$GI$20</definedName>
    <definedName name="A125581336V_Data">Data5!$GI$11:$GI$20</definedName>
    <definedName name="A125581336V_Latest">Data5!$GI$20</definedName>
    <definedName name="A125581337W">Data5!$GX$1:$GX$10,Data5!$GX$11:$GX$20</definedName>
    <definedName name="A125581337W_Data">Data5!$GX$11:$GX$20</definedName>
    <definedName name="A125581337W_Latest">Data5!$GX$20</definedName>
    <definedName name="A125581344V">Data5!$HS$1:$HS$10,Data5!$HS$11:$HS$20</definedName>
    <definedName name="A125581344V_Data">Data5!$HS$11:$HS$20</definedName>
    <definedName name="A125581344V_Latest">Data5!$HS$20</definedName>
    <definedName name="A125581345W">Data5!$IH$1:$IH$10,Data5!$IH$11:$IH$20</definedName>
    <definedName name="A125581345W_Data">Data5!$IH$11:$IH$20</definedName>
    <definedName name="A125581345W_Latest">Data5!$IH$20</definedName>
    <definedName name="A125581352V">Data6!$M$1:$M$10,Data6!$M$11:$M$20</definedName>
    <definedName name="A125581352V_Data">Data6!$M$11:$M$20</definedName>
    <definedName name="A125581352V_Latest">Data6!$M$20</definedName>
    <definedName name="A125581353W">Data6!$AB$1:$AB$10,Data6!$AB$11:$AB$20</definedName>
    <definedName name="A125581353W_Data">Data6!$AB$11:$AB$20</definedName>
    <definedName name="A125581353W_Latest">Data6!$AB$20</definedName>
    <definedName name="A125581360V">Data6!$AW$1:$AW$10,Data6!$AW$11:$AW$20</definedName>
    <definedName name="A125581360V_Data">Data6!$AW$11:$AW$20</definedName>
    <definedName name="A125581360V_Latest">Data6!$AW$20</definedName>
    <definedName name="A125581361W">Data6!$BL$1:$BL$10,Data6!$BL$11:$BL$20</definedName>
    <definedName name="A125581361W_Data">Data6!$BL$11:$BL$20</definedName>
    <definedName name="A125581361W_Latest">Data6!$BL$20</definedName>
    <definedName name="A125581368L">Data3!$IG$1:$IG$10,Data3!$IG$11:$IG$20</definedName>
    <definedName name="A125581368L_Data">Data3!$IG$11:$IG$20</definedName>
    <definedName name="A125581368L_Latest">Data3!$IG$20</definedName>
    <definedName name="A125581369R">Data4!$F$1:$F$10,Data4!$F$11:$F$20</definedName>
    <definedName name="A125581369R_Data">Data4!$F$11:$F$20</definedName>
    <definedName name="A125581369R_Latest">Data4!$F$20</definedName>
    <definedName name="A125581376L">Data4!$AS$1:$AS$10,Data4!$AS$11:$AS$20</definedName>
    <definedName name="A125581376L_Data">Data4!$AS$11:$AS$20</definedName>
    <definedName name="A125581376L_Latest">Data4!$AS$20</definedName>
    <definedName name="A125581377R">Data4!$BH$1:$BH$10,Data4!$BH$11:$BH$20</definedName>
    <definedName name="A125581377R_Data">Data4!$BH$11:$BH$20</definedName>
    <definedName name="A125581377R_Latest">Data4!$BH$20</definedName>
    <definedName name="A125581384L">Data4!$BK$1:$BK$10,Data4!$BK$11:$BK$20</definedName>
    <definedName name="A125581384L_Data">Data4!$BK$11:$BK$20</definedName>
    <definedName name="A125581384L_Latest">Data4!$BK$20</definedName>
    <definedName name="A125581385R">Data4!$BZ$1:$BZ$10,Data4!$BZ$11:$BZ$20</definedName>
    <definedName name="A125581385R_Data">Data4!$BZ$11:$BZ$20</definedName>
    <definedName name="A125581385R_Latest">Data4!$BZ$20</definedName>
    <definedName name="A125581392L">Data4!$EE$1:$EE$10,Data4!$EE$11:$EE$20</definedName>
    <definedName name="A125581392L_Data">Data4!$EE$11:$EE$20</definedName>
    <definedName name="A125581392L_Latest">Data4!$EE$20</definedName>
    <definedName name="A125581393R">Data4!$ET$1:$ET$10,Data4!$ET$11:$ET$20</definedName>
    <definedName name="A125581393R_Data">Data4!$ET$11:$ET$20</definedName>
    <definedName name="A125581393R_Latest">Data4!$ET$20</definedName>
    <definedName name="A125581400A">Data4!$FO$1:$FO$10,Data4!$FO$11:$FO$20</definedName>
    <definedName name="A125581400A_Data">Data4!$FO$11:$FO$20</definedName>
    <definedName name="A125581400A_Latest">Data4!$FO$20</definedName>
    <definedName name="A125581401C">Data4!$GD$1:$GD$10,Data4!$GD$11:$GD$20</definedName>
    <definedName name="A125581401C_Data">Data4!$GD$11:$GD$20</definedName>
    <definedName name="A125581401C_Latest">Data4!$GD$20</definedName>
    <definedName name="A125581408V">Data4!$GG$1:$GG$10,Data4!$GG$11:$GG$20</definedName>
    <definedName name="A125581408V_Data">Data4!$GG$11:$GG$20</definedName>
    <definedName name="A125581408V_Latest">Data4!$GG$20</definedName>
    <definedName name="A125581409W">Data4!$GV$1:$GV$10,Data4!$GV$11:$GV$20</definedName>
    <definedName name="A125581409W_Data">Data4!$GV$11:$GV$20</definedName>
    <definedName name="A125581409W_Latest">Data4!$GV$20</definedName>
    <definedName name="A125581416V">Data5!$BM$1:$BM$10,Data5!$BM$11:$BM$20</definedName>
    <definedName name="A125581416V_Data">Data5!$BM$11:$BM$20</definedName>
    <definedName name="A125581416V_Latest">Data5!$BM$20</definedName>
    <definedName name="A125581417W">Data5!$CB$1:$CB$10,Data5!$CB$11:$CB$20</definedName>
    <definedName name="A125581417W_Data">Data5!$CB$11:$CB$20</definedName>
    <definedName name="A125581417W_Latest">Data5!$CB$20</definedName>
    <definedName name="A125581424V">Data6!$AE$1:$AE$10,Data6!$AE$11:$AE$20</definedName>
    <definedName name="A125581424V_Data">Data6!$AE$11:$AE$20</definedName>
    <definedName name="A125581424V_Latest">Data6!$AE$20</definedName>
    <definedName name="A125581425W">Data6!$AT$1:$AT$10,Data6!$AT$11:$AT$20</definedName>
    <definedName name="A125581425W_Data">Data6!$AT$11:$AT$20</definedName>
    <definedName name="A125581425W_Latest">Data6!$AT$20</definedName>
    <definedName name="A125581432V">Data6!$CY$1:$CY$10,Data6!$CY$11:$CY$20</definedName>
    <definedName name="A125581432V_Data">Data6!$CY$11:$CY$20</definedName>
    <definedName name="A125581432V_Latest">Data6!$CY$20</definedName>
    <definedName name="A125581433W">Data6!$DN$1:$DN$10,Data6!$DN$11:$DN$20</definedName>
    <definedName name="A125581433W_Data">Data6!$DN$11:$DN$20</definedName>
    <definedName name="A125581433W_Latest">Data6!$DN$20</definedName>
    <definedName name="A125581440V">Data6!$DQ$1:$DQ$10,Data6!$DQ$11:$DQ$20</definedName>
    <definedName name="A125581440V_Data">Data6!$DQ$11:$DQ$20</definedName>
    <definedName name="A125581440V_Latest">Data6!$DQ$20</definedName>
    <definedName name="A125581441W">Data6!$EF$1:$EF$10,Data6!$EF$11:$EF$20</definedName>
    <definedName name="A125581441W_Data">Data6!$EF$11:$EF$20</definedName>
    <definedName name="A125581441W_Latest">Data6!$EF$20</definedName>
    <definedName name="A125581448L">Data4!$CC$1:$CC$10,Data4!$CC$11:$CC$20</definedName>
    <definedName name="A125581448L_Data">Data4!$CC$11:$CC$20</definedName>
    <definedName name="A125581448L_Latest">Data4!$CC$20</definedName>
    <definedName name="A125581449R">Data4!$CR$1:$CR$10,Data4!$CR$11:$CR$20</definedName>
    <definedName name="A125581449R_Data">Data4!$CR$11:$CR$20</definedName>
    <definedName name="A125581449R_Latest">Data4!$CR$20</definedName>
    <definedName name="A125581456L">Data5!$DO$1:$DO$10,Data5!$DO$11:$DO$20</definedName>
    <definedName name="A125581456L_Data">Data5!$DO$11:$DO$20</definedName>
    <definedName name="A125581456L_Latest">Data5!$DO$20</definedName>
    <definedName name="A125581457R">Data5!$ED$1:$ED$10,Data5!$ED$11:$ED$20</definedName>
    <definedName name="A125581457R_Data">Data5!$ED$11:$ED$20</definedName>
    <definedName name="A125581457R_Latest">Data5!$ED$20</definedName>
    <definedName name="A125581464L">Data5!$EG$1:$EG$10,Data5!$EG$11:$EG$20</definedName>
    <definedName name="A125581464L_Data">Data5!$EG$11:$EG$20</definedName>
    <definedName name="A125581464L_Latest">Data5!$EG$20</definedName>
    <definedName name="A125581465R">Data5!$EV$1:$EV$10,Data5!$EV$11:$EV$20</definedName>
    <definedName name="A125581465R_Data">Data5!$EV$11:$EV$20</definedName>
    <definedName name="A125581465R_Latest">Data5!$EV$20</definedName>
    <definedName name="A125581472L">Data6!$CG$1:$CG$10,Data6!$CG$11:$CG$20</definedName>
    <definedName name="A125581472L_Data">Data6!$CG$11:$CG$20</definedName>
    <definedName name="A125581472L_Latest">Data6!$CG$20</definedName>
    <definedName name="A125581473R">Data6!$CV$1:$CV$10,Data6!$CV$11:$CV$20</definedName>
    <definedName name="A125581473R_Data">Data6!$CV$11:$CV$20</definedName>
    <definedName name="A125581473R_Latest">Data6!$CV$20</definedName>
    <definedName name="A125581480L">Data3!$HO$1:$HO$10,Data3!$HO$11:$HO$20</definedName>
    <definedName name="A125581480L_Data">Data3!$HO$11:$HO$20</definedName>
    <definedName name="A125581480L_Latest">Data3!$HO$20</definedName>
    <definedName name="A125581481R">Data3!$ID$1:$ID$10,Data3!$ID$11:$ID$20</definedName>
    <definedName name="A125581481R_Data">Data3!$ID$11:$ID$20</definedName>
    <definedName name="A125581481R_Latest">Data3!$ID$20</definedName>
    <definedName name="A125581488F">Data4!$I$1:$I$10,Data4!$I$11:$I$20</definedName>
    <definedName name="A125581488F_Data">Data4!$I$11:$I$20</definedName>
    <definedName name="A125581488F_Latest">Data4!$I$20</definedName>
    <definedName name="A125581489J">Data4!$X$1:$X$10,Data4!$X$11:$X$20</definedName>
    <definedName name="A125581489J_Data">Data4!$X$11:$X$20</definedName>
    <definedName name="A125581489J_Latest">Data4!$X$20</definedName>
    <definedName name="A125581496F">Data4!$AA$1:$AA$10,Data4!$AA$11:$AA$20</definedName>
    <definedName name="A125581496F_Data">Data4!$AA$11:$AA$20</definedName>
    <definedName name="A125581496F_Latest">Data4!$AA$20</definedName>
    <definedName name="A125581497J">Data4!$AP$1:$AP$10,Data4!$AP$11:$AP$20</definedName>
    <definedName name="A125581497J_Data">Data4!$AP$11:$AP$20</definedName>
    <definedName name="A125581497J_Latest">Data4!$AP$20</definedName>
    <definedName name="A125581504V">Data4!$DM$1:$DM$10,Data4!$DM$11:$DM$20</definedName>
    <definedName name="A125581504V_Data">Data4!$DM$11:$DM$20</definedName>
    <definedName name="A125581504V_Latest">Data4!$DM$20</definedName>
    <definedName name="A125581505W">Data4!$EB$1:$EB$10,Data4!$EB$11:$EB$20</definedName>
    <definedName name="A125581505W_Data">Data4!$EB$11:$EB$20</definedName>
    <definedName name="A125581505W_Latest">Data4!$EB$20</definedName>
    <definedName name="A125581512V">Data4!$II$1:$II$10,Data4!$II$11:$II$20</definedName>
    <definedName name="A125581512V_Data">Data4!$II$11:$II$20</definedName>
    <definedName name="A125581512V_Latest">Data4!$II$20</definedName>
    <definedName name="A125581513W">Data5!$H$1:$H$10,Data5!$H$11:$H$20</definedName>
    <definedName name="A125581513W_Data">Data5!$H$11:$H$20</definedName>
    <definedName name="A125581513W_Latest">Data5!$H$20</definedName>
    <definedName name="A125581520V">Data5!$K$1:$K$10,Data5!$K$11:$K$20</definedName>
    <definedName name="A125581520V_Data">Data5!$K$11:$K$20</definedName>
    <definedName name="A125581520V_Latest">Data5!$K$20</definedName>
    <definedName name="A125581521W">Data5!$Z$1:$Z$10,Data5!$Z$11:$Z$20</definedName>
    <definedName name="A125581521W_Data">Data5!$Z$11:$Z$20</definedName>
    <definedName name="A125581521W_Latest">Data5!$Z$20</definedName>
    <definedName name="A125581528L">Data4!$GY$1:$GY$10,Data4!$GY$11:$GY$20</definedName>
    <definedName name="A125581528L_Data">Data4!$GY$11:$GY$20</definedName>
    <definedName name="A125581528L_Latest">Data4!$GY$20</definedName>
    <definedName name="A125581529R">Data4!$HN$1:$HN$10,Data4!$HN$11:$HN$20</definedName>
    <definedName name="A125581529R_Data">Data4!$HN$11:$HN$20</definedName>
    <definedName name="A125581529R_Latest">Data4!$HN$20</definedName>
    <definedName name="A125581536L">Data5!$CE$1:$CE$10,Data5!$CE$11:$CE$20</definedName>
    <definedName name="A125581536L_Data">Data5!$CE$11:$CE$20</definedName>
    <definedName name="A125581536L_Latest">Data5!$CE$20</definedName>
    <definedName name="A125581537R">Data5!$CT$1:$CT$10,Data5!$CT$11:$CT$20</definedName>
    <definedName name="A125581537R_Data">Data5!$CT$11:$CT$20</definedName>
    <definedName name="A125581537R_Latest">Data5!$CT$20</definedName>
    <definedName name="A125581544L">Data6!$EI$1:$EI$10,Data6!$EI$11:$EI$20</definedName>
    <definedName name="A125581544L_Data">Data6!$EI$11:$EI$20</definedName>
    <definedName name="A125581544L_Latest">Data6!$EI$20</definedName>
    <definedName name="A125581545R">Data6!$EX$1:$EX$10,Data6!$EX$11:$EX$20</definedName>
    <definedName name="A125581545R_Data">Data6!$EX$11:$EX$20</definedName>
    <definedName name="A125581545R_Latest">Data6!$EX$20</definedName>
    <definedName name="A125581552L">Data10!$DY$1:$DY$10,Data10!$DY$11:$DY$20</definedName>
    <definedName name="A125581552L_Data">Data10!$DY$11:$DY$20</definedName>
    <definedName name="A125581552L_Latest">Data10!$DY$20</definedName>
    <definedName name="A125581553R">Data10!$EN$1:$EN$10,Data10!$EN$11:$EN$20</definedName>
    <definedName name="A125581553R_Data">Data10!$EN$11:$EN$20</definedName>
    <definedName name="A125581553R_Latest">Data10!$EN$20</definedName>
    <definedName name="A125581560L">Data10!$GA$1:$GA$10,Data10!$GA$11:$GA$20</definedName>
    <definedName name="A125581560L_Data">Data10!$GA$11:$GA$20</definedName>
    <definedName name="A125581560L_Latest">Data10!$GA$20</definedName>
    <definedName name="A125581561R">Data10!$GP$1:$GP$10,Data10!$GP$11:$GP$20</definedName>
    <definedName name="A125581561R_Data">Data10!$GP$11:$GP$20</definedName>
    <definedName name="A125581561R_Latest">Data10!$GP$20</definedName>
    <definedName name="A125581568F">Data11!$E$1:$E$10,Data11!$E$11:$E$20</definedName>
    <definedName name="A125581568F_Data">Data11!$E$11:$E$20</definedName>
    <definedName name="A125581568F_Latest">Data11!$E$20</definedName>
    <definedName name="A125581569J">Data11!$T$1:$T$10,Data11!$T$11:$T$20</definedName>
    <definedName name="A125581569J_Data">Data11!$T$11:$T$20</definedName>
    <definedName name="A125581569J_Latest">Data11!$T$20</definedName>
    <definedName name="A125581576F">Data11!$BY$1:$BY$10,Data11!$BY$11:$BY$20</definedName>
    <definedName name="A125581576F_Data">Data11!$BY$11:$BY$20</definedName>
    <definedName name="A125581576F_Latest">Data11!$BY$20</definedName>
    <definedName name="A125581577J">Data11!$CN$1:$CN$10,Data11!$CN$11:$CN$20</definedName>
    <definedName name="A125581577J_Data">Data11!$CN$11:$CN$20</definedName>
    <definedName name="A125581577J_Latest">Data11!$CN$20</definedName>
    <definedName name="A125581584F">Data9!$DE$1:$DE$10,Data9!$DE$11:$DE$20</definedName>
    <definedName name="A125581584F_Data">Data9!$DE$11:$DE$20</definedName>
    <definedName name="A125581584F_Latest">Data9!$DE$20</definedName>
    <definedName name="A125581585J">Data9!$DT$1:$DT$10,Data9!$DT$11:$DT$20</definedName>
    <definedName name="A125581585J_Data">Data9!$DT$11:$DT$20</definedName>
    <definedName name="A125581585J_Latest">Data9!$DT$20</definedName>
    <definedName name="A125581592F">Data10!$BE$1:$BE$10,Data10!$BE$11:$BE$20</definedName>
    <definedName name="A125581592F_Data">Data10!$BE$11:$BE$20</definedName>
    <definedName name="A125581592F_Latest">Data10!$BE$20</definedName>
    <definedName name="A125581593J">Data10!$BT$1:$BT$10,Data10!$BT$11:$BT$20</definedName>
    <definedName name="A125581593J_Data">Data10!$BT$11:$BT$20</definedName>
    <definedName name="A125581593J_Latest">Data10!$BT$20</definedName>
    <definedName name="A125581600V">Data11!$DI$1:$DI$10,Data11!$DI$11:$DI$20</definedName>
    <definedName name="A125581600V_Data">Data11!$DI$11:$DI$20</definedName>
    <definedName name="A125581600V_Latest">Data11!$DI$20</definedName>
    <definedName name="A125581601W">Data11!$DX$1:$DX$10,Data11!$DX$11:$DX$20</definedName>
    <definedName name="A125581601W_Data">Data11!$DX$11:$DX$20</definedName>
    <definedName name="A125581601W_Latest">Data11!$DX$20</definedName>
    <definedName name="A125581608L">Data11!$BG$1:$BG$10,Data11!$BG$11:$BG$20</definedName>
    <definedName name="A125581608L_Data">Data11!$BG$11:$BG$20</definedName>
    <definedName name="A125581608L_Latest">Data11!$BG$20</definedName>
    <definedName name="A125581609R">Data11!$BV$1:$BV$10,Data11!$BV$11:$BV$20</definedName>
    <definedName name="A125581609R_Data">Data11!$BV$11:$BV$20</definedName>
    <definedName name="A125581609R_Latest">Data11!$BV$20</definedName>
    <definedName name="A125581616L">Data11!$ES$1:$ES$10,Data11!$ES$11:$ES$20</definedName>
    <definedName name="A125581616L_Data">Data11!$ES$11:$ES$20</definedName>
    <definedName name="A125581616L_Latest">Data11!$ES$20</definedName>
    <definedName name="A125581617R">Data11!$FH$1:$FH$10,Data11!$FH$11:$FH$20</definedName>
    <definedName name="A125581617R_Data">Data11!$FH$11:$FH$20</definedName>
    <definedName name="A125581617R_Latest">Data11!$FH$20</definedName>
    <definedName name="A125581624L">Data11!$HM$1:$HM$10,Data11!$HM$11:$HM$20</definedName>
    <definedName name="A125581624L_Data">Data11!$HM$11:$HM$20</definedName>
    <definedName name="A125581624L_Latest">Data11!$HM$20</definedName>
    <definedName name="A125581625R">Data11!$IB$1:$IB$10,Data11!$IB$11:$IB$20</definedName>
    <definedName name="A125581625R_Data">Data11!$IB$11:$IB$20</definedName>
    <definedName name="A125581625R_Latest">Data11!$IB$20</definedName>
    <definedName name="A125581632L">Data10!$C$1:$C$10,Data10!$C$11:$C$20</definedName>
    <definedName name="A125581632L_Data">Data10!$C$11:$C$20</definedName>
    <definedName name="A125581632L_Latest">Data10!$C$20</definedName>
    <definedName name="A125581633R">Data10!$R$1:$R$10,Data10!$R$11:$R$20</definedName>
    <definedName name="A125581633R_Data">Data10!$R$11:$R$20</definedName>
    <definedName name="A125581633R_Latest">Data10!$R$20</definedName>
    <definedName name="A125581640L">Data10!$GS$1:$GS$10,Data10!$GS$11:$GS$20</definedName>
    <definedName name="A125581640L_Data">Data10!$GS$11:$GS$20</definedName>
    <definedName name="A125581640L_Latest">Data10!$GS$20</definedName>
    <definedName name="A125581641R">Data10!$HH$1:$HH$10,Data10!$HH$11:$HH$20</definedName>
    <definedName name="A125581641R_Data">Data10!$HH$11:$HH$20</definedName>
    <definedName name="A125581641R_Latest">Data10!$HH$20</definedName>
    <definedName name="A125581648F">Data11!$CQ$1:$CQ$10,Data11!$CQ$11:$CQ$20</definedName>
    <definedName name="A125581648F_Data">Data11!$CQ$11:$CQ$20</definedName>
    <definedName name="A125581648F_Latest">Data11!$CQ$20</definedName>
    <definedName name="A125581649J">Data11!$DF$1:$DF$10,Data11!$DF$11:$DF$20</definedName>
    <definedName name="A125581649J_Data">Data11!$DF$11:$DF$20</definedName>
    <definedName name="A125581649J_Latest">Data11!$DF$20</definedName>
    <definedName name="A125581656F">Data11!$EA$1:$EA$10,Data11!$EA$11:$EA$20</definedName>
    <definedName name="A125581656F_Data">Data11!$EA$11:$EA$20</definedName>
    <definedName name="A125581656F_Latest">Data11!$EA$20</definedName>
    <definedName name="A125581657J">Data11!$EP$1:$EP$10,Data11!$EP$11:$EP$20</definedName>
    <definedName name="A125581657J_Data">Data11!$EP$11:$EP$20</definedName>
    <definedName name="A125581657J_Latest">Data11!$EP$20</definedName>
    <definedName name="A125581664F">Data11!$FK$1:$FK$10,Data11!$FK$11:$FK$20</definedName>
    <definedName name="A125581664F_Data">Data11!$FK$11:$FK$20</definedName>
    <definedName name="A125581664F_Latest">Data11!$FK$20</definedName>
    <definedName name="A125581665J">Data11!$FZ$1:$FZ$10,Data11!$FZ$11:$FZ$20</definedName>
    <definedName name="A125581665J_Data">Data11!$FZ$11:$FZ$20</definedName>
    <definedName name="A125581665J_Latest">Data11!$FZ$20</definedName>
    <definedName name="A125581672F">Data11!$GU$1:$GU$10,Data11!$GU$11:$GU$20</definedName>
    <definedName name="A125581672F_Data">Data11!$GU$11:$GU$20</definedName>
    <definedName name="A125581672F_Latest">Data11!$GU$20</definedName>
    <definedName name="A125581673J">Data11!$HJ$1:$HJ$10,Data11!$HJ$11:$HJ$20</definedName>
    <definedName name="A125581673J_Data">Data11!$HJ$11:$HJ$20</definedName>
    <definedName name="A125581673J_Latest">Data11!$HJ$20</definedName>
    <definedName name="A125581680F">Data9!$EO$1:$EO$10,Data9!$EO$11:$EO$20</definedName>
    <definedName name="A125581680F_Data">Data9!$EO$11:$EO$20</definedName>
    <definedName name="A125581680F_Latest">Data9!$EO$20</definedName>
    <definedName name="A125581681J">Data9!$FD$1:$FD$10,Data9!$FD$11:$FD$20</definedName>
    <definedName name="A125581681J_Data">Data9!$FD$11:$FD$20</definedName>
    <definedName name="A125581681J_Latest">Data9!$FD$20</definedName>
    <definedName name="A125581688X">Data9!$GQ$1:$GQ$10,Data9!$GQ$11:$GQ$20</definedName>
    <definedName name="A125581688X_Data">Data9!$GQ$11:$GQ$20</definedName>
    <definedName name="A125581688X_Latest">Data9!$GQ$20</definedName>
    <definedName name="A125581689A">Data9!$HF$1:$HF$10,Data9!$HF$11:$HF$20</definedName>
    <definedName name="A125581689A_Data">Data9!$HF$11:$HF$20</definedName>
    <definedName name="A125581689A_Latest">Data9!$HF$20</definedName>
    <definedName name="A125581696X">Data9!$HI$1:$HI$10,Data9!$HI$11:$HI$20</definedName>
    <definedName name="A125581696X_Data">Data9!$HI$11:$HI$20</definedName>
    <definedName name="A125581696X_Latest">Data9!$HI$20</definedName>
    <definedName name="A125581697A">Data9!$HX$1:$HX$10,Data9!$HX$11:$HX$20</definedName>
    <definedName name="A125581697A_Data">Data9!$HX$11:$HX$20</definedName>
    <definedName name="A125581697A_Latest">Data9!$HX$20</definedName>
    <definedName name="A125581704L">Data10!$AM$1:$AM$10,Data10!$AM$11:$AM$20</definedName>
    <definedName name="A125581704L_Data">Data10!$AM$11:$AM$20</definedName>
    <definedName name="A125581704L_Latest">Data10!$AM$20</definedName>
    <definedName name="A125581705R">Data10!$BB$1:$BB$10,Data10!$BB$11:$BB$20</definedName>
    <definedName name="A125581705R_Data">Data10!$BB$11:$BB$20</definedName>
    <definedName name="A125581705R_Latest">Data10!$BB$20</definedName>
    <definedName name="A125581712L">Data10!$BW$1:$BW$10,Data10!$BW$11:$BW$20</definedName>
    <definedName name="A125581712L_Data">Data10!$BW$11:$BW$20</definedName>
    <definedName name="A125581712L_Latest">Data10!$BW$20</definedName>
    <definedName name="A125581713R">Data10!$CL$1:$CL$10,Data10!$CL$11:$CL$20</definedName>
    <definedName name="A125581713R_Data">Data10!$CL$11:$CL$20</definedName>
    <definedName name="A125581713R_Latest">Data10!$CL$20</definedName>
    <definedName name="A125581720L">Data10!$CO$1:$CO$10,Data10!$CO$11:$CO$20</definedName>
    <definedName name="A125581720L_Data">Data10!$CO$11:$CO$20</definedName>
    <definedName name="A125581720L_Latest">Data10!$CO$20</definedName>
    <definedName name="A125581721R">Data10!$DD$1:$DD$10,Data10!$DD$11:$DD$20</definedName>
    <definedName name="A125581721R_Data">Data10!$DD$11:$DD$20</definedName>
    <definedName name="A125581721R_Latest">Data10!$DD$20</definedName>
    <definedName name="A125581728F">Data10!$HK$1:$HK$10,Data10!$HK$11:$HK$20</definedName>
    <definedName name="A125581728F_Data">Data10!$HK$11:$HK$20</definedName>
    <definedName name="A125581728F_Latest">Data10!$HK$20</definedName>
    <definedName name="A125581729J">Data10!$HZ$1:$HZ$10,Data10!$HZ$11:$HZ$20</definedName>
    <definedName name="A125581729J_Data">Data10!$HZ$11:$HZ$20</definedName>
    <definedName name="A125581729J_Latest">Data10!$HZ$20</definedName>
    <definedName name="A125581736F">Data11!$GC$1:$GC$10,Data11!$GC$11:$GC$20</definedName>
    <definedName name="A125581736F_Data">Data11!$GC$11:$GC$20</definedName>
    <definedName name="A125581736F_Latest">Data11!$GC$20</definedName>
    <definedName name="A125581737J">Data11!$GR$1:$GR$10,Data11!$GR$11:$GR$20</definedName>
    <definedName name="A125581737J_Data">Data11!$GR$11:$GR$20</definedName>
    <definedName name="A125581737J_Latest">Data11!$GR$20</definedName>
    <definedName name="A125581744F">Data12!$G$1:$G$10,Data12!$G$11:$G$20</definedName>
    <definedName name="A125581744F_Data">Data12!$G$11:$G$20</definedName>
    <definedName name="A125581744F_Latest">Data12!$G$20</definedName>
    <definedName name="A125581745J">Data12!$V$1:$V$10,Data12!$V$11:$V$20</definedName>
    <definedName name="A125581745J_Data">Data12!$V$11:$V$20</definedName>
    <definedName name="A125581745J_Latest">Data12!$V$20</definedName>
    <definedName name="A125581752F">Data12!$Y$1:$Y$10,Data12!$Y$11:$Y$20</definedName>
    <definedName name="A125581752F_Data">Data12!$Y$11:$Y$20</definedName>
    <definedName name="A125581752F_Latest">Data12!$Y$20</definedName>
    <definedName name="A125581753J">Data12!$AN$1:$AN$10,Data12!$AN$11:$AN$20</definedName>
    <definedName name="A125581753J_Data">Data12!$AN$11:$AN$20</definedName>
    <definedName name="A125581753J_Latest">Data12!$AN$20</definedName>
    <definedName name="A125581760F">Data9!$IA$1:$IA$10,Data9!$IA$11:$IA$20</definedName>
    <definedName name="A125581760F_Data">Data9!$IA$11:$IA$20</definedName>
    <definedName name="A125581760F_Latest">Data9!$IA$20</definedName>
    <definedName name="A125581761J">Data9!$IP$1:$IP$10,Data9!$IP$11:$IP$20</definedName>
    <definedName name="A125581761J_Data">Data9!$IP$11:$IP$20</definedName>
    <definedName name="A125581761J_Latest">Data9!$IP$20</definedName>
    <definedName name="A125581768X">Data11!$W$1:$W$10,Data11!$W$11:$W$20</definedName>
    <definedName name="A125581768X_Data">Data11!$W$11:$W$20</definedName>
    <definedName name="A125581768X_Latest">Data11!$W$20</definedName>
    <definedName name="A125581769A">Data11!$AL$1:$AL$10,Data11!$AL$11:$AL$20</definedName>
    <definedName name="A125581769A_Data">Data11!$AL$11:$AL$20</definedName>
    <definedName name="A125581769A_Latest">Data11!$AL$20</definedName>
    <definedName name="A125581776X">Data11!$AO$1:$AO$10,Data11!$AO$11:$AO$20</definedName>
    <definedName name="A125581776X_Data">Data11!$AO$11:$AO$20</definedName>
    <definedName name="A125581776X_Latest">Data11!$AO$20</definedName>
    <definedName name="A125581777A">Data11!$BD$1:$BD$10,Data11!$BD$11:$BD$20</definedName>
    <definedName name="A125581777A_Data">Data11!$BD$11:$BD$20</definedName>
    <definedName name="A125581777A_Latest">Data11!$BD$20</definedName>
    <definedName name="A125581784X">Data11!$IE$1:$IE$10,Data11!$IE$11:$IE$20</definedName>
    <definedName name="A125581784X_Data">Data11!$IE$11:$IE$20</definedName>
    <definedName name="A125581784X_Latest">Data11!$IE$20</definedName>
    <definedName name="A125581785A">Data12!$D$1:$D$10,Data12!$D$11:$D$20</definedName>
    <definedName name="A125581785A_Data">Data12!$D$11:$D$20</definedName>
    <definedName name="A125581785A_Latest">Data12!$D$20</definedName>
    <definedName name="A125581792X">Data9!$DW$1:$DW$10,Data9!$DW$11:$DW$20</definedName>
    <definedName name="A125581792X_Data">Data9!$DW$11:$DW$20</definedName>
    <definedName name="A125581792X_Latest">Data9!$DW$20</definedName>
    <definedName name="A125581793A">Data9!$EL$1:$EL$10,Data9!$EL$11:$EL$20</definedName>
    <definedName name="A125581793A_Data">Data9!$EL$11:$EL$20</definedName>
    <definedName name="A125581793A_Latest">Data9!$EL$20</definedName>
    <definedName name="A125581800L">Data9!$FG$1:$FG$10,Data9!$FG$11:$FG$20</definedName>
    <definedName name="A125581800L_Data">Data9!$FG$11:$FG$20</definedName>
    <definedName name="A125581800L_Latest">Data9!$FG$20</definedName>
    <definedName name="A125581801R">Data9!$FV$1:$FV$10,Data9!$FV$11:$FV$20</definedName>
    <definedName name="A125581801R_Data">Data9!$FV$11:$FV$20</definedName>
    <definedName name="A125581801R_Latest">Data9!$FV$20</definedName>
    <definedName name="A125581808F">Data9!$FY$1:$FY$10,Data9!$FY$11:$FY$20</definedName>
    <definedName name="A125581808F_Data">Data9!$FY$11:$FY$20</definedName>
    <definedName name="A125581808F_Latest">Data9!$FY$20</definedName>
    <definedName name="A125581809J">Data9!$GN$1:$GN$10,Data9!$GN$11:$GN$20</definedName>
    <definedName name="A125581809J_Data">Data9!$GN$11:$GN$20</definedName>
    <definedName name="A125581809J_Latest">Data9!$GN$20</definedName>
    <definedName name="A125581816F">Data10!$U$1:$U$10,Data10!$U$11:$U$20</definedName>
    <definedName name="A125581816F_Data">Data10!$U$11:$U$20</definedName>
    <definedName name="A125581816F_Latest">Data10!$U$20</definedName>
    <definedName name="A125581817J">Data10!$AJ$1:$AJ$10,Data10!$AJ$11:$AJ$20</definedName>
    <definedName name="A125581817J_Data">Data10!$AJ$11:$AJ$20</definedName>
    <definedName name="A125581817J_Latest">Data10!$AJ$20</definedName>
    <definedName name="A125581824F">Data10!$EQ$1:$EQ$10,Data10!$EQ$11:$EQ$20</definedName>
    <definedName name="A125581824F_Data">Data10!$EQ$11:$EQ$20</definedName>
    <definedName name="A125581824F_Latest">Data10!$EQ$20</definedName>
    <definedName name="A125581825J">Data10!$FF$1:$FF$10,Data10!$FF$11:$FF$20</definedName>
    <definedName name="A125581825J_Data">Data10!$FF$11:$FF$20</definedName>
    <definedName name="A125581825J_Latest">Data10!$FF$20</definedName>
    <definedName name="A125581832F">Data10!$FI$1:$FI$10,Data10!$FI$11:$FI$20</definedName>
    <definedName name="A125581832F_Data">Data10!$FI$11:$FI$20</definedName>
    <definedName name="A125581832F_Latest">Data10!$FI$20</definedName>
    <definedName name="A125581833J">Data10!$FX$1:$FX$10,Data10!$FX$11:$FX$20</definedName>
    <definedName name="A125581833J_Data">Data10!$FX$11:$FX$20</definedName>
    <definedName name="A125581833J_Latest">Data10!$FX$20</definedName>
    <definedName name="A125581840F">Data10!$DG$1:$DG$10,Data10!$DG$11:$DG$20</definedName>
    <definedName name="A125581840F_Data">Data10!$DG$11:$DG$20</definedName>
    <definedName name="A125581840F_Latest">Data10!$DG$20</definedName>
    <definedName name="A125581841J">Data10!$DV$1:$DV$10,Data10!$DV$11:$DV$20</definedName>
    <definedName name="A125581841J_Data">Data10!$DV$11:$DV$20</definedName>
    <definedName name="A125581841J_Latest">Data10!$DV$20</definedName>
    <definedName name="A125581848X">Data10!$IC$1:$IC$10,Data10!$IC$11:$IC$20</definedName>
    <definedName name="A125581848X_Data">Data10!$IC$11:$IC$20</definedName>
    <definedName name="A125581848X_Latest">Data10!$IC$20</definedName>
    <definedName name="A125581849A">Data11!$B$1:$B$10,Data11!$B$11:$B$20</definedName>
    <definedName name="A125581849A_Data">Data11!$B$11:$B$20</definedName>
    <definedName name="A125581849A_Latest">Data11!$B$20</definedName>
    <definedName name="A125581856X">Data12!$AQ$1:$AQ$10,Data12!$AQ$11:$AQ$20</definedName>
    <definedName name="A125581856X_Data">Data12!$AQ$11:$AQ$20</definedName>
    <definedName name="A125581856X_Latest">Data12!$AQ$20</definedName>
    <definedName name="A125581857A">Data12!$BF$1:$BF$10,Data12!$BF$11:$BF$20</definedName>
    <definedName name="A125581857A_Data">Data12!$BF$11:$BF$20</definedName>
    <definedName name="A125581857A_Latest">Data12!$BF$20</definedName>
    <definedName name="A125581864X">Data13!$CC$1:$CC$10,Data13!$CC$11:$CC$20</definedName>
    <definedName name="A125581864X_Data">Data13!$CC$11:$CC$20</definedName>
    <definedName name="A125581864X_Latest">Data13!$CC$20</definedName>
    <definedName name="A125581865A">Data13!$CR$1:$CR$10,Data13!$CR$11:$CR$20</definedName>
    <definedName name="A125581865A_Data">Data13!$CR$11:$CR$20</definedName>
    <definedName name="A125581865A_Latest">Data13!$CR$20</definedName>
    <definedName name="A125581872X">Data13!$EE$1:$EE$10,Data13!$EE$11:$EE$20</definedName>
    <definedName name="A125581872X_Data">Data13!$EE$11:$EE$20</definedName>
    <definedName name="A125581872X_Latest">Data13!$EE$20</definedName>
    <definedName name="A125581873A">Data13!$ET$1:$ET$10,Data13!$ET$11:$ET$20</definedName>
    <definedName name="A125581873A_Data">Data13!$ET$11:$ET$20</definedName>
    <definedName name="A125581873A_Latest">Data13!$ET$20</definedName>
    <definedName name="A125581880X">Data13!$GY$1:$GY$10,Data13!$GY$11:$GY$20</definedName>
    <definedName name="A125581880X_Data">Data13!$GY$11:$GY$20</definedName>
    <definedName name="A125581880X_Latest">Data13!$GY$20</definedName>
    <definedName name="A125581881A">Data13!$HN$1:$HN$10,Data13!$HN$11:$HN$20</definedName>
    <definedName name="A125581881A_Data">Data13!$HN$11:$HN$20</definedName>
    <definedName name="A125581881A_Latest">Data13!$HN$20</definedName>
    <definedName name="A125581888T">Data14!$AC$1:$AC$10,Data14!$AC$11:$AC$20</definedName>
    <definedName name="A125581888T_Data">Data14!$AC$11:$AC$20</definedName>
    <definedName name="A125581888T_Latest">Data14!$AC$20</definedName>
    <definedName name="A125581889V">Data14!$AR$1:$AR$10,Data14!$AR$11:$AR$20</definedName>
    <definedName name="A125581889V_Data">Data14!$AR$11:$AR$20</definedName>
    <definedName name="A125581889V_Latest">Data14!$AR$20</definedName>
    <definedName name="A125581896T">Data12!$BI$1:$BI$10,Data12!$BI$11:$BI$20</definedName>
    <definedName name="A125581896T_Data">Data12!$BI$11:$BI$20</definedName>
    <definedName name="A125581896T_Latest">Data12!$BI$20</definedName>
    <definedName name="A125581897V">Data12!$BX$1:$BX$10,Data12!$BX$11:$BX$20</definedName>
    <definedName name="A125581897V_Data">Data12!$BX$11:$BX$20</definedName>
    <definedName name="A125581897V_Latest">Data12!$BX$20</definedName>
    <definedName name="A125581904F">Data13!$I$1:$I$10,Data13!$I$11:$I$20</definedName>
    <definedName name="A125581904F_Data">Data13!$I$11:$I$20</definedName>
    <definedName name="A125581904F_Latest">Data13!$I$20</definedName>
    <definedName name="A125581905J">Data13!$X$1:$X$10,Data13!$X$11:$X$20</definedName>
    <definedName name="A125581905J_Data">Data13!$X$11:$X$20</definedName>
    <definedName name="A125581905J_Latest">Data13!$X$20</definedName>
    <definedName name="A125581912F">Data14!$BM$1:$BM$10,Data14!$BM$11:$BM$20</definedName>
    <definedName name="A125581912F_Data">Data14!$BM$11:$BM$20</definedName>
    <definedName name="A125581912F_Latest">Data14!$BM$20</definedName>
    <definedName name="A125581913J">Data14!$CB$1:$CB$10,Data14!$CB$11:$CB$20</definedName>
    <definedName name="A125581913J_Data">Data14!$CB$11:$CB$20</definedName>
    <definedName name="A125581913J_Latest">Data14!$CB$20</definedName>
    <definedName name="A125581920F">Data14!$K$1:$K$10,Data14!$K$11:$K$20</definedName>
    <definedName name="A125581920F_Data">Data14!$K$11:$K$20</definedName>
    <definedName name="A125581920F_Latest">Data14!$K$20</definedName>
    <definedName name="A125581921J">Data14!$Z$1:$Z$10,Data14!$Z$11:$Z$20</definedName>
    <definedName name="A125581921J_Data">Data14!$Z$11:$Z$20</definedName>
    <definedName name="A125581921J_Latest">Data14!$Z$20</definedName>
    <definedName name="A125581928X">Data14!$CW$1:$CW$10,Data14!$CW$11:$CW$20</definedName>
    <definedName name="A125581928X_Data">Data14!$CW$11:$CW$20</definedName>
    <definedName name="A125581928X_Latest">Data14!$CW$20</definedName>
    <definedName name="A125581929A">Data14!$DL$1:$DL$10,Data14!$DL$11:$DL$20</definedName>
    <definedName name="A125581929A_Data">Data14!$DL$11:$DL$20</definedName>
    <definedName name="A125581929A_Latest">Data14!$DL$20</definedName>
    <definedName name="A125581936X">Data14!$FQ$1:$FQ$10,Data14!$FQ$11:$FQ$20</definedName>
    <definedName name="A125581936X_Data">Data14!$FQ$11:$FQ$20</definedName>
    <definedName name="A125581936X_Latest">Data14!$FQ$20</definedName>
    <definedName name="A125581937A">Data14!$GF$1:$GF$10,Data14!$GF$11:$GF$20</definedName>
    <definedName name="A125581937A_Data">Data14!$GF$11:$GF$20</definedName>
    <definedName name="A125581937A_Latest">Data14!$GF$20</definedName>
    <definedName name="A125581944X">Data12!$GW$1:$GW$10,Data12!$GW$11:$GW$20</definedName>
    <definedName name="A125581944X_Data">Data12!$GW$11:$GW$20</definedName>
    <definedName name="A125581944X_Latest">Data12!$GW$20</definedName>
    <definedName name="A125581945A">Data12!$HL$1:$HL$10,Data12!$HL$11:$HL$20</definedName>
    <definedName name="A125581945A_Data">Data12!$HL$11:$HL$20</definedName>
    <definedName name="A125581945A_Latest">Data12!$HL$20</definedName>
    <definedName name="A125581952X">Data13!$EW$1:$EW$10,Data13!$EW$11:$EW$20</definedName>
    <definedName name="A125581952X_Data">Data13!$EW$11:$EW$20</definedName>
    <definedName name="A125581952X_Latest">Data13!$EW$20</definedName>
    <definedName name="A125581953A">Data13!$FL$1:$FL$10,Data13!$FL$11:$FL$20</definedName>
    <definedName name="A125581953A_Data">Data13!$FL$11:$FL$20</definedName>
    <definedName name="A125581953A_Latest">Data13!$FL$20</definedName>
    <definedName name="A125581960X">Data14!$AU$1:$AU$10,Data14!$AU$11:$AU$20</definedName>
    <definedName name="A125581960X_Data">Data14!$AU$11:$AU$20</definedName>
    <definedName name="A125581960X_Latest">Data14!$AU$20</definedName>
    <definedName name="A125581961A">Data14!$BJ$1:$BJ$10,Data14!$BJ$11:$BJ$20</definedName>
    <definedName name="A125581961A_Data">Data14!$BJ$11:$BJ$20</definedName>
    <definedName name="A125581961A_Latest">Data14!$BJ$20</definedName>
    <definedName name="A125581968T">Data14!$CE$1:$CE$10,Data14!$CE$11:$CE$20</definedName>
    <definedName name="A125581968T_Data">Data14!$CE$11:$CE$20</definedName>
    <definedName name="A125581968T_Latest">Data14!$CE$20</definedName>
    <definedName name="A125581969V">Data14!$CT$1:$CT$10,Data14!$CT$11:$CT$20</definedName>
    <definedName name="A125581969V_Data">Data14!$CT$11:$CT$20</definedName>
    <definedName name="A125581969V_Latest">Data14!$CT$20</definedName>
    <definedName name="A125581976T">Data14!$DO$1:$DO$10,Data14!$DO$11:$DO$20</definedName>
    <definedName name="A125581976T_Data">Data14!$DO$11:$DO$20</definedName>
    <definedName name="A125581976T_Latest">Data14!$DO$20</definedName>
    <definedName name="A125581977V">Data14!$ED$1:$ED$10,Data14!$ED$11:$ED$20</definedName>
    <definedName name="A125581977V_Data">Data14!$ED$11:$ED$20</definedName>
    <definedName name="A125581977V_Latest">Data14!$ED$20</definedName>
    <definedName name="A125581984T">Data14!$EY$1:$EY$10,Data14!$EY$11:$EY$20</definedName>
    <definedName name="A125581984T_Data">Data14!$EY$11:$EY$20</definedName>
    <definedName name="A125581984T_Latest">Data14!$EY$20</definedName>
    <definedName name="A125581985V">Data14!$FN$1:$FN$10,Data14!$FN$11:$FN$20</definedName>
    <definedName name="A125581985V_Data">Data14!$FN$11:$FN$20</definedName>
    <definedName name="A125581985V_Latest">Data14!$FN$20</definedName>
    <definedName name="A125581992T">Data12!$CS$1:$CS$10,Data12!$CS$11:$CS$20</definedName>
    <definedName name="A125581992T_Data">Data12!$CS$11:$CS$20</definedName>
    <definedName name="A125581992T_Latest">Data12!$CS$20</definedName>
    <definedName name="A125581993V">Data12!$DH$1:$DH$10,Data12!$DH$11:$DH$20</definedName>
    <definedName name="A125581993V_Data">Data12!$DH$11:$DH$20</definedName>
    <definedName name="A125581993V_Latest">Data12!$DH$20</definedName>
    <definedName name="A125582000J">Data12!$EU$1:$EU$10,Data12!$EU$11:$EU$20</definedName>
    <definedName name="A125582000J_Data">Data12!$EU$11:$EU$20</definedName>
    <definedName name="A125582000J_Latest">Data12!$EU$20</definedName>
    <definedName name="A125582001K">Data12!$FJ$1:$FJ$10,Data12!$FJ$11:$FJ$20</definedName>
    <definedName name="A125582001K_Data">Data12!$FJ$11:$FJ$20</definedName>
    <definedName name="A125582001K_Latest">Data12!$FJ$20</definedName>
    <definedName name="A125582008A">Data12!$FM$1:$FM$10,Data12!$FM$11:$FM$20</definedName>
    <definedName name="A125582008A_Data">Data12!$FM$11:$FM$20</definedName>
    <definedName name="A125582008A_Latest">Data12!$FM$20</definedName>
    <definedName name="A125582009C">Data12!$GB$1:$GB$10,Data12!$GB$11:$GB$20</definedName>
    <definedName name="A125582009C_Data">Data12!$GB$11:$GB$20</definedName>
    <definedName name="A125582009C_Latest">Data12!$GB$20</definedName>
    <definedName name="A125582016A">Data12!$IG$1:$IG$10,Data12!$IG$11:$IG$20</definedName>
    <definedName name="A125582016A_Data">Data12!$IG$11:$IG$20</definedName>
    <definedName name="A125582016A_Latest">Data12!$IG$20</definedName>
    <definedName name="A125582017C">Data13!$F$1:$F$10,Data13!$F$11:$F$20</definedName>
    <definedName name="A125582017C_Data">Data13!$F$11:$F$20</definedName>
    <definedName name="A125582017C_Latest">Data13!$F$20</definedName>
    <definedName name="A125582024A">Data13!$AA$1:$AA$10,Data13!$AA$11:$AA$20</definedName>
    <definedName name="A125582024A_Data">Data13!$AA$11:$AA$20</definedName>
    <definedName name="A125582024A_Latest">Data13!$AA$20</definedName>
    <definedName name="A125582025C">Data13!$AP$1:$AP$10,Data13!$AP$11:$AP$20</definedName>
    <definedName name="A125582025C_Data">Data13!$AP$11:$AP$20</definedName>
    <definedName name="A125582025C_Latest">Data13!$AP$20</definedName>
    <definedName name="A125582032A">Data13!$AS$1:$AS$10,Data13!$AS$11:$AS$20</definedName>
    <definedName name="A125582032A_Data">Data13!$AS$11:$AS$20</definedName>
    <definedName name="A125582032A_Latest">Data13!$AS$20</definedName>
    <definedName name="A125582033C">Data13!$BH$1:$BH$10,Data13!$BH$11:$BH$20</definedName>
    <definedName name="A125582033C_Data">Data13!$BH$11:$BH$20</definedName>
    <definedName name="A125582033C_Latest">Data13!$BH$20</definedName>
    <definedName name="A125582040A">Data13!$FO$1:$FO$10,Data13!$FO$11:$FO$20</definedName>
    <definedName name="A125582040A_Data">Data13!$FO$11:$FO$20</definedName>
    <definedName name="A125582040A_Latest">Data13!$FO$20</definedName>
    <definedName name="A125582041C">Data13!$GD$1:$GD$10,Data13!$GD$11:$GD$20</definedName>
    <definedName name="A125582041C_Data">Data13!$GD$11:$GD$20</definedName>
    <definedName name="A125582041C_Latest">Data13!$GD$20</definedName>
    <definedName name="A125582048V">Data14!$EG$1:$EG$10,Data14!$EG$11:$EG$20</definedName>
    <definedName name="A125582048V_Data">Data14!$EG$11:$EG$20</definedName>
    <definedName name="A125582048V_Latest">Data14!$EG$20</definedName>
    <definedName name="A125582049W">Data14!$EV$1:$EV$10,Data14!$EV$11:$EV$20</definedName>
    <definedName name="A125582049W_Data">Data14!$EV$11:$EV$20</definedName>
    <definedName name="A125582049W_Latest">Data14!$EV$20</definedName>
    <definedName name="A125582056V">Data14!$HA$1:$HA$10,Data14!$HA$11:$HA$20</definedName>
    <definedName name="A125582056V_Data">Data14!$HA$11:$HA$20</definedName>
    <definedName name="A125582056V_Latest">Data14!$HA$20</definedName>
    <definedName name="A125582057W">Data14!$HP$1:$HP$10,Data14!$HP$11:$HP$20</definedName>
    <definedName name="A125582057W_Data">Data14!$HP$11:$HP$20</definedName>
    <definedName name="A125582057W_Latest">Data14!$HP$20</definedName>
    <definedName name="A125582064V">Data14!$HS$1:$HS$10,Data14!$HS$11:$HS$20</definedName>
    <definedName name="A125582064V_Data">Data14!$HS$11:$HS$20</definedName>
    <definedName name="A125582064V_Latest">Data14!$HS$20</definedName>
    <definedName name="A125582065W">Data14!$IH$1:$IH$10,Data14!$IH$11:$IH$20</definedName>
    <definedName name="A125582065W_Data">Data14!$IH$11:$IH$20</definedName>
    <definedName name="A125582065W_Latest">Data14!$IH$20</definedName>
    <definedName name="A125582072V">Data12!$GE$1:$GE$10,Data12!$GE$11:$GE$20</definedName>
    <definedName name="A125582072V_Data">Data12!$GE$11:$GE$20</definedName>
    <definedName name="A125582072V_Latest">Data12!$GE$20</definedName>
    <definedName name="A125582073W">Data12!$GT$1:$GT$10,Data12!$GT$11:$GT$20</definedName>
    <definedName name="A125582073W_Data">Data12!$GT$11:$GT$20</definedName>
    <definedName name="A125582073W_Latest">Data12!$GT$20</definedName>
    <definedName name="A125582080V">Data13!$HQ$1:$HQ$10,Data13!$HQ$11:$HQ$20</definedName>
    <definedName name="A125582080V_Data">Data13!$HQ$11:$HQ$20</definedName>
    <definedName name="A125582080V_Latest">Data13!$HQ$20</definedName>
    <definedName name="A125582081W">Data13!$IF$1:$IF$10,Data13!$IF$11:$IF$20</definedName>
    <definedName name="A125582081W_Data">Data13!$IF$11:$IF$20</definedName>
    <definedName name="A125582081W_Latest">Data13!$IF$20</definedName>
    <definedName name="A125582088L">Data13!$II$1:$II$10,Data13!$II$11:$II$20</definedName>
    <definedName name="A125582088L_Data">Data13!$II$11:$II$20</definedName>
    <definedName name="A125582088L_Latest">Data13!$II$20</definedName>
    <definedName name="A125582089R">Data14!$H$1:$H$10,Data14!$H$11:$H$20</definedName>
    <definedName name="A125582089R_Data">Data14!$H$11:$H$20</definedName>
    <definedName name="A125582089R_Latest">Data14!$H$20</definedName>
    <definedName name="A125582096L">Data14!$GI$1:$GI$10,Data14!$GI$11:$GI$20</definedName>
    <definedName name="A125582096L_Data">Data14!$GI$11:$GI$20</definedName>
    <definedName name="A125582096L_Latest">Data14!$GI$20</definedName>
    <definedName name="A125582097R">Data14!$GX$1:$GX$10,Data14!$GX$11:$GX$20</definedName>
    <definedName name="A125582097R_Data">Data14!$GX$11:$GX$20</definedName>
    <definedName name="A125582097R_Latest">Data14!$GX$20</definedName>
    <definedName name="A125582104A">Data12!$CA$1:$CA$10,Data12!$CA$11:$CA$20</definedName>
    <definedName name="A125582104A_Data">Data12!$CA$11:$CA$20</definedName>
    <definedName name="A125582104A_Latest">Data12!$CA$20</definedName>
    <definedName name="A125582105C">Data12!$CP$1:$CP$10,Data12!$CP$11:$CP$20</definedName>
    <definedName name="A125582105C_Data">Data12!$CP$11:$CP$20</definedName>
    <definedName name="A125582105C_Latest">Data12!$CP$20</definedName>
    <definedName name="A125582112A">Data12!$DK$1:$DK$10,Data12!$DK$11:$DK$20</definedName>
    <definedName name="A125582112A_Data">Data12!$DK$11:$DK$20</definedName>
    <definedName name="A125582112A_Latest">Data12!$DK$20</definedName>
    <definedName name="A125582113C">Data12!$DZ$1:$DZ$10,Data12!$DZ$11:$DZ$20</definedName>
    <definedName name="A125582113C_Data">Data12!$DZ$11:$DZ$20</definedName>
    <definedName name="A125582113C_Latest">Data12!$DZ$20</definedName>
    <definedName name="A125582120A">Data12!$EC$1:$EC$10,Data12!$EC$11:$EC$20</definedName>
    <definedName name="A125582120A_Data">Data12!$EC$11:$EC$20</definedName>
    <definedName name="A125582120A_Latest">Data12!$EC$20</definedName>
    <definedName name="A125582121C">Data12!$ER$1:$ER$10,Data12!$ER$11:$ER$20</definedName>
    <definedName name="A125582121C_Data">Data12!$ER$11:$ER$20</definedName>
    <definedName name="A125582121C_Latest">Data12!$ER$20</definedName>
    <definedName name="A125582128V">Data12!$HO$1:$HO$10,Data12!$HO$11:$HO$20</definedName>
    <definedName name="A125582128V_Data">Data12!$HO$11:$HO$20</definedName>
    <definedName name="A125582128V_Latest">Data12!$HO$20</definedName>
    <definedName name="A125582129W">Data12!$ID$1:$ID$10,Data12!$ID$11:$ID$20</definedName>
    <definedName name="A125582129W_Data">Data12!$ID$11:$ID$20</definedName>
    <definedName name="A125582129W_Latest">Data12!$ID$20</definedName>
    <definedName name="A125582136V">Data13!$CU$1:$CU$10,Data13!$CU$11:$CU$20</definedName>
    <definedName name="A125582136V_Data">Data13!$CU$11:$CU$20</definedName>
    <definedName name="A125582136V_Latest">Data13!$CU$20</definedName>
    <definedName name="A125582137W">Data13!$DJ$1:$DJ$10,Data13!$DJ$11:$DJ$20</definedName>
    <definedName name="A125582137W_Data">Data13!$DJ$11:$DJ$20</definedName>
    <definedName name="A125582137W_Latest">Data13!$DJ$20</definedName>
    <definedName name="A125582144V">Data13!$DM$1:$DM$10,Data13!$DM$11:$DM$20</definedName>
    <definedName name="A125582144V_Data">Data13!$DM$11:$DM$20</definedName>
    <definedName name="A125582144V_Latest">Data13!$DM$20</definedName>
    <definedName name="A125582145W">Data13!$EB$1:$EB$10,Data13!$EB$11:$EB$20</definedName>
    <definedName name="A125582145W_Data">Data13!$EB$11:$EB$20</definedName>
    <definedName name="A125582145W_Latest">Data13!$EB$20</definedName>
    <definedName name="A125582152V">Data13!$BK$1:$BK$10,Data13!$BK$11:$BK$20</definedName>
    <definedName name="A125582152V_Data">Data13!$BK$11:$BK$20</definedName>
    <definedName name="A125582152V_Latest">Data13!$BK$20</definedName>
    <definedName name="A125582153W">Data13!$BZ$1:$BZ$10,Data13!$BZ$11:$BZ$20</definedName>
    <definedName name="A125582153W_Data">Data13!$BZ$11:$BZ$20</definedName>
    <definedName name="A125582153W_Latest">Data13!$BZ$20</definedName>
    <definedName name="A125582160V">Data13!$GG$1:$GG$10,Data13!$GG$11:$GG$20</definedName>
    <definedName name="A125582160V_Data">Data13!$GG$11:$GG$20</definedName>
    <definedName name="A125582160V_Latest">Data13!$GG$20</definedName>
    <definedName name="A125582161W">Data13!$GV$1:$GV$10,Data13!$GV$11:$GV$20</definedName>
    <definedName name="A125582161W_Data">Data13!$GV$11:$GV$20</definedName>
    <definedName name="A125582161W_Latest">Data13!$GV$20</definedName>
    <definedName name="A125582168L">Data14!$IK$1:$IK$10,Data14!$IK$11:$IK$20</definedName>
    <definedName name="A125582168L_Data">Data14!$IK$11:$IK$20</definedName>
    <definedName name="A125582168L_Latest">Data14!$IK$20</definedName>
    <definedName name="A125582169R">Data15!$J$1:$J$10,Data15!$J$11:$J$20</definedName>
    <definedName name="A125582169R_Data">Data15!$J$11:$J$20</definedName>
    <definedName name="A125582169R_Latest">Data15!$J$20</definedName>
    <definedName name="A125582176L">Data2!$Z$1:$Z$10,Data2!$Z$11:$Z$20</definedName>
    <definedName name="A125582176L_Data">Data2!$Z$11:$Z$20</definedName>
    <definedName name="A125582176L_Latest">Data2!$Z$20</definedName>
    <definedName name="A125582184L">Data2!$CB$1:$CB$10,Data2!$CB$11:$CB$20</definedName>
    <definedName name="A125582184L_Data">Data2!$CB$11:$CB$20</definedName>
    <definedName name="A125582184L_Latest">Data2!$CB$20</definedName>
    <definedName name="A125582192L">Data2!$EV$1:$EV$10,Data2!$EV$11:$EV$20</definedName>
    <definedName name="A125582192L_Data">Data2!$EV$11:$EV$20</definedName>
    <definedName name="A125582192L_Latest">Data2!$EV$20</definedName>
    <definedName name="A125582200A">Data2!$HP$1:$HP$10,Data2!$HP$11:$HP$20</definedName>
    <definedName name="A125582200A_Data">Data2!$HP$11:$HP$20</definedName>
    <definedName name="A125582200A_Latest">Data2!$HP$20</definedName>
    <definedName name="A125582208V">Data1!$F$1:$F$10,Data1!$F$11:$F$20</definedName>
    <definedName name="A125582208V_Data">Data1!$F$11:$F$20</definedName>
    <definedName name="A125582208V_Latest">Data1!$F$20</definedName>
    <definedName name="A125582216V">Data1!$GV$1:$GV$10,Data1!$GV$11:$GV$20</definedName>
    <definedName name="A125582216V_Data">Data1!$GV$11:$GV$20</definedName>
    <definedName name="A125582216V_Latest">Data1!$GV$20</definedName>
    <definedName name="A125582224V">Data3!$J$1:$J$10,Data3!$J$11:$J$20</definedName>
    <definedName name="A125582224V_Data">Data3!$J$11:$J$20</definedName>
    <definedName name="A125582224V_Latest">Data3!$J$20</definedName>
    <definedName name="A125582232V">Data2!$GX$1:$GX$10,Data2!$GX$11:$GX$20</definedName>
    <definedName name="A125582232V_Data">Data2!$GX$11:$GX$20</definedName>
    <definedName name="A125582232V_Latest">Data2!$GX$20</definedName>
    <definedName name="A125582240V">Data3!$AT$1:$AT$10,Data3!$AT$11:$AT$20</definedName>
    <definedName name="A125582240V_Data">Data3!$AT$11:$AT$20</definedName>
    <definedName name="A125582240V_Latest">Data3!$AT$20</definedName>
    <definedName name="A125582248L">Data3!$DN$1:$DN$10,Data3!$DN$11:$DN$20</definedName>
    <definedName name="A125582248L_Data">Data3!$DN$11:$DN$20</definedName>
    <definedName name="A125582248L_Latest">Data3!$DN$20</definedName>
    <definedName name="A125582256L">Data1!$ET$1:$ET$10,Data1!$ET$11:$ET$20</definedName>
    <definedName name="A125582256L_Data">Data1!$ET$11:$ET$20</definedName>
    <definedName name="A125582256L_Latest">Data1!$ET$20</definedName>
    <definedName name="A125582264L">Data2!$CT$1:$CT$10,Data2!$CT$11:$CT$20</definedName>
    <definedName name="A125582264L_Data">Data2!$CT$11:$CT$20</definedName>
    <definedName name="A125582264L_Latest">Data2!$CT$20</definedName>
    <definedName name="A125582272L">Data2!$IH$1:$IH$10,Data2!$IH$11:$IH$20</definedName>
    <definedName name="A125582272L_Data">Data2!$IH$11:$IH$20</definedName>
    <definedName name="A125582272L_Latest">Data2!$IH$20</definedName>
    <definedName name="A125582280L">Data3!$AB$1:$AB$10,Data3!$AB$11:$AB$20</definedName>
    <definedName name="A125582280L_Data">Data3!$AB$11:$AB$20</definedName>
    <definedName name="A125582280L_Latest">Data3!$AB$20</definedName>
    <definedName name="A125582288F">Data3!$BL$1:$BL$10,Data3!$BL$11:$BL$20</definedName>
    <definedName name="A125582288F_Data">Data3!$BL$11:$BL$20</definedName>
    <definedName name="A125582288F_Latest">Data3!$BL$20</definedName>
    <definedName name="A125582296F">Data3!$CV$1:$CV$10,Data3!$CV$11:$CV$20</definedName>
    <definedName name="A125582296F_Data">Data3!$CV$11:$CV$20</definedName>
    <definedName name="A125582296F_Latest">Data3!$CV$20</definedName>
    <definedName name="A125582304V">Data1!$AP$1:$AP$10,Data1!$AP$11:$AP$20</definedName>
    <definedName name="A125582304V_Data">Data1!$AP$11:$AP$20</definedName>
    <definedName name="A125582304V_Latest">Data1!$AP$20</definedName>
    <definedName name="A125582312V">Data1!$CR$1:$CR$10,Data1!$CR$11:$CR$20</definedName>
    <definedName name="A125582312V_Data">Data1!$CR$11:$CR$20</definedName>
    <definedName name="A125582312V_Latest">Data1!$CR$20</definedName>
    <definedName name="A125582320V">Data1!$DJ$1:$DJ$10,Data1!$DJ$11:$DJ$20</definedName>
    <definedName name="A125582320V_Data">Data1!$DJ$11:$DJ$20</definedName>
    <definedName name="A125582320V_Latest">Data1!$DJ$20</definedName>
    <definedName name="A125582328L">Data1!$GD$1:$GD$10,Data1!$GD$11:$GD$20</definedName>
    <definedName name="A125582328L_Data">Data1!$GD$11:$GD$20</definedName>
    <definedName name="A125582328L_Latest">Data1!$GD$20</definedName>
    <definedName name="A125582336L">Data1!$HN$1:$HN$10,Data1!$HN$11:$HN$20</definedName>
    <definedName name="A125582336L_Data">Data1!$HN$11:$HN$20</definedName>
    <definedName name="A125582336L_Latest">Data1!$HN$20</definedName>
    <definedName name="A125582344L">Data1!$IF$1:$IF$10,Data1!$IF$11:$IF$20</definedName>
    <definedName name="A125582344L_Data">Data1!$IF$11:$IF$20</definedName>
    <definedName name="A125582344L_Latest">Data1!$IF$20</definedName>
    <definedName name="A125582352L">Data2!$DL$1:$DL$10,Data2!$DL$11:$DL$20</definedName>
    <definedName name="A125582352L_Data">Data2!$DL$11:$DL$20</definedName>
    <definedName name="A125582352L_Latest">Data2!$DL$20</definedName>
    <definedName name="A125582360L">Data3!$CD$1:$CD$10,Data3!$CD$11:$CD$20</definedName>
    <definedName name="A125582360L_Data">Data3!$CD$11:$CD$20</definedName>
    <definedName name="A125582360L_Latest">Data3!$CD$20</definedName>
    <definedName name="A125582368F">Data3!$EX$1:$EX$10,Data3!$EX$11:$EX$20</definedName>
    <definedName name="A125582368F_Data">Data3!$EX$11:$EX$20</definedName>
    <definedName name="A125582368F_Latest">Data3!$EX$20</definedName>
    <definedName name="A125582376F">Data3!$FP$1:$FP$10,Data3!$FP$11:$FP$20</definedName>
    <definedName name="A125582376F_Data">Data3!$FP$11:$FP$20</definedName>
    <definedName name="A125582376F_Latest">Data3!$FP$20</definedName>
    <definedName name="A125582384F">Data1!$EB$1:$EB$10,Data1!$EB$11:$EB$20</definedName>
    <definedName name="A125582384F_Data">Data1!$EB$11:$EB$20</definedName>
    <definedName name="A125582384F_Latest">Data1!$EB$20</definedName>
    <definedName name="A125582392F">Data2!$FN$1:$FN$10,Data2!$FN$11:$FN$20</definedName>
    <definedName name="A125582392F_Data">Data2!$FN$11:$FN$20</definedName>
    <definedName name="A125582392F_Latest">Data2!$FN$20</definedName>
    <definedName name="A125582400V">Data2!$GF$1:$GF$10,Data2!$GF$11:$GF$20</definedName>
    <definedName name="A125582400V_Data">Data2!$GF$11:$GF$20</definedName>
    <definedName name="A125582400V_Latest">Data2!$GF$20</definedName>
    <definedName name="A125582408L">Data3!$EF$1:$EF$10,Data3!$EF$11:$EF$20</definedName>
    <definedName name="A125582408L_Data">Data3!$EF$11:$EF$20</definedName>
    <definedName name="A125582408L_Latest">Data3!$EF$20</definedName>
    <definedName name="A125582416L">Data1!$X$1:$X$10,Data1!$X$11:$X$20</definedName>
    <definedName name="A125582416L_Data">Data1!$X$11:$X$20</definedName>
    <definedName name="A125582416L_Latest">Data1!$X$20</definedName>
    <definedName name="A125582424L">Data1!$BH$1:$BH$10,Data1!$BH$11:$BH$20</definedName>
    <definedName name="A125582424L_Data">Data1!$BH$11:$BH$20</definedName>
    <definedName name="A125582424L_Latest">Data1!$BH$20</definedName>
    <definedName name="A125582432L">Data1!$BZ$1:$BZ$10,Data1!$BZ$11:$BZ$20</definedName>
    <definedName name="A125582432L_Data">Data1!$BZ$11:$BZ$20</definedName>
    <definedName name="A125582432L_Latest">Data1!$BZ$20</definedName>
    <definedName name="A125582440L">Data1!$FL$1:$FL$10,Data1!$FL$11:$FL$20</definedName>
    <definedName name="A125582440L_Data">Data1!$FL$11:$FL$20</definedName>
    <definedName name="A125582440L_Latest">Data1!$FL$20</definedName>
    <definedName name="A125582448F">Data2!$AR$1:$AR$10,Data2!$AR$11:$AR$20</definedName>
    <definedName name="A125582448F_Data">Data2!$AR$11:$AR$20</definedName>
    <definedName name="A125582448F_Latest">Data2!$AR$20</definedName>
    <definedName name="A125582456F">Data2!$BJ$1:$BJ$10,Data2!$BJ$11:$BJ$20</definedName>
    <definedName name="A125582456F_Data">Data2!$BJ$11:$BJ$20</definedName>
    <definedName name="A125582456F_Latest">Data2!$BJ$20</definedName>
    <definedName name="A125582464F">Data2!$H$1:$H$10,Data2!$H$11:$H$20</definedName>
    <definedName name="A125582464F_Data">Data2!$H$11:$H$20</definedName>
    <definedName name="A125582464F_Latest">Data2!$H$20</definedName>
    <definedName name="A125582472F">Data2!$ED$1:$ED$10,Data2!$ED$11:$ED$20</definedName>
    <definedName name="A125582472F_Data">Data2!$ED$11:$ED$20</definedName>
    <definedName name="A125582472F_Latest">Data2!$ED$20</definedName>
    <definedName name="A125582480F">Data3!$GH$1:$GH$10,Data3!$GH$11:$GH$20</definedName>
    <definedName name="A125582480F_Data">Data3!$GH$11:$GH$20</definedName>
    <definedName name="A125582480F_Latest">Data3!$GH$20</definedName>
    <definedName name="A125582488X">Data24!$EL$1:$EL$10,Data24!$EL$11:$EL$20</definedName>
    <definedName name="A125582488X_Data">Data24!$EL$11:$EL$20</definedName>
    <definedName name="A125582488X_Latest">Data24!$EL$20</definedName>
    <definedName name="A125582496X">Data24!$GN$1:$GN$10,Data24!$GN$11:$GN$20</definedName>
    <definedName name="A125582496X_Data">Data24!$GN$11:$GN$20</definedName>
    <definedName name="A125582496X_Latest">Data24!$GN$20</definedName>
    <definedName name="A125582504L">Data25!$R$1:$R$10,Data25!$R$11:$R$20</definedName>
    <definedName name="A125582504L_Data">Data25!$R$11:$R$20</definedName>
    <definedName name="A125582504L_Latest">Data25!$R$20</definedName>
    <definedName name="A125582512L">Data25!$CL$1:$CL$10,Data25!$CL$11:$CL$20</definedName>
    <definedName name="A125582512L_Data">Data25!$CL$11:$CL$20</definedName>
    <definedName name="A125582512L_Latest">Data25!$CL$20</definedName>
    <definedName name="A125582520L">Data23!$DR$1:$DR$10,Data23!$DR$11:$DR$20</definedName>
    <definedName name="A125582520L_Data">Data23!$DR$11:$DR$20</definedName>
    <definedName name="A125582520L_Latest">Data23!$DR$20</definedName>
    <definedName name="A125582528F">Data24!$BR$1:$BR$10,Data24!$BR$11:$BR$20</definedName>
    <definedName name="A125582528F_Data">Data24!$BR$11:$BR$20</definedName>
    <definedName name="A125582528F_Latest">Data24!$BR$20</definedName>
    <definedName name="A125582536F">Data25!$DV$1:$DV$10,Data25!$DV$11:$DV$20</definedName>
    <definedName name="A125582536F_Data">Data25!$DV$11:$DV$20</definedName>
    <definedName name="A125582536F_Latest">Data25!$DV$20</definedName>
    <definedName name="A125582544F">Data25!$BT$1:$BT$10,Data25!$BT$11:$BT$20</definedName>
    <definedName name="A125582544F_Data">Data25!$BT$11:$BT$20</definedName>
    <definedName name="A125582544F_Latest">Data25!$BT$20</definedName>
    <definedName name="A125582552F">Data25!$FF$1:$FF$10,Data25!$FF$11:$FF$20</definedName>
    <definedName name="A125582552F_Data">Data25!$FF$11:$FF$20</definedName>
    <definedName name="A125582552F_Latest">Data25!$FF$20</definedName>
    <definedName name="A125582560F">Data25!$HZ$1:$HZ$10,Data25!$HZ$11:$HZ$20</definedName>
    <definedName name="A125582560F_Data">Data25!$HZ$11:$HZ$20</definedName>
    <definedName name="A125582560F_Latest">Data25!$HZ$20</definedName>
    <definedName name="A125582568X">Data24!$P$1:$P$10,Data24!$P$11:$P$20</definedName>
    <definedName name="A125582568X_Data">Data24!$P$11:$P$20</definedName>
    <definedName name="A125582568X_Latest">Data24!$P$20</definedName>
    <definedName name="A125582576X">Data24!$HF$1:$HF$10,Data24!$HF$11:$HF$20</definedName>
    <definedName name="A125582576X_Data">Data24!$HF$11:$HF$20</definedName>
    <definedName name="A125582576X_Latest">Data24!$HF$20</definedName>
    <definedName name="A125582584X">Data25!$DD$1:$DD$10,Data25!$DD$11:$DD$20</definedName>
    <definedName name="A125582584X_Data">Data25!$DD$11:$DD$20</definedName>
    <definedName name="A125582584X_Latest">Data25!$DD$20</definedName>
    <definedName name="A125582592X">Data25!$EN$1:$EN$10,Data25!$EN$11:$EN$20</definedName>
    <definedName name="A125582592X_Data">Data25!$EN$11:$EN$20</definedName>
    <definedName name="A125582592X_Latest">Data25!$EN$20</definedName>
    <definedName name="A125582600L">Data25!$FX$1:$FX$10,Data25!$FX$11:$FX$20</definedName>
    <definedName name="A125582600L_Data">Data25!$FX$11:$FX$20</definedName>
    <definedName name="A125582600L_Latest">Data25!$FX$20</definedName>
    <definedName name="A125582608F">Data25!$HH$1:$HH$10,Data25!$HH$11:$HH$20</definedName>
    <definedName name="A125582608F_Data">Data25!$HH$11:$HH$20</definedName>
    <definedName name="A125582608F_Latest">Data25!$HH$20</definedName>
    <definedName name="A125582616F">Data23!$FB$1:$FB$10,Data23!$FB$11:$FB$20</definedName>
    <definedName name="A125582616F_Data">Data23!$FB$11:$FB$20</definedName>
    <definedName name="A125582616F_Latest">Data23!$FB$20</definedName>
    <definedName name="A125582624F">Data23!$HD$1:$HD$10,Data23!$HD$11:$HD$20</definedName>
    <definedName name="A125582624F_Data">Data23!$HD$11:$HD$20</definedName>
    <definedName name="A125582624F_Latest">Data23!$HD$20</definedName>
    <definedName name="A125582632F">Data23!$HV$1:$HV$10,Data23!$HV$11:$HV$20</definedName>
    <definedName name="A125582632F_Data">Data23!$HV$11:$HV$20</definedName>
    <definedName name="A125582632F_Latest">Data23!$HV$20</definedName>
    <definedName name="A125582640F">Data24!$AZ$1:$AZ$10,Data24!$AZ$11:$AZ$20</definedName>
    <definedName name="A125582640F_Data">Data24!$AZ$11:$AZ$20</definedName>
    <definedName name="A125582640F_Latest">Data24!$AZ$20</definedName>
    <definedName name="A125582648X">Data24!$CJ$1:$CJ$10,Data24!$CJ$11:$CJ$20</definedName>
    <definedName name="A125582648X_Data">Data24!$CJ$11:$CJ$20</definedName>
    <definedName name="A125582648X_Latest">Data24!$CJ$20</definedName>
    <definedName name="A125582656X">Data24!$DB$1:$DB$10,Data24!$DB$11:$DB$20</definedName>
    <definedName name="A125582656X_Data">Data24!$DB$11:$DB$20</definedName>
    <definedName name="A125582656X_Latest">Data24!$DB$20</definedName>
    <definedName name="A125582664X">Data24!$HX$1:$HX$10,Data24!$HX$11:$HX$20</definedName>
    <definedName name="A125582664X_Data">Data24!$HX$11:$HX$20</definedName>
    <definedName name="A125582664X_Latest">Data24!$HX$20</definedName>
    <definedName name="A125582672X">Data25!$GP$1:$GP$10,Data25!$GP$11:$GP$20</definedName>
    <definedName name="A125582672X_Data">Data25!$GP$11:$GP$20</definedName>
    <definedName name="A125582672X_Latest">Data25!$GP$20</definedName>
    <definedName name="A125582680X">Data26!$T$1:$T$10,Data26!$T$11:$T$20</definedName>
    <definedName name="A125582680X_Data">Data26!$T$11:$T$20</definedName>
    <definedName name="A125582680X_Latest">Data26!$T$20</definedName>
    <definedName name="A125582688T">Data26!$AL$1:$AL$10,Data26!$AL$11:$AL$20</definedName>
    <definedName name="A125582688T_Data">Data26!$AL$11:$AL$20</definedName>
    <definedName name="A125582688T_Latest">Data26!$AL$20</definedName>
    <definedName name="A125582696T">Data23!$IN$1:$IN$10,Data23!$IN$11:$IN$20</definedName>
    <definedName name="A125582696T_Data">Data23!$IN$11:$IN$20</definedName>
    <definedName name="A125582696T_Latest">Data23!$IN$20</definedName>
    <definedName name="A125582704F">Data25!$AJ$1:$AJ$10,Data25!$AJ$11:$AJ$20</definedName>
    <definedName name="A125582704F_Data">Data25!$AJ$11:$AJ$20</definedName>
    <definedName name="A125582704F_Latest">Data25!$AJ$20</definedName>
    <definedName name="A125582712F">Data25!$BB$1:$BB$10,Data25!$BB$11:$BB$20</definedName>
    <definedName name="A125582712F_Data">Data25!$BB$11:$BB$20</definedName>
    <definedName name="A125582712F_Latest">Data25!$BB$20</definedName>
    <definedName name="A125582720F">Data26!$B$1:$B$10,Data26!$B$11:$B$20</definedName>
    <definedName name="A125582720F_Data">Data26!$B$11:$B$20</definedName>
    <definedName name="A125582720F_Latest">Data26!$B$20</definedName>
    <definedName name="A125582728X">Data23!$EJ$1:$EJ$10,Data23!$EJ$11:$EJ$20</definedName>
    <definedName name="A125582728X_Data">Data23!$EJ$11:$EJ$20</definedName>
    <definedName name="A125582728X_Latest">Data23!$EJ$20</definedName>
    <definedName name="A125582736X">Data23!$FT$1:$FT$10,Data23!$FT$11:$FT$20</definedName>
    <definedName name="A125582736X_Data">Data23!$FT$11:$FT$20</definedName>
    <definedName name="A125582736X_Latest">Data23!$FT$20</definedName>
    <definedName name="A125582744X">Data23!$GL$1:$GL$10,Data23!$GL$11:$GL$20</definedName>
    <definedName name="A125582744X_Data">Data23!$GL$11:$GL$20</definedName>
    <definedName name="A125582744X_Latest">Data23!$GL$20</definedName>
    <definedName name="A125582752X">Data24!$AH$1:$AH$10,Data24!$AH$11:$AH$20</definedName>
    <definedName name="A125582752X_Data">Data24!$AH$11:$AH$20</definedName>
    <definedName name="A125582752X_Latest">Data24!$AH$20</definedName>
    <definedName name="A125582760X">Data24!$FD$1:$FD$10,Data24!$FD$11:$FD$20</definedName>
    <definedName name="A125582760X_Data">Data24!$FD$11:$FD$20</definedName>
    <definedName name="A125582760X_Latest">Data24!$FD$20</definedName>
    <definedName name="A125582768T">Data24!$FV$1:$FV$10,Data24!$FV$11:$FV$20</definedName>
    <definedName name="A125582768T_Data">Data24!$FV$11:$FV$20</definedName>
    <definedName name="A125582768T_Latest">Data24!$FV$20</definedName>
    <definedName name="A125582776T">Data24!$DT$1:$DT$10,Data24!$DT$11:$DT$20</definedName>
    <definedName name="A125582776T_Data">Data24!$DT$11:$DT$20</definedName>
    <definedName name="A125582776T_Latest">Data24!$DT$20</definedName>
    <definedName name="A125582784T">Data24!$IP$1:$IP$10,Data24!$IP$11:$IP$20</definedName>
    <definedName name="A125582784T_Data">Data24!$IP$11:$IP$20</definedName>
    <definedName name="A125582784T_Latest">Data24!$IP$20</definedName>
    <definedName name="A125582792T">Data26!$BD$1:$BD$10,Data26!$BD$11:$BD$20</definedName>
    <definedName name="A125582792T_Data">Data26!$BD$11:$BD$20</definedName>
    <definedName name="A125582792T_Latest">Data26!$BD$20</definedName>
    <definedName name="A125582800F">Data7!$FX$1:$FX$10,Data7!$FX$11:$FX$20</definedName>
    <definedName name="A125582800F_Data">Data7!$FX$11:$FX$20</definedName>
    <definedName name="A125582800F_Latest">Data7!$FX$20</definedName>
    <definedName name="A125582808X">Data7!$HZ$1:$HZ$10,Data7!$HZ$11:$HZ$20</definedName>
    <definedName name="A125582808X_Data">Data7!$HZ$11:$HZ$20</definedName>
    <definedName name="A125582808X_Latest">Data7!$HZ$20</definedName>
    <definedName name="A125582816X">Data8!$BD$1:$BD$10,Data8!$BD$11:$BD$20</definedName>
    <definedName name="A125582816X_Data">Data8!$BD$11:$BD$20</definedName>
    <definedName name="A125582816X_Latest">Data8!$BD$20</definedName>
    <definedName name="A125582824X">Data8!$DX$1:$DX$10,Data8!$DX$11:$DX$20</definedName>
    <definedName name="A125582824X_Data">Data8!$DX$11:$DX$20</definedName>
    <definedName name="A125582824X_Latest">Data8!$DX$20</definedName>
    <definedName name="A125582832X">Data6!$FD$1:$FD$10,Data6!$FD$11:$FD$20</definedName>
    <definedName name="A125582832X_Data">Data6!$FD$11:$FD$20</definedName>
    <definedName name="A125582832X_Latest">Data6!$FD$20</definedName>
    <definedName name="A125582840X">Data7!$DD$1:$DD$10,Data7!$DD$11:$DD$20</definedName>
    <definedName name="A125582840X_Data">Data7!$DD$11:$DD$20</definedName>
    <definedName name="A125582840X_Latest">Data7!$DD$20</definedName>
    <definedName name="A125582848T">Data8!$FH$1:$FH$10,Data8!$FH$11:$FH$20</definedName>
    <definedName name="A125582848T_Data">Data8!$FH$11:$FH$20</definedName>
    <definedName name="A125582848T_Latest">Data8!$FH$20</definedName>
    <definedName name="A125582856T">Data8!$DF$1:$DF$10,Data8!$DF$11:$DF$20</definedName>
    <definedName name="A125582856T_Data">Data8!$DF$11:$DF$20</definedName>
    <definedName name="A125582856T_Latest">Data8!$DF$20</definedName>
    <definedName name="A125582864T">Data8!$GR$1:$GR$10,Data8!$GR$11:$GR$20</definedName>
    <definedName name="A125582864T_Data">Data8!$GR$11:$GR$20</definedName>
    <definedName name="A125582864T_Latest">Data8!$GR$20</definedName>
    <definedName name="A125582872T">Data9!$V$1:$V$10,Data9!$V$11:$V$20</definedName>
    <definedName name="A125582872T_Data">Data9!$V$11:$V$20</definedName>
    <definedName name="A125582872T_Latest">Data9!$V$20</definedName>
    <definedName name="A125582880T">Data7!$BB$1:$BB$10,Data7!$BB$11:$BB$20</definedName>
    <definedName name="A125582880T_Data">Data7!$BB$11:$BB$20</definedName>
    <definedName name="A125582880T_Latest">Data7!$BB$20</definedName>
    <definedName name="A125582888K">Data8!$B$1:$B$10,Data8!$B$11:$B$20</definedName>
    <definedName name="A125582888K_Data">Data8!$B$11:$B$20</definedName>
    <definedName name="A125582888K_Latest">Data8!$B$20</definedName>
    <definedName name="A125582896K">Data8!$EP$1:$EP$10,Data8!$EP$11:$EP$20</definedName>
    <definedName name="A125582896K_Data">Data8!$EP$11:$EP$20</definedName>
    <definedName name="A125582896K_Latest">Data8!$EP$20</definedName>
    <definedName name="A125582904X">Data8!$FZ$1:$FZ$10,Data8!$FZ$11:$FZ$20</definedName>
    <definedName name="A125582904X_Data">Data8!$FZ$11:$FZ$20</definedName>
    <definedName name="A125582904X_Latest">Data8!$FZ$20</definedName>
    <definedName name="A125582912X">Data8!$HJ$1:$HJ$10,Data8!$HJ$11:$HJ$20</definedName>
    <definedName name="A125582912X_Data">Data8!$HJ$11:$HJ$20</definedName>
    <definedName name="A125582912X_Latest">Data8!$HJ$20</definedName>
    <definedName name="A125582920X">Data9!$D$1:$D$10,Data9!$D$11:$D$20</definedName>
    <definedName name="A125582920X_Data">Data9!$D$11:$D$20</definedName>
    <definedName name="A125582920X_Latest">Data9!$D$20</definedName>
    <definedName name="A125582928T">Data6!$GN$1:$GN$10,Data6!$GN$11:$GN$20</definedName>
    <definedName name="A125582928T_Data">Data6!$GN$11:$GN$20</definedName>
    <definedName name="A125582928T_Latest">Data6!$GN$20</definedName>
    <definedName name="A125582936T">Data6!$IP$1:$IP$10,Data6!$IP$11:$IP$20</definedName>
    <definedName name="A125582936T_Data">Data6!$IP$11:$IP$20</definedName>
    <definedName name="A125582936T_Latest">Data6!$IP$20</definedName>
    <definedName name="A125582944T">Data7!$R$1:$R$10,Data7!$R$11:$R$20</definedName>
    <definedName name="A125582944T_Data">Data7!$R$11:$R$20</definedName>
    <definedName name="A125582944T_Latest">Data7!$R$20</definedName>
    <definedName name="A125582952T">Data7!$CL$1:$CL$10,Data7!$CL$11:$CL$20</definedName>
    <definedName name="A125582952T_Data">Data7!$CL$11:$CL$20</definedName>
    <definedName name="A125582952T_Latest">Data7!$CL$20</definedName>
    <definedName name="A125582960T">Data7!$DV$1:$DV$10,Data7!$DV$11:$DV$20</definedName>
    <definedName name="A125582960T_Data">Data7!$DV$11:$DV$20</definedName>
    <definedName name="A125582960T_Latest">Data7!$DV$20</definedName>
    <definedName name="A125582968K">Data7!$EN$1:$EN$10,Data7!$EN$11:$EN$20</definedName>
    <definedName name="A125582968K_Data">Data7!$EN$11:$EN$20</definedName>
    <definedName name="A125582968K_Latest">Data7!$EN$20</definedName>
    <definedName name="A125582976K">Data8!$T$1:$T$10,Data8!$T$11:$T$20</definedName>
    <definedName name="A125582976K_Data">Data8!$T$11:$T$20</definedName>
    <definedName name="A125582976K_Latest">Data8!$T$20</definedName>
    <definedName name="A125582984K">Data8!$IB$1:$IB$10,Data8!$IB$11:$IB$20</definedName>
    <definedName name="A125582984K_Data">Data8!$IB$11:$IB$20</definedName>
    <definedName name="A125582984K_Latest">Data8!$IB$20</definedName>
    <definedName name="A125582992K">Data9!$BF$1:$BF$10,Data9!$BF$11:$BF$20</definedName>
    <definedName name="A125582992K_Data">Data9!$BF$11:$BF$20</definedName>
    <definedName name="A125582992K_Latest">Data9!$BF$20</definedName>
    <definedName name="A125583000A">Data9!$BX$1:$BX$10,Data9!$BX$11:$BX$20</definedName>
    <definedName name="A125583000A_Data">Data9!$BX$11:$BX$20</definedName>
    <definedName name="A125583000A_Latest">Data9!$BX$20</definedName>
    <definedName name="A125583008V">Data7!$AJ$1:$AJ$10,Data7!$AJ$11:$AJ$20</definedName>
    <definedName name="A125583008V_Data">Data7!$AJ$11:$AJ$20</definedName>
    <definedName name="A125583008V_Latest">Data7!$AJ$20</definedName>
    <definedName name="A125583016V">Data8!$BV$1:$BV$10,Data8!$BV$11:$BV$20</definedName>
    <definedName name="A125583016V_Data">Data8!$BV$11:$BV$20</definedName>
    <definedName name="A125583016V_Latest">Data8!$BV$20</definedName>
    <definedName name="A125583024V">Data8!$CN$1:$CN$10,Data8!$CN$11:$CN$20</definedName>
    <definedName name="A125583024V_Data">Data8!$CN$11:$CN$20</definedName>
    <definedName name="A125583024V_Latest">Data8!$CN$20</definedName>
    <definedName name="A125583032V">Data9!$AN$1:$AN$10,Data9!$AN$11:$AN$20</definedName>
    <definedName name="A125583032V_Data">Data9!$AN$11:$AN$20</definedName>
    <definedName name="A125583032V_Latest">Data9!$AN$20</definedName>
    <definedName name="A125583040V">Data6!$FV$1:$FV$10,Data6!$FV$11:$FV$20</definedName>
    <definedName name="A125583040V_Data">Data6!$FV$11:$FV$20</definedName>
    <definedName name="A125583040V_Latest">Data6!$FV$20</definedName>
    <definedName name="A125583048L">Data6!$HF$1:$HF$10,Data6!$HF$11:$HF$20</definedName>
    <definedName name="A125583048L_Data">Data6!$HF$11:$HF$20</definedName>
    <definedName name="A125583048L_Latest">Data6!$HF$20</definedName>
    <definedName name="A125583056L">Data6!$HX$1:$HX$10,Data6!$HX$11:$HX$20</definedName>
    <definedName name="A125583056L_Data">Data6!$HX$11:$HX$20</definedName>
    <definedName name="A125583056L_Latest">Data6!$HX$20</definedName>
    <definedName name="A125583064L">Data7!$BT$1:$BT$10,Data7!$BT$11:$BT$20</definedName>
    <definedName name="A125583064L_Data">Data7!$BT$11:$BT$20</definedName>
    <definedName name="A125583064L_Latest">Data7!$BT$20</definedName>
    <definedName name="A125583072L">Data7!$GP$1:$GP$10,Data7!$GP$11:$GP$20</definedName>
    <definedName name="A125583072L_Data">Data7!$GP$11:$GP$20</definedName>
    <definedName name="A125583072L_Latest">Data7!$GP$20</definedName>
    <definedName name="A125583080L">Data7!$HH$1:$HH$10,Data7!$HH$11:$HH$20</definedName>
    <definedName name="A125583080L_Data">Data7!$HH$11:$HH$20</definedName>
    <definedName name="A125583080L_Latest">Data7!$HH$20</definedName>
    <definedName name="A125583088F">Data7!$FF$1:$FF$10,Data7!$FF$11:$FF$20</definedName>
    <definedName name="A125583088F_Data">Data7!$FF$11:$FF$20</definedName>
    <definedName name="A125583088F_Latest">Data7!$FF$20</definedName>
    <definedName name="A125583096F">Data8!$AL$1:$AL$10,Data8!$AL$11:$AL$20</definedName>
    <definedName name="A125583096F_Data">Data8!$AL$11:$AL$20</definedName>
    <definedName name="A125583096F_Latest">Data8!$AL$20</definedName>
    <definedName name="A125583104V">Data9!$CP$1:$CP$10,Data9!$CP$11:$CP$20</definedName>
    <definedName name="A125583104V_Data">Data9!$CP$11:$CP$20</definedName>
    <definedName name="A125583104V_Latest">Data9!$CP$20</definedName>
    <definedName name="A125583112V">Data16!$AJ$1:$AJ$10,Data16!$AJ$11:$AJ$20</definedName>
    <definedName name="A125583112V_Data">Data16!$AJ$11:$AJ$20</definedName>
    <definedName name="A125583112V_Latest">Data16!$AJ$20</definedName>
    <definedName name="A125583120V">Data16!$CL$1:$CL$10,Data16!$CL$11:$CL$20</definedName>
    <definedName name="A125583120V_Data">Data16!$CL$11:$CL$20</definedName>
    <definedName name="A125583120V_Latest">Data16!$CL$20</definedName>
    <definedName name="A125583128L">Data16!$FF$1:$FF$10,Data16!$FF$11:$FF$20</definedName>
    <definedName name="A125583128L_Data">Data16!$FF$11:$FF$20</definedName>
    <definedName name="A125583128L_Latest">Data16!$FF$20</definedName>
    <definedName name="A125583136L">Data16!$HZ$1:$HZ$10,Data16!$HZ$11:$HZ$20</definedName>
    <definedName name="A125583136L_Data">Data16!$HZ$11:$HZ$20</definedName>
    <definedName name="A125583136L_Latest">Data16!$HZ$20</definedName>
    <definedName name="A125583144L">Data15!$P$1:$P$10,Data15!$P$11:$P$20</definedName>
    <definedName name="A125583144L_Data">Data15!$P$11:$P$20</definedName>
    <definedName name="A125583144L_Latest">Data15!$P$20</definedName>
    <definedName name="A125583152L">Data15!$HF$1:$HF$10,Data15!$HF$11:$HF$20</definedName>
    <definedName name="A125583152L_Data">Data15!$HF$11:$HF$20</definedName>
    <definedName name="A125583152L_Latest">Data15!$HF$20</definedName>
    <definedName name="A125583160L">Data17!$T$1:$T$10,Data17!$T$11:$T$20</definedName>
    <definedName name="A125583160L_Data">Data17!$T$11:$T$20</definedName>
    <definedName name="A125583160L_Latest">Data17!$T$20</definedName>
    <definedName name="A125583168F">Data16!$HH$1:$HH$10,Data16!$HH$11:$HH$20</definedName>
    <definedName name="A125583168F_Data">Data16!$HH$11:$HH$20</definedName>
    <definedName name="A125583168F_Latest">Data16!$HH$20</definedName>
    <definedName name="A125583176F">Data17!$BD$1:$BD$10,Data17!$BD$11:$BD$20</definedName>
    <definedName name="A125583176F_Data">Data17!$BD$11:$BD$20</definedName>
    <definedName name="A125583176F_Latest">Data17!$BD$20</definedName>
    <definedName name="A125583184F">Data17!$DX$1:$DX$10,Data17!$DX$11:$DX$20</definedName>
    <definedName name="A125583184F_Data">Data17!$DX$11:$DX$20</definedName>
    <definedName name="A125583184F_Latest">Data17!$DX$20</definedName>
    <definedName name="A125583192F">Data15!$FD$1:$FD$10,Data15!$FD$11:$FD$20</definedName>
    <definedName name="A125583192F_Data">Data15!$FD$11:$FD$20</definedName>
    <definedName name="A125583192F_Latest">Data15!$FD$20</definedName>
    <definedName name="A125583200V">Data16!$DD$1:$DD$10,Data16!$DD$11:$DD$20</definedName>
    <definedName name="A125583200V_Data">Data16!$DD$11:$DD$20</definedName>
    <definedName name="A125583200V_Latest">Data16!$DD$20</definedName>
    <definedName name="A125583208L">Data17!$B$1:$B$10,Data17!$B$11:$B$20</definedName>
    <definedName name="A125583208L_Data">Data17!$B$11:$B$20</definedName>
    <definedName name="A125583208L_Latest">Data17!$B$20</definedName>
    <definedName name="A125583216L">Data17!$AL$1:$AL$10,Data17!$AL$11:$AL$20</definedName>
    <definedName name="A125583216L_Data">Data17!$AL$11:$AL$20</definedName>
    <definedName name="A125583216L_Latest">Data17!$AL$20</definedName>
    <definedName name="A125583224L">Data17!$BV$1:$BV$10,Data17!$BV$11:$BV$20</definedName>
    <definedName name="A125583224L_Data">Data17!$BV$11:$BV$20</definedName>
    <definedName name="A125583224L_Latest">Data17!$BV$20</definedName>
    <definedName name="A125583232L">Data17!$DF$1:$DF$10,Data17!$DF$11:$DF$20</definedName>
    <definedName name="A125583232L_Data">Data17!$DF$11:$DF$20</definedName>
    <definedName name="A125583232L_Latest">Data17!$DF$20</definedName>
    <definedName name="A125583240L">Data15!$AZ$1:$AZ$10,Data15!$AZ$11:$AZ$20</definedName>
    <definedName name="A125583240L_Data">Data15!$AZ$11:$AZ$20</definedName>
    <definedName name="A125583240L_Latest">Data15!$AZ$20</definedName>
    <definedName name="A125583248F">Data15!$DB$1:$DB$10,Data15!$DB$11:$DB$20</definedName>
    <definedName name="A125583248F_Data">Data15!$DB$11:$DB$20</definedName>
    <definedName name="A125583248F_Latest">Data15!$DB$20</definedName>
    <definedName name="A125583256F">Data15!$DT$1:$DT$10,Data15!$DT$11:$DT$20</definedName>
    <definedName name="A125583256F_Data">Data15!$DT$11:$DT$20</definedName>
    <definedName name="A125583256F_Latest">Data15!$DT$20</definedName>
    <definedName name="A125583264F">Data15!$GN$1:$GN$10,Data15!$GN$11:$GN$20</definedName>
    <definedName name="A125583264F_Data">Data15!$GN$11:$GN$20</definedName>
    <definedName name="A125583264F_Latest">Data15!$GN$20</definedName>
    <definedName name="A125583272F">Data15!$HX$1:$HX$10,Data15!$HX$11:$HX$20</definedName>
    <definedName name="A125583272F_Data">Data15!$HX$11:$HX$20</definedName>
    <definedName name="A125583272F_Latest">Data15!$HX$20</definedName>
    <definedName name="A125583280F">Data15!$IP$1:$IP$10,Data15!$IP$11:$IP$20</definedName>
    <definedName name="A125583280F_Data">Data15!$IP$11:$IP$20</definedName>
    <definedName name="A125583280F_Latest">Data15!$IP$20</definedName>
    <definedName name="A125583288X">Data16!$DV$1:$DV$10,Data16!$DV$11:$DV$20</definedName>
    <definedName name="A125583288X_Data">Data16!$DV$11:$DV$20</definedName>
    <definedName name="A125583288X_Latest">Data16!$DV$20</definedName>
    <definedName name="A125583296X">Data17!$CN$1:$CN$10,Data17!$CN$11:$CN$20</definedName>
    <definedName name="A125583296X_Data">Data17!$CN$11:$CN$20</definedName>
    <definedName name="A125583296X_Latest">Data17!$CN$20</definedName>
    <definedName name="A125583304L">Data17!$FH$1:$FH$10,Data17!$FH$11:$FH$20</definedName>
    <definedName name="A125583304L_Data">Data17!$FH$11:$FH$20</definedName>
    <definedName name="A125583304L_Latest">Data17!$FH$20</definedName>
    <definedName name="A125583312L">Data17!$FZ$1:$FZ$10,Data17!$FZ$11:$FZ$20</definedName>
    <definedName name="A125583312L_Data">Data17!$FZ$11:$FZ$20</definedName>
    <definedName name="A125583312L_Latest">Data17!$FZ$20</definedName>
    <definedName name="A125583320L">Data15!$EL$1:$EL$10,Data15!$EL$11:$EL$20</definedName>
    <definedName name="A125583320L_Data">Data15!$EL$11:$EL$20</definedName>
    <definedName name="A125583320L_Latest">Data15!$EL$20</definedName>
    <definedName name="A125583328F">Data16!$FX$1:$FX$10,Data16!$FX$11:$FX$20</definedName>
    <definedName name="A125583328F_Data">Data16!$FX$11:$FX$20</definedName>
    <definedName name="A125583328F_Latest">Data16!$FX$20</definedName>
    <definedName name="A125583336F">Data16!$GP$1:$GP$10,Data16!$GP$11:$GP$20</definedName>
    <definedName name="A125583336F_Data">Data16!$GP$11:$GP$20</definedName>
    <definedName name="A125583336F_Latest">Data16!$GP$20</definedName>
    <definedName name="A125583344F">Data17!$EP$1:$EP$10,Data17!$EP$11:$EP$20</definedName>
    <definedName name="A125583344F_Data">Data17!$EP$11:$EP$20</definedName>
    <definedName name="A125583344F_Latest">Data17!$EP$20</definedName>
    <definedName name="A125583352F">Data15!$AH$1:$AH$10,Data15!$AH$11:$AH$20</definedName>
    <definedName name="A125583352F_Data">Data15!$AH$11:$AH$20</definedName>
    <definedName name="A125583352F_Latest">Data15!$AH$20</definedName>
    <definedName name="A125583360F">Data15!$BR$1:$BR$10,Data15!$BR$11:$BR$20</definedName>
    <definedName name="A125583360F_Data">Data15!$BR$11:$BR$20</definedName>
    <definedName name="A125583360F_Latest">Data15!$BR$20</definedName>
    <definedName name="A125583368X">Data15!$CJ$1:$CJ$10,Data15!$CJ$11:$CJ$20</definedName>
    <definedName name="A125583368X_Data">Data15!$CJ$11:$CJ$20</definedName>
    <definedName name="A125583368X_Latest">Data15!$CJ$20</definedName>
    <definedName name="A125583376X">Data15!$FV$1:$FV$10,Data15!$FV$11:$FV$20</definedName>
    <definedName name="A125583376X_Data">Data15!$FV$11:$FV$20</definedName>
    <definedName name="A125583376X_Latest">Data15!$FV$20</definedName>
    <definedName name="A125583384X">Data16!$BB$1:$BB$10,Data16!$BB$11:$BB$20</definedName>
    <definedName name="A125583384X_Data">Data16!$BB$11:$BB$20</definedName>
    <definedName name="A125583384X_Latest">Data16!$BB$20</definedName>
    <definedName name="A125583392X">Data16!$BT$1:$BT$10,Data16!$BT$11:$BT$20</definedName>
    <definedName name="A125583392X_Data">Data16!$BT$11:$BT$20</definedName>
    <definedName name="A125583392X_Latest">Data16!$BT$20</definedName>
    <definedName name="A125583400L">Data16!$R$1:$R$10,Data16!$R$11:$R$20</definedName>
    <definedName name="A125583400L_Data">Data16!$R$11:$R$20</definedName>
    <definedName name="A125583400L_Latest">Data16!$R$20</definedName>
    <definedName name="A125583408F">Data16!$EN$1:$EN$10,Data16!$EN$11:$EN$20</definedName>
    <definedName name="A125583408F_Data">Data16!$EN$11:$EN$20</definedName>
    <definedName name="A125583408F_Latest">Data16!$EN$20</definedName>
    <definedName name="A125583416F">Data17!$GR$1:$GR$10,Data17!$GR$11:$GR$20</definedName>
    <definedName name="A125583416F_Data">Data17!$GR$11:$GR$20</definedName>
    <definedName name="A125583416F_Latest">Data17!$GR$20</definedName>
    <definedName name="A125583424F">Data18!$ID$1:$ID$10,Data18!$ID$11:$ID$20</definedName>
    <definedName name="A125583424F_Data">Data18!$ID$11:$ID$20</definedName>
    <definedName name="A125583424F_Latest">Data18!$ID$20</definedName>
    <definedName name="A125583432F">Data19!$AP$1:$AP$10,Data19!$AP$11:$AP$20</definedName>
    <definedName name="A125583432F_Data">Data19!$AP$11:$AP$20</definedName>
    <definedName name="A125583432F_Latest">Data19!$AP$20</definedName>
    <definedName name="A125583440F">Data19!$DJ$1:$DJ$10,Data19!$DJ$11:$DJ$20</definedName>
    <definedName name="A125583440F_Data">Data19!$DJ$11:$DJ$20</definedName>
    <definedName name="A125583440F_Latest">Data19!$DJ$20</definedName>
    <definedName name="A125583448X">Data19!$GD$1:$GD$10,Data19!$GD$11:$GD$20</definedName>
    <definedName name="A125583448X_Data">Data19!$GD$11:$GD$20</definedName>
    <definedName name="A125583448X_Latest">Data19!$GD$20</definedName>
    <definedName name="A125583456X">Data17!$HJ$1:$HJ$10,Data17!$HJ$11:$HJ$20</definedName>
    <definedName name="A125583456X_Data">Data17!$HJ$11:$HJ$20</definedName>
    <definedName name="A125583456X_Latest">Data17!$HJ$20</definedName>
    <definedName name="A125583464X">Data18!$FJ$1:$FJ$10,Data18!$FJ$11:$FJ$20</definedName>
    <definedName name="A125583464X_Data">Data18!$FJ$11:$FJ$20</definedName>
    <definedName name="A125583464X_Latest">Data18!$FJ$20</definedName>
    <definedName name="A125583472X">Data19!$HN$1:$HN$10,Data19!$HN$11:$HN$20</definedName>
    <definedName name="A125583472X_Data">Data19!$HN$11:$HN$20</definedName>
    <definedName name="A125583472X_Latest">Data19!$HN$20</definedName>
    <definedName name="A125583480X">Data19!$FL$1:$FL$10,Data19!$FL$11:$FL$20</definedName>
    <definedName name="A125583480X_Data">Data19!$FL$11:$FL$20</definedName>
    <definedName name="A125583480X_Latest">Data19!$FL$20</definedName>
    <definedName name="A125583488T">Data20!$H$1:$H$10,Data20!$H$11:$H$20</definedName>
    <definedName name="A125583488T_Data">Data20!$H$11:$H$20</definedName>
    <definedName name="A125583488T_Latest">Data20!$H$20</definedName>
    <definedName name="A125583496T">Data20!$CB$1:$CB$10,Data20!$CB$11:$CB$20</definedName>
    <definedName name="A125583496T_Data">Data20!$CB$11:$CB$20</definedName>
    <definedName name="A125583496T_Latest">Data20!$CB$20</definedName>
    <definedName name="A125583504F">Data18!$DH$1:$DH$10,Data18!$DH$11:$DH$20</definedName>
    <definedName name="A125583504F_Data">Data18!$DH$11:$DH$20</definedName>
    <definedName name="A125583504F_Latest">Data18!$DH$20</definedName>
    <definedName name="A125583512F">Data19!$BH$1:$BH$10,Data19!$BH$11:$BH$20</definedName>
    <definedName name="A125583512F_Data">Data19!$BH$11:$BH$20</definedName>
    <definedName name="A125583512F_Latest">Data19!$BH$20</definedName>
    <definedName name="A125583520F">Data19!$GV$1:$GV$10,Data19!$GV$11:$GV$20</definedName>
    <definedName name="A125583520F_Data">Data19!$GV$11:$GV$20</definedName>
    <definedName name="A125583520F_Latest">Data19!$GV$20</definedName>
    <definedName name="A125583528X">Data19!$IF$1:$IF$10,Data19!$IF$11:$IF$20</definedName>
    <definedName name="A125583528X_Data">Data19!$IF$11:$IF$20</definedName>
    <definedName name="A125583528X_Latest">Data19!$IF$20</definedName>
    <definedName name="A125583536X">Data20!$Z$1:$Z$10,Data20!$Z$11:$Z$20</definedName>
    <definedName name="A125583536X_Data">Data20!$Z$11:$Z$20</definedName>
    <definedName name="A125583536X_Latest">Data20!$Z$20</definedName>
    <definedName name="A125583544X">Data20!$BJ$1:$BJ$10,Data20!$BJ$11:$BJ$20</definedName>
    <definedName name="A125583544X_Data">Data20!$BJ$11:$BJ$20</definedName>
    <definedName name="A125583544X_Latest">Data20!$BJ$20</definedName>
    <definedName name="A125583552X">Data18!$D$1:$D$10,Data18!$D$11:$D$20</definedName>
    <definedName name="A125583552X_Data">Data18!$D$11:$D$20</definedName>
    <definedName name="A125583552X_Latest">Data18!$D$20</definedName>
    <definedName name="A125583560X">Data18!$BF$1:$BF$10,Data18!$BF$11:$BF$20</definedName>
    <definedName name="A125583560X_Data">Data18!$BF$11:$BF$20</definedName>
    <definedName name="A125583560X_Latest">Data18!$BF$20</definedName>
    <definedName name="A125583568T">Data18!$BX$1:$BX$10,Data18!$BX$11:$BX$20</definedName>
    <definedName name="A125583568T_Data">Data18!$BX$11:$BX$20</definedName>
    <definedName name="A125583568T_Latest">Data18!$BX$20</definedName>
    <definedName name="A125583576T">Data18!$ER$1:$ER$10,Data18!$ER$11:$ER$20</definedName>
    <definedName name="A125583576T_Data">Data18!$ER$11:$ER$20</definedName>
    <definedName name="A125583576T_Latest">Data18!$ER$20</definedName>
    <definedName name="A125583584T">Data18!$GB$1:$GB$10,Data18!$GB$11:$GB$20</definedName>
    <definedName name="A125583584T_Data">Data18!$GB$11:$GB$20</definedName>
    <definedName name="A125583584T_Latest">Data18!$GB$20</definedName>
    <definedName name="A125583592T">Data18!$GT$1:$GT$10,Data18!$GT$11:$GT$20</definedName>
    <definedName name="A125583592T_Data">Data18!$GT$11:$GT$20</definedName>
    <definedName name="A125583592T_Latest">Data18!$GT$20</definedName>
    <definedName name="A125583600F">Data19!$BZ$1:$BZ$10,Data19!$BZ$11:$BZ$20</definedName>
    <definedName name="A125583600F_Data">Data19!$BZ$11:$BZ$20</definedName>
    <definedName name="A125583600F_Latest">Data19!$BZ$20</definedName>
    <definedName name="A125583608X">Data20!$AR$1:$AR$10,Data20!$AR$11:$AR$20</definedName>
    <definedName name="A125583608X_Data">Data20!$AR$11:$AR$20</definedName>
    <definedName name="A125583608X_Latest">Data20!$AR$20</definedName>
    <definedName name="A125583616X">Data20!$DL$1:$DL$10,Data20!$DL$11:$DL$20</definedName>
    <definedName name="A125583616X_Data">Data20!$DL$11:$DL$20</definedName>
    <definedName name="A125583616X_Latest">Data20!$DL$20</definedName>
    <definedName name="A125583624X">Data20!$ED$1:$ED$10,Data20!$ED$11:$ED$20</definedName>
    <definedName name="A125583624X_Data">Data20!$ED$11:$ED$20</definedName>
    <definedName name="A125583624X_Latest">Data20!$ED$20</definedName>
    <definedName name="A125583632X">Data18!$CP$1:$CP$10,Data18!$CP$11:$CP$20</definedName>
    <definedName name="A125583632X_Data">Data18!$CP$11:$CP$20</definedName>
    <definedName name="A125583632X_Latest">Data18!$CP$20</definedName>
    <definedName name="A125583640X">Data19!$EB$1:$EB$10,Data19!$EB$11:$EB$20</definedName>
    <definedName name="A125583640X_Data">Data19!$EB$11:$EB$20</definedName>
    <definedName name="A125583640X_Latest">Data19!$EB$20</definedName>
    <definedName name="A125583648T">Data19!$ET$1:$ET$10,Data19!$ET$11:$ET$20</definedName>
    <definedName name="A125583648T_Data">Data19!$ET$11:$ET$20</definedName>
    <definedName name="A125583648T_Latest">Data19!$ET$20</definedName>
    <definedName name="A125583656T">Data20!$CT$1:$CT$10,Data20!$CT$11:$CT$20</definedName>
    <definedName name="A125583656T_Data">Data20!$CT$11:$CT$20</definedName>
    <definedName name="A125583656T_Latest">Data20!$CT$20</definedName>
    <definedName name="A125583664T">Data17!$IB$1:$IB$10,Data17!$IB$11:$IB$20</definedName>
    <definedName name="A125583664T_Data">Data17!$IB$11:$IB$20</definedName>
    <definedName name="A125583664T_Latest">Data17!$IB$20</definedName>
    <definedName name="A125583672T">Data18!$V$1:$V$10,Data18!$V$11:$V$20</definedName>
    <definedName name="A125583672T_Data">Data18!$V$11:$V$20</definedName>
    <definedName name="A125583672T_Latest">Data18!$V$20</definedName>
    <definedName name="A125583680T">Data18!$AN$1:$AN$10,Data18!$AN$11:$AN$20</definedName>
    <definedName name="A125583680T_Data">Data18!$AN$11:$AN$20</definedName>
    <definedName name="A125583680T_Latest">Data18!$AN$20</definedName>
    <definedName name="A125583688K">Data18!$DZ$1:$DZ$10,Data18!$DZ$11:$DZ$20</definedName>
    <definedName name="A125583688K_Data">Data18!$DZ$11:$DZ$20</definedName>
    <definedName name="A125583688K_Latest">Data18!$DZ$20</definedName>
    <definedName name="A125583696K">Data19!$F$1:$F$10,Data19!$F$11:$F$20</definedName>
    <definedName name="A125583696K_Data">Data19!$F$11:$F$20</definedName>
    <definedName name="A125583696K_Latest">Data19!$F$20</definedName>
    <definedName name="A125583704X">Data19!$X$1:$X$10,Data19!$X$11:$X$20</definedName>
    <definedName name="A125583704X_Data">Data19!$X$11:$X$20</definedName>
    <definedName name="A125583704X_Latest">Data19!$X$20</definedName>
    <definedName name="A125583712X">Data18!$HL$1:$HL$10,Data18!$HL$11:$HL$20</definedName>
    <definedName name="A125583712X_Data">Data18!$HL$11:$HL$20</definedName>
    <definedName name="A125583712X_Latest">Data18!$HL$20</definedName>
    <definedName name="A125583720X">Data19!$CR$1:$CR$10,Data19!$CR$11:$CR$20</definedName>
    <definedName name="A125583720X_Data">Data19!$CR$11:$CR$20</definedName>
    <definedName name="A125583720X_Latest">Data19!$CR$20</definedName>
    <definedName name="A125583728T">Data20!$EV$1:$EV$10,Data20!$EV$11:$EV$20</definedName>
    <definedName name="A125583728T_Data">Data20!$EV$11:$EV$20</definedName>
    <definedName name="A125583728T_Latest">Data20!$EV$20</definedName>
    <definedName name="A125583736T">Data21!$GH$1:$GH$10,Data21!$GH$11:$GH$20</definedName>
    <definedName name="A125583736T_Data">Data21!$GH$11:$GH$20</definedName>
    <definedName name="A125583736T_Latest">Data21!$GH$20</definedName>
    <definedName name="A125583744T">Data21!$IJ$1:$IJ$10,Data21!$IJ$11:$IJ$20</definedName>
    <definedName name="A125583744T_Data">Data21!$IJ$11:$IJ$20</definedName>
    <definedName name="A125583744T_Latest">Data21!$IJ$20</definedName>
    <definedName name="A125583752T">Data22!$BN$1:$BN$10,Data22!$BN$11:$BN$20</definedName>
    <definedName name="A125583752T_Data">Data22!$BN$11:$BN$20</definedName>
    <definedName name="A125583752T_Latest">Data22!$BN$20</definedName>
    <definedName name="A125583760T">Data22!$EH$1:$EH$10,Data22!$EH$11:$EH$20</definedName>
    <definedName name="A125583760T_Data">Data22!$EH$11:$EH$20</definedName>
    <definedName name="A125583760T_Latest">Data22!$EH$20</definedName>
    <definedName name="A125583768K">Data20!$FN$1:$FN$10,Data20!$FN$11:$FN$20</definedName>
    <definedName name="A125583768K_Data">Data20!$FN$11:$FN$20</definedName>
    <definedName name="A125583768K_Latest">Data20!$FN$20</definedName>
    <definedName name="A125583776K">Data21!$DN$1:$DN$10,Data21!$DN$11:$DN$20</definedName>
    <definedName name="A125583776K_Data">Data21!$DN$11:$DN$20</definedName>
    <definedName name="A125583776K_Latest">Data21!$DN$20</definedName>
    <definedName name="A125583784K">Data22!$FR$1:$FR$10,Data22!$FR$11:$FR$20</definedName>
    <definedName name="A125583784K_Data">Data22!$FR$11:$FR$20</definedName>
    <definedName name="A125583784K_Latest">Data22!$FR$20</definedName>
    <definedName name="A125583792K">Data22!$DP$1:$DP$10,Data22!$DP$11:$DP$20</definedName>
    <definedName name="A125583792K_Data">Data22!$DP$11:$DP$20</definedName>
    <definedName name="A125583792K_Latest">Data22!$DP$20</definedName>
    <definedName name="A125583800X">Data22!$HB$1:$HB$10,Data22!$HB$11:$HB$20</definedName>
    <definedName name="A125583800X_Data">Data22!$HB$11:$HB$20</definedName>
    <definedName name="A125583800X_Latest">Data22!$HB$20</definedName>
    <definedName name="A125583808T">Data23!$AF$1:$AF$10,Data23!$AF$11:$AF$20</definedName>
    <definedName name="A125583808T_Data">Data23!$AF$11:$AF$20</definedName>
    <definedName name="A125583808T_Latest">Data23!$AF$20</definedName>
    <definedName name="A125583816T">Data21!$BL$1:$BL$10,Data21!$BL$11:$BL$20</definedName>
    <definedName name="A125583816T_Data">Data21!$BL$11:$BL$20</definedName>
    <definedName name="A125583816T_Latest">Data21!$BL$20</definedName>
    <definedName name="A125583824T">Data22!$L$1:$L$10,Data22!$L$11:$L$20</definedName>
    <definedName name="A125583824T_Data">Data22!$L$11:$L$20</definedName>
    <definedName name="A125583824T_Latest">Data22!$L$20</definedName>
    <definedName name="A125583832T">Data22!$EZ$1:$EZ$10,Data22!$EZ$11:$EZ$20</definedName>
    <definedName name="A125583832T_Data">Data22!$EZ$11:$EZ$20</definedName>
    <definedName name="A125583832T_Latest">Data22!$EZ$20</definedName>
    <definedName name="A125583840T">Data22!$GJ$1:$GJ$10,Data22!$GJ$11:$GJ$20</definedName>
    <definedName name="A125583840T_Data">Data22!$GJ$11:$GJ$20</definedName>
    <definedName name="A125583840T_Latest">Data22!$GJ$20</definedName>
    <definedName name="A125583848K">Data22!$HT$1:$HT$10,Data22!$HT$11:$HT$20</definedName>
    <definedName name="A125583848K_Data">Data22!$HT$11:$HT$20</definedName>
    <definedName name="A125583848K_Latest">Data22!$HT$20</definedName>
    <definedName name="A125583856K">Data23!$N$1:$N$10,Data23!$N$11:$N$20</definedName>
    <definedName name="A125583856K_Data">Data23!$N$11:$N$20</definedName>
    <definedName name="A125583856K_Latest">Data23!$N$20</definedName>
    <definedName name="A125583864K">Data20!$GX$1:$GX$10,Data20!$GX$11:$GX$20</definedName>
    <definedName name="A125583864K_Data">Data20!$GX$11:$GX$20</definedName>
    <definedName name="A125583864K_Latest">Data20!$GX$20</definedName>
    <definedName name="A125583872K">Data21!$J$1:$J$10,Data21!$J$11:$J$20</definedName>
    <definedName name="A125583872K_Data">Data21!$J$11:$J$20</definedName>
    <definedName name="A125583872K_Latest">Data21!$J$20</definedName>
    <definedName name="A125583880K">Data21!$AB$1:$AB$10,Data21!$AB$11:$AB$20</definedName>
    <definedName name="A125583880K_Data">Data21!$AB$11:$AB$20</definedName>
    <definedName name="A125583880K_Latest">Data21!$AB$20</definedName>
    <definedName name="A125583888C">Data21!$CV$1:$CV$10,Data21!$CV$11:$CV$20</definedName>
    <definedName name="A125583888C_Data">Data21!$CV$11:$CV$20</definedName>
    <definedName name="A125583888C_Latest">Data21!$CV$20</definedName>
    <definedName name="A125583896C">Data21!$EF$1:$EF$10,Data21!$EF$11:$EF$20</definedName>
    <definedName name="A125583896C_Data">Data21!$EF$11:$EF$20</definedName>
    <definedName name="A125583896C_Latest">Data21!$EF$20</definedName>
    <definedName name="A125583904T">Data21!$EX$1:$EX$10,Data21!$EX$11:$EX$20</definedName>
    <definedName name="A125583904T_Data">Data21!$EX$11:$EX$20</definedName>
    <definedName name="A125583904T_Latest">Data21!$EX$20</definedName>
    <definedName name="A125583912T">Data22!$AD$1:$AD$10,Data22!$AD$11:$AD$20</definedName>
    <definedName name="A125583912T_Data">Data22!$AD$11:$AD$20</definedName>
    <definedName name="A125583912T_Latest">Data22!$AD$20</definedName>
    <definedName name="A125583920T">Data22!$IL$1:$IL$10,Data22!$IL$11:$IL$20</definedName>
    <definedName name="A125583920T_Data">Data22!$IL$11:$IL$20</definedName>
    <definedName name="A125583920T_Latest">Data22!$IL$20</definedName>
    <definedName name="A125583928K">Data23!$BP$1:$BP$10,Data23!$BP$11:$BP$20</definedName>
    <definedName name="A125583928K_Data">Data23!$BP$11:$BP$20</definedName>
    <definedName name="A125583928K_Latest">Data23!$BP$20</definedName>
    <definedName name="A125583936K">Data23!$CH$1:$CH$10,Data23!$CH$11:$CH$20</definedName>
    <definedName name="A125583936K_Data">Data23!$CH$11:$CH$20</definedName>
    <definedName name="A125583936K_Latest">Data23!$CH$20</definedName>
    <definedName name="A125583944K">Data21!$AT$1:$AT$10,Data21!$AT$11:$AT$20</definedName>
    <definedName name="A125583944K_Data">Data21!$AT$11:$AT$20</definedName>
    <definedName name="A125583944K_Latest">Data21!$AT$20</definedName>
    <definedName name="A125583952K">Data22!$CF$1:$CF$10,Data22!$CF$11:$CF$20</definedName>
    <definedName name="A125583952K_Data">Data22!$CF$11:$CF$20</definedName>
    <definedName name="A125583952K_Latest">Data22!$CF$20</definedName>
    <definedName name="A125583960K">Data22!$CX$1:$CX$10,Data22!$CX$11:$CX$20</definedName>
    <definedName name="A125583960K_Data">Data22!$CX$11:$CX$20</definedName>
    <definedName name="A125583960K_Latest">Data22!$CX$20</definedName>
    <definedName name="A125583968C">Data23!$AX$1:$AX$10,Data23!$AX$11:$AX$20</definedName>
    <definedName name="A125583968C_Data">Data23!$AX$11:$AX$20</definedName>
    <definedName name="A125583968C_Latest">Data23!$AX$20</definedName>
    <definedName name="A125583976C">Data20!$GF$1:$GF$10,Data20!$GF$11:$GF$20</definedName>
    <definedName name="A125583976C_Data">Data20!$GF$11:$GF$20</definedName>
    <definedName name="A125583976C_Latest">Data20!$GF$20</definedName>
    <definedName name="A125583984C">Data20!$HP$1:$HP$10,Data20!$HP$11:$HP$20</definedName>
    <definedName name="A125583984C_Data">Data20!$HP$11:$HP$20</definedName>
    <definedName name="A125583984C_Latest">Data20!$HP$20</definedName>
    <definedName name="A125583992C">Data20!$IH$1:$IH$10,Data20!$IH$11:$IH$20</definedName>
    <definedName name="A125583992C_Data">Data20!$IH$11:$IH$20</definedName>
    <definedName name="A125583992C_Latest">Data20!$IH$20</definedName>
    <definedName name="A125584000V">Data21!$CD$1:$CD$10,Data21!$CD$11:$CD$20</definedName>
    <definedName name="A125584000V_Data">Data21!$CD$11:$CD$20</definedName>
    <definedName name="A125584000V_Latest">Data21!$CD$20</definedName>
    <definedName name="A125584008L">Data21!$GZ$1:$GZ$10,Data21!$GZ$11:$GZ$20</definedName>
    <definedName name="A125584008L_Data">Data21!$GZ$11:$GZ$20</definedName>
    <definedName name="A125584008L_Latest">Data21!$GZ$20</definedName>
    <definedName name="A125584016L">Data21!$HR$1:$HR$10,Data21!$HR$11:$HR$20</definedName>
    <definedName name="A125584016L_Data">Data21!$HR$11:$HR$20</definedName>
    <definedName name="A125584016L_Latest">Data21!$HR$20</definedName>
    <definedName name="A125584024L">Data21!$FP$1:$FP$10,Data21!$FP$11:$FP$20</definedName>
    <definedName name="A125584024L_Data">Data21!$FP$11:$FP$20</definedName>
    <definedName name="A125584024L_Latest">Data21!$FP$20</definedName>
    <definedName name="A125584032L">Data22!$AV$1:$AV$10,Data22!$AV$11:$AV$20</definedName>
    <definedName name="A125584032L_Data">Data22!$AV$11:$AV$20</definedName>
    <definedName name="A125584032L_Latest">Data22!$AV$20</definedName>
    <definedName name="A125584040L">Data23!$CZ$1:$CZ$10,Data23!$CZ$11:$CZ$20</definedName>
    <definedName name="A125584040L_Data">Data23!$CZ$11:$CZ$20</definedName>
    <definedName name="A125584040L_Latest">Data23!$CZ$20</definedName>
    <definedName name="A125584048F">Data4!$HT$1:$HT$10,Data4!$HT$11:$HT$20</definedName>
    <definedName name="A125584048F_Data">Data4!$HT$11:$HT$20</definedName>
    <definedName name="A125584048F_Latest">Data4!$HT$20</definedName>
    <definedName name="A125584056F">Data5!$AF$1:$AF$10,Data5!$AF$11:$AF$20</definedName>
    <definedName name="A125584056F_Data">Data5!$AF$11:$AF$20</definedName>
    <definedName name="A125584056F_Latest">Data5!$AF$20</definedName>
    <definedName name="A125584064F">Data5!$CZ$1:$CZ$10,Data5!$CZ$11:$CZ$20</definedName>
    <definedName name="A125584064F_Data">Data5!$CZ$11:$CZ$20</definedName>
    <definedName name="A125584064F_Latest">Data5!$CZ$20</definedName>
    <definedName name="A125584072F">Data5!$FT$1:$FT$10,Data5!$FT$11:$FT$20</definedName>
    <definedName name="A125584072F_Data">Data5!$FT$11:$FT$20</definedName>
    <definedName name="A125584072F_Latest">Data5!$FT$20</definedName>
    <definedName name="A125584080F">Data3!$GZ$1:$GZ$10,Data3!$GZ$11:$GZ$20</definedName>
    <definedName name="A125584080F_Data">Data3!$GZ$11:$GZ$20</definedName>
    <definedName name="A125584080F_Latest">Data3!$GZ$20</definedName>
    <definedName name="A125584088X">Data4!$EZ$1:$EZ$10,Data4!$EZ$11:$EZ$20</definedName>
    <definedName name="A125584088X_Data">Data4!$EZ$11:$EZ$20</definedName>
    <definedName name="A125584088X_Latest">Data4!$EZ$20</definedName>
    <definedName name="A125584096X">Data5!$HD$1:$HD$10,Data5!$HD$11:$HD$20</definedName>
    <definedName name="A125584096X_Data">Data5!$HD$11:$HD$20</definedName>
    <definedName name="A125584096X_Latest">Data5!$HD$20</definedName>
    <definedName name="A125584104L">Data5!$FB$1:$FB$10,Data5!$FB$11:$FB$20</definedName>
    <definedName name="A125584104L_Data">Data5!$FB$11:$FB$20</definedName>
    <definedName name="A125584104L_Latest">Data5!$FB$20</definedName>
    <definedName name="A125584112L">Data5!$IN$1:$IN$10,Data5!$IN$11:$IN$20</definedName>
    <definedName name="A125584112L_Data">Data5!$IN$11:$IN$20</definedName>
    <definedName name="A125584112L_Latest">Data5!$IN$20</definedName>
    <definedName name="A125584120L">Data6!$BR$1:$BR$10,Data6!$BR$11:$BR$20</definedName>
    <definedName name="A125584120L_Data">Data6!$BR$11:$BR$20</definedName>
    <definedName name="A125584120L_Latest">Data6!$BR$20</definedName>
    <definedName name="A125584128F">Data4!$CX$1:$CX$10,Data4!$CX$11:$CX$20</definedName>
    <definedName name="A125584128F_Data">Data4!$CX$11:$CX$20</definedName>
    <definedName name="A125584128F_Latest">Data4!$CX$20</definedName>
    <definedName name="A125584136F">Data5!$AX$1:$AX$10,Data5!$AX$11:$AX$20</definedName>
    <definedName name="A125584136F_Data">Data5!$AX$11:$AX$20</definedName>
    <definedName name="A125584136F_Latest">Data5!$AX$20</definedName>
    <definedName name="A125584144F">Data5!$GL$1:$GL$10,Data5!$GL$11:$GL$20</definedName>
    <definedName name="A125584144F_Data">Data5!$GL$11:$GL$20</definedName>
    <definedName name="A125584144F_Latest">Data5!$GL$20</definedName>
    <definedName name="A125584152F">Data5!$HV$1:$HV$10,Data5!$HV$11:$HV$20</definedName>
    <definedName name="A125584152F_Data">Data5!$HV$11:$HV$20</definedName>
    <definedName name="A125584152F_Latest">Data5!$HV$20</definedName>
    <definedName name="A125584160F">Data6!$P$1:$P$10,Data6!$P$11:$P$20</definedName>
    <definedName name="A125584160F_Data">Data6!$P$11:$P$20</definedName>
    <definedName name="A125584160F_Latest">Data6!$P$20</definedName>
    <definedName name="A125584168X">Data6!$AZ$1:$AZ$10,Data6!$AZ$11:$AZ$20</definedName>
    <definedName name="A125584168X_Data">Data6!$AZ$11:$AZ$20</definedName>
    <definedName name="A125584168X_Latest">Data6!$AZ$20</definedName>
    <definedName name="A125584176X">Data3!$IJ$1:$IJ$10,Data3!$IJ$11:$IJ$20</definedName>
    <definedName name="A125584176X_Data">Data3!$IJ$11:$IJ$20</definedName>
    <definedName name="A125584176X_Latest">Data3!$IJ$20</definedName>
    <definedName name="A125584184X">Data4!$AV$1:$AV$10,Data4!$AV$11:$AV$20</definedName>
    <definedName name="A125584184X_Data">Data4!$AV$11:$AV$20</definedName>
    <definedName name="A125584184X_Latest">Data4!$AV$20</definedName>
    <definedName name="A125584192X">Data4!$BN$1:$BN$10,Data4!$BN$11:$BN$20</definedName>
    <definedName name="A125584192X_Data">Data4!$BN$11:$BN$20</definedName>
    <definedName name="A125584192X_Latest">Data4!$BN$20</definedName>
    <definedName name="A125584200L">Data4!$EH$1:$EH$10,Data4!$EH$11:$EH$20</definedName>
    <definedName name="A125584200L_Data">Data4!$EH$11:$EH$20</definedName>
    <definedName name="A125584200L_Latest">Data4!$EH$20</definedName>
    <definedName name="A125584208F">Data4!$FR$1:$FR$10,Data4!$FR$11:$FR$20</definedName>
    <definedName name="A125584208F_Data">Data4!$FR$11:$FR$20</definedName>
    <definedName name="A125584208F_Latest">Data4!$FR$20</definedName>
    <definedName name="A125584216F">Data4!$GJ$1:$GJ$10,Data4!$GJ$11:$GJ$20</definedName>
    <definedName name="A125584216F_Data">Data4!$GJ$11:$GJ$20</definedName>
    <definedName name="A125584216F_Latest">Data4!$GJ$20</definedName>
    <definedName name="A125584224F">Data5!$BP$1:$BP$10,Data5!$BP$11:$BP$20</definedName>
    <definedName name="A125584224F_Data">Data5!$BP$11:$BP$20</definedName>
    <definedName name="A125584224F_Latest">Data5!$BP$20</definedName>
    <definedName name="A125584232F">Data6!$AH$1:$AH$10,Data6!$AH$11:$AH$20</definedName>
    <definedName name="A125584232F_Data">Data6!$AH$11:$AH$20</definedName>
    <definedName name="A125584232F_Latest">Data6!$AH$20</definedName>
    <definedName name="A125584240F">Data6!$DB$1:$DB$10,Data6!$DB$11:$DB$20</definedName>
    <definedName name="A125584240F_Data">Data6!$DB$11:$DB$20</definedName>
    <definedName name="A125584240F_Latest">Data6!$DB$20</definedName>
    <definedName name="A125584248X">Data6!$DT$1:$DT$10,Data6!$DT$11:$DT$20</definedName>
    <definedName name="A125584248X_Data">Data6!$DT$11:$DT$20</definedName>
    <definedName name="A125584248X_Latest">Data6!$DT$20</definedName>
    <definedName name="A125584256X">Data4!$CF$1:$CF$10,Data4!$CF$11:$CF$20</definedName>
    <definedName name="A125584256X_Data">Data4!$CF$11:$CF$20</definedName>
    <definedName name="A125584256X_Latest">Data4!$CF$20</definedName>
    <definedName name="A125584264X">Data5!$DR$1:$DR$10,Data5!$DR$11:$DR$20</definedName>
    <definedName name="A125584264X_Data">Data5!$DR$11:$DR$20</definedName>
    <definedName name="A125584264X_Latest">Data5!$DR$20</definedName>
    <definedName name="A125584272X">Data5!$EJ$1:$EJ$10,Data5!$EJ$11:$EJ$20</definedName>
    <definedName name="A125584272X_Data">Data5!$EJ$11:$EJ$20</definedName>
    <definedName name="A125584272X_Latest">Data5!$EJ$20</definedName>
    <definedName name="A125584280X">Data6!$CJ$1:$CJ$10,Data6!$CJ$11:$CJ$20</definedName>
    <definedName name="A125584280X_Data">Data6!$CJ$11:$CJ$20</definedName>
    <definedName name="A125584280X_Latest">Data6!$CJ$20</definedName>
    <definedName name="A125584288T">Data3!$HR$1:$HR$10,Data3!$HR$11:$HR$20</definedName>
    <definedName name="A125584288T_Data">Data3!$HR$11:$HR$20</definedName>
    <definedName name="A125584288T_Latest">Data3!$HR$20</definedName>
    <definedName name="A125584296T">Data4!$L$1:$L$10,Data4!$L$11:$L$20</definedName>
    <definedName name="A125584296T_Data">Data4!$L$11:$L$20</definedName>
    <definedName name="A125584296T_Latest">Data4!$L$20</definedName>
    <definedName name="A125584304F">Data4!$AD$1:$AD$10,Data4!$AD$11:$AD$20</definedName>
    <definedName name="A125584304F_Data">Data4!$AD$11:$AD$20</definedName>
    <definedName name="A125584304F_Latest">Data4!$AD$20</definedName>
    <definedName name="A125584312F">Data4!$DP$1:$DP$10,Data4!$DP$11:$DP$20</definedName>
    <definedName name="A125584312F_Data">Data4!$DP$11:$DP$20</definedName>
    <definedName name="A125584312F_Latest">Data4!$DP$20</definedName>
    <definedName name="A125584320F">Data4!$IL$1:$IL$10,Data4!$IL$11:$IL$20</definedName>
    <definedName name="A125584320F_Data">Data4!$IL$11:$IL$20</definedName>
    <definedName name="A125584320F_Latest">Data4!$IL$20</definedName>
    <definedName name="A125584328X">Data5!$N$1:$N$10,Data5!$N$11:$N$20</definedName>
    <definedName name="A125584328X_Data">Data5!$N$11:$N$20</definedName>
    <definedName name="A125584328X_Latest">Data5!$N$20</definedName>
    <definedName name="A125584336X">Data4!$HB$1:$HB$10,Data4!$HB$11:$HB$20</definedName>
    <definedName name="A125584336X_Data">Data4!$HB$11:$HB$20</definedName>
    <definedName name="A125584336X_Latest">Data4!$HB$20</definedName>
    <definedName name="A125584344X">Data5!$CH$1:$CH$10,Data5!$CH$11:$CH$20</definedName>
    <definedName name="A125584344X_Data">Data5!$CH$11:$CH$20</definedName>
    <definedName name="A125584344X_Latest">Data5!$CH$20</definedName>
    <definedName name="A125584352X">Data6!$EL$1:$EL$10,Data6!$EL$11:$EL$20</definedName>
    <definedName name="A125584352X_Data">Data6!$EL$11:$EL$20</definedName>
    <definedName name="A125584352X_Latest">Data6!$EL$20</definedName>
    <definedName name="A125584360X">Data10!$EB$1:$EB$10,Data10!$EB$11:$EB$20</definedName>
    <definedName name="A125584360X_Data">Data10!$EB$11:$EB$20</definedName>
    <definedName name="A125584360X_Latest">Data10!$EB$20</definedName>
    <definedName name="A125584368T">Data10!$GD$1:$GD$10,Data10!$GD$11:$GD$20</definedName>
    <definedName name="A125584368T_Data">Data10!$GD$11:$GD$20</definedName>
    <definedName name="A125584368T_Latest">Data10!$GD$20</definedName>
    <definedName name="A125584376T">Data11!$H$1:$H$10,Data11!$H$11:$H$20</definedName>
    <definedName name="A125584376T_Data">Data11!$H$11:$H$20</definedName>
    <definedName name="A125584376T_Latest">Data11!$H$20</definedName>
    <definedName name="A125584384T">Data11!$CB$1:$CB$10,Data11!$CB$11:$CB$20</definedName>
    <definedName name="A125584384T_Data">Data11!$CB$11:$CB$20</definedName>
    <definedName name="A125584384T_Latest">Data11!$CB$20</definedName>
    <definedName name="A125584392T">Data9!$DH$1:$DH$10,Data9!$DH$11:$DH$20</definedName>
    <definedName name="A125584392T_Data">Data9!$DH$11:$DH$20</definedName>
    <definedName name="A125584392T_Latest">Data9!$DH$20</definedName>
    <definedName name="A125584400F">Data10!$BH$1:$BH$10,Data10!$BH$11:$BH$20</definedName>
    <definedName name="A125584400F_Data">Data10!$BH$11:$BH$20</definedName>
    <definedName name="A125584400F_Latest">Data10!$BH$20</definedName>
    <definedName name="A125584408X">Data11!$DL$1:$DL$10,Data11!$DL$11:$DL$20</definedName>
    <definedName name="A125584408X_Data">Data11!$DL$11:$DL$20</definedName>
    <definedName name="A125584408X_Latest">Data11!$DL$20</definedName>
    <definedName name="A125584416X">Data11!$BJ$1:$BJ$10,Data11!$BJ$11:$BJ$20</definedName>
    <definedName name="A125584416X_Data">Data11!$BJ$11:$BJ$20</definedName>
    <definedName name="A125584416X_Latest">Data11!$BJ$20</definedName>
    <definedName name="A125584424X">Data11!$EV$1:$EV$10,Data11!$EV$11:$EV$20</definedName>
    <definedName name="A125584424X_Data">Data11!$EV$11:$EV$20</definedName>
    <definedName name="A125584424X_Latest">Data11!$EV$20</definedName>
    <definedName name="A125584432X">Data11!$HP$1:$HP$10,Data11!$HP$11:$HP$20</definedName>
    <definedName name="A125584432X_Data">Data11!$HP$11:$HP$20</definedName>
    <definedName name="A125584432X_Latest">Data11!$HP$20</definedName>
    <definedName name="A125584440X">Data10!$F$1:$F$10,Data10!$F$11:$F$20</definedName>
    <definedName name="A125584440X_Data">Data10!$F$11:$F$20</definedName>
    <definedName name="A125584440X_Latest">Data10!$F$20</definedName>
    <definedName name="A125584448T">Data10!$GV$1:$GV$10,Data10!$GV$11:$GV$20</definedName>
    <definedName name="A125584448T_Data">Data10!$GV$11:$GV$20</definedName>
    <definedName name="A125584448T_Latest">Data10!$GV$20</definedName>
    <definedName name="A125584456T">Data11!$CT$1:$CT$10,Data11!$CT$11:$CT$20</definedName>
    <definedName name="A125584456T_Data">Data11!$CT$11:$CT$20</definedName>
    <definedName name="A125584456T_Latest">Data11!$CT$20</definedName>
    <definedName name="A125584464T">Data11!$ED$1:$ED$10,Data11!$ED$11:$ED$20</definedName>
    <definedName name="A125584464T_Data">Data11!$ED$11:$ED$20</definedName>
    <definedName name="A125584464T_Latest">Data11!$ED$20</definedName>
    <definedName name="A125584472T">Data11!$FN$1:$FN$10,Data11!$FN$11:$FN$20</definedName>
    <definedName name="A125584472T_Data">Data11!$FN$11:$FN$20</definedName>
    <definedName name="A125584472T_Latest">Data11!$FN$20</definedName>
    <definedName name="A125584480T">Data11!$GX$1:$GX$10,Data11!$GX$11:$GX$20</definedName>
    <definedName name="A125584480T_Data">Data11!$GX$11:$GX$20</definedName>
    <definedName name="A125584480T_Latest">Data11!$GX$20</definedName>
    <definedName name="A125584488K">Data9!$ER$1:$ER$10,Data9!$ER$11:$ER$20</definedName>
    <definedName name="A125584488K_Data">Data9!$ER$11:$ER$20</definedName>
    <definedName name="A125584488K_Latest">Data9!$ER$20</definedName>
    <definedName name="A125584496K">Data9!$GT$1:$GT$10,Data9!$GT$11:$GT$20</definedName>
    <definedName name="A125584496K_Data">Data9!$GT$11:$GT$20</definedName>
    <definedName name="A125584496K_Latest">Data9!$GT$20</definedName>
    <definedName name="A125584504X">Data9!$HL$1:$HL$10,Data9!$HL$11:$HL$20</definedName>
    <definedName name="A125584504X_Data">Data9!$HL$11:$HL$20</definedName>
    <definedName name="A125584504X_Latest">Data9!$HL$20</definedName>
    <definedName name="A125584512X">Data10!$AP$1:$AP$10,Data10!$AP$11:$AP$20</definedName>
    <definedName name="A125584512X_Data">Data10!$AP$11:$AP$20</definedName>
    <definedName name="A125584512X_Latest">Data10!$AP$20</definedName>
    <definedName name="A125584520X">Data10!$BZ$1:$BZ$10,Data10!$BZ$11:$BZ$20</definedName>
    <definedName name="A125584520X_Data">Data10!$BZ$11:$BZ$20</definedName>
    <definedName name="A125584520X_Latest">Data10!$BZ$20</definedName>
    <definedName name="A125584528T">Data10!$CR$1:$CR$10,Data10!$CR$11:$CR$20</definedName>
    <definedName name="A125584528T_Data">Data10!$CR$11:$CR$20</definedName>
    <definedName name="A125584528T_Latest">Data10!$CR$20</definedName>
    <definedName name="A125584536T">Data10!$HN$1:$HN$10,Data10!$HN$11:$HN$20</definedName>
    <definedName name="A125584536T_Data">Data10!$HN$11:$HN$20</definedName>
    <definedName name="A125584536T_Latest">Data10!$HN$20</definedName>
    <definedName name="A125584544T">Data11!$GF$1:$GF$10,Data11!$GF$11:$GF$20</definedName>
    <definedName name="A125584544T_Data">Data11!$GF$11:$GF$20</definedName>
    <definedName name="A125584544T_Latest">Data11!$GF$20</definedName>
    <definedName name="A125584552T">Data12!$J$1:$J$10,Data12!$J$11:$J$20</definedName>
    <definedName name="A125584552T_Data">Data12!$J$11:$J$20</definedName>
    <definedName name="A125584552T_Latest">Data12!$J$20</definedName>
    <definedName name="A125584560T">Data12!$AB$1:$AB$10,Data12!$AB$11:$AB$20</definedName>
    <definedName name="A125584560T_Data">Data12!$AB$11:$AB$20</definedName>
    <definedName name="A125584560T_Latest">Data12!$AB$20</definedName>
    <definedName name="A125584568K">Data9!$ID$1:$ID$10,Data9!$ID$11:$ID$20</definedName>
    <definedName name="A125584568K_Data">Data9!$ID$11:$ID$20</definedName>
    <definedName name="A125584568K_Latest">Data9!$ID$20</definedName>
    <definedName name="A125584576K">Data11!$Z$1:$Z$10,Data11!$Z$11:$Z$20</definedName>
    <definedName name="A125584576K_Data">Data11!$Z$11:$Z$20</definedName>
    <definedName name="A125584576K_Latest">Data11!$Z$20</definedName>
    <definedName name="A125584584K">Data11!$AR$1:$AR$10,Data11!$AR$11:$AR$20</definedName>
    <definedName name="A125584584K_Data">Data11!$AR$11:$AR$20</definedName>
    <definedName name="A125584584K_Latest">Data11!$AR$20</definedName>
    <definedName name="A125584592K">Data11!$IH$1:$IH$10,Data11!$IH$11:$IH$20</definedName>
    <definedName name="A125584592K_Data">Data11!$IH$11:$IH$20</definedName>
    <definedName name="A125584592K_Latest">Data11!$IH$20</definedName>
    <definedName name="A125584600X">Data9!$DZ$1:$DZ$10,Data9!$DZ$11:$DZ$20</definedName>
    <definedName name="A125584600X_Data">Data9!$DZ$11:$DZ$20</definedName>
    <definedName name="A125584600X_Latest">Data9!$DZ$20</definedName>
    <definedName name="A125584608T">Data9!$FJ$1:$FJ$10,Data9!$FJ$11:$FJ$20</definedName>
    <definedName name="A125584608T_Data">Data9!$FJ$11:$FJ$20</definedName>
    <definedName name="A125584608T_Latest">Data9!$FJ$20</definedName>
    <definedName name="A125584616T">Data9!$GB$1:$GB$10,Data9!$GB$11:$GB$20</definedName>
    <definedName name="A125584616T_Data">Data9!$GB$11:$GB$20</definedName>
    <definedName name="A125584616T_Latest">Data9!$GB$20</definedName>
    <definedName name="A125584624T">Data10!$X$1:$X$10,Data10!$X$11:$X$20</definedName>
    <definedName name="A125584624T_Data">Data10!$X$11:$X$20</definedName>
    <definedName name="A125584624T_Latest">Data10!$X$20</definedName>
    <definedName name="A125584632T">Data10!$ET$1:$ET$10,Data10!$ET$11:$ET$20</definedName>
    <definedName name="A125584632T_Data">Data10!$ET$11:$ET$20</definedName>
    <definedName name="A125584632T_Latest">Data10!$ET$20</definedName>
    <definedName name="A125584640T">Data10!$FL$1:$FL$10,Data10!$FL$11:$FL$20</definedName>
    <definedName name="A125584640T_Data">Data10!$FL$11:$FL$20</definedName>
    <definedName name="A125584640T_Latest">Data10!$FL$20</definedName>
    <definedName name="A125584648K">Data10!$DJ$1:$DJ$10,Data10!$DJ$11:$DJ$20</definedName>
    <definedName name="A125584648K_Data">Data10!$DJ$11:$DJ$20</definedName>
    <definedName name="A125584648K_Latest">Data10!$DJ$20</definedName>
    <definedName name="A125584656K">Data10!$IF$1:$IF$10,Data10!$IF$11:$IF$20</definedName>
    <definedName name="A125584656K_Data">Data10!$IF$11:$IF$20</definedName>
    <definedName name="A125584656K_Latest">Data10!$IF$20</definedName>
    <definedName name="A125584664K">Data12!$AT$1:$AT$10,Data12!$AT$11:$AT$20</definedName>
    <definedName name="A125584664K_Data">Data12!$AT$11:$AT$20</definedName>
    <definedName name="A125584664K_Latest">Data12!$AT$20</definedName>
    <definedName name="A125584672K">Data13!$CF$1:$CF$10,Data13!$CF$11:$CF$20</definedName>
    <definedName name="A125584672K_Data">Data13!$CF$11:$CF$20</definedName>
    <definedName name="A125584672K_Latest">Data13!$CF$20</definedName>
    <definedName name="A125584680K">Data13!$EH$1:$EH$10,Data13!$EH$11:$EH$20</definedName>
    <definedName name="A125584680K_Data">Data13!$EH$11:$EH$20</definedName>
    <definedName name="A125584680K_Latest">Data13!$EH$20</definedName>
    <definedName name="A125584688C">Data13!$HB$1:$HB$10,Data13!$HB$11:$HB$20</definedName>
    <definedName name="A125584688C_Data">Data13!$HB$11:$HB$20</definedName>
    <definedName name="A125584688C_Latest">Data13!$HB$20</definedName>
    <definedName name="A125584696C">Data14!$AF$1:$AF$10,Data14!$AF$11:$AF$20</definedName>
    <definedName name="A125584696C_Data">Data14!$AF$11:$AF$20</definedName>
    <definedName name="A125584696C_Latest">Data14!$AF$20</definedName>
    <definedName name="A125584704T">Data12!$BL$1:$BL$10,Data12!$BL$11:$BL$20</definedName>
    <definedName name="A125584704T_Data">Data12!$BL$11:$BL$20</definedName>
    <definedName name="A125584704T_Latest">Data12!$BL$20</definedName>
    <definedName name="A125584712T">Data13!$L$1:$L$10,Data13!$L$11:$L$20</definedName>
    <definedName name="A125584712T_Data">Data13!$L$11:$L$20</definedName>
    <definedName name="A125584712T_Latest">Data13!$L$20</definedName>
    <definedName name="A125584720T">Data14!$BP$1:$BP$10,Data14!$BP$11:$BP$20</definedName>
    <definedName name="A125584720T_Data">Data14!$BP$11:$BP$20</definedName>
    <definedName name="A125584720T_Latest">Data14!$BP$20</definedName>
    <definedName name="A125584728K">Data14!$N$1:$N$10,Data14!$N$11:$N$20</definedName>
    <definedName name="A125584728K_Data">Data14!$N$11:$N$20</definedName>
    <definedName name="A125584728K_Latest">Data14!$N$20</definedName>
    <definedName name="A125584736K">Data14!$CZ$1:$CZ$10,Data14!$CZ$11:$CZ$20</definedName>
    <definedName name="A125584736K_Data">Data14!$CZ$11:$CZ$20</definedName>
    <definedName name="A125584736K_Latest">Data14!$CZ$20</definedName>
    <definedName name="A125584744K">Data14!$FT$1:$FT$10,Data14!$FT$11:$FT$20</definedName>
    <definedName name="A125584744K_Data">Data14!$FT$11:$FT$20</definedName>
    <definedName name="A125584744K_Latest">Data14!$FT$20</definedName>
    <definedName name="A125584752K">Data12!$GZ$1:$GZ$10,Data12!$GZ$11:$GZ$20</definedName>
    <definedName name="A125584752K_Data">Data12!$GZ$11:$GZ$20</definedName>
    <definedName name="A125584752K_Latest">Data12!$GZ$20</definedName>
    <definedName name="A125584760K">Data13!$EZ$1:$EZ$10,Data13!$EZ$11:$EZ$20</definedName>
    <definedName name="A125584760K_Data">Data13!$EZ$11:$EZ$20</definedName>
    <definedName name="A125584760K_Latest">Data13!$EZ$20</definedName>
    <definedName name="A125584768C">Data14!$AX$1:$AX$10,Data14!$AX$11:$AX$20</definedName>
    <definedName name="A125584768C_Data">Data14!$AX$11:$AX$20</definedName>
    <definedName name="A125584768C_Latest">Data14!$AX$20</definedName>
    <definedName name="A125584776C">Data14!$CH$1:$CH$10,Data14!$CH$11:$CH$20</definedName>
    <definedName name="A125584776C_Data">Data14!$CH$11:$CH$20</definedName>
    <definedName name="A125584776C_Latest">Data14!$CH$20</definedName>
    <definedName name="A125584784C">Data14!$DR$1:$DR$10,Data14!$DR$11:$DR$20</definedName>
    <definedName name="A125584784C_Data">Data14!$DR$11:$DR$20</definedName>
    <definedName name="A125584784C_Latest">Data14!$DR$20</definedName>
    <definedName name="A125584792C">Data14!$FB$1:$FB$10,Data14!$FB$11:$FB$20</definedName>
    <definedName name="A125584792C_Data">Data14!$FB$11:$FB$20</definedName>
    <definedName name="A125584792C_Latest">Data14!$FB$20</definedName>
    <definedName name="A125584800T">Data12!$CV$1:$CV$10,Data12!$CV$11:$CV$20</definedName>
    <definedName name="A125584800T_Data">Data12!$CV$11:$CV$20</definedName>
    <definedName name="A125584800T_Latest">Data12!$CV$20</definedName>
    <definedName name="A125584808K">Data12!$EX$1:$EX$10,Data12!$EX$11:$EX$20</definedName>
    <definedName name="A125584808K_Data">Data12!$EX$11:$EX$20</definedName>
    <definedName name="A125584808K_Latest">Data12!$EX$20</definedName>
    <definedName name="A125584816K">Data12!$FP$1:$FP$10,Data12!$FP$11:$FP$20</definedName>
    <definedName name="A125584816K_Data">Data12!$FP$11:$FP$20</definedName>
    <definedName name="A125584816K_Latest">Data12!$FP$20</definedName>
    <definedName name="A125584824K">Data12!$IJ$1:$IJ$10,Data12!$IJ$11:$IJ$20</definedName>
    <definedName name="A125584824K_Data">Data12!$IJ$11:$IJ$20</definedName>
    <definedName name="A125584824K_Latest">Data12!$IJ$20</definedName>
    <definedName name="A125584832K">Data13!$AD$1:$AD$10,Data13!$AD$11:$AD$20</definedName>
    <definedName name="A125584832K_Data">Data13!$AD$11:$AD$20</definedName>
    <definedName name="A125584832K_Latest">Data13!$AD$20</definedName>
    <definedName name="A125584840K">Data13!$AV$1:$AV$10,Data13!$AV$11:$AV$20</definedName>
    <definedName name="A125584840K_Data">Data13!$AV$11:$AV$20</definedName>
    <definedName name="A125584840K_Latest">Data13!$AV$20</definedName>
    <definedName name="A125584848C">Data13!$FR$1:$FR$10,Data13!$FR$11:$FR$20</definedName>
    <definedName name="A125584848C_Data">Data13!$FR$11:$FR$20</definedName>
    <definedName name="A125584848C_Latest">Data13!$FR$20</definedName>
    <definedName name="A125584856C">Data14!$EJ$1:$EJ$10,Data14!$EJ$11:$EJ$20</definedName>
    <definedName name="A125584856C_Data">Data14!$EJ$11:$EJ$20</definedName>
    <definedName name="A125584856C_Latest">Data14!$EJ$20</definedName>
    <definedName name="A125584864C">Data14!$HD$1:$HD$10,Data14!$HD$11:$HD$20</definedName>
    <definedName name="A125584864C_Data">Data14!$HD$11:$HD$20</definedName>
    <definedName name="A125584864C_Latest">Data14!$HD$20</definedName>
    <definedName name="A125584872C">Data14!$HV$1:$HV$10,Data14!$HV$11:$HV$20</definedName>
    <definedName name="A125584872C_Data">Data14!$HV$11:$HV$20</definedName>
    <definedName name="A125584872C_Latest">Data14!$HV$20</definedName>
    <definedName name="A125584880C">Data12!$GH$1:$GH$10,Data12!$GH$11:$GH$20</definedName>
    <definedName name="A125584880C_Data">Data12!$GH$11:$GH$20</definedName>
    <definedName name="A125584880C_Latest">Data12!$GH$20</definedName>
    <definedName name="A125584888W">Data13!$HT$1:$HT$10,Data13!$HT$11:$HT$20</definedName>
    <definedName name="A125584888W_Data">Data13!$HT$11:$HT$20</definedName>
    <definedName name="A125584888W_Latest">Data13!$HT$20</definedName>
    <definedName name="A125584896W">Data13!$IL$1:$IL$10,Data13!$IL$11:$IL$20</definedName>
    <definedName name="A125584896W_Data">Data13!$IL$11:$IL$20</definedName>
    <definedName name="A125584896W_Latest">Data13!$IL$20</definedName>
    <definedName name="A125584904K">Data14!$GL$1:$GL$10,Data14!$GL$11:$GL$20</definedName>
    <definedName name="A125584904K_Data">Data14!$GL$11:$GL$20</definedName>
    <definedName name="A125584904K_Latest">Data14!$GL$20</definedName>
    <definedName name="A125584912K">Data12!$CD$1:$CD$10,Data12!$CD$11:$CD$20</definedName>
    <definedName name="A125584912K_Data">Data12!$CD$11:$CD$20</definedName>
    <definedName name="A125584912K_Latest">Data12!$CD$20</definedName>
    <definedName name="A125584920K">Data12!$DN$1:$DN$10,Data12!$DN$11:$DN$20</definedName>
    <definedName name="A125584920K_Data">Data12!$DN$11:$DN$20</definedName>
    <definedName name="A125584920K_Latest">Data12!$DN$20</definedName>
    <definedName name="A125584928C">Data12!$EF$1:$EF$10,Data12!$EF$11:$EF$20</definedName>
    <definedName name="A125584928C_Data">Data12!$EF$11:$EF$20</definedName>
    <definedName name="A125584928C_Latest">Data12!$EF$20</definedName>
    <definedName name="A125584936C">Data12!$HR$1:$HR$10,Data12!$HR$11:$HR$20</definedName>
    <definedName name="A125584936C_Data">Data12!$HR$11:$HR$20</definedName>
    <definedName name="A125584936C_Latest">Data12!$HR$20</definedName>
    <definedName name="A125584944C">Data13!$CX$1:$CX$10,Data13!$CX$11:$CX$20</definedName>
    <definedName name="A125584944C_Data">Data13!$CX$11:$CX$20</definedName>
    <definedName name="A125584944C_Latest">Data13!$CX$20</definedName>
    <definedName name="A125584952C">Data13!$DP$1:$DP$10,Data13!$DP$11:$DP$20</definedName>
    <definedName name="A125584952C_Data">Data13!$DP$11:$DP$20</definedName>
    <definedName name="A125584952C_Latest">Data13!$DP$20</definedName>
    <definedName name="A125584960C">Data13!$BN$1:$BN$10,Data13!$BN$11:$BN$20</definedName>
    <definedName name="A125584960C_Data">Data13!$BN$11:$BN$20</definedName>
    <definedName name="A125584960C_Latest">Data13!$BN$20</definedName>
    <definedName name="A125584968W">Data13!$GJ$1:$GJ$10,Data13!$GJ$11:$GJ$20</definedName>
    <definedName name="A125584968W_Data">Data13!$GJ$11:$GJ$20</definedName>
    <definedName name="A125584968W_Latest">Data13!$GJ$20</definedName>
    <definedName name="A125584976W">Data14!$IN$1:$IN$10,Data14!$IN$11:$IN$20</definedName>
    <definedName name="A125584976W_Data">Data14!$IN$11:$IN$20</definedName>
    <definedName name="A125584976W_Latest">Data14!$IN$20</definedName>
    <definedName name="A125584984W">Data2!$AF$1:$AF$10,Data2!$AF$11:$AF$20</definedName>
    <definedName name="A125584984W_Data">Data2!$AF$11:$AF$20</definedName>
    <definedName name="A125584984W_Latest">Data2!$AF$20</definedName>
    <definedName name="A125584992W">Data2!$CH$1:$CH$10,Data2!$CH$11:$CH$20</definedName>
    <definedName name="A125584992W_Data">Data2!$CH$11:$CH$20</definedName>
    <definedName name="A125584992W_Latest">Data2!$CH$20</definedName>
    <definedName name="A125585000L">Data2!$FB$1:$FB$10,Data2!$FB$11:$FB$20</definedName>
    <definedName name="A125585000L_Data">Data2!$FB$11:$FB$20</definedName>
    <definedName name="A125585000L_Latest">Data2!$FB$20</definedName>
    <definedName name="A125585008F">Data2!$HV$1:$HV$10,Data2!$HV$11:$HV$20</definedName>
    <definedName name="A125585008F_Data">Data2!$HV$11:$HV$20</definedName>
    <definedName name="A125585008F_Latest">Data2!$HV$20</definedName>
    <definedName name="A125585016F">Data1!$L$1:$L$10,Data1!$L$11:$L$20</definedName>
    <definedName name="A125585016F_Data">Data1!$L$11:$L$20</definedName>
    <definedName name="A125585016F_Latest">Data1!$L$20</definedName>
    <definedName name="A125585024F">Data1!$HB$1:$HB$10,Data1!$HB$11:$HB$20</definedName>
    <definedName name="A125585024F_Data">Data1!$HB$11:$HB$20</definedName>
    <definedName name="A125585024F_Latest">Data1!$HB$20</definedName>
    <definedName name="A125585032F">Data3!$P$1:$P$10,Data3!$P$11:$P$20</definedName>
    <definedName name="A125585032F_Data">Data3!$P$11:$P$20</definedName>
    <definedName name="A125585032F_Latest">Data3!$P$20</definedName>
    <definedName name="A125585040F">Data2!$HD$1:$HD$10,Data2!$HD$11:$HD$20</definedName>
    <definedName name="A125585040F_Data">Data2!$HD$11:$HD$20</definedName>
    <definedName name="A125585040F_Latest">Data2!$HD$20</definedName>
    <definedName name="A125585048X">Data3!$AZ$1:$AZ$10,Data3!$AZ$11:$AZ$20</definedName>
    <definedName name="A125585048X_Data">Data3!$AZ$11:$AZ$20</definedName>
    <definedName name="A125585048X_Latest">Data3!$AZ$20</definedName>
    <definedName name="A125585056X">Data3!$DT$1:$DT$10,Data3!$DT$11:$DT$20</definedName>
    <definedName name="A125585056X_Data">Data3!$DT$11:$DT$20</definedName>
    <definedName name="A125585056X_Latest">Data3!$DT$20</definedName>
    <definedName name="A125585064X">Data1!$EZ$1:$EZ$10,Data1!$EZ$11:$EZ$20</definedName>
    <definedName name="A125585064X_Data">Data1!$EZ$11:$EZ$20</definedName>
    <definedName name="A125585064X_Latest">Data1!$EZ$20</definedName>
    <definedName name="A125585072X">Data2!$CZ$1:$CZ$10,Data2!$CZ$11:$CZ$20</definedName>
    <definedName name="A125585072X_Data">Data2!$CZ$11:$CZ$20</definedName>
    <definedName name="A125585072X_Latest">Data2!$CZ$20</definedName>
    <definedName name="A125585080X">Data2!$IN$1:$IN$10,Data2!$IN$11:$IN$20</definedName>
    <definedName name="A125585080X_Data">Data2!$IN$11:$IN$20</definedName>
    <definedName name="A125585080X_Latest">Data2!$IN$20</definedName>
    <definedName name="A125585088T">Data3!$AH$1:$AH$10,Data3!$AH$11:$AH$20</definedName>
    <definedName name="A125585088T_Data">Data3!$AH$11:$AH$20</definedName>
    <definedName name="A125585088T_Latest">Data3!$AH$20</definedName>
    <definedName name="A125585096T">Data3!$BR$1:$BR$10,Data3!$BR$11:$BR$20</definedName>
    <definedName name="A125585096T_Data">Data3!$BR$11:$BR$20</definedName>
    <definedName name="A125585096T_Latest">Data3!$BR$20</definedName>
    <definedName name="A125585104F">Data3!$DB$1:$DB$10,Data3!$DB$11:$DB$20</definedName>
    <definedName name="A125585104F_Data">Data3!$DB$11:$DB$20</definedName>
    <definedName name="A125585104F_Latest">Data3!$DB$20</definedName>
    <definedName name="A125585112F">Data1!$AV$1:$AV$10,Data1!$AV$11:$AV$20</definedName>
    <definedName name="A125585112F_Data">Data1!$AV$11:$AV$20</definedName>
    <definedName name="A125585112F_Latest">Data1!$AV$20</definedName>
    <definedName name="A125585120F">Data1!$CX$1:$CX$10,Data1!$CX$11:$CX$20</definedName>
    <definedName name="A125585120F_Data">Data1!$CX$11:$CX$20</definedName>
    <definedName name="A125585120F_Latest">Data1!$CX$20</definedName>
    <definedName name="A125585128X">Data1!$DP$1:$DP$10,Data1!$DP$11:$DP$20</definedName>
    <definedName name="A125585128X_Data">Data1!$DP$11:$DP$20</definedName>
    <definedName name="A125585128X_Latest">Data1!$DP$20</definedName>
    <definedName name="A125585136X">Data1!$GJ$1:$GJ$10,Data1!$GJ$11:$GJ$20</definedName>
    <definedName name="A125585136X_Data">Data1!$GJ$11:$GJ$20</definedName>
    <definedName name="A125585136X_Latest">Data1!$GJ$20</definedName>
    <definedName name="A125585144X">Data1!$HT$1:$HT$10,Data1!$HT$11:$HT$20</definedName>
    <definedName name="A125585144X_Data">Data1!$HT$11:$HT$20</definedName>
    <definedName name="A125585144X_Latest">Data1!$HT$20</definedName>
    <definedName name="A125585152X">Data1!$IL$1:$IL$10,Data1!$IL$11:$IL$20</definedName>
    <definedName name="A125585152X_Data">Data1!$IL$11:$IL$20</definedName>
    <definedName name="A125585152X_Latest">Data1!$IL$20</definedName>
    <definedName name="A125585160X">Data2!$DR$1:$DR$10,Data2!$DR$11:$DR$20</definedName>
    <definedName name="A125585160X_Data">Data2!$DR$11:$DR$20</definedName>
    <definedName name="A125585160X_Latest">Data2!$DR$20</definedName>
    <definedName name="A125585168T">Data3!$CJ$1:$CJ$10,Data3!$CJ$11:$CJ$20</definedName>
    <definedName name="A125585168T_Data">Data3!$CJ$11:$CJ$20</definedName>
    <definedName name="A125585168T_Latest">Data3!$CJ$20</definedName>
    <definedName name="A125585176T">Data3!$FD$1:$FD$10,Data3!$FD$11:$FD$20</definedName>
    <definedName name="A125585176T_Data">Data3!$FD$11:$FD$20</definedName>
    <definedName name="A125585176T_Latest">Data3!$FD$20</definedName>
    <definedName name="A125585184T">Data3!$FV$1:$FV$10,Data3!$FV$11:$FV$20</definedName>
    <definedName name="A125585184T_Data">Data3!$FV$11:$FV$20</definedName>
    <definedName name="A125585184T_Latest">Data3!$FV$20</definedName>
    <definedName name="A125585192T">Data1!$EH$1:$EH$10,Data1!$EH$11:$EH$20</definedName>
    <definedName name="A125585192T_Data">Data1!$EH$11:$EH$20</definedName>
    <definedName name="A125585192T_Latest">Data1!$EH$20</definedName>
    <definedName name="A125585200F">Data2!$FT$1:$FT$10,Data2!$FT$11:$FT$20</definedName>
    <definedName name="A125585200F_Data">Data2!$FT$11:$FT$20</definedName>
    <definedName name="A125585200F_Latest">Data2!$FT$20</definedName>
    <definedName name="A125585208X">Data2!$GL$1:$GL$10,Data2!$GL$11:$GL$20</definedName>
    <definedName name="A125585208X_Data">Data2!$GL$11:$GL$20</definedName>
    <definedName name="A125585208X_Latest">Data2!$GL$20</definedName>
    <definedName name="A125585216X">Data3!$EL$1:$EL$10,Data3!$EL$11:$EL$20</definedName>
    <definedName name="A125585216X_Data">Data3!$EL$11:$EL$20</definedName>
    <definedName name="A125585216X_Latest">Data3!$EL$20</definedName>
    <definedName name="A125585224X">Data1!$AD$1:$AD$10,Data1!$AD$11:$AD$20</definedName>
    <definedName name="A125585224X_Data">Data1!$AD$11:$AD$20</definedName>
    <definedName name="A125585224X_Latest">Data1!$AD$20</definedName>
    <definedName name="A125585232X">Data1!$BN$1:$BN$10,Data1!$BN$11:$BN$20</definedName>
    <definedName name="A125585232X_Data">Data1!$BN$11:$BN$20</definedName>
    <definedName name="A125585232X_Latest">Data1!$BN$20</definedName>
    <definedName name="A125585240X">Data1!$CF$1:$CF$10,Data1!$CF$11:$CF$20</definedName>
    <definedName name="A125585240X_Data">Data1!$CF$11:$CF$20</definedName>
    <definedName name="A125585240X_Latest">Data1!$CF$20</definedName>
    <definedName name="A125585248T">Data1!$FR$1:$FR$10,Data1!$FR$11:$FR$20</definedName>
    <definedName name="A125585248T_Data">Data1!$FR$11:$FR$20</definedName>
    <definedName name="A125585248T_Latest">Data1!$FR$20</definedName>
    <definedName name="A125585256T">Data2!$AX$1:$AX$10,Data2!$AX$11:$AX$20</definedName>
    <definedName name="A125585256T_Data">Data2!$AX$11:$AX$20</definedName>
    <definedName name="A125585256T_Latest">Data2!$AX$20</definedName>
    <definedName name="A125585264T">Data2!$BP$1:$BP$10,Data2!$BP$11:$BP$20</definedName>
    <definedName name="A125585264T_Data">Data2!$BP$11:$BP$20</definedName>
    <definedName name="A125585264T_Latest">Data2!$BP$20</definedName>
    <definedName name="A125585272T">Data2!$N$1:$N$10,Data2!$N$11:$N$20</definedName>
    <definedName name="A125585272T_Data">Data2!$N$11:$N$20</definedName>
    <definedName name="A125585272T_Latest">Data2!$N$20</definedName>
    <definedName name="A125585280T">Data2!$EJ$1:$EJ$10,Data2!$EJ$11:$EJ$20</definedName>
    <definedName name="A125585280T_Data">Data2!$EJ$11:$EJ$20</definedName>
    <definedName name="A125585280T_Latest">Data2!$EJ$20</definedName>
    <definedName name="A125585288K">Data3!$GN$1:$GN$10,Data3!$GN$11:$GN$20</definedName>
    <definedName name="A125585288K_Data">Data3!$GN$11:$GN$20</definedName>
    <definedName name="A125585288K_Latest">Data3!$GN$20</definedName>
    <definedName name="A125585296K">Data24!$ER$1:$ER$10,Data24!$ER$11:$ER$20</definedName>
    <definedName name="A125585296K_Data">Data24!$ER$11:$ER$20</definedName>
    <definedName name="A125585296K_Latest">Data24!$ER$20</definedName>
    <definedName name="A125585304X">Data24!$GT$1:$GT$10,Data24!$GT$11:$GT$20</definedName>
    <definedName name="A125585304X_Data">Data24!$GT$11:$GT$20</definedName>
    <definedName name="A125585304X_Latest">Data24!$GT$20</definedName>
    <definedName name="A125585312X">Data25!$X$1:$X$10,Data25!$X$11:$X$20</definedName>
    <definedName name="A125585312X_Data">Data25!$X$11:$X$20</definedName>
    <definedName name="A125585312X_Latest">Data25!$X$20</definedName>
    <definedName name="A125585320X">Data25!$CR$1:$CR$10,Data25!$CR$11:$CR$20</definedName>
    <definedName name="A125585320X_Data">Data25!$CR$11:$CR$20</definedName>
    <definedName name="A125585320X_Latest">Data25!$CR$20</definedName>
    <definedName name="A125585328T">Data23!$DX$1:$DX$10,Data23!$DX$11:$DX$20</definedName>
    <definedName name="A125585328T_Data">Data23!$DX$11:$DX$20</definedName>
    <definedName name="A125585328T_Latest">Data23!$DX$20</definedName>
    <definedName name="A125585336T">Data24!$BX$1:$BX$10,Data24!$BX$11:$BX$20</definedName>
    <definedName name="A125585336T_Data">Data24!$BX$11:$BX$20</definedName>
    <definedName name="A125585336T_Latest">Data24!$BX$20</definedName>
    <definedName name="A125585344T">Data25!$EB$1:$EB$10,Data25!$EB$11:$EB$20</definedName>
    <definedName name="A125585344T_Data">Data25!$EB$11:$EB$20</definedName>
    <definedName name="A125585344T_Latest">Data25!$EB$20</definedName>
    <definedName name="A125585352T">Data25!$BZ$1:$BZ$10,Data25!$BZ$11:$BZ$20</definedName>
    <definedName name="A125585352T_Data">Data25!$BZ$11:$BZ$20</definedName>
    <definedName name="A125585352T_Latest">Data25!$BZ$20</definedName>
    <definedName name="A125585360T">Data25!$FL$1:$FL$10,Data25!$FL$11:$FL$20</definedName>
    <definedName name="A125585360T_Data">Data25!$FL$11:$FL$20</definedName>
    <definedName name="A125585360T_Latest">Data25!$FL$20</definedName>
    <definedName name="A125585368K">Data25!$IF$1:$IF$10,Data25!$IF$11:$IF$20</definedName>
    <definedName name="A125585368K_Data">Data25!$IF$11:$IF$20</definedName>
    <definedName name="A125585368K_Latest">Data25!$IF$20</definedName>
    <definedName name="A125585376K">Data24!$V$1:$V$10,Data24!$V$11:$V$20</definedName>
    <definedName name="A125585376K_Data">Data24!$V$11:$V$20</definedName>
    <definedName name="A125585376K_Latest">Data24!$V$20</definedName>
    <definedName name="A125585384K">Data24!$HL$1:$HL$10,Data24!$HL$11:$HL$20</definedName>
    <definedName name="A125585384K_Data">Data24!$HL$11:$HL$20</definedName>
    <definedName name="A125585384K_Latest">Data24!$HL$20</definedName>
    <definedName name="A125585392K">Data25!$DJ$1:$DJ$10,Data25!$DJ$11:$DJ$20</definedName>
    <definedName name="A125585392K_Data">Data25!$DJ$11:$DJ$20</definedName>
    <definedName name="A125585392K_Latest">Data25!$DJ$20</definedName>
    <definedName name="A125585400X">Data25!$ET$1:$ET$10,Data25!$ET$11:$ET$20</definedName>
    <definedName name="A125585400X_Data">Data25!$ET$11:$ET$20</definedName>
    <definedName name="A125585400X_Latest">Data25!$ET$20</definedName>
    <definedName name="A125585408T">Data25!$GD$1:$GD$10,Data25!$GD$11:$GD$20</definedName>
    <definedName name="A125585408T_Data">Data25!$GD$11:$GD$20</definedName>
    <definedName name="A125585408T_Latest">Data25!$GD$20</definedName>
    <definedName name="A125585416T">Data25!$HN$1:$HN$10,Data25!$HN$11:$HN$20</definedName>
    <definedName name="A125585416T_Data">Data25!$HN$11:$HN$20</definedName>
    <definedName name="A125585416T_Latest">Data25!$HN$20</definedName>
    <definedName name="A125585424T">Data23!$FH$1:$FH$10,Data23!$FH$11:$FH$20</definedName>
    <definedName name="A125585424T_Data">Data23!$FH$11:$FH$20</definedName>
    <definedName name="A125585424T_Latest">Data23!$FH$20</definedName>
    <definedName name="A125585432T">Data23!$HJ$1:$HJ$10,Data23!$HJ$11:$HJ$20</definedName>
    <definedName name="A125585432T_Data">Data23!$HJ$11:$HJ$20</definedName>
    <definedName name="A125585432T_Latest">Data23!$HJ$20</definedName>
    <definedName name="A125585440T">Data23!$IB$1:$IB$10,Data23!$IB$11:$IB$20</definedName>
    <definedName name="A125585440T_Data">Data23!$IB$11:$IB$20</definedName>
    <definedName name="A125585440T_Latest">Data23!$IB$20</definedName>
    <definedName name="A125585448K">Data24!$BF$1:$BF$10,Data24!$BF$11:$BF$20</definedName>
    <definedName name="A125585448K_Data">Data24!$BF$11:$BF$20</definedName>
    <definedName name="A125585448K_Latest">Data24!$BF$20</definedName>
    <definedName name="A125585456K">Data24!$CP$1:$CP$10,Data24!$CP$11:$CP$20</definedName>
    <definedName name="A125585456K_Data">Data24!$CP$11:$CP$20</definedName>
    <definedName name="A125585456K_Latest">Data24!$CP$20</definedName>
    <definedName name="A125585464K">Data24!$DH$1:$DH$10,Data24!$DH$11:$DH$20</definedName>
    <definedName name="A125585464K_Data">Data24!$DH$11:$DH$20</definedName>
    <definedName name="A125585464K_Latest">Data24!$DH$20</definedName>
    <definedName name="A125585472K">Data24!$ID$1:$ID$10,Data24!$ID$11:$ID$20</definedName>
    <definedName name="A125585472K_Data">Data24!$ID$11:$ID$20</definedName>
    <definedName name="A125585472K_Latest">Data24!$ID$20</definedName>
    <definedName name="A125585480K">Data25!$GV$1:$GV$10,Data25!$GV$11:$GV$20</definedName>
    <definedName name="A125585480K_Data">Data25!$GV$11:$GV$20</definedName>
    <definedName name="A125585480K_Latest">Data25!$GV$20</definedName>
    <definedName name="A125585488C">Data26!$Z$1:$Z$10,Data26!$Z$11:$Z$20</definedName>
    <definedName name="A125585488C_Data">Data26!$Z$11:$Z$20</definedName>
    <definedName name="A125585488C_Latest">Data26!$Z$20</definedName>
    <definedName name="A125585496C">Data26!$AR$1:$AR$10,Data26!$AR$11:$AR$20</definedName>
    <definedName name="A125585496C_Data">Data26!$AR$11:$AR$20</definedName>
    <definedName name="A125585496C_Latest">Data26!$AR$20</definedName>
    <definedName name="A125585504T">Data24!$D$1:$D$10,Data24!$D$11:$D$20</definedName>
    <definedName name="A125585504T_Data">Data24!$D$11:$D$20</definedName>
    <definedName name="A125585504T_Latest">Data24!$D$20</definedName>
    <definedName name="A125585512T">Data25!$AP$1:$AP$10,Data25!$AP$11:$AP$20</definedName>
    <definedName name="A125585512T_Data">Data25!$AP$11:$AP$20</definedName>
    <definedName name="A125585512T_Latest">Data25!$AP$20</definedName>
    <definedName name="A125585520T">Data25!$BH$1:$BH$10,Data25!$BH$11:$BH$20</definedName>
    <definedName name="A125585520T_Data">Data25!$BH$11:$BH$20</definedName>
    <definedName name="A125585520T_Latest">Data25!$BH$20</definedName>
    <definedName name="A125585528K">Data26!$H$1:$H$10,Data26!$H$11:$H$20</definedName>
    <definedName name="A125585528K_Data">Data26!$H$11:$H$20</definedName>
    <definedName name="A125585528K_Latest">Data26!$H$20</definedName>
    <definedName name="A125585536K">Data23!$EP$1:$EP$10,Data23!$EP$11:$EP$20</definedName>
    <definedName name="A125585536K_Data">Data23!$EP$11:$EP$20</definedName>
    <definedName name="A125585536K_Latest">Data23!$EP$20</definedName>
    <definedName name="A125585544K">Data23!$FZ$1:$FZ$10,Data23!$FZ$11:$FZ$20</definedName>
    <definedName name="A125585544K_Data">Data23!$FZ$11:$FZ$20</definedName>
    <definedName name="A125585544K_Latest">Data23!$FZ$20</definedName>
    <definedName name="A125585552K">Data23!$GR$1:$GR$10,Data23!$GR$11:$GR$20</definedName>
    <definedName name="A125585552K_Data">Data23!$GR$11:$GR$20</definedName>
    <definedName name="A125585552K_Latest">Data23!$GR$20</definedName>
    <definedName name="A125585560K">Data24!$AN$1:$AN$10,Data24!$AN$11:$AN$20</definedName>
    <definedName name="A125585560K_Data">Data24!$AN$11:$AN$20</definedName>
    <definedName name="A125585560K_Latest">Data24!$AN$20</definedName>
    <definedName name="A125585568C">Data24!$FJ$1:$FJ$10,Data24!$FJ$11:$FJ$20</definedName>
    <definedName name="A125585568C_Data">Data24!$FJ$11:$FJ$20</definedName>
    <definedName name="A125585568C_Latest">Data24!$FJ$20</definedName>
    <definedName name="A125585576C">Data24!$GB$1:$GB$10,Data24!$GB$11:$GB$20</definedName>
    <definedName name="A125585576C_Data">Data24!$GB$11:$GB$20</definedName>
    <definedName name="A125585576C_Latest">Data24!$GB$20</definedName>
    <definedName name="A125585584C">Data24!$DZ$1:$DZ$10,Data24!$DZ$11:$DZ$20</definedName>
    <definedName name="A125585584C_Data">Data24!$DZ$11:$DZ$20</definedName>
    <definedName name="A125585584C_Latest">Data24!$DZ$20</definedName>
    <definedName name="A125585592C">Data25!$F$1:$F$10,Data25!$F$11:$F$20</definedName>
    <definedName name="A125585592C_Data">Data25!$F$11:$F$20</definedName>
    <definedName name="A125585592C_Latest">Data25!$F$20</definedName>
    <definedName name="A125585600T">Data26!$BJ$1:$BJ$10,Data26!$BJ$11:$BJ$20</definedName>
    <definedName name="A125585600T_Data">Data26!$BJ$11:$BJ$20</definedName>
    <definedName name="A125585600T_Latest">Data26!$BJ$20</definedName>
    <definedName name="A125585608K">Data7!$GD$1:$GD$10,Data7!$GD$11:$GD$20</definedName>
    <definedName name="A125585608K_Data">Data7!$GD$11:$GD$20</definedName>
    <definedName name="A125585608K_Latest">Data7!$GD$20</definedName>
    <definedName name="A125585616K">Data7!$IF$1:$IF$10,Data7!$IF$11:$IF$20</definedName>
    <definedName name="A125585616K_Data">Data7!$IF$11:$IF$20</definedName>
    <definedName name="A125585616K_Latest">Data7!$IF$20</definedName>
    <definedName name="A125585624K">Data8!$BJ$1:$BJ$10,Data8!$BJ$11:$BJ$20</definedName>
    <definedName name="A125585624K_Data">Data8!$BJ$11:$BJ$20</definedName>
    <definedName name="A125585624K_Latest">Data8!$BJ$20</definedName>
    <definedName name="A125585632K">Data8!$ED$1:$ED$10,Data8!$ED$11:$ED$20</definedName>
    <definedName name="A125585632K_Data">Data8!$ED$11:$ED$20</definedName>
    <definedName name="A125585632K_Latest">Data8!$ED$20</definedName>
    <definedName name="A125585640K">Data6!$FJ$1:$FJ$10,Data6!$FJ$11:$FJ$20</definedName>
    <definedName name="A125585640K_Data">Data6!$FJ$11:$FJ$20</definedName>
    <definedName name="A125585640K_Latest">Data6!$FJ$20</definedName>
    <definedName name="A125585648C">Data7!$DJ$1:$DJ$10,Data7!$DJ$11:$DJ$20</definedName>
    <definedName name="A125585648C_Data">Data7!$DJ$11:$DJ$20</definedName>
    <definedName name="A125585648C_Latest">Data7!$DJ$20</definedName>
    <definedName name="A125585656C">Data8!$FN$1:$FN$10,Data8!$FN$11:$FN$20</definedName>
    <definedName name="A125585656C_Data">Data8!$FN$11:$FN$20</definedName>
    <definedName name="A125585656C_Latest">Data8!$FN$20</definedName>
    <definedName name="A125585664C">Data8!$DL$1:$DL$10,Data8!$DL$11:$DL$20</definedName>
    <definedName name="A125585664C_Data">Data8!$DL$11:$DL$20</definedName>
    <definedName name="A125585664C_Latest">Data8!$DL$20</definedName>
    <definedName name="A125585672C">Data8!$GX$1:$GX$10,Data8!$GX$11:$GX$20</definedName>
    <definedName name="A125585672C_Data">Data8!$GX$11:$GX$20</definedName>
    <definedName name="A125585672C_Latest">Data8!$GX$20</definedName>
    <definedName name="A125585680C">Data9!$AB$1:$AB$10,Data9!$AB$11:$AB$20</definedName>
    <definedName name="A125585680C_Data">Data9!$AB$11:$AB$20</definedName>
    <definedName name="A125585680C_Latest">Data9!$AB$20</definedName>
    <definedName name="A125585688W">Data7!$BH$1:$BH$10,Data7!$BH$11:$BH$20</definedName>
    <definedName name="A125585688W_Data">Data7!$BH$11:$BH$20</definedName>
    <definedName name="A125585688W_Latest">Data7!$BH$20</definedName>
    <definedName name="A125585696W">Data8!$H$1:$H$10,Data8!$H$11:$H$20</definedName>
    <definedName name="A125585696W_Data">Data8!$H$11:$H$20</definedName>
    <definedName name="A125585696W_Latest">Data8!$H$20</definedName>
    <definedName name="A125585704K">Data8!$EV$1:$EV$10,Data8!$EV$11:$EV$20</definedName>
    <definedName name="A125585704K_Data">Data8!$EV$11:$EV$20</definedName>
    <definedName name="A125585704K_Latest">Data8!$EV$20</definedName>
    <definedName name="A125585712K">Data8!$GF$1:$GF$10,Data8!$GF$11:$GF$20</definedName>
    <definedName name="A125585712K_Data">Data8!$GF$11:$GF$20</definedName>
    <definedName name="A125585712K_Latest">Data8!$GF$20</definedName>
    <definedName name="A125585720K">Data8!$HP$1:$HP$10,Data8!$HP$11:$HP$20</definedName>
    <definedName name="A125585720K_Data">Data8!$HP$11:$HP$20</definedName>
    <definedName name="A125585720K_Latest">Data8!$HP$20</definedName>
    <definedName name="A125585728C">Data9!$J$1:$J$10,Data9!$J$11:$J$20</definedName>
    <definedName name="A125585728C_Data">Data9!$J$11:$J$20</definedName>
    <definedName name="A125585728C_Latest">Data9!$J$20</definedName>
    <definedName name="A125585736C">Data6!$GT$1:$GT$10,Data6!$GT$11:$GT$20</definedName>
    <definedName name="A125585736C_Data">Data6!$GT$11:$GT$20</definedName>
    <definedName name="A125585736C_Latest">Data6!$GT$20</definedName>
    <definedName name="A125585744C">Data7!$F$1:$F$10,Data7!$F$11:$F$20</definedName>
    <definedName name="A125585744C_Data">Data7!$F$11:$F$20</definedName>
    <definedName name="A125585744C_Latest">Data7!$F$20</definedName>
    <definedName name="A125585752C">Data7!$X$1:$X$10,Data7!$X$11:$X$20</definedName>
    <definedName name="A125585752C_Data">Data7!$X$11:$X$20</definedName>
    <definedName name="A125585752C_Latest">Data7!$X$20</definedName>
    <definedName name="A125585760C">Data7!$CR$1:$CR$10,Data7!$CR$11:$CR$20</definedName>
    <definedName name="A125585760C_Data">Data7!$CR$11:$CR$20</definedName>
    <definedName name="A125585760C_Latest">Data7!$CR$20</definedName>
    <definedName name="A125585768W">Data7!$EB$1:$EB$10,Data7!$EB$11:$EB$20</definedName>
    <definedName name="A125585768W_Data">Data7!$EB$11:$EB$20</definedName>
    <definedName name="A125585768W_Latest">Data7!$EB$20</definedName>
    <definedName name="A125585776W">Data7!$ET$1:$ET$10,Data7!$ET$11:$ET$20</definedName>
    <definedName name="A125585776W_Data">Data7!$ET$11:$ET$20</definedName>
    <definedName name="A125585776W_Latest">Data7!$ET$20</definedName>
    <definedName name="A125585784W">Data8!$Z$1:$Z$10,Data8!$Z$11:$Z$20</definedName>
    <definedName name="A125585784W_Data">Data8!$Z$11:$Z$20</definedName>
    <definedName name="A125585784W_Latest">Data8!$Z$20</definedName>
    <definedName name="A125585792W">Data8!$IH$1:$IH$10,Data8!$IH$11:$IH$20</definedName>
    <definedName name="A125585792W_Data">Data8!$IH$11:$IH$20</definedName>
    <definedName name="A125585792W_Latest">Data8!$IH$20</definedName>
    <definedName name="A125585800K">Data9!$BL$1:$BL$10,Data9!$BL$11:$BL$20</definedName>
    <definedName name="A125585800K_Data">Data9!$BL$11:$BL$20</definedName>
    <definedName name="A125585800K_Latest">Data9!$BL$20</definedName>
    <definedName name="A125585808C">Data9!$CD$1:$CD$10,Data9!$CD$11:$CD$20</definedName>
    <definedName name="A125585808C_Data">Data9!$CD$11:$CD$20</definedName>
    <definedName name="A125585808C_Latest">Data9!$CD$20</definedName>
    <definedName name="A125585816C">Data7!$AP$1:$AP$10,Data7!$AP$11:$AP$20</definedName>
    <definedName name="A125585816C_Data">Data7!$AP$11:$AP$20</definedName>
    <definedName name="A125585816C_Latest">Data7!$AP$20</definedName>
    <definedName name="A125585824C">Data8!$CB$1:$CB$10,Data8!$CB$11:$CB$20</definedName>
    <definedName name="A125585824C_Data">Data8!$CB$11:$CB$20</definedName>
    <definedName name="A125585824C_Latest">Data8!$CB$20</definedName>
    <definedName name="A125585832C">Data8!$CT$1:$CT$10,Data8!$CT$11:$CT$20</definedName>
    <definedName name="A125585832C_Data">Data8!$CT$11:$CT$20</definedName>
    <definedName name="A125585832C_Latest">Data8!$CT$20</definedName>
    <definedName name="A125585840C">Data9!$AT$1:$AT$10,Data9!$AT$11:$AT$20</definedName>
    <definedName name="A125585840C_Data">Data9!$AT$11:$AT$20</definedName>
    <definedName name="A125585840C_Latest">Data9!$AT$20</definedName>
    <definedName name="A125585848W">Data6!$GB$1:$GB$10,Data6!$GB$11:$GB$20</definedName>
    <definedName name="A125585848W_Data">Data6!$GB$11:$GB$20</definedName>
    <definedName name="A125585848W_Latest">Data6!$GB$20</definedName>
    <definedName name="A125585856W">Data6!$HL$1:$HL$10,Data6!$HL$11:$HL$20</definedName>
    <definedName name="A125585856W_Data">Data6!$HL$11:$HL$20</definedName>
    <definedName name="A125585856W_Latest">Data6!$HL$20</definedName>
    <definedName name="A125585864W">Data6!$ID$1:$ID$10,Data6!$ID$11:$ID$20</definedName>
    <definedName name="A125585864W_Data">Data6!$ID$11:$ID$20</definedName>
    <definedName name="A125585864W_Latest">Data6!$ID$20</definedName>
    <definedName name="A125585872W">Data7!$BZ$1:$BZ$10,Data7!$BZ$11:$BZ$20</definedName>
    <definedName name="A125585872W_Data">Data7!$BZ$11:$BZ$20</definedName>
    <definedName name="A125585872W_Latest">Data7!$BZ$20</definedName>
    <definedName name="A125585880W">Data7!$GV$1:$GV$10,Data7!$GV$11:$GV$20</definedName>
    <definedName name="A125585880W_Data">Data7!$GV$11:$GV$20</definedName>
    <definedName name="A125585880W_Latest">Data7!$GV$20</definedName>
    <definedName name="A125585888R">Data7!$HN$1:$HN$10,Data7!$HN$11:$HN$20</definedName>
    <definedName name="A125585888R_Data">Data7!$HN$11:$HN$20</definedName>
    <definedName name="A125585888R_Latest">Data7!$HN$20</definedName>
    <definedName name="A125585896R">Data7!$FL$1:$FL$10,Data7!$FL$11:$FL$20</definedName>
    <definedName name="A125585896R_Data">Data7!$FL$11:$FL$20</definedName>
    <definedName name="A125585896R_Latest">Data7!$FL$20</definedName>
    <definedName name="A125585904C">Data8!$AR$1:$AR$10,Data8!$AR$11:$AR$20</definedName>
    <definedName name="A125585904C_Data">Data8!$AR$11:$AR$20</definedName>
    <definedName name="A125585904C_Latest">Data8!$AR$20</definedName>
    <definedName name="A125585912C">Data9!$CV$1:$CV$10,Data9!$CV$11:$CV$20</definedName>
    <definedName name="A125585912C_Data">Data9!$CV$11:$CV$20</definedName>
    <definedName name="A125585912C_Latest">Data9!$CV$20</definedName>
    <definedName name="A125585920C">Data16!$AP$1:$AP$10,Data16!$AP$11:$AP$20</definedName>
    <definedName name="A125585920C_Data">Data16!$AP$11:$AP$20</definedName>
    <definedName name="A125585920C_Latest">Data16!$AP$20</definedName>
    <definedName name="A125585928W">Data16!$CR$1:$CR$10,Data16!$CR$11:$CR$20</definedName>
    <definedName name="A125585928W_Data">Data16!$CR$11:$CR$20</definedName>
    <definedName name="A125585928W_Latest">Data16!$CR$20</definedName>
    <definedName name="A125585936W">Data16!$FL$1:$FL$10,Data16!$FL$11:$FL$20</definedName>
    <definedName name="A125585936W_Data">Data16!$FL$11:$FL$20</definedName>
    <definedName name="A125585936W_Latest">Data16!$FL$20</definedName>
    <definedName name="A125585944W">Data16!$IF$1:$IF$10,Data16!$IF$11:$IF$20</definedName>
    <definedName name="A125585944W_Data">Data16!$IF$11:$IF$20</definedName>
    <definedName name="A125585944W_Latest">Data16!$IF$20</definedName>
    <definedName name="A125585952W">Data15!$V$1:$V$10,Data15!$V$11:$V$20</definedName>
    <definedName name="A125585952W_Data">Data15!$V$11:$V$20</definedName>
    <definedName name="A125585952W_Latest">Data15!$V$20</definedName>
    <definedName name="A125585960W">Data15!$HL$1:$HL$10,Data15!$HL$11:$HL$20</definedName>
    <definedName name="A125585960W_Data">Data15!$HL$11:$HL$20</definedName>
    <definedName name="A125585960W_Latest">Data15!$HL$20</definedName>
    <definedName name="A125585968R">Data17!$Z$1:$Z$10,Data17!$Z$11:$Z$20</definedName>
    <definedName name="A125585968R_Data">Data17!$Z$11:$Z$20</definedName>
    <definedName name="A125585968R_Latest">Data17!$Z$20</definedName>
    <definedName name="A125585976R">Data16!$HN$1:$HN$10,Data16!$HN$11:$HN$20</definedName>
    <definedName name="A125585976R_Data">Data16!$HN$11:$HN$20</definedName>
    <definedName name="A125585976R_Latest">Data16!$HN$20</definedName>
    <definedName name="A125585984R">Data17!$BJ$1:$BJ$10,Data17!$BJ$11:$BJ$20</definedName>
    <definedName name="A125585984R_Data">Data17!$BJ$11:$BJ$20</definedName>
    <definedName name="A125585984R_Latest">Data17!$BJ$20</definedName>
    <definedName name="A125585992R">Data17!$ED$1:$ED$10,Data17!$ED$11:$ED$20</definedName>
    <definedName name="A125585992R_Data">Data17!$ED$11:$ED$20</definedName>
    <definedName name="A125585992R_Latest">Data17!$ED$20</definedName>
    <definedName name="A125586000F">Data15!$FJ$1:$FJ$10,Data15!$FJ$11:$FJ$20</definedName>
    <definedName name="A125586000F_Data">Data15!$FJ$11:$FJ$20</definedName>
    <definedName name="A125586000F_Latest">Data15!$FJ$20</definedName>
    <definedName name="A125586008X">Data16!$DJ$1:$DJ$10,Data16!$DJ$11:$DJ$20</definedName>
    <definedName name="A125586008X_Data">Data16!$DJ$11:$DJ$20</definedName>
    <definedName name="A125586008X_Latest">Data16!$DJ$20</definedName>
    <definedName name="A125586016X">Data17!$H$1:$H$10,Data17!$H$11:$H$20</definedName>
    <definedName name="A125586016X_Data">Data17!$H$11:$H$20</definedName>
    <definedName name="A125586016X_Latest">Data17!$H$20</definedName>
    <definedName name="A125586024X">Data17!$AR$1:$AR$10,Data17!$AR$11:$AR$20</definedName>
    <definedName name="A125586024X_Data">Data17!$AR$11:$AR$20</definedName>
    <definedName name="A125586024X_Latest">Data17!$AR$20</definedName>
    <definedName name="A125586032X">Data17!$CB$1:$CB$10,Data17!$CB$11:$CB$20</definedName>
    <definedName name="A125586032X_Data">Data17!$CB$11:$CB$20</definedName>
    <definedName name="A125586032X_Latest">Data17!$CB$20</definedName>
    <definedName name="A125586040X">Data17!$DL$1:$DL$10,Data17!$DL$11:$DL$20</definedName>
    <definedName name="A125586040X_Data">Data17!$DL$11:$DL$20</definedName>
    <definedName name="A125586040X_Latest">Data17!$DL$20</definedName>
    <definedName name="A125586048T">Data15!$BF$1:$BF$10,Data15!$BF$11:$BF$20</definedName>
    <definedName name="A125586048T_Data">Data15!$BF$11:$BF$20</definedName>
    <definedName name="A125586048T_Latest">Data15!$BF$20</definedName>
    <definedName name="A125586056T">Data15!$DH$1:$DH$10,Data15!$DH$11:$DH$20</definedName>
    <definedName name="A125586056T_Data">Data15!$DH$11:$DH$20</definedName>
    <definedName name="A125586056T_Latest">Data15!$DH$20</definedName>
    <definedName name="A125586064T">Data15!$DZ$1:$DZ$10,Data15!$DZ$11:$DZ$20</definedName>
    <definedName name="A125586064T_Data">Data15!$DZ$11:$DZ$20</definedName>
    <definedName name="A125586064T_Latest">Data15!$DZ$20</definedName>
    <definedName name="A125586072T">Data15!$GT$1:$GT$10,Data15!$GT$11:$GT$20</definedName>
    <definedName name="A125586072T_Data">Data15!$GT$11:$GT$20</definedName>
    <definedName name="A125586072T_Latest">Data15!$GT$20</definedName>
    <definedName name="A125586080T">Data15!$ID$1:$ID$10,Data15!$ID$11:$ID$20</definedName>
    <definedName name="A125586080T_Data">Data15!$ID$11:$ID$20</definedName>
    <definedName name="A125586080T_Latest">Data15!$ID$20</definedName>
    <definedName name="A125586088K">Data16!$F$1:$F$10,Data16!$F$11:$F$20</definedName>
    <definedName name="A125586088K_Data">Data16!$F$11:$F$20</definedName>
    <definedName name="A125586088K_Latest">Data16!$F$20</definedName>
    <definedName name="A125586096K">Data16!$EB$1:$EB$10,Data16!$EB$11:$EB$20</definedName>
    <definedName name="A125586096K_Data">Data16!$EB$11:$EB$20</definedName>
    <definedName name="A125586096K_Latest">Data16!$EB$20</definedName>
    <definedName name="A125586104X">Data17!$CT$1:$CT$10,Data17!$CT$11:$CT$20</definedName>
    <definedName name="A125586104X_Data">Data17!$CT$11:$CT$20</definedName>
    <definedName name="A125586104X_Latest">Data17!$CT$20</definedName>
    <definedName name="A125586112X">Data17!$FN$1:$FN$10,Data17!$FN$11:$FN$20</definedName>
    <definedName name="A125586112X_Data">Data17!$FN$11:$FN$20</definedName>
    <definedName name="A125586112X_Latest">Data17!$FN$20</definedName>
    <definedName name="A125586120X">Data17!$GF$1:$GF$10,Data17!$GF$11:$GF$20</definedName>
    <definedName name="A125586120X_Data">Data17!$GF$11:$GF$20</definedName>
    <definedName name="A125586120X_Latest">Data17!$GF$20</definedName>
    <definedName name="A125586128T">Data15!$ER$1:$ER$10,Data15!$ER$11:$ER$20</definedName>
    <definedName name="A125586128T_Data">Data15!$ER$11:$ER$20</definedName>
    <definedName name="A125586128T_Latest">Data15!$ER$20</definedName>
    <definedName name="A125586136T">Data16!$GD$1:$GD$10,Data16!$GD$11:$GD$20</definedName>
    <definedName name="A125586136T_Data">Data16!$GD$11:$GD$20</definedName>
    <definedName name="A125586136T_Latest">Data16!$GD$20</definedName>
    <definedName name="A125586144T">Data16!$GV$1:$GV$10,Data16!$GV$11:$GV$20</definedName>
    <definedName name="A125586144T_Data">Data16!$GV$11:$GV$20</definedName>
    <definedName name="A125586144T_Latest">Data16!$GV$20</definedName>
    <definedName name="A125586152T">Data17!$EV$1:$EV$10,Data17!$EV$11:$EV$20</definedName>
    <definedName name="A125586152T_Data">Data17!$EV$11:$EV$20</definedName>
    <definedName name="A125586152T_Latest">Data17!$EV$20</definedName>
    <definedName name="A125586160T">Data15!$AN$1:$AN$10,Data15!$AN$11:$AN$20</definedName>
    <definedName name="A125586160T_Data">Data15!$AN$11:$AN$20</definedName>
    <definedName name="A125586160T_Latest">Data15!$AN$20</definedName>
    <definedName name="A125586168K">Data15!$BX$1:$BX$10,Data15!$BX$11:$BX$20</definedName>
    <definedName name="A125586168K_Data">Data15!$BX$11:$BX$20</definedName>
    <definedName name="A125586168K_Latest">Data15!$BX$20</definedName>
    <definedName name="A125586176K">Data15!$CP$1:$CP$10,Data15!$CP$11:$CP$20</definedName>
    <definedName name="A125586176K_Data">Data15!$CP$11:$CP$20</definedName>
    <definedName name="A125586176K_Latest">Data15!$CP$20</definedName>
    <definedName name="A125586184K">Data15!$GB$1:$GB$10,Data15!$GB$11:$GB$20</definedName>
    <definedName name="A125586184K_Data">Data15!$GB$11:$GB$20</definedName>
    <definedName name="A125586184K_Latest">Data15!$GB$20</definedName>
    <definedName name="A125586192K">Data16!$BH$1:$BH$10,Data16!$BH$11:$BH$20</definedName>
    <definedName name="A125586192K_Data">Data16!$BH$11:$BH$20</definedName>
    <definedName name="A125586192K_Latest">Data16!$BH$20</definedName>
    <definedName name="A125586200X">Data16!$BZ$1:$BZ$10,Data16!$BZ$11:$BZ$20</definedName>
    <definedName name="A125586200X_Data">Data16!$BZ$11:$BZ$20</definedName>
    <definedName name="A125586200X_Latest">Data16!$BZ$20</definedName>
    <definedName name="A125586208T">Data16!$X$1:$X$10,Data16!$X$11:$X$20</definedName>
    <definedName name="A125586208T_Data">Data16!$X$11:$X$20</definedName>
    <definedName name="A125586208T_Latest">Data16!$X$20</definedName>
    <definedName name="A125586216T">Data16!$ET$1:$ET$10,Data16!$ET$11:$ET$20</definedName>
    <definedName name="A125586216T_Data">Data16!$ET$11:$ET$20</definedName>
    <definedName name="A125586216T_Latest">Data16!$ET$20</definedName>
    <definedName name="A125586224T">Data17!$GX$1:$GX$10,Data17!$GX$11:$GX$20</definedName>
    <definedName name="A125586224T_Data">Data17!$GX$11:$GX$20</definedName>
    <definedName name="A125586224T_Latest">Data17!$GX$20</definedName>
    <definedName name="A125586232T">Data18!$IJ$1:$IJ$10,Data18!$IJ$11:$IJ$20</definedName>
    <definedName name="A125586232T_Data">Data18!$IJ$11:$IJ$20</definedName>
    <definedName name="A125586232T_Latest">Data18!$IJ$20</definedName>
    <definedName name="A125586240T">Data19!$AV$1:$AV$10,Data19!$AV$11:$AV$20</definedName>
    <definedName name="A125586240T_Data">Data19!$AV$11:$AV$20</definedName>
    <definedName name="A125586240T_Latest">Data19!$AV$20</definedName>
    <definedName name="A125586248K">Data19!$DP$1:$DP$10,Data19!$DP$11:$DP$20</definedName>
    <definedName name="A125586248K_Data">Data19!$DP$11:$DP$20</definedName>
    <definedName name="A125586248K_Latest">Data19!$DP$20</definedName>
    <definedName name="A125586256K">Data19!$GJ$1:$GJ$10,Data19!$GJ$11:$GJ$20</definedName>
    <definedName name="A125586256K_Data">Data19!$GJ$11:$GJ$20</definedName>
    <definedName name="A125586256K_Latest">Data19!$GJ$20</definedName>
    <definedName name="A125586264K">Data17!$HP$1:$HP$10,Data17!$HP$11:$HP$20</definedName>
    <definedName name="A125586264K_Data">Data17!$HP$11:$HP$20</definedName>
    <definedName name="A125586264K_Latest">Data17!$HP$20</definedName>
    <definedName name="A125586272K">Data18!$FP$1:$FP$10,Data18!$FP$11:$FP$20</definedName>
    <definedName name="A125586272K_Data">Data18!$FP$11:$FP$20</definedName>
    <definedName name="A125586272K_Latest">Data18!$FP$20</definedName>
    <definedName name="A125586280K">Data19!$HT$1:$HT$10,Data19!$HT$11:$HT$20</definedName>
    <definedName name="A125586280K_Data">Data19!$HT$11:$HT$20</definedName>
    <definedName name="A125586280K_Latest">Data19!$HT$20</definedName>
    <definedName name="A125586288C">Data19!$FR$1:$FR$10,Data19!$FR$11:$FR$20</definedName>
    <definedName name="A125586288C_Data">Data19!$FR$11:$FR$20</definedName>
    <definedName name="A125586288C_Latest">Data19!$FR$20</definedName>
    <definedName name="A125586296C">Data20!$N$1:$N$10,Data20!$N$11:$N$20</definedName>
    <definedName name="A125586296C_Data">Data20!$N$11:$N$20</definedName>
    <definedName name="A125586296C_Latest">Data20!$N$20</definedName>
    <definedName name="A125586304T">Data20!$CH$1:$CH$10,Data20!$CH$11:$CH$20</definedName>
    <definedName name="A125586304T_Data">Data20!$CH$11:$CH$20</definedName>
    <definedName name="A125586304T_Latest">Data20!$CH$20</definedName>
    <definedName name="A125586312T">Data18!$DN$1:$DN$10,Data18!$DN$11:$DN$20</definedName>
    <definedName name="A125586312T_Data">Data18!$DN$11:$DN$20</definedName>
    <definedName name="A125586312T_Latest">Data18!$DN$20</definedName>
    <definedName name="A125586320T">Data19!$BN$1:$BN$10,Data19!$BN$11:$BN$20</definedName>
    <definedName name="A125586320T_Data">Data19!$BN$11:$BN$20</definedName>
    <definedName name="A125586320T_Latest">Data19!$BN$20</definedName>
    <definedName name="A125586328K">Data19!$HB$1:$HB$10,Data19!$HB$11:$HB$20</definedName>
    <definedName name="A125586328K_Data">Data19!$HB$11:$HB$20</definedName>
    <definedName name="A125586328K_Latest">Data19!$HB$20</definedName>
    <definedName name="A125586336K">Data19!$IL$1:$IL$10,Data19!$IL$11:$IL$20</definedName>
    <definedName name="A125586336K_Data">Data19!$IL$11:$IL$20</definedName>
    <definedName name="A125586336K_Latest">Data19!$IL$20</definedName>
    <definedName name="A125586344K">Data20!$AF$1:$AF$10,Data20!$AF$11:$AF$20</definedName>
    <definedName name="A125586344K_Data">Data20!$AF$11:$AF$20</definedName>
    <definedName name="A125586344K_Latest">Data20!$AF$20</definedName>
    <definedName name="A125586352K">Data20!$BP$1:$BP$10,Data20!$BP$11:$BP$20</definedName>
    <definedName name="A125586352K_Data">Data20!$BP$11:$BP$20</definedName>
    <definedName name="A125586352K_Latest">Data20!$BP$20</definedName>
    <definedName name="A125586360K">Data18!$J$1:$J$10,Data18!$J$11:$J$20</definedName>
    <definedName name="A125586360K_Data">Data18!$J$11:$J$20</definedName>
    <definedName name="A125586360K_Latest">Data18!$J$20</definedName>
    <definedName name="A125586368C">Data18!$BL$1:$BL$10,Data18!$BL$11:$BL$20</definedName>
    <definedName name="A125586368C_Data">Data18!$BL$11:$BL$20</definedName>
    <definedName name="A125586368C_Latest">Data18!$BL$20</definedName>
    <definedName name="A125586376C">Data18!$CD$1:$CD$10,Data18!$CD$11:$CD$20</definedName>
    <definedName name="A125586376C_Data">Data18!$CD$11:$CD$20</definedName>
    <definedName name="A125586376C_Latest">Data18!$CD$20</definedName>
    <definedName name="A125586384C">Data18!$EX$1:$EX$10,Data18!$EX$11:$EX$20</definedName>
    <definedName name="A125586384C_Data">Data18!$EX$11:$EX$20</definedName>
    <definedName name="A125586384C_Latest">Data18!$EX$20</definedName>
    <definedName name="A125586392C">Data18!$GH$1:$GH$10,Data18!$GH$11:$GH$20</definedName>
    <definedName name="A125586392C_Data">Data18!$GH$11:$GH$20</definedName>
    <definedName name="A125586392C_Latest">Data18!$GH$20</definedName>
    <definedName name="A125586400T">Data18!$GZ$1:$GZ$10,Data18!$GZ$11:$GZ$20</definedName>
    <definedName name="A125586400T_Data">Data18!$GZ$11:$GZ$20</definedName>
    <definedName name="A125586400T_Latest">Data18!$GZ$20</definedName>
    <definedName name="A125586408K">Data19!$CF$1:$CF$10,Data19!$CF$11:$CF$20</definedName>
    <definedName name="A125586408K_Data">Data19!$CF$11:$CF$20</definedName>
    <definedName name="A125586408K_Latest">Data19!$CF$20</definedName>
    <definedName name="A125586416K">Data20!$AX$1:$AX$10,Data20!$AX$11:$AX$20</definedName>
    <definedName name="A125586416K_Data">Data20!$AX$11:$AX$20</definedName>
    <definedName name="A125586416K_Latest">Data20!$AX$20</definedName>
    <definedName name="A125586424K">Data20!$DR$1:$DR$10,Data20!$DR$11:$DR$20</definedName>
    <definedName name="A125586424K_Data">Data20!$DR$11:$DR$20</definedName>
    <definedName name="A125586424K_Latest">Data20!$DR$20</definedName>
    <definedName name="A125586432K">Data20!$EJ$1:$EJ$10,Data20!$EJ$11:$EJ$20</definedName>
    <definedName name="A125586432K_Data">Data20!$EJ$11:$EJ$20</definedName>
    <definedName name="A125586432K_Latest">Data20!$EJ$20</definedName>
    <definedName name="A125586440K">Data18!$CV$1:$CV$10,Data18!$CV$11:$CV$20</definedName>
    <definedName name="A125586440K_Data">Data18!$CV$11:$CV$20</definedName>
    <definedName name="A125586440K_Latest">Data18!$CV$20</definedName>
    <definedName name="A125586448C">Data19!$EH$1:$EH$10,Data19!$EH$11:$EH$20</definedName>
    <definedName name="A125586448C_Data">Data19!$EH$11:$EH$20</definedName>
    <definedName name="A125586448C_Latest">Data19!$EH$20</definedName>
    <definedName name="A125586456C">Data19!$EZ$1:$EZ$10,Data19!$EZ$11:$EZ$20</definedName>
    <definedName name="A125586456C_Data">Data19!$EZ$11:$EZ$20</definedName>
    <definedName name="A125586456C_Latest">Data19!$EZ$20</definedName>
    <definedName name="A125586464C">Data20!$CZ$1:$CZ$10,Data20!$CZ$11:$CZ$20</definedName>
    <definedName name="A125586464C_Data">Data20!$CZ$11:$CZ$20</definedName>
    <definedName name="A125586464C_Latest">Data20!$CZ$20</definedName>
    <definedName name="A125586472C">Data17!$IH$1:$IH$10,Data17!$IH$11:$IH$20</definedName>
    <definedName name="A125586472C_Data">Data17!$IH$11:$IH$20</definedName>
    <definedName name="A125586472C_Latest">Data17!$IH$20</definedName>
    <definedName name="A125586480C">Data18!$AB$1:$AB$10,Data18!$AB$11:$AB$20</definedName>
    <definedName name="A125586480C_Data">Data18!$AB$11:$AB$20</definedName>
    <definedName name="A125586480C_Latest">Data18!$AB$20</definedName>
    <definedName name="A125586488W">Data18!$AT$1:$AT$10,Data18!$AT$11:$AT$20</definedName>
    <definedName name="A125586488W_Data">Data18!$AT$11:$AT$20</definedName>
    <definedName name="A125586488W_Latest">Data18!$AT$20</definedName>
    <definedName name="A125586496W">Data18!$EF$1:$EF$10,Data18!$EF$11:$EF$20</definedName>
    <definedName name="A125586496W_Data">Data18!$EF$11:$EF$20</definedName>
    <definedName name="A125586496W_Latest">Data18!$EF$20</definedName>
    <definedName name="A125586504K">Data19!$L$1:$L$10,Data19!$L$11:$L$20</definedName>
    <definedName name="A125586504K_Data">Data19!$L$11:$L$20</definedName>
    <definedName name="A125586504K_Latest">Data19!$L$20</definedName>
    <definedName name="A125586512K">Data19!$AD$1:$AD$10,Data19!$AD$11:$AD$20</definedName>
    <definedName name="A125586512K_Data">Data19!$AD$11:$AD$20</definedName>
    <definedName name="A125586512K_Latest">Data19!$AD$20</definedName>
    <definedName name="A125586520K">Data18!$HR$1:$HR$10,Data18!$HR$11:$HR$20</definedName>
    <definedName name="A125586520K_Data">Data18!$HR$11:$HR$20</definedName>
    <definedName name="A125586520K_Latest">Data18!$HR$20</definedName>
    <definedName name="A125586528C">Data19!$CX$1:$CX$10,Data19!$CX$11:$CX$20</definedName>
    <definedName name="A125586528C_Data">Data19!$CX$11:$CX$20</definedName>
    <definedName name="A125586528C_Latest">Data19!$CX$20</definedName>
    <definedName name="A125586536C">Data20!$FB$1:$FB$10,Data20!$FB$11:$FB$20</definedName>
    <definedName name="A125586536C_Data">Data20!$FB$11:$FB$20</definedName>
    <definedName name="A125586536C_Latest">Data20!$FB$20</definedName>
    <definedName name="A125586544C">Data21!$GN$1:$GN$10,Data21!$GN$11:$GN$20</definedName>
    <definedName name="A125586544C_Data">Data21!$GN$11:$GN$20</definedName>
    <definedName name="A125586544C_Latest">Data21!$GN$20</definedName>
    <definedName name="A125586552C">Data21!$IP$1:$IP$10,Data21!$IP$11:$IP$20</definedName>
    <definedName name="A125586552C_Data">Data21!$IP$11:$IP$20</definedName>
    <definedName name="A125586552C_Latest">Data21!$IP$20</definedName>
    <definedName name="A125586560C">Data22!$BT$1:$BT$10,Data22!$BT$11:$BT$20</definedName>
    <definedName name="A125586560C_Data">Data22!$BT$11:$BT$20</definedName>
    <definedName name="A125586560C_Latest">Data22!$BT$20</definedName>
    <definedName name="A125586568W">Data22!$EN$1:$EN$10,Data22!$EN$11:$EN$20</definedName>
    <definedName name="A125586568W_Data">Data22!$EN$11:$EN$20</definedName>
    <definedName name="A125586568W_Latest">Data22!$EN$20</definedName>
    <definedName name="A125586576W">Data20!$FT$1:$FT$10,Data20!$FT$11:$FT$20</definedName>
    <definedName name="A125586576W_Data">Data20!$FT$11:$FT$20</definedName>
    <definedName name="A125586576W_Latest">Data20!$FT$20</definedName>
    <definedName name="A125586584W">Data21!$DT$1:$DT$10,Data21!$DT$11:$DT$20</definedName>
    <definedName name="A125586584W_Data">Data21!$DT$11:$DT$20</definedName>
    <definedName name="A125586584W_Latest">Data21!$DT$20</definedName>
    <definedName name="A125586592W">Data22!$FX$1:$FX$10,Data22!$FX$11:$FX$20</definedName>
    <definedName name="A125586592W_Data">Data22!$FX$11:$FX$20</definedName>
    <definedName name="A125586592W_Latest">Data22!$FX$20</definedName>
    <definedName name="A125586600K">Data22!$DV$1:$DV$10,Data22!$DV$11:$DV$20</definedName>
    <definedName name="A125586600K_Data">Data22!$DV$11:$DV$20</definedName>
    <definedName name="A125586600K_Latest">Data22!$DV$20</definedName>
    <definedName name="A125586608C">Data22!$HH$1:$HH$10,Data22!$HH$11:$HH$20</definedName>
    <definedName name="A125586608C_Data">Data22!$HH$11:$HH$20</definedName>
    <definedName name="A125586608C_Latest">Data22!$HH$20</definedName>
    <definedName name="A125586616C">Data23!$AL$1:$AL$10,Data23!$AL$11:$AL$20</definedName>
    <definedName name="A125586616C_Data">Data23!$AL$11:$AL$20</definedName>
    <definedName name="A125586616C_Latest">Data23!$AL$20</definedName>
    <definedName name="A125586624C">Data21!$BR$1:$BR$10,Data21!$BR$11:$BR$20</definedName>
    <definedName name="A125586624C_Data">Data21!$BR$11:$BR$20</definedName>
    <definedName name="A125586624C_Latest">Data21!$BR$20</definedName>
    <definedName name="A125586632C">Data22!$R$1:$R$10,Data22!$R$11:$R$20</definedName>
    <definedName name="A125586632C_Data">Data22!$R$11:$R$20</definedName>
    <definedName name="A125586632C_Latest">Data22!$R$20</definedName>
    <definedName name="A125586640C">Data22!$FF$1:$FF$10,Data22!$FF$11:$FF$20</definedName>
    <definedName name="A125586640C_Data">Data22!$FF$11:$FF$20</definedName>
    <definedName name="A125586640C_Latest">Data22!$FF$20</definedName>
    <definedName name="A125586648W">Data22!$GP$1:$GP$10,Data22!$GP$11:$GP$20</definedName>
    <definedName name="A125586648W_Data">Data22!$GP$11:$GP$20</definedName>
    <definedName name="A125586648W_Latest">Data22!$GP$20</definedName>
    <definedName name="A125586656W">Data22!$HZ$1:$HZ$10,Data22!$HZ$11:$HZ$20</definedName>
    <definedName name="A125586656W_Data">Data22!$HZ$11:$HZ$20</definedName>
    <definedName name="A125586656W_Latest">Data22!$HZ$20</definedName>
    <definedName name="A125586664W">Data23!$T$1:$T$10,Data23!$T$11:$T$20</definedName>
    <definedName name="A125586664W_Data">Data23!$T$11:$T$20</definedName>
    <definedName name="A125586664W_Latest">Data23!$T$20</definedName>
    <definedName name="A125586672W">Data20!$HD$1:$HD$10,Data20!$HD$11:$HD$20</definedName>
    <definedName name="A125586672W_Data">Data20!$HD$11:$HD$20</definedName>
    <definedName name="A125586672W_Latest">Data20!$HD$20</definedName>
    <definedName name="A125586680W">Data21!$P$1:$P$10,Data21!$P$11:$P$20</definedName>
    <definedName name="A125586680W_Data">Data21!$P$11:$P$20</definedName>
    <definedName name="A125586680W_Latest">Data21!$P$20</definedName>
    <definedName name="A125586688R">Data21!$AH$1:$AH$10,Data21!$AH$11:$AH$20</definedName>
    <definedName name="A125586688R_Data">Data21!$AH$11:$AH$20</definedName>
    <definedName name="A125586688R_Latest">Data21!$AH$20</definedName>
    <definedName name="A125586696R">Data21!$DB$1:$DB$10,Data21!$DB$11:$DB$20</definedName>
    <definedName name="A125586696R_Data">Data21!$DB$11:$DB$20</definedName>
    <definedName name="A125586696R_Latest">Data21!$DB$20</definedName>
    <definedName name="A125586704C">Data21!$EL$1:$EL$10,Data21!$EL$11:$EL$20</definedName>
    <definedName name="A125586704C_Data">Data21!$EL$11:$EL$20</definedName>
    <definedName name="A125586704C_Latest">Data21!$EL$20</definedName>
    <definedName name="A125586712C">Data21!$FD$1:$FD$10,Data21!$FD$11:$FD$20</definedName>
    <definedName name="A125586712C_Data">Data21!$FD$11:$FD$20</definedName>
    <definedName name="A125586712C_Latest">Data21!$FD$20</definedName>
    <definedName name="A125586720C">Data22!$AJ$1:$AJ$10,Data22!$AJ$11:$AJ$20</definedName>
    <definedName name="A125586720C_Data">Data22!$AJ$11:$AJ$20</definedName>
    <definedName name="A125586720C_Latest">Data22!$AJ$20</definedName>
    <definedName name="A125586728W">Data23!$B$1:$B$10,Data23!$B$11:$B$20</definedName>
    <definedName name="A125586728W_Data">Data23!$B$11:$B$20</definedName>
    <definedName name="A125586728W_Latest">Data23!$B$20</definedName>
    <definedName name="A125586736W">Data23!$BV$1:$BV$10,Data23!$BV$11:$BV$20</definedName>
    <definedName name="A125586736W_Data">Data23!$BV$11:$BV$20</definedName>
    <definedName name="A125586736W_Latest">Data23!$BV$20</definedName>
    <definedName name="A125586744W">Data23!$CN$1:$CN$10,Data23!$CN$11:$CN$20</definedName>
    <definedName name="A125586744W_Data">Data23!$CN$11:$CN$20</definedName>
    <definedName name="A125586744W_Latest">Data23!$CN$20</definedName>
    <definedName name="A125586752W">Data21!$AZ$1:$AZ$10,Data21!$AZ$11:$AZ$20</definedName>
    <definedName name="A125586752W_Data">Data21!$AZ$11:$AZ$20</definedName>
    <definedName name="A125586752W_Latest">Data21!$AZ$20</definedName>
    <definedName name="A125586760W">Data22!$CL$1:$CL$10,Data22!$CL$11:$CL$20</definedName>
    <definedName name="A125586760W_Data">Data22!$CL$11:$CL$20</definedName>
    <definedName name="A125586760W_Latest">Data22!$CL$20</definedName>
    <definedName name="A125586768R">Data22!$DD$1:$DD$10,Data22!$DD$11:$DD$20</definedName>
    <definedName name="A125586768R_Data">Data22!$DD$11:$DD$20</definedName>
    <definedName name="A125586768R_Latest">Data22!$DD$20</definedName>
    <definedName name="A125586776R">Data23!$BD$1:$BD$10,Data23!$BD$11:$BD$20</definedName>
    <definedName name="A125586776R_Data">Data23!$BD$11:$BD$20</definedName>
    <definedName name="A125586776R_Latest">Data23!$BD$20</definedName>
    <definedName name="A125586784R">Data20!$GL$1:$GL$10,Data20!$GL$11:$GL$20</definedName>
    <definedName name="A125586784R_Data">Data20!$GL$11:$GL$20</definedName>
    <definedName name="A125586784R_Latest">Data20!$GL$20</definedName>
    <definedName name="A125586792R">Data20!$HV$1:$HV$10,Data20!$HV$11:$HV$20</definedName>
    <definedName name="A125586792R_Data">Data20!$HV$11:$HV$20</definedName>
    <definedName name="A125586792R_Latest">Data20!$HV$20</definedName>
    <definedName name="A125586800C">Data20!$IN$1:$IN$10,Data20!$IN$11:$IN$20</definedName>
    <definedName name="A125586800C_Data">Data20!$IN$11:$IN$20</definedName>
    <definedName name="A125586800C_Latest">Data20!$IN$20</definedName>
    <definedName name="A125586808W">Data21!$CJ$1:$CJ$10,Data21!$CJ$11:$CJ$20</definedName>
    <definedName name="A125586808W_Data">Data21!$CJ$11:$CJ$20</definedName>
    <definedName name="A125586808W_Latest">Data21!$CJ$20</definedName>
    <definedName name="A125586816W">Data21!$HF$1:$HF$10,Data21!$HF$11:$HF$20</definedName>
    <definedName name="A125586816W_Data">Data21!$HF$11:$HF$20</definedName>
    <definedName name="A125586816W_Latest">Data21!$HF$20</definedName>
    <definedName name="A125586824W">Data21!$HX$1:$HX$10,Data21!$HX$11:$HX$20</definedName>
    <definedName name="A125586824W_Data">Data21!$HX$11:$HX$20</definedName>
    <definedName name="A125586824W_Latest">Data21!$HX$20</definedName>
    <definedName name="A125586832W">Data21!$FV$1:$FV$10,Data21!$FV$11:$FV$20</definedName>
    <definedName name="A125586832W_Data">Data21!$FV$11:$FV$20</definedName>
    <definedName name="A125586832W_Latest">Data21!$FV$20</definedName>
    <definedName name="A125586840W">Data22!$BB$1:$BB$10,Data22!$BB$11:$BB$20</definedName>
    <definedName name="A125586840W_Data">Data22!$BB$11:$BB$20</definedName>
    <definedName name="A125586840W_Latest">Data22!$BB$20</definedName>
    <definedName name="A125586848R">Data23!$DF$1:$DF$10,Data23!$DF$11:$DF$20</definedName>
    <definedName name="A125586848R_Data">Data23!$DF$11:$DF$20</definedName>
    <definedName name="A125586848R_Latest">Data23!$DF$20</definedName>
    <definedName name="A125586856R">Data4!$HZ$1:$HZ$10,Data4!$HZ$11:$HZ$20</definedName>
    <definedName name="A125586856R_Data">Data4!$HZ$11:$HZ$20</definedName>
    <definedName name="A125586856R_Latest">Data4!$HZ$20</definedName>
    <definedName name="A125586864R">Data5!$AL$1:$AL$10,Data5!$AL$11:$AL$20</definedName>
    <definedName name="A125586864R_Data">Data5!$AL$11:$AL$20</definedName>
    <definedName name="A125586864R_Latest">Data5!$AL$20</definedName>
    <definedName name="A125586872R">Data5!$DF$1:$DF$10,Data5!$DF$11:$DF$20</definedName>
    <definedName name="A125586872R_Data">Data5!$DF$11:$DF$20</definedName>
    <definedName name="A125586872R_Latest">Data5!$DF$20</definedName>
    <definedName name="A125586880R">Data5!$FZ$1:$FZ$10,Data5!$FZ$11:$FZ$20</definedName>
    <definedName name="A125586880R_Data">Data5!$FZ$11:$FZ$20</definedName>
    <definedName name="A125586880R_Latest">Data5!$FZ$20</definedName>
    <definedName name="A125586888J">Data3!$HF$1:$HF$10,Data3!$HF$11:$HF$20</definedName>
    <definedName name="A125586888J_Data">Data3!$HF$11:$HF$20</definedName>
    <definedName name="A125586888J_Latest">Data3!$HF$20</definedName>
    <definedName name="A125586896J">Data4!$FF$1:$FF$10,Data4!$FF$11:$FF$20</definedName>
    <definedName name="A125586896J_Data">Data4!$FF$11:$FF$20</definedName>
    <definedName name="A125586896J_Latest">Data4!$FF$20</definedName>
    <definedName name="A125586904W">Data5!$HJ$1:$HJ$10,Data5!$HJ$11:$HJ$20</definedName>
    <definedName name="A125586904W_Data">Data5!$HJ$11:$HJ$20</definedName>
    <definedName name="A125586904W_Latest">Data5!$HJ$20</definedName>
    <definedName name="A125586912W">Data5!$FH$1:$FH$10,Data5!$FH$11:$FH$20</definedName>
    <definedName name="A125586912W_Data">Data5!$FH$11:$FH$20</definedName>
    <definedName name="A125586912W_Latest">Data5!$FH$20</definedName>
    <definedName name="A125586920W">Data6!$D$1:$D$10,Data6!$D$11:$D$20</definedName>
    <definedName name="A125586920W_Data">Data6!$D$11:$D$20</definedName>
    <definedName name="A125586920W_Latest">Data6!$D$20</definedName>
    <definedName name="A125586928R">Data6!$BX$1:$BX$10,Data6!$BX$11:$BX$20</definedName>
    <definedName name="A125586928R_Data">Data6!$BX$11:$BX$20</definedName>
    <definedName name="A125586928R_Latest">Data6!$BX$20</definedName>
    <definedName name="A125586936R">Data4!$DD$1:$DD$10,Data4!$DD$11:$DD$20</definedName>
    <definedName name="A125586936R_Data">Data4!$DD$11:$DD$20</definedName>
    <definedName name="A125586936R_Latest">Data4!$DD$20</definedName>
    <definedName name="A125586944R">Data5!$BD$1:$BD$10,Data5!$BD$11:$BD$20</definedName>
    <definedName name="A125586944R_Data">Data5!$BD$11:$BD$20</definedName>
    <definedName name="A125586944R_Latest">Data5!$BD$20</definedName>
    <definedName name="A125586952R">Data5!$GR$1:$GR$10,Data5!$GR$11:$GR$20</definedName>
    <definedName name="A125586952R_Data">Data5!$GR$11:$GR$20</definedName>
    <definedName name="A125586952R_Latest">Data5!$GR$20</definedName>
    <definedName name="A125586960R">Data5!$IB$1:$IB$10,Data5!$IB$11:$IB$20</definedName>
    <definedName name="A125586960R_Data">Data5!$IB$11:$IB$20</definedName>
    <definedName name="A125586960R_Latest">Data5!$IB$20</definedName>
    <definedName name="A125586968J">Data6!$V$1:$V$10,Data6!$V$11:$V$20</definedName>
    <definedName name="A125586968J_Data">Data6!$V$11:$V$20</definedName>
    <definedName name="A125586968J_Latest">Data6!$V$20</definedName>
    <definedName name="A125586976J">Data6!$BF$1:$BF$10,Data6!$BF$11:$BF$20</definedName>
    <definedName name="A125586976J_Data">Data6!$BF$11:$BF$20</definedName>
    <definedName name="A125586976J_Latest">Data6!$BF$20</definedName>
    <definedName name="A125586984J">Data3!$IP$1:$IP$10,Data3!$IP$11:$IP$20</definedName>
    <definedName name="A125586984J_Data">Data3!$IP$11:$IP$20</definedName>
    <definedName name="A125586984J_Latest">Data3!$IP$20</definedName>
    <definedName name="A125586992J">Data4!$BB$1:$BB$10,Data4!$BB$11:$BB$20</definedName>
    <definedName name="A125586992J_Data">Data4!$BB$11:$BB$20</definedName>
    <definedName name="A125586992J_Latest">Data4!$BB$20</definedName>
    <definedName name="A125587000X">Data4!$BT$1:$BT$10,Data4!$BT$11:$BT$20</definedName>
    <definedName name="A125587000X_Data">Data4!$BT$11:$BT$20</definedName>
    <definedName name="A125587000X_Latest">Data4!$BT$20</definedName>
    <definedName name="A125587008T">Data4!$EN$1:$EN$10,Data4!$EN$11:$EN$20</definedName>
    <definedName name="A125587008T_Data">Data4!$EN$11:$EN$20</definedName>
    <definedName name="A125587008T_Latest">Data4!$EN$20</definedName>
    <definedName name="A125587016T">Data4!$FX$1:$FX$10,Data4!$FX$11:$FX$20</definedName>
    <definedName name="A125587016T_Data">Data4!$FX$11:$FX$20</definedName>
    <definedName name="A125587016T_Latest">Data4!$FX$20</definedName>
    <definedName name="A125587024T">Data4!$GP$1:$GP$10,Data4!$GP$11:$GP$20</definedName>
    <definedName name="A125587024T_Data">Data4!$GP$11:$GP$20</definedName>
    <definedName name="A125587024T_Latest">Data4!$GP$20</definedName>
    <definedName name="A125587032T">Data5!$BV$1:$BV$10,Data5!$BV$11:$BV$20</definedName>
    <definedName name="A125587032T_Data">Data5!$BV$11:$BV$20</definedName>
    <definedName name="A125587032T_Latest">Data5!$BV$20</definedName>
    <definedName name="A125587040T">Data6!$AN$1:$AN$10,Data6!$AN$11:$AN$20</definedName>
    <definedName name="A125587040T_Data">Data6!$AN$11:$AN$20</definedName>
    <definedName name="A125587040T_Latest">Data6!$AN$20</definedName>
    <definedName name="A125587048K">Data6!$DH$1:$DH$10,Data6!$DH$11:$DH$20</definedName>
    <definedName name="A125587048K_Data">Data6!$DH$11:$DH$20</definedName>
    <definedName name="A125587048K_Latest">Data6!$DH$20</definedName>
    <definedName name="A125587056K">Data6!$DZ$1:$DZ$10,Data6!$DZ$11:$DZ$20</definedName>
    <definedName name="A125587056K_Data">Data6!$DZ$11:$DZ$20</definedName>
    <definedName name="A125587056K_Latest">Data6!$DZ$20</definedName>
    <definedName name="A125587064K">Data4!$CL$1:$CL$10,Data4!$CL$11:$CL$20</definedName>
    <definedName name="A125587064K_Data">Data4!$CL$11:$CL$20</definedName>
    <definedName name="A125587064K_Latest">Data4!$CL$20</definedName>
    <definedName name="A125587072K">Data5!$DX$1:$DX$10,Data5!$DX$11:$DX$20</definedName>
    <definedName name="A125587072K_Data">Data5!$DX$11:$DX$20</definedName>
    <definedName name="A125587072K_Latest">Data5!$DX$20</definedName>
    <definedName name="A125587080K">Data5!$EP$1:$EP$10,Data5!$EP$11:$EP$20</definedName>
    <definedName name="A125587080K_Data">Data5!$EP$11:$EP$20</definedName>
    <definedName name="A125587080K_Latest">Data5!$EP$20</definedName>
    <definedName name="A125587088C">Data6!$CP$1:$CP$10,Data6!$CP$11:$CP$20</definedName>
    <definedName name="A125587088C_Data">Data6!$CP$11:$CP$20</definedName>
    <definedName name="A125587088C_Latest">Data6!$CP$20</definedName>
    <definedName name="A125587096C">Data3!$HX$1:$HX$10,Data3!$HX$11:$HX$20</definedName>
    <definedName name="A125587096C_Data">Data3!$HX$11:$HX$20</definedName>
    <definedName name="A125587096C_Latest">Data3!$HX$20</definedName>
    <definedName name="A125587104T">Data4!$R$1:$R$10,Data4!$R$11:$R$20</definedName>
    <definedName name="A125587104T_Data">Data4!$R$11:$R$20</definedName>
    <definedName name="A125587104T_Latest">Data4!$R$20</definedName>
    <definedName name="A125587112T">Data4!$AJ$1:$AJ$10,Data4!$AJ$11:$AJ$20</definedName>
    <definedName name="A125587112T_Data">Data4!$AJ$11:$AJ$20</definedName>
    <definedName name="A125587112T_Latest">Data4!$AJ$20</definedName>
    <definedName name="A125587120T">Data4!$DV$1:$DV$10,Data4!$DV$11:$DV$20</definedName>
    <definedName name="A125587120T_Data">Data4!$DV$11:$DV$20</definedName>
    <definedName name="A125587120T_Latest">Data4!$DV$20</definedName>
    <definedName name="A125587128K">Data5!$B$1:$B$10,Data5!$B$11:$B$20</definedName>
    <definedName name="A125587128K_Data">Data5!$B$11:$B$20</definedName>
    <definedName name="A125587128K_Latest">Data5!$B$20</definedName>
    <definedName name="A125587136K">Data5!$T$1:$T$10,Data5!$T$11:$T$20</definedName>
    <definedName name="A125587136K_Data">Data5!$T$11:$T$20</definedName>
    <definedName name="A125587136K_Latest">Data5!$T$20</definedName>
    <definedName name="A125587144K">Data4!$HH$1:$HH$10,Data4!$HH$11:$HH$20</definedName>
    <definedName name="A125587144K_Data">Data4!$HH$11:$HH$20</definedName>
    <definedName name="A125587144K_Latest">Data4!$HH$20</definedName>
    <definedName name="A125587152K">Data5!$CN$1:$CN$10,Data5!$CN$11:$CN$20</definedName>
    <definedName name="A125587152K_Data">Data5!$CN$11:$CN$20</definedName>
    <definedName name="A125587152K_Latest">Data5!$CN$20</definedName>
    <definedName name="A125587160K">Data6!$ER$1:$ER$10,Data6!$ER$11:$ER$20</definedName>
    <definedName name="A125587160K_Data">Data6!$ER$11:$ER$20</definedName>
    <definedName name="A125587160K_Latest">Data6!$ER$20</definedName>
    <definedName name="A125587168C">Data10!$EH$1:$EH$10,Data10!$EH$11:$EH$20</definedName>
    <definedName name="A125587168C_Data">Data10!$EH$11:$EH$20</definedName>
    <definedName name="A125587168C_Latest">Data10!$EH$20</definedName>
    <definedName name="A125587176C">Data10!$GJ$1:$GJ$10,Data10!$GJ$11:$GJ$20</definedName>
    <definedName name="A125587176C_Data">Data10!$GJ$11:$GJ$20</definedName>
    <definedName name="A125587176C_Latest">Data10!$GJ$20</definedName>
    <definedName name="A125587184C">Data11!$N$1:$N$10,Data11!$N$11:$N$20</definedName>
    <definedName name="A125587184C_Data">Data11!$N$11:$N$20</definedName>
    <definedName name="A125587184C_Latest">Data11!$N$20</definedName>
    <definedName name="A125587192C">Data11!$CH$1:$CH$10,Data11!$CH$11:$CH$20</definedName>
    <definedName name="A125587192C_Data">Data11!$CH$11:$CH$20</definedName>
    <definedName name="A125587192C_Latest">Data11!$CH$20</definedName>
    <definedName name="A125587200T">Data9!$DN$1:$DN$10,Data9!$DN$11:$DN$20</definedName>
    <definedName name="A125587200T_Data">Data9!$DN$11:$DN$20</definedName>
    <definedName name="A125587200T_Latest">Data9!$DN$20</definedName>
    <definedName name="A125587208K">Data10!$BN$1:$BN$10,Data10!$BN$11:$BN$20</definedName>
    <definedName name="A125587208K_Data">Data10!$BN$11:$BN$20</definedName>
    <definedName name="A125587208K_Latest">Data10!$BN$20</definedName>
    <definedName name="A125587216K">Data11!$DR$1:$DR$10,Data11!$DR$11:$DR$20</definedName>
    <definedName name="A125587216K_Data">Data11!$DR$11:$DR$20</definedName>
    <definedName name="A125587216K_Latest">Data11!$DR$20</definedName>
    <definedName name="A125587224K">Data11!$BP$1:$BP$10,Data11!$BP$11:$BP$20</definedName>
    <definedName name="A125587224K_Data">Data11!$BP$11:$BP$20</definedName>
    <definedName name="A125587224K_Latest">Data11!$BP$20</definedName>
    <definedName name="A125587232K">Data11!$FB$1:$FB$10,Data11!$FB$11:$FB$20</definedName>
    <definedName name="A125587232K_Data">Data11!$FB$11:$FB$20</definedName>
    <definedName name="A125587232K_Latest">Data11!$FB$20</definedName>
    <definedName name="A125587240K">Data11!$HV$1:$HV$10,Data11!$HV$11:$HV$20</definedName>
    <definedName name="A125587240K_Data">Data11!$HV$11:$HV$20</definedName>
    <definedName name="A125587240K_Latest">Data11!$HV$20</definedName>
    <definedName name="A125587248C">Data10!$L$1:$L$10,Data10!$L$11:$L$20</definedName>
    <definedName name="A125587248C_Data">Data10!$L$11:$L$20</definedName>
    <definedName name="A125587248C_Latest">Data10!$L$20</definedName>
    <definedName name="A125587256C">Data10!$HB$1:$HB$10,Data10!$HB$11:$HB$20</definedName>
    <definedName name="A125587256C_Data">Data10!$HB$11:$HB$20</definedName>
    <definedName name="A125587256C_Latest">Data10!$HB$20</definedName>
    <definedName name="A125587264C">Data11!$CZ$1:$CZ$10,Data11!$CZ$11:$CZ$20</definedName>
    <definedName name="A125587264C_Data">Data11!$CZ$11:$CZ$20</definedName>
    <definedName name="A125587264C_Latest">Data11!$CZ$20</definedName>
    <definedName name="A125587272C">Data11!$EJ$1:$EJ$10,Data11!$EJ$11:$EJ$20</definedName>
    <definedName name="A125587272C_Data">Data11!$EJ$11:$EJ$20</definedName>
    <definedName name="A125587272C_Latest">Data11!$EJ$20</definedName>
    <definedName name="A125587280C">Data11!$FT$1:$FT$10,Data11!$FT$11:$FT$20</definedName>
    <definedName name="A125587280C_Data">Data11!$FT$11:$FT$20</definedName>
    <definedName name="A125587280C_Latest">Data11!$FT$20</definedName>
    <definedName name="A125587288W">Data11!$HD$1:$HD$10,Data11!$HD$11:$HD$20</definedName>
    <definedName name="A125587288W_Data">Data11!$HD$11:$HD$20</definedName>
    <definedName name="A125587288W_Latest">Data11!$HD$20</definedName>
    <definedName name="A125587296W">Data9!$EX$1:$EX$10,Data9!$EX$11:$EX$20</definedName>
    <definedName name="A125587296W_Data">Data9!$EX$11:$EX$20</definedName>
    <definedName name="A125587296W_Latest">Data9!$EX$20</definedName>
    <definedName name="A125587304K">Data9!$GZ$1:$GZ$10,Data9!$GZ$11:$GZ$20</definedName>
    <definedName name="A125587304K_Data">Data9!$GZ$11:$GZ$20</definedName>
    <definedName name="A125587304K_Latest">Data9!$GZ$20</definedName>
    <definedName name="A125587312K">Data9!$HR$1:$HR$10,Data9!$HR$11:$HR$20</definedName>
    <definedName name="A125587312K_Data">Data9!$HR$11:$HR$20</definedName>
    <definedName name="A125587312K_Latest">Data9!$HR$20</definedName>
    <definedName name="A125587320K">Data10!$AV$1:$AV$10,Data10!$AV$11:$AV$20</definedName>
    <definedName name="A125587320K_Data">Data10!$AV$11:$AV$20</definedName>
    <definedName name="A125587320K_Latest">Data10!$AV$20</definedName>
    <definedName name="A125587328C">Data10!$CF$1:$CF$10,Data10!$CF$11:$CF$20</definedName>
    <definedName name="A125587328C_Data">Data10!$CF$11:$CF$20</definedName>
    <definedName name="A125587328C_Latest">Data10!$CF$20</definedName>
    <definedName name="A125587336C">Data10!$CX$1:$CX$10,Data10!$CX$11:$CX$20</definedName>
    <definedName name="A125587336C_Data">Data10!$CX$11:$CX$20</definedName>
    <definedName name="A125587336C_Latest">Data10!$CX$20</definedName>
    <definedName name="A125587344C">Data10!$HT$1:$HT$10,Data10!$HT$11:$HT$20</definedName>
    <definedName name="A125587344C_Data">Data10!$HT$11:$HT$20</definedName>
    <definedName name="A125587344C_Latest">Data10!$HT$20</definedName>
    <definedName name="A125587352C">Data11!$GL$1:$GL$10,Data11!$GL$11:$GL$20</definedName>
    <definedName name="A125587352C_Data">Data11!$GL$11:$GL$20</definedName>
    <definedName name="A125587352C_Latest">Data11!$GL$20</definedName>
    <definedName name="A125587360C">Data12!$P$1:$P$10,Data12!$P$11:$P$20</definedName>
    <definedName name="A125587360C_Data">Data12!$P$11:$P$20</definedName>
    <definedName name="A125587360C_Latest">Data12!$P$20</definedName>
    <definedName name="A125587368W">Data12!$AH$1:$AH$10,Data12!$AH$11:$AH$20</definedName>
    <definedName name="A125587368W_Data">Data12!$AH$11:$AH$20</definedName>
    <definedName name="A125587368W_Latest">Data12!$AH$20</definedName>
    <definedName name="A125587376W">Data9!$IJ$1:$IJ$10,Data9!$IJ$11:$IJ$20</definedName>
    <definedName name="A125587376W_Data">Data9!$IJ$11:$IJ$20</definedName>
    <definedName name="A125587376W_Latest">Data9!$IJ$20</definedName>
    <definedName name="A125587384W">Data11!$AF$1:$AF$10,Data11!$AF$11:$AF$20</definedName>
    <definedName name="A125587384W_Data">Data11!$AF$11:$AF$20</definedName>
    <definedName name="A125587384W_Latest">Data11!$AF$20</definedName>
    <definedName name="A125587392W">Data11!$AX$1:$AX$10,Data11!$AX$11:$AX$20</definedName>
    <definedName name="A125587392W_Data">Data11!$AX$11:$AX$20</definedName>
    <definedName name="A125587392W_Latest">Data11!$AX$20</definedName>
    <definedName name="A125587400K">Data11!$IN$1:$IN$10,Data11!$IN$11:$IN$20</definedName>
    <definedName name="A125587400K_Data">Data11!$IN$11:$IN$20</definedName>
    <definedName name="A125587400K_Latest">Data11!$IN$20</definedName>
    <definedName name="A125587408C">Data9!$EF$1:$EF$10,Data9!$EF$11:$EF$20</definedName>
    <definedName name="A125587408C_Data">Data9!$EF$11:$EF$20</definedName>
    <definedName name="A125587408C_Latest">Data9!$EF$20</definedName>
    <definedName name="A125587416C">Data9!$FP$1:$FP$10,Data9!$FP$11:$FP$20</definedName>
    <definedName name="A125587416C_Data">Data9!$FP$11:$FP$20</definedName>
    <definedName name="A125587416C_Latest">Data9!$FP$20</definedName>
    <definedName name="A125587424C">Data9!$GH$1:$GH$10,Data9!$GH$11:$GH$20</definedName>
    <definedName name="A125587424C_Data">Data9!$GH$11:$GH$20</definedName>
    <definedName name="A125587424C_Latest">Data9!$GH$20</definedName>
    <definedName name="A125587432C">Data10!$AD$1:$AD$10,Data10!$AD$11:$AD$20</definedName>
    <definedName name="A125587432C_Data">Data10!$AD$11:$AD$20</definedName>
    <definedName name="A125587432C_Latest">Data10!$AD$20</definedName>
    <definedName name="A125587440C">Data10!$EZ$1:$EZ$10,Data10!$EZ$11:$EZ$20</definedName>
    <definedName name="A125587440C_Data">Data10!$EZ$11:$EZ$20</definedName>
    <definedName name="A125587440C_Latest">Data10!$EZ$20</definedName>
    <definedName name="A125587448W">Data10!$FR$1:$FR$10,Data10!$FR$11:$FR$20</definedName>
    <definedName name="A125587448W_Data">Data10!$FR$11:$FR$20</definedName>
    <definedName name="A125587448W_Latest">Data10!$FR$20</definedName>
    <definedName name="A125587456W">Data10!$DP$1:$DP$10,Data10!$DP$11:$DP$20</definedName>
    <definedName name="A125587456W_Data">Data10!$DP$11:$DP$20</definedName>
    <definedName name="A125587456W_Latest">Data10!$DP$20</definedName>
    <definedName name="A125587464W">Data10!$IL$1:$IL$10,Data10!$IL$11:$IL$20</definedName>
    <definedName name="A125587464W_Data">Data10!$IL$11:$IL$20</definedName>
    <definedName name="A125587464W_Latest">Data10!$IL$20</definedName>
    <definedName name="A125587472W">Data12!$AZ$1:$AZ$10,Data12!$AZ$11:$AZ$20</definedName>
    <definedName name="A125587472W_Data">Data12!$AZ$11:$AZ$20</definedName>
    <definedName name="A125587472W_Latest">Data12!$AZ$20</definedName>
    <definedName name="A125587480W">Data13!$CL$1:$CL$10,Data13!$CL$11:$CL$20</definedName>
    <definedName name="A125587480W_Data">Data13!$CL$11:$CL$20</definedName>
    <definedName name="A125587480W_Latest">Data13!$CL$20</definedName>
    <definedName name="A125587488R">Data13!$EN$1:$EN$10,Data13!$EN$11:$EN$20</definedName>
    <definedName name="A125587488R_Data">Data13!$EN$11:$EN$20</definedName>
    <definedName name="A125587488R_Latest">Data13!$EN$20</definedName>
    <definedName name="A125587496R">Data13!$HH$1:$HH$10,Data13!$HH$11:$HH$20</definedName>
    <definedName name="A125587496R_Data">Data13!$HH$11:$HH$20</definedName>
    <definedName name="A125587496R_Latest">Data13!$HH$20</definedName>
    <definedName name="A125587504C">Data14!$AL$1:$AL$10,Data14!$AL$11:$AL$20</definedName>
    <definedName name="A125587504C_Data">Data14!$AL$11:$AL$20</definedName>
    <definedName name="A125587504C_Latest">Data14!$AL$20</definedName>
    <definedName name="A125587512C">Data12!$BR$1:$BR$10,Data12!$BR$11:$BR$20</definedName>
    <definedName name="A125587512C_Data">Data12!$BR$11:$BR$20</definedName>
    <definedName name="A125587512C_Latest">Data12!$BR$20</definedName>
    <definedName name="A125587520C">Data13!$R$1:$R$10,Data13!$R$11:$R$20</definedName>
    <definedName name="A125587520C_Data">Data13!$R$11:$R$20</definedName>
    <definedName name="A125587520C_Latest">Data13!$R$20</definedName>
    <definedName name="A125587528W">Data14!$BV$1:$BV$10,Data14!$BV$11:$BV$20</definedName>
    <definedName name="A125587528W_Data">Data14!$BV$11:$BV$20</definedName>
    <definedName name="A125587528W_Latest">Data14!$BV$20</definedName>
    <definedName name="A125587536W">Data14!$T$1:$T$10,Data14!$T$11:$T$20</definedName>
    <definedName name="A125587536W_Data">Data14!$T$11:$T$20</definedName>
    <definedName name="A125587536W_Latest">Data14!$T$20</definedName>
    <definedName name="A125587544W">Data14!$DF$1:$DF$10,Data14!$DF$11:$DF$20</definedName>
    <definedName name="A125587544W_Data">Data14!$DF$11:$DF$20</definedName>
    <definedName name="A125587544W_Latest">Data14!$DF$20</definedName>
    <definedName name="A125587552W">Data14!$FZ$1:$FZ$10,Data14!$FZ$11:$FZ$20</definedName>
    <definedName name="A125587552W_Data">Data14!$FZ$11:$FZ$20</definedName>
    <definedName name="A125587552W_Latest">Data14!$FZ$20</definedName>
    <definedName name="A125587560W">Data12!$HF$1:$HF$10,Data12!$HF$11:$HF$20</definedName>
    <definedName name="A125587560W_Data">Data12!$HF$11:$HF$20</definedName>
    <definedName name="A125587560W_Latest">Data12!$HF$20</definedName>
    <definedName name="A125587568R">Data13!$FF$1:$FF$10,Data13!$FF$11:$FF$20</definedName>
    <definedName name="A125587568R_Data">Data13!$FF$11:$FF$20</definedName>
    <definedName name="A125587568R_Latest">Data13!$FF$20</definedName>
    <definedName name="A125587576R">Data14!$BD$1:$BD$10,Data14!$BD$11:$BD$20</definedName>
    <definedName name="A125587576R_Data">Data14!$BD$11:$BD$20</definedName>
    <definedName name="A125587576R_Latest">Data14!$BD$20</definedName>
    <definedName name="A125587584R">Data14!$CN$1:$CN$10,Data14!$CN$11:$CN$20</definedName>
    <definedName name="A125587584R_Data">Data14!$CN$11:$CN$20</definedName>
    <definedName name="A125587584R_Latest">Data14!$CN$20</definedName>
    <definedName name="A125587592R">Data14!$DX$1:$DX$10,Data14!$DX$11:$DX$20</definedName>
    <definedName name="A125587592R_Data">Data14!$DX$11:$DX$20</definedName>
    <definedName name="A125587592R_Latest">Data14!$DX$20</definedName>
    <definedName name="A125587600C">Data14!$FH$1:$FH$10,Data14!$FH$11:$FH$20</definedName>
    <definedName name="A125587600C_Data">Data14!$FH$11:$FH$20</definedName>
    <definedName name="A125587600C_Latest">Data14!$FH$20</definedName>
    <definedName name="A125587608W">Data12!$DB$1:$DB$10,Data12!$DB$11:$DB$20</definedName>
    <definedName name="A125587608W_Data">Data12!$DB$11:$DB$20</definedName>
    <definedName name="A125587608W_Latest">Data12!$DB$20</definedName>
    <definedName name="A125587616W">Data12!$FD$1:$FD$10,Data12!$FD$11:$FD$20</definedName>
    <definedName name="A125587616W_Data">Data12!$FD$11:$FD$20</definedName>
    <definedName name="A125587616W_Latest">Data12!$FD$20</definedName>
    <definedName name="A125587624W">Data12!$FV$1:$FV$10,Data12!$FV$11:$FV$20</definedName>
    <definedName name="A125587624W_Data">Data12!$FV$11:$FV$20</definedName>
    <definedName name="A125587624W_Latest">Data12!$FV$20</definedName>
    <definedName name="A125587632W">Data12!$IP$1:$IP$10,Data12!$IP$11:$IP$20</definedName>
    <definedName name="A125587632W_Data">Data12!$IP$11:$IP$20</definedName>
    <definedName name="A125587632W_Latest">Data12!$IP$20</definedName>
    <definedName name="A125587640W">Data13!$AJ$1:$AJ$10,Data13!$AJ$11:$AJ$20</definedName>
    <definedName name="A125587640W_Data">Data13!$AJ$11:$AJ$20</definedName>
    <definedName name="A125587640W_Latest">Data13!$AJ$20</definedName>
    <definedName name="A125587648R">Data13!$BB$1:$BB$10,Data13!$BB$11:$BB$20</definedName>
    <definedName name="A125587648R_Data">Data13!$BB$11:$BB$20</definedName>
    <definedName name="A125587648R_Latest">Data13!$BB$20</definedName>
    <definedName name="A125587656R">Data13!$FX$1:$FX$10,Data13!$FX$11:$FX$20</definedName>
    <definedName name="A125587656R_Data">Data13!$FX$11:$FX$20</definedName>
    <definedName name="A125587656R_Latest">Data13!$FX$20</definedName>
    <definedName name="A125587664R">Data14!$EP$1:$EP$10,Data14!$EP$11:$EP$20</definedName>
    <definedName name="A125587664R_Data">Data14!$EP$11:$EP$20</definedName>
    <definedName name="A125587664R_Latest">Data14!$EP$20</definedName>
    <definedName name="A125587672R">Data14!$HJ$1:$HJ$10,Data14!$HJ$11:$HJ$20</definedName>
    <definedName name="A125587672R_Data">Data14!$HJ$11:$HJ$20</definedName>
    <definedName name="A125587672R_Latest">Data14!$HJ$20</definedName>
    <definedName name="A125587680R">Data14!$IB$1:$IB$10,Data14!$IB$11:$IB$20</definedName>
    <definedName name="A125587680R_Data">Data14!$IB$11:$IB$20</definedName>
    <definedName name="A125587680R_Latest">Data14!$IB$20</definedName>
    <definedName name="A125587688J">Data12!$GN$1:$GN$10,Data12!$GN$11:$GN$20</definedName>
    <definedName name="A125587688J_Data">Data12!$GN$11:$GN$20</definedName>
    <definedName name="A125587688J_Latest">Data12!$GN$20</definedName>
    <definedName name="A125587696J">Data13!$HZ$1:$HZ$10,Data13!$HZ$11:$HZ$20</definedName>
    <definedName name="A125587696J_Data">Data13!$HZ$11:$HZ$20</definedName>
    <definedName name="A125587696J_Latest">Data13!$HZ$20</definedName>
    <definedName name="A125587704W">Data14!$B$1:$B$10,Data14!$B$11:$B$20</definedName>
    <definedName name="A125587704W_Data">Data14!$B$11:$B$20</definedName>
    <definedName name="A125587704W_Latest">Data14!$B$20</definedName>
    <definedName name="A125587712W">Data14!$GR$1:$GR$10,Data14!$GR$11:$GR$20</definedName>
    <definedName name="A125587712W_Data">Data14!$GR$11:$GR$20</definedName>
    <definedName name="A125587712W_Latest">Data14!$GR$20</definedName>
    <definedName name="A125587720W">Data12!$CJ$1:$CJ$10,Data12!$CJ$11:$CJ$20</definedName>
    <definedName name="A125587720W_Data">Data12!$CJ$11:$CJ$20</definedName>
    <definedName name="A125587720W_Latest">Data12!$CJ$20</definedName>
    <definedName name="A125587728R">Data12!$DT$1:$DT$10,Data12!$DT$11:$DT$20</definedName>
    <definedName name="A125587728R_Data">Data12!$DT$11:$DT$20</definedName>
    <definedName name="A125587728R_Latest">Data12!$DT$20</definedName>
    <definedName name="A125587736R">Data12!$EL$1:$EL$10,Data12!$EL$11:$EL$20</definedName>
    <definedName name="A125587736R_Data">Data12!$EL$11:$EL$20</definedName>
    <definedName name="A125587736R_Latest">Data12!$EL$20</definedName>
    <definedName name="A125587744R">Data12!$HX$1:$HX$10,Data12!$HX$11:$HX$20</definedName>
    <definedName name="A125587744R_Data">Data12!$HX$11:$HX$20</definedName>
    <definedName name="A125587744R_Latest">Data12!$HX$20</definedName>
    <definedName name="A125587752R">Data13!$DD$1:$DD$10,Data13!$DD$11:$DD$20</definedName>
    <definedName name="A125587752R_Data">Data13!$DD$11:$DD$20</definedName>
    <definedName name="A125587752R_Latest">Data13!$DD$20</definedName>
    <definedName name="A125587760R">Data13!$DV$1:$DV$10,Data13!$DV$11:$DV$20</definedName>
    <definedName name="A125587760R_Data">Data13!$DV$11:$DV$20</definedName>
    <definedName name="A125587760R_Latest">Data13!$DV$20</definedName>
    <definedName name="A125587768J">Data13!$BT$1:$BT$10,Data13!$BT$11:$BT$20</definedName>
    <definedName name="A125587768J_Data">Data13!$BT$11:$BT$20</definedName>
    <definedName name="A125587768J_Latest">Data13!$BT$20</definedName>
    <definedName name="A125587776J">Data13!$GP$1:$GP$10,Data13!$GP$11:$GP$20</definedName>
    <definedName name="A125587776J_Data">Data13!$GP$11:$GP$20</definedName>
    <definedName name="A125587776J_Latest">Data13!$GP$20</definedName>
    <definedName name="A125587784J">Data15!$D$1:$D$10,Data15!$D$11:$D$20</definedName>
    <definedName name="A125587784J_Data">Data15!$D$11:$D$20</definedName>
    <definedName name="A125587784J_Latest">Data15!$D$20</definedName>
    <definedName name="A125587792J">Data2!$AI$1:$AI$10,Data2!$AI$11:$AI$20</definedName>
    <definedName name="A125587792J_Data">Data2!$AI$11:$AI$20</definedName>
    <definedName name="A125587792J_Latest">Data2!$AI$20</definedName>
    <definedName name="A125587800W">Data2!$CK$1:$CK$10,Data2!$CK$11:$CK$20</definedName>
    <definedName name="A125587800W_Data">Data2!$CK$11:$CK$20</definedName>
    <definedName name="A125587800W_Latest">Data2!$CK$20</definedName>
    <definedName name="A125587808R">Data2!$FE$1:$FE$10,Data2!$FE$11:$FE$20</definedName>
    <definedName name="A125587808R_Data">Data2!$FE$11:$FE$20</definedName>
    <definedName name="A125587808R_Latest">Data2!$FE$20</definedName>
    <definedName name="A125587816R">Data2!$HY$1:$HY$10,Data2!$HY$11:$HY$20</definedName>
    <definedName name="A125587816R_Data">Data2!$HY$11:$HY$20</definedName>
    <definedName name="A125587816R_Latest">Data2!$HY$20</definedName>
    <definedName name="A125587824R">Data1!$O$1:$O$10,Data1!$O$11:$O$20</definedName>
    <definedName name="A125587824R_Data">Data1!$O$11:$O$20</definedName>
    <definedName name="A125587824R_Latest">Data1!$O$20</definedName>
    <definedName name="A125587832R">Data1!$HE$1:$HE$10,Data1!$HE$11:$HE$20</definedName>
    <definedName name="A125587832R_Data">Data1!$HE$11:$HE$20</definedName>
    <definedName name="A125587832R_Latest">Data1!$HE$20</definedName>
    <definedName name="A125587840R">Data3!$S$1:$S$10,Data3!$S$11:$S$20</definedName>
    <definedName name="A125587840R_Data">Data3!$S$11:$S$20</definedName>
    <definedName name="A125587840R_Latest">Data3!$S$20</definedName>
    <definedName name="A125587848J">Data2!$HG$1:$HG$10,Data2!$HG$11:$HG$20</definedName>
    <definedName name="A125587848J_Data">Data2!$HG$11:$HG$20</definedName>
    <definedName name="A125587848J_Latest">Data2!$HG$20</definedName>
    <definedName name="A125587856J">Data3!$BC$1:$BC$10,Data3!$BC$11:$BC$20</definedName>
    <definedName name="A125587856J_Data">Data3!$BC$11:$BC$20</definedName>
    <definedName name="A125587856J_Latest">Data3!$BC$20</definedName>
    <definedName name="A125587864J">Data3!$DW$1:$DW$10,Data3!$DW$11:$DW$20</definedName>
    <definedName name="A125587864J_Data">Data3!$DW$11:$DW$20</definedName>
    <definedName name="A125587864J_Latest">Data3!$DW$20</definedName>
    <definedName name="A125587872J">Data1!$FC$1:$FC$10,Data1!$FC$11:$FC$20</definedName>
    <definedName name="A125587872J_Data">Data1!$FC$11:$FC$20</definedName>
    <definedName name="A125587872J_Latest">Data1!$FC$20</definedName>
    <definedName name="A125587880J">Data2!$DC$1:$DC$10,Data2!$DC$11:$DC$20</definedName>
    <definedName name="A125587880J_Data">Data2!$DC$11:$DC$20</definedName>
    <definedName name="A125587880J_Latest">Data2!$DC$20</definedName>
    <definedName name="A125587888A">Data2!$IQ$1:$IQ$10,Data2!$IQ$11:$IQ$20</definedName>
    <definedName name="A125587888A_Data">Data2!$IQ$11:$IQ$20</definedName>
    <definedName name="A125587888A_Latest">Data2!$IQ$20</definedName>
    <definedName name="A125587896A">Data3!$AK$1:$AK$10,Data3!$AK$11:$AK$20</definedName>
    <definedName name="A125587896A_Data">Data3!$AK$11:$AK$20</definedName>
    <definedName name="A125587896A_Latest">Data3!$AK$20</definedName>
    <definedName name="A125587904R">Data3!$BU$1:$BU$10,Data3!$BU$11:$BU$20</definedName>
    <definedName name="A125587904R_Data">Data3!$BU$11:$BU$20</definedName>
    <definedName name="A125587904R_Latest">Data3!$BU$20</definedName>
    <definedName name="A125587912R">Data3!$DE$1:$DE$10,Data3!$DE$11:$DE$20</definedName>
    <definedName name="A125587912R_Data">Data3!$DE$11:$DE$20</definedName>
    <definedName name="A125587912R_Latest">Data3!$DE$20</definedName>
    <definedName name="A125587920R">Data1!$AY$1:$AY$10,Data1!$AY$11:$AY$20</definedName>
    <definedName name="A125587920R_Data">Data1!$AY$11:$AY$20</definedName>
    <definedName name="A125587920R_Latest">Data1!$AY$20</definedName>
    <definedName name="A125587928J">Data1!$DA$1:$DA$10,Data1!$DA$11:$DA$20</definedName>
    <definedName name="A125587928J_Data">Data1!$DA$11:$DA$20</definedName>
    <definedName name="A125587928J_Latest">Data1!$DA$20</definedName>
    <definedName name="A125587936J">Data1!$DS$1:$DS$10,Data1!$DS$11:$DS$20</definedName>
    <definedName name="A125587936J_Data">Data1!$DS$11:$DS$20</definedName>
    <definedName name="A125587936J_Latest">Data1!$DS$20</definedName>
    <definedName name="A125587944J">Data1!$GM$1:$GM$10,Data1!$GM$11:$GM$20</definedName>
    <definedName name="A125587944J_Data">Data1!$GM$11:$GM$20</definedName>
    <definedName name="A125587944J_Latest">Data1!$GM$20</definedName>
    <definedName name="A125587952J">Data1!$HW$1:$HW$10,Data1!$HW$11:$HW$20</definedName>
    <definedName name="A125587952J_Data">Data1!$HW$11:$HW$20</definedName>
    <definedName name="A125587952J_Latest">Data1!$HW$20</definedName>
    <definedName name="A125587960J">Data1!$IO$1:$IO$10,Data1!$IO$11:$IO$20</definedName>
    <definedName name="A125587960J_Data">Data1!$IO$11:$IO$20</definedName>
    <definedName name="A125587960J_Latest">Data1!$IO$20</definedName>
    <definedName name="A125587968A">Data2!$DU$1:$DU$10,Data2!$DU$11:$DU$20</definedName>
    <definedName name="A125587968A_Data">Data2!$DU$11:$DU$20</definedName>
    <definedName name="A125587968A_Latest">Data2!$DU$20</definedName>
    <definedName name="A125587976A">Data3!$CM$1:$CM$10,Data3!$CM$11:$CM$20</definedName>
    <definedName name="A125587976A_Data">Data3!$CM$11:$CM$20</definedName>
    <definedName name="A125587976A_Latest">Data3!$CM$20</definedName>
    <definedName name="A125587984A">Data3!$FG$1:$FG$10,Data3!$FG$11:$FG$20</definedName>
    <definedName name="A125587984A_Data">Data3!$FG$11:$FG$20</definedName>
    <definedName name="A125587984A_Latest">Data3!$FG$20</definedName>
    <definedName name="A125587992A">Data3!$FY$1:$FY$10,Data3!$FY$11:$FY$20</definedName>
    <definedName name="A125587992A_Data">Data3!$FY$11:$FY$20</definedName>
    <definedName name="A125587992A_Latest">Data3!$FY$20</definedName>
    <definedName name="A125588000T">Data1!$EK$1:$EK$10,Data1!$EK$11:$EK$20</definedName>
    <definedName name="A125588000T_Data">Data1!$EK$11:$EK$20</definedName>
    <definedName name="A125588000T_Latest">Data1!$EK$20</definedName>
    <definedName name="A125588008K">Data2!$FW$1:$FW$10,Data2!$FW$11:$FW$20</definedName>
    <definedName name="A125588008K_Data">Data2!$FW$11:$FW$20</definedName>
    <definedName name="A125588008K_Latest">Data2!$FW$20</definedName>
    <definedName name="A125588016K">Data2!$GO$1:$GO$10,Data2!$GO$11:$GO$20</definedName>
    <definedName name="A125588016K_Data">Data2!$GO$11:$GO$20</definedName>
    <definedName name="A125588016K_Latest">Data2!$GO$20</definedName>
    <definedName name="A125588024K">Data3!$EO$1:$EO$10,Data3!$EO$11:$EO$20</definedName>
    <definedName name="A125588024K_Data">Data3!$EO$11:$EO$20</definedName>
    <definedName name="A125588024K_Latest">Data3!$EO$20</definedName>
    <definedName name="A125588032K">Data1!$AG$1:$AG$10,Data1!$AG$11:$AG$20</definedName>
    <definedName name="A125588032K_Data">Data1!$AG$11:$AG$20</definedName>
    <definedName name="A125588032K_Latest">Data1!$AG$20</definedName>
    <definedName name="A125588040K">Data1!$BQ$1:$BQ$10,Data1!$BQ$11:$BQ$20</definedName>
    <definedName name="A125588040K_Data">Data1!$BQ$11:$BQ$20</definedName>
    <definedName name="A125588040K_Latest">Data1!$BQ$20</definedName>
    <definedName name="A125588048C">Data1!$CI$1:$CI$10,Data1!$CI$11:$CI$20</definedName>
    <definedName name="A125588048C_Data">Data1!$CI$11:$CI$20</definedName>
    <definedName name="A125588048C_Latest">Data1!$CI$20</definedName>
    <definedName name="A125588056C">Data1!$FU$1:$FU$10,Data1!$FU$11:$FU$20</definedName>
    <definedName name="A125588056C_Data">Data1!$FU$11:$FU$20</definedName>
    <definedName name="A125588056C_Latest">Data1!$FU$20</definedName>
    <definedName name="A125588064C">Data2!$BA$1:$BA$10,Data2!$BA$11:$BA$20</definedName>
    <definedName name="A125588064C_Data">Data2!$BA$11:$BA$20</definedName>
    <definedName name="A125588064C_Latest">Data2!$BA$20</definedName>
    <definedName name="A125588072C">Data2!$BS$1:$BS$10,Data2!$BS$11:$BS$20</definedName>
    <definedName name="A125588072C_Data">Data2!$BS$11:$BS$20</definedName>
    <definedName name="A125588072C_Latest">Data2!$BS$20</definedName>
    <definedName name="A125588080C">Data2!$Q$1:$Q$10,Data2!$Q$11:$Q$20</definedName>
    <definedName name="A125588080C_Data">Data2!$Q$11:$Q$20</definedName>
    <definedName name="A125588080C_Latest">Data2!$Q$20</definedName>
    <definedName name="A125588088W">Data2!$EM$1:$EM$10,Data2!$EM$11:$EM$20</definedName>
    <definedName name="A125588088W_Data">Data2!$EM$11:$EM$20</definedName>
    <definedName name="A125588088W_Latest">Data2!$EM$20</definedName>
    <definedName name="A125588096W">Data3!$GQ$1:$GQ$10,Data3!$GQ$11:$GQ$20</definedName>
    <definedName name="A125588096W_Data">Data3!$GQ$11:$GQ$20</definedName>
    <definedName name="A125588096W_Latest">Data3!$GQ$20</definedName>
    <definedName name="A125588104K">Data24!$EU$1:$EU$10,Data24!$EU$11:$EU$20</definedName>
    <definedName name="A125588104K_Data">Data24!$EU$11:$EU$20</definedName>
    <definedName name="A125588104K_Latest">Data24!$EU$20</definedName>
    <definedName name="A125588112K">Data24!$GW$1:$GW$10,Data24!$GW$11:$GW$20</definedName>
    <definedName name="A125588112K_Data">Data24!$GW$11:$GW$20</definedName>
    <definedName name="A125588112K_Latest">Data24!$GW$20</definedName>
    <definedName name="A125588120K">Data25!$AA$1:$AA$10,Data25!$AA$11:$AA$20</definedName>
    <definedName name="A125588120K_Data">Data25!$AA$11:$AA$20</definedName>
    <definedName name="A125588120K_Latest">Data25!$AA$20</definedName>
    <definedName name="A125588128C">Data25!$CU$1:$CU$10,Data25!$CU$11:$CU$20</definedName>
    <definedName name="A125588128C_Data">Data25!$CU$11:$CU$20</definedName>
    <definedName name="A125588128C_Latest">Data25!$CU$20</definedName>
    <definedName name="A125588136C">Data23!$EA$1:$EA$10,Data23!$EA$11:$EA$20</definedName>
    <definedName name="A125588136C_Data">Data23!$EA$11:$EA$20</definedName>
    <definedName name="A125588136C_Latest">Data23!$EA$20</definedName>
    <definedName name="A125588144C">Data24!$CA$1:$CA$10,Data24!$CA$11:$CA$20</definedName>
    <definedName name="A125588144C_Data">Data24!$CA$11:$CA$20</definedName>
    <definedName name="A125588144C_Latest">Data24!$CA$20</definedName>
    <definedName name="A125588152C">Data25!$EE$1:$EE$10,Data25!$EE$11:$EE$20</definedName>
    <definedName name="A125588152C_Data">Data25!$EE$11:$EE$20</definedName>
    <definedName name="A125588152C_Latest">Data25!$EE$20</definedName>
    <definedName name="A125588160C">Data25!$CC$1:$CC$10,Data25!$CC$11:$CC$20</definedName>
    <definedName name="A125588160C_Data">Data25!$CC$11:$CC$20</definedName>
    <definedName name="A125588160C_Latest">Data25!$CC$20</definedName>
    <definedName name="A125588168W">Data25!$FO$1:$FO$10,Data25!$FO$11:$FO$20</definedName>
    <definedName name="A125588168W_Data">Data25!$FO$11:$FO$20</definedName>
    <definedName name="A125588168W_Latest">Data25!$FO$20</definedName>
    <definedName name="A125588176W">Data25!$II$1:$II$10,Data25!$II$11:$II$20</definedName>
    <definedName name="A125588176W_Data">Data25!$II$11:$II$20</definedName>
    <definedName name="A125588176W_Latest">Data25!$II$20</definedName>
    <definedName name="A125588184W">Data24!$Y$1:$Y$10,Data24!$Y$11:$Y$20</definedName>
    <definedName name="A125588184W_Data">Data24!$Y$11:$Y$20</definedName>
    <definedName name="A125588184W_Latest">Data24!$Y$20</definedName>
    <definedName name="A125588192W">Data24!$HO$1:$HO$10,Data24!$HO$11:$HO$20</definedName>
    <definedName name="A125588192W_Data">Data24!$HO$11:$HO$20</definedName>
    <definedName name="A125588192W_Latest">Data24!$HO$20</definedName>
    <definedName name="A125588200K">Data25!$DM$1:$DM$10,Data25!$DM$11:$DM$20</definedName>
    <definedName name="A125588200K_Data">Data25!$DM$11:$DM$20</definedName>
    <definedName name="A125588200K_Latest">Data25!$DM$20</definedName>
    <definedName name="A125588208C">Data25!$EW$1:$EW$10,Data25!$EW$11:$EW$20</definedName>
    <definedName name="A125588208C_Data">Data25!$EW$11:$EW$20</definedName>
    <definedName name="A125588208C_Latest">Data25!$EW$20</definedName>
    <definedName name="A125588216C">Data25!$GG$1:$GG$10,Data25!$GG$11:$GG$20</definedName>
    <definedName name="A125588216C_Data">Data25!$GG$11:$GG$20</definedName>
    <definedName name="A125588216C_Latest">Data25!$GG$20</definedName>
    <definedName name="A125588224C">Data25!$HQ$1:$HQ$10,Data25!$HQ$11:$HQ$20</definedName>
    <definedName name="A125588224C_Data">Data25!$HQ$11:$HQ$20</definedName>
    <definedName name="A125588224C_Latest">Data25!$HQ$20</definedName>
    <definedName name="A125588232C">Data23!$FK$1:$FK$10,Data23!$FK$11:$FK$20</definedName>
    <definedName name="A125588232C_Data">Data23!$FK$11:$FK$20</definedName>
    <definedName name="A125588232C_Latest">Data23!$FK$20</definedName>
    <definedName name="A125588240C">Data23!$HM$1:$HM$10,Data23!$HM$11:$HM$20</definedName>
    <definedName name="A125588240C_Data">Data23!$HM$11:$HM$20</definedName>
    <definedName name="A125588240C_Latest">Data23!$HM$20</definedName>
    <definedName name="A125588248W">Data23!$IE$1:$IE$10,Data23!$IE$11:$IE$20</definedName>
    <definedName name="A125588248W_Data">Data23!$IE$11:$IE$20</definedName>
    <definedName name="A125588248W_Latest">Data23!$IE$20</definedName>
    <definedName name="A125588256W">Data24!$BI$1:$BI$10,Data24!$BI$11:$BI$20</definedName>
    <definedName name="A125588256W_Data">Data24!$BI$11:$BI$20</definedName>
    <definedName name="A125588256W_Latest">Data24!$BI$20</definedName>
    <definedName name="A125588264W">Data24!$CS$1:$CS$10,Data24!$CS$11:$CS$20</definedName>
    <definedName name="A125588264W_Data">Data24!$CS$11:$CS$20</definedName>
    <definedName name="A125588264W_Latest">Data24!$CS$20</definedName>
    <definedName name="A125588272W">Data24!$DK$1:$DK$10,Data24!$DK$11:$DK$20</definedName>
    <definedName name="A125588272W_Data">Data24!$DK$11:$DK$20</definedName>
    <definedName name="A125588272W_Latest">Data24!$DK$20</definedName>
    <definedName name="A125588280W">Data24!$IG$1:$IG$10,Data24!$IG$11:$IG$20</definedName>
    <definedName name="A125588280W_Data">Data24!$IG$11:$IG$20</definedName>
    <definedName name="A125588280W_Latest">Data24!$IG$20</definedName>
    <definedName name="A125588288R">Data25!$GY$1:$GY$10,Data25!$GY$11:$GY$20</definedName>
    <definedName name="A125588288R_Data">Data25!$GY$11:$GY$20</definedName>
    <definedName name="A125588288R_Latest">Data25!$GY$20</definedName>
    <definedName name="A125588296R">Data26!$AC$1:$AC$10,Data26!$AC$11:$AC$20</definedName>
    <definedName name="A125588296R_Data">Data26!$AC$11:$AC$20</definedName>
    <definedName name="A125588296R_Latest">Data26!$AC$20</definedName>
    <definedName name="A125588304C">Data26!$AU$1:$AU$10,Data26!$AU$11:$AU$20</definedName>
    <definedName name="A125588304C_Data">Data26!$AU$11:$AU$20</definedName>
    <definedName name="A125588304C_Latest">Data26!$AU$20</definedName>
    <definedName name="A125588312C">Data24!$G$1:$G$10,Data24!$G$11:$G$20</definedName>
    <definedName name="A125588312C_Data">Data24!$G$11:$G$20</definedName>
    <definedName name="A125588312C_Latest">Data24!$G$20</definedName>
    <definedName name="A125588320C">Data25!$AS$1:$AS$10,Data25!$AS$11:$AS$20</definedName>
    <definedName name="A125588320C_Data">Data25!$AS$11:$AS$20</definedName>
    <definedName name="A125588320C_Latest">Data25!$AS$20</definedName>
    <definedName name="A125588328W">Data25!$BK$1:$BK$10,Data25!$BK$11:$BK$20</definedName>
    <definedName name="A125588328W_Data">Data25!$BK$11:$BK$20</definedName>
    <definedName name="A125588328W_Latest">Data25!$BK$20</definedName>
    <definedName name="A125588336W">Data26!$K$1:$K$10,Data26!$K$11:$K$20</definedName>
    <definedName name="A125588336W_Data">Data26!$K$11:$K$20</definedName>
    <definedName name="A125588336W_Latest">Data26!$K$20</definedName>
    <definedName name="A125588344W">Data23!$ES$1:$ES$10,Data23!$ES$11:$ES$20</definedName>
    <definedName name="A125588344W_Data">Data23!$ES$11:$ES$20</definedName>
    <definedName name="A125588344W_Latest">Data23!$ES$20</definedName>
    <definedName name="A125588352W">Data23!$GC$1:$GC$10,Data23!$GC$11:$GC$20</definedName>
    <definedName name="A125588352W_Data">Data23!$GC$11:$GC$20</definedName>
    <definedName name="A125588352W_Latest">Data23!$GC$20</definedName>
    <definedName name="A125588360W">Data23!$GU$1:$GU$10,Data23!$GU$11:$GU$20</definedName>
    <definedName name="A125588360W_Data">Data23!$GU$11:$GU$20</definedName>
    <definedName name="A125588360W_Latest">Data23!$GU$20</definedName>
    <definedName name="A125588368R">Data24!$AQ$1:$AQ$10,Data24!$AQ$11:$AQ$20</definedName>
    <definedName name="A125588368R_Data">Data24!$AQ$11:$AQ$20</definedName>
    <definedName name="A125588368R_Latest">Data24!$AQ$20</definedName>
    <definedName name="A125588376R">Data24!$FM$1:$FM$10,Data24!$FM$11:$FM$20</definedName>
    <definedName name="A125588376R_Data">Data24!$FM$11:$FM$20</definedName>
    <definedName name="A125588376R_Latest">Data24!$FM$20</definedName>
    <definedName name="A125588384R">Data24!$GE$1:$GE$10,Data24!$GE$11:$GE$20</definedName>
    <definedName name="A125588384R_Data">Data24!$GE$11:$GE$20</definedName>
    <definedName name="A125588384R_Latest">Data24!$GE$20</definedName>
    <definedName name="A125588392R">Data24!$EC$1:$EC$10,Data24!$EC$11:$EC$20</definedName>
    <definedName name="A125588392R_Data">Data24!$EC$11:$EC$20</definedName>
    <definedName name="A125588392R_Latest">Data24!$EC$20</definedName>
    <definedName name="A125588400C">Data25!$I$1:$I$10,Data25!$I$11:$I$20</definedName>
    <definedName name="A125588400C_Data">Data25!$I$11:$I$20</definedName>
    <definedName name="A125588400C_Latest">Data25!$I$20</definedName>
    <definedName name="A125588408W">Data26!$BM$1:$BM$10,Data26!$BM$11:$BM$20</definedName>
    <definedName name="A125588408W_Data">Data26!$BM$11:$BM$20</definedName>
    <definedName name="A125588408W_Latest">Data26!$BM$20</definedName>
    <definedName name="A125588416W">Data7!$GG$1:$GG$10,Data7!$GG$11:$GG$20</definedName>
    <definedName name="A125588416W_Data">Data7!$GG$11:$GG$20</definedName>
    <definedName name="A125588416W_Latest">Data7!$GG$20</definedName>
    <definedName name="A125588424W">Data7!$II$1:$II$10,Data7!$II$11:$II$20</definedName>
    <definedName name="A125588424W_Data">Data7!$II$11:$II$20</definedName>
    <definedName name="A125588424W_Latest">Data7!$II$20</definedName>
    <definedName name="A125588432W">Data8!$BM$1:$BM$10,Data8!$BM$11:$BM$20</definedName>
    <definedName name="A125588432W_Data">Data8!$BM$11:$BM$20</definedName>
    <definedName name="A125588432W_Latest">Data8!$BM$20</definedName>
    <definedName name="A125588440W">Data8!$EG$1:$EG$10,Data8!$EG$11:$EG$20</definedName>
    <definedName name="A125588440W_Data">Data8!$EG$11:$EG$20</definedName>
    <definedName name="A125588440W_Latest">Data8!$EG$20</definedName>
    <definedName name="A125588448R">Data6!$FM$1:$FM$10,Data6!$FM$11:$FM$20</definedName>
    <definedName name="A125588448R_Data">Data6!$FM$11:$FM$20</definedName>
    <definedName name="A125588448R_Latest">Data6!$FM$20</definedName>
    <definedName name="A125588456R">Data7!$DM$1:$DM$10,Data7!$DM$11:$DM$20</definedName>
    <definedName name="A125588456R_Data">Data7!$DM$11:$DM$20</definedName>
    <definedName name="A125588456R_Latest">Data7!$DM$20</definedName>
    <definedName name="A125588464R">Data8!$FQ$1:$FQ$10,Data8!$FQ$11:$FQ$20</definedName>
    <definedName name="A125588464R_Data">Data8!$FQ$11:$FQ$20</definedName>
    <definedName name="A125588464R_Latest">Data8!$FQ$20</definedName>
    <definedName name="A125588472R">Data8!$DO$1:$DO$10,Data8!$DO$11:$DO$20</definedName>
    <definedName name="A125588472R_Data">Data8!$DO$11:$DO$20</definedName>
    <definedName name="A125588472R_Latest">Data8!$DO$20</definedName>
    <definedName name="A125588480R">Data8!$HA$1:$HA$10,Data8!$HA$11:$HA$20</definedName>
    <definedName name="A125588480R_Data">Data8!$HA$11:$HA$20</definedName>
    <definedName name="A125588480R_Latest">Data8!$HA$20</definedName>
    <definedName name="A125588488J">Data9!$AE$1:$AE$10,Data9!$AE$11:$AE$20</definedName>
    <definedName name="A125588488J_Data">Data9!$AE$11:$AE$20</definedName>
    <definedName name="A125588488J_Latest">Data9!$AE$20</definedName>
    <definedName name="A125588496J">Data7!$BK$1:$BK$10,Data7!$BK$11:$BK$20</definedName>
    <definedName name="A125588496J_Data">Data7!$BK$11:$BK$20</definedName>
    <definedName name="A125588496J_Latest">Data7!$BK$20</definedName>
    <definedName name="A125588504W">Data8!$K$1:$K$10,Data8!$K$11:$K$20</definedName>
    <definedName name="A125588504W_Data">Data8!$K$11:$K$20</definedName>
    <definedName name="A125588504W_Latest">Data8!$K$20</definedName>
    <definedName name="A125588512W">Data8!$EY$1:$EY$10,Data8!$EY$11:$EY$20</definedName>
    <definedName name="A125588512W_Data">Data8!$EY$11:$EY$20</definedName>
    <definedName name="A125588512W_Latest">Data8!$EY$20</definedName>
    <definedName name="A125588520W">Data8!$GI$1:$GI$10,Data8!$GI$11:$GI$20</definedName>
    <definedName name="A125588520W_Data">Data8!$GI$11:$GI$20</definedName>
    <definedName name="A125588520W_Latest">Data8!$GI$20</definedName>
    <definedName name="A125588528R">Data8!$HS$1:$HS$10,Data8!$HS$11:$HS$20</definedName>
    <definedName name="A125588528R_Data">Data8!$HS$11:$HS$20</definedName>
    <definedName name="A125588528R_Latest">Data8!$HS$20</definedName>
    <definedName name="A125588536R">Data9!$M$1:$M$10,Data9!$M$11:$M$20</definedName>
    <definedName name="A125588536R_Data">Data9!$M$11:$M$20</definedName>
    <definedName name="A125588536R_Latest">Data9!$M$20</definedName>
    <definedName name="A125588544R">Data6!$GW$1:$GW$10,Data6!$GW$11:$GW$20</definedName>
    <definedName name="A125588544R_Data">Data6!$GW$11:$GW$20</definedName>
    <definedName name="A125588544R_Latest">Data6!$GW$20</definedName>
    <definedName name="A125588552R">Data7!$I$1:$I$10,Data7!$I$11:$I$20</definedName>
    <definedName name="A125588552R_Data">Data7!$I$11:$I$20</definedName>
    <definedName name="A125588552R_Latest">Data7!$I$20</definedName>
    <definedName name="A125588560R">Data7!$AA$1:$AA$10,Data7!$AA$11:$AA$20</definedName>
    <definedName name="A125588560R_Data">Data7!$AA$11:$AA$20</definedName>
    <definedName name="A125588560R_Latest">Data7!$AA$20</definedName>
    <definedName name="A125588568J">Data7!$CU$1:$CU$10,Data7!$CU$11:$CU$20</definedName>
    <definedName name="A125588568J_Data">Data7!$CU$11:$CU$20</definedName>
    <definedName name="A125588568J_Latest">Data7!$CU$20</definedName>
    <definedName name="A125588576J">Data7!$EE$1:$EE$10,Data7!$EE$11:$EE$20</definedName>
    <definedName name="A125588576J_Data">Data7!$EE$11:$EE$20</definedName>
    <definedName name="A125588576J_Latest">Data7!$EE$20</definedName>
    <definedName name="A125588584J">Data7!$EW$1:$EW$10,Data7!$EW$11:$EW$20</definedName>
    <definedName name="A125588584J_Data">Data7!$EW$11:$EW$20</definedName>
    <definedName name="A125588584J_Latest">Data7!$EW$20</definedName>
    <definedName name="A125588592J">Data8!$AC$1:$AC$10,Data8!$AC$11:$AC$20</definedName>
    <definedName name="A125588592J_Data">Data8!$AC$11:$AC$20</definedName>
    <definedName name="A125588592J_Latest">Data8!$AC$20</definedName>
    <definedName name="A125588600W">Data8!$IK$1:$IK$10,Data8!$IK$11:$IK$20</definedName>
    <definedName name="A125588600W_Data">Data8!$IK$11:$IK$20</definedName>
    <definedName name="A125588600W_Latest">Data8!$IK$20</definedName>
    <definedName name="A125588608R">Data9!$BO$1:$BO$10,Data9!$BO$11:$BO$20</definedName>
    <definedName name="A125588608R_Data">Data9!$BO$11:$BO$20</definedName>
    <definedName name="A125588608R_Latest">Data9!$BO$20</definedName>
    <definedName name="A125588616R">Data9!$CG$1:$CG$10,Data9!$CG$11:$CG$20</definedName>
    <definedName name="A125588616R_Data">Data9!$CG$11:$CG$20</definedName>
    <definedName name="A125588616R_Latest">Data9!$CG$20</definedName>
    <definedName name="A125588624R">Data7!$AS$1:$AS$10,Data7!$AS$11:$AS$20</definedName>
    <definedName name="A125588624R_Data">Data7!$AS$11:$AS$20</definedName>
    <definedName name="A125588624R_Latest">Data7!$AS$20</definedName>
    <definedName name="A125588632R">Data8!$CE$1:$CE$10,Data8!$CE$11:$CE$20</definedName>
    <definedName name="A125588632R_Data">Data8!$CE$11:$CE$20</definedName>
    <definedName name="A125588632R_Latest">Data8!$CE$20</definedName>
    <definedName name="A125588640R">Data8!$CW$1:$CW$10,Data8!$CW$11:$CW$20</definedName>
    <definedName name="A125588640R_Data">Data8!$CW$11:$CW$20</definedName>
    <definedName name="A125588640R_Latest">Data8!$CW$20</definedName>
    <definedName name="A125588648J">Data9!$AW$1:$AW$10,Data9!$AW$11:$AW$20</definedName>
    <definedName name="A125588648J_Data">Data9!$AW$11:$AW$20</definedName>
    <definedName name="A125588648J_Latest">Data9!$AW$20</definedName>
    <definedName name="A125588656J">Data6!$GE$1:$GE$10,Data6!$GE$11:$GE$20</definedName>
    <definedName name="A125588656J_Data">Data6!$GE$11:$GE$20</definedName>
    <definedName name="A125588656J_Latest">Data6!$GE$20</definedName>
    <definedName name="A125588664J">Data6!$HO$1:$HO$10,Data6!$HO$11:$HO$20</definedName>
    <definedName name="A125588664J_Data">Data6!$HO$11:$HO$20</definedName>
    <definedName name="A125588664J_Latest">Data6!$HO$20</definedName>
    <definedName name="A125588672J">Data6!$IG$1:$IG$10,Data6!$IG$11:$IG$20</definedName>
    <definedName name="A125588672J_Data">Data6!$IG$11:$IG$20</definedName>
    <definedName name="A125588672J_Latest">Data6!$IG$20</definedName>
    <definedName name="A125588680J">Data7!$CC$1:$CC$10,Data7!$CC$11:$CC$20</definedName>
    <definedName name="A125588680J_Data">Data7!$CC$11:$CC$20</definedName>
    <definedName name="A125588680J_Latest">Data7!$CC$20</definedName>
    <definedName name="A125588688A">Data7!$GY$1:$GY$10,Data7!$GY$11:$GY$20</definedName>
    <definedName name="A125588688A_Data">Data7!$GY$11:$GY$20</definedName>
    <definedName name="A125588688A_Latest">Data7!$GY$20</definedName>
    <definedName name="A125588696A">Data7!$HQ$1:$HQ$10,Data7!$HQ$11:$HQ$20</definedName>
    <definedName name="A125588696A_Data">Data7!$HQ$11:$HQ$20</definedName>
    <definedName name="A125588696A_Latest">Data7!$HQ$20</definedName>
    <definedName name="A125588704R">Data7!$FO$1:$FO$10,Data7!$FO$11:$FO$20</definedName>
    <definedName name="A125588704R_Data">Data7!$FO$11:$FO$20</definedName>
    <definedName name="A125588704R_Latest">Data7!$FO$20</definedName>
    <definedName name="A125588712R">Data8!$AU$1:$AU$10,Data8!$AU$11:$AU$20</definedName>
    <definedName name="A125588712R_Data">Data8!$AU$11:$AU$20</definedName>
    <definedName name="A125588712R_Latest">Data8!$AU$20</definedName>
    <definedName name="A125588720R">Data9!$CY$1:$CY$10,Data9!$CY$11:$CY$20</definedName>
    <definedName name="A125588720R_Data">Data9!$CY$11:$CY$20</definedName>
    <definedName name="A125588720R_Latest">Data9!$CY$20</definedName>
    <definedName name="A125588728J">Data16!$AS$1:$AS$10,Data16!$AS$11:$AS$20</definedName>
    <definedName name="A125588728J_Data">Data16!$AS$11:$AS$20</definedName>
    <definedName name="A125588728J_Latest">Data16!$AS$20</definedName>
    <definedName name="A125588736J">Data16!$CU$1:$CU$10,Data16!$CU$11:$CU$20</definedName>
    <definedName name="A125588736J_Data">Data16!$CU$11:$CU$20</definedName>
    <definedName name="A125588736J_Latest">Data16!$CU$20</definedName>
    <definedName name="A125588744J">Data16!$FO$1:$FO$10,Data16!$FO$11:$FO$20</definedName>
    <definedName name="A125588744J_Data">Data16!$FO$11:$FO$20</definedName>
    <definedName name="A125588744J_Latest">Data16!$FO$20</definedName>
    <definedName name="A125588752J">Data16!$II$1:$II$10,Data16!$II$11:$II$20</definedName>
    <definedName name="A125588752J_Data">Data16!$II$11:$II$20</definedName>
    <definedName name="A125588752J_Latest">Data16!$II$20</definedName>
    <definedName name="A125588760J">Data15!$Y$1:$Y$10,Data15!$Y$11:$Y$20</definedName>
    <definedName name="A125588760J_Data">Data15!$Y$11:$Y$20</definedName>
    <definedName name="A125588760J_Latest">Data15!$Y$20</definedName>
    <definedName name="A125588768A">Data15!$HO$1:$HO$10,Data15!$HO$11:$HO$20</definedName>
    <definedName name="A125588768A_Data">Data15!$HO$11:$HO$20</definedName>
    <definedName name="A125588768A_Latest">Data15!$HO$20</definedName>
    <definedName name="A125588776A">Data17!$AC$1:$AC$10,Data17!$AC$11:$AC$20</definedName>
    <definedName name="A125588776A_Data">Data17!$AC$11:$AC$20</definedName>
    <definedName name="A125588776A_Latest">Data17!$AC$20</definedName>
    <definedName name="A125588784A">Data16!$HQ$1:$HQ$10,Data16!$HQ$11:$HQ$20</definedName>
    <definedName name="A125588784A_Data">Data16!$HQ$11:$HQ$20</definedName>
    <definedName name="A125588784A_Latest">Data16!$HQ$20</definedName>
    <definedName name="A125588792A">Data17!$BM$1:$BM$10,Data17!$BM$11:$BM$20</definedName>
    <definedName name="A125588792A_Data">Data17!$BM$11:$BM$20</definedName>
    <definedName name="A125588792A_Latest">Data17!$BM$20</definedName>
    <definedName name="A125588800R">Data17!$EG$1:$EG$10,Data17!$EG$11:$EG$20</definedName>
    <definedName name="A125588800R_Data">Data17!$EG$11:$EG$20</definedName>
    <definedName name="A125588800R_Latest">Data17!$EG$20</definedName>
    <definedName name="A125588808J">Data15!$FM$1:$FM$10,Data15!$FM$11:$FM$20</definedName>
    <definedName name="A125588808J_Data">Data15!$FM$11:$FM$20</definedName>
    <definedName name="A125588808J_Latest">Data15!$FM$20</definedName>
    <definedName name="A125588816J">Data16!$DM$1:$DM$10,Data16!$DM$11:$DM$20</definedName>
    <definedName name="A125588816J_Data">Data16!$DM$11:$DM$20</definedName>
    <definedName name="A125588816J_Latest">Data16!$DM$20</definedName>
    <definedName name="A125588824J">Data17!$K$1:$K$10,Data17!$K$11:$K$20</definedName>
    <definedName name="A125588824J_Data">Data17!$K$11:$K$20</definedName>
    <definedName name="A125588824J_Latest">Data17!$K$20</definedName>
    <definedName name="A125588832J">Data17!$AU$1:$AU$10,Data17!$AU$11:$AU$20</definedName>
    <definedName name="A125588832J_Data">Data17!$AU$11:$AU$20</definedName>
    <definedName name="A125588832J_Latest">Data17!$AU$20</definedName>
    <definedName name="A125588840J">Data17!$CE$1:$CE$10,Data17!$CE$11:$CE$20</definedName>
    <definedName name="A125588840J_Data">Data17!$CE$11:$CE$20</definedName>
    <definedName name="A125588840J_Latest">Data17!$CE$20</definedName>
    <definedName name="A125588848A">Data17!$DO$1:$DO$10,Data17!$DO$11:$DO$20</definedName>
    <definedName name="A125588848A_Data">Data17!$DO$11:$DO$20</definedName>
    <definedName name="A125588848A_Latest">Data17!$DO$20</definedName>
    <definedName name="A125588856A">Data15!$BI$1:$BI$10,Data15!$BI$11:$BI$20</definedName>
    <definedName name="A125588856A_Data">Data15!$BI$11:$BI$20</definedName>
    <definedName name="A125588856A_Latest">Data15!$BI$20</definedName>
    <definedName name="A125588864A">Data15!$DK$1:$DK$10,Data15!$DK$11:$DK$20</definedName>
    <definedName name="A125588864A_Data">Data15!$DK$11:$DK$20</definedName>
    <definedName name="A125588864A_Latest">Data15!$DK$20</definedName>
    <definedName name="A125588872A">Data15!$EC$1:$EC$10,Data15!$EC$11:$EC$20</definedName>
    <definedName name="A125588872A_Data">Data15!$EC$11:$EC$20</definedName>
    <definedName name="A125588872A_Latest">Data15!$EC$20</definedName>
    <definedName name="A125588880A">Data15!$GW$1:$GW$10,Data15!$GW$11:$GW$20</definedName>
    <definedName name="A125588880A_Data">Data15!$GW$11:$GW$20</definedName>
    <definedName name="A125588880A_Latest">Data15!$GW$20</definedName>
    <definedName name="A125588888V">Data15!$IG$1:$IG$10,Data15!$IG$11:$IG$20</definedName>
    <definedName name="A125588888V_Data">Data15!$IG$11:$IG$20</definedName>
    <definedName name="A125588888V_Latest">Data15!$IG$20</definedName>
    <definedName name="A125588896V">Data16!$I$1:$I$10,Data16!$I$11:$I$20</definedName>
    <definedName name="A125588896V_Data">Data16!$I$11:$I$20</definedName>
    <definedName name="A125588896V_Latest">Data16!$I$20</definedName>
    <definedName name="A125588904J">Data16!$EE$1:$EE$10,Data16!$EE$11:$EE$20</definedName>
    <definedName name="A125588904J_Data">Data16!$EE$11:$EE$20</definedName>
    <definedName name="A125588904J_Latest">Data16!$EE$20</definedName>
    <definedName name="A125588912J">Data17!$CW$1:$CW$10,Data17!$CW$11:$CW$20</definedName>
    <definedName name="A125588912J_Data">Data17!$CW$11:$CW$20</definedName>
    <definedName name="A125588912J_Latest">Data17!$CW$20</definedName>
    <definedName name="A125588920J">Data17!$FQ$1:$FQ$10,Data17!$FQ$11:$FQ$20</definedName>
    <definedName name="A125588920J_Data">Data17!$FQ$11:$FQ$20</definedName>
    <definedName name="A125588920J_Latest">Data17!$FQ$20</definedName>
    <definedName name="A125588928A">Data17!$GI$1:$GI$10,Data17!$GI$11:$GI$20</definedName>
    <definedName name="A125588928A_Data">Data17!$GI$11:$GI$20</definedName>
    <definedName name="A125588928A_Latest">Data17!$GI$20</definedName>
    <definedName name="A125588936A">Data15!$EU$1:$EU$10,Data15!$EU$11:$EU$20</definedName>
    <definedName name="A125588936A_Data">Data15!$EU$11:$EU$20</definedName>
    <definedName name="A125588936A_Latest">Data15!$EU$20</definedName>
    <definedName name="A125588944A">Data16!$GG$1:$GG$10,Data16!$GG$11:$GG$20</definedName>
    <definedName name="A125588944A_Data">Data16!$GG$11:$GG$20</definedName>
    <definedName name="A125588944A_Latest">Data16!$GG$20</definedName>
    <definedName name="A125588952A">Data16!$GY$1:$GY$10,Data16!$GY$11:$GY$20</definedName>
    <definedName name="A125588952A_Data">Data16!$GY$11:$GY$20</definedName>
    <definedName name="A125588952A_Latest">Data16!$GY$20</definedName>
    <definedName name="A125588960A">Data17!$EY$1:$EY$10,Data17!$EY$11:$EY$20</definedName>
    <definedName name="A125588960A_Data">Data17!$EY$11:$EY$20</definedName>
    <definedName name="A125588960A_Latest">Data17!$EY$20</definedName>
    <definedName name="A125588968V">Data15!$AQ$1:$AQ$10,Data15!$AQ$11:$AQ$20</definedName>
    <definedName name="A125588968V_Data">Data15!$AQ$11:$AQ$20</definedName>
    <definedName name="A125588968V_Latest">Data15!$AQ$20</definedName>
    <definedName name="A125588976V">Data15!$CA$1:$CA$10,Data15!$CA$11:$CA$20</definedName>
    <definedName name="A125588976V_Data">Data15!$CA$11:$CA$20</definedName>
    <definedName name="A125588976V_Latest">Data15!$CA$20</definedName>
    <definedName name="A125588984V">Data15!$CS$1:$CS$10,Data15!$CS$11:$CS$20</definedName>
    <definedName name="A125588984V_Data">Data15!$CS$11:$CS$20</definedName>
    <definedName name="A125588984V_Latest">Data15!$CS$20</definedName>
    <definedName name="A125588992V">Data15!$GE$1:$GE$10,Data15!$GE$11:$GE$20</definedName>
    <definedName name="A125588992V_Data">Data15!$GE$11:$GE$20</definedName>
    <definedName name="A125588992V_Latest">Data15!$GE$20</definedName>
    <definedName name="A125589000K">Data16!$BK$1:$BK$10,Data16!$BK$11:$BK$20</definedName>
    <definedName name="A125589000K_Data">Data16!$BK$11:$BK$20</definedName>
    <definedName name="A125589000K_Latest">Data16!$BK$20</definedName>
    <definedName name="A125589008C">Data16!$CC$1:$CC$10,Data16!$CC$11:$CC$20</definedName>
    <definedName name="A125589008C_Data">Data16!$CC$11:$CC$20</definedName>
    <definedName name="A125589008C_Latest">Data16!$CC$20</definedName>
    <definedName name="A125589016C">Data16!$AA$1:$AA$10,Data16!$AA$11:$AA$20</definedName>
    <definedName name="A125589016C_Data">Data16!$AA$11:$AA$20</definedName>
    <definedName name="A125589016C_Latest">Data16!$AA$20</definedName>
    <definedName name="A125589024C">Data16!$EW$1:$EW$10,Data16!$EW$11:$EW$20</definedName>
    <definedName name="A125589024C_Data">Data16!$EW$11:$EW$20</definedName>
    <definedName name="A125589024C_Latest">Data16!$EW$20</definedName>
    <definedName name="A125589032C">Data17!$HA$1:$HA$10,Data17!$HA$11:$HA$20</definedName>
    <definedName name="A125589032C_Data">Data17!$HA$11:$HA$20</definedName>
    <definedName name="A125589032C_Latest">Data17!$HA$20</definedName>
    <definedName name="A125589040C">Data18!$IM$1:$IM$10,Data18!$IM$11:$IM$20</definedName>
    <definedName name="A125589040C_Data">Data18!$IM$11:$IM$20</definedName>
    <definedName name="A125589040C_Latest">Data18!$IM$20</definedName>
    <definedName name="A125589048W">Data19!$AY$1:$AY$10,Data19!$AY$11:$AY$20</definedName>
    <definedName name="A125589048W_Data">Data19!$AY$11:$AY$20</definedName>
    <definedName name="A125589048W_Latest">Data19!$AY$20</definedName>
    <definedName name="A125589056W">Data19!$DS$1:$DS$10,Data19!$DS$11:$DS$20</definedName>
    <definedName name="A125589056W_Data">Data19!$DS$11:$DS$20</definedName>
    <definedName name="A125589056W_Latest">Data19!$DS$20</definedName>
    <definedName name="A125589064W">Data19!$GM$1:$GM$10,Data19!$GM$11:$GM$20</definedName>
    <definedName name="A125589064W_Data">Data19!$GM$11:$GM$20</definedName>
    <definedName name="A125589064W_Latest">Data19!$GM$20</definedName>
    <definedName name="A125589072W">Data17!$HS$1:$HS$10,Data17!$HS$11:$HS$20</definedName>
    <definedName name="A125589072W_Data">Data17!$HS$11:$HS$20</definedName>
    <definedName name="A125589072W_Latest">Data17!$HS$20</definedName>
    <definedName name="A125589080W">Data18!$FS$1:$FS$10,Data18!$FS$11:$FS$20</definedName>
    <definedName name="A125589080W_Data">Data18!$FS$11:$FS$20</definedName>
    <definedName name="A125589080W_Latest">Data18!$FS$20</definedName>
    <definedName name="A125589088R">Data19!$HW$1:$HW$10,Data19!$HW$11:$HW$20</definedName>
    <definedName name="A125589088R_Data">Data19!$HW$11:$HW$20</definedName>
    <definedName name="A125589088R_Latest">Data19!$HW$20</definedName>
    <definedName name="A125589096R">Data19!$FU$1:$FU$10,Data19!$FU$11:$FU$20</definedName>
    <definedName name="A125589096R_Data">Data19!$FU$11:$FU$20</definedName>
    <definedName name="A125589096R_Latest">Data19!$FU$20</definedName>
    <definedName name="A125589104C">Data20!$Q$1:$Q$10,Data20!$Q$11:$Q$20</definedName>
    <definedName name="A125589104C_Data">Data20!$Q$11:$Q$20</definedName>
    <definedName name="A125589104C_Latest">Data20!$Q$20</definedName>
    <definedName name="A125589112C">Data20!$CK$1:$CK$10,Data20!$CK$11:$CK$20</definedName>
    <definedName name="A125589112C_Data">Data20!$CK$11:$CK$20</definedName>
    <definedName name="A125589112C_Latest">Data20!$CK$20</definedName>
    <definedName name="A125589120C">Data18!$DQ$1:$DQ$10,Data18!$DQ$11:$DQ$20</definedName>
    <definedName name="A125589120C_Data">Data18!$DQ$11:$DQ$20</definedName>
    <definedName name="A125589120C_Latest">Data18!$DQ$20</definedName>
    <definedName name="A125589128W">Data19!$BQ$1:$BQ$10,Data19!$BQ$11:$BQ$20</definedName>
    <definedName name="A125589128W_Data">Data19!$BQ$11:$BQ$20</definedName>
    <definedName name="A125589128W_Latest">Data19!$BQ$20</definedName>
    <definedName name="A125589136W">Data19!$HE$1:$HE$10,Data19!$HE$11:$HE$20</definedName>
    <definedName name="A125589136W_Data">Data19!$HE$11:$HE$20</definedName>
    <definedName name="A125589136W_Latest">Data19!$HE$20</definedName>
    <definedName name="A125589144W">Data19!$IO$1:$IO$10,Data19!$IO$11:$IO$20</definedName>
    <definedName name="A125589144W_Data">Data19!$IO$11:$IO$20</definedName>
    <definedName name="A125589144W_Latest">Data19!$IO$20</definedName>
    <definedName name="A125589152W">Data20!$AI$1:$AI$10,Data20!$AI$11:$AI$20</definedName>
    <definedName name="A125589152W_Data">Data20!$AI$11:$AI$20</definedName>
    <definedName name="A125589152W_Latest">Data20!$AI$20</definedName>
    <definedName name="A125589160W">Data20!$BS$1:$BS$10,Data20!$BS$11:$BS$20</definedName>
    <definedName name="A125589160W_Data">Data20!$BS$11:$BS$20</definedName>
    <definedName name="A125589160W_Latest">Data20!$BS$20</definedName>
    <definedName name="A125589168R">Data18!$M$1:$M$10,Data18!$M$11:$M$20</definedName>
    <definedName name="A125589168R_Data">Data18!$M$11:$M$20</definedName>
    <definedName name="A125589168R_Latest">Data18!$M$20</definedName>
    <definedName name="A125589176R">Data18!$BO$1:$BO$10,Data18!$BO$11:$BO$20</definedName>
    <definedName name="A125589176R_Data">Data18!$BO$11:$BO$20</definedName>
    <definedName name="A125589176R_Latest">Data18!$BO$20</definedName>
    <definedName name="A125589184R">Data18!$CG$1:$CG$10,Data18!$CG$11:$CG$20</definedName>
    <definedName name="A125589184R_Data">Data18!$CG$11:$CG$20</definedName>
    <definedName name="A125589184R_Latest">Data18!$CG$20</definedName>
    <definedName name="A125589192R">Data18!$FA$1:$FA$10,Data18!$FA$11:$FA$20</definedName>
    <definedName name="A125589192R_Data">Data18!$FA$11:$FA$20</definedName>
    <definedName name="A125589192R_Latest">Data18!$FA$20</definedName>
    <definedName name="A125589200C">Data18!$GK$1:$GK$10,Data18!$GK$11:$GK$20</definedName>
    <definedName name="A125589200C_Data">Data18!$GK$11:$GK$20</definedName>
    <definedName name="A125589200C_Latest">Data18!$GK$20</definedName>
    <definedName name="A125589208W">Data18!$HC$1:$HC$10,Data18!$HC$11:$HC$20</definedName>
    <definedName name="A125589208W_Data">Data18!$HC$11:$HC$20</definedName>
    <definedName name="A125589208W_Latest">Data18!$HC$20</definedName>
    <definedName name="A125589216W">Data19!$CI$1:$CI$10,Data19!$CI$11:$CI$20</definedName>
    <definedName name="A125589216W_Data">Data19!$CI$11:$CI$20</definedName>
    <definedName name="A125589216W_Latest">Data19!$CI$20</definedName>
    <definedName name="A125589224W">Data20!$BA$1:$BA$10,Data20!$BA$11:$BA$20</definedName>
    <definedName name="A125589224W_Data">Data20!$BA$11:$BA$20</definedName>
    <definedName name="A125589224W_Latest">Data20!$BA$20</definedName>
    <definedName name="A125589232W">Data20!$DU$1:$DU$10,Data20!$DU$11:$DU$20</definedName>
    <definedName name="A125589232W_Data">Data20!$DU$11:$DU$20</definedName>
    <definedName name="A125589232W_Latest">Data20!$DU$20</definedName>
    <definedName name="A125589240W">Data20!$EM$1:$EM$10,Data20!$EM$11:$EM$20</definedName>
    <definedName name="A125589240W_Data">Data20!$EM$11:$EM$20</definedName>
    <definedName name="A125589240W_Latest">Data20!$EM$20</definedName>
    <definedName name="A125589248R">Data18!$CY$1:$CY$10,Data18!$CY$11:$CY$20</definedName>
    <definedName name="A125589248R_Data">Data18!$CY$11:$CY$20</definedName>
    <definedName name="A125589248R_Latest">Data18!$CY$20</definedName>
    <definedName name="A125589256R">Data19!$EK$1:$EK$10,Data19!$EK$11:$EK$20</definedName>
    <definedName name="A125589256R_Data">Data19!$EK$11:$EK$20</definedName>
    <definedName name="A125589256R_Latest">Data19!$EK$20</definedName>
    <definedName name="A125589264R">Data19!$FC$1:$FC$10,Data19!$FC$11:$FC$20</definedName>
    <definedName name="A125589264R_Data">Data19!$FC$11:$FC$20</definedName>
    <definedName name="A125589264R_Latest">Data19!$FC$20</definedName>
    <definedName name="A125589272R">Data20!$DC$1:$DC$10,Data20!$DC$11:$DC$20</definedName>
    <definedName name="A125589272R_Data">Data20!$DC$11:$DC$20</definedName>
    <definedName name="A125589272R_Latest">Data20!$DC$20</definedName>
    <definedName name="A125589280R">Data17!$IK$1:$IK$10,Data17!$IK$11:$IK$20</definedName>
    <definedName name="A125589280R_Data">Data17!$IK$11:$IK$20</definedName>
    <definedName name="A125589280R_Latest">Data17!$IK$20</definedName>
    <definedName name="A125589288J">Data18!$AE$1:$AE$10,Data18!$AE$11:$AE$20</definedName>
    <definedName name="A125589288J_Data">Data18!$AE$11:$AE$20</definedName>
    <definedName name="A125589288J_Latest">Data18!$AE$20</definedName>
    <definedName name="A125589296J">Data18!$AW$1:$AW$10,Data18!$AW$11:$AW$20</definedName>
    <definedName name="A125589296J_Data">Data18!$AW$11:$AW$20</definedName>
    <definedName name="A125589296J_Latest">Data18!$AW$20</definedName>
    <definedName name="A125589304W">Data18!$EI$1:$EI$10,Data18!$EI$11:$EI$20</definedName>
    <definedName name="A125589304W_Data">Data18!$EI$11:$EI$20</definedName>
    <definedName name="A125589304W_Latest">Data18!$EI$20</definedName>
    <definedName name="A125589312W">Data19!$O$1:$O$10,Data19!$O$11:$O$20</definedName>
    <definedName name="A125589312W_Data">Data19!$O$11:$O$20</definedName>
    <definedName name="A125589312W_Latest">Data19!$O$20</definedName>
    <definedName name="A125589320W">Data19!$AG$1:$AG$10,Data19!$AG$11:$AG$20</definedName>
    <definedName name="A125589320W_Data">Data19!$AG$11:$AG$20</definedName>
    <definedName name="A125589320W_Latest">Data19!$AG$20</definedName>
    <definedName name="A125589328R">Data18!$HU$1:$HU$10,Data18!$HU$11:$HU$20</definedName>
    <definedName name="A125589328R_Data">Data18!$HU$11:$HU$20</definedName>
    <definedName name="A125589328R_Latest">Data18!$HU$20</definedName>
    <definedName name="A125589336R">Data19!$DA$1:$DA$10,Data19!$DA$11:$DA$20</definedName>
    <definedName name="A125589336R_Data">Data19!$DA$11:$DA$20</definedName>
    <definedName name="A125589336R_Latest">Data19!$DA$20</definedName>
    <definedName name="A125589344R">Data20!$FE$1:$FE$10,Data20!$FE$11:$FE$20</definedName>
    <definedName name="A125589344R_Data">Data20!$FE$11:$FE$20</definedName>
    <definedName name="A125589344R_Latest">Data20!$FE$20</definedName>
    <definedName name="A125589352R">Data21!$GQ$1:$GQ$10,Data21!$GQ$11:$GQ$20</definedName>
    <definedName name="A125589352R_Data">Data21!$GQ$11:$GQ$20</definedName>
    <definedName name="A125589352R_Latest">Data21!$GQ$20</definedName>
    <definedName name="A125589360R">Data22!$C$1:$C$10,Data22!$C$11:$C$20</definedName>
    <definedName name="A125589360R_Data">Data22!$C$11:$C$20</definedName>
    <definedName name="A125589360R_Latest">Data22!$C$20</definedName>
    <definedName name="A125589368J">Data22!$BW$1:$BW$10,Data22!$BW$11:$BW$20</definedName>
    <definedName name="A125589368J_Data">Data22!$BW$11:$BW$20</definedName>
    <definedName name="A125589368J_Latest">Data22!$BW$20</definedName>
    <definedName name="A125589376J">Data22!$EQ$1:$EQ$10,Data22!$EQ$11:$EQ$20</definedName>
    <definedName name="A125589376J_Data">Data22!$EQ$11:$EQ$20</definedName>
    <definedName name="A125589376J_Latest">Data22!$EQ$20</definedName>
    <definedName name="A125589384J">Data20!$FW$1:$FW$10,Data20!$FW$11:$FW$20</definedName>
    <definedName name="A125589384J_Data">Data20!$FW$11:$FW$20</definedName>
    <definedName name="A125589384J_Latest">Data20!$FW$20</definedName>
    <definedName name="A125589392J">Data21!$DW$1:$DW$10,Data21!$DW$11:$DW$20</definedName>
    <definedName name="A125589392J_Data">Data21!$DW$11:$DW$20</definedName>
    <definedName name="A125589392J_Latest">Data21!$DW$20</definedName>
    <definedName name="A125589400W">Data22!$GA$1:$GA$10,Data22!$GA$11:$GA$20</definedName>
    <definedName name="A125589400W_Data">Data22!$GA$11:$GA$20</definedName>
    <definedName name="A125589400W_Latest">Data22!$GA$20</definedName>
    <definedName name="A125589408R">Data22!$DY$1:$DY$10,Data22!$DY$11:$DY$20</definedName>
    <definedName name="A125589408R_Data">Data22!$DY$11:$DY$20</definedName>
    <definedName name="A125589408R_Latest">Data22!$DY$20</definedName>
    <definedName name="A125589416R">Data22!$HK$1:$HK$10,Data22!$HK$11:$HK$20</definedName>
    <definedName name="A125589416R_Data">Data22!$HK$11:$HK$20</definedName>
    <definedName name="A125589416R_Latest">Data22!$HK$20</definedName>
    <definedName name="A125589424R">Data23!$AO$1:$AO$10,Data23!$AO$11:$AO$20</definedName>
    <definedName name="A125589424R_Data">Data23!$AO$11:$AO$20</definedName>
    <definedName name="A125589424R_Latest">Data23!$AO$20</definedName>
    <definedName name="A125589432R">Data21!$BU$1:$BU$10,Data21!$BU$11:$BU$20</definedName>
    <definedName name="A125589432R_Data">Data21!$BU$11:$BU$20</definedName>
    <definedName name="A125589432R_Latest">Data21!$BU$20</definedName>
    <definedName name="A125589440R">Data22!$U$1:$U$10,Data22!$U$11:$U$20</definedName>
    <definedName name="A125589440R_Data">Data22!$U$11:$U$20</definedName>
    <definedName name="A125589440R_Latest">Data22!$U$20</definedName>
    <definedName name="A125589448J">Data22!$FI$1:$FI$10,Data22!$FI$11:$FI$20</definedName>
    <definedName name="A125589448J_Data">Data22!$FI$11:$FI$20</definedName>
    <definedName name="A125589448J_Latest">Data22!$FI$20</definedName>
    <definedName name="A125589456J">Data22!$GS$1:$GS$10,Data22!$GS$11:$GS$20</definedName>
    <definedName name="A125589456J_Data">Data22!$GS$11:$GS$20</definedName>
    <definedName name="A125589456J_Latest">Data22!$GS$20</definedName>
    <definedName name="A125589464J">Data22!$IC$1:$IC$10,Data22!$IC$11:$IC$20</definedName>
    <definedName name="A125589464J_Data">Data22!$IC$11:$IC$20</definedName>
    <definedName name="A125589464J_Latest">Data22!$IC$20</definedName>
    <definedName name="A125589472J">Data23!$W$1:$W$10,Data23!$W$11:$W$20</definedName>
    <definedName name="A125589472J_Data">Data23!$W$11:$W$20</definedName>
    <definedName name="A125589472J_Latest">Data23!$W$20</definedName>
    <definedName name="A125589480J">Data20!$HG$1:$HG$10,Data20!$HG$11:$HG$20</definedName>
    <definedName name="A125589480J_Data">Data20!$HG$11:$HG$20</definedName>
    <definedName name="A125589480J_Latest">Data20!$HG$20</definedName>
    <definedName name="A125589488A">Data21!$S$1:$S$10,Data21!$S$11:$S$20</definedName>
    <definedName name="A125589488A_Data">Data21!$S$11:$S$20</definedName>
    <definedName name="A125589488A_Latest">Data21!$S$20</definedName>
    <definedName name="A125589496A">Data21!$AK$1:$AK$10,Data21!$AK$11:$AK$20</definedName>
    <definedName name="A125589496A_Data">Data21!$AK$11:$AK$20</definedName>
    <definedName name="A125589496A_Latest">Data21!$AK$20</definedName>
    <definedName name="A125589504R">Data21!$DE$1:$DE$10,Data21!$DE$11:$DE$20</definedName>
    <definedName name="A125589504R_Data">Data21!$DE$11:$DE$20</definedName>
    <definedName name="A125589504R_Latest">Data21!$DE$20</definedName>
    <definedName name="A125589512R">Data21!$EO$1:$EO$10,Data21!$EO$11:$EO$20</definedName>
    <definedName name="A125589512R_Data">Data21!$EO$11:$EO$20</definedName>
    <definedName name="A125589512R_Latest">Data21!$EO$20</definedName>
    <definedName name="A125589520R">Data21!$FG$1:$FG$10,Data21!$FG$11:$FG$20</definedName>
    <definedName name="A125589520R_Data">Data21!$FG$11:$FG$20</definedName>
    <definedName name="A125589520R_Latest">Data21!$FG$20</definedName>
    <definedName name="A125589528J">Data22!$AM$1:$AM$10,Data22!$AM$11:$AM$20</definedName>
    <definedName name="A125589528J_Data">Data22!$AM$11:$AM$20</definedName>
    <definedName name="A125589528J_Latest">Data22!$AM$20</definedName>
    <definedName name="A125589536J">Data23!$E$1:$E$10,Data23!$E$11:$E$20</definedName>
    <definedName name="A125589536J_Data">Data23!$E$11:$E$20</definedName>
    <definedName name="A125589536J_Latest">Data23!$E$20</definedName>
    <definedName name="A125589544J">Data23!$BY$1:$BY$10,Data23!$BY$11:$BY$20</definedName>
    <definedName name="A125589544J_Data">Data23!$BY$11:$BY$20</definedName>
    <definedName name="A125589544J_Latest">Data23!$BY$20</definedName>
    <definedName name="A125589552J">Data23!$CQ$1:$CQ$10,Data23!$CQ$11:$CQ$20</definedName>
    <definedName name="A125589552J_Data">Data23!$CQ$11:$CQ$20</definedName>
    <definedName name="A125589552J_Latest">Data23!$CQ$20</definedName>
    <definedName name="A125589560J">Data21!$BC$1:$BC$10,Data21!$BC$11:$BC$20</definedName>
    <definedName name="A125589560J_Data">Data21!$BC$11:$BC$20</definedName>
    <definedName name="A125589560J_Latest">Data21!$BC$20</definedName>
    <definedName name="A125589568A">Data22!$CO$1:$CO$10,Data22!$CO$11:$CO$20</definedName>
    <definedName name="A125589568A_Data">Data22!$CO$11:$CO$20</definedName>
    <definedName name="A125589568A_Latest">Data22!$CO$20</definedName>
    <definedName name="A125589576A">Data22!$DG$1:$DG$10,Data22!$DG$11:$DG$20</definedName>
    <definedName name="A125589576A_Data">Data22!$DG$11:$DG$20</definedName>
    <definedName name="A125589576A_Latest">Data22!$DG$20</definedName>
    <definedName name="A125589584A">Data23!$BG$1:$BG$10,Data23!$BG$11:$BG$20</definedName>
    <definedName name="A125589584A_Data">Data23!$BG$11:$BG$20</definedName>
    <definedName name="A125589584A_Latest">Data23!$BG$20</definedName>
    <definedName name="A125589592A">Data20!$GO$1:$GO$10,Data20!$GO$11:$GO$20</definedName>
    <definedName name="A125589592A_Data">Data20!$GO$11:$GO$20</definedName>
    <definedName name="A125589592A_Latest">Data20!$GO$20</definedName>
    <definedName name="A125589600R">Data20!$HY$1:$HY$10,Data20!$HY$11:$HY$20</definedName>
    <definedName name="A125589600R_Data">Data20!$HY$11:$HY$20</definedName>
    <definedName name="A125589600R_Latest">Data20!$HY$20</definedName>
    <definedName name="A125589608J">Data20!$IQ$1:$IQ$10,Data20!$IQ$11:$IQ$20</definedName>
    <definedName name="A125589608J_Data">Data20!$IQ$11:$IQ$20</definedName>
    <definedName name="A125589608J_Latest">Data20!$IQ$20</definedName>
    <definedName name="A125589616J">Data21!$CM$1:$CM$10,Data21!$CM$11:$CM$20</definedName>
    <definedName name="A125589616J_Data">Data21!$CM$11:$CM$20</definedName>
    <definedName name="A125589616J_Latest">Data21!$CM$20</definedName>
    <definedName name="A125589624J">Data21!$HI$1:$HI$10,Data21!$HI$11:$HI$20</definedName>
    <definedName name="A125589624J_Data">Data21!$HI$11:$HI$20</definedName>
    <definedName name="A125589624J_Latest">Data21!$HI$20</definedName>
    <definedName name="A125589632J">Data21!$IA$1:$IA$10,Data21!$IA$11:$IA$20</definedName>
    <definedName name="A125589632J_Data">Data21!$IA$11:$IA$20</definedName>
    <definedName name="A125589632J_Latest">Data21!$IA$20</definedName>
    <definedName name="A125589640J">Data21!$FY$1:$FY$10,Data21!$FY$11:$FY$20</definedName>
    <definedName name="A125589640J_Data">Data21!$FY$11:$FY$20</definedName>
    <definedName name="A125589640J_Latest">Data21!$FY$20</definedName>
    <definedName name="A125589648A">Data22!$BE$1:$BE$10,Data22!$BE$11:$BE$20</definedName>
    <definedName name="A125589648A_Data">Data22!$BE$11:$BE$20</definedName>
    <definedName name="A125589648A_Latest">Data22!$BE$20</definedName>
    <definedName name="A125589656A">Data23!$DI$1:$DI$10,Data23!$DI$11:$DI$20</definedName>
    <definedName name="A125589656A_Data">Data23!$DI$11:$DI$20</definedName>
    <definedName name="A125589656A_Latest">Data23!$DI$20</definedName>
    <definedName name="A125589664A">Data4!$IC$1:$IC$10,Data4!$IC$11:$IC$20</definedName>
    <definedName name="A125589664A_Data">Data4!$IC$11:$IC$20</definedName>
    <definedName name="A125589664A_Latest">Data4!$IC$20</definedName>
    <definedName name="A125589672A">Data5!$AO$1:$AO$10,Data5!$AO$11:$AO$20</definedName>
    <definedName name="A125589672A_Data">Data5!$AO$11:$AO$20</definedName>
    <definedName name="A125589672A_Latest">Data5!$AO$20</definedName>
    <definedName name="A125589680A">Data5!$DI$1:$DI$10,Data5!$DI$11:$DI$20</definedName>
    <definedName name="A125589680A_Data">Data5!$DI$11:$DI$20</definedName>
    <definedName name="A125589680A_Latest">Data5!$DI$20</definedName>
    <definedName name="A125589688V">Data5!$GC$1:$GC$10,Data5!$GC$11:$GC$20</definedName>
    <definedName name="A125589688V_Data">Data5!$GC$11:$GC$20</definedName>
    <definedName name="A125589688V_Latest">Data5!$GC$20</definedName>
    <definedName name="A125589696V">Data3!$HI$1:$HI$10,Data3!$HI$11:$HI$20</definedName>
    <definedName name="A125589696V_Data">Data3!$HI$11:$HI$20</definedName>
    <definedName name="A125589696V_Latest">Data3!$HI$20</definedName>
    <definedName name="A125589704J">Data4!$FI$1:$FI$10,Data4!$FI$11:$FI$20</definedName>
    <definedName name="A125589704J_Data">Data4!$FI$11:$FI$20</definedName>
    <definedName name="A125589704J_Latest">Data4!$FI$20</definedName>
    <definedName name="A125589712J">Data5!$HM$1:$HM$10,Data5!$HM$11:$HM$20</definedName>
    <definedName name="A125589712J_Data">Data5!$HM$11:$HM$20</definedName>
    <definedName name="A125589712J_Latest">Data5!$HM$20</definedName>
    <definedName name="A125589720J">Data5!$FK$1:$FK$10,Data5!$FK$11:$FK$20</definedName>
    <definedName name="A125589720J_Data">Data5!$FK$11:$FK$20</definedName>
    <definedName name="A125589720J_Latest">Data5!$FK$20</definedName>
    <definedName name="A125589728A">Data6!$G$1:$G$10,Data6!$G$11:$G$20</definedName>
    <definedName name="A125589728A_Data">Data6!$G$11:$G$20</definedName>
    <definedName name="A125589728A_Latest">Data6!$G$20</definedName>
    <definedName name="A125589736A">Data6!$CA$1:$CA$10,Data6!$CA$11:$CA$20</definedName>
    <definedName name="A125589736A_Data">Data6!$CA$11:$CA$20</definedName>
    <definedName name="A125589736A_Latest">Data6!$CA$20</definedName>
    <definedName name="A125589744A">Data4!$DG$1:$DG$10,Data4!$DG$11:$DG$20</definedName>
    <definedName name="A125589744A_Data">Data4!$DG$11:$DG$20</definedName>
    <definedName name="A125589744A_Latest">Data4!$DG$20</definedName>
    <definedName name="A125589752A">Data5!$BG$1:$BG$10,Data5!$BG$11:$BG$20</definedName>
    <definedName name="A125589752A_Data">Data5!$BG$11:$BG$20</definedName>
    <definedName name="A125589752A_Latest">Data5!$BG$20</definedName>
    <definedName name="A125589760A">Data5!$GU$1:$GU$10,Data5!$GU$11:$GU$20</definedName>
    <definedName name="A125589760A_Data">Data5!$GU$11:$GU$20</definedName>
    <definedName name="A125589760A_Latest">Data5!$GU$20</definedName>
    <definedName name="A125589768V">Data5!$IE$1:$IE$10,Data5!$IE$11:$IE$20</definedName>
    <definedName name="A125589768V_Data">Data5!$IE$11:$IE$20</definedName>
    <definedName name="A125589768V_Latest">Data5!$IE$20</definedName>
    <definedName name="A125589776V">Data6!$Y$1:$Y$10,Data6!$Y$11:$Y$20</definedName>
    <definedName name="A125589776V_Data">Data6!$Y$11:$Y$20</definedName>
    <definedName name="A125589776V_Latest">Data6!$Y$20</definedName>
    <definedName name="A125589784V">Data6!$BI$1:$BI$10,Data6!$BI$11:$BI$20</definedName>
    <definedName name="A125589784V_Data">Data6!$BI$11:$BI$20</definedName>
    <definedName name="A125589784V_Latest">Data6!$BI$20</definedName>
    <definedName name="A125589792V">Data4!$C$1:$C$10,Data4!$C$11:$C$20</definedName>
    <definedName name="A125589792V_Data">Data4!$C$11:$C$20</definedName>
    <definedName name="A125589792V_Latest">Data4!$C$20</definedName>
    <definedName name="A125589800J">Data4!$BE$1:$BE$10,Data4!$BE$11:$BE$20</definedName>
    <definedName name="A125589800J_Data">Data4!$BE$11:$BE$20</definedName>
    <definedName name="A125589800J_Latest">Data4!$BE$20</definedName>
    <definedName name="A125589808A">Data4!$BW$1:$BW$10,Data4!$BW$11:$BW$20</definedName>
    <definedName name="A125589808A_Data">Data4!$BW$11:$BW$20</definedName>
    <definedName name="A125589808A_Latest">Data4!$BW$20</definedName>
    <definedName name="A125589816A">Data4!$EQ$1:$EQ$10,Data4!$EQ$11:$EQ$20</definedName>
    <definedName name="A125589816A_Data">Data4!$EQ$11:$EQ$20</definedName>
    <definedName name="A125589816A_Latest">Data4!$EQ$20</definedName>
    <definedName name="A125589824A">Data4!$GA$1:$GA$10,Data4!$GA$11:$GA$20</definedName>
    <definedName name="A125589824A_Data">Data4!$GA$11:$GA$20</definedName>
    <definedName name="A125589824A_Latest">Data4!$GA$20</definedName>
    <definedName name="A125589832A">Data4!$GS$1:$GS$10,Data4!$GS$11:$GS$20</definedName>
    <definedName name="A125589832A_Data">Data4!$GS$11:$GS$20</definedName>
    <definedName name="A125589832A_Latest">Data4!$GS$20</definedName>
    <definedName name="A125589840A">Data5!$BY$1:$BY$10,Data5!$BY$11:$BY$20</definedName>
    <definedName name="A125589840A_Data">Data5!$BY$11:$BY$20</definedName>
    <definedName name="A125589840A_Latest">Data5!$BY$20</definedName>
    <definedName name="A125589848V">Data6!$AQ$1:$AQ$10,Data6!$AQ$11:$AQ$20</definedName>
    <definedName name="A125589848V_Data">Data6!$AQ$11:$AQ$20</definedName>
    <definedName name="A125589848V_Latest">Data6!$AQ$20</definedName>
    <definedName name="A125589856V">Data6!$DK$1:$DK$10,Data6!$DK$11:$DK$20</definedName>
    <definedName name="A125589856V_Data">Data6!$DK$11:$DK$20</definedName>
    <definedName name="A125589856V_Latest">Data6!$DK$20</definedName>
    <definedName name="A125589864V">Data6!$EC$1:$EC$10,Data6!$EC$11:$EC$20</definedName>
    <definedName name="A125589864V_Data">Data6!$EC$11:$EC$20</definedName>
    <definedName name="A125589864V_Latest">Data6!$EC$20</definedName>
    <definedName name="A125589872V">Data4!$CO$1:$CO$10,Data4!$CO$11:$CO$20</definedName>
    <definedName name="A125589872V_Data">Data4!$CO$11:$CO$20</definedName>
    <definedName name="A125589872V_Latest">Data4!$CO$20</definedName>
    <definedName name="A125589880V">Data5!$EA$1:$EA$10,Data5!$EA$11:$EA$20</definedName>
    <definedName name="A125589880V_Data">Data5!$EA$11:$EA$20</definedName>
    <definedName name="A125589880V_Latest">Data5!$EA$20</definedName>
    <definedName name="A125589888L">Data5!$ES$1:$ES$10,Data5!$ES$11:$ES$20</definedName>
    <definedName name="A125589888L_Data">Data5!$ES$11:$ES$20</definedName>
    <definedName name="A125589888L_Latest">Data5!$ES$20</definedName>
    <definedName name="A125589896L">Data6!$CS$1:$CS$10,Data6!$CS$11:$CS$20</definedName>
    <definedName name="A125589896L_Data">Data6!$CS$11:$CS$20</definedName>
    <definedName name="A125589896L_Latest">Data6!$CS$20</definedName>
    <definedName name="A125589904A">Data3!$IA$1:$IA$10,Data3!$IA$11:$IA$20</definedName>
    <definedName name="A125589904A_Data">Data3!$IA$11:$IA$20</definedName>
    <definedName name="A125589904A_Latest">Data3!$IA$20</definedName>
    <definedName name="A125589912A">Data4!$U$1:$U$10,Data4!$U$11:$U$20</definedName>
    <definedName name="A125589912A_Data">Data4!$U$11:$U$20</definedName>
    <definedName name="A125589912A_Latest">Data4!$U$20</definedName>
    <definedName name="A125589920A">Data4!$AM$1:$AM$10,Data4!$AM$11:$AM$20</definedName>
    <definedName name="A125589920A_Data">Data4!$AM$11:$AM$20</definedName>
    <definedName name="A125589920A_Latest">Data4!$AM$20</definedName>
    <definedName name="A125589928V">Data4!$DY$1:$DY$10,Data4!$DY$11:$DY$20</definedName>
    <definedName name="A125589928V_Data">Data4!$DY$11:$DY$20</definedName>
    <definedName name="A125589928V_Latest">Data4!$DY$20</definedName>
    <definedName name="A125589936V">Data5!$E$1:$E$10,Data5!$E$11:$E$20</definedName>
    <definedName name="A125589936V_Data">Data5!$E$11:$E$20</definedName>
    <definedName name="A125589936V_Latest">Data5!$E$20</definedName>
    <definedName name="A125589944V">Data5!$W$1:$W$10,Data5!$W$11:$W$20</definedName>
    <definedName name="A125589944V_Data">Data5!$W$11:$W$20</definedName>
    <definedName name="A125589944V_Latest">Data5!$W$20</definedName>
    <definedName name="A125589952V">Data4!$HK$1:$HK$10,Data4!$HK$11:$HK$20</definedName>
    <definedName name="A125589952V_Data">Data4!$HK$11:$HK$20</definedName>
    <definedName name="A125589952V_Latest">Data4!$HK$20</definedName>
    <definedName name="A125589960V">Data5!$CQ$1:$CQ$10,Data5!$CQ$11:$CQ$20</definedName>
    <definedName name="A125589960V_Data">Data5!$CQ$11:$CQ$20</definedName>
    <definedName name="A125589960V_Latest">Data5!$CQ$20</definedName>
    <definedName name="A125589968L">Data6!$EU$1:$EU$10,Data6!$EU$11:$EU$20</definedName>
    <definedName name="A125589968L_Data">Data6!$EU$11:$EU$20</definedName>
    <definedName name="A125589968L_Latest">Data6!$EU$20</definedName>
    <definedName name="A125589976L">Data10!$EK$1:$EK$10,Data10!$EK$11:$EK$20</definedName>
    <definedName name="A125589976L_Data">Data10!$EK$11:$EK$20</definedName>
    <definedName name="A125589976L_Latest">Data10!$EK$20</definedName>
    <definedName name="A125589984L">Data10!$GM$1:$GM$10,Data10!$GM$11:$GM$20</definedName>
    <definedName name="A125589984L_Data">Data10!$GM$11:$GM$20</definedName>
    <definedName name="A125589984L_Latest">Data10!$GM$20</definedName>
    <definedName name="A125589992L">Data11!$Q$1:$Q$10,Data11!$Q$11:$Q$20</definedName>
    <definedName name="A125589992L_Data">Data11!$Q$11:$Q$20</definedName>
    <definedName name="A125589992L_Latest">Data11!$Q$20</definedName>
    <definedName name="A125590000J">Data11!$CK$1:$CK$10,Data11!$CK$11:$CK$20</definedName>
    <definedName name="A125590000J_Data">Data11!$CK$11:$CK$20</definedName>
    <definedName name="A125590000J_Latest">Data11!$CK$20</definedName>
    <definedName name="A125590008A">Data9!$DQ$1:$DQ$10,Data9!$DQ$11:$DQ$20</definedName>
    <definedName name="A125590008A_Data">Data9!$DQ$11:$DQ$20</definedName>
    <definedName name="A125590008A_Latest">Data9!$DQ$20</definedName>
    <definedName name="A125590016A">Data10!$BQ$1:$BQ$10,Data10!$BQ$11:$BQ$20</definedName>
    <definedName name="A125590016A_Data">Data10!$BQ$11:$BQ$20</definedName>
    <definedName name="A125590016A_Latest">Data10!$BQ$20</definedName>
    <definedName name="A125590024A">Data11!$DU$1:$DU$10,Data11!$DU$11:$DU$20</definedName>
    <definedName name="A125590024A_Data">Data11!$DU$11:$DU$20</definedName>
    <definedName name="A125590024A_Latest">Data11!$DU$20</definedName>
    <definedName name="A125590032A">Data11!$BS$1:$BS$10,Data11!$BS$11:$BS$20</definedName>
    <definedName name="A125590032A_Data">Data11!$BS$11:$BS$20</definedName>
    <definedName name="A125590032A_Latest">Data11!$BS$20</definedName>
    <definedName name="A125590040A">Data11!$FE$1:$FE$10,Data11!$FE$11:$FE$20</definedName>
    <definedName name="A125590040A_Data">Data11!$FE$11:$FE$20</definedName>
    <definedName name="A125590040A_Latest">Data11!$FE$20</definedName>
    <definedName name="A125590048V">Data11!$HY$1:$HY$10,Data11!$HY$11:$HY$20</definedName>
    <definedName name="A125590048V_Data">Data11!$HY$11:$HY$20</definedName>
    <definedName name="A125590048V_Latest">Data11!$HY$20</definedName>
    <definedName name="A125590056V">Data10!$O$1:$O$10,Data10!$O$11:$O$20</definedName>
    <definedName name="A125590056V_Data">Data10!$O$11:$O$20</definedName>
    <definedName name="A125590056V_Latest">Data10!$O$20</definedName>
    <definedName name="A125590064V">Data10!$HE$1:$HE$10,Data10!$HE$11:$HE$20</definedName>
    <definedName name="A125590064V_Data">Data10!$HE$11:$HE$20</definedName>
    <definedName name="A125590064V_Latest">Data10!$HE$20</definedName>
    <definedName name="A125590072V">Data11!$DC$1:$DC$10,Data11!$DC$11:$DC$20</definedName>
    <definedName name="A125590072V_Data">Data11!$DC$11:$DC$20</definedName>
    <definedName name="A125590072V_Latest">Data11!$DC$20</definedName>
    <definedName name="A125590080V">Data11!$EM$1:$EM$10,Data11!$EM$11:$EM$20</definedName>
    <definedName name="A125590080V_Data">Data11!$EM$11:$EM$20</definedName>
    <definedName name="A125590080V_Latest">Data11!$EM$20</definedName>
    <definedName name="A125590088L">Data11!$FW$1:$FW$10,Data11!$FW$11:$FW$20</definedName>
    <definedName name="A125590088L_Data">Data11!$FW$11:$FW$20</definedName>
    <definedName name="A125590088L_Latest">Data11!$FW$20</definedName>
    <definedName name="A125590096L">Data11!$HG$1:$HG$10,Data11!$HG$11:$HG$20</definedName>
    <definedName name="A125590096L_Data">Data11!$HG$11:$HG$20</definedName>
    <definedName name="A125590096L_Latest">Data11!$HG$20</definedName>
    <definedName name="A125590104A">Data9!$FA$1:$FA$10,Data9!$FA$11:$FA$20</definedName>
    <definedName name="A125590104A_Data">Data9!$FA$11:$FA$20</definedName>
    <definedName name="A125590104A_Latest">Data9!$FA$20</definedName>
    <definedName name="A125590112A">Data9!$HC$1:$HC$10,Data9!$HC$11:$HC$20</definedName>
    <definedName name="A125590112A_Data">Data9!$HC$11:$HC$20</definedName>
    <definedName name="A125590112A_Latest">Data9!$HC$20</definedName>
    <definedName name="A125590120A">Data9!$HU$1:$HU$10,Data9!$HU$11:$HU$20</definedName>
    <definedName name="A125590120A_Data">Data9!$HU$11:$HU$20</definedName>
    <definedName name="A125590120A_Latest">Data9!$HU$20</definedName>
    <definedName name="A125590128V">Data10!$AY$1:$AY$10,Data10!$AY$11:$AY$20</definedName>
    <definedName name="A125590128V_Data">Data10!$AY$11:$AY$20</definedName>
    <definedName name="A125590128V_Latest">Data10!$AY$20</definedName>
    <definedName name="A125590136V">Data10!$CI$1:$CI$10,Data10!$CI$11:$CI$20</definedName>
    <definedName name="A125590136V_Data">Data10!$CI$11:$CI$20</definedName>
    <definedName name="A125590136V_Latest">Data10!$CI$20</definedName>
    <definedName name="A125590144V">Data10!$DA$1:$DA$10,Data10!$DA$11:$DA$20</definedName>
    <definedName name="A125590144V_Data">Data10!$DA$11:$DA$20</definedName>
    <definedName name="A125590144V_Latest">Data10!$DA$20</definedName>
    <definedName name="A125590152V">Data10!$HW$1:$HW$10,Data10!$HW$11:$HW$20</definedName>
    <definedName name="A125590152V_Data">Data10!$HW$11:$HW$20</definedName>
    <definedName name="A125590152V_Latest">Data10!$HW$20</definedName>
    <definedName name="A125590160V">Data11!$GO$1:$GO$10,Data11!$GO$11:$GO$20</definedName>
    <definedName name="A125590160V_Data">Data11!$GO$11:$GO$20</definedName>
    <definedName name="A125590160V_Latest">Data11!$GO$20</definedName>
    <definedName name="A125590168L">Data12!$S$1:$S$10,Data12!$S$11:$S$20</definedName>
    <definedName name="A125590168L_Data">Data12!$S$11:$S$20</definedName>
    <definedName name="A125590168L_Latest">Data12!$S$20</definedName>
    <definedName name="A125590176L">Data12!$AK$1:$AK$10,Data12!$AK$11:$AK$20</definedName>
    <definedName name="A125590176L_Data">Data12!$AK$11:$AK$20</definedName>
    <definedName name="A125590176L_Latest">Data12!$AK$20</definedName>
    <definedName name="A125590184L">Data9!$IM$1:$IM$10,Data9!$IM$11:$IM$20</definedName>
    <definedName name="A125590184L_Data">Data9!$IM$11:$IM$20</definedName>
    <definedName name="A125590184L_Latest">Data9!$IM$20</definedName>
    <definedName name="A125590192L">Data11!$AI$1:$AI$10,Data11!$AI$11:$AI$20</definedName>
    <definedName name="A125590192L_Data">Data11!$AI$11:$AI$20</definedName>
    <definedName name="A125590192L_Latest">Data11!$AI$20</definedName>
    <definedName name="A125590200A">Data11!$BA$1:$BA$10,Data11!$BA$11:$BA$20</definedName>
    <definedName name="A125590200A_Data">Data11!$BA$11:$BA$20</definedName>
    <definedName name="A125590200A_Latest">Data11!$BA$20</definedName>
    <definedName name="A125590208V">Data11!$IQ$1:$IQ$10,Data11!$IQ$11:$IQ$20</definedName>
    <definedName name="A125590208V_Data">Data11!$IQ$11:$IQ$20</definedName>
    <definedName name="A125590208V_Latest">Data11!$IQ$20</definedName>
    <definedName name="A125590216V">Data9!$EI$1:$EI$10,Data9!$EI$11:$EI$20</definedName>
    <definedName name="A125590216V_Data">Data9!$EI$11:$EI$20</definedName>
    <definedName name="A125590216V_Latest">Data9!$EI$20</definedName>
    <definedName name="A125590224V">Data9!$FS$1:$FS$10,Data9!$FS$11:$FS$20</definedName>
    <definedName name="A125590224V_Data">Data9!$FS$11:$FS$20</definedName>
    <definedName name="A125590224V_Latest">Data9!$FS$20</definedName>
    <definedName name="A125590232V">Data9!$GK$1:$GK$10,Data9!$GK$11:$GK$20</definedName>
    <definedName name="A125590232V_Data">Data9!$GK$11:$GK$20</definedName>
    <definedName name="A125590232V_Latest">Data9!$GK$20</definedName>
    <definedName name="A125590240V">Data10!$AG$1:$AG$10,Data10!$AG$11:$AG$20</definedName>
    <definedName name="A125590240V_Data">Data10!$AG$11:$AG$20</definedName>
    <definedName name="A125590240V_Latest">Data10!$AG$20</definedName>
    <definedName name="A125590248L">Data10!$FC$1:$FC$10,Data10!$FC$11:$FC$20</definedName>
    <definedName name="A125590248L_Data">Data10!$FC$11:$FC$20</definedName>
    <definedName name="A125590248L_Latest">Data10!$FC$20</definedName>
    <definedName name="A125590256L">Data10!$FU$1:$FU$10,Data10!$FU$11:$FU$20</definedName>
    <definedName name="A125590256L_Data">Data10!$FU$11:$FU$20</definedName>
    <definedName name="A125590256L_Latest">Data10!$FU$20</definedName>
    <definedName name="A125590264L">Data10!$DS$1:$DS$10,Data10!$DS$11:$DS$20</definedName>
    <definedName name="A125590264L_Data">Data10!$DS$11:$DS$20</definedName>
    <definedName name="A125590264L_Latest">Data10!$DS$20</definedName>
    <definedName name="A125590272L">Data10!$IO$1:$IO$10,Data10!$IO$11:$IO$20</definedName>
    <definedName name="A125590272L_Data">Data10!$IO$11:$IO$20</definedName>
    <definedName name="A125590272L_Latest">Data10!$IO$20</definedName>
    <definedName name="A125590280L">Data12!$BC$1:$BC$10,Data12!$BC$11:$BC$20</definedName>
    <definedName name="A125590280L_Data">Data12!$BC$11:$BC$20</definedName>
    <definedName name="A125590280L_Latest">Data12!$BC$20</definedName>
    <definedName name="A125590288F">Data13!$CO$1:$CO$10,Data13!$CO$11:$CO$20</definedName>
    <definedName name="A125590288F_Data">Data13!$CO$11:$CO$20</definedName>
    <definedName name="A125590288F_Latest">Data13!$CO$20</definedName>
    <definedName name="A125590296F">Data13!$EQ$1:$EQ$10,Data13!$EQ$11:$EQ$20</definedName>
    <definedName name="A125590296F_Data">Data13!$EQ$11:$EQ$20</definedName>
    <definedName name="A125590296F_Latest">Data13!$EQ$20</definedName>
    <definedName name="A125590304V">Data13!$HK$1:$HK$10,Data13!$HK$11:$HK$20</definedName>
    <definedName name="A125590304V_Data">Data13!$HK$11:$HK$20</definedName>
    <definedName name="A125590304V_Latest">Data13!$HK$20</definedName>
    <definedName name="A125590312V">Data14!$AO$1:$AO$10,Data14!$AO$11:$AO$20</definedName>
    <definedName name="A125590312V_Data">Data14!$AO$11:$AO$20</definedName>
    <definedName name="A125590312V_Latest">Data14!$AO$20</definedName>
    <definedName name="A125590320V">Data12!$BU$1:$BU$10,Data12!$BU$11:$BU$20</definedName>
    <definedName name="A125590320V_Data">Data12!$BU$11:$BU$20</definedName>
    <definedName name="A125590320V_Latest">Data12!$BU$20</definedName>
    <definedName name="A125590328L">Data13!$U$1:$U$10,Data13!$U$11:$U$20</definedName>
    <definedName name="A125590328L_Data">Data13!$U$11:$U$20</definedName>
    <definedName name="A125590328L_Latest">Data13!$U$20</definedName>
    <definedName name="A125590336L">Data14!$BY$1:$BY$10,Data14!$BY$11:$BY$20</definedName>
    <definedName name="A125590336L_Data">Data14!$BY$11:$BY$20</definedName>
    <definedName name="A125590336L_Latest">Data14!$BY$20</definedName>
    <definedName name="A125590344L">Data14!$W$1:$W$10,Data14!$W$11:$W$20</definedName>
    <definedName name="A125590344L_Data">Data14!$W$11:$W$20</definedName>
    <definedName name="A125590344L_Latest">Data14!$W$20</definedName>
    <definedName name="A125590352L">Data14!$DI$1:$DI$10,Data14!$DI$11:$DI$20</definedName>
    <definedName name="A125590352L_Data">Data14!$DI$11:$DI$20</definedName>
    <definedName name="A125590352L_Latest">Data14!$DI$20</definedName>
    <definedName name="A125590360L">Data14!$GC$1:$GC$10,Data14!$GC$11:$GC$20</definedName>
    <definedName name="A125590360L_Data">Data14!$GC$11:$GC$20</definedName>
    <definedName name="A125590360L_Latest">Data14!$GC$20</definedName>
    <definedName name="A125590368F">Data12!$HI$1:$HI$10,Data12!$HI$11:$HI$20</definedName>
    <definedName name="A125590368F_Data">Data12!$HI$11:$HI$20</definedName>
    <definedName name="A125590368F_Latest">Data12!$HI$20</definedName>
    <definedName name="A125590376F">Data13!$FI$1:$FI$10,Data13!$FI$11:$FI$20</definedName>
    <definedName name="A125590376F_Data">Data13!$FI$11:$FI$20</definedName>
    <definedName name="A125590376F_Latest">Data13!$FI$20</definedName>
    <definedName name="A125590384F">Data14!$BG$1:$BG$10,Data14!$BG$11:$BG$20</definedName>
    <definedName name="A125590384F_Data">Data14!$BG$11:$BG$20</definedName>
    <definedName name="A125590384F_Latest">Data14!$BG$20</definedName>
    <definedName name="A125590392F">Data14!$CQ$1:$CQ$10,Data14!$CQ$11:$CQ$20</definedName>
    <definedName name="A125590392F_Data">Data14!$CQ$11:$CQ$20</definedName>
    <definedName name="A125590392F_Latest">Data14!$CQ$20</definedName>
    <definedName name="A125590400V">Data14!$EA$1:$EA$10,Data14!$EA$11:$EA$20</definedName>
    <definedName name="A125590400V_Data">Data14!$EA$11:$EA$20</definedName>
    <definedName name="A125590400V_Latest">Data14!$EA$20</definedName>
    <definedName name="A125590408L">Data14!$FK$1:$FK$10,Data14!$FK$11:$FK$20</definedName>
    <definedName name="A125590408L_Data">Data14!$FK$11:$FK$20</definedName>
    <definedName name="A125590408L_Latest">Data14!$FK$20</definedName>
    <definedName name="A125590416L">Data12!$DE$1:$DE$10,Data12!$DE$11:$DE$20</definedName>
    <definedName name="A125590416L_Data">Data12!$DE$11:$DE$20</definedName>
    <definedName name="A125590416L_Latest">Data12!$DE$20</definedName>
    <definedName name="A125590424L">Data12!$FG$1:$FG$10,Data12!$FG$11:$FG$20</definedName>
    <definedName name="A125590424L_Data">Data12!$FG$11:$FG$20</definedName>
    <definedName name="A125590424L_Latest">Data12!$FG$20</definedName>
    <definedName name="A125590432L">Data12!$FY$1:$FY$10,Data12!$FY$11:$FY$20</definedName>
    <definedName name="A125590432L_Data">Data12!$FY$11:$FY$20</definedName>
    <definedName name="A125590432L_Latest">Data12!$FY$20</definedName>
    <definedName name="A125590440L">Data13!$C$1:$C$10,Data13!$C$11:$C$20</definedName>
    <definedName name="A125590440L_Data">Data13!$C$11:$C$20</definedName>
    <definedName name="A125590440L_Latest">Data13!$C$20</definedName>
    <definedName name="A125590448F">Data13!$AM$1:$AM$10,Data13!$AM$11:$AM$20</definedName>
    <definedName name="A125590448F_Data">Data13!$AM$11:$AM$20</definedName>
    <definedName name="A125590448F_Latest">Data13!$AM$20</definedName>
    <definedName name="A125590456F">Data13!$BE$1:$BE$10,Data13!$BE$11:$BE$20</definedName>
    <definedName name="A125590456F_Data">Data13!$BE$11:$BE$20</definedName>
    <definedName name="A125590456F_Latest">Data13!$BE$20</definedName>
    <definedName name="A125590464F">Data13!$GA$1:$GA$10,Data13!$GA$11:$GA$20</definedName>
    <definedName name="A125590464F_Data">Data13!$GA$11:$GA$20</definedName>
    <definedName name="A125590464F_Latest">Data13!$GA$20</definedName>
    <definedName name="A125590472F">Data14!$ES$1:$ES$10,Data14!$ES$11:$ES$20</definedName>
    <definedName name="A125590472F_Data">Data14!$ES$11:$ES$20</definedName>
    <definedName name="A125590472F_Latest">Data14!$ES$20</definedName>
    <definedName name="A125590480F">Data14!$HM$1:$HM$10,Data14!$HM$11:$HM$20</definedName>
    <definedName name="A125590480F_Data">Data14!$HM$11:$HM$20</definedName>
    <definedName name="A125590480F_Latest">Data14!$HM$20</definedName>
    <definedName name="A125590488X">Data14!$IE$1:$IE$10,Data14!$IE$11:$IE$20</definedName>
    <definedName name="A125590488X_Data">Data14!$IE$11:$IE$20</definedName>
    <definedName name="A125590488X_Latest">Data14!$IE$20</definedName>
    <definedName name="A125590496X">Data12!$GQ$1:$GQ$10,Data12!$GQ$11:$GQ$20</definedName>
    <definedName name="A125590496X_Data">Data12!$GQ$11:$GQ$20</definedName>
    <definedName name="A125590496X_Latest">Data12!$GQ$20</definedName>
    <definedName name="A125590504L">Data13!$IC$1:$IC$10,Data13!$IC$11:$IC$20</definedName>
    <definedName name="A125590504L_Data">Data13!$IC$11:$IC$20</definedName>
    <definedName name="A125590504L_Latest">Data13!$IC$20</definedName>
    <definedName name="A125590512L">Data14!$E$1:$E$10,Data14!$E$11:$E$20</definedName>
    <definedName name="A125590512L_Data">Data14!$E$11:$E$20</definedName>
    <definedName name="A125590512L_Latest">Data14!$E$20</definedName>
    <definedName name="A125590520L">Data14!$GU$1:$GU$10,Data14!$GU$11:$GU$20</definedName>
    <definedName name="A125590520L_Data">Data14!$GU$11:$GU$20</definedName>
    <definedName name="A125590520L_Latest">Data14!$GU$20</definedName>
    <definedName name="A125590528F">Data12!$CM$1:$CM$10,Data12!$CM$11:$CM$20</definedName>
    <definedName name="A125590528F_Data">Data12!$CM$11:$CM$20</definedName>
    <definedName name="A125590528F_Latest">Data12!$CM$20</definedName>
    <definedName name="A125590536F">Data12!$DW$1:$DW$10,Data12!$DW$11:$DW$20</definedName>
    <definedName name="A125590536F_Data">Data12!$DW$11:$DW$20</definedName>
    <definedName name="A125590536F_Latest">Data12!$DW$20</definedName>
    <definedName name="A125590544F">Data12!$EO$1:$EO$10,Data12!$EO$11:$EO$20</definedName>
    <definedName name="A125590544F_Data">Data12!$EO$11:$EO$20</definedName>
    <definedName name="A125590544F_Latest">Data12!$EO$20</definedName>
    <definedName name="A125590552F">Data12!$IA$1:$IA$10,Data12!$IA$11:$IA$20</definedName>
    <definedName name="A125590552F_Data">Data12!$IA$11:$IA$20</definedName>
    <definedName name="A125590552F_Latest">Data12!$IA$20</definedName>
    <definedName name="A125590560F">Data13!$DG$1:$DG$10,Data13!$DG$11:$DG$20</definedName>
    <definedName name="A125590560F_Data">Data13!$DG$11:$DG$20</definedName>
    <definedName name="A125590560F_Latest">Data13!$DG$20</definedName>
    <definedName name="A125590568X">Data13!$DY$1:$DY$10,Data13!$DY$11:$DY$20</definedName>
    <definedName name="A125590568X_Data">Data13!$DY$11:$DY$20</definedName>
    <definedName name="A125590568X_Latest">Data13!$DY$20</definedName>
    <definedName name="A125590576X">Data13!$BW$1:$BW$10,Data13!$BW$11:$BW$20</definedName>
    <definedName name="A125590576X_Data">Data13!$BW$11:$BW$20</definedName>
    <definedName name="A125590576X_Latest">Data13!$BW$20</definedName>
    <definedName name="A125590584X">Data13!$GS$1:$GS$10,Data13!$GS$11:$GS$20</definedName>
    <definedName name="A125590584X_Data">Data13!$GS$11:$GS$20</definedName>
    <definedName name="A125590584X_Latest">Data13!$GS$20</definedName>
    <definedName name="A125590592X">Data15!$G$1:$G$10,Data15!$G$11:$G$20</definedName>
    <definedName name="A125590592X_Data">Data15!$G$11:$G$20</definedName>
    <definedName name="A125590592X_Latest">Data15!$G$20</definedName>
    <definedName name="Date_Range">Data1!$A$2:$A$10,Data1!$A$11:$A$20</definedName>
    <definedName name="Date_Range_Data">Data1!$A$11:$A$20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374" i="30" l="1"/>
  <c r="BD374" i="30"/>
  <c r="BC374" i="30"/>
  <c r="BB374" i="30"/>
  <c r="BA374" i="30"/>
  <c r="AZ374" i="30"/>
  <c r="AY374" i="30"/>
  <c r="AX374" i="30"/>
  <c r="AW374" i="30"/>
  <c r="AV374" i="30"/>
  <c r="AU374" i="30"/>
  <c r="AT374" i="30"/>
  <c r="AS374" i="30"/>
  <c r="AR374" i="30"/>
  <c r="AQ374" i="30"/>
  <c r="AP374" i="30"/>
  <c r="AO374" i="30"/>
  <c r="AN374" i="30"/>
  <c r="AM374" i="30"/>
  <c r="AL374" i="30"/>
  <c r="AK374" i="30"/>
  <c r="AJ374" i="30"/>
  <c r="AI374" i="30"/>
  <c r="AH374" i="30"/>
  <c r="AG374" i="30"/>
  <c r="AF374" i="30"/>
  <c r="AE374" i="30"/>
  <c r="AD374" i="30"/>
  <c r="AC374" i="30"/>
  <c r="AB374" i="30"/>
  <c r="AA374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BE373" i="30"/>
  <c r="BD373" i="30"/>
  <c r="BC373" i="30"/>
  <c r="BB373" i="30"/>
  <c r="BA373" i="30"/>
  <c r="AZ373" i="30"/>
  <c r="AY373" i="30"/>
  <c r="AX373" i="30"/>
  <c r="AW373" i="30"/>
  <c r="AV373" i="30"/>
  <c r="AU373" i="30"/>
  <c r="AT373" i="30"/>
  <c r="AS373" i="30"/>
  <c r="AR373" i="30"/>
  <c r="AQ373" i="30"/>
  <c r="AP373" i="30"/>
  <c r="AO373" i="30"/>
  <c r="AN373" i="30"/>
  <c r="AM373" i="30"/>
  <c r="AL373" i="30"/>
  <c r="AK373" i="30"/>
  <c r="AJ373" i="30"/>
  <c r="AI373" i="30"/>
  <c r="AH373" i="30"/>
  <c r="AG373" i="30"/>
  <c r="AF373" i="30"/>
  <c r="AE373" i="30"/>
  <c r="AD373" i="30"/>
  <c r="AC373" i="30"/>
  <c r="AB373" i="30"/>
  <c r="AA373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BE372" i="30"/>
  <c r="BD372" i="30"/>
  <c r="BC372" i="30"/>
  <c r="BB372" i="30"/>
  <c r="BA372" i="30"/>
  <c r="AZ372" i="30"/>
  <c r="AY372" i="30"/>
  <c r="AX372" i="30"/>
  <c r="AW372" i="30"/>
  <c r="AV372" i="30"/>
  <c r="AU372" i="30"/>
  <c r="AT372" i="30"/>
  <c r="AS372" i="30"/>
  <c r="AR372" i="30"/>
  <c r="AQ372" i="30"/>
  <c r="AP372" i="30"/>
  <c r="AO372" i="30"/>
  <c r="AN372" i="30"/>
  <c r="AM372" i="30"/>
  <c r="AL372" i="30"/>
  <c r="AK372" i="30"/>
  <c r="AJ372" i="30"/>
  <c r="AI372" i="30"/>
  <c r="AH372" i="30"/>
  <c r="AG372" i="30"/>
  <c r="AF372" i="30"/>
  <c r="AE372" i="30"/>
  <c r="AD372" i="30"/>
  <c r="AC372" i="30"/>
  <c r="AB372" i="30"/>
  <c r="AA372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BE371" i="30"/>
  <c r="BD371" i="30"/>
  <c r="BC371" i="30"/>
  <c r="BB371" i="30"/>
  <c r="BA371" i="30"/>
  <c r="AZ371" i="30"/>
  <c r="AY371" i="30"/>
  <c r="AX371" i="30"/>
  <c r="AW371" i="30"/>
  <c r="AV371" i="30"/>
  <c r="AU371" i="30"/>
  <c r="AT371" i="30"/>
  <c r="AS371" i="30"/>
  <c r="AR371" i="30"/>
  <c r="AQ371" i="30"/>
  <c r="AP371" i="30"/>
  <c r="AO371" i="30"/>
  <c r="AN371" i="30"/>
  <c r="AM371" i="30"/>
  <c r="AL371" i="30"/>
  <c r="AK371" i="30"/>
  <c r="AJ371" i="30"/>
  <c r="AI371" i="30"/>
  <c r="AH371" i="30"/>
  <c r="AG371" i="30"/>
  <c r="AF371" i="30"/>
  <c r="AE371" i="30"/>
  <c r="AD371" i="30"/>
  <c r="AC371" i="30"/>
  <c r="AB371" i="30"/>
  <c r="AA371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BE369" i="30"/>
  <c r="BD369" i="30"/>
  <c r="BC369" i="30"/>
  <c r="BB369" i="30"/>
  <c r="BA369" i="30"/>
  <c r="AZ369" i="30"/>
  <c r="AY369" i="30"/>
  <c r="AX369" i="30"/>
  <c r="AW369" i="30"/>
  <c r="AV369" i="30"/>
  <c r="AU369" i="30"/>
  <c r="AT369" i="30"/>
  <c r="AS369" i="30"/>
  <c r="AR369" i="30"/>
  <c r="AQ369" i="30"/>
  <c r="AP369" i="30"/>
  <c r="AO369" i="30"/>
  <c r="AN369" i="30"/>
  <c r="AM369" i="30"/>
  <c r="AL369" i="30"/>
  <c r="AK369" i="30"/>
  <c r="AJ369" i="30"/>
  <c r="AI369" i="30"/>
  <c r="AH369" i="30"/>
  <c r="AG369" i="30"/>
  <c r="AF369" i="30"/>
  <c r="AE369" i="30"/>
  <c r="AD369" i="30"/>
  <c r="AC369" i="30"/>
  <c r="AB369" i="30"/>
  <c r="AA369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BE368" i="30"/>
  <c r="BD368" i="30"/>
  <c r="BC368" i="30"/>
  <c r="BB368" i="30"/>
  <c r="BA368" i="30"/>
  <c r="AZ368" i="30"/>
  <c r="AY368" i="30"/>
  <c r="AX368" i="30"/>
  <c r="AW368" i="30"/>
  <c r="AV368" i="30"/>
  <c r="AU368" i="30"/>
  <c r="AT368" i="30"/>
  <c r="AS368" i="30"/>
  <c r="AR368" i="30"/>
  <c r="AQ368" i="30"/>
  <c r="AP368" i="30"/>
  <c r="AO368" i="30"/>
  <c r="AN368" i="30"/>
  <c r="AM368" i="30"/>
  <c r="AL368" i="30"/>
  <c r="AK368" i="30"/>
  <c r="AJ368" i="30"/>
  <c r="AI368" i="30"/>
  <c r="AH368" i="30"/>
  <c r="AG368" i="30"/>
  <c r="AF368" i="30"/>
  <c r="AE368" i="30"/>
  <c r="AD368" i="30"/>
  <c r="AC368" i="30"/>
  <c r="AB368" i="30"/>
  <c r="AA368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BE367" i="30"/>
  <c r="BD367" i="30"/>
  <c r="BC367" i="30"/>
  <c r="BB367" i="30"/>
  <c r="BA367" i="30"/>
  <c r="AZ367" i="30"/>
  <c r="AY367" i="30"/>
  <c r="AX367" i="30"/>
  <c r="AW367" i="30"/>
  <c r="AV367" i="30"/>
  <c r="AU367" i="30"/>
  <c r="AT367" i="30"/>
  <c r="AS367" i="30"/>
  <c r="AR367" i="30"/>
  <c r="AQ367" i="30"/>
  <c r="AP367" i="30"/>
  <c r="AO367" i="30"/>
  <c r="AN367" i="30"/>
  <c r="AM367" i="30"/>
  <c r="AL367" i="30"/>
  <c r="AK367" i="30"/>
  <c r="AJ367" i="30"/>
  <c r="AI367" i="30"/>
  <c r="AH367" i="30"/>
  <c r="AG367" i="30"/>
  <c r="AF367" i="30"/>
  <c r="AE367" i="30"/>
  <c r="AD367" i="30"/>
  <c r="AC367" i="30"/>
  <c r="AB367" i="30"/>
  <c r="AA367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BE366" i="30"/>
  <c r="BD366" i="30"/>
  <c r="BC366" i="30"/>
  <c r="BB366" i="30"/>
  <c r="BA366" i="30"/>
  <c r="AZ366" i="30"/>
  <c r="AY366" i="30"/>
  <c r="AX366" i="30"/>
  <c r="AW366" i="30"/>
  <c r="AV366" i="30"/>
  <c r="AU366" i="30"/>
  <c r="AT366" i="30"/>
  <c r="AS366" i="30"/>
  <c r="AR366" i="30"/>
  <c r="AQ366" i="30"/>
  <c r="AP366" i="30"/>
  <c r="AO366" i="30"/>
  <c r="AN366" i="30"/>
  <c r="AM366" i="30"/>
  <c r="AL366" i="30"/>
  <c r="AK366" i="30"/>
  <c r="AJ366" i="30"/>
  <c r="AI366" i="30"/>
  <c r="AH366" i="30"/>
  <c r="AG366" i="30"/>
  <c r="AF366" i="30"/>
  <c r="AE366" i="30"/>
  <c r="AD366" i="30"/>
  <c r="AC366" i="30"/>
  <c r="AB366" i="30"/>
  <c r="AA366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BE364" i="30"/>
  <c r="BD364" i="30"/>
  <c r="BC364" i="30"/>
  <c r="BB364" i="30"/>
  <c r="BA364" i="30"/>
  <c r="AZ364" i="30"/>
  <c r="AY364" i="30"/>
  <c r="AX364" i="30"/>
  <c r="AW364" i="30"/>
  <c r="AV364" i="30"/>
  <c r="AU364" i="30"/>
  <c r="AT364" i="30"/>
  <c r="AS364" i="30"/>
  <c r="AR364" i="30"/>
  <c r="AQ364" i="30"/>
  <c r="AP364" i="30"/>
  <c r="AO364" i="30"/>
  <c r="AN364" i="30"/>
  <c r="AM364" i="30"/>
  <c r="AL364" i="30"/>
  <c r="AK364" i="30"/>
  <c r="AJ364" i="30"/>
  <c r="AI364" i="30"/>
  <c r="AH364" i="30"/>
  <c r="AG364" i="30"/>
  <c r="AF364" i="30"/>
  <c r="AE364" i="30"/>
  <c r="AD364" i="30"/>
  <c r="AC364" i="30"/>
  <c r="AB364" i="30"/>
  <c r="AA364" i="30"/>
  <c r="Z364" i="30"/>
  <c r="Y364" i="30"/>
  <c r="X364" i="30"/>
  <c r="W364" i="30"/>
  <c r="V364" i="30"/>
  <c r="U364" i="30"/>
  <c r="T364" i="30"/>
  <c r="S364" i="30"/>
  <c r="R364" i="30"/>
  <c r="Q364" i="30"/>
  <c r="P364" i="30"/>
  <c r="O364" i="30"/>
  <c r="N364" i="30"/>
  <c r="M364" i="30"/>
  <c r="L364" i="30"/>
  <c r="K364" i="30"/>
  <c r="J364" i="30"/>
  <c r="I364" i="30"/>
  <c r="H364" i="30"/>
  <c r="G364" i="30"/>
  <c r="F364" i="30"/>
  <c r="E364" i="30"/>
  <c r="D364" i="30"/>
  <c r="BE363" i="30"/>
  <c r="BD363" i="30"/>
  <c r="BC363" i="30"/>
  <c r="BB363" i="30"/>
  <c r="BA363" i="30"/>
  <c r="AZ363" i="30"/>
  <c r="AY363" i="30"/>
  <c r="AX363" i="30"/>
  <c r="AW363" i="30"/>
  <c r="AV363" i="30"/>
  <c r="AU363" i="30"/>
  <c r="AT363" i="30"/>
  <c r="AS363" i="30"/>
  <c r="AR363" i="30"/>
  <c r="AQ363" i="30"/>
  <c r="AP363" i="30"/>
  <c r="AO363" i="30"/>
  <c r="AN363" i="30"/>
  <c r="AM363" i="30"/>
  <c r="AL363" i="30"/>
  <c r="AK363" i="30"/>
  <c r="AJ363" i="30"/>
  <c r="AI363" i="30"/>
  <c r="AH363" i="30"/>
  <c r="AG363" i="30"/>
  <c r="AF363" i="30"/>
  <c r="AE363" i="30"/>
  <c r="AD363" i="30"/>
  <c r="AC363" i="30"/>
  <c r="AB363" i="30"/>
  <c r="AA363" i="30"/>
  <c r="Z363" i="30"/>
  <c r="Y363" i="30"/>
  <c r="X363" i="30"/>
  <c r="W363" i="30"/>
  <c r="V363" i="30"/>
  <c r="U363" i="30"/>
  <c r="T363" i="30"/>
  <c r="S363" i="30"/>
  <c r="R363" i="30"/>
  <c r="Q363" i="30"/>
  <c r="P363" i="30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BE362" i="30"/>
  <c r="BD362" i="30"/>
  <c r="BC362" i="30"/>
  <c r="BB362" i="30"/>
  <c r="BA362" i="30"/>
  <c r="AZ362" i="30"/>
  <c r="AY362" i="30"/>
  <c r="AX362" i="30"/>
  <c r="AW362" i="30"/>
  <c r="AV362" i="30"/>
  <c r="AU362" i="30"/>
  <c r="AT362" i="30"/>
  <c r="AS362" i="30"/>
  <c r="AR362" i="30"/>
  <c r="AQ362" i="30"/>
  <c r="AP362" i="30"/>
  <c r="AO362" i="30"/>
  <c r="AN362" i="30"/>
  <c r="AM362" i="30"/>
  <c r="AL362" i="30"/>
  <c r="AK362" i="30"/>
  <c r="AJ362" i="30"/>
  <c r="AI362" i="30"/>
  <c r="AH362" i="30"/>
  <c r="AG362" i="30"/>
  <c r="AF362" i="30"/>
  <c r="AE362" i="30"/>
  <c r="AD362" i="30"/>
  <c r="AC362" i="30"/>
  <c r="AB362" i="30"/>
  <c r="AA362" i="30"/>
  <c r="Z362" i="30"/>
  <c r="Y362" i="30"/>
  <c r="X362" i="30"/>
  <c r="W362" i="30"/>
  <c r="V362" i="30"/>
  <c r="U362" i="30"/>
  <c r="T362" i="30"/>
  <c r="S362" i="30"/>
  <c r="R362" i="30"/>
  <c r="Q362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BE361" i="30"/>
  <c r="BD361" i="30"/>
  <c r="BC361" i="30"/>
  <c r="BB361" i="30"/>
  <c r="BA361" i="30"/>
  <c r="AZ361" i="30"/>
  <c r="AY361" i="30"/>
  <c r="AX361" i="30"/>
  <c r="AW361" i="30"/>
  <c r="AV361" i="30"/>
  <c r="AU361" i="30"/>
  <c r="AT361" i="30"/>
  <c r="AS361" i="30"/>
  <c r="AR361" i="30"/>
  <c r="AQ361" i="30"/>
  <c r="AP361" i="30"/>
  <c r="AO361" i="30"/>
  <c r="AN361" i="30"/>
  <c r="AM361" i="30"/>
  <c r="AL361" i="30"/>
  <c r="AK361" i="30"/>
  <c r="AJ361" i="30"/>
  <c r="AI361" i="30"/>
  <c r="AH361" i="30"/>
  <c r="AG361" i="30"/>
  <c r="AF361" i="30"/>
  <c r="AE361" i="30"/>
  <c r="AD361" i="30"/>
  <c r="AC361" i="30"/>
  <c r="AB361" i="30"/>
  <c r="AA361" i="30"/>
  <c r="Z361" i="30"/>
  <c r="Y361" i="30"/>
  <c r="X361" i="30"/>
  <c r="W361" i="30"/>
  <c r="V361" i="30"/>
  <c r="U361" i="30"/>
  <c r="T361" i="30"/>
  <c r="S361" i="30"/>
  <c r="R361" i="30"/>
  <c r="Q361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BE359" i="30"/>
  <c r="BD359" i="30"/>
  <c r="BC359" i="30"/>
  <c r="BB359" i="30"/>
  <c r="BA359" i="30"/>
  <c r="AZ359" i="30"/>
  <c r="AY359" i="30"/>
  <c r="AX359" i="30"/>
  <c r="AW359" i="30"/>
  <c r="AV359" i="30"/>
  <c r="AU359" i="30"/>
  <c r="AT359" i="30"/>
  <c r="AS359" i="30"/>
  <c r="AR359" i="30"/>
  <c r="AQ359" i="30"/>
  <c r="AP359" i="30"/>
  <c r="AO359" i="30"/>
  <c r="AN359" i="30"/>
  <c r="AM359" i="30"/>
  <c r="AL359" i="30"/>
  <c r="AK359" i="30"/>
  <c r="AJ359" i="30"/>
  <c r="AI359" i="30"/>
  <c r="AH359" i="30"/>
  <c r="AG359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BE358" i="30"/>
  <c r="BD358" i="30"/>
  <c r="BC358" i="30"/>
  <c r="BB358" i="30"/>
  <c r="BA358" i="30"/>
  <c r="AZ358" i="30"/>
  <c r="AY358" i="30"/>
  <c r="AX358" i="30"/>
  <c r="AW358" i="30"/>
  <c r="AV358" i="30"/>
  <c r="AU358" i="30"/>
  <c r="AT358" i="30"/>
  <c r="AS358" i="30"/>
  <c r="AR358" i="30"/>
  <c r="AQ358" i="30"/>
  <c r="AP358" i="30"/>
  <c r="AO358" i="30"/>
  <c r="AN358" i="30"/>
  <c r="AM358" i="30"/>
  <c r="AL358" i="30"/>
  <c r="AK358" i="30"/>
  <c r="AJ358" i="30"/>
  <c r="AI358" i="30"/>
  <c r="AH358" i="30"/>
  <c r="AG358" i="30"/>
  <c r="AF358" i="30"/>
  <c r="AE358" i="30"/>
  <c r="AD358" i="30"/>
  <c r="AC358" i="30"/>
  <c r="AB358" i="30"/>
  <c r="AA358" i="30"/>
  <c r="Z358" i="30"/>
  <c r="Y358" i="30"/>
  <c r="X358" i="30"/>
  <c r="W358" i="30"/>
  <c r="V358" i="30"/>
  <c r="U358" i="30"/>
  <c r="T358" i="30"/>
  <c r="S358" i="30"/>
  <c r="R358" i="30"/>
  <c r="Q358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C165" i="30" s="1" a="1"/>
  <c r="C165" i="30" s="1"/>
  <c r="BE356" i="30"/>
  <c r="BD356" i="30"/>
  <c r="BC356" i="30"/>
  <c r="BB356" i="30"/>
  <c r="BA356" i="30"/>
  <c r="AZ356" i="30"/>
  <c r="AY356" i="30"/>
  <c r="AX356" i="30"/>
  <c r="AW356" i="30"/>
  <c r="AV356" i="30"/>
  <c r="AU356" i="30"/>
  <c r="AT356" i="30"/>
  <c r="AS356" i="30"/>
  <c r="AR356" i="30"/>
  <c r="AQ356" i="30"/>
  <c r="AP356" i="30"/>
  <c r="AO356" i="30"/>
  <c r="AN356" i="30"/>
  <c r="AM356" i="30"/>
  <c r="AL356" i="30"/>
  <c r="AK356" i="30"/>
  <c r="AJ356" i="30"/>
  <c r="AI356" i="30"/>
  <c r="AH356" i="30"/>
  <c r="AG356" i="30"/>
  <c r="AF356" i="30"/>
  <c r="AE356" i="30"/>
  <c r="AD356" i="30"/>
  <c r="AC356" i="30"/>
  <c r="AB356" i="30"/>
  <c r="AA356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BE355" i="30"/>
  <c r="BD355" i="30"/>
  <c r="BC355" i="30"/>
  <c r="BB355" i="30"/>
  <c r="BA355" i="30"/>
  <c r="AZ355" i="30"/>
  <c r="AY355" i="30"/>
  <c r="AX355" i="30"/>
  <c r="AW355" i="30"/>
  <c r="AV355" i="30"/>
  <c r="AU355" i="30"/>
  <c r="AT355" i="30"/>
  <c r="AS355" i="30"/>
  <c r="AR355" i="30"/>
  <c r="AQ355" i="30"/>
  <c r="AP355" i="30"/>
  <c r="AO355" i="30"/>
  <c r="AN355" i="30"/>
  <c r="AM355" i="30"/>
  <c r="AL355" i="30"/>
  <c r="AK355" i="30"/>
  <c r="AJ355" i="30"/>
  <c r="AI355" i="30"/>
  <c r="AH355" i="30"/>
  <c r="AG355" i="30"/>
  <c r="AF355" i="30"/>
  <c r="AE355" i="30"/>
  <c r="AD355" i="30"/>
  <c r="AC355" i="30"/>
  <c r="AB355" i="30"/>
  <c r="AA355" i="30"/>
  <c r="Z355" i="30"/>
  <c r="Y355" i="30"/>
  <c r="X355" i="30"/>
  <c r="W355" i="30"/>
  <c r="V355" i="30"/>
  <c r="U355" i="30"/>
  <c r="T355" i="30"/>
  <c r="S355" i="30"/>
  <c r="R355" i="30"/>
  <c r="Q355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C162" i="30" s="1" a="1"/>
  <c r="C162" i="30" s="1"/>
  <c r="BE354" i="30"/>
  <c r="BD354" i="30"/>
  <c r="BC354" i="30"/>
  <c r="BB354" i="30"/>
  <c r="BA354" i="30"/>
  <c r="AZ354" i="30"/>
  <c r="AY354" i="30"/>
  <c r="AX354" i="30"/>
  <c r="AW354" i="30"/>
  <c r="AV354" i="30"/>
  <c r="AU354" i="30"/>
  <c r="AT354" i="30"/>
  <c r="AS354" i="30"/>
  <c r="AR354" i="30"/>
  <c r="AQ354" i="30"/>
  <c r="AP354" i="30"/>
  <c r="AO354" i="30"/>
  <c r="AN354" i="30"/>
  <c r="AM354" i="30"/>
  <c r="AL354" i="30"/>
  <c r="AK354" i="30"/>
  <c r="AJ354" i="30"/>
  <c r="AI354" i="30"/>
  <c r="AH354" i="30"/>
  <c r="AG354" i="30"/>
  <c r="AF354" i="30"/>
  <c r="AE354" i="30"/>
  <c r="AD354" i="30"/>
  <c r="AC354" i="30"/>
  <c r="AB354" i="30"/>
  <c r="AA354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BE353" i="30"/>
  <c r="BD353" i="30"/>
  <c r="BC353" i="30"/>
  <c r="BB353" i="30"/>
  <c r="BA353" i="30"/>
  <c r="AZ353" i="30"/>
  <c r="AY353" i="30"/>
  <c r="AX353" i="30"/>
  <c r="AW353" i="30"/>
  <c r="AV353" i="30"/>
  <c r="AU353" i="30"/>
  <c r="AT353" i="30"/>
  <c r="AS353" i="30"/>
  <c r="AR353" i="30"/>
  <c r="AQ353" i="30"/>
  <c r="AP353" i="30"/>
  <c r="AO353" i="30"/>
  <c r="AN353" i="30"/>
  <c r="AM353" i="30"/>
  <c r="AL353" i="30"/>
  <c r="AK353" i="30"/>
  <c r="AJ353" i="30"/>
  <c r="AI353" i="30"/>
  <c r="AH353" i="30"/>
  <c r="AG353" i="30"/>
  <c r="AF353" i="30"/>
  <c r="AE353" i="30"/>
  <c r="AD353" i="30"/>
  <c r="AC353" i="30"/>
  <c r="AB353" i="30"/>
  <c r="AA353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BE351" i="30"/>
  <c r="BD351" i="30"/>
  <c r="BC351" i="30"/>
  <c r="BB351" i="30"/>
  <c r="BA351" i="30"/>
  <c r="AZ351" i="30"/>
  <c r="AY351" i="30"/>
  <c r="AX351" i="30"/>
  <c r="AW351" i="30"/>
  <c r="AV351" i="30"/>
  <c r="AU351" i="30"/>
  <c r="AT351" i="30"/>
  <c r="AS351" i="30"/>
  <c r="AR351" i="30"/>
  <c r="AQ351" i="30"/>
  <c r="AP351" i="30"/>
  <c r="AO351" i="30"/>
  <c r="AN351" i="30"/>
  <c r="AM351" i="30"/>
  <c r="AL351" i="30"/>
  <c r="AK351" i="30"/>
  <c r="AJ351" i="30"/>
  <c r="AI351" i="30"/>
  <c r="AH351" i="30"/>
  <c r="AG351" i="30"/>
  <c r="AF351" i="30"/>
  <c r="AE351" i="30"/>
  <c r="AD351" i="30"/>
  <c r="AC351" i="30"/>
  <c r="AB351" i="30"/>
  <c r="AA351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BE350" i="30"/>
  <c r="BD350" i="30"/>
  <c r="BC350" i="30"/>
  <c r="BB350" i="30"/>
  <c r="BA350" i="30"/>
  <c r="AZ350" i="30"/>
  <c r="AY350" i="30"/>
  <c r="AX350" i="30"/>
  <c r="AW350" i="30"/>
  <c r="AV350" i="30"/>
  <c r="AU350" i="30"/>
  <c r="AT350" i="30"/>
  <c r="AS350" i="30"/>
  <c r="AR350" i="30"/>
  <c r="AQ350" i="30"/>
  <c r="AP350" i="30"/>
  <c r="AO350" i="30"/>
  <c r="AN350" i="30"/>
  <c r="AM350" i="30"/>
  <c r="AL350" i="30"/>
  <c r="AK350" i="30"/>
  <c r="AJ350" i="30"/>
  <c r="AI350" i="30"/>
  <c r="AH350" i="30"/>
  <c r="AG350" i="30"/>
  <c r="AF350" i="30"/>
  <c r="AE350" i="30"/>
  <c r="AD350" i="30"/>
  <c r="AC350" i="30"/>
  <c r="AB350" i="30"/>
  <c r="AA350" i="30"/>
  <c r="Z350" i="30"/>
  <c r="Y350" i="30"/>
  <c r="X350" i="30"/>
  <c r="W350" i="30"/>
  <c r="V350" i="30"/>
  <c r="U350" i="30"/>
  <c r="T350" i="30"/>
  <c r="S350" i="30"/>
  <c r="R350" i="30"/>
  <c r="Q350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BE349" i="30"/>
  <c r="BD349" i="30"/>
  <c r="BC349" i="30"/>
  <c r="BB349" i="30"/>
  <c r="BA349" i="30"/>
  <c r="AZ349" i="30"/>
  <c r="AY349" i="30"/>
  <c r="AX349" i="30"/>
  <c r="AW349" i="30"/>
  <c r="AV349" i="30"/>
  <c r="AU349" i="30"/>
  <c r="AT349" i="30"/>
  <c r="AS349" i="30"/>
  <c r="AR349" i="30"/>
  <c r="AQ349" i="30"/>
  <c r="AP349" i="30"/>
  <c r="AO349" i="30"/>
  <c r="AN349" i="30"/>
  <c r="AM349" i="30"/>
  <c r="AL349" i="30"/>
  <c r="AK349" i="30"/>
  <c r="AJ349" i="30"/>
  <c r="AI349" i="30"/>
  <c r="AH349" i="30"/>
  <c r="AG349" i="30"/>
  <c r="AF349" i="30"/>
  <c r="AE349" i="30"/>
  <c r="AD349" i="30"/>
  <c r="AC349" i="30"/>
  <c r="AB349" i="30"/>
  <c r="AA349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BE348" i="30"/>
  <c r="BD348" i="30"/>
  <c r="BC348" i="30"/>
  <c r="BB348" i="30"/>
  <c r="BA348" i="30"/>
  <c r="AZ348" i="30"/>
  <c r="AY348" i="30"/>
  <c r="AX348" i="30"/>
  <c r="AW348" i="30"/>
  <c r="AV348" i="30"/>
  <c r="AU348" i="30"/>
  <c r="AT348" i="30"/>
  <c r="AS348" i="30"/>
  <c r="AR348" i="30"/>
  <c r="AQ348" i="30"/>
  <c r="AP348" i="30"/>
  <c r="AO348" i="30"/>
  <c r="AN348" i="30"/>
  <c r="AM348" i="30"/>
  <c r="AL348" i="30"/>
  <c r="AK348" i="30"/>
  <c r="AJ348" i="30"/>
  <c r="AI348" i="30"/>
  <c r="AH348" i="30"/>
  <c r="AG348" i="30"/>
  <c r="AF348" i="30"/>
  <c r="AE348" i="30"/>
  <c r="AD348" i="30"/>
  <c r="AC348" i="30"/>
  <c r="AB348" i="30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BE347" i="30"/>
  <c r="BD347" i="30"/>
  <c r="BC347" i="30"/>
  <c r="BB347" i="30"/>
  <c r="BA347" i="30"/>
  <c r="AZ347" i="30"/>
  <c r="AY347" i="30"/>
  <c r="AX347" i="30"/>
  <c r="AW347" i="30"/>
  <c r="AV347" i="30"/>
  <c r="AU347" i="30"/>
  <c r="AT347" i="30"/>
  <c r="AS347" i="30"/>
  <c r="AR347" i="30"/>
  <c r="AQ347" i="30"/>
  <c r="AP347" i="30"/>
  <c r="AO347" i="30"/>
  <c r="AN347" i="30"/>
  <c r="AM347" i="30"/>
  <c r="AL347" i="30"/>
  <c r="AK347" i="30"/>
  <c r="AJ347" i="30"/>
  <c r="AI347" i="30"/>
  <c r="AH347" i="30"/>
  <c r="AG347" i="30"/>
  <c r="AF347" i="30"/>
  <c r="AE347" i="30"/>
  <c r="AD347" i="30"/>
  <c r="AC347" i="30"/>
  <c r="AB347" i="30"/>
  <c r="AA347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BE346" i="30"/>
  <c r="BD346" i="30"/>
  <c r="BC346" i="30"/>
  <c r="BB346" i="30"/>
  <c r="BA346" i="30"/>
  <c r="AZ346" i="30"/>
  <c r="AY346" i="30"/>
  <c r="AX346" i="30"/>
  <c r="AW346" i="30"/>
  <c r="AV346" i="30"/>
  <c r="AU346" i="30"/>
  <c r="AT346" i="30"/>
  <c r="AS346" i="30"/>
  <c r="AR346" i="30"/>
  <c r="AQ346" i="30"/>
  <c r="AP346" i="30"/>
  <c r="AO346" i="30"/>
  <c r="AN346" i="30"/>
  <c r="AM346" i="30"/>
  <c r="AL346" i="30"/>
  <c r="AK346" i="30"/>
  <c r="AJ346" i="30"/>
  <c r="AI346" i="30"/>
  <c r="AH346" i="30"/>
  <c r="AG346" i="30"/>
  <c r="AF346" i="30"/>
  <c r="AE346" i="30"/>
  <c r="AD346" i="30"/>
  <c r="AC346" i="30"/>
  <c r="AB346" i="30"/>
  <c r="AA346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BE345" i="30"/>
  <c r="BD345" i="30"/>
  <c r="BC345" i="30"/>
  <c r="BB345" i="30"/>
  <c r="BA345" i="30"/>
  <c r="AZ345" i="30"/>
  <c r="AY345" i="30"/>
  <c r="AX345" i="30"/>
  <c r="AW345" i="30"/>
  <c r="AV345" i="30"/>
  <c r="AU345" i="30"/>
  <c r="AT345" i="30"/>
  <c r="AS345" i="30"/>
  <c r="AR345" i="30"/>
  <c r="AQ345" i="30"/>
  <c r="AP345" i="30"/>
  <c r="AO345" i="30"/>
  <c r="AN345" i="30"/>
  <c r="AM345" i="30"/>
  <c r="AL345" i="30"/>
  <c r="AK345" i="30"/>
  <c r="AJ345" i="30"/>
  <c r="AI345" i="30"/>
  <c r="AH345" i="30"/>
  <c r="AG345" i="30"/>
  <c r="AF345" i="30"/>
  <c r="AE345" i="30"/>
  <c r="AD345" i="30"/>
  <c r="AC345" i="30"/>
  <c r="AB345" i="30"/>
  <c r="AA345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BE344" i="30"/>
  <c r="BD344" i="30"/>
  <c r="BC344" i="30"/>
  <c r="BB344" i="30"/>
  <c r="BA344" i="30"/>
  <c r="AZ344" i="30"/>
  <c r="AY344" i="30"/>
  <c r="AX344" i="30"/>
  <c r="AW344" i="30"/>
  <c r="AV344" i="30"/>
  <c r="AU344" i="30"/>
  <c r="AT344" i="30"/>
  <c r="AS344" i="30"/>
  <c r="AR344" i="30"/>
  <c r="AQ344" i="30"/>
  <c r="AP344" i="30"/>
  <c r="AO344" i="30"/>
  <c r="AN344" i="30"/>
  <c r="AM344" i="30"/>
  <c r="AL344" i="30"/>
  <c r="AK344" i="30"/>
  <c r="AJ344" i="30"/>
  <c r="AI344" i="30"/>
  <c r="AH344" i="30"/>
  <c r="AG344" i="30"/>
  <c r="AF344" i="30"/>
  <c r="AE344" i="30"/>
  <c r="AD344" i="30"/>
  <c r="AC344" i="30"/>
  <c r="AB344" i="30"/>
  <c r="AA344" i="30"/>
  <c r="Z344" i="30"/>
  <c r="Y344" i="30"/>
  <c r="X344" i="30"/>
  <c r="W344" i="30"/>
  <c r="V344" i="30"/>
  <c r="U344" i="30"/>
  <c r="T344" i="30"/>
  <c r="S344" i="30"/>
  <c r="R344" i="30"/>
  <c r="Q344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C151" i="30" s="1" a="1"/>
  <c r="C151" i="30" s="1"/>
  <c r="BE343" i="30"/>
  <c r="BD343" i="30"/>
  <c r="BC343" i="30"/>
  <c r="BB343" i="30"/>
  <c r="BA343" i="30"/>
  <c r="AZ343" i="30"/>
  <c r="AY343" i="30"/>
  <c r="AX343" i="30"/>
  <c r="AW343" i="30"/>
  <c r="AV343" i="30"/>
  <c r="AU343" i="30"/>
  <c r="AT343" i="30"/>
  <c r="AS343" i="30"/>
  <c r="AR343" i="30"/>
  <c r="AQ343" i="30"/>
  <c r="AP343" i="30"/>
  <c r="AO343" i="30"/>
  <c r="AN343" i="30"/>
  <c r="AM343" i="30"/>
  <c r="AL343" i="30"/>
  <c r="AK343" i="30"/>
  <c r="AJ343" i="30"/>
  <c r="AI343" i="30"/>
  <c r="AH343" i="30"/>
  <c r="AG343" i="30"/>
  <c r="AF343" i="30"/>
  <c r="AE343" i="30"/>
  <c r="AD343" i="30"/>
  <c r="AC343" i="30"/>
  <c r="AB343" i="30"/>
  <c r="AA343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BE342" i="30"/>
  <c r="BD342" i="30"/>
  <c r="BC342" i="30"/>
  <c r="BB342" i="30"/>
  <c r="BA342" i="30"/>
  <c r="AZ342" i="30"/>
  <c r="AY342" i="30"/>
  <c r="AX342" i="30"/>
  <c r="AW342" i="30"/>
  <c r="AV342" i="30"/>
  <c r="AU342" i="30"/>
  <c r="AT342" i="30"/>
  <c r="AS342" i="30"/>
  <c r="AR342" i="30"/>
  <c r="AQ342" i="30"/>
  <c r="AP342" i="30"/>
  <c r="AO342" i="30"/>
  <c r="AN342" i="30"/>
  <c r="AM342" i="30"/>
  <c r="AL342" i="30"/>
  <c r="AK342" i="30"/>
  <c r="AJ342" i="30"/>
  <c r="AI342" i="30"/>
  <c r="AH342" i="30"/>
  <c r="AG342" i="30"/>
  <c r="AF342" i="30"/>
  <c r="AE342" i="30"/>
  <c r="AD342" i="30"/>
  <c r="AC342" i="30"/>
  <c r="AB342" i="30"/>
  <c r="AA342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C149" i="30" s="1" a="1"/>
  <c r="C149" i="30" s="1"/>
  <c r="BE341" i="30"/>
  <c r="BD341" i="30"/>
  <c r="BC341" i="30"/>
  <c r="BB341" i="30"/>
  <c r="BA341" i="30"/>
  <c r="AZ341" i="30"/>
  <c r="AY341" i="30"/>
  <c r="AX341" i="30"/>
  <c r="AW341" i="30"/>
  <c r="AV341" i="30"/>
  <c r="AU341" i="30"/>
  <c r="AT341" i="30"/>
  <c r="AS341" i="30"/>
  <c r="AR341" i="30"/>
  <c r="AQ341" i="30"/>
  <c r="AP341" i="30"/>
  <c r="AO341" i="30"/>
  <c r="AN341" i="30"/>
  <c r="AM341" i="30"/>
  <c r="AL341" i="30"/>
  <c r="AK341" i="30"/>
  <c r="AJ341" i="30"/>
  <c r="AI341" i="30"/>
  <c r="AH341" i="30"/>
  <c r="AG341" i="30"/>
  <c r="AF341" i="30"/>
  <c r="AE341" i="30"/>
  <c r="AD341" i="30"/>
  <c r="AC341" i="30"/>
  <c r="AB341" i="30"/>
  <c r="AA341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BE340" i="30"/>
  <c r="BD340" i="30"/>
  <c r="BC340" i="30"/>
  <c r="BB340" i="30"/>
  <c r="BA340" i="30"/>
  <c r="AZ340" i="30"/>
  <c r="AY340" i="30"/>
  <c r="AX340" i="30"/>
  <c r="AW340" i="30"/>
  <c r="AV340" i="30"/>
  <c r="AU340" i="30"/>
  <c r="AT340" i="30"/>
  <c r="AS340" i="30"/>
  <c r="AR340" i="30"/>
  <c r="AQ340" i="30"/>
  <c r="AP340" i="30"/>
  <c r="AO340" i="30"/>
  <c r="AN340" i="30"/>
  <c r="AM340" i="30"/>
  <c r="AL340" i="30"/>
  <c r="AK340" i="30"/>
  <c r="AJ340" i="30"/>
  <c r="AI340" i="30"/>
  <c r="AH340" i="30"/>
  <c r="AG340" i="30"/>
  <c r="AF340" i="30"/>
  <c r="AE340" i="30"/>
  <c r="AD340" i="30"/>
  <c r="AC340" i="30"/>
  <c r="AB340" i="30"/>
  <c r="AA340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C147" i="30" s="1" a="1"/>
  <c r="C147" i="30" s="1"/>
  <c r="BE338" i="30"/>
  <c r="BD338" i="30"/>
  <c r="BC338" i="30"/>
  <c r="BB338" i="30"/>
  <c r="BA338" i="30"/>
  <c r="AZ338" i="30"/>
  <c r="AY338" i="30"/>
  <c r="AX338" i="30"/>
  <c r="AW338" i="30"/>
  <c r="AV338" i="30"/>
  <c r="AU338" i="30"/>
  <c r="AT338" i="30"/>
  <c r="AS338" i="30"/>
  <c r="AR338" i="30"/>
  <c r="AQ338" i="30"/>
  <c r="AP338" i="30"/>
  <c r="AO338" i="30"/>
  <c r="AN338" i="30"/>
  <c r="AM338" i="30"/>
  <c r="AL338" i="30"/>
  <c r="AK338" i="30"/>
  <c r="AJ338" i="30"/>
  <c r="AI338" i="30"/>
  <c r="AH338" i="30"/>
  <c r="AG338" i="30"/>
  <c r="AF338" i="30"/>
  <c r="AE338" i="30"/>
  <c r="AD338" i="30"/>
  <c r="AC338" i="30"/>
  <c r="AB338" i="30"/>
  <c r="AA338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BE337" i="30"/>
  <c r="BD337" i="30"/>
  <c r="BC337" i="30"/>
  <c r="BB337" i="30"/>
  <c r="BA337" i="30"/>
  <c r="AZ337" i="30"/>
  <c r="AY337" i="30"/>
  <c r="AX337" i="30"/>
  <c r="AW337" i="30"/>
  <c r="AV337" i="30"/>
  <c r="AU337" i="30"/>
  <c r="AT337" i="30"/>
  <c r="AS337" i="30"/>
  <c r="AR337" i="30"/>
  <c r="AQ337" i="30"/>
  <c r="AP337" i="30"/>
  <c r="AO337" i="30"/>
  <c r="AN337" i="30"/>
  <c r="AM337" i="30"/>
  <c r="AL337" i="30"/>
  <c r="AK337" i="30"/>
  <c r="AJ337" i="30"/>
  <c r="AI337" i="30"/>
  <c r="AH337" i="30"/>
  <c r="AG337" i="30"/>
  <c r="AF337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C144" i="30" s="1" a="1"/>
  <c r="C144" i="30" s="1"/>
  <c r="BE336" i="30"/>
  <c r="BD336" i="30"/>
  <c r="BC336" i="30"/>
  <c r="BB336" i="30"/>
  <c r="BA336" i="30"/>
  <c r="AZ336" i="30"/>
  <c r="AY336" i="30"/>
  <c r="AX336" i="30"/>
  <c r="AW336" i="30"/>
  <c r="AV336" i="30"/>
  <c r="AU336" i="30"/>
  <c r="AT336" i="30"/>
  <c r="AS336" i="30"/>
  <c r="AR336" i="30"/>
  <c r="AQ336" i="30"/>
  <c r="AP336" i="30"/>
  <c r="AO336" i="30"/>
  <c r="AN336" i="30"/>
  <c r="AM336" i="30"/>
  <c r="AL336" i="30"/>
  <c r="AK336" i="30"/>
  <c r="AJ336" i="30"/>
  <c r="AI336" i="30"/>
  <c r="AH336" i="30"/>
  <c r="AG336" i="30"/>
  <c r="AF336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BE335" i="30"/>
  <c r="BD335" i="30"/>
  <c r="BC335" i="30"/>
  <c r="BB335" i="30"/>
  <c r="BA335" i="30"/>
  <c r="AZ335" i="30"/>
  <c r="AY335" i="30"/>
  <c r="AX335" i="30"/>
  <c r="AW335" i="30"/>
  <c r="AV335" i="30"/>
  <c r="AU335" i="30"/>
  <c r="AT335" i="30"/>
  <c r="AS335" i="30"/>
  <c r="AR335" i="30"/>
  <c r="AQ335" i="30"/>
  <c r="AP335" i="30"/>
  <c r="AO335" i="30"/>
  <c r="AN335" i="30"/>
  <c r="AM335" i="30"/>
  <c r="AL335" i="30"/>
  <c r="AK335" i="30"/>
  <c r="AJ335" i="30"/>
  <c r="AI335" i="30"/>
  <c r="AH335" i="30"/>
  <c r="AG335" i="30"/>
  <c r="AF335" i="30"/>
  <c r="AE335" i="30"/>
  <c r="AD335" i="30"/>
  <c r="AC335" i="30"/>
  <c r="AB335" i="30"/>
  <c r="AA335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C142" i="30" s="1" a="1"/>
  <c r="C142" i="30" s="1"/>
  <c r="BE334" i="30"/>
  <c r="BD334" i="30"/>
  <c r="BC334" i="30"/>
  <c r="BB334" i="30"/>
  <c r="BA334" i="30"/>
  <c r="AZ334" i="30"/>
  <c r="AY334" i="30"/>
  <c r="AX334" i="30"/>
  <c r="AW334" i="30"/>
  <c r="AV334" i="30"/>
  <c r="AU334" i="30"/>
  <c r="AT334" i="30"/>
  <c r="AS334" i="30"/>
  <c r="AR334" i="30"/>
  <c r="AQ334" i="30"/>
  <c r="AP334" i="30"/>
  <c r="AO334" i="30"/>
  <c r="AN334" i="30"/>
  <c r="AM334" i="30"/>
  <c r="AL334" i="30"/>
  <c r="AK334" i="30"/>
  <c r="AJ334" i="30"/>
  <c r="AI334" i="30"/>
  <c r="AH334" i="30"/>
  <c r="AG334" i="30"/>
  <c r="AF334" i="30"/>
  <c r="AE334" i="30"/>
  <c r="AD334" i="30"/>
  <c r="AC334" i="30"/>
  <c r="AB334" i="30"/>
  <c r="AA334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BE333" i="30"/>
  <c r="BD333" i="30"/>
  <c r="BC333" i="30"/>
  <c r="BB333" i="30"/>
  <c r="BA333" i="30"/>
  <c r="AZ333" i="30"/>
  <c r="AY333" i="30"/>
  <c r="AX333" i="30"/>
  <c r="AW333" i="30"/>
  <c r="AV333" i="30"/>
  <c r="AU333" i="30"/>
  <c r="AT333" i="30"/>
  <c r="AS333" i="30"/>
  <c r="AR333" i="30"/>
  <c r="AQ333" i="30"/>
  <c r="AP333" i="30"/>
  <c r="AO333" i="30"/>
  <c r="AN333" i="30"/>
  <c r="AM333" i="30"/>
  <c r="AL333" i="30"/>
  <c r="AK333" i="30"/>
  <c r="AJ333" i="30"/>
  <c r="AI333" i="30"/>
  <c r="AH333" i="30"/>
  <c r="AG333" i="30"/>
  <c r="AF333" i="30"/>
  <c r="AE333" i="30"/>
  <c r="AD333" i="30"/>
  <c r="AC333" i="30"/>
  <c r="AB333" i="30"/>
  <c r="AA333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BE332" i="30"/>
  <c r="BD332" i="30"/>
  <c r="BC332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BE331" i="30"/>
  <c r="BD331" i="30"/>
  <c r="BC331" i="30"/>
  <c r="BB331" i="30"/>
  <c r="BA331" i="30"/>
  <c r="AZ331" i="30"/>
  <c r="AY331" i="30"/>
  <c r="AX331" i="30"/>
  <c r="AW331" i="30"/>
  <c r="AV331" i="30"/>
  <c r="AU331" i="30"/>
  <c r="AT331" i="30"/>
  <c r="AS331" i="30"/>
  <c r="AR331" i="30"/>
  <c r="AQ331" i="30"/>
  <c r="AP331" i="30"/>
  <c r="AO331" i="30"/>
  <c r="AN331" i="30"/>
  <c r="AM331" i="30"/>
  <c r="AL331" i="30"/>
  <c r="AK331" i="30"/>
  <c r="AJ331" i="30"/>
  <c r="AI331" i="30"/>
  <c r="AH331" i="30"/>
  <c r="AG331" i="30"/>
  <c r="AF331" i="30"/>
  <c r="AE331" i="30"/>
  <c r="AD331" i="30"/>
  <c r="AC331" i="30"/>
  <c r="AB331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C138" i="30" s="1" a="1"/>
  <c r="C138" i="30" s="1"/>
  <c r="BE330" i="30"/>
  <c r="BD330" i="30"/>
  <c r="BC330" i="30"/>
  <c r="BB330" i="30"/>
  <c r="BA330" i="30"/>
  <c r="AZ330" i="30"/>
  <c r="AY330" i="30"/>
  <c r="AX330" i="30"/>
  <c r="AW330" i="30"/>
  <c r="AV330" i="30"/>
  <c r="AU330" i="30"/>
  <c r="AT330" i="30"/>
  <c r="AS330" i="30"/>
  <c r="AR330" i="30"/>
  <c r="AQ330" i="30"/>
  <c r="AP330" i="30"/>
  <c r="AO330" i="30"/>
  <c r="AN330" i="30"/>
  <c r="AM330" i="30"/>
  <c r="AL330" i="30"/>
  <c r="AK330" i="30"/>
  <c r="AJ330" i="30"/>
  <c r="AI330" i="30"/>
  <c r="AH330" i="30"/>
  <c r="AG330" i="30"/>
  <c r="AF330" i="30"/>
  <c r="AE330" i="30"/>
  <c r="AD330" i="30"/>
  <c r="AC330" i="30"/>
  <c r="AB330" i="30"/>
  <c r="AA330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BE328" i="30"/>
  <c r="BD328" i="30"/>
  <c r="BC328" i="30"/>
  <c r="BB328" i="30"/>
  <c r="BA328" i="30"/>
  <c r="AZ328" i="30"/>
  <c r="I328" i="30"/>
  <c r="H328" i="30"/>
  <c r="G328" i="30"/>
  <c r="F328" i="30"/>
  <c r="E328" i="30"/>
  <c r="D328" i="30"/>
  <c r="AY327" i="30"/>
  <c r="AX327" i="30"/>
  <c r="AW327" i="30"/>
  <c r="AV327" i="30"/>
  <c r="AU327" i="30"/>
  <c r="AT327" i="30"/>
  <c r="I327" i="30"/>
  <c r="H327" i="30"/>
  <c r="G327" i="30"/>
  <c r="F327" i="30"/>
  <c r="E327" i="30"/>
  <c r="D327" i="30"/>
  <c r="AS326" i="30"/>
  <c r="AR326" i="30"/>
  <c r="AQ326" i="30"/>
  <c r="AP326" i="30"/>
  <c r="AO326" i="30"/>
  <c r="AN326" i="30"/>
  <c r="I326" i="30"/>
  <c r="H326" i="30"/>
  <c r="G326" i="30"/>
  <c r="F326" i="30"/>
  <c r="E326" i="30"/>
  <c r="D326" i="30"/>
  <c r="AM325" i="30"/>
  <c r="AL325" i="30"/>
  <c r="AK325" i="30"/>
  <c r="AJ325" i="30"/>
  <c r="AI325" i="30"/>
  <c r="AH325" i="30"/>
  <c r="I325" i="30"/>
  <c r="H325" i="30"/>
  <c r="G325" i="30"/>
  <c r="F325" i="30"/>
  <c r="E325" i="30"/>
  <c r="D325" i="30"/>
  <c r="AG324" i="30"/>
  <c r="AF324" i="30"/>
  <c r="AE324" i="30"/>
  <c r="AD324" i="30"/>
  <c r="AC324" i="30"/>
  <c r="AB324" i="30"/>
  <c r="I324" i="30"/>
  <c r="H324" i="30"/>
  <c r="G324" i="30"/>
  <c r="F324" i="30"/>
  <c r="E324" i="30"/>
  <c r="D324" i="30"/>
  <c r="AA323" i="30"/>
  <c r="Z323" i="30"/>
  <c r="Y323" i="30"/>
  <c r="X323" i="30"/>
  <c r="W323" i="30"/>
  <c r="V323" i="30"/>
  <c r="I323" i="30"/>
  <c r="H323" i="30"/>
  <c r="G323" i="30"/>
  <c r="F323" i="30"/>
  <c r="E323" i="30"/>
  <c r="D323" i="30"/>
  <c r="U322" i="30"/>
  <c r="T322" i="30"/>
  <c r="S322" i="30"/>
  <c r="R322" i="30"/>
  <c r="Q322" i="30"/>
  <c r="P322" i="30"/>
  <c r="I322" i="30"/>
  <c r="H322" i="30"/>
  <c r="G322" i="30"/>
  <c r="F322" i="30"/>
  <c r="E322" i="30"/>
  <c r="D322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C125" i="30" s="1" a="1"/>
  <c r="C125" i="30" s="1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C123" i="30" s="1" a="1"/>
  <c r="C123" i="30" s="1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C120" i="30" s="1" a="1"/>
  <c r="C120" i="30" s="1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C118" i="30" s="1" a="1"/>
  <c r="C118" i="30" s="1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C115" i="30" s="1" a="1"/>
  <c r="C115" i="30" s="1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C113" i="30" s="1" a="1"/>
  <c r="C113" i="30" s="1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C110" i="30" s="1" a="1"/>
  <c r="C110" i="30" s="1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C107" i="30" s="1" a="1"/>
  <c r="C107" i="30" s="1"/>
  <c r="BE299" i="30"/>
  <c r="BD299" i="30"/>
  <c r="BC299" i="30"/>
  <c r="BB299" i="30"/>
  <c r="BA299" i="30"/>
  <c r="AZ299" i="30"/>
  <c r="AY299" i="30"/>
  <c r="AX299" i="30"/>
  <c r="AW299" i="30"/>
  <c r="AV299" i="30"/>
  <c r="AU299" i="30"/>
  <c r="AT299" i="30"/>
  <c r="AS299" i="30"/>
  <c r="AR299" i="30"/>
  <c r="AQ299" i="30"/>
  <c r="AP299" i="30"/>
  <c r="AO299" i="30"/>
  <c r="AN299" i="30"/>
  <c r="AM299" i="30"/>
  <c r="AL299" i="30"/>
  <c r="AK299" i="30"/>
  <c r="AJ299" i="30"/>
  <c r="AI299" i="30"/>
  <c r="AH299" i="30"/>
  <c r="AG299" i="30"/>
  <c r="AF299" i="30"/>
  <c r="AE299" i="30"/>
  <c r="AD299" i="30"/>
  <c r="AC299" i="30"/>
  <c r="AB299" i="30"/>
  <c r="AA299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C105" i="30" s="1" a="1"/>
  <c r="C105" i="30" s="1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C102" i="30" s="1" a="1"/>
  <c r="C102" i="30" s="1"/>
  <c r="BE294" i="30"/>
  <c r="BD294" i="30"/>
  <c r="BC294" i="30"/>
  <c r="BB294" i="30"/>
  <c r="BA294" i="30"/>
  <c r="AZ294" i="30"/>
  <c r="AY294" i="30"/>
  <c r="AX294" i="30"/>
  <c r="AW294" i="30"/>
  <c r="AV294" i="30"/>
  <c r="AU294" i="30"/>
  <c r="AT294" i="30"/>
  <c r="AS294" i="30"/>
  <c r="AR294" i="30"/>
  <c r="AQ294" i="30"/>
  <c r="AP294" i="30"/>
  <c r="AO294" i="30"/>
  <c r="AN294" i="30"/>
  <c r="AM294" i="30"/>
  <c r="AL294" i="30"/>
  <c r="AK294" i="30"/>
  <c r="AJ294" i="30"/>
  <c r="AI294" i="30"/>
  <c r="AH294" i="30"/>
  <c r="AG294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C100" i="30" s="1" a="1"/>
  <c r="C100" i="30" s="1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C98" i="30" s="1" a="1"/>
  <c r="C98" i="30" s="1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C96" i="30" s="1" a="1"/>
  <c r="C96" i="30" s="1"/>
  <c r="BE288" i="30"/>
  <c r="BD288" i="30"/>
  <c r="BC288" i="30"/>
  <c r="BB288" i="30"/>
  <c r="BA288" i="30"/>
  <c r="AZ288" i="30"/>
  <c r="AY288" i="30"/>
  <c r="AX288" i="30"/>
  <c r="AW288" i="30"/>
  <c r="AV288" i="30"/>
  <c r="AU288" i="30"/>
  <c r="AT288" i="30"/>
  <c r="AS288" i="30"/>
  <c r="AR288" i="30"/>
  <c r="AQ288" i="30"/>
  <c r="AP288" i="30"/>
  <c r="AO288" i="30"/>
  <c r="AN288" i="30"/>
  <c r="AM288" i="30"/>
  <c r="AL288" i="30"/>
  <c r="AK288" i="30"/>
  <c r="AJ288" i="30"/>
  <c r="AI288" i="30"/>
  <c r="AH288" i="30"/>
  <c r="AG288" i="30"/>
  <c r="AF288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C94" i="30" s="1" a="1"/>
  <c r="C94" i="30" s="1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C92" i="30" s="1" a="1"/>
  <c r="C92" i="30" s="1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BE282" i="30"/>
  <c r="BD282" i="30"/>
  <c r="BC282" i="30"/>
  <c r="BB282" i="30"/>
  <c r="BA282" i="30"/>
  <c r="AZ282" i="30"/>
  <c r="AY282" i="30"/>
  <c r="AX282" i="30"/>
  <c r="AW282" i="30"/>
  <c r="AV282" i="30"/>
  <c r="AU282" i="30"/>
  <c r="AT282" i="30"/>
  <c r="AS282" i="30"/>
  <c r="AR282" i="30"/>
  <c r="AQ282" i="30"/>
  <c r="AP282" i="30"/>
  <c r="AO282" i="30"/>
  <c r="AN282" i="30"/>
  <c r="AM282" i="30"/>
  <c r="AL282" i="30"/>
  <c r="AK282" i="30"/>
  <c r="AJ282" i="30"/>
  <c r="AI282" i="30"/>
  <c r="AH282" i="30"/>
  <c r="AG282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C89" i="30" s="1" a="1"/>
  <c r="C89" i="30" s="1"/>
  <c r="BE281" i="30"/>
  <c r="BD281" i="30"/>
  <c r="BC281" i="30"/>
  <c r="BB281" i="30"/>
  <c r="BA281" i="30"/>
  <c r="AZ281" i="30"/>
  <c r="AY281" i="30"/>
  <c r="AX281" i="30"/>
  <c r="AW281" i="30"/>
  <c r="AV281" i="30"/>
  <c r="AU281" i="30"/>
  <c r="AT281" i="30"/>
  <c r="AS281" i="30"/>
  <c r="AR281" i="30"/>
  <c r="AQ281" i="30"/>
  <c r="AP281" i="30"/>
  <c r="AO281" i="30"/>
  <c r="AN281" i="30"/>
  <c r="AM281" i="30"/>
  <c r="AL281" i="30"/>
  <c r="AK281" i="30"/>
  <c r="AJ281" i="30"/>
  <c r="AI281" i="30"/>
  <c r="AH281" i="30"/>
  <c r="AG281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BE280" i="30"/>
  <c r="BD280" i="30"/>
  <c r="BC280" i="30"/>
  <c r="BB280" i="30"/>
  <c r="BA280" i="30"/>
  <c r="AZ280" i="30"/>
  <c r="AY280" i="30"/>
  <c r="AX280" i="30"/>
  <c r="AW280" i="30"/>
  <c r="AV280" i="30"/>
  <c r="AU280" i="30"/>
  <c r="AT280" i="30"/>
  <c r="AS280" i="30"/>
  <c r="AR280" i="30"/>
  <c r="AQ280" i="30"/>
  <c r="AP280" i="30"/>
  <c r="AO280" i="30"/>
  <c r="AN280" i="30"/>
  <c r="AM280" i="30"/>
  <c r="AL280" i="30"/>
  <c r="AK280" i="30"/>
  <c r="AJ280" i="30"/>
  <c r="AI280" i="30"/>
  <c r="AH280" i="30"/>
  <c r="AG280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C87" i="30" s="1" a="1"/>
  <c r="C87" i="30" s="1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C85" i="30" s="1" a="1"/>
  <c r="C85" i="30" s="1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C83" i="30" s="1" a="1"/>
  <c r="C83" i="30" s="1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C81" i="30" s="1" a="1"/>
  <c r="C81" i="30" s="1"/>
  <c r="BE272" i="30"/>
  <c r="BD272" i="30"/>
  <c r="BC272" i="30"/>
  <c r="BB272" i="30"/>
  <c r="BA272" i="30"/>
  <c r="AZ272" i="30"/>
  <c r="I272" i="30"/>
  <c r="H272" i="30"/>
  <c r="G272" i="30"/>
  <c r="F272" i="30"/>
  <c r="E272" i="30"/>
  <c r="D272" i="30"/>
  <c r="C79" i="30" s="1" a="1"/>
  <c r="C79" i="30" s="1"/>
  <c r="AY271" i="30"/>
  <c r="AX271" i="30"/>
  <c r="AW271" i="30"/>
  <c r="AV271" i="30"/>
  <c r="AU271" i="30"/>
  <c r="AT271" i="30"/>
  <c r="I271" i="30"/>
  <c r="H271" i="30"/>
  <c r="G271" i="30"/>
  <c r="F271" i="30"/>
  <c r="E271" i="30"/>
  <c r="D271" i="30"/>
  <c r="C78" i="30" s="1" a="1"/>
  <c r="C78" i="30" s="1"/>
  <c r="AS270" i="30"/>
  <c r="AR270" i="30"/>
  <c r="AQ270" i="30"/>
  <c r="AP270" i="30"/>
  <c r="AO270" i="30"/>
  <c r="AN270" i="30"/>
  <c r="I270" i="30"/>
  <c r="H270" i="30"/>
  <c r="G270" i="30"/>
  <c r="F270" i="30"/>
  <c r="E270" i="30"/>
  <c r="D270" i="30"/>
  <c r="C77" i="30" s="1" a="1"/>
  <c r="C77" i="30" s="1"/>
  <c r="AM269" i="30"/>
  <c r="AL269" i="30"/>
  <c r="AK269" i="30"/>
  <c r="AJ269" i="30"/>
  <c r="AI269" i="30"/>
  <c r="AH269" i="30"/>
  <c r="I269" i="30"/>
  <c r="H269" i="30"/>
  <c r="G269" i="30"/>
  <c r="F269" i="30"/>
  <c r="E269" i="30"/>
  <c r="D269" i="30"/>
  <c r="C76" i="30" s="1" a="1"/>
  <c r="C76" i="30" s="1"/>
  <c r="AG268" i="30"/>
  <c r="AF268" i="30"/>
  <c r="AE268" i="30"/>
  <c r="AD268" i="30"/>
  <c r="AC268" i="30"/>
  <c r="AB268" i="30"/>
  <c r="I268" i="30"/>
  <c r="H268" i="30"/>
  <c r="G268" i="30"/>
  <c r="F268" i="30"/>
  <c r="E268" i="30"/>
  <c r="D268" i="30"/>
  <c r="C75" i="30" s="1" a="1"/>
  <c r="C75" i="30" s="1"/>
  <c r="AA267" i="30"/>
  <c r="Z267" i="30"/>
  <c r="Y267" i="30"/>
  <c r="X267" i="30"/>
  <c r="W267" i="30"/>
  <c r="V267" i="30"/>
  <c r="I267" i="30"/>
  <c r="H267" i="30"/>
  <c r="G267" i="30"/>
  <c r="F267" i="30"/>
  <c r="E267" i="30"/>
  <c r="D267" i="30"/>
  <c r="C74" i="30" s="1" a="1"/>
  <c r="C74" i="30" s="1"/>
  <c r="U266" i="30"/>
  <c r="T266" i="30"/>
  <c r="S266" i="30"/>
  <c r="R266" i="30"/>
  <c r="Q266" i="30"/>
  <c r="P266" i="30"/>
  <c r="I266" i="30"/>
  <c r="H266" i="30"/>
  <c r="G266" i="30"/>
  <c r="F266" i="30"/>
  <c r="E266" i="30"/>
  <c r="D266" i="30"/>
  <c r="C73" i="30" s="1" a="1"/>
  <c r="C73" i="30" s="1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C72" i="30" s="1" a="1"/>
  <c r="C72" i="30" s="1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AF261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C68" i="30" s="1" a="1"/>
  <c r="C68" i="30" s="1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C66" i="30" s="1" a="1"/>
  <c r="C66" i="30" s="1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C63" i="30" s="1" a="1"/>
  <c r="C63" i="30" s="1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C61" i="30" s="1" a="1"/>
  <c r="C61" i="30" s="1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C58" i="30" s="1" a="1"/>
  <c r="C58" i="30" s="1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BE243" i="30"/>
  <c r="BD243" i="30"/>
  <c r="BC243" i="30"/>
  <c r="BB243" i="30"/>
  <c r="BA243" i="30"/>
  <c r="AZ243" i="30"/>
  <c r="AY243" i="30"/>
  <c r="AX243" i="30"/>
  <c r="AW243" i="30"/>
  <c r="AV243" i="30"/>
  <c r="AU243" i="30"/>
  <c r="AT243" i="30"/>
  <c r="AS243" i="30"/>
  <c r="AR243" i="30"/>
  <c r="AQ243" i="30"/>
  <c r="AP243" i="30"/>
  <c r="AO243" i="30"/>
  <c r="AN243" i="30"/>
  <c r="AM243" i="30"/>
  <c r="AL243" i="30"/>
  <c r="AK243" i="30"/>
  <c r="AJ243" i="30"/>
  <c r="AI243" i="30"/>
  <c r="AH243" i="30"/>
  <c r="AG243" i="30"/>
  <c r="AF243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S243" i="30"/>
  <c r="R243" i="30"/>
  <c r="Q243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BE238" i="30"/>
  <c r="BD238" i="30"/>
  <c r="BC238" i="30"/>
  <c r="BB238" i="30"/>
  <c r="BA238" i="30"/>
  <c r="AZ238" i="30"/>
  <c r="AY238" i="30"/>
  <c r="AX238" i="30"/>
  <c r="AW238" i="30"/>
  <c r="AV238" i="30"/>
  <c r="AU238" i="30"/>
  <c r="AT238" i="30"/>
  <c r="AS238" i="30"/>
  <c r="AR238" i="30"/>
  <c r="AQ238" i="30"/>
  <c r="AP238" i="30"/>
  <c r="AO238" i="30"/>
  <c r="AN238" i="30"/>
  <c r="AM238" i="30"/>
  <c r="AL238" i="30"/>
  <c r="AK238" i="30"/>
  <c r="AJ238" i="30"/>
  <c r="AI238" i="30"/>
  <c r="AH238" i="30"/>
  <c r="AG238" i="30"/>
  <c r="AF238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BE232" i="30"/>
  <c r="BD232" i="30"/>
  <c r="BC232" i="30"/>
  <c r="BB232" i="30"/>
  <c r="BA232" i="30"/>
  <c r="AZ232" i="30"/>
  <c r="AY232" i="30"/>
  <c r="AX232" i="30"/>
  <c r="AW232" i="30"/>
  <c r="AV232" i="30"/>
  <c r="AU232" i="30"/>
  <c r="AT232" i="30"/>
  <c r="AS232" i="30"/>
  <c r="AR232" i="30"/>
  <c r="AQ232" i="30"/>
  <c r="AP232" i="30"/>
  <c r="AO232" i="30"/>
  <c r="AN232" i="30"/>
  <c r="AM232" i="30"/>
  <c r="AL232" i="30"/>
  <c r="AK232" i="30"/>
  <c r="AJ232" i="30"/>
  <c r="AI232" i="30"/>
  <c r="AH232" i="30"/>
  <c r="AG232" i="30"/>
  <c r="AF232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BE216" i="30"/>
  <c r="BD216" i="30"/>
  <c r="BC216" i="30"/>
  <c r="BB216" i="30"/>
  <c r="BA216" i="30"/>
  <c r="AZ216" i="30"/>
  <c r="I216" i="30"/>
  <c r="H216" i="30"/>
  <c r="G216" i="30"/>
  <c r="F216" i="30"/>
  <c r="E216" i="30"/>
  <c r="D216" i="30"/>
  <c r="AY215" i="30"/>
  <c r="AX215" i="30"/>
  <c r="AW215" i="30"/>
  <c r="AV215" i="30"/>
  <c r="AU215" i="30"/>
  <c r="AT215" i="30"/>
  <c r="I215" i="30"/>
  <c r="H215" i="30"/>
  <c r="G215" i="30"/>
  <c r="F215" i="30"/>
  <c r="E215" i="30"/>
  <c r="D215" i="30"/>
  <c r="AS214" i="30"/>
  <c r="AR214" i="30"/>
  <c r="AQ214" i="30"/>
  <c r="AP214" i="30"/>
  <c r="AO214" i="30"/>
  <c r="AN214" i="30"/>
  <c r="I214" i="30"/>
  <c r="H214" i="30"/>
  <c r="G214" i="30"/>
  <c r="F214" i="30"/>
  <c r="E214" i="30"/>
  <c r="D214" i="30"/>
  <c r="AM213" i="30"/>
  <c r="AL213" i="30"/>
  <c r="AK213" i="30"/>
  <c r="AJ213" i="30"/>
  <c r="AI213" i="30"/>
  <c r="AH213" i="30"/>
  <c r="I213" i="30"/>
  <c r="H213" i="30"/>
  <c r="G213" i="30"/>
  <c r="F213" i="30"/>
  <c r="E213" i="30"/>
  <c r="D213" i="30"/>
  <c r="AG212" i="30"/>
  <c r="AF212" i="30"/>
  <c r="AE212" i="30"/>
  <c r="AD212" i="30"/>
  <c r="AC212" i="30"/>
  <c r="AB212" i="30"/>
  <c r="I212" i="30"/>
  <c r="H212" i="30"/>
  <c r="G212" i="30"/>
  <c r="F212" i="30"/>
  <c r="E212" i="30"/>
  <c r="D212" i="30"/>
  <c r="AA211" i="30"/>
  <c r="Z211" i="30"/>
  <c r="Y211" i="30"/>
  <c r="X211" i="30"/>
  <c r="W211" i="30"/>
  <c r="V211" i="30"/>
  <c r="I211" i="30"/>
  <c r="H211" i="30"/>
  <c r="G211" i="30"/>
  <c r="F211" i="30"/>
  <c r="E211" i="30"/>
  <c r="D211" i="30"/>
  <c r="U210" i="30"/>
  <c r="T210" i="30"/>
  <c r="S210" i="30"/>
  <c r="R210" i="30"/>
  <c r="Q210" i="30"/>
  <c r="P210" i="30"/>
  <c r="I210" i="30"/>
  <c r="H210" i="30"/>
  <c r="G210" i="30"/>
  <c r="F210" i="30"/>
  <c r="E210" i="30"/>
  <c r="D210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196" i="30"/>
  <c r="C188" i="30"/>
  <c r="C189" i="30" s="1"/>
  <c r="C190" i="30" s="1"/>
  <c r="C191" i="30" s="1"/>
  <c r="C192" i="30" s="1"/>
  <c r="C193" i="30" s="1"/>
  <c r="C194" i="30" s="1"/>
  <c r="C187" i="30"/>
  <c r="J163" i="30" a="1"/>
  <c r="J163" i="30" s="1"/>
  <c r="C163" i="30"/>
  <c r="C163" i="30" a="1"/>
  <c r="J162" i="30" a="1"/>
  <c r="J162" i="30" s="1"/>
  <c r="J161" i="30" a="1"/>
  <c r="J161" i="30" s="1"/>
  <c r="C161" i="30"/>
  <c r="C161" i="30" a="1"/>
  <c r="J160" i="30"/>
  <c r="J160" i="30" a="1"/>
  <c r="J158" i="30" a="1"/>
  <c r="J158" i="30" s="1"/>
  <c r="C158" i="30" a="1"/>
  <c r="C158" i="30" s="1"/>
  <c r="J157" i="30"/>
  <c r="J157" i="30" a="1"/>
  <c r="J156" i="30" a="1"/>
  <c r="J156" i="30" s="1"/>
  <c r="C156" i="30" a="1"/>
  <c r="C156" i="30" s="1"/>
  <c r="J155" i="30"/>
  <c r="J155" i="30" a="1"/>
  <c r="J154" i="30" a="1"/>
  <c r="J154" i="30" s="1"/>
  <c r="C154" i="30"/>
  <c r="C154" i="30" a="1"/>
  <c r="J153" i="30"/>
  <c r="J153" i="30" a="1"/>
  <c r="J152" i="30" a="1"/>
  <c r="J152" i="30" s="1"/>
  <c r="J151" i="30"/>
  <c r="J151" i="30" a="1"/>
  <c r="J150" i="30"/>
  <c r="J150" i="30" a="1"/>
  <c r="C150" i="30"/>
  <c r="C150" i="30" a="1"/>
  <c r="J149" i="30"/>
  <c r="J149" i="30" a="1"/>
  <c r="J148" i="30"/>
  <c r="J148" i="30" a="1"/>
  <c r="C148" i="30"/>
  <c r="C148" i="30" a="1"/>
  <c r="J147" i="30"/>
  <c r="J147" i="30" a="1"/>
  <c r="J145" i="30"/>
  <c r="J145" i="30" a="1"/>
  <c r="C145" i="30"/>
  <c r="C145" i="30" a="1"/>
  <c r="J144" i="30" a="1"/>
  <c r="J144" i="30" s="1"/>
  <c r="J143" i="30" a="1"/>
  <c r="J143" i="30" s="1"/>
  <c r="C143" i="30" a="1"/>
  <c r="C143" i="30" s="1"/>
  <c r="J142" i="30" a="1"/>
  <c r="J142" i="30" s="1"/>
  <c r="J141" i="30" a="1"/>
  <c r="J141" i="30" s="1"/>
  <c r="C141" i="30" a="1"/>
  <c r="C141" i="30" s="1"/>
  <c r="J140" i="30" a="1"/>
  <c r="J140" i="30" s="1"/>
  <c r="C140" i="30" a="1"/>
  <c r="C140" i="30" s="1"/>
  <c r="J139" i="30" a="1"/>
  <c r="J139" i="30" s="1"/>
  <c r="C139" i="30" a="1"/>
  <c r="C139" i="30" s="1"/>
  <c r="J138" i="30" a="1"/>
  <c r="J138" i="30" s="1"/>
  <c r="J137" i="30" a="1"/>
  <c r="J137" i="30" s="1"/>
  <c r="C137" i="30" a="1"/>
  <c r="C137" i="30" s="1"/>
  <c r="J135" i="30" a="1"/>
  <c r="J135" i="30" s="1"/>
  <c r="C135" i="30" a="1"/>
  <c r="C135" i="30" s="1"/>
  <c r="J134" i="30" a="1"/>
  <c r="J134" i="30" s="1"/>
  <c r="C134" i="30" a="1"/>
  <c r="C134" i="30" s="1"/>
  <c r="J133" i="30" a="1"/>
  <c r="J133" i="30" s="1"/>
  <c r="C133" i="30" a="1"/>
  <c r="C133" i="30" s="1"/>
  <c r="J132" i="30" a="1"/>
  <c r="J132" i="30" s="1"/>
  <c r="C132" i="30" a="1"/>
  <c r="C132" i="30" s="1"/>
  <c r="J131" i="30" a="1"/>
  <c r="J131" i="30" s="1"/>
  <c r="C131" i="30" a="1"/>
  <c r="C131" i="30" s="1"/>
  <c r="J130" i="30" a="1"/>
  <c r="J130" i="30" s="1"/>
  <c r="C130" i="30" a="1"/>
  <c r="C130" i="30" s="1"/>
  <c r="J129" i="30" a="1"/>
  <c r="J129" i="30" s="1"/>
  <c r="C129" i="30" a="1"/>
  <c r="C129" i="30" s="1"/>
  <c r="J128" i="30" a="1"/>
  <c r="J128" i="30" s="1"/>
  <c r="C128" i="30" a="1"/>
  <c r="C128" i="30" s="1"/>
  <c r="J125" i="30" a="1"/>
  <c r="J125" i="30" s="1"/>
  <c r="J124" i="30" a="1"/>
  <c r="J124" i="30" s="1"/>
  <c r="C124" i="30" a="1"/>
  <c r="C124" i="30" s="1"/>
  <c r="J123" i="30" a="1"/>
  <c r="J123" i="30" s="1"/>
  <c r="J122" i="30" a="1"/>
  <c r="J122" i="30" s="1"/>
  <c r="C122" i="30" a="1"/>
  <c r="C122" i="30" s="1"/>
  <c r="J120" i="30" a="1"/>
  <c r="J120" i="30" s="1"/>
  <c r="J119" i="30" a="1"/>
  <c r="J119" i="30" s="1"/>
  <c r="C119" i="30" a="1"/>
  <c r="C119" i="30" s="1"/>
  <c r="J118" i="30" a="1"/>
  <c r="J118" i="30" s="1"/>
  <c r="J117" i="30" a="1"/>
  <c r="J117" i="30" s="1"/>
  <c r="C117" i="30" a="1"/>
  <c r="C117" i="30" s="1"/>
  <c r="J115" i="30" a="1"/>
  <c r="J115" i="30" s="1"/>
  <c r="J114" i="30" a="1"/>
  <c r="J114" i="30" s="1"/>
  <c r="C114" i="30" a="1"/>
  <c r="C114" i="30" s="1"/>
  <c r="J113" i="30" a="1"/>
  <c r="J113" i="30" s="1"/>
  <c r="J112" i="30" a="1"/>
  <c r="J112" i="30" s="1"/>
  <c r="C112" i="30" a="1"/>
  <c r="C112" i="30" s="1"/>
  <c r="J110" i="30" a="1"/>
  <c r="J110" i="30" s="1"/>
  <c r="J109" i="30" a="1"/>
  <c r="J109" i="30" s="1"/>
  <c r="C109" i="30" a="1"/>
  <c r="C109" i="30" s="1"/>
  <c r="J107" i="30" a="1"/>
  <c r="J107" i="30" s="1"/>
  <c r="J106" i="30" a="1"/>
  <c r="J106" i="30" s="1"/>
  <c r="C106" i="30" a="1"/>
  <c r="C106" i="30" s="1"/>
  <c r="J105" i="30" a="1"/>
  <c r="J105" i="30" s="1"/>
  <c r="J104" i="30" a="1"/>
  <c r="J104" i="30" s="1"/>
  <c r="C104" i="30" a="1"/>
  <c r="C104" i="30" s="1"/>
  <c r="J102" i="30" a="1"/>
  <c r="J102" i="30" s="1"/>
  <c r="J101" i="30" a="1"/>
  <c r="J101" i="30" s="1"/>
  <c r="C101" i="30" a="1"/>
  <c r="C101" i="30" s="1"/>
  <c r="J100" i="30" a="1"/>
  <c r="J100" i="30" s="1"/>
  <c r="J99" i="30" a="1"/>
  <c r="J99" i="30" s="1"/>
  <c r="C99" i="30" a="1"/>
  <c r="C99" i="30" s="1"/>
  <c r="J98" i="30" a="1"/>
  <c r="J98" i="30" s="1"/>
  <c r="J97" i="30" a="1"/>
  <c r="J97" i="30" s="1"/>
  <c r="C97" i="30" a="1"/>
  <c r="C97" i="30" s="1"/>
  <c r="J96" i="30" a="1"/>
  <c r="J96" i="30" s="1"/>
  <c r="J95" i="30" a="1"/>
  <c r="J95" i="30" s="1"/>
  <c r="C95" i="30" a="1"/>
  <c r="C95" i="30" s="1"/>
  <c r="J94" i="30" a="1"/>
  <c r="J94" i="30" s="1"/>
  <c r="J93" i="30" a="1"/>
  <c r="J93" i="30" s="1"/>
  <c r="C93" i="30" a="1"/>
  <c r="C93" i="30" s="1"/>
  <c r="J92" i="30" a="1"/>
  <c r="J92" i="30" s="1"/>
  <c r="J91" i="30" a="1"/>
  <c r="J91" i="30" s="1"/>
  <c r="C91" i="30" a="1"/>
  <c r="C91" i="30" s="1"/>
  <c r="J89" i="30" a="1"/>
  <c r="J89" i="30" s="1"/>
  <c r="J88" i="30" a="1"/>
  <c r="J88" i="30" s="1"/>
  <c r="C88" i="30" a="1"/>
  <c r="C88" i="30" s="1"/>
  <c r="J87" i="30" a="1"/>
  <c r="J87" i="30" s="1"/>
  <c r="J86" i="30" a="1"/>
  <c r="J86" i="30" s="1"/>
  <c r="C86" i="30" a="1"/>
  <c r="C86" i="30" s="1"/>
  <c r="J85" i="30" a="1"/>
  <c r="J85" i="30" s="1"/>
  <c r="J84" i="30" a="1"/>
  <c r="J84" i="30" s="1"/>
  <c r="C84" i="30" a="1"/>
  <c r="C84" i="30" s="1"/>
  <c r="J83" i="30" a="1"/>
  <c r="J83" i="30" s="1"/>
  <c r="J82" i="30" a="1"/>
  <c r="J82" i="30" s="1"/>
  <c r="C82" i="30" a="1"/>
  <c r="C82" i="30" s="1"/>
  <c r="J81" i="30"/>
  <c r="J81" i="30" a="1"/>
  <c r="J79" i="30" a="1"/>
  <c r="J79" i="30" s="1"/>
  <c r="J78" i="30"/>
  <c r="J78" i="30" a="1"/>
  <c r="J77" i="30" a="1"/>
  <c r="J77" i="30" s="1"/>
  <c r="J76" i="30"/>
  <c r="J76" i="30" a="1"/>
  <c r="J75" i="30" a="1"/>
  <c r="J75" i="30" s="1"/>
  <c r="J74" i="30"/>
  <c r="J74" i="30" a="1"/>
  <c r="J73" i="30" a="1"/>
  <c r="J73" i="30" s="1"/>
  <c r="J72" i="30"/>
  <c r="J72" i="30" a="1"/>
  <c r="J69" i="30" a="1"/>
  <c r="J69" i="30" s="1"/>
  <c r="C69" i="30" a="1"/>
  <c r="C69" i="30" s="1"/>
  <c r="J68" i="30"/>
  <c r="J68" i="30" a="1"/>
  <c r="J67" i="30" a="1"/>
  <c r="J67" i="30" s="1"/>
  <c r="C67" i="30"/>
  <c r="C67" i="30" a="1"/>
  <c r="J66" i="30" a="1"/>
  <c r="J66" i="30" s="1"/>
  <c r="J64" i="30" a="1"/>
  <c r="J64" i="30" s="1"/>
  <c r="C64" i="30" a="1"/>
  <c r="C64" i="30" s="1"/>
  <c r="J63" i="30" a="1"/>
  <c r="J63" i="30" s="1"/>
  <c r="J62" i="30" a="1"/>
  <c r="J62" i="30" s="1"/>
  <c r="C62" i="30" a="1"/>
  <c r="C62" i="30" s="1"/>
  <c r="J61" i="30" a="1"/>
  <c r="J61" i="30" s="1"/>
  <c r="J59" i="30" a="1"/>
  <c r="J59" i="30" s="1"/>
  <c r="C59" i="30" a="1"/>
  <c r="C59" i="30" s="1"/>
  <c r="J58" i="30" a="1"/>
  <c r="J58" i="30" s="1"/>
  <c r="J57" i="30" a="1"/>
  <c r="J57" i="30" s="1"/>
  <c r="C57" i="30" a="1"/>
  <c r="C57" i="30" s="1"/>
  <c r="J56" i="30" a="1"/>
  <c r="J56" i="30" s="1"/>
  <c r="C56" i="30" a="1"/>
  <c r="C56" i="30" s="1"/>
  <c r="J54" i="30" a="1"/>
  <c r="J54" i="30" s="1"/>
  <c r="C54" i="30" a="1"/>
  <c r="C54" i="30" s="1"/>
  <c r="J53" i="30" a="1"/>
  <c r="J53" i="30" s="1"/>
  <c r="C53" i="30" a="1"/>
  <c r="C53" i="30" s="1"/>
  <c r="J51" i="30" a="1"/>
  <c r="J51" i="30" s="1"/>
  <c r="C51" i="30" a="1"/>
  <c r="C51" i="30" s="1"/>
  <c r="J50" i="30" a="1"/>
  <c r="J50" i="30" s="1"/>
  <c r="C50" i="30" a="1"/>
  <c r="C50" i="30" s="1"/>
  <c r="J49" i="30" a="1"/>
  <c r="J49" i="30" s="1"/>
  <c r="C49" i="30" a="1"/>
  <c r="C49" i="30" s="1"/>
  <c r="J48" i="30" a="1"/>
  <c r="J48" i="30" s="1"/>
  <c r="C48" i="30" a="1"/>
  <c r="C48" i="30" s="1"/>
  <c r="J46" i="30" a="1"/>
  <c r="J46" i="30" s="1"/>
  <c r="C46" i="30" a="1"/>
  <c r="C46" i="30" s="1"/>
  <c r="J45" i="30" a="1"/>
  <c r="J45" i="30" s="1"/>
  <c r="C45" i="30" a="1"/>
  <c r="C45" i="30" s="1"/>
  <c r="J44" i="30" a="1"/>
  <c r="J44" i="30" s="1"/>
  <c r="C44" i="30" a="1"/>
  <c r="C44" i="30" s="1"/>
  <c r="J43" i="30" a="1"/>
  <c r="J43" i="30" s="1"/>
  <c r="C43" i="30" a="1"/>
  <c r="C43" i="30" s="1"/>
  <c r="J42" i="30" a="1"/>
  <c r="J42" i="30" s="1"/>
  <c r="C42" i="30" a="1"/>
  <c r="C42" i="30" s="1"/>
  <c r="J41" i="30" a="1"/>
  <c r="J41" i="30" s="1"/>
  <c r="C41" i="30" a="1"/>
  <c r="C41" i="30" s="1"/>
  <c r="J40" i="30" a="1"/>
  <c r="J40" i="30" s="1"/>
  <c r="C40" i="30" a="1"/>
  <c r="C40" i="30" s="1"/>
  <c r="J39" i="30" a="1"/>
  <c r="J39" i="30" s="1"/>
  <c r="C39" i="30" a="1"/>
  <c r="C39" i="30" s="1"/>
  <c r="J38" i="30" a="1"/>
  <c r="J38" i="30" s="1"/>
  <c r="C38" i="30" a="1"/>
  <c r="C38" i="30" s="1"/>
  <c r="J37" i="30" a="1"/>
  <c r="J37" i="30" s="1"/>
  <c r="C37" i="30" a="1"/>
  <c r="C37" i="30" s="1"/>
  <c r="J36" i="30" a="1"/>
  <c r="J36" i="30" s="1"/>
  <c r="C36" i="30" a="1"/>
  <c r="C36" i="30" s="1"/>
  <c r="J35" i="30" a="1"/>
  <c r="J35" i="30" s="1"/>
  <c r="C35" i="30" a="1"/>
  <c r="C35" i="30" s="1"/>
  <c r="J33" i="30" a="1"/>
  <c r="J33" i="30" s="1"/>
  <c r="C33" i="30" a="1"/>
  <c r="C33" i="30" s="1"/>
  <c r="J32" i="30" a="1"/>
  <c r="J32" i="30" s="1"/>
  <c r="C32" i="30" a="1"/>
  <c r="C32" i="30" s="1"/>
  <c r="J31" i="30" a="1"/>
  <c r="J31" i="30" s="1"/>
  <c r="C31" i="30" a="1"/>
  <c r="C31" i="30" s="1"/>
  <c r="J30" i="30" a="1"/>
  <c r="J30" i="30" s="1"/>
  <c r="C30" i="30" a="1"/>
  <c r="C30" i="30" s="1"/>
  <c r="J29" i="30" a="1"/>
  <c r="J29" i="30" s="1"/>
  <c r="C29" i="30" a="1"/>
  <c r="C29" i="30" s="1"/>
  <c r="J28" i="30" a="1"/>
  <c r="J28" i="30" s="1"/>
  <c r="C28" i="30" a="1"/>
  <c r="C28" i="30" s="1"/>
  <c r="J27" i="30" a="1"/>
  <c r="J27" i="30" s="1"/>
  <c r="C27" i="30" a="1"/>
  <c r="C27" i="30" s="1"/>
  <c r="J26" i="30" a="1"/>
  <c r="J26" i="30" s="1"/>
  <c r="C26" i="30" a="1"/>
  <c r="C26" i="30" s="1"/>
  <c r="J25" i="30" a="1"/>
  <c r="J25" i="30" s="1"/>
  <c r="C25" i="30" a="1"/>
  <c r="C25" i="30" s="1"/>
  <c r="J23" i="30" a="1"/>
  <c r="J23" i="30" s="1"/>
  <c r="C23" i="30" a="1"/>
  <c r="C23" i="30" s="1"/>
  <c r="J22" i="30" a="1"/>
  <c r="J22" i="30" s="1"/>
  <c r="C22" i="30" a="1"/>
  <c r="C22" i="30" s="1"/>
  <c r="J21" i="30" a="1"/>
  <c r="J21" i="30" s="1"/>
  <c r="C21" i="30" a="1"/>
  <c r="C21" i="30" s="1"/>
  <c r="J20" i="30" a="1"/>
  <c r="J20" i="30" s="1"/>
  <c r="C20" i="30" a="1"/>
  <c r="C20" i="30" s="1"/>
  <c r="J19" i="30" a="1"/>
  <c r="J19" i="30" s="1"/>
  <c r="C19" i="30" a="1"/>
  <c r="C19" i="30" s="1"/>
  <c r="J18" i="30" a="1"/>
  <c r="J18" i="30" s="1"/>
  <c r="C18" i="30" a="1"/>
  <c r="C18" i="30" s="1"/>
  <c r="J17" i="30" a="1"/>
  <c r="J17" i="30" s="1"/>
  <c r="C17" i="30" a="1"/>
  <c r="C17" i="30" s="1"/>
  <c r="J16" i="30" a="1"/>
  <c r="J16" i="30" s="1"/>
  <c r="C16" i="30" a="1"/>
  <c r="C16" i="30" s="1"/>
  <c r="A8" i="30"/>
  <c r="B7" i="30"/>
  <c r="B6" i="30"/>
  <c r="B5" i="30"/>
  <c r="B26" i="29"/>
  <c r="A184" i="30" s="1"/>
  <c r="C160" i="30" l="1" a="1"/>
  <c r="C160" i="30" s="1"/>
  <c r="C152" i="30" a="1"/>
  <c r="C152" i="30" s="1"/>
  <c r="C153" i="30" a="1"/>
  <c r="C153" i="30" s="1"/>
  <c r="C155" i="30" a="1"/>
  <c r="C155" i="30" s="1"/>
  <c r="C157" i="30" a="1"/>
  <c r="C157" i="30" s="1"/>
  <c r="J181" i="30" a="1"/>
  <c r="J181" i="30" s="1"/>
  <c r="C181" i="30" a="1"/>
  <c r="C181" i="30" s="1"/>
  <c r="J180" i="30" a="1"/>
  <c r="J180" i="30" s="1"/>
  <c r="C180" i="30" a="1"/>
  <c r="C180" i="30" s="1"/>
  <c r="J179" i="30" a="1"/>
  <c r="J179" i="30" s="1"/>
  <c r="C179" i="30" a="1"/>
  <c r="C179" i="30" s="1"/>
  <c r="J178" i="30" a="1"/>
  <c r="J178" i="30" s="1"/>
  <c r="C178" i="30" a="1"/>
  <c r="C178" i="30" s="1"/>
  <c r="J176" i="30" a="1"/>
  <c r="J176" i="30" s="1"/>
  <c r="C176" i="30" a="1"/>
  <c r="C176" i="30" s="1"/>
  <c r="J175" i="30" a="1"/>
  <c r="J175" i="30" s="1"/>
  <c r="C175" i="30" a="1"/>
  <c r="C175" i="30" s="1"/>
  <c r="J174" i="30" a="1"/>
  <c r="J174" i="30" s="1"/>
  <c r="C174" i="30" a="1"/>
  <c r="C174" i="30" s="1"/>
  <c r="J173" i="30" a="1"/>
  <c r="J173" i="30" s="1"/>
  <c r="C173" i="30" a="1"/>
  <c r="C173" i="30" s="1"/>
  <c r="J171" i="30" a="1"/>
  <c r="J171" i="30" s="1"/>
  <c r="C171" i="30" a="1"/>
  <c r="C171" i="30" s="1"/>
  <c r="J170" i="30" a="1"/>
  <c r="J170" i="30" s="1"/>
  <c r="C170" i="30" a="1"/>
  <c r="C170" i="30" s="1"/>
  <c r="J169" i="30" a="1"/>
  <c r="J169" i="30" s="1"/>
  <c r="C169" i="30" a="1"/>
  <c r="C169" i="30" s="1"/>
  <c r="J168" i="30" a="1"/>
  <c r="J168" i="30" s="1"/>
  <c r="C168" i="30" a="1"/>
  <c r="C168" i="30" s="1"/>
  <c r="J166" i="30" a="1"/>
  <c r="J166" i="30" s="1"/>
  <c r="C166" i="30" a="1"/>
  <c r="C166" i="30" s="1"/>
  <c r="J165" i="30" a="1"/>
  <c r="J165" i="30" s="1"/>
  <c r="D196" i="30"/>
  <c r="E196" i="30" l="1"/>
  <c r="K181" i="30" a="1"/>
  <c r="K181" i="30" s="1"/>
  <c r="K179" i="30" a="1"/>
  <c r="K179" i="30" s="1"/>
  <c r="K176" i="30" a="1"/>
  <c r="K176" i="30" s="1"/>
  <c r="K174" i="30" a="1"/>
  <c r="K174" i="30" s="1"/>
  <c r="K171" i="30" a="1"/>
  <c r="K171" i="30" s="1"/>
  <c r="K169" i="30" a="1"/>
  <c r="K169" i="30" s="1"/>
  <c r="K166" i="30" a="1"/>
  <c r="K166" i="30" s="1"/>
  <c r="D181" i="30" a="1"/>
  <c r="D181" i="30" s="1"/>
  <c r="D179" i="30" a="1"/>
  <c r="D179" i="30" s="1"/>
  <c r="D176" i="30" a="1"/>
  <c r="D176" i="30" s="1"/>
  <c r="D174" i="30" a="1"/>
  <c r="D174" i="30" s="1"/>
  <c r="D171" i="30" a="1"/>
  <c r="D171" i="30" s="1"/>
  <c r="D169" i="30" a="1"/>
  <c r="D169" i="30" s="1"/>
  <c r="D166" i="30" a="1"/>
  <c r="D166" i="30" s="1"/>
  <c r="D165" i="30" a="1"/>
  <c r="D165" i="30" s="1"/>
  <c r="K163" i="30" a="1"/>
  <c r="K163" i="30" s="1"/>
  <c r="D163" i="30" a="1"/>
  <c r="D163" i="30" s="1"/>
  <c r="K162" i="30" a="1"/>
  <c r="K162" i="30" s="1"/>
  <c r="D162" i="30" a="1"/>
  <c r="D162" i="30" s="1"/>
  <c r="K161" i="30" a="1"/>
  <c r="K161" i="30" s="1"/>
  <c r="D161" i="30" a="1"/>
  <c r="D161" i="30" s="1"/>
  <c r="D178" i="30" a="1"/>
  <c r="D178" i="30" s="1"/>
  <c r="D173" i="30" a="1"/>
  <c r="D173" i="30" s="1"/>
  <c r="D168" i="30" a="1"/>
  <c r="D168" i="30" s="1"/>
  <c r="K158" i="30" a="1"/>
  <c r="K158" i="30" s="1"/>
  <c r="K156" i="30" a="1"/>
  <c r="K156" i="30" s="1"/>
  <c r="K154" i="30" a="1"/>
  <c r="K154" i="30" s="1"/>
  <c r="K152" i="30" a="1"/>
  <c r="K152" i="30" s="1"/>
  <c r="K180" i="30" a="1"/>
  <c r="K180" i="30" s="1"/>
  <c r="K175" i="30" a="1"/>
  <c r="K175" i="30" s="1"/>
  <c r="K170" i="30" a="1"/>
  <c r="K170" i="30" s="1"/>
  <c r="K165" i="30" a="1"/>
  <c r="K165" i="30" s="1"/>
  <c r="D158" i="30" a="1"/>
  <c r="D158" i="30" s="1"/>
  <c r="D156" i="30" a="1"/>
  <c r="D156" i="30" s="1"/>
  <c r="D154" i="30" a="1"/>
  <c r="D154" i="30" s="1"/>
  <c r="D180" i="30" a="1"/>
  <c r="D180" i="30" s="1"/>
  <c r="D170" i="30" a="1"/>
  <c r="D170" i="30" s="1"/>
  <c r="D160" i="30" a="1"/>
  <c r="D160" i="30" s="1"/>
  <c r="K155" i="30" a="1"/>
  <c r="K155" i="30" s="1"/>
  <c r="K143" i="30" a="1"/>
  <c r="K143" i="30" s="1"/>
  <c r="D141" i="30" a="1"/>
  <c r="D141" i="30" s="1"/>
  <c r="D139" i="30" a="1"/>
  <c r="D139" i="30" s="1"/>
  <c r="D137" i="30" a="1"/>
  <c r="D137" i="30" s="1"/>
  <c r="D134" i="30" a="1"/>
  <c r="D134" i="30" s="1"/>
  <c r="D132" i="30" a="1"/>
  <c r="D132" i="30" s="1"/>
  <c r="K173" i="30" a="1"/>
  <c r="K173" i="30" s="1"/>
  <c r="K157" i="30" a="1"/>
  <c r="K157" i="30" s="1"/>
  <c r="D153" i="30" a="1"/>
  <c r="D153" i="30" s="1"/>
  <c r="K151" i="30" a="1"/>
  <c r="K151" i="30" s="1"/>
  <c r="D151" i="30" a="1"/>
  <c r="D151" i="30" s="1"/>
  <c r="K148" i="30" a="1"/>
  <c r="K148" i="30" s="1"/>
  <c r="D148" i="30" a="1"/>
  <c r="D148" i="30" s="1"/>
  <c r="K147" i="30" a="1"/>
  <c r="K147" i="30" s="1"/>
  <c r="D147" i="30" a="1"/>
  <c r="D147" i="30" s="1"/>
  <c r="D142" i="30" a="1"/>
  <c r="D142" i="30" s="1"/>
  <c r="K140" i="30" a="1"/>
  <c r="K140" i="30" s="1"/>
  <c r="K138" i="30" a="1"/>
  <c r="K138" i="30" s="1"/>
  <c r="K135" i="30" a="1"/>
  <c r="K135" i="30" s="1"/>
  <c r="K133" i="30" a="1"/>
  <c r="K133" i="30" s="1"/>
  <c r="D175" i="30" a="1"/>
  <c r="D175" i="30" s="1"/>
  <c r="K160" i="30" a="1"/>
  <c r="K160" i="30" s="1"/>
  <c r="D155" i="30" a="1"/>
  <c r="D155" i="30" s="1"/>
  <c r="D144" i="30" a="1"/>
  <c r="D144" i="30" s="1"/>
  <c r="K142" i="30" a="1"/>
  <c r="K142" i="30" s="1"/>
  <c r="D140" i="30" a="1"/>
  <c r="D140" i="30" s="1"/>
  <c r="D138" i="30" a="1"/>
  <c r="D138" i="30" s="1"/>
  <c r="K150" i="30" a="1"/>
  <c r="K150" i="30" s="1"/>
  <c r="D150" i="30" a="1"/>
  <c r="D150" i="30" s="1"/>
  <c r="K149" i="30" a="1"/>
  <c r="K149" i="30" s="1"/>
  <c r="D149" i="30" a="1"/>
  <c r="D149" i="30" s="1"/>
  <c r="K145" i="30" a="1"/>
  <c r="K145" i="30" s="1"/>
  <c r="D145" i="30" a="1"/>
  <c r="D145" i="30" s="1"/>
  <c r="K144" i="30" a="1"/>
  <c r="K144" i="30" s="1"/>
  <c r="K134" i="30" a="1"/>
  <c r="K134" i="30" s="1"/>
  <c r="K132" i="30" a="1"/>
  <c r="K132" i="30" s="1"/>
  <c r="K131" i="30" a="1"/>
  <c r="K131" i="30" s="1"/>
  <c r="K129" i="30" a="1"/>
  <c r="K129" i="30" s="1"/>
  <c r="K124" i="30" a="1"/>
  <c r="K124" i="30" s="1"/>
  <c r="K122" i="30" a="1"/>
  <c r="K122" i="30" s="1"/>
  <c r="K119" i="30" a="1"/>
  <c r="K119" i="30" s="1"/>
  <c r="K117" i="30" a="1"/>
  <c r="K117" i="30" s="1"/>
  <c r="K114" i="30" a="1"/>
  <c r="K114" i="30" s="1"/>
  <c r="K112" i="30" a="1"/>
  <c r="K112" i="30" s="1"/>
  <c r="K109" i="30" a="1"/>
  <c r="K109" i="30" s="1"/>
  <c r="K106" i="30" a="1"/>
  <c r="K106" i="30" s="1"/>
  <c r="K104" i="30" a="1"/>
  <c r="K104" i="30" s="1"/>
  <c r="K101" i="30" a="1"/>
  <c r="K101" i="30" s="1"/>
  <c r="K99" i="30" a="1"/>
  <c r="K99" i="30" s="1"/>
  <c r="K97" i="30" a="1"/>
  <c r="K97" i="30" s="1"/>
  <c r="K95" i="30" a="1"/>
  <c r="K95" i="30" s="1"/>
  <c r="K93" i="30" a="1"/>
  <c r="K93" i="30" s="1"/>
  <c r="K91" i="30" a="1"/>
  <c r="K91" i="30" s="1"/>
  <c r="K88" i="30" a="1"/>
  <c r="K88" i="30" s="1"/>
  <c r="K86" i="30" a="1"/>
  <c r="K86" i="30" s="1"/>
  <c r="K84" i="30" a="1"/>
  <c r="K84" i="30" s="1"/>
  <c r="K178" i="30" a="1"/>
  <c r="K178" i="30" s="1"/>
  <c r="K141" i="30" a="1"/>
  <c r="K141" i="30" s="1"/>
  <c r="K139" i="30" a="1"/>
  <c r="K139" i="30" s="1"/>
  <c r="K137" i="30" a="1"/>
  <c r="K137" i="30" s="1"/>
  <c r="D130" i="30" a="1"/>
  <c r="D130" i="30" s="1"/>
  <c r="D128" i="30" a="1"/>
  <c r="D128" i="30" s="1"/>
  <c r="D124" i="30" a="1"/>
  <c r="D124" i="30" s="1"/>
  <c r="D122" i="30" a="1"/>
  <c r="D122" i="30" s="1"/>
  <c r="D119" i="30" a="1"/>
  <c r="D119" i="30" s="1"/>
  <c r="D117" i="30" a="1"/>
  <c r="D117" i="30" s="1"/>
  <c r="D114" i="30" a="1"/>
  <c r="D114" i="30" s="1"/>
  <c r="D112" i="30" a="1"/>
  <c r="D112" i="30" s="1"/>
  <c r="D109" i="30" a="1"/>
  <c r="D109" i="30" s="1"/>
  <c r="D106" i="30" a="1"/>
  <c r="D106" i="30" s="1"/>
  <c r="D104" i="30" a="1"/>
  <c r="D104" i="30" s="1"/>
  <c r="D101" i="30" a="1"/>
  <c r="D101" i="30" s="1"/>
  <c r="D99" i="30" a="1"/>
  <c r="D99" i="30" s="1"/>
  <c r="D97" i="30" a="1"/>
  <c r="D97" i="30" s="1"/>
  <c r="D95" i="30" a="1"/>
  <c r="D95" i="30" s="1"/>
  <c r="D93" i="30" a="1"/>
  <c r="D93" i="30" s="1"/>
  <c r="D91" i="30" a="1"/>
  <c r="D91" i="30" s="1"/>
  <c r="K168" i="30" a="1"/>
  <c r="K168" i="30" s="1"/>
  <c r="D157" i="30" a="1"/>
  <c r="D157" i="30" s="1"/>
  <c r="D152" i="30" a="1"/>
  <c r="D152" i="30" s="1"/>
  <c r="K130" i="30" a="1"/>
  <c r="K130" i="30" s="1"/>
  <c r="K128" i="30" a="1"/>
  <c r="K128" i="30" s="1"/>
  <c r="K125" i="30" a="1"/>
  <c r="K125" i="30" s="1"/>
  <c r="K123" i="30" a="1"/>
  <c r="K123" i="30" s="1"/>
  <c r="K120" i="30" a="1"/>
  <c r="K120" i="30" s="1"/>
  <c r="K118" i="30" a="1"/>
  <c r="K118" i="30" s="1"/>
  <c r="K115" i="30" a="1"/>
  <c r="K115" i="30" s="1"/>
  <c r="K113" i="30" a="1"/>
  <c r="K113" i="30" s="1"/>
  <c r="K110" i="30" a="1"/>
  <c r="K110" i="30" s="1"/>
  <c r="K107" i="30" a="1"/>
  <c r="K107" i="30" s="1"/>
  <c r="K105" i="30" a="1"/>
  <c r="K105" i="30" s="1"/>
  <c r="K102" i="30" a="1"/>
  <c r="K102" i="30" s="1"/>
  <c r="K100" i="30" a="1"/>
  <c r="K100" i="30" s="1"/>
  <c r="K98" i="30" a="1"/>
  <c r="K98" i="30" s="1"/>
  <c r="K96" i="30" a="1"/>
  <c r="K96" i="30" s="1"/>
  <c r="K94" i="30" a="1"/>
  <c r="K94" i="30" s="1"/>
  <c r="K92" i="30" a="1"/>
  <c r="K92" i="30" s="1"/>
  <c r="K89" i="30" a="1"/>
  <c r="K89" i="30" s="1"/>
  <c r="K87" i="30" a="1"/>
  <c r="K87" i="30" s="1"/>
  <c r="D123" i="30" a="1"/>
  <c r="D123" i="30" s="1"/>
  <c r="D113" i="30" a="1"/>
  <c r="D113" i="30" s="1"/>
  <c r="D102" i="30" a="1"/>
  <c r="D102" i="30" s="1"/>
  <c r="D94" i="30" a="1"/>
  <c r="D94" i="30" s="1"/>
  <c r="D87" i="30" a="1"/>
  <c r="D87" i="30" s="1"/>
  <c r="K85" i="30" a="1"/>
  <c r="K85" i="30" s="1"/>
  <c r="D84" i="30" a="1"/>
  <c r="D84" i="30" s="1"/>
  <c r="K82" i="30" a="1"/>
  <c r="K82" i="30" s="1"/>
  <c r="K79" i="30" a="1"/>
  <c r="K79" i="30" s="1"/>
  <c r="K77" i="30" a="1"/>
  <c r="K77" i="30" s="1"/>
  <c r="K75" i="30" a="1"/>
  <c r="K75" i="30" s="1"/>
  <c r="K73" i="30" a="1"/>
  <c r="K73" i="30" s="1"/>
  <c r="K69" i="30" a="1"/>
  <c r="K69" i="30" s="1"/>
  <c r="D131" i="30" a="1"/>
  <c r="D131" i="30" s="1"/>
  <c r="D125" i="30" a="1"/>
  <c r="D125" i="30" s="1"/>
  <c r="D115" i="30" a="1"/>
  <c r="D115" i="30" s="1"/>
  <c r="D105" i="30" a="1"/>
  <c r="D105" i="30" s="1"/>
  <c r="D96" i="30" a="1"/>
  <c r="D96" i="30" s="1"/>
  <c r="D88" i="30" a="1"/>
  <c r="D88" i="30" s="1"/>
  <c r="D86" i="30" a="1"/>
  <c r="D86" i="30" s="1"/>
  <c r="D82" i="30" a="1"/>
  <c r="D82" i="30" s="1"/>
  <c r="D79" i="30" a="1"/>
  <c r="D79" i="30" s="1"/>
  <c r="D77" i="30" a="1"/>
  <c r="D77" i="30" s="1"/>
  <c r="D75" i="30" a="1"/>
  <c r="D75" i="30" s="1"/>
  <c r="D73" i="30" a="1"/>
  <c r="D73" i="30" s="1"/>
  <c r="D69" i="30" a="1"/>
  <c r="D69" i="30" s="1"/>
  <c r="D67" i="30" a="1"/>
  <c r="D67" i="30" s="1"/>
  <c r="D143" i="30" a="1"/>
  <c r="D143" i="30" s="1"/>
  <c r="D118" i="30" a="1"/>
  <c r="D118" i="30" s="1"/>
  <c r="D107" i="30" a="1"/>
  <c r="D107" i="30" s="1"/>
  <c r="D98" i="30" a="1"/>
  <c r="D98" i="30" s="1"/>
  <c r="D89" i="30" a="1"/>
  <c r="D89" i="30" s="1"/>
  <c r="K81" i="30" a="1"/>
  <c r="K81" i="30" s="1"/>
  <c r="K78" i="30" a="1"/>
  <c r="K78" i="30" s="1"/>
  <c r="K76" i="30" a="1"/>
  <c r="K76" i="30" s="1"/>
  <c r="K153" i="30" a="1"/>
  <c r="K153" i="30" s="1"/>
  <c r="D81" i="30" a="1"/>
  <c r="D81" i="30" s="1"/>
  <c r="K74" i="30" a="1"/>
  <c r="K74" i="30" s="1"/>
  <c r="K67" i="30" a="1"/>
  <c r="K67" i="30" s="1"/>
  <c r="K63" i="30" a="1"/>
  <c r="K63" i="30" s="1"/>
  <c r="K61" i="30" a="1"/>
  <c r="K61" i="30" s="1"/>
  <c r="K58" i="30" a="1"/>
  <c r="K58" i="30" s="1"/>
  <c r="K25" i="30" a="1"/>
  <c r="K25" i="30" s="1"/>
  <c r="D25" i="30" a="1"/>
  <c r="D25" i="30" s="1"/>
  <c r="K23" i="30" a="1"/>
  <c r="K23" i="30" s="1"/>
  <c r="D23" i="30" a="1"/>
  <c r="D23" i="30" s="1"/>
  <c r="K22" i="30" a="1"/>
  <c r="K22" i="30" s="1"/>
  <c r="D22" i="30" a="1"/>
  <c r="D22" i="30" s="1"/>
  <c r="K21" i="30" a="1"/>
  <c r="K21" i="30" s="1"/>
  <c r="D21" i="30" a="1"/>
  <c r="D21" i="30" s="1"/>
  <c r="K20" i="30" a="1"/>
  <c r="K20" i="30" s="1"/>
  <c r="D20" i="30" a="1"/>
  <c r="D20" i="30" s="1"/>
  <c r="K19" i="30" a="1"/>
  <c r="K19" i="30" s="1"/>
  <c r="D19" i="30" a="1"/>
  <c r="D19" i="30" s="1"/>
  <c r="K18" i="30" a="1"/>
  <c r="K18" i="30" s="1"/>
  <c r="D18" i="30" a="1"/>
  <c r="D18" i="30" s="1"/>
  <c r="K17" i="30" a="1"/>
  <c r="K17" i="30" s="1"/>
  <c r="D17" i="30" a="1"/>
  <c r="D17" i="30" s="1"/>
  <c r="D85" i="30" a="1"/>
  <c r="D85" i="30" s="1"/>
  <c r="D135" i="30" a="1"/>
  <c r="D135" i="30" s="1"/>
  <c r="D83" i="30" a="1"/>
  <c r="D83" i="30" s="1"/>
  <c r="D72" i="30" a="1"/>
  <c r="D72" i="30" s="1"/>
  <c r="D68" i="30" a="1"/>
  <c r="D68" i="30" s="1"/>
  <c r="K66" i="30" a="1"/>
  <c r="K66" i="30" s="1"/>
  <c r="D66" i="30" a="1"/>
  <c r="D66" i="30" s="1"/>
  <c r="D63" i="30" a="1"/>
  <c r="D63" i="30" s="1"/>
  <c r="D61" i="30" a="1"/>
  <c r="D61" i="30" s="1"/>
  <c r="D58" i="30" a="1"/>
  <c r="D58" i="30" s="1"/>
  <c r="K56" i="30" a="1"/>
  <c r="K56" i="30" s="1"/>
  <c r="D56" i="30" a="1"/>
  <c r="D56" i="30" s="1"/>
  <c r="K54" i="30" a="1"/>
  <c r="K54" i="30" s="1"/>
  <c r="D54" i="30" a="1"/>
  <c r="D54" i="30" s="1"/>
  <c r="K53" i="30" a="1"/>
  <c r="K53" i="30" s="1"/>
  <c r="D53" i="30" a="1"/>
  <c r="D53" i="30" s="1"/>
  <c r="K51" i="30" a="1"/>
  <c r="K51" i="30" s="1"/>
  <c r="D51" i="30" a="1"/>
  <c r="D51" i="30" s="1"/>
  <c r="K50" i="30" a="1"/>
  <c r="K50" i="30" s="1"/>
  <c r="D50" i="30" a="1"/>
  <c r="D50" i="30" s="1"/>
  <c r="K49" i="30" a="1"/>
  <c r="K49" i="30" s="1"/>
  <c r="D49" i="30" a="1"/>
  <c r="D49" i="30" s="1"/>
  <c r="K48" i="30" a="1"/>
  <c r="K48" i="30" s="1"/>
  <c r="D48" i="30" a="1"/>
  <c r="D48" i="30" s="1"/>
  <c r="K46" i="30" a="1"/>
  <c r="K46" i="30" s="1"/>
  <c r="D46" i="30" a="1"/>
  <c r="D46" i="30" s="1"/>
  <c r="K45" i="30" a="1"/>
  <c r="K45" i="30" s="1"/>
  <c r="D45" i="30" a="1"/>
  <c r="D45" i="30" s="1"/>
  <c r="K44" i="30" a="1"/>
  <c r="K44" i="30" s="1"/>
  <c r="D44" i="30" a="1"/>
  <c r="D44" i="30" s="1"/>
  <c r="K43" i="30" a="1"/>
  <c r="K43" i="30" s="1"/>
  <c r="D43" i="30" a="1"/>
  <c r="D43" i="30" s="1"/>
  <c r="K42" i="30" a="1"/>
  <c r="K42" i="30" s="1"/>
  <c r="D42" i="30" a="1"/>
  <c r="D42" i="30" s="1"/>
  <c r="K41" i="30" a="1"/>
  <c r="K41" i="30" s="1"/>
  <c r="D41" i="30" a="1"/>
  <c r="D41" i="30" s="1"/>
  <c r="K40" i="30" a="1"/>
  <c r="K40" i="30" s="1"/>
  <c r="D40" i="30" a="1"/>
  <c r="D40" i="30" s="1"/>
  <c r="K39" i="30" a="1"/>
  <c r="K39" i="30" s="1"/>
  <c r="D39" i="30" a="1"/>
  <c r="D39" i="30" s="1"/>
  <c r="K38" i="30" a="1"/>
  <c r="K38" i="30" s="1"/>
  <c r="D38" i="30" a="1"/>
  <c r="D38" i="30" s="1"/>
  <c r="K37" i="30" a="1"/>
  <c r="K37" i="30" s="1"/>
  <c r="D37" i="30" a="1"/>
  <c r="D37" i="30" s="1"/>
  <c r="K36" i="30" a="1"/>
  <c r="K36" i="30" s="1"/>
  <c r="D36" i="30" a="1"/>
  <c r="D36" i="30" s="1"/>
  <c r="K35" i="30" a="1"/>
  <c r="K35" i="30" s="1"/>
  <c r="D35" i="30" a="1"/>
  <c r="D35" i="30" s="1"/>
  <c r="K33" i="30" a="1"/>
  <c r="K33" i="30" s="1"/>
  <c r="D33" i="30" a="1"/>
  <c r="D33" i="30" s="1"/>
  <c r="K32" i="30" a="1"/>
  <c r="K32" i="30" s="1"/>
  <c r="D32" i="30" a="1"/>
  <c r="D32" i="30" s="1"/>
  <c r="K31" i="30" a="1"/>
  <c r="K31" i="30" s="1"/>
  <c r="D31" i="30" a="1"/>
  <c r="D31" i="30" s="1"/>
  <c r="K30" i="30" a="1"/>
  <c r="K30" i="30" s="1"/>
  <c r="D30" i="30" a="1"/>
  <c r="D30" i="30" s="1"/>
  <c r="K29" i="30" a="1"/>
  <c r="K29" i="30" s="1"/>
  <c r="D29" i="30" a="1"/>
  <c r="D29" i="30" s="1"/>
  <c r="K28" i="30" a="1"/>
  <c r="K28" i="30" s="1"/>
  <c r="D28" i="30" a="1"/>
  <c r="D28" i="30" s="1"/>
  <c r="K27" i="30" a="1"/>
  <c r="K27" i="30" s="1"/>
  <c r="D27" i="30" a="1"/>
  <c r="D27" i="30" s="1"/>
  <c r="K26" i="30" a="1"/>
  <c r="K26" i="30" s="1"/>
  <c r="D26" i="30" a="1"/>
  <c r="D26" i="30" s="1"/>
  <c r="K16" i="30" a="1"/>
  <c r="K16" i="30" s="1"/>
  <c r="D16" i="30" a="1"/>
  <c r="D16" i="30" s="1"/>
  <c r="D78" i="30" a="1"/>
  <c r="D78" i="30" s="1"/>
  <c r="D57" i="30" a="1"/>
  <c r="D57" i="30" s="1"/>
  <c r="D120" i="30" a="1"/>
  <c r="D120" i="30" s="1"/>
  <c r="D110" i="30" a="1"/>
  <c r="D110" i="30" s="1"/>
  <c r="D100" i="30" a="1"/>
  <c r="D100" i="30" s="1"/>
  <c r="D92" i="30" a="1"/>
  <c r="D92" i="30" s="1"/>
  <c r="K83" i="30" a="1"/>
  <c r="K83" i="30" s="1"/>
  <c r="D74" i="30" a="1"/>
  <c r="D74" i="30" s="1"/>
  <c r="K68" i="30" a="1"/>
  <c r="K68" i="30" s="1"/>
  <c r="K64" i="30" a="1"/>
  <c r="K64" i="30" s="1"/>
  <c r="K62" i="30" a="1"/>
  <c r="K62" i="30" s="1"/>
  <c r="K59" i="30" a="1"/>
  <c r="K59" i="30" s="1"/>
  <c r="K57" i="30" a="1"/>
  <c r="K57" i="30" s="1"/>
  <c r="D133" i="30" a="1"/>
  <c r="D133" i="30" s="1"/>
  <c r="D76" i="30" a="1"/>
  <c r="D76" i="30" s="1"/>
  <c r="K72" i="30" a="1"/>
  <c r="K72" i="30" s="1"/>
  <c r="D62" i="30" a="1"/>
  <c r="D62" i="30" s="1"/>
  <c r="D59" i="30" a="1"/>
  <c r="D59" i="30" s="1"/>
  <c r="D129" i="30" a="1"/>
  <c r="D129" i="30" s="1"/>
  <c r="D64" i="30" a="1"/>
  <c r="D64" i="30" s="1"/>
  <c r="F196" i="30" l="1"/>
  <c r="L181" i="30" a="1"/>
  <c r="L181" i="30" s="1"/>
  <c r="E181" i="30" a="1"/>
  <c r="E181" i="30" s="1"/>
  <c r="L180" i="30" a="1"/>
  <c r="L180" i="30" s="1"/>
  <c r="E180" i="30" a="1"/>
  <c r="E180" i="30" s="1"/>
  <c r="L179" i="30" a="1"/>
  <c r="L179" i="30" s="1"/>
  <c r="E179" i="30" a="1"/>
  <c r="E179" i="30" s="1"/>
  <c r="L178" i="30" a="1"/>
  <c r="L178" i="30" s="1"/>
  <c r="E178" i="30" a="1"/>
  <c r="E178" i="30" s="1"/>
  <c r="L176" i="30" a="1"/>
  <c r="L176" i="30" s="1"/>
  <c r="E176" i="30" a="1"/>
  <c r="E176" i="30" s="1"/>
  <c r="L175" i="30" a="1"/>
  <c r="L175" i="30" s="1"/>
  <c r="E175" i="30" a="1"/>
  <c r="E175" i="30" s="1"/>
  <c r="L174" i="30" a="1"/>
  <c r="L174" i="30" s="1"/>
  <c r="E174" i="30" a="1"/>
  <c r="E174" i="30" s="1"/>
  <c r="L173" i="30" a="1"/>
  <c r="L173" i="30" s="1"/>
  <c r="E173" i="30" a="1"/>
  <c r="E173" i="30" s="1"/>
  <c r="L171" i="30" a="1"/>
  <c r="L171" i="30" s="1"/>
  <c r="E171" i="30" a="1"/>
  <c r="E171" i="30" s="1"/>
  <c r="L170" i="30" a="1"/>
  <c r="L170" i="30" s="1"/>
  <c r="E170" i="30" a="1"/>
  <c r="E170" i="30" s="1"/>
  <c r="L169" i="30" a="1"/>
  <c r="L169" i="30" s="1"/>
  <c r="E169" i="30" a="1"/>
  <c r="E169" i="30" s="1"/>
  <c r="L168" i="30" a="1"/>
  <c r="L168" i="30" s="1"/>
  <c r="E168" i="30" a="1"/>
  <c r="E168" i="30" s="1"/>
  <c r="L166" i="30" a="1"/>
  <c r="L166" i="30" s="1"/>
  <c r="E166" i="30" a="1"/>
  <c r="E166" i="30" s="1"/>
  <c r="L165" i="30" a="1"/>
  <c r="L165" i="30" s="1"/>
  <c r="L163" i="30" a="1"/>
  <c r="L163" i="30" s="1"/>
  <c r="L162" i="30" a="1"/>
  <c r="L162" i="30" s="1"/>
  <c r="L161" i="30" a="1"/>
  <c r="L161" i="30" s="1"/>
  <c r="E158" i="30" a="1"/>
  <c r="E158" i="30" s="1"/>
  <c r="E156" i="30" a="1"/>
  <c r="E156" i="30" s="1"/>
  <c r="E154" i="30" a="1"/>
  <c r="E154" i="30" s="1"/>
  <c r="L160" i="30" a="1"/>
  <c r="L160" i="30" s="1"/>
  <c r="L157" i="30" a="1"/>
  <c r="L157" i="30" s="1"/>
  <c r="L155" i="30" a="1"/>
  <c r="L155" i="30" s="1"/>
  <c r="L153" i="30" a="1"/>
  <c r="L153" i="30" s="1"/>
  <c r="E152" i="30" a="1"/>
  <c r="E152" i="30" s="1"/>
  <c r="L151" i="30" a="1"/>
  <c r="L151" i="30" s="1"/>
  <c r="E151" i="30" a="1"/>
  <c r="E151" i="30" s="1"/>
  <c r="L150" i="30" a="1"/>
  <c r="L150" i="30" s="1"/>
  <c r="E150" i="30" a="1"/>
  <c r="E150" i="30" s="1"/>
  <c r="L149" i="30" a="1"/>
  <c r="L149" i="30" s="1"/>
  <c r="E149" i="30" a="1"/>
  <c r="E149" i="30" s="1"/>
  <c r="L148" i="30" a="1"/>
  <c r="L148" i="30" s="1"/>
  <c r="E148" i="30" a="1"/>
  <c r="E148" i="30" s="1"/>
  <c r="L147" i="30" a="1"/>
  <c r="L147" i="30" s="1"/>
  <c r="E147" i="30" a="1"/>
  <c r="E147" i="30" s="1"/>
  <c r="L145" i="30" a="1"/>
  <c r="L145" i="30" s="1"/>
  <c r="E145" i="30" a="1"/>
  <c r="E145" i="30" s="1"/>
  <c r="L144" i="30" a="1"/>
  <c r="L144" i="30" s="1"/>
  <c r="E144" i="30" a="1"/>
  <c r="E144" i="30" s="1"/>
  <c r="L143" i="30" a="1"/>
  <c r="L143" i="30" s="1"/>
  <c r="E143" i="30" a="1"/>
  <c r="E143" i="30" s="1"/>
  <c r="L142" i="30" a="1"/>
  <c r="L142" i="30" s="1"/>
  <c r="E142" i="30" a="1"/>
  <c r="E142" i="30" s="1"/>
  <c r="L141" i="30" a="1"/>
  <c r="L141" i="30" s="1"/>
  <c r="E163" i="30" a="1"/>
  <c r="E163" i="30" s="1"/>
  <c r="L158" i="30" a="1"/>
  <c r="L158" i="30" s="1"/>
  <c r="E153" i="30" a="1"/>
  <c r="E153" i="30" s="1"/>
  <c r="E140" i="30" a="1"/>
  <c r="E140" i="30" s="1"/>
  <c r="E138" i="30" a="1"/>
  <c r="E138" i="30" s="1"/>
  <c r="E135" i="30" a="1"/>
  <c r="E135" i="30" s="1"/>
  <c r="E133" i="30" a="1"/>
  <c r="E133" i="30" s="1"/>
  <c r="E161" i="30" a="1"/>
  <c r="E161" i="30" s="1"/>
  <c r="E155" i="30" a="1"/>
  <c r="E155" i="30" s="1"/>
  <c r="L152" i="30" a="1"/>
  <c r="L152" i="30" s="1"/>
  <c r="L139" i="30" a="1"/>
  <c r="L139" i="30" s="1"/>
  <c r="L137" i="30" a="1"/>
  <c r="L137" i="30" s="1"/>
  <c r="L134" i="30" a="1"/>
  <c r="L134" i="30" s="1"/>
  <c r="L132" i="30" a="1"/>
  <c r="L132" i="30" s="1"/>
  <c r="L131" i="30" a="1"/>
  <c r="L131" i="30" s="1"/>
  <c r="E131" i="30" a="1"/>
  <c r="E131" i="30" s="1"/>
  <c r="L130" i="30" a="1"/>
  <c r="L130" i="30" s="1"/>
  <c r="E130" i="30" a="1"/>
  <c r="E130" i="30" s="1"/>
  <c r="L129" i="30" a="1"/>
  <c r="L129" i="30" s="1"/>
  <c r="E129" i="30" a="1"/>
  <c r="E129" i="30" s="1"/>
  <c r="L128" i="30" a="1"/>
  <c r="L128" i="30" s="1"/>
  <c r="E128" i="30" a="1"/>
  <c r="E128" i="30" s="1"/>
  <c r="E165" i="30" a="1"/>
  <c r="E165" i="30" s="1"/>
  <c r="E157" i="30" a="1"/>
  <c r="E157" i="30" s="1"/>
  <c r="L154" i="30" a="1"/>
  <c r="L154" i="30" s="1"/>
  <c r="E141" i="30" a="1"/>
  <c r="E141" i="30" s="1"/>
  <c r="E139" i="30" a="1"/>
  <c r="E139" i="30" s="1"/>
  <c r="E137" i="30" a="1"/>
  <c r="E137" i="30" s="1"/>
  <c r="E162" i="30" a="1"/>
  <c r="E162" i="30" s="1"/>
  <c r="E134" i="30" a="1"/>
  <c r="E134" i="30" s="1"/>
  <c r="E132" i="30" a="1"/>
  <c r="E132" i="30" s="1"/>
  <c r="L125" i="30" a="1"/>
  <c r="L125" i="30" s="1"/>
  <c r="L123" i="30" a="1"/>
  <c r="L123" i="30" s="1"/>
  <c r="L120" i="30" a="1"/>
  <c r="L120" i="30" s="1"/>
  <c r="L118" i="30" a="1"/>
  <c r="L118" i="30" s="1"/>
  <c r="L115" i="30" a="1"/>
  <c r="L115" i="30" s="1"/>
  <c r="L113" i="30" a="1"/>
  <c r="L113" i="30" s="1"/>
  <c r="L110" i="30" a="1"/>
  <c r="L110" i="30" s="1"/>
  <c r="L107" i="30" a="1"/>
  <c r="L107" i="30" s="1"/>
  <c r="L105" i="30" a="1"/>
  <c r="L105" i="30" s="1"/>
  <c r="L102" i="30" a="1"/>
  <c r="L102" i="30" s="1"/>
  <c r="L100" i="30" a="1"/>
  <c r="L100" i="30" s="1"/>
  <c r="L98" i="30" a="1"/>
  <c r="L98" i="30" s="1"/>
  <c r="L96" i="30" a="1"/>
  <c r="L96" i="30" s="1"/>
  <c r="L94" i="30" a="1"/>
  <c r="L94" i="30" s="1"/>
  <c r="L92" i="30" a="1"/>
  <c r="L92" i="30" s="1"/>
  <c r="L89" i="30" a="1"/>
  <c r="L89" i="30" s="1"/>
  <c r="L87" i="30" a="1"/>
  <c r="L87" i="30" s="1"/>
  <c r="L85" i="30" a="1"/>
  <c r="L85" i="30" s="1"/>
  <c r="L83" i="30" a="1"/>
  <c r="L83" i="30" s="1"/>
  <c r="E125" i="30" a="1"/>
  <c r="E125" i="30" s="1"/>
  <c r="E123" i="30" a="1"/>
  <c r="E123" i="30" s="1"/>
  <c r="E120" i="30" a="1"/>
  <c r="E120" i="30" s="1"/>
  <c r="E118" i="30" a="1"/>
  <c r="E118" i="30" s="1"/>
  <c r="E115" i="30" a="1"/>
  <c r="E115" i="30" s="1"/>
  <c r="E113" i="30" a="1"/>
  <c r="E113" i="30" s="1"/>
  <c r="E110" i="30" a="1"/>
  <c r="E110" i="30" s="1"/>
  <c r="E107" i="30" a="1"/>
  <c r="E107" i="30" s="1"/>
  <c r="E105" i="30" a="1"/>
  <c r="E105" i="30" s="1"/>
  <c r="E102" i="30" a="1"/>
  <c r="E102" i="30" s="1"/>
  <c r="E100" i="30" a="1"/>
  <c r="E100" i="30" s="1"/>
  <c r="E98" i="30" a="1"/>
  <c r="E98" i="30" s="1"/>
  <c r="E96" i="30" a="1"/>
  <c r="E96" i="30" s="1"/>
  <c r="E94" i="30" a="1"/>
  <c r="E94" i="30" s="1"/>
  <c r="E92" i="30" a="1"/>
  <c r="E92" i="30" s="1"/>
  <c r="E89" i="30" a="1"/>
  <c r="E89" i="30" s="1"/>
  <c r="E160" i="30" a="1"/>
  <c r="E160" i="30" s="1"/>
  <c r="L133" i="30" a="1"/>
  <c r="L133" i="30" s="1"/>
  <c r="L124" i="30" a="1"/>
  <c r="L124" i="30" s="1"/>
  <c r="L122" i="30" a="1"/>
  <c r="L122" i="30" s="1"/>
  <c r="L119" i="30" a="1"/>
  <c r="L119" i="30" s="1"/>
  <c r="L117" i="30" a="1"/>
  <c r="L117" i="30" s="1"/>
  <c r="L114" i="30" a="1"/>
  <c r="L114" i="30" s="1"/>
  <c r="L112" i="30" a="1"/>
  <c r="L112" i="30" s="1"/>
  <c r="L109" i="30" a="1"/>
  <c r="L109" i="30" s="1"/>
  <c r="L106" i="30" a="1"/>
  <c r="L106" i="30" s="1"/>
  <c r="L104" i="30" a="1"/>
  <c r="L104" i="30" s="1"/>
  <c r="L101" i="30" a="1"/>
  <c r="L101" i="30" s="1"/>
  <c r="L99" i="30" a="1"/>
  <c r="L99" i="30" s="1"/>
  <c r="L97" i="30" a="1"/>
  <c r="L97" i="30" s="1"/>
  <c r="L95" i="30" a="1"/>
  <c r="L95" i="30" s="1"/>
  <c r="L93" i="30" a="1"/>
  <c r="L93" i="30" s="1"/>
  <c r="L91" i="30" a="1"/>
  <c r="L91" i="30" s="1"/>
  <c r="L88" i="30" a="1"/>
  <c r="L88" i="30" s="1"/>
  <c r="E119" i="30" a="1"/>
  <c r="E119" i="30" s="1"/>
  <c r="E109" i="30" a="1"/>
  <c r="E109" i="30" s="1"/>
  <c r="E99" i="30" a="1"/>
  <c r="E99" i="30" s="1"/>
  <c r="E91" i="30" a="1"/>
  <c r="E91" i="30" s="1"/>
  <c r="E88" i="30" a="1"/>
  <c r="E88" i="30" s="1"/>
  <c r="E86" i="30" a="1"/>
  <c r="E86" i="30" s="1"/>
  <c r="L84" i="30" a="1"/>
  <c r="L84" i="30" s="1"/>
  <c r="E82" i="30" a="1"/>
  <c r="E82" i="30" s="1"/>
  <c r="E79" i="30" a="1"/>
  <c r="E79" i="30" s="1"/>
  <c r="E77" i="30" a="1"/>
  <c r="E77" i="30" s="1"/>
  <c r="E75" i="30" a="1"/>
  <c r="E75" i="30" s="1"/>
  <c r="E73" i="30" a="1"/>
  <c r="E73" i="30" s="1"/>
  <c r="E69" i="30" a="1"/>
  <c r="E69" i="30" s="1"/>
  <c r="L156" i="30" a="1"/>
  <c r="L156" i="30" s="1"/>
  <c r="L140" i="30" a="1"/>
  <c r="L140" i="30" s="1"/>
  <c r="L135" i="30" a="1"/>
  <c r="L135" i="30" s="1"/>
  <c r="E122" i="30" a="1"/>
  <c r="E122" i="30" s="1"/>
  <c r="E112" i="30" a="1"/>
  <c r="E112" i="30" s="1"/>
  <c r="E101" i="30" a="1"/>
  <c r="E101" i="30" s="1"/>
  <c r="E93" i="30" a="1"/>
  <c r="E93" i="30" s="1"/>
  <c r="L86" i="30" a="1"/>
  <c r="L86" i="30" s="1"/>
  <c r="E85" i="30" a="1"/>
  <c r="E85" i="30" s="1"/>
  <c r="L81" i="30" a="1"/>
  <c r="L81" i="30" s="1"/>
  <c r="L78" i="30" a="1"/>
  <c r="L78" i="30" s="1"/>
  <c r="L76" i="30" a="1"/>
  <c r="L76" i="30" s="1"/>
  <c r="L74" i="30" a="1"/>
  <c r="L74" i="30" s="1"/>
  <c r="L72" i="30" a="1"/>
  <c r="L72" i="30" s="1"/>
  <c r="L68" i="30" a="1"/>
  <c r="L68" i="30" s="1"/>
  <c r="L66" i="30" a="1"/>
  <c r="L66" i="30" s="1"/>
  <c r="E124" i="30" a="1"/>
  <c r="E124" i="30" s="1"/>
  <c r="E114" i="30" a="1"/>
  <c r="E114" i="30" s="1"/>
  <c r="E104" i="30" a="1"/>
  <c r="E104" i="30" s="1"/>
  <c r="E95" i="30" a="1"/>
  <c r="E95" i="30" s="1"/>
  <c r="E87" i="30" a="1"/>
  <c r="E87" i="30" s="1"/>
  <c r="E83" i="30" a="1"/>
  <c r="E83" i="30" s="1"/>
  <c r="E81" i="30" a="1"/>
  <c r="E81" i="30" s="1"/>
  <c r="E78" i="30" a="1"/>
  <c r="E78" i="30" s="1"/>
  <c r="E72" i="30" a="1"/>
  <c r="E72" i="30" s="1"/>
  <c r="E68" i="30" a="1"/>
  <c r="E68" i="30" s="1"/>
  <c r="L64" i="30" a="1"/>
  <c r="L64" i="30" s="1"/>
  <c r="L62" i="30" a="1"/>
  <c r="L62" i="30" s="1"/>
  <c r="L59" i="30" a="1"/>
  <c r="L59" i="30" s="1"/>
  <c r="L57" i="30" a="1"/>
  <c r="L57" i="30" s="1"/>
  <c r="L82" i="30" a="1"/>
  <c r="L82" i="30" s="1"/>
  <c r="E61" i="30" a="1"/>
  <c r="E61" i="30" s="1"/>
  <c r="L53" i="30" a="1"/>
  <c r="L53" i="30" s="1"/>
  <c r="E49" i="30" a="1"/>
  <c r="E49" i="30" s="1"/>
  <c r="L48" i="30" a="1"/>
  <c r="L48" i="30" s="1"/>
  <c r="L41" i="30" a="1"/>
  <c r="L41" i="30" s="1"/>
  <c r="E41" i="30" a="1"/>
  <c r="E41" i="30" s="1"/>
  <c r="E38" i="30" a="1"/>
  <c r="E38" i="30" s="1"/>
  <c r="L37" i="30" a="1"/>
  <c r="L37" i="30" s="1"/>
  <c r="L32" i="30" a="1"/>
  <c r="L32" i="30" s="1"/>
  <c r="E32" i="30" a="1"/>
  <c r="E32" i="30" s="1"/>
  <c r="E29" i="30" a="1"/>
  <c r="E29" i="30" s="1"/>
  <c r="L77" i="30" a="1"/>
  <c r="L77" i="30" s="1"/>
  <c r="E74" i="30" a="1"/>
  <c r="E74" i="30" s="1"/>
  <c r="L69" i="30" a="1"/>
  <c r="L69" i="30" s="1"/>
  <c r="E64" i="30" a="1"/>
  <c r="E64" i="30" s="1"/>
  <c r="E62" i="30" a="1"/>
  <c r="E62" i="30" s="1"/>
  <c r="E59" i="30" a="1"/>
  <c r="E59" i="30" s="1"/>
  <c r="E57" i="30" a="1"/>
  <c r="E57" i="30" s="1"/>
  <c r="L138" i="30" a="1"/>
  <c r="L138" i="30" s="1"/>
  <c r="E84" i="30" a="1"/>
  <c r="E84" i="30" s="1"/>
  <c r="L75" i="30" a="1"/>
  <c r="L75" i="30" s="1"/>
  <c r="E58" i="30" a="1"/>
  <c r="E58" i="30" s="1"/>
  <c r="L56" i="30" a="1"/>
  <c r="L56" i="30" s="1"/>
  <c r="E56" i="30" a="1"/>
  <c r="E56" i="30" s="1"/>
  <c r="E50" i="30" a="1"/>
  <c r="E50" i="30" s="1"/>
  <c r="L49" i="30" a="1"/>
  <c r="L49" i="30" s="1"/>
  <c r="E45" i="30" a="1"/>
  <c r="E45" i="30" s="1"/>
  <c r="L44" i="30" a="1"/>
  <c r="L44" i="30" s="1"/>
  <c r="E44" i="30" a="1"/>
  <c r="E44" i="30" s="1"/>
  <c r="L43" i="30" a="1"/>
  <c r="L43" i="30" s="1"/>
  <c r="E43" i="30" a="1"/>
  <c r="E43" i="30" s="1"/>
  <c r="E40" i="30" a="1"/>
  <c r="E40" i="30" s="1"/>
  <c r="L39" i="30" a="1"/>
  <c r="L39" i="30" s="1"/>
  <c r="E31" i="30" a="1"/>
  <c r="E31" i="30" s="1"/>
  <c r="L30" i="30" a="1"/>
  <c r="L30" i="30" s="1"/>
  <c r="E117" i="30" a="1"/>
  <c r="E117" i="30" s="1"/>
  <c r="E106" i="30" a="1"/>
  <c r="E106" i="30" s="1"/>
  <c r="E97" i="30" a="1"/>
  <c r="E97" i="30" s="1"/>
  <c r="L79" i="30" a="1"/>
  <c r="L79" i="30" s="1"/>
  <c r="E76" i="30" a="1"/>
  <c r="E76" i="30" s="1"/>
  <c r="L73" i="30" a="1"/>
  <c r="L73" i="30" s="1"/>
  <c r="E67" i="30" a="1"/>
  <c r="E67" i="30" s="1"/>
  <c r="L63" i="30" a="1"/>
  <c r="L63" i="30" s="1"/>
  <c r="L61" i="30" a="1"/>
  <c r="L61" i="30" s="1"/>
  <c r="L58" i="30" a="1"/>
  <c r="L58" i="30" s="1"/>
  <c r="L67" i="30" a="1"/>
  <c r="L67" i="30" s="1"/>
  <c r="L54" i="30" a="1"/>
  <c r="L54" i="30" s="1"/>
  <c r="E54" i="30" a="1"/>
  <c r="E54" i="30" s="1"/>
  <c r="E46" i="30" a="1"/>
  <c r="E46" i="30" s="1"/>
  <c r="L45" i="30" a="1"/>
  <c r="L45" i="30" s="1"/>
  <c r="L40" i="30" a="1"/>
  <c r="L40" i="30" s="1"/>
  <c r="E39" i="30" a="1"/>
  <c r="E39" i="30" s="1"/>
  <c r="L38" i="30" a="1"/>
  <c r="L38" i="30" s="1"/>
  <c r="E37" i="30" a="1"/>
  <c r="E37" i="30" s="1"/>
  <c r="E36" i="30" a="1"/>
  <c r="E36" i="30" s="1"/>
  <c r="L35" i="30" a="1"/>
  <c r="L35" i="30" s="1"/>
  <c r="L31" i="30" a="1"/>
  <c r="L31" i="30" s="1"/>
  <c r="E30" i="30" a="1"/>
  <c r="E30" i="30" s="1"/>
  <c r="L29" i="30" a="1"/>
  <c r="L29" i="30" s="1"/>
  <c r="E66" i="30" a="1"/>
  <c r="E66" i="30" s="1"/>
  <c r="E63" i="30" a="1"/>
  <c r="E63" i="30" s="1"/>
  <c r="E53" i="30" a="1"/>
  <c r="E53" i="30" s="1"/>
  <c r="L51" i="30" a="1"/>
  <c r="L51" i="30" s="1"/>
  <c r="E51" i="30" a="1"/>
  <c r="E51" i="30" s="1"/>
  <c r="L50" i="30" a="1"/>
  <c r="L50" i="30" s="1"/>
  <c r="E48" i="30" a="1"/>
  <c r="E48" i="30" s="1"/>
  <c r="L46" i="30" a="1"/>
  <c r="L46" i="30" s="1"/>
  <c r="L42" i="30" a="1"/>
  <c r="L42" i="30" s="1"/>
  <c r="E42" i="30" a="1"/>
  <c r="E42" i="30" s="1"/>
  <c r="L36" i="30" a="1"/>
  <c r="L36" i="30" s="1"/>
  <c r="E35" i="30" a="1"/>
  <c r="E35" i="30" s="1"/>
  <c r="L33" i="30" a="1"/>
  <c r="L33" i="30" s="1"/>
  <c r="E33" i="30" a="1"/>
  <c r="E33" i="30" s="1"/>
  <c r="L27" i="30" a="1"/>
  <c r="L27" i="30" s="1"/>
  <c r="L25" i="30" a="1"/>
  <c r="L25" i="30" s="1"/>
  <c r="L22" i="30" a="1"/>
  <c r="L22" i="30" s="1"/>
  <c r="L20" i="30" a="1"/>
  <c r="L20" i="30" s="1"/>
  <c r="L18" i="30" a="1"/>
  <c r="L18" i="30" s="1"/>
  <c r="L16" i="30" a="1"/>
  <c r="L16" i="30" s="1"/>
  <c r="E21" i="30" a="1"/>
  <c r="E21" i="30" s="1"/>
  <c r="E28" i="30" a="1"/>
  <c r="E28" i="30" s="1"/>
  <c r="E26" i="30" a="1"/>
  <c r="E26" i="30" s="1"/>
  <c r="E23" i="30" a="1"/>
  <c r="E23" i="30" s="1"/>
  <c r="E19" i="30" a="1"/>
  <c r="E19" i="30" s="1"/>
  <c r="L28" i="30" a="1"/>
  <c r="L28" i="30" s="1"/>
  <c r="L26" i="30" a="1"/>
  <c r="L26" i="30" s="1"/>
  <c r="L23" i="30" a="1"/>
  <c r="L23" i="30" s="1"/>
  <c r="L21" i="30" a="1"/>
  <c r="L21" i="30" s="1"/>
  <c r="L19" i="30" a="1"/>
  <c r="L19" i="30" s="1"/>
  <c r="L17" i="30" a="1"/>
  <c r="L17" i="30" s="1"/>
  <c r="E20" i="30" a="1"/>
  <c r="E20" i="30" s="1"/>
  <c r="E27" i="30" a="1"/>
  <c r="E27" i="30" s="1"/>
  <c r="E25" i="30" a="1"/>
  <c r="E25" i="30" s="1"/>
  <c r="E22" i="30" a="1"/>
  <c r="E22" i="30" s="1"/>
  <c r="E18" i="30" a="1"/>
  <c r="E18" i="30" s="1"/>
  <c r="E16" i="30" a="1"/>
  <c r="E16" i="30" s="1"/>
  <c r="E17" i="30" a="1"/>
  <c r="E17" i="30" s="1"/>
  <c r="F180" i="30" l="1" a="1"/>
  <c r="F180" i="30" s="1"/>
  <c r="F178" i="30" a="1"/>
  <c r="F178" i="30" s="1"/>
  <c r="F175" i="30" a="1"/>
  <c r="F175" i="30" s="1"/>
  <c r="F173" i="30" a="1"/>
  <c r="F173" i="30" s="1"/>
  <c r="F170" i="30" a="1"/>
  <c r="F170" i="30" s="1"/>
  <c r="F168" i="30" a="1"/>
  <c r="F168" i="30" s="1"/>
  <c r="M181" i="30" a="1"/>
  <c r="M181" i="30" s="1"/>
  <c r="M179" i="30" a="1"/>
  <c r="M179" i="30" s="1"/>
  <c r="M176" i="30" a="1"/>
  <c r="M176" i="30" s="1"/>
  <c r="M174" i="30" a="1"/>
  <c r="M174" i="30" s="1"/>
  <c r="M171" i="30" a="1"/>
  <c r="M171" i="30" s="1"/>
  <c r="M169" i="30" a="1"/>
  <c r="M169" i="30" s="1"/>
  <c r="M166" i="30" a="1"/>
  <c r="M166" i="30" s="1"/>
  <c r="F165" i="30" a="1"/>
  <c r="F165" i="30" s="1"/>
  <c r="M163" i="30" a="1"/>
  <c r="M163" i="30" s="1"/>
  <c r="F163" i="30" a="1"/>
  <c r="F163" i="30" s="1"/>
  <c r="M162" i="30" a="1"/>
  <c r="M162" i="30" s="1"/>
  <c r="F162" i="30" a="1"/>
  <c r="F162" i="30" s="1"/>
  <c r="M161" i="30" a="1"/>
  <c r="M161" i="30" s="1"/>
  <c r="F161" i="30" a="1"/>
  <c r="F161" i="30" s="1"/>
  <c r="M180" i="30" a="1"/>
  <c r="M180" i="30" s="1"/>
  <c r="M175" i="30" a="1"/>
  <c r="M175" i="30" s="1"/>
  <c r="M170" i="30" a="1"/>
  <c r="M170" i="30" s="1"/>
  <c r="M165" i="30" a="1"/>
  <c r="M165" i="30" s="1"/>
  <c r="F160" i="30" a="1"/>
  <c r="F160" i="30" s="1"/>
  <c r="F157" i="30" a="1"/>
  <c r="F157" i="30" s="1"/>
  <c r="F155" i="30" a="1"/>
  <c r="F155" i="30" s="1"/>
  <c r="F153" i="30" a="1"/>
  <c r="F153" i="30" s="1"/>
  <c r="F179" i="30" a="1"/>
  <c r="F179" i="30" s="1"/>
  <c r="F174" i="30" a="1"/>
  <c r="F174" i="30" s="1"/>
  <c r="F169" i="30" a="1"/>
  <c r="F169" i="30" s="1"/>
  <c r="M158" i="30" a="1"/>
  <c r="M158" i="30" s="1"/>
  <c r="M156" i="30" a="1"/>
  <c r="M156" i="30" s="1"/>
  <c r="M154" i="30" a="1"/>
  <c r="M154" i="30" s="1"/>
  <c r="M152" i="30" a="1"/>
  <c r="M152" i="30" s="1"/>
  <c r="M173" i="30" a="1"/>
  <c r="M173" i="30" s="1"/>
  <c r="M157" i="30" a="1"/>
  <c r="M157" i="30" s="1"/>
  <c r="F144" i="30" a="1"/>
  <c r="F144" i="30" s="1"/>
  <c r="M142" i="30" a="1"/>
  <c r="M142" i="30" s="1"/>
  <c r="M139" i="30" a="1"/>
  <c r="M139" i="30" s="1"/>
  <c r="M137" i="30" a="1"/>
  <c r="M137" i="30" s="1"/>
  <c r="M134" i="30" a="1"/>
  <c r="M134" i="30" s="1"/>
  <c r="M132" i="30" a="1"/>
  <c r="M132" i="30" s="1"/>
  <c r="F176" i="30" a="1"/>
  <c r="F176" i="30" s="1"/>
  <c r="F166" i="30" a="1"/>
  <c r="F166" i="30" s="1"/>
  <c r="M160" i="30" a="1"/>
  <c r="M160" i="30" s="1"/>
  <c r="F154" i="30" a="1"/>
  <c r="F154" i="30" s="1"/>
  <c r="F152" i="30" a="1"/>
  <c r="F152" i="30" s="1"/>
  <c r="M150" i="30" a="1"/>
  <c r="M150" i="30" s="1"/>
  <c r="F150" i="30" a="1"/>
  <c r="F150" i="30" s="1"/>
  <c r="M149" i="30" a="1"/>
  <c r="M149" i="30" s="1"/>
  <c r="F149" i="30" a="1"/>
  <c r="F149" i="30" s="1"/>
  <c r="M145" i="30" a="1"/>
  <c r="M145" i="30" s="1"/>
  <c r="F145" i="30" a="1"/>
  <c r="F145" i="30" s="1"/>
  <c r="M144" i="30" a="1"/>
  <c r="M144" i="30" s="1"/>
  <c r="F143" i="30" a="1"/>
  <c r="F143" i="30" s="1"/>
  <c r="M141" i="30" a="1"/>
  <c r="M141" i="30" s="1"/>
  <c r="F141" i="30" a="1"/>
  <c r="F141" i="30" s="1"/>
  <c r="F139" i="30" a="1"/>
  <c r="F139" i="30" s="1"/>
  <c r="F137" i="30" a="1"/>
  <c r="F137" i="30" s="1"/>
  <c r="F134" i="30" a="1"/>
  <c r="F134" i="30" s="1"/>
  <c r="F132" i="30" a="1"/>
  <c r="F132" i="30" s="1"/>
  <c r="M178" i="30" a="1"/>
  <c r="M178" i="30" s="1"/>
  <c r="M168" i="30" a="1"/>
  <c r="M168" i="30" s="1"/>
  <c r="F156" i="30" a="1"/>
  <c r="F156" i="30" s="1"/>
  <c r="M153" i="30" a="1"/>
  <c r="M153" i="30" s="1"/>
  <c r="M143" i="30" a="1"/>
  <c r="M143" i="30" s="1"/>
  <c r="M140" i="30" a="1"/>
  <c r="M140" i="30" s="1"/>
  <c r="M138" i="30" a="1"/>
  <c r="M138" i="30" s="1"/>
  <c r="M135" i="30" a="1"/>
  <c r="M135" i="30" s="1"/>
  <c r="F148" i="30" a="1"/>
  <c r="F148" i="30" s="1"/>
  <c r="M130" i="30" a="1"/>
  <c r="M130" i="30" s="1"/>
  <c r="M128" i="30" a="1"/>
  <c r="M128" i="30" s="1"/>
  <c r="F125" i="30" a="1"/>
  <c r="F125" i="30" s="1"/>
  <c r="F123" i="30" a="1"/>
  <c r="F123" i="30" s="1"/>
  <c r="F120" i="30" a="1"/>
  <c r="F120" i="30" s="1"/>
  <c r="F118" i="30" a="1"/>
  <c r="F118" i="30" s="1"/>
  <c r="F115" i="30" a="1"/>
  <c r="F115" i="30" s="1"/>
  <c r="F113" i="30" a="1"/>
  <c r="F113" i="30" s="1"/>
  <c r="F110" i="30" a="1"/>
  <c r="F110" i="30" s="1"/>
  <c r="F107" i="30" a="1"/>
  <c r="F107" i="30" s="1"/>
  <c r="F105" i="30" a="1"/>
  <c r="F105" i="30" s="1"/>
  <c r="F102" i="30" a="1"/>
  <c r="F102" i="30" s="1"/>
  <c r="F100" i="30" a="1"/>
  <c r="F100" i="30" s="1"/>
  <c r="F98" i="30" a="1"/>
  <c r="F98" i="30" s="1"/>
  <c r="F96" i="30" a="1"/>
  <c r="F96" i="30" s="1"/>
  <c r="F94" i="30" a="1"/>
  <c r="F94" i="30" s="1"/>
  <c r="F92" i="30" a="1"/>
  <c r="F92" i="30" s="1"/>
  <c r="F89" i="30" a="1"/>
  <c r="F89" i="30" s="1"/>
  <c r="F87" i="30" a="1"/>
  <c r="F87" i="30" s="1"/>
  <c r="F85" i="30" a="1"/>
  <c r="F85" i="30" s="1"/>
  <c r="F158" i="30" a="1"/>
  <c r="F158" i="30" s="1"/>
  <c r="M148" i="30" a="1"/>
  <c r="M148" i="30" s="1"/>
  <c r="M133" i="30" a="1"/>
  <c r="M133" i="30" s="1"/>
  <c r="F131" i="30" a="1"/>
  <c r="F131" i="30" s="1"/>
  <c r="F129" i="30" a="1"/>
  <c r="F129" i="30" s="1"/>
  <c r="M124" i="30" a="1"/>
  <c r="M124" i="30" s="1"/>
  <c r="M122" i="30" a="1"/>
  <c r="M122" i="30" s="1"/>
  <c r="M119" i="30" a="1"/>
  <c r="M119" i="30" s="1"/>
  <c r="M117" i="30" a="1"/>
  <c r="M117" i="30" s="1"/>
  <c r="M114" i="30" a="1"/>
  <c r="M114" i="30" s="1"/>
  <c r="M112" i="30" a="1"/>
  <c r="M112" i="30" s="1"/>
  <c r="M109" i="30" a="1"/>
  <c r="M109" i="30" s="1"/>
  <c r="M106" i="30" a="1"/>
  <c r="M106" i="30" s="1"/>
  <c r="M104" i="30" a="1"/>
  <c r="M104" i="30" s="1"/>
  <c r="M101" i="30" a="1"/>
  <c r="M101" i="30" s="1"/>
  <c r="M99" i="30" a="1"/>
  <c r="M99" i="30" s="1"/>
  <c r="M97" i="30" a="1"/>
  <c r="M97" i="30" s="1"/>
  <c r="M95" i="30" a="1"/>
  <c r="M95" i="30" s="1"/>
  <c r="M93" i="30" a="1"/>
  <c r="M93" i="30" s="1"/>
  <c r="M91" i="30" a="1"/>
  <c r="M91" i="30" s="1"/>
  <c r="M88" i="30" a="1"/>
  <c r="M88" i="30" s="1"/>
  <c r="G196" i="30"/>
  <c r="F181" i="30" a="1"/>
  <c r="F181" i="30" s="1"/>
  <c r="F151" i="30" a="1"/>
  <c r="F151" i="30" s="1"/>
  <c r="F147" i="30" a="1"/>
  <c r="F147" i="30" s="1"/>
  <c r="F140" i="30" a="1"/>
  <c r="F140" i="30" s="1"/>
  <c r="F138" i="30" a="1"/>
  <c r="F138" i="30" s="1"/>
  <c r="F135" i="30" a="1"/>
  <c r="F135" i="30" s="1"/>
  <c r="F133" i="30" a="1"/>
  <c r="F133" i="30" s="1"/>
  <c r="M131" i="30" a="1"/>
  <c r="M131" i="30" s="1"/>
  <c r="M129" i="30" a="1"/>
  <c r="M129" i="30" s="1"/>
  <c r="F124" i="30" a="1"/>
  <c r="F124" i="30" s="1"/>
  <c r="F122" i="30" a="1"/>
  <c r="F122" i="30" s="1"/>
  <c r="F119" i="30" a="1"/>
  <c r="F119" i="30" s="1"/>
  <c r="F117" i="30" a="1"/>
  <c r="F117" i="30" s="1"/>
  <c r="F114" i="30" a="1"/>
  <c r="F114" i="30" s="1"/>
  <c r="F112" i="30" a="1"/>
  <c r="F112" i="30" s="1"/>
  <c r="F109" i="30" a="1"/>
  <c r="F109" i="30" s="1"/>
  <c r="F106" i="30" a="1"/>
  <c r="F106" i="30" s="1"/>
  <c r="F104" i="30" a="1"/>
  <c r="F104" i="30" s="1"/>
  <c r="F101" i="30" a="1"/>
  <c r="F101" i="30" s="1"/>
  <c r="F99" i="30" a="1"/>
  <c r="F99" i="30" s="1"/>
  <c r="F97" i="30" a="1"/>
  <c r="F97" i="30" s="1"/>
  <c r="F95" i="30" a="1"/>
  <c r="F95" i="30" s="1"/>
  <c r="F93" i="30" a="1"/>
  <c r="F93" i="30" s="1"/>
  <c r="F91" i="30" a="1"/>
  <c r="F91" i="30" s="1"/>
  <c r="F88" i="30" a="1"/>
  <c r="F88" i="30" s="1"/>
  <c r="M155" i="30" a="1"/>
  <c r="M155" i="30" s="1"/>
  <c r="M151" i="30" a="1"/>
  <c r="M151" i="30" s="1"/>
  <c r="M120" i="30" a="1"/>
  <c r="M120" i="30" s="1"/>
  <c r="M110" i="30" a="1"/>
  <c r="M110" i="30" s="1"/>
  <c r="M100" i="30" a="1"/>
  <c r="M100" i="30" s="1"/>
  <c r="M92" i="30" a="1"/>
  <c r="M92" i="30" s="1"/>
  <c r="M86" i="30" a="1"/>
  <c r="M86" i="30" s="1"/>
  <c r="F83" i="30" a="1"/>
  <c r="F83" i="30" s="1"/>
  <c r="F81" i="30" a="1"/>
  <c r="F81" i="30" s="1"/>
  <c r="F78" i="30" a="1"/>
  <c r="F78" i="30" s="1"/>
  <c r="F76" i="30" a="1"/>
  <c r="F76" i="30" s="1"/>
  <c r="F74" i="30" a="1"/>
  <c r="F74" i="30" s="1"/>
  <c r="F72" i="30" a="1"/>
  <c r="F72" i="30" s="1"/>
  <c r="M147" i="30" a="1"/>
  <c r="M147" i="30" s="1"/>
  <c r="F142" i="30" a="1"/>
  <c r="F142" i="30" s="1"/>
  <c r="F130" i="30" a="1"/>
  <c r="F130" i="30" s="1"/>
  <c r="M123" i="30" a="1"/>
  <c r="M123" i="30" s="1"/>
  <c r="M113" i="30" a="1"/>
  <c r="M113" i="30" s="1"/>
  <c r="M102" i="30" a="1"/>
  <c r="M102" i="30" s="1"/>
  <c r="M94" i="30" a="1"/>
  <c r="M94" i="30" s="1"/>
  <c r="M87" i="30" a="1"/>
  <c r="M87" i="30" s="1"/>
  <c r="M83" i="30" a="1"/>
  <c r="M83" i="30" s="1"/>
  <c r="M82" i="30" a="1"/>
  <c r="M82" i="30" s="1"/>
  <c r="M79" i="30" a="1"/>
  <c r="M79" i="30" s="1"/>
  <c r="M77" i="30" a="1"/>
  <c r="M77" i="30" s="1"/>
  <c r="M75" i="30" a="1"/>
  <c r="M75" i="30" s="1"/>
  <c r="M73" i="30" a="1"/>
  <c r="M73" i="30" s="1"/>
  <c r="M69" i="30" a="1"/>
  <c r="M69" i="30" s="1"/>
  <c r="M67" i="30" a="1"/>
  <c r="M67" i="30" s="1"/>
  <c r="M125" i="30" a="1"/>
  <c r="M125" i="30" s="1"/>
  <c r="M115" i="30" a="1"/>
  <c r="M115" i="30" s="1"/>
  <c r="M105" i="30" a="1"/>
  <c r="M105" i="30" s="1"/>
  <c r="M96" i="30" a="1"/>
  <c r="M96" i="30" s="1"/>
  <c r="M85" i="30" a="1"/>
  <c r="M85" i="30" s="1"/>
  <c r="F84" i="30" a="1"/>
  <c r="F84" i="30" s="1"/>
  <c r="F82" i="30" a="1"/>
  <c r="F82" i="30" s="1"/>
  <c r="F79" i="30" a="1"/>
  <c r="F79" i="30" s="1"/>
  <c r="F77" i="30" a="1"/>
  <c r="F77" i="30" s="1"/>
  <c r="M84" i="30" a="1"/>
  <c r="M84" i="30" s="1"/>
  <c r="M81" i="30" a="1"/>
  <c r="M81" i="30" s="1"/>
  <c r="F69" i="30" a="1"/>
  <c r="F69" i="30" s="1"/>
  <c r="F67" i="30" a="1"/>
  <c r="F67" i="30" s="1"/>
  <c r="F64" i="30" a="1"/>
  <c r="F64" i="30" s="1"/>
  <c r="F62" i="30" a="1"/>
  <c r="F62" i="30" s="1"/>
  <c r="F59" i="30" a="1"/>
  <c r="F59" i="30" s="1"/>
  <c r="F57" i="30" a="1"/>
  <c r="F57" i="30" s="1"/>
  <c r="M25" i="30" a="1"/>
  <c r="M25" i="30" s="1"/>
  <c r="F25" i="30" a="1"/>
  <c r="F25" i="30" s="1"/>
  <c r="M23" i="30" a="1"/>
  <c r="M23" i="30" s="1"/>
  <c r="F23" i="30" a="1"/>
  <c r="F23" i="30" s="1"/>
  <c r="M22" i="30" a="1"/>
  <c r="M22" i="30" s="1"/>
  <c r="F22" i="30" a="1"/>
  <c r="F22" i="30" s="1"/>
  <c r="M21" i="30" a="1"/>
  <c r="M21" i="30" s="1"/>
  <c r="F21" i="30" a="1"/>
  <c r="F21" i="30" s="1"/>
  <c r="M20" i="30" a="1"/>
  <c r="M20" i="30" s="1"/>
  <c r="F20" i="30" a="1"/>
  <c r="F20" i="30" s="1"/>
  <c r="M19" i="30" a="1"/>
  <c r="M19" i="30" s="1"/>
  <c r="F19" i="30" a="1"/>
  <c r="F19" i="30" s="1"/>
  <c r="M18" i="30" a="1"/>
  <c r="M18" i="30" s="1"/>
  <c r="F18" i="30" a="1"/>
  <c r="F18" i="30" s="1"/>
  <c r="M17" i="30" a="1"/>
  <c r="M17" i="30" s="1"/>
  <c r="F17" i="30" a="1"/>
  <c r="F17" i="30" s="1"/>
  <c r="M16" i="30" a="1"/>
  <c r="M16" i="30" s="1"/>
  <c r="F16" i="30" a="1"/>
  <c r="F16" i="30" s="1"/>
  <c r="M78" i="30" a="1"/>
  <c r="M78" i="30" s="1"/>
  <c r="F171" i="30" a="1"/>
  <c r="F171" i="30" s="1"/>
  <c r="F86" i="30" a="1"/>
  <c r="F86" i="30" s="1"/>
  <c r="F73" i="30" a="1"/>
  <c r="F73" i="30" s="1"/>
  <c r="M68" i="30" a="1"/>
  <c r="M68" i="30" s="1"/>
  <c r="M63" i="30" a="1"/>
  <c r="M63" i="30" s="1"/>
  <c r="M61" i="30" a="1"/>
  <c r="M61" i="30" s="1"/>
  <c r="M58" i="30" a="1"/>
  <c r="M58" i="30" s="1"/>
  <c r="M56" i="30" a="1"/>
  <c r="M56" i="30" s="1"/>
  <c r="F56" i="30" a="1"/>
  <c r="F56" i="30" s="1"/>
  <c r="M54" i="30" a="1"/>
  <c r="M54" i="30" s="1"/>
  <c r="F54" i="30" a="1"/>
  <c r="F54" i="30" s="1"/>
  <c r="M53" i="30" a="1"/>
  <c r="M53" i="30" s="1"/>
  <c r="F53" i="30" a="1"/>
  <c r="F53" i="30" s="1"/>
  <c r="M51" i="30" a="1"/>
  <c r="M51" i="30" s="1"/>
  <c r="F51" i="30" a="1"/>
  <c r="F51" i="30" s="1"/>
  <c r="M50" i="30" a="1"/>
  <c r="M50" i="30" s="1"/>
  <c r="F50" i="30" a="1"/>
  <c r="F50" i="30" s="1"/>
  <c r="M49" i="30" a="1"/>
  <c r="M49" i="30" s="1"/>
  <c r="F49" i="30" a="1"/>
  <c r="F49" i="30" s="1"/>
  <c r="M48" i="30" a="1"/>
  <c r="M48" i="30" s="1"/>
  <c r="F48" i="30" a="1"/>
  <c r="F48" i="30" s="1"/>
  <c r="M46" i="30" a="1"/>
  <c r="M46" i="30" s="1"/>
  <c r="F46" i="30" a="1"/>
  <c r="F46" i="30" s="1"/>
  <c r="M45" i="30" a="1"/>
  <c r="M45" i="30" s="1"/>
  <c r="F45" i="30" a="1"/>
  <c r="F45" i="30" s="1"/>
  <c r="M44" i="30" a="1"/>
  <c r="M44" i="30" s="1"/>
  <c r="F44" i="30" a="1"/>
  <c r="F44" i="30" s="1"/>
  <c r="M43" i="30" a="1"/>
  <c r="M43" i="30" s="1"/>
  <c r="F43" i="30" a="1"/>
  <c r="F43" i="30" s="1"/>
  <c r="M42" i="30" a="1"/>
  <c r="M42" i="30" s="1"/>
  <c r="F42" i="30" a="1"/>
  <c r="F42" i="30" s="1"/>
  <c r="M41" i="30" a="1"/>
  <c r="M41" i="30" s="1"/>
  <c r="F41" i="30" a="1"/>
  <c r="F41" i="30" s="1"/>
  <c r="M40" i="30" a="1"/>
  <c r="M40" i="30" s="1"/>
  <c r="F40" i="30" a="1"/>
  <c r="F40" i="30" s="1"/>
  <c r="M39" i="30" a="1"/>
  <c r="M39" i="30" s="1"/>
  <c r="F39" i="30" a="1"/>
  <c r="F39" i="30" s="1"/>
  <c r="M38" i="30" a="1"/>
  <c r="M38" i="30" s="1"/>
  <c r="F38" i="30" a="1"/>
  <c r="F38" i="30" s="1"/>
  <c r="M37" i="30" a="1"/>
  <c r="M37" i="30" s="1"/>
  <c r="F37" i="30" a="1"/>
  <c r="F37" i="30" s="1"/>
  <c r="M36" i="30" a="1"/>
  <c r="M36" i="30" s="1"/>
  <c r="F36" i="30" a="1"/>
  <c r="F36" i="30" s="1"/>
  <c r="M35" i="30" a="1"/>
  <c r="M35" i="30" s="1"/>
  <c r="F35" i="30" a="1"/>
  <c r="F35" i="30" s="1"/>
  <c r="M33" i="30" a="1"/>
  <c r="M33" i="30" s="1"/>
  <c r="F33" i="30" a="1"/>
  <c r="F33" i="30" s="1"/>
  <c r="M32" i="30" a="1"/>
  <c r="M32" i="30" s="1"/>
  <c r="F32" i="30" a="1"/>
  <c r="F32" i="30" s="1"/>
  <c r="M31" i="30" a="1"/>
  <c r="M31" i="30" s="1"/>
  <c r="F31" i="30" a="1"/>
  <c r="F31" i="30" s="1"/>
  <c r="M30" i="30" a="1"/>
  <c r="M30" i="30" s="1"/>
  <c r="F30" i="30" a="1"/>
  <c r="F30" i="30" s="1"/>
  <c r="M29" i="30" a="1"/>
  <c r="M29" i="30" s="1"/>
  <c r="F29" i="30" a="1"/>
  <c r="F29" i="30" s="1"/>
  <c r="M28" i="30" a="1"/>
  <c r="M28" i="30" s="1"/>
  <c r="F28" i="30" a="1"/>
  <c r="F28" i="30" s="1"/>
  <c r="M27" i="30" a="1"/>
  <c r="M27" i="30" s="1"/>
  <c r="F27" i="30" a="1"/>
  <c r="F27" i="30" s="1"/>
  <c r="M26" i="30" a="1"/>
  <c r="M26" i="30" s="1"/>
  <c r="F26" i="30" a="1"/>
  <c r="F26" i="30" s="1"/>
  <c r="M74" i="30" a="1"/>
  <c r="M74" i="30" s="1"/>
  <c r="F128" i="30" a="1"/>
  <c r="F128" i="30" s="1"/>
  <c r="M118" i="30" a="1"/>
  <c r="M118" i="30" s="1"/>
  <c r="M107" i="30" a="1"/>
  <c r="M107" i="30" s="1"/>
  <c r="M98" i="30" a="1"/>
  <c r="M98" i="30" s="1"/>
  <c r="M89" i="30" a="1"/>
  <c r="M89" i="30" s="1"/>
  <c r="M76" i="30" a="1"/>
  <c r="M76" i="30" s="1"/>
  <c r="F75" i="30" a="1"/>
  <c r="F75" i="30" s="1"/>
  <c r="M72" i="30" a="1"/>
  <c r="M72" i="30" s="1"/>
  <c r="F66" i="30" a="1"/>
  <c r="F66" i="30" s="1"/>
  <c r="F63" i="30" a="1"/>
  <c r="F63" i="30" s="1"/>
  <c r="F61" i="30" a="1"/>
  <c r="F61" i="30" s="1"/>
  <c r="F58" i="30" a="1"/>
  <c r="F58" i="30" s="1"/>
  <c r="F68" i="30" a="1"/>
  <c r="F68" i="30" s="1"/>
  <c r="M66" i="30" a="1"/>
  <c r="M66" i="30" s="1"/>
  <c r="M59" i="30" a="1"/>
  <c r="M59" i="30" s="1"/>
  <c r="M57" i="30" a="1"/>
  <c r="M57" i="30" s="1"/>
  <c r="M64" i="30" a="1"/>
  <c r="M64" i="30" s="1"/>
  <c r="M62" i="30" a="1"/>
  <c r="M62" i="30" s="1"/>
  <c r="N181" i="30" l="1" a="1"/>
  <c r="N181" i="30" s="1"/>
  <c r="G181" i="30" a="1"/>
  <c r="G181" i="30" s="1"/>
  <c r="N180" i="30" a="1"/>
  <c r="N180" i="30" s="1"/>
  <c r="G180" i="30" a="1"/>
  <c r="G180" i="30" s="1"/>
  <c r="N179" i="30" a="1"/>
  <c r="N179" i="30" s="1"/>
  <c r="G179" i="30" a="1"/>
  <c r="G179" i="30" s="1"/>
  <c r="N178" i="30" a="1"/>
  <c r="N178" i="30" s="1"/>
  <c r="G178" i="30" a="1"/>
  <c r="G178" i="30" s="1"/>
  <c r="N176" i="30" a="1"/>
  <c r="N176" i="30" s="1"/>
  <c r="G176" i="30" a="1"/>
  <c r="G176" i="30" s="1"/>
  <c r="N175" i="30" a="1"/>
  <c r="N175" i="30" s="1"/>
  <c r="G175" i="30" a="1"/>
  <c r="G175" i="30" s="1"/>
  <c r="N174" i="30" a="1"/>
  <c r="N174" i="30" s="1"/>
  <c r="G174" i="30" a="1"/>
  <c r="G174" i="30" s="1"/>
  <c r="N173" i="30" a="1"/>
  <c r="N173" i="30" s="1"/>
  <c r="G173" i="30" a="1"/>
  <c r="G173" i="30" s="1"/>
  <c r="N171" i="30" a="1"/>
  <c r="N171" i="30" s="1"/>
  <c r="G171" i="30" a="1"/>
  <c r="G171" i="30" s="1"/>
  <c r="N170" i="30" a="1"/>
  <c r="N170" i="30" s="1"/>
  <c r="G170" i="30" a="1"/>
  <c r="G170" i="30" s="1"/>
  <c r="N169" i="30" a="1"/>
  <c r="N169" i="30" s="1"/>
  <c r="G169" i="30" a="1"/>
  <c r="G169" i="30" s="1"/>
  <c r="N168" i="30" a="1"/>
  <c r="N168" i="30" s="1"/>
  <c r="G168" i="30" a="1"/>
  <c r="G168" i="30" s="1"/>
  <c r="N166" i="30" a="1"/>
  <c r="N166" i="30" s="1"/>
  <c r="G166" i="30" a="1"/>
  <c r="G166" i="30" s="1"/>
  <c r="N165" i="30" a="1"/>
  <c r="N165" i="30" s="1"/>
  <c r="G165" i="30" a="1"/>
  <c r="G165" i="30" s="1"/>
  <c r="G163" i="30" a="1"/>
  <c r="G163" i="30" s="1"/>
  <c r="G162" i="30" a="1"/>
  <c r="G162" i="30" s="1"/>
  <c r="G161" i="30" a="1"/>
  <c r="G161" i="30" s="1"/>
  <c r="N158" i="30" a="1"/>
  <c r="N158" i="30" s="1"/>
  <c r="N156" i="30" a="1"/>
  <c r="N156" i="30" s="1"/>
  <c r="N154" i="30" a="1"/>
  <c r="N154" i="30" s="1"/>
  <c r="N152" i="30" a="1"/>
  <c r="N152" i="30" s="1"/>
  <c r="G158" i="30" a="1"/>
  <c r="G158" i="30" s="1"/>
  <c r="G156" i="30" a="1"/>
  <c r="G156" i="30" s="1"/>
  <c r="G154" i="30" a="1"/>
  <c r="G154" i="30" s="1"/>
  <c r="G152" i="30" a="1"/>
  <c r="G152" i="30" s="1"/>
  <c r="N151" i="30" a="1"/>
  <c r="N151" i="30" s="1"/>
  <c r="G151" i="30" a="1"/>
  <c r="G151" i="30" s="1"/>
  <c r="N150" i="30" a="1"/>
  <c r="N150" i="30" s="1"/>
  <c r="G150" i="30" a="1"/>
  <c r="G150" i="30" s="1"/>
  <c r="N149" i="30" a="1"/>
  <c r="N149" i="30" s="1"/>
  <c r="G149" i="30" a="1"/>
  <c r="G149" i="30" s="1"/>
  <c r="N148" i="30" a="1"/>
  <c r="N148" i="30" s="1"/>
  <c r="G148" i="30" a="1"/>
  <c r="G148" i="30" s="1"/>
  <c r="N147" i="30" a="1"/>
  <c r="N147" i="30" s="1"/>
  <c r="G147" i="30" a="1"/>
  <c r="G147" i="30" s="1"/>
  <c r="N145" i="30" a="1"/>
  <c r="N145" i="30" s="1"/>
  <c r="G145" i="30" a="1"/>
  <c r="G145" i="30" s="1"/>
  <c r="N144" i="30" a="1"/>
  <c r="N144" i="30" s="1"/>
  <c r="G144" i="30" a="1"/>
  <c r="G144" i="30" s="1"/>
  <c r="N143" i="30" a="1"/>
  <c r="N143" i="30" s="1"/>
  <c r="G143" i="30" a="1"/>
  <c r="G143" i="30" s="1"/>
  <c r="N142" i="30" a="1"/>
  <c r="N142" i="30" s="1"/>
  <c r="G142" i="30" a="1"/>
  <c r="G142" i="30" s="1"/>
  <c r="N141" i="30" a="1"/>
  <c r="N141" i="30" s="1"/>
  <c r="N163" i="30" a="1"/>
  <c r="N163" i="30" s="1"/>
  <c r="N160" i="30" a="1"/>
  <c r="N160" i="30" s="1"/>
  <c r="G155" i="30" a="1"/>
  <c r="G155" i="30" s="1"/>
  <c r="N140" i="30" a="1"/>
  <c r="N140" i="30" s="1"/>
  <c r="N138" i="30" a="1"/>
  <c r="N138" i="30" s="1"/>
  <c r="N135" i="30" a="1"/>
  <c r="N135" i="30" s="1"/>
  <c r="N133" i="30" a="1"/>
  <c r="N133" i="30" s="1"/>
  <c r="N161" i="30" a="1"/>
  <c r="N161" i="30" s="1"/>
  <c r="G157" i="30" a="1"/>
  <c r="G157" i="30" s="1"/>
  <c r="N153" i="30" a="1"/>
  <c r="N153" i="30" s="1"/>
  <c r="G140" i="30" a="1"/>
  <c r="G140" i="30" s="1"/>
  <c r="G138" i="30" a="1"/>
  <c r="G138" i="30" s="1"/>
  <c r="G135" i="30" a="1"/>
  <c r="G135" i="30" s="1"/>
  <c r="G133" i="30" a="1"/>
  <c r="G133" i="30" s="1"/>
  <c r="N131" i="30" a="1"/>
  <c r="N131" i="30" s="1"/>
  <c r="G131" i="30" a="1"/>
  <c r="G131" i="30" s="1"/>
  <c r="N130" i="30" a="1"/>
  <c r="N130" i="30" s="1"/>
  <c r="G130" i="30" a="1"/>
  <c r="G130" i="30" s="1"/>
  <c r="N129" i="30" a="1"/>
  <c r="N129" i="30" s="1"/>
  <c r="G129" i="30" a="1"/>
  <c r="G129" i="30" s="1"/>
  <c r="N128" i="30" a="1"/>
  <c r="N128" i="30" s="1"/>
  <c r="G128" i="30" a="1"/>
  <c r="G128" i="30" s="1"/>
  <c r="H196" i="30"/>
  <c r="G160" i="30" a="1"/>
  <c r="G160" i="30" s="1"/>
  <c r="N155" i="30" a="1"/>
  <c r="N155" i="30" s="1"/>
  <c r="N139" i="30" a="1"/>
  <c r="N139" i="30" s="1"/>
  <c r="N137" i="30" a="1"/>
  <c r="N137" i="30" s="1"/>
  <c r="G124" i="30" a="1"/>
  <c r="G124" i="30" s="1"/>
  <c r="G122" i="30" a="1"/>
  <c r="G122" i="30" s="1"/>
  <c r="G119" i="30" a="1"/>
  <c r="G119" i="30" s="1"/>
  <c r="G117" i="30" a="1"/>
  <c r="G117" i="30" s="1"/>
  <c r="G114" i="30" a="1"/>
  <c r="G114" i="30" s="1"/>
  <c r="G112" i="30" a="1"/>
  <c r="G112" i="30" s="1"/>
  <c r="G109" i="30" a="1"/>
  <c r="G109" i="30" s="1"/>
  <c r="G106" i="30" a="1"/>
  <c r="G106" i="30" s="1"/>
  <c r="G104" i="30" a="1"/>
  <c r="G104" i="30" s="1"/>
  <c r="G101" i="30" a="1"/>
  <c r="G101" i="30" s="1"/>
  <c r="G99" i="30" a="1"/>
  <c r="G99" i="30" s="1"/>
  <c r="G97" i="30" a="1"/>
  <c r="G97" i="30" s="1"/>
  <c r="G95" i="30" a="1"/>
  <c r="G95" i="30" s="1"/>
  <c r="G93" i="30" a="1"/>
  <c r="G93" i="30" s="1"/>
  <c r="G91" i="30" a="1"/>
  <c r="G91" i="30" s="1"/>
  <c r="G88" i="30" a="1"/>
  <c r="G88" i="30" s="1"/>
  <c r="G86" i="30" a="1"/>
  <c r="G86" i="30" s="1"/>
  <c r="G84" i="30" a="1"/>
  <c r="G84" i="30" s="1"/>
  <c r="N134" i="30" a="1"/>
  <c r="N134" i="30" s="1"/>
  <c r="N132" i="30" a="1"/>
  <c r="N132" i="30" s="1"/>
  <c r="N125" i="30" a="1"/>
  <c r="N125" i="30" s="1"/>
  <c r="N123" i="30" a="1"/>
  <c r="N123" i="30" s="1"/>
  <c r="N120" i="30" a="1"/>
  <c r="N120" i="30" s="1"/>
  <c r="N118" i="30" a="1"/>
  <c r="N118" i="30" s="1"/>
  <c r="N115" i="30" a="1"/>
  <c r="N115" i="30" s="1"/>
  <c r="N113" i="30" a="1"/>
  <c r="N113" i="30" s="1"/>
  <c r="N110" i="30" a="1"/>
  <c r="N110" i="30" s="1"/>
  <c r="N107" i="30" a="1"/>
  <c r="N107" i="30" s="1"/>
  <c r="N105" i="30" a="1"/>
  <c r="N105" i="30" s="1"/>
  <c r="N102" i="30" a="1"/>
  <c r="N102" i="30" s="1"/>
  <c r="N100" i="30" a="1"/>
  <c r="N100" i="30" s="1"/>
  <c r="N98" i="30" a="1"/>
  <c r="N98" i="30" s="1"/>
  <c r="N96" i="30" a="1"/>
  <c r="N96" i="30" s="1"/>
  <c r="N94" i="30" a="1"/>
  <c r="N94" i="30" s="1"/>
  <c r="N92" i="30" a="1"/>
  <c r="N92" i="30" s="1"/>
  <c r="N89" i="30" a="1"/>
  <c r="N89" i="30" s="1"/>
  <c r="N162" i="30" a="1"/>
  <c r="N162" i="30" s="1"/>
  <c r="G153" i="30" a="1"/>
  <c r="G153" i="30" s="1"/>
  <c r="G125" i="30" a="1"/>
  <c r="G125" i="30" s="1"/>
  <c r="G123" i="30" a="1"/>
  <c r="G123" i="30" s="1"/>
  <c r="G120" i="30" a="1"/>
  <c r="G120" i="30" s="1"/>
  <c r="G118" i="30" a="1"/>
  <c r="G118" i="30" s="1"/>
  <c r="G115" i="30" a="1"/>
  <c r="G115" i="30" s="1"/>
  <c r="G113" i="30" a="1"/>
  <c r="G113" i="30" s="1"/>
  <c r="G110" i="30" a="1"/>
  <c r="G110" i="30" s="1"/>
  <c r="G107" i="30" a="1"/>
  <c r="G107" i="30" s="1"/>
  <c r="G105" i="30" a="1"/>
  <c r="G105" i="30" s="1"/>
  <c r="G102" i="30" a="1"/>
  <c r="G102" i="30" s="1"/>
  <c r="G100" i="30" a="1"/>
  <c r="G100" i="30" s="1"/>
  <c r="G98" i="30" a="1"/>
  <c r="G98" i="30" s="1"/>
  <c r="G96" i="30" a="1"/>
  <c r="G96" i="30" s="1"/>
  <c r="G94" i="30" a="1"/>
  <c r="G94" i="30" s="1"/>
  <c r="G92" i="30" a="1"/>
  <c r="G92" i="30" s="1"/>
  <c r="G89" i="30" a="1"/>
  <c r="G89" i="30" s="1"/>
  <c r="G87" i="30" a="1"/>
  <c r="G87" i="30" s="1"/>
  <c r="N119" i="30" a="1"/>
  <c r="N119" i="30" s="1"/>
  <c r="N109" i="30" a="1"/>
  <c r="N109" i="30" s="1"/>
  <c r="N99" i="30" a="1"/>
  <c r="N99" i="30" s="1"/>
  <c r="N91" i="30" a="1"/>
  <c r="N91" i="30" s="1"/>
  <c r="N87" i="30" a="1"/>
  <c r="N87" i="30" s="1"/>
  <c r="N85" i="30" a="1"/>
  <c r="N85" i="30" s="1"/>
  <c r="N82" i="30" a="1"/>
  <c r="N82" i="30" s="1"/>
  <c r="N79" i="30" a="1"/>
  <c r="N79" i="30" s="1"/>
  <c r="N77" i="30" a="1"/>
  <c r="N77" i="30" s="1"/>
  <c r="N75" i="30" a="1"/>
  <c r="N75" i="30" s="1"/>
  <c r="N73" i="30" a="1"/>
  <c r="N73" i="30" s="1"/>
  <c r="N69" i="30" a="1"/>
  <c r="N69" i="30" s="1"/>
  <c r="G139" i="30" a="1"/>
  <c r="G139" i="30" s="1"/>
  <c r="N122" i="30" a="1"/>
  <c r="N122" i="30" s="1"/>
  <c r="N112" i="30" a="1"/>
  <c r="N112" i="30" s="1"/>
  <c r="N101" i="30" a="1"/>
  <c r="N101" i="30" s="1"/>
  <c r="N93" i="30" a="1"/>
  <c r="N93" i="30" s="1"/>
  <c r="G82" i="30" a="1"/>
  <c r="G82" i="30" s="1"/>
  <c r="G79" i="30" a="1"/>
  <c r="G79" i="30" s="1"/>
  <c r="G77" i="30" a="1"/>
  <c r="G77" i="30" s="1"/>
  <c r="G75" i="30" a="1"/>
  <c r="G75" i="30" s="1"/>
  <c r="G73" i="30" a="1"/>
  <c r="G73" i="30" s="1"/>
  <c r="G69" i="30" a="1"/>
  <c r="G69" i="30" s="1"/>
  <c r="G67" i="30" a="1"/>
  <c r="G67" i="30" s="1"/>
  <c r="N157" i="30" a="1"/>
  <c r="N157" i="30" s="1"/>
  <c r="N124" i="30" a="1"/>
  <c r="N124" i="30" s="1"/>
  <c r="N114" i="30" a="1"/>
  <c r="N114" i="30" s="1"/>
  <c r="N104" i="30" a="1"/>
  <c r="N104" i="30" s="1"/>
  <c r="N95" i="30" a="1"/>
  <c r="N95" i="30" s="1"/>
  <c r="N84" i="30" a="1"/>
  <c r="N84" i="30" s="1"/>
  <c r="N81" i="30" a="1"/>
  <c r="N81" i="30" s="1"/>
  <c r="N78" i="30" a="1"/>
  <c r="N78" i="30" s="1"/>
  <c r="N76" i="30" a="1"/>
  <c r="N76" i="30" s="1"/>
  <c r="G134" i="30" a="1"/>
  <c r="G134" i="30" s="1"/>
  <c r="N117" i="30" a="1"/>
  <c r="N117" i="30" s="1"/>
  <c r="N106" i="30" a="1"/>
  <c r="N106" i="30" s="1"/>
  <c r="N97" i="30" a="1"/>
  <c r="N97" i="30" s="1"/>
  <c r="N88" i="30" a="1"/>
  <c r="N88" i="30" s="1"/>
  <c r="G83" i="30" a="1"/>
  <c r="G83" i="30" s="1"/>
  <c r="G74" i="30" a="1"/>
  <c r="G74" i="30" s="1"/>
  <c r="N68" i="30" a="1"/>
  <c r="N68" i="30" s="1"/>
  <c r="G63" i="30" a="1"/>
  <c r="G63" i="30" s="1"/>
  <c r="G61" i="30" a="1"/>
  <c r="G61" i="30" s="1"/>
  <c r="G58" i="30" a="1"/>
  <c r="G58" i="30" s="1"/>
  <c r="G72" i="30" a="1"/>
  <c r="G72" i="30" s="1"/>
  <c r="G53" i="30" a="1"/>
  <c r="G53" i="30" s="1"/>
  <c r="N49" i="30" a="1"/>
  <c r="N49" i="30" s="1"/>
  <c r="N48" i="30" a="1"/>
  <c r="N48" i="30" s="1"/>
  <c r="G48" i="30" a="1"/>
  <c r="G48" i="30" s="1"/>
  <c r="G46" i="30" a="1"/>
  <c r="G46" i="30" s="1"/>
  <c r="N45" i="30" a="1"/>
  <c r="N45" i="30" s="1"/>
  <c r="N40" i="30" a="1"/>
  <c r="N40" i="30" s="1"/>
  <c r="N38" i="30" a="1"/>
  <c r="N38" i="30" s="1"/>
  <c r="N37" i="30" a="1"/>
  <c r="N37" i="30" s="1"/>
  <c r="G36" i="30" a="1"/>
  <c r="G36" i="30" s="1"/>
  <c r="N35" i="30" a="1"/>
  <c r="N35" i="30" s="1"/>
  <c r="N31" i="30" a="1"/>
  <c r="N31" i="30" s="1"/>
  <c r="N29" i="30" a="1"/>
  <c r="N29" i="30" s="1"/>
  <c r="G141" i="30" a="1"/>
  <c r="G141" i="30" s="1"/>
  <c r="N83" i="30" a="1"/>
  <c r="N83" i="30" s="1"/>
  <c r="G76" i="30" a="1"/>
  <c r="G76" i="30" s="1"/>
  <c r="N72" i="30" a="1"/>
  <c r="N72" i="30" s="1"/>
  <c r="N67" i="30" a="1"/>
  <c r="N67" i="30" s="1"/>
  <c r="G66" i="30" a="1"/>
  <c r="G66" i="30" s="1"/>
  <c r="N64" i="30" a="1"/>
  <c r="N64" i="30" s="1"/>
  <c r="N62" i="30" a="1"/>
  <c r="N62" i="30" s="1"/>
  <c r="N59" i="30" a="1"/>
  <c r="N59" i="30" s="1"/>
  <c r="N57" i="30" a="1"/>
  <c r="N57" i="30" s="1"/>
  <c r="N61" i="30" a="1"/>
  <c r="N61" i="30" s="1"/>
  <c r="G56" i="30" a="1"/>
  <c r="G56" i="30" s="1"/>
  <c r="N54" i="30" a="1"/>
  <c r="N54" i="30" s="1"/>
  <c r="N51" i="30" a="1"/>
  <c r="N51" i="30" s="1"/>
  <c r="G51" i="30" a="1"/>
  <c r="G51" i="30" s="1"/>
  <c r="G49" i="30" a="1"/>
  <c r="G49" i="30" s="1"/>
  <c r="G44" i="30" a="1"/>
  <c r="G44" i="30" s="1"/>
  <c r="N43" i="30" a="1"/>
  <c r="N43" i="30" s="1"/>
  <c r="G43" i="30" a="1"/>
  <c r="G43" i="30" s="1"/>
  <c r="G42" i="30" a="1"/>
  <c r="G42" i="30" s="1"/>
  <c r="G41" i="30" a="1"/>
  <c r="G41" i="30" s="1"/>
  <c r="G40" i="30" a="1"/>
  <c r="G40" i="30" s="1"/>
  <c r="G37" i="30" a="1"/>
  <c r="G37" i="30" s="1"/>
  <c r="N36" i="30" a="1"/>
  <c r="N36" i="30" s="1"/>
  <c r="G32" i="30" a="1"/>
  <c r="G32" i="30" s="1"/>
  <c r="N30" i="30" a="1"/>
  <c r="N30" i="30" s="1"/>
  <c r="G30" i="30" a="1"/>
  <c r="G30" i="30" s="1"/>
  <c r="G137" i="30" a="1"/>
  <c r="G137" i="30" s="1"/>
  <c r="G132" i="30" a="1"/>
  <c r="G132" i="30" s="1"/>
  <c r="G85" i="30" a="1"/>
  <c r="G85" i="30" s="1"/>
  <c r="G78" i="30" a="1"/>
  <c r="G78" i="30" s="1"/>
  <c r="N74" i="30" a="1"/>
  <c r="N74" i="30" s="1"/>
  <c r="G68" i="30" a="1"/>
  <c r="G68" i="30" s="1"/>
  <c r="N66" i="30" a="1"/>
  <c r="N66" i="30" s="1"/>
  <c r="G64" i="30" a="1"/>
  <c r="G64" i="30" s="1"/>
  <c r="G62" i="30" a="1"/>
  <c r="G62" i="30" s="1"/>
  <c r="G59" i="30" a="1"/>
  <c r="G59" i="30" s="1"/>
  <c r="G57" i="30" a="1"/>
  <c r="G57" i="30" s="1"/>
  <c r="N86" i="30" a="1"/>
  <c r="N86" i="30" s="1"/>
  <c r="N58" i="30" a="1"/>
  <c r="N58" i="30" s="1"/>
  <c r="N53" i="30" a="1"/>
  <c r="N53" i="30" s="1"/>
  <c r="N50" i="30" a="1"/>
  <c r="N50" i="30" s="1"/>
  <c r="G50" i="30" a="1"/>
  <c r="G50" i="30" s="1"/>
  <c r="N46" i="30" a="1"/>
  <c r="N46" i="30" s="1"/>
  <c r="G45" i="30" a="1"/>
  <c r="G45" i="30" s="1"/>
  <c r="G38" i="30" a="1"/>
  <c r="G38" i="30" s="1"/>
  <c r="G35" i="30" a="1"/>
  <c r="G35" i="30" s="1"/>
  <c r="N33" i="30" a="1"/>
  <c r="N33" i="30" s="1"/>
  <c r="G31" i="30" a="1"/>
  <c r="G31" i="30" s="1"/>
  <c r="G29" i="30" a="1"/>
  <c r="G29" i="30" s="1"/>
  <c r="G81" i="30" a="1"/>
  <c r="G81" i="30" s="1"/>
  <c r="N63" i="30" a="1"/>
  <c r="N63" i="30" s="1"/>
  <c r="N56" i="30" a="1"/>
  <c r="N56" i="30" s="1"/>
  <c r="G54" i="30" a="1"/>
  <c r="G54" i="30" s="1"/>
  <c r="N44" i="30" a="1"/>
  <c r="N44" i="30" s="1"/>
  <c r="N42" i="30" a="1"/>
  <c r="N42" i="30" s="1"/>
  <c r="N41" i="30" a="1"/>
  <c r="N41" i="30" s="1"/>
  <c r="N39" i="30" a="1"/>
  <c r="N39" i="30" s="1"/>
  <c r="G39" i="30" a="1"/>
  <c r="G39" i="30" s="1"/>
  <c r="G33" i="30" a="1"/>
  <c r="G33" i="30" s="1"/>
  <c r="N32" i="30" a="1"/>
  <c r="N32" i="30" s="1"/>
  <c r="G28" i="30" a="1"/>
  <c r="G28" i="30" s="1"/>
  <c r="G26" i="30" a="1"/>
  <c r="G26" i="30" s="1"/>
  <c r="G23" i="30" a="1"/>
  <c r="G23" i="30" s="1"/>
  <c r="G21" i="30" a="1"/>
  <c r="G21" i="30" s="1"/>
  <c r="G19" i="30" a="1"/>
  <c r="G19" i="30" s="1"/>
  <c r="G17" i="30" a="1"/>
  <c r="G17" i="30" s="1"/>
  <c r="N21" i="30" a="1"/>
  <c r="N21" i="30" s="1"/>
  <c r="N28" i="30" a="1"/>
  <c r="N28" i="30" s="1"/>
  <c r="N26" i="30" a="1"/>
  <c r="N26" i="30" s="1"/>
  <c r="N23" i="30" a="1"/>
  <c r="N23" i="30" s="1"/>
  <c r="N19" i="30" a="1"/>
  <c r="N19" i="30" s="1"/>
  <c r="G27" i="30" a="1"/>
  <c r="G27" i="30" s="1"/>
  <c r="G25" i="30" a="1"/>
  <c r="G25" i="30" s="1"/>
  <c r="G22" i="30" a="1"/>
  <c r="G22" i="30" s="1"/>
  <c r="G20" i="30" a="1"/>
  <c r="G20" i="30" s="1"/>
  <c r="G18" i="30" a="1"/>
  <c r="G18" i="30" s="1"/>
  <c r="G16" i="30" a="1"/>
  <c r="G16" i="30" s="1"/>
  <c r="N20" i="30" a="1"/>
  <c r="N20" i="30" s="1"/>
  <c r="N16" i="30" a="1"/>
  <c r="N16" i="30" s="1"/>
  <c r="N17" i="30" a="1"/>
  <c r="N17" i="30" s="1"/>
  <c r="N27" i="30" a="1"/>
  <c r="N27" i="30" s="1"/>
  <c r="N25" i="30" a="1"/>
  <c r="N25" i="30" s="1"/>
  <c r="N22" i="30" a="1"/>
  <c r="N22" i="30" s="1"/>
  <c r="N18" i="30" a="1"/>
  <c r="N18" i="30" s="1"/>
  <c r="O180" i="30" l="1" a="1"/>
  <c r="O180" i="30" s="1"/>
  <c r="O178" i="30" a="1"/>
  <c r="O178" i="30" s="1"/>
  <c r="O175" i="30" a="1"/>
  <c r="O175" i="30" s="1"/>
  <c r="O173" i="30" a="1"/>
  <c r="O173" i="30" s="1"/>
  <c r="O170" i="30" a="1"/>
  <c r="O170" i="30" s="1"/>
  <c r="O168" i="30" a="1"/>
  <c r="O168" i="30" s="1"/>
  <c r="O165" i="30" a="1"/>
  <c r="O165" i="30" s="1"/>
  <c r="H180" i="30" a="1"/>
  <c r="H180" i="30" s="1"/>
  <c r="H178" i="30" a="1"/>
  <c r="H178" i="30" s="1"/>
  <c r="H175" i="30" a="1"/>
  <c r="H175" i="30" s="1"/>
  <c r="H173" i="30" a="1"/>
  <c r="H173" i="30" s="1"/>
  <c r="H170" i="30" a="1"/>
  <c r="H170" i="30" s="1"/>
  <c r="H168" i="30" a="1"/>
  <c r="H168" i="30" s="1"/>
  <c r="H165" i="30" a="1"/>
  <c r="H165" i="30" s="1"/>
  <c r="O163" i="30" a="1"/>
  <c r="O163" i="30" s="1"/>
  <c r="H163" i="30" a="1"/>
  <c r="H163" i="30" s="1"/>
  <c r="O162" i="30" a="1"/>
  <c r="O162" i="30" s="1"/>
  <c r="H162" i="30" a="1"/>
  <c r="H162" i="30" s="1"/>
  <c r="O161" i="30" a="1"/>
  <c r="O161" i="30" s="1"/>
  <c r="H161" i="30" a="1"/>
  <c r="H161" i="30" s="1"/>
  <c r="O160" i="30" a="1"/>
  <c r="O160" i="30" s="1"/>
  <c r="H179" i="30" a="1"/>
  <c r="H179" i="30" s="1"/>
  <c r="H174" i="30" a="1"/>
  <c r="H174" i="30" s="1"/>
  <c r="H169" i="30" a="1"/>
  <c r="H169" i="30" s="1"/>
  <c r="O157" i="30" a="1"/>
  <c r="O157" i="30" s="1"/>
  <c r="O155" i="30" a="1"/>
  <c r="O155" i="30" s="1"/>
  <c r="O153" i="30" a="1"/>
  <c r="O153" i="30" s="1"/>
  <c r="O181" i="30" a="1"/>
  <c r="O181" i="30" s="1"/>
  <c r="O176" i="30" a="1"/>
  <c r="O176" i="30" s="1"/>
  <c r="O171" i="30" a="1"/>
  <c r="O171" i="30" s="1"/>
  <c r="O166" i="30" a="1"/>
  <c r="O166" i="30" s="1"/>
  <c r="H160" i="30" a="1"/>
  <c r="H160" i="30" s="1"/>
  <c r="H157" i="30" a="1"/>
  <c r="H157" i="30" s="1"/>
  <c r="H155" i="30" a="1"/>
  <c r="H155" i="30" s="1"/>
  <c r="H153" i="30" a="1"/>
  <c r="H153" i="30" s="1"/>
  <c r="H176" i="30" a="1"/>
  <c r="H176" i="30" s="1"/>
  <c r="H166" i="30" a="1"/>
  <c r="H166" i="30" s="1"/>
  <c r="O156" i="30" a="1"/>
  <c r="O156" i="30" s="1"/>
  <c r="H154" i="30" a="1"/>
  <c r="H154" i="30" s="1"/>
  <c r="O143" i="30" a="1"/>
  <c r="O143" i="30" s="1"/>
  <c r="H140" i="30" a="1"/>
  <c r="H140" i="30" s="1"/>
  <c r="H138" i="30" a="1"/>
  <c r="H138" i="30" s="1"/>
  <c r="H135" i="30" a="1"/>
  <c r="H135" i="30" s="1"/>
  <c r="H133" i="30" a="1"/>
  <c r="H133" i="30" s="1"/>
  <c r="O179" i="30" a="1"/>
  <c r="O179" i="30" s="1"/>
  <c r="O169" i="30" a="1"/>
  <c r="O169" i="30" s="1"/>
  <c r="O158" i="30" a="1"/>
  <c r="O158" i="30" s="1"/>
  <c r="H156" i="30" a="1"/>
  <c r="H156" i="30" s="1"/>
  <c r="O151" i="30" a="1"/>
  <c r="O151" i="30" s="1"/>
  <c r="H151" i="30" a="1"/>
  <c r="H151" i="30" s="1"/>
  <c r="O148" i="30" a="1"/>
  <c r="O148" i="30" s="1"/>
  <c r="H148" i="30" a="1"/>
  <c r="H148" i="30" s="1"/>
  <c r="O147" i="30" a="1"/>
  <c r="O147" i="30" s="1"/>
  <c r="H147" i="30" a="1"/>
  <c r="H147" i="30" s="1"/>
  <c r="H142" i="30" a="1"/>
  <c r="H142" i="30" s="1"/>
  <c r="O139" i="30" a="1"/>
  <c r="O139" i="30" s="1"/>
  <c r="O137" i="30" a="1"/>
  <c r="O137" i="30" s="1"/>
  <c r="O134" i="30" a="1"/>
  <c r="O134" i="30" s="1"/>
  <c r="O132" i="30" a="1"/>
  <c r="O132" i="30" s="1"/>
  <c r="H181" i="30" a="1"/>
  <c r="H181" i="30" s="1"/>
  <c r="H171" i="30" a="1"/>
  <c r="H171" i="30" s="1"/>
  <c r="H158" i="30" a="1"/>
  <c r="H158" i="30" s="1"/>
  <c r="O152" i="30" a="1"/>
  <c r="O152" i="30" s="1"/>
  <c r="H144" i="30" a="1"/>
  <c r="H144" i="30" s="1"/>
  <c r="O142" i="30" a="1"/>
  <c r="O142" i="30" s="1"/>
  <c r="H141" i="30" a="1"/>
  <c r="H141" i="30" s="1"/>
  <c r="H139" i="30" a="1"/>
  <c r="H139" i="30" s="1"/>
  <c r="H137" i="30" a="1"/>
  <c r="H137" i="30" s="1"/>
  <c r="O174" i="30" a="1"/>
  <c r="O174" i="30" s="1"/>
  <c r="O141" i="30" a="1"/>
  <c r="O141" i="30" s="1"/>
  <c r="O133" i="30" a="1"/>
  <c r="O133" i="30" s="1"/>
  <c r="O131" i="30" a="1"/>
  <c r="O131" i="30" s="1"/>
  <c r="O129" i="30" a="1"/>
  <c r="O129" i="30" s="1"/>
  <c r="O125" i="30" a="1"/>
  <c r="O125" i="30" s="1"/>
  <c r="O123" i="30" a="1"/>
  <c r="O123" i="30" s="1"/>
  <c r="O120" i="30" a="1"/>
  <c r="O120" i="30" s="1"/>
  <c r="O118" i="30" a="1"/>
  <c r="O118" i="30" s="1"/>
  <c r="O115" i="30" a="1"/>
  <c r="O115" i="30" s="1"/>
  <c r="O113" i="30" a="1"/>
  <c r="O113" i="30" s="1"/>
  <c r="O110" i="30" a="1"/>
  <c r="O110" i="30" s="1"/>
  <c r="O107" i="30" a="1"/>
  <c r="O107" i="30" s="1"/>
  <c r="O105" i="30" a="1"/>
  <c r="O105" i="30" s="1"/>
  <c r="O102" i="30" a="1"/>
  <c r="O102" i="30" s="1"/>
  <c r="O100" i="30" a="1"/>
  <c r="O100" i="30" s="1"/>
  <c r="O98" i="30" a="1"/>
  <c r="O98" i="30" s="1"/>
  <c r="O96" i="30" a="1"/>
  <c r="O96" i="30" s="1"/>
  <c r="O94" i="30" a="1"/>
  <c r="O94" i="30" s="1"/>
  <c r="O92" i="30" a="1"/>
  <c r="O92" i="30" s="1"/>
  <c r="O89" i="30" a="1"/>
  <c r="O89" i="30" s="1"/>
  <c r="O87" i="30" a="1"/>
  <c r="O87" i="30" s="1"/>
  <c r="O85" i="30" a="1"/>
  <c r="O85" i="30" s="1"/>
  <c r="O83" i="30" a="1"/>
  <c r="O83" i="30" s="1"/>
  <c r="H152" i="30" a="1"/>
  <c r="H152" i="30" s="1"/>
  <c r="H130" i="30" a="1"/>
  <c r="H130" i="30" s="1"/>
  <c r="H128" i="30" a="1"/>
  <c r="H128" i="30" s="1"/>
  <c r="H125" i="30" a="1"/>
  <c r="H125" i="30" s="1"/>
  <c r="H123" i="30" a="1"/>
  <c r="H123" i="30" s="1"/>
  <c r="H120" i="30" a="1"/>
  <c r="H120" i="30" s="1"/>
  <c r="H118" i="30" a="1"/>
  <c r="H118" i="30" s="1"/>
  <c r="H115" i="30" a="1"/>
  <c r="H115" i="30" s="1"/>
  <c r="H113" i="30" a="1"/>
  <c r="H113" i="30" s="1"/>
  <c r="H110" i="30" a="1"/>
  <c r="H110" i="30" s="1"/>
  <c r="H107" i="30" a="1"/>
  <c r="H107" i="30" s="1"/>
  <c r="H105" i="30" a="1"/>
  <c r="H105" i="30" s="1"/>
  <c r="H102" i="30" a="1"/>
  <c r="H102" i="30" s="1"/>
  <c r="H100" i="30" a="1"/>
  <c r="H100" i="30" s="1"/>
  <c r="H98" i="30" a="1"/>
  <c r="H98" i="30" s="1"/>
  <c r="H96" i="30" a="1"/>
  <c r="H96" i="30" s="1"/>
  <c r="H94" i="30" a="1"/>
  <c r="H94" i="30" s="1"/>
  <c r="H92" i="30" a="1"/>
  <c r="H92" i="30" s="1"/>
  <c r="H89" i="30" a="1"/>
  <c r="H89" i="30" s="1"/>
  <c r="H143" i="30" a="1"/>
  <c r="H143" i="30" s="1"/>
  <c r="O140" i="30" a="1"/>
  <c r="O140" i="30" s="1"/>
  <c r="O138" i="30" a="1"/>
  <c r="O138" i="30" s="1"/>
  <c r="O135" i="30" a="1"/>
  <c r="O135" i="30" s="1"/>
  <c r="H134" i="30" a="1"/>
  <c r="H134" i="30" s="1"/>
  <c r="H132" i="30" a="1"/>
  <c r="H132" i="30" s="1"/>
  <c r="O130" i="30" a="1"/>
  <c r="O130" i="30" s="1"/>
  <c r="O128" i="30" a="1"/>
  <c r="O128" i="30" s="1"/>
  <c r="O124" i="30" a="1"/>
  <c r="O124" i="30" s="1"/>
  <c r="O122" i="30" a="1"/>
  <c r="O122" i="30" s="1"/>
  <c r="O119" i="30" a="1"/>
  <c r="O119" i="30" s="1"/>
  <c r="O117" i="30" a="1"/>
  <c r="O117" i="30" s="1"/>
  <c r="O114" i="30" a="1"/>
  <c r="O114" i="30" s="1"/>
  <c r="O112" i="30" a="1"/>
  <c r="O112" i="30" s="1"/>
  <c r="O109" i="30" a="1"/>
  <c r="O109" i="30" s="1"/>
  <c r="O106" i="30" a="1"/>
  <c r="O106" i="30" s="1"/>
  <c r="O104" i="30" a="1"/>
  <c r="O104" i="30" s="1"/>
  <c r="O101" i="30" a="1"/>
  <c r="O101" i="30" s="1"/>
  <c r="O99" i="30" a="1"/>
  <c r="O99" i="30" s="1"/>
  <c r="O97" i="30" a="1"/>
  <c r="O97" i="30" s="1"/>
  <c r="O95" i="30" a="1"/>
  <c r="O95" i="30" s="1"/>
  <c r="O93" i="30" a="1"/>
  <c r="O93" i="30" s="1"/>
  <c r="O91" i="30" a="1"/>
  <c r="O91" i="30" s="1"/>
  <c r="O88" i="30" a="1"/>
  <c r="O88" i="30" s="1"/>
  <c r="H149" i="30" a="1"/>
  <c r="H149" i="30" s="1"/>
  <c r="O145" i="30" a="1"/>
  <c r="O145" i="30" s="1"/>
  <c r="H131" i="30" a="1"/>
  <c r="H131" i="30" s="1"/>
  <c r="H122" i="30" a="1"/>
  <c r="H122" i="30" s="1"/>
  <c r="H112" i="30" a="1"/>
  <c r="H112" i="30" s="1"/>
  <c r="H101" i="30" a="1"/>
  <c r="H101" i="30" s="1"/>
  <c r="H93" i="30" a="1"/>
  <c r="H93" i="30" s="1"/>
  <c r="H87" i="30" a="1"/>
  <c r="H87" i="30" s="1"/>
  <c r="H84" i="30" a="1"/>
  <c r="H84" i="30" s="1"/>
  <c r="O81" i="30" a="1"/>
  <c r="O81" i="30" s="1"/>
  <c r="O78" i="30" a="1"/>
  <c r="O78" i="30" s="1"/>
  <c r="O76" i="30" a="1"/>
  <c r="O76" i="30" s="1"/>
  <c r="O74" i="30" a="1"/>
  <c r="O74" i="30" s="1"/>
  <c r="O72" i="30" a="1"/>
  <c r="O72" i="30" s="1"/>
  <c r="O68" i="30" a="1"/>
  <c r="O68" i="30" s="1"/>
  <c r="O149" i="30" a="1"/>
  <c r="O149" i="30" s="1"/>
  <c r="H124" i="30" a="1"/>
  <c r="H124" i="30" s="1"/>
  <c r="H114" i="30" a="1"/>
  <c r="H114" i="30" s="1"/>
  <c r="H104" i="30" a="1"/>
  <c r="H104" i="30" s="1"/>
  <c r="H95" i="30" a="1"/>
  <c r="H95" i="30" s="1"/>
  <c r="H86" i="30" a="1"/>
  <c r="H86" i="30" s="1"/>
  <c r="O84" i="30" a="1"/>
  <c r="O84" i="30" s="1"/>
  <c r="H83" i="30" a="1"/>
  <c r="H83" i="30" s="1"/>
  <c r="H81" i="30" a="1"/>
  <c r="H81" i="30" s="1"/>
  <c r="H78" i="30" a="1"/>
  <c r="H78" i="30" s="1"/>
  <c r="H76" i="30" a="1"/>
  <c r="H76" i="30" s="1"/>
  <c r="H74" i="30" a="1"/>
  <c r="H74" i="30" s="1"/>
  <c r="H72" i="30" a="1"/>
  <c r="H72" i="30" s="1"/>
  <c r="H68" i="30" a="1"/>
  <c r="H68" i="30" s="1"/>
  <c r="H66" i="30" a="1"/>
  <c r="H66" i="30" s="1"/>
  <c r="H150" i="30" a="1"/>
  <c r="H150" i="30" s="1"/>
  <c r="O144" i="30" a="1"/>
  <c r="O144" i="30" s="1"/>
  <c r="H129" i="30" a="1"/>
  <c r="H129" i="30" s="1"/>
  <c r="H117" i="30" a="1"/>
  <c r="H117" i="30" s="1"/>
  <c r="H106" i="30" a="1"/>
  <c r="H106" i="30" s="1"/>
  <c r="H97" i="30" a="1"/>
  <c r="H97" i="30" s="1"/>
  <c r="H88" i="30" a="1"/>
  <c r="H88" i="30" s="1"/>
  <c r="O86" i="30" a="1"/>
  <c r="O86" i="30" s="1"/>
  <c r="H85" i="30" a="1"/>
  <c r="H85" i="30" s="1"/>
  <c r="O82" i="30" a="1"/>
  <c r="O82" i="30" s="1"/>
  <c r="O79" i="30" a="1"/>
  <c r="O79" i="30" s="1"/>
  <c r="O77" i="30" a="1"/>
  <c r="O77" i="30" s="1"/>
  <c r="O154" i="30" a="1"/>
  <c r="O154" i="30" s="1"/>
  <c r="H119" i="30" a="1"/>
  <c r="H119" i="30" s="1"/>
  <c r="H109" i="30" a="1"/>
  <c r="H109" i="30" s="1"/>
  <c r="H99" i="30" a="1"/>
  <c r="H99" i="30" s="1"/>
  <c r="H91" i="30" a="1"/>
  <c r="H91" i="30" s="1"/>
  <c r="H79" i="30" a="1"/>
  <c r="H79" i="30" s="1"/>
  <c r="O75" i="30" a="1"/>
  <c r="O75" i="30" s="1"/>
  <c r="H73" i="30" a="1"/>
  <c r="H73" i="30" s="1"/>
  <c r="O64" i="30" a="1"/>
  <c r="O64" i="30" s="1"/>
  <c r="O62" i="30" a="1"/>
  <c r="O62" i="30" s="1"/>
  <c r="O59" i="30" a="1"/>
  <c r="O59" i="30" s="1"/>
  <c r="O57" i="30" a="1"/>
  <c r="O57" i="30" s="1"/>
  <c r="O25" i="30" a="1"/>
  <c r="O25" i="30" s="1"/>
  <c r="H25" i="30" a="1"/>
  <c r="H25" i="30" s="1"/>
  <c r="O23" i="30" a="1"/>
  <c r="O23" i="30" s="1"/>
  <c r="H23" i="30" a="1"/>
  <c r="H23" i="30" s="1"/>
  <c r="O22" i="30" a="1"/>
  <c r="O22" i="30" s="1"/>
  <c r="H22" i="30" a="1"/>
  <c r="H22" i="30" s="1"/>
  <c r="O21" i="30" a="1"/>
  <c r="O21" i="30" s="1"/>
  <c r="H21" i="30" a="1"/>
  <c r="H21" i="30" s="1"/>
  <c r="O20" i="30" a="1"/>
  <c r="O20" i="30" s="1"/>
  <c r="H20" i="30" a="1"/>
  <c r="H20" i="30" s="1"/>
  <c r="H19" i="30" a="1"/>
  <c r="H19" i="30" s="1"/>
  <c r="H16" i="30" a="1"/>
  <c r="H16" i="30" s="1"/>
  <c r="H77" i="30" a="1"/>
  <c r="H77" i="30" s="1"/>
  <c r="O73" i="30" a="1"/>
  <c r="O73" i="30" s="1"/>
  <c r="H145" i="30" a="1"/>
  <c r="H145" i="30" s="1"/>
  <c r="H82" i="30" a="1"/>
  <c r="H82" i="30" s="1"/>
  <c r="H75" i="30" a="1"/>
  <c r="H75" i="30" s="1"/>
  <c r="O66" i="30" a="1"/>
  <c r="O66" i="30" s="1"/>
  <c r="H64" i="30" a="1"/>
  <c r="H64" i="30" s="1"/>
  <c r="H62" i="30" a="1"/>
  <c r="H62" i="30" s="1"/>
  <c r="H59" i="30" a="1"/>
  <c r="H59" i="30" s="1"/>
  <c r="H57" i="30" a="1"/>
  <c r="H57" i="30" s="1"/>
  <c r="H56" i="30" a="1"/>
  <c r="H56" i="30" s="1"/>
  <c r="O54" i="30" a="1"/>
  <c r="O54" i="30" s="1"/>
  <c r="H54" i="30" a="1"/>
  <c r="H54" i="30" s="1"/>
  <c r="O53" i="30" a="1"/>
  <c r="O53" i="30" s="1"/>
  <c r="H53" i="30" a="1"/>
  <c r="H53" i="30" s="1"/>
  <c r="O51" i="30" a="1"/>
  <c r="O51" i="30" s="1"/>
  <c r="H51" i="30" a="1"/>
  <c r="H51" i="30" s="1"/>
  <c r="O50" i="30" a="1"/>
  <c r="O50" i="30" s="1"/>
  <c r="H50" i="30" a="1"/>
  <c r="H50" i="30" s="1"/>
  <c r="O49" i="30" a="1"/>
  <c r="O49" i="30" s="1"/>
  <c r="H49" i="30" a="1"/>
  <c r="H49" i="30" s="1"/>
  <c r="O48" i="30" a="1"/>
  <c r="O48" i="30" s="1"/>
  <c r="H48" i="30" a="1"/>
  <c r="H48" i="30" s="1"/>
  <c r="O46" i="30" a="1"/>
  <c r="O46" i="30" s="1"/>
  <c r="H46" i="30" a="1"/>
  <c r="H46" i="30" s="1"/>
  <c r="O45" i="30" a="1"/>
  <c r="O45" i="30" s="1"/>
  <c r="H45" i="30" a="1"/>
  <c r="H45" i="30" s="1"/>
  <c r="O44" i="30" a="1"/>
  <c r="O44" i="30" s="1"/>
  <c r="H44" i="30" a="1"/>
  <c r="H44" i="30" s="1"/>
  <c r="O43" i="30" a="1"/>
  <c r="O43" i="30" s="1"/>
  <c r="H43" i="30" a="1"/>
  <c r="H43" i="30" s="1"/>
  <c r="O42" i="30" a="1"/>
  <c r="O42" i="30" s="1"/>
  <c r="H42" i="30" a="1"/>
  <c r="H42" i="30" s="1"/>
  <c r="O41" i="30" a="1"/>
  <c r="O41" i="30" s="1"/>
  <c r="H41" i="30" a="1"/>
  <c r="H41" i="30" s="1"/>
  <c r="O40" i="30" a="1"/>
  <c r="O40" i="30" s="1"/>
  <c r="H40" i="30" a="1"/>
  <c r="H40" i="30" s="1"/>
  <c r="O39" i="30" a="1"/>
  <c r="O39" i="30" s="1"/>
  <c r="H39" i="30" a="1"/>
  <c r="H39" i="30" s="1"/>
  <c r="O38" i="30" a="1"/>
  <c r="O38" i="30" s="1"/>
  <c r="H38" i="30" a="1"/>
  <c r="H38" i="30" s="1"/>
  <c r="O37" i="30" a="1"/>
  <c r="O37" i="30" s="1"/>
  <c r="H37" i="30" a="1"/>
  <c r="H37" i="30" s="1"/>
  <c r="O36" i="30" a="1"/>
  <c r="O36" i="30" s="1"/>
  <c r="H36" i="30" a="1"/>
  <c r="H36" i="30" s="1"/>
  <c r="O35" i="30" a="1"/>
  <c r="O35" i="30" s="1"/>
  <c r="H35" i="30" a="1"/>
  <c r="H35" i="30" s="1"/>
  <c r="O33" i="30" a="1"/>
  <c r="O33" i="30" s="1"/>
  <c r="H33" i="30" a="1"/>
  <c r="H33" i="30" s="1"/>
  <c r="O32" i="30" a="1"/>
  <c r="O32" i="30" s="1"/>
  <c r="H32" i="30" a="1"/>
  <c r="H32" i="30" s="1"/>
  <c r="O31" i="30" a="1"/>
  <c r="O31" i="30" s="1"/>
  <c r="H31" i="30" a="1"/>
  <c r="H31" i="30" s="1"/>
  <c r="O30" i="30" a="1"/>
  <c r="O30" i="30" s="1"/>
  <c r="H30" i="30" a="1"/>
  <c r="H30" i="30" s="1"/>
  <c r="O29" i="30" a="1"/>
  <c r="O29" i="30" s="1"/>
  <c r="H29" i="30" a="1"/>
  <c r="H29" i="30" s="1"/>
  <c r="O28" i="30" a="1"/>
  <c r="O28" i="30" s="1"/>
  <c r="H28" i="30" a="1"/>
  <c r="H28" i="30" s="1"/>
  <c r="O27" i="30" a="1"/>
  <c r="O27" i="30" s="1"/>
  <c r="H27" i="30" a="1"/>
  <c r="H27" i="30" s="1"/>
  <c r="O26" i="30" a="1"/>
  <c r="O26" i="30" s="1"/>
  <c r="H26" i="30" a="1"/>
  <c r="H26" i="30" s="1"/>
  <c r="O19" i="30" a="1"/>
  <c r="O19" i="30" s="1"/>
  <c r="O18" i="30" a="1"/>
  <c r="O18" i="30" s="1"/>
  <c r="H18" i="30" a="1"/>
  <c r="H18" i="30" s="1"/>
  <c r="O17" i="30" a="1"/>
  <c r="O17" i="30" s="1"/>
  <c r="H17" i="30" a="1"/>
  <c r="H17" i="30" s="1"/>
  <c r="O16" i="30" a="1"/>
  <c r="O16" i="30" s="1"/>
  <c r="O150" i="30" a="1"/>
  <c r="O150" i="30" s="1"/>
  <c r="O69" i="30" a="1"/>
  <c r="O69" i="30" s="1"/>
  <c r="H67" i="30" a="1"/>
  <c r="H67" i="30" s="1"/>
  <c r="O63" i="30" a="1"/>
  <c r="O63" i="30" s="1"/>
  <c r="O61" i="30" a="1"/>
  <c r="O61" i="30" s="1"/>
  <c r="O58" i="30" a="1"/>
  <c r="O58" i="30" s="1"/>
  <c r="O56" i="30" a="1"/>
  <c r="O56" i="30" s="1"/>
  <c r="H69" i="30" a="1"/>
  <c r="H69" i="30" s="1"/>
  <c r="H61" i="30" a="1"/>
  <c r="H61" i="30" s="1"/>
  <c r="H58" i="30" a="1"/>
  <c r="H58" i="30" s="1"/>
  <c r="O67" i="30" a="1"/>
  <c r="O67" i="30" s="1"/>
  <c r="H63" i="30" a="1"/>
  <c r="H63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A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A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A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A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A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A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A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A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A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A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A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A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A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A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A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A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A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A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A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A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A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A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A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A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A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A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A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A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A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A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A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A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A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A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A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A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A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A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A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A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A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A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A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A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A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A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A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A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A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A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A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A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A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A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A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A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A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A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A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A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A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A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A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A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A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A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A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A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A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A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A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A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A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A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A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A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A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A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A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A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A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A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A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A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A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A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A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A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A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A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A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A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A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A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A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A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A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A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A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A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A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A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A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A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A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A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A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A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A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A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A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A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A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A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A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A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A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A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A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A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A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A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A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A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A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A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A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A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A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A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A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A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A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A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A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A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A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A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A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A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A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A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A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A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A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A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A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A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A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A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A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A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A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A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A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A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A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A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A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A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A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A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A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A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A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A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A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A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A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A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A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A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A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A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A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A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A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A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A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A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A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A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A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A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A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A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A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A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A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A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A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A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A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A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A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A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A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A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A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A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A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A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A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A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A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A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A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A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A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A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A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A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A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A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A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A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A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A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A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A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A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A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A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A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A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A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A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A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A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A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A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A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A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A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A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A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A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A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A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A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A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A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A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A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A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A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A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A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A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A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A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A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A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A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A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A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A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A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A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A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A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A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A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A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A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A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A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A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A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A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A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A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A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A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A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A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A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A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A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A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A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A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A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A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A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A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A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A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A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A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A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A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A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A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A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A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A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A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A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A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A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A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A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A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A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A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A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A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A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A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A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A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A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A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A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A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A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A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A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A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A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A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A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A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A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A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A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A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A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A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A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A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A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A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A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A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A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A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A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A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A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A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A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A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A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A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A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A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A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A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A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A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A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A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A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A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A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A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A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A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A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A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A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A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A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A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A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A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A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A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A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A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A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A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A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A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A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A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A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A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A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A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A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A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A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A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A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A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A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A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A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A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A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A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A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A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A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A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A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A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A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A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A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A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A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A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A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A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A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A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A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A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A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A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A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A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A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A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A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A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A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A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A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A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A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A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A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A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A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A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A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A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A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A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A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A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A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A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A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A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A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A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A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A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A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A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A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A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A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A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A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A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A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A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A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A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A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A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A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A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A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A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A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A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A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A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A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A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A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A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A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A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A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A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A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A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A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A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A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A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A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A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A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A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A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A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A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A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A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A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A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A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A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A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A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A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A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A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A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A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A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A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A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A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A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A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A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A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A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A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A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A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A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A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A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A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A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A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A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A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A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A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A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A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A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A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A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A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A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A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A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A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A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A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A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A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A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A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A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A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A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A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A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A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A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A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A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A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A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A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A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A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A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A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A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A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A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A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A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A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A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A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A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A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A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A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A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A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A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A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A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A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A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A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A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A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A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A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A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A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A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A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A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A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A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A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A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A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A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A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A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A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A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A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A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A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A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A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A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A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A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A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A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A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A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A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A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A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A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A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A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A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A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A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A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A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A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A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A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A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A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A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A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A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A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A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A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A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A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A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A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A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A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A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A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A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A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A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A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A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A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A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A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A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A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A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A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A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A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A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A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A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A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A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A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A00-0000A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A00-0000A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A00-0000A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A00-0000A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A00-0000A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A00-0000A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A00-0000A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A00-0000A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A00-0000A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A00-0000A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A00-0000B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A00-0000B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A00-0000B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A00-0000B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A00-0000B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A00-0000B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A00-0000B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A00-0000B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A00-0000B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A00-0000B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A00-0000B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A00-0000B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A00-0000B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A00-0000B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A00-0000B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A00-0000B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A00-0000C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A00-0000C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A00-0000C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A00-0000C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A00-0000C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A00-0000C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A00-0000C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A00-0000C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A00-0000C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A00-0000C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A00-0000C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A00-0000C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A00-0000C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A00-0000C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A00-0000C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A00-0000C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A00-0000D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A00-0000D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A00-0000D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A00-0000D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A00-0000D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A00-0000D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A00-0000D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A00-0000D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A00-0000D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A00-0000D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A00-0000D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A00-0000D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A00-0000D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A00-0000D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A00-0000D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A00-0000D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A00-0000E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A00-0000E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A00-0000E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A00-0000E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A00-0000E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A00-0000E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A00-0000E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A00-0000E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A00-0000E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A00-0000E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A00-0000E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A00-0000E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A00-0000E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A00-0000E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A00-0000E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A00-0000E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A00-0000F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A00-0000F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A00-0000F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A00-0000F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A00-0000F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A00-0000F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A00-0000F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A00-0000F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A00-0000F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A00-0000F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A00-0000F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A00-0000F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A00-0000F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A00-0000F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A00-0000F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A00-0000F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A00-00000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A00-00000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A00-00000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A00-00000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A00-00000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A00-00000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A00-00000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A00-00000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A00-00000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A00-00000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A00-00000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A00-00000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A00-00000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A00-00000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A00-00000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A00-00000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A00-00001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A00-00001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A00-00001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A00-00001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A00-00001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A00-00001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A00-00001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A00-00001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A00-00001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A00-00001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A00-00001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A00-00001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A00-00001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A00-00001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A00-00001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A00-00001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A00-00002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A00-00002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A00-00002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A00-00002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A00-00002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A00-00002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A00-00002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A00-00002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A00-00002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A00-00002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A00-00002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A00-00002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A00-00002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A00-00002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A00-00002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A00-00002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A00-00003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A00-00003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5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B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B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B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B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B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C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C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C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C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C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C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C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C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C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C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C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C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C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C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C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C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C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C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C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C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C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C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C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C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C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C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C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C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C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C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C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C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C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C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C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C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C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C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C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C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C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C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C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C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C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5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D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D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D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D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D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D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D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D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D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D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D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D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D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D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D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D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D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D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D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D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D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D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D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D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D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D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D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D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D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D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D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D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D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D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D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D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D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D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D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D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D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D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D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D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D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D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D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D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D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D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D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D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D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D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D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D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D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D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D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D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D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D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D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D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D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D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D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D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D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D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D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D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D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D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D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D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D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D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D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D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D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D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D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D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D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D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D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D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D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D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D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D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D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D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D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D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D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D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D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D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D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D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D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D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D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D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D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D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D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D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D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D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D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D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D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D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D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D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D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D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D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D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D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D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D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D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D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D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D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D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D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D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D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D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D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D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D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D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D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D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D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D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D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D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D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D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D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D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D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D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D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D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D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D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D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D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D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D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D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D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D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D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D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D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D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D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D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D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D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D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D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D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D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D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D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D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D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D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D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D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D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D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D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D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D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D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D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D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D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D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D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D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D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D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D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D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D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D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D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D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D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D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D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D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D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D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D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D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D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D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D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D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D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D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D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D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D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D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D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D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D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D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D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D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D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D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D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D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D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D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D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D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D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D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D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D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D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D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D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D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D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D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D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D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D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D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D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D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D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D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D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D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D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D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D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D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D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D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D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D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D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D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D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D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D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D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D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D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D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D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D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D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D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D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D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D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D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D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D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D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D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D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D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D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D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D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D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D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D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D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D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D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D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D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D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D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D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D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D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D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D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D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D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D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D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D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D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D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D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D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D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D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D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D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D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D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D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D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D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D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D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D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D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D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D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D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D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D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D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D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D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D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D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D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D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D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D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D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D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D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D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D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D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D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D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D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D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D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D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D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D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D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D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D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D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D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D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D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D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D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D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D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D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D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D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D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D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D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D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D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D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D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D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D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D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D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D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D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D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D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D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D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D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D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D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D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D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D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D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D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D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D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D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D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D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D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D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D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D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D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D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D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D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D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D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D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D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D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D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D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D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D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D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D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D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D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D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D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D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D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D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D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D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D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D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D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D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D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D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D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D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D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D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D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D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D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D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D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D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D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D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D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D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D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D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D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D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D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D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D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D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D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D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D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D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D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D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D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D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D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D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D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D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D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D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D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D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D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D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D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D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D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D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D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D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D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D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D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D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D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D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D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D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D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D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D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D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D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D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D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D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D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D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D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D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D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D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D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D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D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D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D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D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D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D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D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D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D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D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D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D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D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D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D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D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D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D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D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D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D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D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D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D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D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D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D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D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D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D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D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D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D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D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D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D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D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D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D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D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D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D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D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D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D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D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D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D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D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D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D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D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D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D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D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D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D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D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D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D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D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D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D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D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D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D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D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D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D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D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D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D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D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D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D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D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D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D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D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D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D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D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D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D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D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D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D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D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D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D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D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D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D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D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D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D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D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D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D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D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D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D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D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D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D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D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D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D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D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D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D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D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D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D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D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D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D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D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D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D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D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D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D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D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D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D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D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D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D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D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D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D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D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D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D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D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D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D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D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D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D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D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D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D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D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D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D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D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D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D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D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D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D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D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D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D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D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D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D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D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D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D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D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D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D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D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D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D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D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D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D00-0000A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D00-0000A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D00-0000A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D00-0000A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D00-0000A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D00-0000A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D00-0000A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D00-0000A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D00-0000A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D00-0000A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D00-0000B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D00-0000B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D00-0000B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D00-0000B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D00-0000B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D00-0000B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D00-0000B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D00-0000B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D00-0000B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D00-0000B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D00-0000B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D00-0000B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D00-0000B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D00-0000B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D00-0000B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D00-0000B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D00-0000C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D00-0000C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D00-0000C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D00-0000C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D00-0000C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D00-0000C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D00-0000C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D00-0000C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D00-0000C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D00-0000C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D00-0000C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D00-0000C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D00-0000C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D00-0000C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D00-0000C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D00-0000C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D00-0000D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D00-0000D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D00-0000D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D00-0000D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D00-0000D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D00-0000D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D00-0000D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D00-0000D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D00-0000D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D00-0000D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D00-0000D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D00-0000D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D00-0000D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D00-0000D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D00-0000D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D00-0000D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D00-0000E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D00-0000E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D00-0000E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D00-0000E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F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F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F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F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F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F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F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F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F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F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F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F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F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F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F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F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F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F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F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F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F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F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F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F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F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F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F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F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F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F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F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F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F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F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F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F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F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F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F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F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F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F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F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F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F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F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F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F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F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F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F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F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F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F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F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F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F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F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F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F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F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F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F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F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F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F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F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F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F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F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F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F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F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F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F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F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F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F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F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F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F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F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F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F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F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F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F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F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F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F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F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F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F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F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F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F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F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F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F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F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F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F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F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F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F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F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F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F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F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F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F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F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F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F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F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F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F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F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F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F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F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F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F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F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F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F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F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F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F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F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F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F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F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F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F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F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F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F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F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F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F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F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F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F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F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F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F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F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F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F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F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F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F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F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F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F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F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F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F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F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F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F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F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F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F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F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F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F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F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F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F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F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F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F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F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F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F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F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F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F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F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F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F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F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F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F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F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F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F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F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F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F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F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F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F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F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F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F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F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F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F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F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F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F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F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F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F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F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F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F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F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F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F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F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F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F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F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F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F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F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F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F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F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F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F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F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F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F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F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F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F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F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F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F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F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F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5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10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0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0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0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0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0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0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10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0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0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10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0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0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10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0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10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10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10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10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10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10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10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10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10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10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0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10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0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10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10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0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10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0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10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0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0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0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0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0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10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0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0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10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0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0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0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0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0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0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0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0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0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0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0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0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0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0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0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0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0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0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10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0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0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0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10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0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0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10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0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0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10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0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0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10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0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0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0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10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0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0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0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0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0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10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0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0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0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0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0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0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0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0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10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10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0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0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0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0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0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0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0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0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0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0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0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0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0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0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0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0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10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0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10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10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10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0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0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0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0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0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0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10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0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0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0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10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0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0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0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0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0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0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10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10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10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0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0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0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0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0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10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0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0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0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10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10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10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10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10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10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10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10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10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10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10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10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10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10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0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0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10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0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10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0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10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10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10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10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10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0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0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0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0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0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0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0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0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0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0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0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10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0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0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0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10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0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0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10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0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0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0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0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0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0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0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0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10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10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10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10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10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0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0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0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0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0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0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0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0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0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10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10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0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0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10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0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0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0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0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0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0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0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0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10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10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0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0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0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0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0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0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0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0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0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0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0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0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0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10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0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0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10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0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0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10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10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0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10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0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0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10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0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0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10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0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0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10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0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10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10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0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0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0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0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0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0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10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0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0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10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0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0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0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0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10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0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10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0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10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0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10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0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10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0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10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0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10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10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10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10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10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10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10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10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10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10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10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10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10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10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10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10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10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10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10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10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10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0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0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0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0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0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0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0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0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0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0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0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10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10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10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10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0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10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0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0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0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0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0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0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0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0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10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0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0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0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0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0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0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10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10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10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0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0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0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0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10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10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10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10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10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10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10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10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0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0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0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0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0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0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0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0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10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0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0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10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0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0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0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0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0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0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0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0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0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0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0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10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0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10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10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10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10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0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10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10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10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0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10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0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0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10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0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10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10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10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10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0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0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0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0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0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0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0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0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0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0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0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0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0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0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10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0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10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10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0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0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0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10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10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10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0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10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0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0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0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0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10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10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10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0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10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0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0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0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10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0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0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0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10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10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10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10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10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0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0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0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0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0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0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0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0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0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0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0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0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0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0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0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0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0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0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0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0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0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0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0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0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0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0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10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0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0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0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0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0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10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0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10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10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10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0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10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10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10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10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0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0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0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0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0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0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0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0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0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0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0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0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0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10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0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0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0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0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0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0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0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0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0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0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10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10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10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0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0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10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10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10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0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10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0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0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0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0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0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0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0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0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0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0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0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0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0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0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2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2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12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2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2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2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2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2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2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2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2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2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2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2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2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2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12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2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2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12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2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2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12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2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12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2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2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12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2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2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12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12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12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12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12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2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12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12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12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12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12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12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12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2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12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12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2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2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2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2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2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2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12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12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12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2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2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2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2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2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2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2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12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2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2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2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12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12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12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12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12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12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2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12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12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12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2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2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12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12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12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12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12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12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12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2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2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2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2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2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2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2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12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2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2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12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12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12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12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2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2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2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2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12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2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2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2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2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2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2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2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12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2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12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2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2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12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2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2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12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2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2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12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2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2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2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2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12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2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2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12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12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12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12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12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12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12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12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2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12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12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12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12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12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12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12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12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12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12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12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12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12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12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12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2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12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12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2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2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2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12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12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12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2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2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2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12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12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12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12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12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2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12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2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2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2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12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2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2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12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12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12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12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12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2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2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12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2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12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2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2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12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2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2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2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12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12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12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12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2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2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2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2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2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2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2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12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2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2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2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2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2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12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2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2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2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12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2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2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12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2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2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2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2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12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2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12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12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12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12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12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12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12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12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12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12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12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12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12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12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12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2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2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12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12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12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12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2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12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12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12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12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12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12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12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12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2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12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12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2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2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12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2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2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2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2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2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2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12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12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12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12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12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12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2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2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2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12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12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12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2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2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2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12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12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12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12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12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12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2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12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2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12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12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12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2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12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2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12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12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12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12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12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12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2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2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2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12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2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2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2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2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2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2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2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2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2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2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2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2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12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2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12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2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2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2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2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12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2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12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12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12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2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12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2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12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12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12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12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12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12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2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2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12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2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2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12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2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12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2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12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12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12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12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12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12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2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2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2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12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12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12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12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2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2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12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2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12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2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2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12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2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2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2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12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2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2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2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2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12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12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12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12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12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2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12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2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2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12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2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2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2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12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12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12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12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12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12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5" authorId="0" shapeId="0" xr:uid="{00000000-0006-0000-1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2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2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2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2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2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2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2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2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2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2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2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2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2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2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2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2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2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1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2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1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2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12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1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2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1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1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1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1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12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12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12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12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1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1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1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1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1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1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12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1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1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2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12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1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1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1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12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12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12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1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2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2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1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2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2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12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12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12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12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2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2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12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1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12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12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12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12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12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12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12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1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1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12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12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12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12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12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12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12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12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1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12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T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1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1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1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1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1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1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1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1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1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1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1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1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1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1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1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1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1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1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1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1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1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1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1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1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1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1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1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1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1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1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1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1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1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1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1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1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1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1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1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1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1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1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1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1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1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1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1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1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1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1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1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1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1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1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1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1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1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1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1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1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1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1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1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1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1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1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1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1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1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1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1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1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1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1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1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1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1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1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1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1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1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1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1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1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1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1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1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1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1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1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1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1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1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1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1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1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1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1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1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1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1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1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1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1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1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1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1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1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1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1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1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1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1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1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1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1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1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1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1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1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1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1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1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1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1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1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1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1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1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1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1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1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1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1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1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1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1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1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1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1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1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1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1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1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1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1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1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1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1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1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1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1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1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1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1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1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1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1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1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1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1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1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1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1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1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1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1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1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1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1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1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1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1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1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1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1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1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1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1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1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1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1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1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1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1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1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1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1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1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1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1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1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1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1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1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1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1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1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1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1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1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1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1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1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1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1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1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1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1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1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1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1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1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1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1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1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1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1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1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1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1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1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1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1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1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1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1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1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1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1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1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1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1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1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1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1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1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1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1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1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1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1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1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1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1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1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1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1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1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1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1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1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1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1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1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1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1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1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1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1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1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1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1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1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1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1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1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1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1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1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1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1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1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1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1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1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1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1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1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1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5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13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3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3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3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3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3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3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13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3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3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13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3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3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13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3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13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13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13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13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3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13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3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13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3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13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3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3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3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3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3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13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3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3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13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3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3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3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3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3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3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3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3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3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3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3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3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3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3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3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3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3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3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3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3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13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13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3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13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13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13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3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3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3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13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3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3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3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3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3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13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3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3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3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13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3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3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3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3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3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3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3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3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3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3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3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3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3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3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3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3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13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3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3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3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13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13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13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3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3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13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3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3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13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13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13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13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3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3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3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3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3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3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3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3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3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3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3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3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3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3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3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3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3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3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3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3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13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3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3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3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13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3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3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3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3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3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3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3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3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3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13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3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3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3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3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13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3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3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13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3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3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3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3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3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3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13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3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13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3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13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3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13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13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3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13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3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3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13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13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13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13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13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13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13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13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13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13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13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13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13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13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13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3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3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3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3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3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3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3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3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3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3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3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3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3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3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3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3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3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3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3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13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3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3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13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3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3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3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13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3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3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3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3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3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13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13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3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3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3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3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3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3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3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3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3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13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3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13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13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3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13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13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13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3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13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3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3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3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3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3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3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13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13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13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3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13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3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3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3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13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3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3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3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13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13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13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13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13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3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3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3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3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3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3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3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3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3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3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3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3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3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3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3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3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3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3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3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3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3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3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13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13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13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3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13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3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3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3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13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13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3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3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3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3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3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13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3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13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13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13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3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3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3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3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3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3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3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3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3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3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3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3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3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3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3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3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3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1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3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3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3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3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3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3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3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3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3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3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1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1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13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13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13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1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1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1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1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1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1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13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1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1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13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13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3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13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13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1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1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3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13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1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13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3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13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13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1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1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13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3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13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1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1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1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3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13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13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1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13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1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1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1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1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1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1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1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3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1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13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13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13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13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4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4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4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4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4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1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1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1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1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1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1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1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1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1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1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1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1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1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1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1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1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1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14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14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1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14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14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1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1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1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1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1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1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1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1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14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1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1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14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14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1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1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1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1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1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1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1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1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1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1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1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1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1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1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1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1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14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1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1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1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1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1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14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1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1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14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1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1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5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5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5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5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5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5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5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5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15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15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5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5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5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5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15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5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5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5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5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5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5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5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5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5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5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5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5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5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15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15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15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15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15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5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5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5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5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5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5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5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5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5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15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15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15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5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15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5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5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5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5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5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5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5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5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5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5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5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5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5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5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5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5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15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15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5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5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5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5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5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15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5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15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15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15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15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15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15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5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15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5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5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5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5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5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5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5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15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5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5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5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5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5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5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5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5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5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15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15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15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15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15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15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5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15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5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5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5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5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5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5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5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5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5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5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5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15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15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5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5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5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5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5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5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5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5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5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5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15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15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5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5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15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5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5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5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5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5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5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5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5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5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5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5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5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5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15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5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5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15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15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5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15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5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5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15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5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5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15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5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5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5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15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15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15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15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5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5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5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15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5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5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5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5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5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5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5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5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5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15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5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5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15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5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5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15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5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5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5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5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5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15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15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5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15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15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15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15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15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15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15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15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5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15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5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5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5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5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5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5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15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15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15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15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5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15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15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5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15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5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5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15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5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5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15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15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5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5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15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5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15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5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5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5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5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5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15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15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15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15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15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5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5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5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5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5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5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5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5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15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5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5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15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5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5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5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5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5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5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5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5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5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5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5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5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15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15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15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5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15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5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15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15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15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5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15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5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5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5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15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15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15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5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5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5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5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5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5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15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5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5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5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5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5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5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5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15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5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5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15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5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5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5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5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5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15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15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15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15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15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15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5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5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15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15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5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15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5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5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15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5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5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5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5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5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5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15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15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15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15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15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15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5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15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5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5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15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15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5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5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5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15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15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5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15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5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15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15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15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5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5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15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15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15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5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15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5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5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5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5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5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5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5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5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5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5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5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15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5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5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15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5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5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5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5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5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5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5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5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5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5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15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15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15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15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5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5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15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15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15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5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15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5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5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5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5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5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5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5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15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5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5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15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5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5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5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15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5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5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5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5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5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5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5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5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5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5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5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5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15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5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5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5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15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5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5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5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5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5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15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15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15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15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15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15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5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5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15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5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5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5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5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5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15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5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5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15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15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5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5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5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15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5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5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15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5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15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5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5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15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15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5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5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5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5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15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15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15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15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15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5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15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15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5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5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15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5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5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5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15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15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5" authorId="0" shapeId="0" xr:uid="{00000000-0006-0000-1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5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5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5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5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5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5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5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5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1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1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1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5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1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1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15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1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1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1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1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1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1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1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1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1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15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1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1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15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1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15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1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1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1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1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1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1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6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6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6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6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6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6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6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6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6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6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16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16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16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16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16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16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16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6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6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16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6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16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6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6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6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6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6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6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6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6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6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6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6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6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6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6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16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16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16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6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6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6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6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6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6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16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16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16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16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16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16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16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16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16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16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16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16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16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16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16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16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16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16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6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6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6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16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6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6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6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6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6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16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6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6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6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6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6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6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16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6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16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6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16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6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6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6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6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6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6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6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6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6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6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16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16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6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6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16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16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6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16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6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6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6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6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6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6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6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6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6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6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6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6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6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6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6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6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6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6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6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6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6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6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1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1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1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1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1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1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1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1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16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1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1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1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1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1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1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1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16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1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16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1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1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16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1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1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1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1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1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1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1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16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16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1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1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1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1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16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1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1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1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7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7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7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7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7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7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7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7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7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7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7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7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7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7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17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1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1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17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1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17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1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1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1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1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1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1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1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1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1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1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1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1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1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1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1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1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1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1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1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1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1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1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1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1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1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1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1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1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1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1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1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1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1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17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8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8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8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8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8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8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8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8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8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8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8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8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8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8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8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8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8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8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8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18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8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8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8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18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8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18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18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18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8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18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8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8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18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18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8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8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18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8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8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8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8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8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8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18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8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8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18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8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8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8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8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8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8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8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8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8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18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8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8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8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8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8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8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8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8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8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8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8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8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8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18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8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8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8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8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8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8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18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8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8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8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18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18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18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18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8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8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8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8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8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8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8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8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8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8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8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8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8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8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8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8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18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8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8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18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8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18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8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8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18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8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8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18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8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18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8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18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8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8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8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8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8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8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18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18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8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18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8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8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8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8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8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8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18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8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8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8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18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18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18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18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8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18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18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18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18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8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8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18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18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18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18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18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8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8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18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8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8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8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8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8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18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8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8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8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8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8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8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8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8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8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8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8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8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8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8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8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18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8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8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8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18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8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8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18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8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8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8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8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18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8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8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8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18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8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18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18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18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18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18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8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8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8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8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8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8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8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8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8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18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8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8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18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8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8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8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8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8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8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8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8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8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8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8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8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8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8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8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8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8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8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8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8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8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8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8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8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8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8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8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8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8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8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18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8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18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8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8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8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8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8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8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8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8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8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18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8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18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8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8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8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8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8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8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8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8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8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8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18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8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8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18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8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18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18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18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18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18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18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8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18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8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8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8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18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18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18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8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8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8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8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18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8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18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8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8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18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18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8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18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8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8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8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8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8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8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18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8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8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8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8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8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8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8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8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8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8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8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8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8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8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18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18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18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18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8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18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8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8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8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8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8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8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8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8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8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8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18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8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8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18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8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18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8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18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18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18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8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8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8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8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18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18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18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18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8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8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8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8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8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8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8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8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8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8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8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8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8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8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8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8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8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8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8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8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8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8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8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8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8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8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8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8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18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18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18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18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8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8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8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8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8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8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8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8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8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8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8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18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8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8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8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8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8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8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8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8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8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18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8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18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18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18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18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18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8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8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18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18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8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18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18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18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18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18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8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18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8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8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8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8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8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8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8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8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8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8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8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18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18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18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18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8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8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8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18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18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18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8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8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8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18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8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8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8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8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8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8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8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8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8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8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8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8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8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8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8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8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8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8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8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8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8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8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8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8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18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18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18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8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18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8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8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8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18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18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18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18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8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8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8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8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8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8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8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18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18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18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8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8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8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8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8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8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8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8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8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8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18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8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8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8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8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8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8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8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8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8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8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8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8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18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8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8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8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8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8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8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8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8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8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8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18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8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8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18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8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8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8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8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8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8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8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8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8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8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8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8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8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8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8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8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8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8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18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8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8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18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8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18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18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18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8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18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8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18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18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8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8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8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8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18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8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18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8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18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18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18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18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18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8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18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8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8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18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18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18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18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8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8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18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8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8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8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18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18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8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18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8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8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18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8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18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8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8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18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8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8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18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8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8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8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8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8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18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18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5" authorId="0" shapeId="0" xr:uid="{00000000-0006-0000-18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8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8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8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8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8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8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8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8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8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8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8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8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8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8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8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8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8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8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8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8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18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8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8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1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18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18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1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18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1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18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1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1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1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8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1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1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1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1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19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9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9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9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9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9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9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9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9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9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9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9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9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9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9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9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9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9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9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9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9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9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1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1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1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1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1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19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1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1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1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1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1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1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1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19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1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1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1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1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1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1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1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1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1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1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1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1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1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1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1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1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19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9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1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19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9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1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1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1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1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1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1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1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1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1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1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9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1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1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E11" authorId="0" shapeId="0" xr:uid="{00000000-0006-0000-1A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A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A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A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A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A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A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A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A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A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A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A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A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1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1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1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1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1A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1A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1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1A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1A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2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2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2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2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2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2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2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2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2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2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2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2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2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2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2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2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2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2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2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2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2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2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2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2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2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2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2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2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2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2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2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2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2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2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2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2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2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2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2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2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2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2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2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2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2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2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2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2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2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2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2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2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2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2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2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2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2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2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2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2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2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2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2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2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2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2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2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2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2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2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2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2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2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2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2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2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2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2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2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2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2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2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2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2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2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2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2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2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2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2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2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2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2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2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2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2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2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2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2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2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2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2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2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2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2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2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2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2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2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2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2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2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2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2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2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2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2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2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2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2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2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2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2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2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2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2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2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2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2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2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2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2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2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2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2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2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2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2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2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2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2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2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2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2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2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2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2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2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2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2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2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2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2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2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2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2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2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2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2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2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2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2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2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2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2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2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2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2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2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2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2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2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2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2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2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2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2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2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2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2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2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2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2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2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2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2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2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2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2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2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2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2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2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2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2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2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2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2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2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2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2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2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2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2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2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2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2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2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2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2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2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2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2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2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2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2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2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2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2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2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2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2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2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2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2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2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2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2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2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2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2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2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2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2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2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2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2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2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2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2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2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2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2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2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2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2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2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2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2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2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2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2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2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2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2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2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2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2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2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2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2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2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2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2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2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2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2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2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2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2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2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2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2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2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2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2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2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2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2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2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2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2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2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2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2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2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2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2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2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2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3" authorId="0" shapeId="0" xr:uid="{00000000-0006-0000-02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2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2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2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2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2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2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2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2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2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2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2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2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2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2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2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2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2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2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2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2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2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2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2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2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2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2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2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2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2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2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2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2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2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2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2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2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2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2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2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2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2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2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2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2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2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2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2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2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2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2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2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2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2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2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2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2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2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2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2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2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2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2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2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2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2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2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2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2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2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2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2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2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2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2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2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2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2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2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2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2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2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2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2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2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2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2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2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2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2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2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2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2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2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2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2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2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2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2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2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2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2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2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2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2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2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2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2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2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2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2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2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2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2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2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2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2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2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2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2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2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2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2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2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2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2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2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2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2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2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2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2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2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2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2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2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2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2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2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2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2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2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4" authorId="0" shapeId="0" xr:uid="{00000000-0006-0000-02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2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2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2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2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2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2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2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2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2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2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2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2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2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2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2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2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2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2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2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2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2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2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2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2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2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2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2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2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2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2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2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2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2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2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2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2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2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2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2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2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2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2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2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2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2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2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2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2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2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2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2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2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2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2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2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2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2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2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2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2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2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2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2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2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2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2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2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2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2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2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2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2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2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2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2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2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2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2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2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2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2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2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2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2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2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2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2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2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2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2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2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2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2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2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2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2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2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2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2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2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2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2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2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2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2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2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2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2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2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2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2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2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2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2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2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2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2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2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2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2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2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2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2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2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2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2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2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2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2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2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2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2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2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2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2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2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2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2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2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2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2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2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2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5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F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4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4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4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4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4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4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4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4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4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4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4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4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4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4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4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4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4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4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4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4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4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4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4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4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4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4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4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4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4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4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4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4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4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4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4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4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4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4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4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4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4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4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4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4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4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4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4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4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4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4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4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4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4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4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4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4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4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4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4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4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4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4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4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4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4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4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4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4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4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4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4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4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4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4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4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4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4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4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4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4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4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4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4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4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4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4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4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4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4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4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4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4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4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4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4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4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4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4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4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4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4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4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4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4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4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4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4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4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4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4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4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4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4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4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4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4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4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4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4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4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4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4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4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4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4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4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4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4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4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4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4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4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4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4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4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4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4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4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4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4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4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4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4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4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4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4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4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4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4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4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4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4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4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4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4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4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4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4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4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4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4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4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4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4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4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4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4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4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4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4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4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4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4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4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4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4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4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4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4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4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4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4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4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4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4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4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4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4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4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4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4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4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4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4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4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4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4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4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4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4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4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4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4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4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4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4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4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4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4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4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4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4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4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4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4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4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4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4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4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4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4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4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4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4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4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4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4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4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4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4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4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4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4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4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4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4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4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4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4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4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4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4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4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4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4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4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4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4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4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4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4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4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4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4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4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4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4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4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4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4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4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4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4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4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4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4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4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4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4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4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4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4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4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4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4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4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4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4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4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4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4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4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4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4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4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4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4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4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4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4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4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4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4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4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4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4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4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4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4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4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4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4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4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4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4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4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4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4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4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4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4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4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4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4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4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4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4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4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4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4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4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4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4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4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4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4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4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4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4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4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4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4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4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4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4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4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4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4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4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4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4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4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4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4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4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4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4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4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4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4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4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4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4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4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4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4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4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4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4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4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4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4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4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4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4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4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4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4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4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4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4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4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4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4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4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4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4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4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4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4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4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4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4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4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4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4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4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4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4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4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4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4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4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4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4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4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4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4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4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4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4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4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4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4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4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4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4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4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4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4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4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4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4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4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4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4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4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4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4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4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4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4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4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4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4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4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4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4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4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4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4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4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4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4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4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4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4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4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4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4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4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4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4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4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4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4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4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4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4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4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4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4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4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4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4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4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4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4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4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4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5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5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5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5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5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5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5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5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5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5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5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5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5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5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5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5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5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5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5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5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5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5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5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5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5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5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5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5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5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5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5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5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5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5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5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5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5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5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5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5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5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5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5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5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5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5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5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5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5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5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5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5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5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5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5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5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5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5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5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5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5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5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5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5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5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5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5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5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5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5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5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5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5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5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5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5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5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5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5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5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5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5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5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5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5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5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5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5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5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5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5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5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5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5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5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5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5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5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5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5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5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5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5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5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5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5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5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5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5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5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5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5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5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5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5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5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5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5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5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5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5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5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5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5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5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5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5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5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5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5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5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5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5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5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5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5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5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5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5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5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5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5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5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5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5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5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5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5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5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5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5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5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5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5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5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5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5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5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5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5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5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5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5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5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5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5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5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5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5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5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5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5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5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5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5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5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5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5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5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5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5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5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5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5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5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5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5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5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5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5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5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5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5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5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5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5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5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5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5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5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5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5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5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5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5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5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5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5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5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5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5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5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5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5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5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5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5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5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5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5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5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5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5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5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5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5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5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5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5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5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5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5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5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5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5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5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5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5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5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5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5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5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5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5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5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5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5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5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5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5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5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5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5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5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5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5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5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5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5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5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5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5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5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5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5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5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5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5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5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5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5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5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5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5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5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5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5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5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5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5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5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5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5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5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5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5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5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5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5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5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5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5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5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5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5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5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5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5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5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5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5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5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5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5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5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5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5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5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5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5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5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5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5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5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5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5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5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5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5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5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5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5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5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5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5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5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5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5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5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5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5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5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5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5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5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5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5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5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5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5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5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5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5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J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7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7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7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7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7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7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7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7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7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7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7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7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7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7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7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7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7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7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7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7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7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7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7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7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7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7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7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7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7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7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7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7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7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7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7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7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7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7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7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7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7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7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7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7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7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7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7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7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7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7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7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7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7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7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7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7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7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7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7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7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7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7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7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7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7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7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7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7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7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7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7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7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7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7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7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7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7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7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7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7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7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7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7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7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7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7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7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7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7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7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7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7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7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7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7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7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7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7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7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7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7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7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7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7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7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7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7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7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7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7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7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7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7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7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7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7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7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7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7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7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7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7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7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7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7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7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7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7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7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7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7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7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7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7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7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7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7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7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7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7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7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7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7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7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7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7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7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7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7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7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7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7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7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7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7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7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7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7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7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7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7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7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7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7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7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7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7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7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7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7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7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7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7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7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7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7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7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7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7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7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7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7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7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7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7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7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7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7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7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7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7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7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7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7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7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7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7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7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7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7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7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7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7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7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7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7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7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7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7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7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7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7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7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7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7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7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7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7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7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7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7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7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7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7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7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7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7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7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7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7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7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7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7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7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7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7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7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7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7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7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7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7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7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7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7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7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7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7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7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7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7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7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7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7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7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7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7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7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7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7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7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7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7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7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7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7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7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7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7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7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7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7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7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7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7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7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7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7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7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7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7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7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7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7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7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7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7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7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7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7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7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7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7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7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7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7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7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7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7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7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7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7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7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7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7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7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7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7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7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7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7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7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7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7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7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7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7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7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7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7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7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7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7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7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7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7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7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7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7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7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7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7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7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7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7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7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7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7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7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7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7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7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7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7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7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7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7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7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7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7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7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7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7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7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7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7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7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7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7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7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7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7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7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7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7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7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7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7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7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7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7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7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7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7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7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7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7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7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7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7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7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7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7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7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7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7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7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7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7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7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7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7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7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7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7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7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7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7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7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7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7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7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7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7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7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7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7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7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7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7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7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7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7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7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7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7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7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7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7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7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7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7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7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7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7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7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7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7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7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7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7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7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7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7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7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7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7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7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7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7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7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7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7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7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7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7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7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7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7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7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7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7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7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7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7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7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7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7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7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7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7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7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7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7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7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7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7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7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7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7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7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7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7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7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7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7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7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7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7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7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7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7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7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7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7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7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7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7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7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7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7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7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7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7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7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7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7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7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7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7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7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7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7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7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7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7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7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7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7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7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7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7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7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7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7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7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7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7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7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7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7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7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7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7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7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7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7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7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7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7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7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7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7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7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7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7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7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7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7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7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7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7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7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7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7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7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7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7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7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7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7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7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7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7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7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7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7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7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7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7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7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7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7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7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7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7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7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7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7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7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7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7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7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7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7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7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7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7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7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7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7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7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7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7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7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7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7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7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7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7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7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7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7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7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7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7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7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7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7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7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7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7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7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7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7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7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7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7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7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7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7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7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7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7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7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7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7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7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7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7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7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7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7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7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7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7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7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7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7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7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7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7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5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8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8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8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8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8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8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8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8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8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8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8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8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8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8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8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8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8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8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8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8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8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8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8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8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8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8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8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8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8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8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8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8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8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8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8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8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8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8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8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8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8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8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8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8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8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8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8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8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8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8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8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8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8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8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8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8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8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8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8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8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8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8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8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8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8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8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8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8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8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8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8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8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8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8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8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8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8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8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8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8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8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8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8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8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8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8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8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8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8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8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8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8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8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8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8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8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8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8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8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8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8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8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8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8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8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8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8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8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8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8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8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8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8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8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8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8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8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8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8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8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8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8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8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8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8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8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8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8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8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8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8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8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8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8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8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8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8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8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8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8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8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8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8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8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8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8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8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8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8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8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8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8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8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8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8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8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8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8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8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8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8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8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8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8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8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8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8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8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<sst xmlns="http://schemas.openxmlformats.org/spreadsheetml/2006/main" count="83482" uniqueCount="12742">
  <si>
    <t>Underemployed part-time workers ;  Persons ;</t>
  </si>
  <si>
    <t>Underemployed part-time workers ;  &gt; Males ;</t>
  </si>
  <si>
    <t>Underemployed part-time workers ;  &gt; Females ;</t>
  </si>
  <si>
    <t>&gt; Fewer than 4 weeks of insufficient hours ;  Persons ;</t>
  </si>
  <si>
    <t>&gt; Fewer than 4 weeks of insufficient hours ;  &gt; Males ;</t>
  </si>
  <si>
    <t>&gt; Fewer than 4 weeks of insufficient hours ;  &gt; Females ;</t>
  </si>
  <si>
    <t>&gt; 4-12 weeks of insufficient hours ;  Persons ;</t>
  </si>
  <si>
    <t>&gt; 4-12 weeks of insufficient hours ;  &gt; Males ;</t>
  </si>
  <si>
    <t>&gt; 4-12 weeks of insufficient hours ;  &gt; Females ;</t>
  </si>
  <si>
    <t>&gt; 13-51 weeks of insufficient hours ;  Persons ;</t>
  </si>
  <si>
    <t>&gt; 13-51 weeks of insufficient hours ;  &gt; Males ;</t>
  </si>
  <si>
    <t>&gt; 13-51 weeks of insufficient hours ;  &gt; Females ;</t>
  </si>
  <si>
    <t>&gt; 52 weeks and over of insufficient hours ;  Persons ;</t>
  </si>
  <si>
    <t>&gt; 52 weeks and over of insufficient hours ;  &gt; Males ;</t>
  </si>
  <si>
    <t>&gt; 52 weeks and over of insufficient hours ;  &gt; Females ;</t>
  </si>
  <si>
    <t>Median duration of insufficient hours ;  Persons ;</t>
  </si>
  <si>
    <t>Median duration of insufficient hours ;  &gt; Males ;</t>
  </si>
  <si>
    <t>Median duration of insufficient hours ;  &gt; Females ;</t>
  </si>
  <si>
    <t>15-64 years ;  Underemployed part-time workers ;  Persons ;</t>
  </si>
  <si>
    <t>15-64 years ;  Underemployed part-time workers ;  &gt; Males ;</t>
  </si>
  <si>
    <t>15-64 years ;  Underemployed part-time workers ;  &gt; Females ;</t>
  </si>
  <si>
    <t>15-64 years ;  &gt; Fewer than 4 weeks of insufficient hours ;  Persons ;</t>
  </si>
  <si>
    <t>15-64 years ;  &gt; Fewer than 4 weeks of insufficient hours ;  &gt; Males ;</t>
  </si>
  <si>
    <t>15-64 years ;  &gt; Fewer than 4 weeks of insufficient hours ;  &gt; Females ;</t>
  </si>
  <si>
    <t>15-64 years ;  &gt; 4-12 weeks of insufficient hours ;  Persons ;</t>
  </si>
  <si>
    <t>15-64 years ;  &gt; 4-12 weeks of insufficient hours ;  &gt; Males ;</t>
  </si>
  <si>
    <t>15-64 years ;  &gt; 4-12 weeks of insufficient hours ;  &gt; Females ;</t>
  </si>
  <si>
    <t>15-64 years ;  &gt; 13-51 weeks of insufficient hours ;  Persons ;</t>
  </si>
  <si>
    <t>15-64 years ;  &gt; 13-51 weeks of insufficient hours ;  &gt; Males ;</t>
  </si>
  <si>
    <t>15-64 years ;  &gt; 13-51 weeks of insufficient hours ;  &gt; Females ;</t>
  </si>
  <si>
    <t>15-64 years ;  &gt; 52 weeks and over of insufficient hours ;  Persons ;</t>
  </si>
  <si>
    <t>15-64 years ;  &gt; 52 weeks and over of insufficient hours ;  &gt; Males ;</t>
  </si>
  <si>
    <t>15-64 years ;  &gt; 52 weeks and over of insufficient hours ;  &gt; Females ;</t>
  </si>
  <si>
    <t>15-64 years ;  Median duration of insufficient hours ;  Persons ;</t>
  </si>
  <si>
    <t>15-64 years ;  Median duration of insufficient hours ;  &gt; Males ;</t>
  </si>
  <si>
    <t>15-64 years ;  Median duration of insufficient hours ;  &gt; Females ;</t>
  </si>
  <si>
    <t>&gt; 15-24 years ;  Underemployed part-time workers ;  Persons ;</t>
  </si>
  <si>
    <t>&gt; 15-24 years ;  Underemployed part-time workers ;  &gt; Males ;</t>
  </si>
  <si>
    <t>&gt; 15-24 years ;  Underemployed part-time workers ;  &gt; Females ;</t>
  </si>
  <si>
    <t>&gt; 15-24 years ;  &gt; Fewer than 4 weeks of insufficient hours ;  Persons ;</t>
  </si>
  <si>
    <t>&gt; 15-24 years ;  &gt; Fewer than 4 weeks of insufficient hours ;  &gt; Males ;</t>
  </si>
  <si>
    <t>&gt; 15-24 years ;  &gt; Fewer than 4 weeks of insufficient hours ;  &gt; Females ;</t>
  </si>
  <si>
    <t>&gt; 15-24 years ;  &gt; 4-12 weeks of insufficient hours ;  Persons ;</t>
  </si>
  <si>
    <t>&gt; 15-24 years ;  &gt; 4-12 weeks of insufficient hours ;  &gt; Males ;</t>
  </si>
  <si>
    <t>&gt; 15-24 years ;  &gt; 4-12 weeks of insufficient hours ;  &gt; Females ;</t>
  </si>
  <si>
    <t>&gt; 15-24 years ;  &gt; 13-51 weeks of insufficient hours ;  Persons ;</t>
  </si>
  <si>
    <t>&gt; 15-24 years ;  &gt; 13-51 weeks of insufficient hours ;  &gt; Males ;</t>
  </si>
  <si>
    <t>&gt; 15-24 years ;  &gt; 13-51 weeks of insufficient hours ;  &gt; Females ;</t>
  </si>
  <si>
    <t>&gt; 15-24 years ;  &gt; 52 weeks and over of insufficient hours ;  Persons ;</t>
  </si>
  <si>
    <t>&gt; 15-24 years ;  &gt; 52 weeks and over of insufficient hours ;  &gt; Males ;</t>
  </si>
  <si>
    <t>&gt; 15-24 years ;  &gt; 52 weeks and over of insufficient hours ;  &gt; Females ;</t>
  </si>
  <si>
    <t>&gt; 15-24 years ;  Median duration of insufficient hours ;  Persons ;</t>
  </si>
  <si>
    <t>&gt; 15-24 years ;  Median duration of insufficient hours ;  &gt; Males ;</t>
  </si>
  <si>
    <t>&gt; 15-24 years ;  Median duration of insufficient hours ;  &gt; Females ;</t>
  </si>
  <si>
    <t>&gt; 25-44 years ;  Underemployed part-time workers ;  Persons ;</t>
  </si>
  <si>
    <t>&gt; 25-44 years ;  Underemployed part-time workers ;  &gt; Males ;</t>
  </si>
  <si>
    <t>&gt; 25-44 years ;  Underemployed part-time workers ;  &gt; Females ;</t>
  </si>
  <si>
    <t>&gt; 25-44 years ;  &gt; Fewer than 4 weeks of insufficient hours ;  Persons ;</t>
  </si>
  <si>
    <t>&gt; 25-44 years ;  &gt; Fewer than 4 weeks of insufficient hours ;  &gt; Males ;</t>
  </si>
  <si>
    <t>&gt; 25-44 years ;  &gt; Fewer than 4 weeks of insufficient hours ;  &gt; Females ;</t>
  </si>
  <si>
    <t>&gt; 25-44 years ;  &gt; 4-12 weeks of insufficient hours ;  Persons ;</t>
  </si>
  <si>
    <t>&gt; 25-44 years ;  &gt; 4-12 weeks of insufficient hours ;  &gt; Males ;</t>
  </si>
  <si>
    <t>&gt; 25-44 years ;  &gt; 4-12 weeks of insufficient hours ;  &gt; Females ;</t>
  </si>
  <si>
    <t>&gt; 25-44 years ;  &gt; 13-51 weeks of insufficient hours ;  Persons ;</t>
  </si>
  <si>
    <t>&gt; 25-44 years ;  &gt; 13-51 weeks of insufficient hours ;  &gt; Males ;</t>
  </si>
  <si>
    <t>&gt; 25-44 years ;  &gt; 13-51 weeks of insufficient hours ;  &gt; Females ;</t>
  </si>
  <si>
    <t>&gt; 25-44 years ;  &gt; 52 weeks and over of insufficient hours ;  Persons ;</t>
  </si>
  <si>
    <t>&gt; 25-44 years ;  &gt; 52 weeks and over of insufficient hours ;  &gt; Males ;</t>
  </si>
  <si>
    <t>&gt; 25-44 years ;  &gt; 52 weeks and over of insufficient hours ;  &gt; Females ;</t>
  </si>
  <si>
    <t>&gt; 25-44 years ;  Median duration of insufficient hours ;  Persons ;</t>
  </si>
  <si>
    <t>&gt; 25-44 years ;  Median duration of insufficient hours ;  &gt; Males ;</t>
  </si>
  <si>
    <t>&gt; 25-44 years ;  Median duration of insufficient hours ;  &gt; Females ;</t>
  </si>
  <si>
    <t>&gt;&gt; 25-34 years ;  Underemployed part-time workers ;  Persons ;</t>
  </si>
  <si>
    <t>&gt;&gt; 25-34 years ;  Underemployed part-time workers ;  &gt; Males ;</t>
  </si>
  <si>
    <t>&gt;&gt; 25-34 years ;  Underemployed part-time workers ;  &gt; Females ;</t>
  </si>
  <si>
    <t>&gt;&gt; 25-34 years ;  &gt; Fewer than 4 weeks of insufficient hours ;  Persons ;</t>
  </si>
  <si>
    <t>&gt;&gt; 25-34 years ;  &gt; Fewer than 4 weeks of insufficient hours ;  &gt; Males ;</t>
  </si>
  <si>
    <t>&gt;&gt; 25-34 years ;  &gt; Fewer than 4 weeks of insufficient hours ;  &gt; Females ;</t>
  </si>
  <si>
    <t>&gt;&gt; 25-34 years ;  &gt; 4-12 weeks of insufficient hours ;  Persons ;</t>
  </si>
  <si>
    <t>&gt;&gt; 25-34 years ;  &gt; 4-12 weeks of insufficient hours ;  &gt; Males ;</t>
  </si>
  <si>
    <t>&gt;&gt; 25-34 years ;  &gt; 4-12 weeks of insufficient hours ;  &gt; Females ;</t>
  </si>
  <si>
    <t>&gt;&gt; 25-34 years ;  &gt; 13-51 weeks of insufficient hours ;  Persons ;</t>
  </si>
  <si>
    <t>&gt;&gt; 25-34 years ;  &gt; 13-51 weeks of insufficient hours ;  &gt; Males ;</t>
  </si>
  <si>
    <t>&gt;&gt; 25-34 years ;  &gt; 13-51 weeks of insufficient hours ;  &gt; Females ;</t>
  </si>
  <si>
    <t>&gt;&gt; 25-34 years ;  &gt; 52 weeks and over of insufficient hours ;  Persons ;</t>
  </si>
  <si>
    <t>&gt;&gt; 25-34 years ;  &gt; 52 weeks and over of insufficient hours ;  &gt; Males ;</t>
  </si>
  <si>
    <t>&gt;&gt; 25-34 years ;  &gt; 52 weeks and over of insufficient hours ;  &gt; Females ;</t>
  </si>
  <si>
    <t>&gt;&gt; 25-34 years ;  Median duration of insufficient hours ;  Persons ;</t>
  </si>
  <si>
    <t>&gt;&gt; 25-34 years ;  Median duration of insufficient hours ;  &gt; Males ;</t>
  </si>
  <si>
    <t>&gt;&gt; 25-34 years ;  Median duration of insufficient hours ;  &gt; Females ;</t>
  </si>
  <si>
    <t>&gt;&gt; 35-44 years ;  Underemployed part-time workers ;  Persons ;</t>
  </si>
  <si>
    <t>&gt;&gt; 35-44 years ;  Underemployed part-time workers ;  &gt; Males ;</t>
  </si>
  <si>
    <t>&gt;&gt; 35-44 years ;  Underemployed part-time workers ;  &gt; Females ;</t>
  </si>
  <si>
    <t>&gt;&gt; 35-44 years ;  &gt; Fewer than 4 weeks of insufficient hours ;  Persons ;</t>
  </si>
  <si>
    <t>&gt;&gt; 35-44 years ;  &gt; Fewer than 4 weeks of insufficient hours ;  &gt; Males ;</t>
  </si>
  <si>
    <t>&gt;&gt; 35-44 years ;  &gt; Fewer than 4 weeks of insufficient hours ;  &gt; Females ;</t>
  </si>
  <si>
    <t>&gt;&gt; 35-44 years ;  &gt; 4-12 weeks of insufficient hours ;  Persons ;</t>
  </si>
  <si>
    <t>&gt;&gt; 35-44 years ;  &gt; 4-12 weeks of insufficient hours ;  &gt; Males ;</t>
  </si>
  <si>
    <t>&gt;&gt; 35-44 years ;  &gt; 4-12 weeks of insufficient hours ;  &gt; Females ;</t>
  </si>
  <si>
    <t>&gt;&gt; 35-44 years ;  &gt; 13-51 weeks of insufficient hours ;  Persons ;</t>
  </si>
  <si>
    <t>&gt;&gt; 35-44 years ;  &gt; 13-51 weeks of insufficient hours ;  &gt; Males ;</t>
  </si>
  <si>
    <t>&gt;&gt; 35-44 years ;  &gt; 13-51 weeks of insufficient hours ;  &gt; Females ;</t>
  </si>
  <si>
    <t>&gt;&gt; 35-44 years ;  &gt; 52 weeks and over of insufficient hours ;  Persons ;</t>
  </si>
  <si>
    <t>&gt;&gt; 35-44 years ;  &gt; 52 weeks and over of insufficient hours ;  &gt; Males ;</t>
  </si>
  <si>
    <t>&gt;&gt; 35-44 years ;  &gt; 52 weeks and over of insufficient hours ;  &gt; Females ;</t>
  </si>
  <si>
    <t>&gt;&gt; 35-44 years ;  Median duration of insufficient hours ;  Persons ;</t>
  </si>
  <si>
    <t>&gt;&gt; 35-44 years ;  Median duration of insufficient hours ;  &gt; Males ;</t>
  </si>
  <si>
    <t>&gt;&gt; 35-44 years ;  Median duration of insufficient hours ;  &gt; Females ;</t>
  </si>
  <si>
    <t>&gt; 45-64 years ;  Underemployed part-time workers ;  Persons ;</t>
  </si>
  <si>
    <t>&gt; 45-64 years ;  Underemployed part-time workers ;  &gt; Males ;</t>
  </si>
  <si>
    <t>&gt; 45-64 years ;  Underemployed part-time workers ;  &gt; Females ;</t>
  </si>
  <si>
    <t>&gt; 45-64 years ;  &gt; Fewer than 4 weeks of insufficient hours ;  Persons ;</t>
  </si>
  <si>
    <t>&gt; 45-64 years ;  &gt; Fewer than 4 weeks of insufficient hours ;  &gt; Males ;</t>
  </si>
  <si>
    <t>&gt; 45-64 years ;  &gt; Fewer than 4 weeks of insufficient hours ;  &gt; Females ;</t>
  </si>
  <si>
    <t>&gt; 45-64 years ;  &gt; 4-12 weeks of insufficient hours ;  Persons ;</t>
  </si>
  <si>
    <t>&gt; 45-64 years ;  &gt; 4-12 weeks of insufficient hours ;  &gt; Males ;</t>
  </si>
  <si>
    <t>&gt; 45-64 years ;  &gt; 4-12 weeks of insufficient hours ;  &gt; Females ;</t>
  </si>
  <si>
    <t>&gt; 45-64 years ;  &gt; 13-51 weeks of insufficient hours ;  Persons ;</t>
  </si>
  <si>
    <t>&gt; 45-64 years ;  &gt; 13-51 weeks of insufficient hours ;  &gt; Males ;</t>
  </si>
  <si>
    <t>&gt; 45-64 years ;  &gt; 13-51 weeks of insufficient hours ;  &gt; Females ;</t>
  </si>
  <si>
    <t>&gt; 45-64 years ;  &gt; 52 weeks and over of insufficient hours ;  Persons ;</t>
  </si>
  <si>
    <t>&gt; 45-64 years ;  &gt; 52 weeks and over of insufficient hours ;  &gt; Males ;</t>
  </si>
  <si>
    <t>&gt; 45-64 years ;  &gt; 52 weeks and over of insufficient hours ;  &gt; Females ;</t>
  </si>
  <si>
    <t>&gt; 45-64 years ;  Median duration of insufficient hours ;  Persons ;</t>
  </si>
  <si>
    <t>&gt; 45-64 years ;  Median duration of insufficient hours ;  &gt; Males ;</t>
  </si>
  <si>
    <t>&gt; 45-64 years ;  Median duration of insufficient hours ;  &gt; Females ;</t>
  </si>
  <si>
    <t>&gt;&gt; 45-54 years ;  Underemployed part-time workers ;  Persons ;</t>
  </si>
  <si>
    <t>&gt;&gt; 45-54 years ;  Underemployed part-time workers ;  &gt; Males ;</t>
  </si>
  <si>
    <t>&gt;&gt; 45-54 years ;  Underemployed part-time workers ;  &gt; Females ;</t>
  </si>
  <si>
    <t>&gt;&gt; 45-54 years ;  &gt; Fewer than 4 weeks of insufficient hours ;  Persons ;</t>
  </si>
  <si>
    <t>&gt;&gt; 45-54 years ;  &gt; Fewer than 4 weeks of insufficient hours ;  &gt; Males ;</t>
  </si>
  <si>
    <t>&gt;&gt; 45-54 years ;  &gt; Fewer than 4 weeks of insufficient hours ;  &gt; Females ;</t>
  </si>
  <si>
    <t>&gt;&gt; 45-54 years ;  &gt; 4-12 weeks of insufficient hours ;  Persons ;</t>
  </si>
  <si>
    <t>&gt;&gt; 45-54 years ;  &gt; 4-12 weeks of insufficient hours ;  &gt; Males ;</t>
  </si>
  <si>
    <t>&gt;&gt; 45-54 years ;  &gt; 4-12 weeks of insufficient hours ;  &gt; Females ;</t>
  </si>
  <si>
    <t>&gt;&gt; 45-54 years ;  &gt; 13-51 weeks of insufficient hours ;  Persons ;</t>
  </si>
  <si>
    <t>&gt;&gt; 45-54 years ;  &gt; 13-51 weeks of insufficient hours ;  &gt; Males ;</t>
  </si>
  <si>
    <t>&gt;&gt; 45-54 years ;  &gt; 13-51 weeks of insufficient hours ;  &gt; Females ;</t>
  </si>
  <si>
    <t>&gt;&gt; 45-54 years ;  &gt; 52 weeks and over of insufficient hours ;  Persons ;</t>
  </si>
  <si>
    <t>&gt;&gt; 45-54 years ;  &gt; 52 weeks and over of insufficient hours ;  &gt; Males ;</t>
  </si>
  <si>
    <t>&gt;&gt; 45-54 years ;  &gt; 52 weeks and over of insufficient hours ;  &gt; Females ;</t>
  </si>
  <si>
    <t>&gt;&gt; 45-54 years ;  Median duration of insufficient hours ;  Persons ;</t>
  </si>
  <si>
    <t>&gt;&gt; 45-54 years ;  Median duration of insufficient hours ;  &gt; Males ;</t>
  </si>
  <si>
    <t>&gt;&gt; 45-54 years ;  Median duration of insufficient hours ;  &gt; Females ;</t>
  </si>
  <si>
    <t>&gt;&gt; 55-64 years ;  Underemployed part-time workers ;  Persons ;</t>
  </si>
  <si>
    <t>&gt;&gt; 55-64 years ;  Underemployed part-time workers ;  &gt; Males ;</t>
  </si>
  <si>
    <t>&gt;&gt; 55-64 years ;  Underemployed part-time workers ;  &gt; Females ;</t>
  </si>
  <si>
    <t>&gt;&gt; 55-64 years ;  &gt; Fewer than 4 weeks of insufficient hours ;  Persons ;</t>
  </si>
  <si>
    <t>&gt;&gt; 55-64 years ;  &gt; Fewer than 4 weeks of insufficient hours ;  &gt; Males ;</t>
  </si>
  <si>
    <t>&gt;&gt; 55-64 years ;  &gt; Fewer than 4 weeks of insufficient hours ;  &gt; Females ;</t>
  </si>
  <si>
    <t>&gt;&gt; 55-64 years ;  &gt; 4-12 weeks of insufficient hours ;  Persons ;</t>
  </si>
  <si>
    <t>&gt;&gt; 55-64 years ;  &gt; 4-12 weeks of insufficient hours ;  &gt; Males ;</t>
  </si>
  <si>
    <t>&gt;&gt; 55-64 years ;  &gt; 4-12 weeks of insufficient hours ;  &gt; Females ;</t>
  </si>
  <si>
    <t>&gt;&gt; 55-64 years ;  &gt; 13-51 weeks of insufficient hours ;  Persons ;</t>
  </si>
  <si>
    <t>&gt;&gt; 55-64 years ;  &gt; 13-51 weeks of insufficient hours ;  &gt; Males ;</t>
  </si>
  <si>
    <t>&gt;&gt; 55-64 years ;  &gt; 13-51 weeks of insufficient hours ;  &gt; Females ;</t>
  </si>
  <si>
    <t>&gt;&gt; 55-64 years ;  &gt; 52 weeks and over of insufficient hours ;  Persons ;</t>
  </si>
  <si>
    <t>&gt;&gt; 55-64 years ;  &gt; 52 weeks and over of insufficient hours ;  &gt; Males ;</t>
  </si>
  <si>
    <t>&gt;&gt; 55-64 years ;  &gt; 52 weeks and over of insufficient hours ;  &gt; Females ;</t>
  </si>
  <si>
    <t>&gt;&gt; 55-64 years ;  Median duration of insufficient hours ;  Persons ;</t>
  </si>
  <si>
    <t>&gt;&gt; 55-64 years ;  Median duration of insufficient hours ;  &gt; Males ;</t>
  </si>
  <si>
    <t>&gt;&gt; 55-64 years ;  Median duration of insufficient hours ;  &gt; Females ;</t>
  </si>
  <si>
    <t>65 years and over ;  Underemployed part-time workers ;  Persons ;</t>
  </si>
  <si>
    <t>65 years and over ;  Underemployed part-time workers ;  &gt; Males ;</t>
  </si>
  <si>
    <t>65 years and over ;  Underemployed part-time workers ;  &gt; Females ;</t>
  </si>
  <si>
    <t>65 years and over ;  &gt; Fewer than 4 weeks of insufficient hours ;  Persons ;</t>
  </si>
  <si>
    <t>65 years and over ;  &gt; Fewer than 4 weeks of insufficient hours ;  &gt; Males ;</t>
  </si>
  <si>
    <t>65 years and over ;  &gt; Fewer than 4 weeks of insufficient hours ;  &gt; Females ;</t>
  </si>
  <si>
    <t>65 years and over ;  &gt; 4-12 weeks of insufficient hours ;  Persons ;</t>
  </si>
  <si>
    <t>65 years and over ;  &gt; 4-12 weeks of insufficient hours ;  &gt; Males ;</t>
  </si>
  <si>
    <t>65 years and over ;  &gt; 4-12 weeks of insufficient hours ;  &gt; Females ;</t>
  </si>
  <si>
    <t>65 years and over ;  &gt; 13-51 weeks of insufficient hours ;  Persons ;</t>
  </si>
  <si>
    <t>65 years and over ;  &gt; 13-51 weeks of insufficient hours ;  &gt; Males ;</t>
  </si>
  <si>
    <t>65 years and over ;  &gt; 13-51 weeks of insufficient hours ;  &gt; Females ;</t>
  </si>
  <si>
    <t>65 years and over ;  &gt; 52 weeks and over of insufficient hours ;  Persons ;</t>
  </si>
  <si>
    <t>65 years and over ;  &gt; 52 weeks and over of insufficient hours ;  &gt; Males ;</t>
  </si>
  <si>
    <t>65 years and over ;  &gt; 52 weeks and over of insufficient hours ;  &gt; Females ;</t>
  </si>
  <si>
    <t>65 years and over ;  Median duration of insufficient hours ;  Persons ;</t>
  </si>
  <si>
    <t>65 years and over ;  Median duration of insufficient hours ;  &gt; Males ;</t>
  </si>
  <si>
    <t>65 years and over ;  Median duration of insufficient hours ;  &gt; Females ;</t>
  </si>
  <si>
    <t>Family member ;  Underemployed part-time workers ;  Persons ;</t>
  </si>
  <si>
    <t>Family member ;  Underemployed part-time workers ;  &gt; Males ;</t>
  </si>
  <si>
    <t>Family member ;  Underemployed part-time workers ;  &gt; Females ;</t>
  </si>
  <si>
    <t>Family member ;  &gt; Fewer than 4 weeks of insufficient hours ;  Persons ;</t>
  </si>
  <si>
    <t>Family member ;  &gt; Fewer than 4 weeks of insufficient hours ;  &gt; Males ;</t>
  </si>
  <si>
    <t>Family member ;  &gt; Fewer than 4 weeks of insufficient hours ;  &gt; Females ;</t>
  </si>
  <si>
    <t>Family member ;  &gt; 4-12 weeks of insufficient hours ;  Persons ;</t>
  </si>
  <si>
    <t>Family member ;  &gt; 4-12 weeks of insufficient hours ;  &gt; Males ;</t>
  </si>
  <si>
    <t>Family member ;  &gt; 4-12 weeks of insufficient hours ;  &gt; Females ;</t>
  </si>
  <si>
    <t>Family member ;  &gt; 13-51 weeks of insufficient hours ;  Persons ;</t>
  </si>
  <si>
    <t>Family member ;  &gt; 13-51 weeks of insufficient hours ;  &gt; Males ;</t>
  </si>
  <si>
    <t>Family member ;  &gt; 13-51 weeks of insufficient hours ;  &gt; Females ;</t>
  </si>
  <si>
    <t>Family member ;  &gt; 52 weeks and over of insufficient hours ;  Persons ;</t>
  </si>
  <si>
    <t>Family member ;  &gt; 52 weeks and over of insufficient hours ;  &gt; Males ;</t>
  </si>
  <si>
    <t>Family member ;  &gt; 52 weeks and over of insufficient hours ;  &gt; Females ;</t>
  </si>
  <si>
    <t>Family member ;  Median duration of insufficient hours ;  Persons ;</t>
  </si>
  <si>
    <t>Family member ;  Median duration of insufficient hours ;  &gt; Males ;</t>
  </si>
  <si>
    <t>Family member ;  Median duration of insufficient hours ;  &gt; Females ;</t>
  </si>
  <si>
    <t>&gt; Husband, wife or partner ;  Underemployed part-time workers ;  Persons ;</t>
  </si>
  <si>
    <t>&gt; Husband, wife or partner ;  Underemployed part-time workers ;  &gt; Males ;</t>
  </si>
  <si>
    <t>&gt; Husband, wife or partner ;  Underemployed part-time workers ;  &gt; Females ;</t>
  </si>
  <si>
    <t>&gt; Husband, wife or partner ;  &gt; Fewer than 4 weeks of insufficient hours ;  Persons ;</t>
  </si>
  <si>
    <t>&gt; Husband, wife or partner ;  &gt; Fewer than 4 weeks of insufficient hours ;  &gt; Males ;</t>
  </si>
  <si>
    <t>&gt; Husband, wife or partner ;  &gt; Fewer than 4 weeks of insufficient hours ;  &gt; Females ;</t>
  </si>
  <si>
    <t>&gt; Husband, wife or partner ;  &gt; 4-12 weeks of insufficient hours ;  Persons ;</t>
  </si>
  <si>
    <t>&gt; Husband, wife or partner ;  &gt; 4-12 weeks of insufficient hours ;  &gt; Males ;</t>
  </si>
  <si>
    <t>&gt; Husband, wife or partner ;  &gt; 4-12 weeks of insufficient hours ;  &gt; Females ;</t>
  </si>
  <si>
    <t>&gt; Husband, wife or partner ;  &gt; 13-51 weeks of insufficient hours ;  Persons ;</t>
  </si>
  <si>
    <t>&gt; Husband, wife or partner ;  &gt; 13-51 weeks of insufficient hours ;  &gt; Males ;</t>
  </si>
  <si>
    <t>&gt; Husband, wife or partner ;  &gt; 13-51 weeks of insufficient hours ;  &gt; Females ;</t>
  </si>
  <si>
    <t>&gt; Husband, wife or partner ;  &gt; 52 weeks and over of insufficient hours ;  Persons ;</t>
  </si>
  <si>
    <t>&gt; Husband, wife or partner ;  &gt; 52 weeks and over of insufficient hours ;  &gt; Males ;</t>
  </si>
  <si>
    <t>&gt; Husband, wife or partner ;  &gt; 52 weeks and over of insufficient hours ;  &gt; Females ;</t>
  </si>
  <si>
    <t>&gt; Husband, wife or partner ;  Median duration of insufficient hours ;  Persons ;</t>
  </si>
  <si>
    <t>&gt; Husband, wife or partner ;  Median duration of insufficient hours ;  &gt; Males ;</t>
  </si>
  <si>
    <t>&gt; Husband, wife or partner ;  Median duration of insufficient hours ;  &gt; Females ;</t>
  </si>
  <si>
    <t>&gt;&gt; Husband, wife or partner with dependants ;  Underemployed part-time workers ;  Persons ;</t>
  </si>
  <si>
    <t>&gt;&gt; Husband, wife or partner with dependants ;  Underemployed part-time workers ;  &gt; Males ;</t>
  </si>
  <si>
    <t>&gt;&gt; Husband, wife or partner with dependants ;  Underemployed part-time workers ;  &gt; Females ;</t>
  </si>
  <si>
    <t>&gt;&gt; Husband, wife or partner with dependants ;  &gt; Fewer than 4 weeks of insufficient hours ;  Persons ;</t>
  </si>
  <si>
    <t>&gt;&gt; Husband, wife or partner with dependants ;  &gt; Fewer than 4 weeks of insufficient hours ;  &gt; Males ;</t>
  </si>
  <si>
    <t>&gt;&gt; Husband, wife or partner with dependants ;  &gt; Fewer than 4 weeks of insufficient hours ;  &gt; Females ;</t>
  </si>
  <si>
    <t>&gt;&gt; Husband, wife or partner with dependants ;  &gt; 4-12 weeks of insufficient hours ;  Persons ;</t>
  </si>
  <si>
    <t>&gt;&gt; Husband, wife or partner with dependants ;  &gt; 4-12 weeks of insufficient hours ;  &gt; Males ;</t>
  </si>
  <si>
    <t>&gt;&gt; Husband, wife or partner with dependants ;  &gt; 4-12 weeks of insufficient hours ;  &gt; Females ;</t>
  </si>
  <si>
    <t>&gt;&gt; Husband, wife or partner with dependants ;  &gt; 13-51 weeks of insufficient hours ;  Persons ;</t>
  </si>
  <si>
    <t>&gt;&gt; Husband, wife or partner with dependants ;  &gt; 13-51 weeks of insufficient hours ;  &gt; Males ;</t>
  </si>
  <si>
    <t>&gt;&gt; Husband, wife or partner with dependants ;  &gt; 13-51 weeks of insufficient hours ;  &gt; Females ;</t>
  </si>
  <si>
    <t>&gt;&gt; Husband, wife or partner with dependants ;  &gt; 52 weeks and over of insufficient hours ;  Persons ;</t>
  </si>
  <si>
    <t>&gt;&gt; Husband, wife or partner with dependants ;  &gt; 52 weeks and over of insufficient hours ;  &gt; Males ;</t>
  </si>
  <si>
    <t>&gt;&gt; Husband, wife or partner with dependants ;  &gt; 52 weeks and over of insufficient hours ;  &gt; Females ;</t>
  </si>
  <si>
    <t>&gt;&gt; Husband, wife or partner with dependants ;  Median duration of insufficient hours ;  Persons ;</t>
  </si>
  <si>
    <t>&gt;&gt; Husband, wife or partner with dependants ;  Median duration of insufficient hours ;  &gt; Males ;</t>
  </si>
  <si>
    <t>&gt;&gt; Husband, wife or partner with dependants ;  Median duration of insufficient hours ;  &gt; Females ;</t>
  </si>
  <si>
    <t>&gt;&gt; Husband, wife or partner without dependants ;  Underemployed part-time workers ;  Persons ;</t>
  </si>
  <si>
    <t>&gt;&gt; Husband, wife or partner without dependants ;  Underemployed part-time workers ;  &gt; Males ;</t>
  </si>
  <si>
    <t>&gt;&gt; Husband, wife or partner without dependants ;  Underemployed part-time workers ;  &gt; Females ;</t>
  </si>
  <si>
    <t>&gt;&gt; Husband, wife or partner without dependants ;  &gt; Fewer than 4 weeks of insufficient hours ;  Persons ;</t>
  </si>
  <si>
    <t>&gt;&gt; Husband, wife or partner without dependants ;  &gt; Fewer than 4 weeks of insufficient hours ;  &gt; Males ;</t>
  </si>
  <si>
    <t>&gt;&gt; Husband, wife or partner without dependants ;  &gt; Fewer than 4 weeks of insufficient hours ;  &gt; Females ;</t>
  </si>
  <si>
    <t>&gt;&gt; Husband, wife or partner without dependants ;  &gt; 4-12 weeks of insufficient hours ;  Persons ;</t>
  </si>
  <si>
    <t>&gt;&gt; Husband, wife or partner without dependants ;  &gt; 4-12 weeks of insufficient hours ;  &gt; Males ;</t>
  </si>
  <si>
    <t>&gt;&gt; Husband, wife or partner without dependants ;  &gt; 4-12 weeks of insufficient hours ;  &gt; Females ;</t>
  </si>
  <si>
    <t>&gt;&gt; Husband, wife or partner without dependants ;  &gt; 13-51 weeks of insufficient hours ;  Persons ;</t>
  </si>
  <si>
    <t>&gt;&gt; Husband, wife or partner without dependants ;  &gt; 13-51 weeks of insufficient hours ;  &gt; Males ;</t>
  </si>
  <si>
    <t>&gt;&gt; Husband, wife or partner without dependants ;  &gt; 13-51 weeks of insufficient hours ;  &gt; Females ;</t>
  </si>
  <si>
    <t>&gt;&gt; Husband, wife or partner without dependants ;  &gt; 52 weeks and over of insufficient hours ;  Persons ;</t>
  </si>
  <si>
    <t>&gt;&gt; Husband, wife or partner without dependants ;  &gt; 52 weeks and over of insufficient hours ;  &gt; Males ;</t>
  </si>
  <si>
    <t>&gt;&gt; Husband, wife or partner without dependants ;  &gt; 52 weeks and over of insufficient hours ;  &gt; Females ;</t>
  </si>
  <si>
    <t>&gt;&gt; Husband, wife or partner without dependants ;  Median duration of insufficient hours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</si>
  <si>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</si>
  <si>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</si>
  <si>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</si>
  <si>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</si>
  <si>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</si>
  <si>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</si>
  <si>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</si>
  <si>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</si>
  <si>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</si>
  <si>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</si>
  <si>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</si>
  <si>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</si>
  <si>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A125551320T</t>
  </si>
  <si>
    <t>A125579400K</t>
  </si>
  <si>
    <t>A125565360V</t>
  </si>
  <si>
    <t>A125554128W</t>
  </si>
  <si>
    <t>A125582208V</t>
  </si>
  <si>
    <t>A125568168X</t>
  </si>
  <si>
    <t>A125548512A</t>
  </si>
  <si>
    <t>A125576592K</t>
  </si>
  <si>
    <t>A125562552J</t>
  </si>
  <si>
    <t>A125556936F</t>
  </si>
  <si>
    <t>A125585016F</t>
  </si>
  <si>
    <t>A125570976L</t>
  </si>
  <si>
    <t>A125559744T</t>
  </si>
  <si>
    <t>A125587824R</t>
  </si>
  <si>
    <t>A125573784X</t>
  </si>
  <si>
    <t>Weeks</t>
  </si>
  <si>
    <t>A125551321V</t>
  </si>
  <si>
    <t>A125579401L</t>
  </si>
  <si>
    <t>A125565361W</t>
  </si>
  <si>
    <t>A125551528C</t>
  </si>
  <si>
    <t>A125579608W</t>
  </si>
  <si>
    <t>A125565568F</t>
  </si>
  <si>
    <t>A125554336R</t>
  </si>
  <si>
    <t>A125582416L</t>
  </si>
  <si>
    <t>A125568376T</t>
  </si>
  <si>
    <t>A125548720V</t>
  </si>
  <si>
    <t>A125576800T</t>
  </si>
  <si>
    <t>A125562760A</t>
  </si>
  <si>
    <t>A125557144A</t>
  </si>
  <si>
    <t>A125585224X</t>
  </si>
  <si>
    <t>A125571184J</t>
  </si>
  <si>
    <t>A125559952K</t>
  </si>
  <si>
    <t>A125588032K</t>
  </si>
  <si>
    <t>A125573992T</t>
  </si>
  <si>
    <t>A125551529F</t>
  </si>
  <si>
    <t>A125579609X</t>
  </si>
  <si>
    <t>A125565569J</t>
  </si>
  <si>
    <t>A125551416K</t>
  </si>
  <si>
    <t>A125579496R</t>
  </si>
  <si>
    <t>A125565456L</t>
  </si>
  <si>
    <t>A125554224W</t>
  </si>
  <si>
    <t>A125582304V</t>
  </si>
  <si>
    <t>A125568264X</t>
  </si>
  <si>
    <t>A125548608V</t>
  </si>
  <si>
    <t>A125576688C</t>
  </si>
  <si>
    <t>A125562648A</t>
  </si>
  <si>
    <t>A125557032J</t>
  </si>
  <si>
    <t>A125585112F</t>
  </si>
  <si>
    <t>A125571072R</t>
  </si>
  <si>
    <t>A125559840T</t>
  </si>
  <si>
    <t>A125587920R</t>
  </si>
  <si>
    <t>A125573880X</t>
  </si>
  <si>
    <t>A125551417L</t>
  </si>
  <si>
    <t>A125579497T</t>
  </si>
  <si>
    <t>A125565457R</t>
  </si>
  <si>
    <t>A125551536C</t>
  </si>
  <si>
    <t>A125579616W</t>
  </si>
  <si>
    <t>A125565576F</t>
  </si>
  <si>
    <t>A125554344R</t>
  </si>
  <si>
    <t>A125582424L</t>
  </si>
  <si>
    <t>A125568384T</t>
  </si>
  <si>
    <t>A125548728L</t>
  </si>
  <si>
    <t>A125576808K</t>
  </si>
  <si>
    <t>A125562768V</t>
  </si>
  <si>
    <t>A125557152A</t>
  </si>
  <si>
    <t>A125585232X</t>
  </si>
  <si>
    <t>A125571192J</t>
  </si>
  <si>
    <t>A125559960K</t>
  </si>
  <si>
    <t>A125588040K</t>
  </si>
  <si>
    <t>A125574000J</t>
  </si>
  <si>
    <t>A125551537F</t>
  </si>
  <si>
    <t>A125579617X</t>
  </si>
  <si>
    <t>A125565577J</t>
  </si>
  <si>
    <t>A125551544C</t>
  </si>
  <si>
    <t>A125579624W</t>
  </si>
  <si>
    <t>A125565584F</t>
  </si>
  <si>
    <t>A125554352R</t>
  </si>
  <si>
    <t>A125582432L</t>
  </si>
  <si>
    <t>A125568392T</t>
  </si>
  <si>
    <t>A125548736L</t>
  </si>
  <si>
    <t>A125576816K</t>
  </si>
  <si>
    <t>A125562776V</t>
  </si>
  <si>
    <t>A125557160A</t>
  </si>
  <si>
    <t>A125585240X</t>
  </si>
  <si>
    <t>A125571200W</t>
  </si>
  <si>
    <t>A125559968C</t>
  </si>
  <si>
    <t>A125588048C</t>
  </si>
  <si>
    <t>A125574008A</t>
  </si>
  <si>
    <t>A125551545F</t>
  </si>
  <si>
    <t>A125579625X</t>
  </si>
  <si>
    <t>A125565585J</t>
  </si>
  <si>
    <t>A125551424K</t>
  </si>
  <si>
    <t>A125579504C</t>
  </si>
  <si>
    <t>A125565464L</t>
  </si>
  <si>
    <t>A125554232W</t>
  </si>
  <si>
    <t>A125582312V</t>
  </si>
  <si>
    <t>A125568272X</t>
  </si>
  <si>
    <t>A125548616V</t>
  </si>
  <si>
    <t>A125576696C</t>
  </si>
  <si>
    <t>A125562656A</t>
  </si>
  <si>
    <t>A125557040J</t>
  </si>
  <si>
    <t>A125585120F</t>
  </si>
  <si>
    <t>A125571080R</t>
  </si>
  <si>
    <t>A125559848K</t>
  </si>
  <si>
    <t>A125587928J</t>
  </si>
  <si>
    <t>A125573888T</t>
  </si>
  <si>
    <t>A125551425L</t>
  </si>
  <si>
    <t>A125579505F</t>
  </si>
  <si>
    <t>A125565465R</t>
  </si>
  <si>
    <t>A125551432K</t>
  </si>
  <si>
    <t>A125579512C</t>
  </si>
  <si>
    <t>A125565472L</t>
  </si>
  <si>
    <t>A125554240W</t>
  </si>
  <si>
    <t>A125582320V</t>
  </si>
  <si>
    <t>A125568280X</t>
  </si>
  <si>
    <t>A125548624V</t>
  </si>
  <si>
    <t>A125576704T</t>
  </si>
  <si>
    <t>A125562664A</t>
  </si>
  <si>
    <t>A125557048A</t>
  </si>
  <si>
    <t>A125585128X</t>
  </si>
  <si>
    <t>A125571088J</t>
  </si>
  <si>
    <t>A125559856K</t>
  </si>
  <si>
    <t>A125587936J</t>
  </si>
  <si>
    <t>A125573896T</t>
  </si>
  <si>
    <t>A125551433L</t>
  </si>
  <si>
    <t>A125579513F</t>
  </si>
  <si>
    <t>A125565473R</t>
  </si>
  <si>
    <t>A125551496W</t>
  </si>
  <si>
    <t>A125579576R</t>
  </si>
  <si>
    <t>A125565536L</t>
  </si>
  <si>
    <t>A125554304W</t>
  </si>
  <si>
    <t>A125582384F</t>
  </si>
  <si>
    <t>A125568344X</t>
  </si>
  <si>
    <t>A125548688F</t>
  </si>
  <si>
    <t>A125576768C</t>
  </si>
  <si>
    <t>A125562728A</t>
  </si>
  <si>
    <t>A125557112J</t>
  </si>
  <si>
    <t>A125585192T</t>
  </si>
  <si>
    <t>A125571152R</t>
  </si>
  <si>
    <t>A125559920T</t>
  </si>
  <si>
    <t>A125588000T</t>
  </si>
  <si>
    <t>A125573960X</t>
  </si>
  <si>
    <t>A125551497X</t>
  </si>
  <si>
    <t>A125579577T</t>
  </si>
  <si>
    <t>A125565537R</t>
  </si>
  <si>
    <t>A125551368C</t>
  </si>
  <si>
    <t>A125579448W</t>
  </si>
  <si>
    <t>A125565408V</t>
  </si>
  <si>
    <t>A125554176R</t>
  </si>
  <si>
    <t>A125582256L</t>
  </si>
  <si>
    <t>A125568216F</t>
  </si>
  <si>
    <t>A125548560V</t>
  </si>
  <si>
    <t>A125576640T</t>
  </si>
  <si>
    <t>A125562600R</t>
  </si>
  <si>
    <t>A125556984X</t>
  </si>
  <si>
    <t>A125585064X</t>
  </si>
  <si>
    <t>A125571024W</t>
  </si>
  <si>
    <t>A125559792K</t>
  </si>
  <si>
    <t>A125587872J</t>
  </si>
  <si>
    <t>A125573832F</t>
  </si>
  <si>
    <t>A125551369F</t>
  </si>
  <si>
    <t>A125579449X</t>
  </si>
  <si>
    <t>A125565409W</t>
  </si>
  <si>
    <t>A125551552C</t>
  </si>
  <si>
    <t>A125579632W</t>
  </si>
  <si>
    <t>A125565592F</t>
  </si>
  <si>
    <t>A125554360R</t>
  </si>
  <si>
    <t>A125582440L</t>
  </si>
  <si>
    <t>A125568400F</t>
  </si>
  <si>
    <t>A125548744L</t>
  </si>
  <si>
    <t>A125576824K</t>
  </si>
  <si>
    <t>A125562784V</t>
  </si>
  <si>
    <t>A125557168V</t>
  </si>
  <si>
    <t>A125585248T</t>
  </si>
  <si>
    <t>A125571208R</t>
  </si>
  <si>
    <t>A125559976C</t>
  </si>
  <si>
    <t>A125588056C</t>
  </si>
  <si>
    <t>A125574016A</t>
  </si>
  <si>
    <t>A125551553F</t>
  </si>
  <si>
    <t>A125579633X</t>
  </si>
  <si>
    <t>A125565593J</t>
  </si>
  <si>
    <t>A125551440K</t>
  </si>
  <si>
    <t>A125579520C</t>
  </si>
  <si>
    <t>A125565480L</t>
  </si>
  <si>
    <t>A125554248R</t>
  </si>
  <si>
    <t>A125582328L</t>
  </si>
  <si>
    <t>A125568288T</t>
  </si>
  <si>
    <t>A125548632V</t>
  </si>
  <si>
    <t>A125576712T</t>
  </si>
  <si>
    <t>A125562672A</t>
  </si>
  <si>
    <t>A125557056A</t>
  </si>
  <si>
    <t>A125585136X</t>
  </si>
  <si>
    <t>A125571096J</t>
  </si>
  <si>
    <t>A125559864K</t>
  </si>
  <si>
    <t>A125587944J</t>
  </si>
  <si>
    <t>A125573904F</t>
  </si>
  <si>
    <t>A125551441L</t>
  </si>
  <si>
    <t>A125579521F</t>
  </si>
  <si>
    <t>A125565481R</t>
  </si>
  <si>
    <t>A125551328K</t>
  </si>
  <si>
    <t>A125579408C</t>
  </si>
  <si>
    <t>A125565368L</t>
  </si>
  <si>
    <t>A125554136W</t>
  </si>
  <si>
    <t>A125582216V</t>
  </si>
  <si>
    <t>A125568176X</t>
  </si>
  <si>
    <t>A125548520A</t>
  </si>
  <si>
    <t>A125576600X</t>
  </si>
  <si>
    <t>A125562560J</t>
  </si>
  <si>
    <t>A125556944F</t>
  </si>
  <si>
    <t>A125585024F</t>
  </si>
  <si>
    <t>A125570984L</t>
  </si>
  <si>
    <t>A125559752T</t>
  </si>
  <si>
    <t>A125587832R</t>
  </si>
  <si>
    <t>A125573792X</t>
  </si>
  <si>
    <t>A125551329L</t>
  </si>
  <si>
    <t>A125579409F</t>
  </si>
  <si>
    <t>A125565369R</t>
  </si>
  <si>
    <t>A125551448C</t>
  </si>
  <si>
    <t>A125579528W</t>
  </si>
  <si>
    <t>A125565488F</t>
  </si>
  <si>
    <t>A125554256R</t>
  </si>
  <si>
    <t>A125582336L</t>
  </si>
  <si>
    <t>A125568296T</t>
  </si>
  <si>
    <t>A125548640V</t>
  </si>
  <si>
    <t>A125576720T</t>
  </si>
  <si>
    <t>A125562680A</t>
  </si>
  <si>
    <t>A125557064A</t>
  </si>
  <si>
    <t>A125585144X</t>
  </si>
  <si>
    <t>A125571104W</t>
  </si>
  <si>
    <t>A125559872K</t>
  </si>
  <si>
    <t>A125587952J</t>
  </si>
  <si>
    <t>A125573912F</t>
  </si>
  <si>
    <t>A125551449F</t>
  </si>
  <si>
    <t>A125579529X</t>
  </si>
  <si>
    <t>A125565489J</t>
  </si>
  <si>
    <t>A125551456C</t>
  </si>
  <si>
    <t>A125579536W</t>
  </si>
  <si>
    <t>A125565496F</t>
  </si>
  <si>
    <t>A125554264R</t>
  </si>
  <si>
    <t>A125582344L</t>
  </si>
  <si>
    <t>A125568304F</t>
  </si>
  <si>
    <t>A125548648L</t>
  </si>
  <si>
    <t>A125576728K</t>
  </si>
  <si>
    <t>A125562688V</t>
  </si>
  <si>
    <t>A125557072A</t>
  </si>
  <si>
    <t>A125585152X</t>
  </si>
  <si>
    <t>A125571112W</t>
  </si>
  <si>
    <t>A125559880K</t>
  </si>
  <si>
    <t>A125587960J</t>
  </si>
  <si>
    <t>A125573920F</t>
  </si>
  <si>
    <t>A125551457F</t>
  </si>
  <si>
    <t>&gt;&gt; Husband, wife or partner without dependants ;  Median duration of insufficient hours ;  &gt; Males ;</t>
  </si>
  <si>
    <t>&gt;&gt; Husband, wife or partner without dependants ;  Median duration of insufficient hours ;  &gt; Females ;</t>
  </si>
  <si>
    <t>&gt; Lone parent ;  Underemployed part-time workers ;  Persons ;</t>
  </si>
  <si>
    <t>&gt; Lone parent ;  Underemployed part-time workers ;  &gt; Males ;</t>
  </si>
  <si>
    <t>&gt; Lone parent ;  Underemployed part-time workers ;  &gt; Females ;</t>
  </si>
  <si>
    <t>&gt; Lone parent ;  &gt; Fewer than 4 weeks of insufficient hours ;  Persons ;</t>
  </si>
  <si>
    <t>&gt; Lone parent ;  &gt; Fewer than 4 weeks of insufficient hours ;  &gt; Males ;</t>
  </si>
  <si>
    <t>&gt; Lone parent ;  &gt; Fewer than 4 weeks of insufficient hours ;  &gt; Females ;</t>
  </si>
  <si>
    <t>&gt; Lone parent ;  &gt; 4-12 weeks of insufficient hours ;  Persons ;</t>
  </si>
  <si>
    <t>&gt; Lone parent ;  &gt; 4-12 weeks of insufficient hours ;  &gt; Males ;</t>
  </si>
  <si>
    <t>&gt; Lone parent ;  &gt; 4-12 weeks of insufficient hours ;  &gt; Females ;</t>
  </si>
  <si>
    <t>&gt; Lone parent ;  &gt; 13-51 weeks of insufficient hours ;  Persons ;</t>
  </si>
  <si>
    <t>&gt; Lone parent ;  &gt; 13-51 weeks of insufficient hours ;  &gt; Males ;</t>
  </si>
  <si>
    <t>&gt; Lone parent ;  &gt; 13-51 weeks of insufficient hours ;  &gt; Females ;</t>
  </si>
  <si>
    <t>&gt; Lone parent ;  &gt; 52 weeks and over of insufficient hours ;  Persons ;</t>
  </si>
  <si>
    <t>&gt; Lone parent ;  &gt; 52 weeks and over of insufficient hours ;  &gt; Males ;</t>
  </si>
  <si>
    <t>&gt; Lone parent ;  &gt; 52 weeks and over of insufficient hours ;  &gt; Females ;</t>
  </si>
  <si>
    <t>&gt; Lone parent ;  Median duration of insufficient hours ;  Persons ;</t>
  </si>
  <si>
    <t>&gt; Lone parent ;  Median duration of insufficient hours ;  &gt; Males ;</t>
  </si>
  <si>
    <t>&gt; Lone parent ;  Median duration of insufficient hours ;  &gt; Females ;</t>
  </si>
  <si>
    <t>&gt; Dependent student ;  Underemployed part-time workers ;  Persons ;</t>
  </si>
  <si>
    <t>&gt; Dependent student ;  Underemployed part-time workers ;  &gt; Males ;</t>
  </si>
  <si>
    <t>&gt; Dependent student ;  Underemployed part-time workers ;  &gt; Females ;</t>
  </si>
  <si>
    <t>&gt; Dependent student ;  &gt; Fewer than 4 weeks of insufficient hours ;  Persons ;</t>
  </si>
  <si>
    <t>&gt; Dependent student ;  &gt; Fewer than 4 weeks of insufficient hours ;  &gt; Males ;</t>
  </si>
  <si>
    <t>&gt; Dependent student ;  &gt; Fewer than 4 weeks of insufficient hours ;  &gt; Females ;</t>
  </si>
  <si>
    <t>&gt; Dependent student ;  &gt; 4-12 weeks of insufficient hours ;  Persons ;</t>
  </si>
  <si>
    <t>&gt; Dependent student ;  &gt; 4-12 weeks of insufficient hours ;  &gt; Males ;</t>
  </si>
  <si>
    <t>&gt; Dependent student ;  &gt; 4-12 weeks of insufficient hours ;  &gt; Females ;</t>
  </si>
  <si>
    <t>&gt; Dependent student ;  &gt; 13-51 weeks of insufficient hours ;  Persons ;</t>
  </si>
  <si>
    <t>&gt; Dependent student ;  &gt; 13-51 weeks of insufficient hours ;  &gt; Males ;</t>
  </si>
  <si>
    <t>&gt; Dependent student ;  &gt; 13-51 weeks of insufficient hours ;  &gt; Females ;</t>
  </si>
  <si>
    <t>&gt; Dependent student ;  &gt; 52 weeks and over of insufficient hours ;  Persons ;</t>
  </si>
  <si>
    <t>&gt; Dependent student ;  &gt; 52 weeks and over of insufficient hours ;  &gt; Males ;</t>
  </si>
  <si>
    <t>&gt; Dependent student ;  &gt; 52 weeks and over of insufficient hours ;  &gt; Females ;</t>
  </si>
  <si>
    <t>&gt; Dependent student ;  Median duration of insufficient hours ;  Persons ;</t>
  </si>
  <si>
    <t>&gt; Dependent student ;  Median duration of insufficient hours ;  &gt; Males ;</t>
  </si>
  <si>
    <t>&gt; Dependent student ;  Median duration of insufficient hours ;  &gt; Females ;</t>
  </si>
  <si>
    <t>&gt; Non-dependent child ;  Underemployed part-time workers ;  Persons ;</t>
  </si>
  <si>
    <t>&gt; Non-dependent child ;  Underemployed part-time workers ;  &gt; Males ;</t>
  </si>
  <si>
    <t>&gt; Non-dependent child ;  Underemployed part-time workers ;  &gt; Females ;</t>
  </si>
  <si>
    <t>&gt; Non-dependent child ;  &gt; Fewer than 4 weeks of insufficient hours ;  Persons ;</t>
  </si>
  <si>
    <t>&gt; Non-dependent child ;  &gt; Fewer than 4 weeks of insufficient hours ;  &gt; Males ;</t>
  </si>
  <si>
    <t>&gt; Non-dependent child ;  &gt; Fewer than 4 weeks of insufficient hours ;  &gt; Females ;</t>
  </si>
  <si>
    <t>&gt; Non-dependent child ;  &gt; 4-12 weeks of insufficient hours ;  Persons ;</t>
  </si>
  <si>
    <t>&gt; Non-dependent child ;  &gt; 4-12 weeks of insufficient hours ;  &gt; Males ;</t>
  </si>
  <si>
    <t>&gt; Non-dependent child ;  &gt; 4-12 weeks of insufficient hours ;  &gt; Females ;</t>
  </si>
  <si>
    <t>&gt; Non-dependent child ;  &gt; 13-51 weeks of insufficient hours ;  Persons ;</t>
  </si>
  <si>
    <t>&gt; Non-dependent child ;  &gt; 13-51 weeks of insufficient hours ;  &gt; Males ;</t>
  </si>
  <si>
    <t>&gt; Non-dependent child ;  &gt; 13-51 weeks of insufficient hours ;  &gt; Females ;</t>
  </si>
  <si>
    <t>&gt; Non-dependent child ;  &gt; 52 weeks and over of insufficient hours ;  Persons ;</t>
  </si>
  <si>
    <t>&gt; Non-dependent child ;  &gt; 52 weeks and over of insufficient hours ;  &gt; Males ;</t>
  </si>
  <si>
    <t>&gt; Non-dependent child ;  &gt; 52 weeks and over of insufficient hours ;  &gt; Females ;</t>
  </si>
  <si>
    <t>&gt; Non-dependent child ;  Median duration of insufficient hours ;  Persons ;</t>
  </si>
  <si>
    <t>&gt; Non-dependent child ;  Median duration of insufficient hours ;  &gt; Males ;</t>
  </si>
  <si>
    <t>&gt; Non-dependent child ;  Median duration of insufficient hours ;  &gt; Females ;</t>
  </si>
  <si>
    <t>&gt; Other relative ;  Underemployed part-time workers ;  Persons ;</t>
  </si>
  <si>
    <t>&gt; Other relative ;  Underemployed part-time workers ;  &gt; Males ;</t>
  </si>
  <si>
    <t>&gt; Other relative ;  Underemployed part-time workers ;  &gt; Females ;</t>
  </si>
  <si>
    <t>&gt; Other relative ;  &gt; Fewer than 4 weeks of insufficient hours ;  Persons ;</t>
  </si>
  <si>
    <t>&gt; Other relative ;  &gt; Fewer than 4 weeks of insufficient hours ;  &gt; Males ;</t>
  </si>
  <si>
    <t>&gt; Other relative ;  &gt; Fewer than 4 weeks of insufficient hours ;  &gt; Females ;</t>
  </si>
  <si>
    <t>&gt; Other relative ;  &gt; 4-12 weeks of insufficient hours ;  Persons ;</t>
  </si>
  <si>
    <t>&gt; Other relative ;  &gt; 4-12 weeks of insufficient hours ;  &gt; Males ;</t>
  </si>
  <si>
    <t>&gt; Other relative ;  &gt; 4-12 weeks of insufficient hours ;  &gt; Females ;</t>
  </si>
  <si>
    <t>&gt; Other relative ;  &gt; 13-51 weeks of insufficient hours ;  Persons ;</t>
  </si>
  <si>
    <t>&gt; Other relative ;  &gt; 13-51 weeks of insufficient hours ;  &gt; Males ;</t>
  </si>
  <si>
    <t>&gt; Other relative ;  &gt; 13-51 weeks of insufficient hours ;  &gt; Females ;</t>
  </si>
  <si>
    <t>&gt; Other relative ;  &gt; 52 weeks and over of insufficient hours ;  Persons ;</t>
  </si>
  <si>
    <t>&gt; Other relative ;  &gt; 52 weeks and over of insufficient hours ;  &gt; Males ;</t>
  </si>
  <si>
    <t>&gt; Other relative ;  &gt; 52 weeks and over of insufficient hours ;  &gt; Females ;</t>
  </si>
  <si>
    <t>&gt; Other relative ;  Median duration of insufficient hours ;  Persons ;</t>
  </si>
  <si>
    <t>&gt; Other relative ;  Median duration of insufficient hours ;  &gt; Males ;</t>
  </si>
  <si>
    <t>&gt; Other relative ;  Median duration of insufficient hours ;  &gt; Females ;</t>
  </si>
  <si>
    <t>Not in a family ;  Underemployed part-time workers ;  Persons ;</t>
  </si>
  <si>
    <t>Not in a family ;  Underemployed part-time workers ;  &gt; Males ;</t>
  </si>
  <si>
    <t>Not in a family ;  Underemployed part-time workers ;  &gt; Females ;</t>
  </si>
  <si>
    <t>Not in a family ;  &gt; Fewer than 4 weeks of insufficient hours ;  Persons ;</t>
  </si>
  <si>
    <t>Not in a family ;  &gt; Fewer than 4 weeks of insufficient hours ;  &gt; Males ;</t>
  </si>
  <si>
    <t>Not in a family ;  &gt; Fewer than 4 weeks of insufficient hours ;  &gt; Females ;</t>
  </si>
  <si>
    <t>Not in a family ;  &gt; 4-12 weeks of insufficient hours ;  Persons ;</t>
  </si>
  <si>
    <t>Not in a family ;  &gt; 4-12 weeks of insufficient hours ;  &gt; Males ;</t>
  </si>
  <si>
    <t>Not in a family ;  &gt; 4-12 weeks of insufficient hours ;  &gt; Females ;</t>
  </si>
  <si>
    <t>Not in a family ;  &gt; 13-51 weeks of insufficient hours ;  Persons ;</t>
  </si>
  <si>
    <t>Not in a family ;  &gt; 13-51 weeks of insufficient hours ;  &gt; Males ;</t>
  </si>
  <si>
    <t>Not in a family ;  &gt; 13-51 weeks of insufficient hours ;  &gt; Females ;</t>
  </si>
  <si>
    <t>Not in a family ;  &gt; 52 weeks and over of insufficient hours ;  Persons ;</t>
  </si>
  <si>
    <t>Not in a family ;  &gt; 52 weeks and over of insufficient hours ;  &gt; Males ;</t>
  </si>
  <si>
    <t>Not in a family ;  &gt; 52 weeks and over of insufficient hours ;  &gt; Females ;</t>
  </si>
  <si>
    <t>Not in a family ;  Median duration of insufficient hours ;  Persons ;</t>
  </si>
  <si>
    <t>Not in a family ;  Median duration of insufficient hours ;  &gt; Males ;</t>
  </si>
  <si>
    <t>Not in a family ;  Median duration of insufficient hours ;  &gt; Females ;</t>
  </si>
  <si>
    <t>&gt; Person living alone ;  Underemployed part-time workers ;  Persons ;</t>
  </si>
  <si>
    <t>&gt; Person living alone ;  Underemployed part-time workers ;  &gt; Males ;</t>
  </si>
  <si>
    <t>&gt; Person living alone ;  Underemployed part-time workers ;  &gt; Females ;</t>
  </si>
  <si>
    <t>&gt; Person living alone ;  &gt; Fewer than 4 weeks of insufficient hours ;  Persons ;</t>
  </si>
  <si>
    <t>&gt; Person living alone ;  &gt; Fewer than 4 weeks of insufficient hours ;  &gt; Males ;</t>
  </si>
  <si>
    <t>&gt; Person living alone ;  &gt; Fewer than 4 weeks of insufficient hours ;  &gt; Females ;</t>
  </si>
  <si>
    <t>&gt; Person living alone ;  &gt; 4-12 weeks of insufficient hours ;  Persons ;</t>
  </si>
  <si>
    <t>&gt; Person living alone ;  &gt; 4-12 weeks of insufficient hours ;  &gt; Males ;</t>
  </si>
  <si>
    <t>&gt; Person living alone ;  &gt; 4-12 weeks of insufficient hours ;  &gt; Females ;</t>
  </si>
  <si>
    <t>&gt; Person living alone ;  &gt; 13-51 weeks of insufficient hours ;  Persons ;</t>
  </si>
  <si>
    <t>&gt; Person living alone ;  &gt; 13-51 weeks of insufficient hours ;  &gt; Males ;</t>
  </si>
  <si>
    <t>&gt; Person living alone ;  &gt; 13-51 weeks of insufficient hours ;  &gt; Females ;</t>
  </si>
  <si>
    <t>&gt; Person living alone ;  &gt; 52 weeks and over of insufficient hours ;  Persons ;</t>
  </si>
  <si>
    <t>&gt; Person living alone ;  &gt; 52 weeks and over of insufficient hours ;  &gt; Males ;</t>
  </si>
  <si>
    <t>&gt; Person living alone ;  &gt; 52 weeks and over of insufficient hours ;  &gt; Females ;</t>
  </si>
  <si>
    <t>&gt; Person living alone ;  Median duration of insufficient hours ;  Persons ;</t>
  </si>
  <si>
    <t>&gt; Person living alone ;  Median duration of insufficient hours ;  &gt; Males ;</t>
  </si>
  <si>
    <t>&gt; Person living alone ;  Median duration of insufficient hours ;  &gt; Females ;</t>
  </si>
  <si>
    <t>&gt; Person living with non-relatives ;  Underemployed part-time workers ;  Persons ;</t>
  </si>
  <si>
    <t>&gt; Person living with non-relatives ;  Underemployed part-time workers ;  &gt; Males ;</t>
  </si>
  <si>
    <t>&gt; Person living with non-relatives ;  Underemployed part-time workers ;  &gt; Females ;</t>
  </si>
  <si>
    <t>&gt; Person living with non-relatives ;  &gt; Fewer than 4 weeks of insufficient hours ;  Persons ;</t>
  </si>
  <si>
    <t>&gt; Person living with non-relatives ;  &gt; Fewer than 4 weeks of insufficient hours ;  &gt; Males ;</t>
  </si>
  <si>
    <t>&gt; Person living with non-relatives ;  &gt; Fewer than 4 weeks of insufficient hours ;  &gt; Females ;</t>
  </si>
  <si>
    <t>&gt; Person living with non-relatives ;  &gt; 4-12 weeks of insufficient hours ;  Persons ;</t>
  </si>
  <si>
    <t>&gt; Person living with non-relatives ;  &gt; 4-12 weeks of insufficient hours ;  &gt; Males ;</t>
  </si>
  <si>
    <t>&gt; Person living with non-relatives ;  &gt; 4-12 weeks of insufficient hours ;  &gt; Females ;</t>
  </si>
  <si>
    <t>&gt; Person living with non-relatives ;  &gt; 13-51 weeks of insufficient hours ;  Persons ;</t>
  </si>
  <si>
    <t>&gt; Person living with non-relatives ;  &gt; 13-51 weeks of insufficient hours ;  &gt; Males ;</t>
  </si>
  <si>
    <t>&gt; Person living with non-relatives ;  &gt; 13-51 weeks of insufficient hours ;  &gt; Females ;</t>
  </si>
  <si>
    <t>&gt; Person living with non-relatives ;  &gt; 52 weeks and over of insufficient hours ;  Persons ;</t>
  </si>
  <si>
    <t>&gt; Person living with non-relatives ;  &gt; 52 weeks and over of insufficient hours ;  &gt; Males ;</t>
  </si>
  <si>
    <t>&gt; Person living with non-relatives ;  &gt; 52 weeks and over of insufficient hours ;  &gt; Females ;</t>
  </si>
  <si>
    <t>&gt; Person living with non-relatives ;  Median duration of insufficient hours ;  Persons ;</t>
  </si>
  <si>
    <t>&gt; Person living with non-relatives ;  Median duration of insufficient hours ;  &gt; Males ;</t>
  </si>
  <si>
    <t>&gt; Person living with non-relatives ;  Median duration of insufficient hours ;  &gt; Females ;</t>
  </si>
  <si>
    <t>Relationship not determined ;  Underemployed part-time workers ;  Persons ;</t>
  </si>
  <si>
    <t>Relationship not determined ;  Underemployed part-time workers ;  &gt; Males ;</t>
  </si>
  <si>
    <t>Relationship not determined ;  Underemployed part-time workers ;  &gt; Females ;</t>
  </si>
  <si>
    <t>Relationship not determined ;  &gt; Fewer than 4 weeks of insufficient hours ;  Persons ;</t>
  </si>
  <si>
    <t>Relationship not determined ;  &gt; Fewer than 4 weeks of insufficient hours ;  &gt; Males ;</t>
  </si>
  <si>
    <t>Relationship not determined ;  &gt; Fewer than 4 weeks of insufficient hours ;  &gt; Females ;</t>
  </si>
  <si>
    <t>Relationship not determined ;  &gt; 4-12 weeks of insufficient hours ;  Persons ;</t>
  </si>
  <si>
    <t>Relationship not determined ;  &gt; 4-12 weeks of insufficient hours ;  &gt; Males ;</t>
  </si>
  <si>
    <t>Relationship not determined ;  &gt; 4-12 weeks of insufficient hours ;  &gt; Females ;</t>
  </si>
  <si>
    <t>Relationship not determined ;  &gt; 13-51 weeks of insufficient hours ;  Persons ;</t>
  </si>
  <si>
    <t>Relationship not determined ;  &gt; 13-51 weeks of insufficient hours ;  &gt; Males ;</t>
  </si>
  <si>
    <t>Relationship not determined ;  &gt; 13-51 weeks of insufficient hours ;  &gt; Females ;</t>
  </si>
  <si>
    <t>Relationship not determined ;  &gt; 52 weeks and over of insufficient hours ;  Persons ;</t>
  </si>
  <si>
    <t>Relationship not determined ;  &gt; 52 weeks and over of insufficient hours ;  &gt; Males ;</t>
  </si>
  <si>
    <t>Relationship not determined ;  &gt; 52 weeks and over of insufficient hours ;  &gt; Females ;</t>
  </si>
  <si>
    <t>Relationship not determined ;  Median duration of insufficient hours ;  Persons ;</t>
  </si>
  <si>
    <t>Relationship not determined ;  Median duration of insufficient hours ;  &gt; Males ;</t>
  </si>
  <si>
    <t>Relationship not determined ;  Median duration of insufficient hours ;  &gt; Females ;</t>
  </si>
  <si>
    <t>Employee ;  Underemployed part-time workers ;  Persons ;</t>
  </si>
  <si>
    <t>Employee ;  Underemployed part-time workers ;  &gt; Males ;</t>
  </si>
  <si>
    <t>Employee ;  Underemployed part-time workers ;  &gt; Females ;</t>
  </si>
  <si>
    <t>Employee ;  &gt; Fewer than 4 weeks of insufficient hours ;  Persons ;</t>
  </si>
  <si>
    <t>Employee ;  &gt; Fewer than 4 weeks of insufficient hours ;  &gt; Males ;</t>
  </si>
  <si>
    <t>Employee ;  &gt; Fewer than 4 weeks of insufficient hours ;  &gt; Females ;</t>
  </si>
  <si>
    <t>Employee ;  &gt; 4-12 weeks of insufficient hours ;  Persons ;</t>
  </si>
  <si>
    <t>Employee ;  &gt; 4-12 weeks of insufficient hours ;  &gt; Males ;</t>
  </si>
  <si>
    <t>Employee ;  &gt; 4-12 weeks of insufficient hours ;  &gt; Females ;</t>
  </si>
  <si>
    <t>Employee ;  &gt; 13-51 weeks of insufficient hours ;  Persons ;</t>
  </si>
  <si>
    <t>Employee ;  &gt; 13-51 weeks of insufficient hours ;  &gt; Males ;</t>
  </si>
  <si>
    <t>Employee ;  &gt; 13-51 weeks of insufficient hours ;  &gt; Females ;</t>
  </si>
  <si>
    <t>Employee ;  &gt; 52 weeks and over of insufficient hours ;  Persons ;</t>
  </si>
  <si>
    <t>Employee ;  &gt; 52 weeks and over of insufficient hours ;  &gt; Males ;</t>
  </si>
  <si>
    <t>Employee ;  &gt; 52 weeks and over of insufficient hours ;  &gt; Females ;</t>
  </si>
  <si>
    <t>Employee ;  Median duration of insufficient hours ;  Persons ;</t>
  </si>
  <si>
    <t>Employee ;  Median duration of insufficient hours ;  &gt; Males ;</t>
  </si>
  <si>
    <t>Employee ;  Median duration of insufficient hours ;  &gt; Females ;</t>
  </si>
  <si>
    <t>&gt; Employee with paid leave entitlements ;  Underemployed part-time workers ;  Persons ;</t>
  </si>
  <si>
    <t>&gt; Employee with paid leave entitlements ;  Underemployed part-time workers ;  &gt; Males ;</t>
  </si>
  <si>
    <t>&gt; Employee with paid leave entitlements ;  Underemployed part-time workers ;  &gt; Females ;</t>
  </si>
  <si>
    <t>&gt; Employee with paid leave entitlements ;  &gt; Fewer than 4 weeks of insufficient hours ;  Persons ;</t>
  </si>
  <si>
    <t>&gt; Employee with paid leave entitlements ;  &gt; Fewer than 4 weeks of insufficient hours ;  &gt; Males ;</t>
  </si>
  <si>
    <t>&gt; Employee with paid leave entitlements ;  &gt; Fewer than 4 weeks of insufficient hours ;  &gt; Females ;</t>
  </si>
  <si>
    <t>&gt; Employee with paid leave entitlements ;  &gt; 4-12 weeks of insufficient hours ;  Persons ;</t>
  </si>
  <si>
    <t>&gt; Employee with paid leave entitlements ;  &gt; 4-12 weeks of insufficient hours ;  &gt; Males ;</t>
  </si>
  <si>
    <t>&gt; Employee with paid leave entitlements ;  &gt; 4-12 weeks of insufficient hours ;  &gt; Females ;</t>
  </si>
  <si>
    <t>&gt; Employee with paid leave entitlements ;  &gt; 13-51 weeks of insufficient hours ;  Persons ;</t>
  </si>
  <si>
    <t>&gt; Employee with paid leave entitlements ;  &gt; 13-51 weeks of insufficient hours ;  &gt; Males ;</t>
  </si>
  <si>
    <t>&gt; Employee with paid leave entitlements ;  &gt; 13-51 weeks of insufficient hours ;  &gt; Females ;</t>
  </si>
  <si>
    <t>&gt; Employee with paid leave entitlements ;  &gt; 52 weeks and over of insufficient hours ;  Persons ;</t>
  </si>
  <si>
    <t>&gt; Employee with paid leave entitlements ;  &gt; 52 weeks and over of insufficient hours ;  &gt; Males ;</t>
  </si>
  <si>
    <t>&gt; Employee with paid leave entitlements ;  &gt; 52 weeks and over of insufficient hours ;  &gt; Females ;</t>
  </si>
  <si>
    <t>&gt; Employee with paid leave entitlements ;  Median duration of insufficient hours ;  Persons ;</t>
  </si>
  <si>
    <t>&gt; Employee with paid leave entitlements ;  Median duration of insufficient hours ;  &gt; Males ;</t>
  </si>
  <si>
    <t>&gt; Employee with paid leave entitlements ;  Median duration of insufficient hours ;  &gt; Females ;</t>
  </si>
  <si>
    <t>&gt; Employee without paid leave entitlements ;  Underemployed part-time workers ;  Persons ;</t>
  </si>
  <si>
    <t>&gt; Employee without paid leave entitlements ;  Underemployed part-time workers ;  &gt; Males ;</t>
  </si>
  <si>
    <t>&gt; Employee without paid leave entitlements ;  Underemployed part-time workers ;  &gt; Females ;</t>
  </si>
  <si>
    <t>&gt; Employee without paid leave entitlements ;  &gt; Fewer than 4 weeks of insufficient hours ;  Persons ;</t>
  </si>
  <si>
    <t>&gt; Employee without paid leave entitlements ;  &gt; Fewer than 4 weeks of insufficient hours ;  &gt; Males ;</t>
  </si>
  <si>
    <t>&gt; Employee without paid leave entitlements ;  &gt; Fewer than 4 weeks of insufficient hours ;  &gt; Females ;</t>
  </si>
  <si>
    <t>&gt; Employee without paid leave entitlements ;  &gt; 4-12 weeks of insufficient hours ;  Persons ;</t>
  </si>
  <si>
    <t>&gt; Employee without paid leave entitlements ;  &gt; 4-12 weeks of insufficient hours ;  &gt; Males ;</t>
  </si>
  <si>
    <t>&gt; Employee without paid leave entitlements ;  &gt; 4-12 weeks of insufficient hours ;  &gt; Females ;</t>
  </si>
  <si>
    <t>&gt; Employee without paid leave entitlements ;  &gt; 13-51 weeks of insufficient hours ;  Persons ;</t>
  </si>
  <si>
    <t>&gt; Employee without paid leave entitlements ;  &gt; 13-51 weeks of insufficient hours ;  &gt; Males ;</t>
  </si>
  <si>
    <t>&gt; Employee without paid leave entitlements ;  &gt; 13-51 weeks of insufficient hours ;  &gt; Females ;</t>
  </si>
  <si>
    <t>&gt; Employee without paid leave entitlements ;  &gt; 52 weeks and over of insufficient hours ;  Persons ;</t>
  </si>
  <si>
    <t>&gt; Employee without paid leave entitlements ;  &gt; 52 weeks and over of insufficient hours ;  &gt; Males ;</t>
  </si>
  <si>
    <t>&gt; Employee without paid leave entitlements ;  &gt; 52 weeks and over of insufficient hours ;  &gt; Females ;</t>
  </si>
  <si>
    <t>&gt; Employee without paid leave entitlements ;  Median duration of insufficient hours ;  Persons ;</t>
  </si>
  <si>
    <t>&gt; Employee without paid leave entitlements ;  Median duration of insufficient hours ;  &gt; Males ;</t>
  </si>
  <si>
    <t>&gt; Employee without paid leave entitlements ;  Median duration of insufficient hours ;  &gt; Females ;</t>
  </si>
  <si>
    <t>Not an employee ;  Underemployed part-time workers ;  Persons ;</t>
  </si>
  <si>
    <t>Not an employee ;  Underemployed part-time workers ;  &gt; Males ;</t>
  </si>
  <si>
    <t>Not an employee ;  Underemployed part-time workers ;  &gt; Females ;</t>
  </si>
  <si>
    <t>Not an employee ;  &gt; Fewer than 4 weeks of insufficient hours ;  Persons ;</t>
  </si>
  <si>
    <t>Not an employee ;  &gt; Fewer than 4 weeks of insufficient hours ;  &gt; Males ;</t>
  </si>
  <si>
    <t>Not an employee ;  &gt; Fewer than 4 weeks of insufficient hours ;  &gt; Females ;</t>
  </si>
  <si>
    <t>Not an employee ;  &gt; 4-12 weeks of insufficient hours ;  Persons ;</t>
  </si>
  <si>
    <t>Not an employee ;  &gt; 4-12 weeks of insufficient hours ;  &gt; Males ;</t>
  </si>
  <si>
    <t>Not an employee ;  &gt; 4-12 weeks of insufficient hours ;  &gt; Females ;</t>
  </si>
  <si>
    <t>Not an employee ;  &gt; 13-51 weeks of insufficient hours ;  Persons ;</t>
  </si>
  <si>
    <t>Not an employee ;  &gt; 13-51 weeks of insufficient hours ;  &gt; Males ;</t>
  </si>
  <si>
    <t>Not an employee ;  &gt; 13-51 weeks of insufficient hours ;  &gt; Females ;</t>
  </si>
  <si>
    <t>Not an employee ;  &gt; 52 weeks and over of insufficient hours ;  Persons ;</t>
  </si>
  <si>
    <t>Not an employee ;  &gt; 52 weeks and over of insufficient hours ;  &gt; Males ;</t>
  </si>
  <si>
    <t>Not an employee ;  &gt; 52 weeks and over of insufficient hours ;  &gt; Females ;</t>
  </si>
  <si>
    <t>Not an employee ;  Median duration of insufficient hours ;  Persons ;</t>
  </si>
  <si>
    <t>Not an employee ;  Median duration of insufficient hours ;  &gt; Males ;</t>
  </si>
  <si>
    <t>Not an employee ;  Median duration of insufficient hours ;  &gt; Females ;</t>
  </si>
  <si>
    <t>Prefers more part-time hours ;  Underemployed part-time workers ;  Persons ;</t>
  </si>
  <si>
    <t>Prefers more part-time hours ;  Underemployed part-time workers ;  &gt; Males ;</t>
  </si>
  <si>
    <t>Prefers more part-time hours ;  Underemployed part-time workers ;  &gt; Females ;</t>
  </si>
  <si>
    <t>Prefers more part-time hours ;  &gt; Fewer than 4 weeks of insufficient hours ;  Persons ;</t>
  </si>
  <si>
    <t>Prefers more part-time hours ;  &gt; Fewer than 4 weeks of insufficient hours ;  &gt; Males ;</t>
  </si>
  <si>
    <t>Prefers more part-time hours ;  &gt; Fewer than 4 weeks of insufficient hours ;  &gt; Females ;</t>
  </si>
  <si>
    <t>Prefers more part-time hours ;  &gt; 4-12 weeks of insufficient hours ;  Persons ;</t>
  </si>
  <si>
    <t>Prefers more part-time hours ;  &gt; 4-12 weeks of insufficient hours ;  &gt; Males ;</t>
  </si>
  <si>
    <t>Prefers more part-time hours ;  &gt; 4-12 weeks of insufficient hours ;  &gt; Females ;</t>
  </si>
  <si>
    <t>Prefers more part-time hours ;  &gt; 13-51 weeks of insufficient hours ;  Persons ;</t>
  </si>
  <si>
    <t>Prefers more part-time hours ;  &gt; 13-51 weeks of insufficient hours ;  &gt; Males ;</t>
  </si>
  <si>
    <t>Prefers more part-time hours ;  &gt; 13-51 weeks of insufficient hours ;  &gt; Females ;</t>
  </si>
  <si>
    <t>Prefers more part-time hours ;  &gt; 52 weeks and over of insufficient hours ;  Persons ;</t>
  </si>
  <si>
    <t>Prefers more part-time hours ;  &gt; 52 weeks and over of insufficient hours ;  &gt; Males ;</t>
  </si>
  <si>
    <t>Prefers more part-time hours ;  &gt; 52 weeks and over of insufficient hours ;  &gt; Females ;</t>
  </si>
  <si>
    <t>Prefers more part-time hours ;  Median duration of insufficient hours ;  Persons ;</t>
  </si>
  <si>
    <t>Prefers more part-time hours ;  Median duration of insufficient hours ;  &gt; Males ;</t>
  </si>
  <si>
    <t>Prefers more part-time hours ;  Median duration of insufficient hours ;  &gt; Females ;</t>
  </si>
  <si>
    <t>Prefers full-time hours ;  Underemployed part-time workers ;  Persons ;</t>
  </si>
  <si>
    <t>Prefers full-time hours ;  Underemployed part-time workers ;  &gt; Males ;</t>
  </si>
  <si>
    <t>Prefers full-time hours ;  Underemployed part-time workers ;  &gt; Females ;</t>
  </si>
  <si>
    <t>Prefers full-time hours ;  &gt; Fewer than 4 weeks of insufficient hours ;  Persons ;</t>
  </si>
  <si>
    <t>Prefers full-time hours ;  &gt; Fewer than 4 weeks of insufficient hours ;  &gt; Males ;</t>
  </si>
  <si>
    <t>Prefers full-time hours ;  &gt; Fewer than 4 weeks of insufficient hours ;  &gt; Females ;</t>
  </si>
  <si>
    <t>Prefers full-time hours ;  &gt; 4-12 weeks of insufficient hours ;  Persons ;</t>
  </si>
  <si>
    <t>Prefers full-time hours ;  &gt; 4-12 weeks of insufficient hours ;  &gt; Males ;</t>
  </si>
  <si>
    <t>Prefers full-time hours ;  &gt; 4-12 weeks of insufficient hours ;  &gt; Females ;</t>
  </si>
  <si>
    <t>Prefers full-time hours ;  &gt; 13-51 weeks of insufficient hours ;  Persons ;</t>
  </si>
  <si>
    <t>Prefers full-time hours ;  &gt; 13-51 weeks of insufficient hours ;  &gt; Males ;</t>
  </si>
  <si>
    <t>Prefers full-time hours ;  &gt; 13-51 weeks of insufficient hours ;  &gt; Females ;</t>
  </si>
  <si>
    <t>Prefers full-time hours ;  &gt; 52 weeks and over of insufficient hours ;  Persons ;</t>
  </si>
  <si>
    <t>Prefers full-time hours ;  &gt; 52 weeks and over of insufficient hours ;  &gt; Males ;</t>
  </si>
  <si>
    <t>A125579537X</t>
  </si>
  <si>
    <t>A125565497J</t>
  </si>
  <si>
    <t>A125551576W</t>
  </si>
  <si>
    <t>A125579656R</t>
  </si>
  <si>
    <t>A125565616L</t>
  </si>
  <si>
    <t>A125554384J</t>
  </si>
  <si>
    <t>A125582464F</t>
  </si>
  <si>
    <t>A125568424X</t>
  </si>
  <si>
    <t>A125548768F</t>
  </si>
  <si>
    <t>A125576848C</t>
  </si>
  <si>
    <t>A125562808A</t>
  </si>
  <si>
    <t>A125557192V</t>
  </si>
  <si>
    <t>A125585272T</t>
  </si>
  <si>
    <t>A125571232R</t>
  </si>
  <si>
    <t>A125560000X</t>
  </si>
  <si>
    <t>A125588080C</t>
  </si>
  <si>
    <t>A125574040A</t>
  </si>
  <si>
    <t>A125551577X</t>
  </si>
  <si>
    <t>A125579657T</t>
  </si>
  <si>
    <t>A125565617R</t>
  </si>
  <si>
    <t>A125551288C</t>
  </si>
  <si>
    <t>A125579368W</t>
  </si>
  <si>
    <t>A125565328V</t>
  </si>
  <si>
    <t>A125554096R</t>
  </si>
  <si>
    <t>A125582176L</t>
  </si>
  <si>
    <t>A125568136F</t>
  </si>
  <si>
    <t>A125548480V</t>
  </si>
  <si>
    <t>A125576560T</t>
  </si>
  <si>
    <t>A125562520R</t>
  </si>
  <si>
    <t>A125556904L</t>
  </si>
  <si>
    <t>A125584984W</t>
  </si>
  <si>
    <t>A125570944V</t>
  </si>
  <si>
    <t>A125559712X</t>
  </si>
  <si>
    <t>A125587792J</t>
  </si>
  <si>
    <t>A125573752F</t>
  </si>
  <si>
    <t>A125551289F</t>
  </si>
  <si>
    <t>A125579369X</t>
  </si>
  <si>
    <t>A125565329W</t>
  </si>
  <si>
    <t>A125551560C</t>
  </si>
  <si>
    <t>A125579640W</t>
  </si>
  <si>
    <t>A125565600V</t>
  </si>
  <si>
    <t>A125554368J</t>
  </si>
  <si>
    <t>A125582448F</t>
  </si>
  <si>
    <t>A125568408X</t>
  </si>
  <si>
    <t>A125548752L</t>
  </si>
  <si>
    <t>A125576832K</t>
  </si>
  <si>
    <t>A125562792V</t>
  </si>
  <si>
    <t>A125557176V</t>
  </si>
  <si>
    <t>A125585256T</t>
  </si>
  <si>
    <t>A125571216R</t>
  </si>
  <si>
    <t>A125559984C</t>
  </si>
  <si>
    <t>A125588064C</t>
  </si>
  <si>
    <t>A125574024A</t>
  </si>
  <si>
    <t>A125551561F</t>
  </si>
  <si>
    <t>A125579641X</t>
  </si>
  <si>
    <t>A125565601W</t>
  </si>
  <si>
    <t>A125551568W</t>
  </si>
  <si>
    <t>A125579648R</t>
  </si>
  <si>
    <t>A125565608L</t>
  </si>
  <si>
    <t>A125554376J</t>
  </si>
  <si>
    <t>A125582456F</t>
  </si>
  <si>
    <t>A125568416X</t>
  </si>
  <si>
    <t>A125548760L</t>
  </si>
  <si>
    <t>A125576840K</t>
  </si>
  <si>
    <t>A125562800J</t>
  </si>
  <si>
    <t>A125557184V</t>
  </si>
  <si>
    <t>A125585264T</t>
  </si>
  <si>
    <t>A125571224R</t>
  </si>
  <si>
    <t>A125559992C</t>
  </si>
  <si>
    <t>A125588072C</t>
  </si>
  <si>
    <t>A125574032A</t>
  </si>
  <si>
    <t>A125551569X</t>
  </si>
  <si>
    <t>A125579649T</t>
  </si>
  <si>
    <t>A125565609R</t>
  </si>
  <si>
    <t>A125551296C</t>
  </si>
  <si>
    <t>A125579376W</t>
  </si>
  <si>
    <t>A125565336V</t>
  </si>
  <si>
    <t>A125554104C</t>
  </si>
  <si>
    <t>A125582184L</t>
  </si>
  <si>
    <t>A125568144F</t>
  </si>
  <si>
    <t>A125548488L</t>
  </si>
  <si>
    <t>A125576568K</t>
  </si>
  <si>
    <t>A125562528J</t>
  </si>
  <si>
    <t>A125556912L</t>
  </si>
  <si>
    <t>A125584992W</t>
  </si>
  <si>
    <t>A125570952V</t>
  </si>
  <si>
    <t>A125559720X</t>
  </si>
  <si>
    <t>A125587800W</t>
  </si>
  <si>
    <t>A125573760F</t>
  </si>
  <si>
    <t>A125551297F</t>
  </si>
  <si>
    <t>A125579377X</t>
  </si>
  <si>
    <t>A125565337W</t>
  </si>
  <si>
    <t>A125551376C</t>
  </si>
  <si>
    <t>A125579456W</t>
  </si>
  <si>
    <t>A125565416V</t>
  </si>
  <si>
    <t>A125554184R</t>
  </si>
  <si>
    <t>A125582264L</t>
  </si>
  <si>
    <t>A125568224F</t>
  </si>
  <si>
    <t>A125548568L</t>
  </si>
  <si>
    <t>A125576648K</t>
  </si>
  <si>
    <t>A125562608J</t>
  </si>
  <si>
    <t>A125556992X</t>
  </si>
  <si>
    <t>A125585072X</t>
  </si>
  <si>
    <t>A125571032W</t>
  </si>
  <si>
    <t>A125559800X</t>
  </si>
  <si>
    <t>A125587880J</t>
  </si>
  <si>
    <t>A125573840F</t>
  </si>
  <si>
    <t>A125551377F</t>
  </si>
  <si>
    <t>A125579457X</t>
  </si>
  <si>
    <t>A125565417W</t>
  </si>
  <si>
    <t>A125551464C</t>
  </si>
  <si>
    <t>A125579544W</t>
  </si>
  <si>
    <t>A125565504V</t>
  </si>
  <si>
    <t>A125554272R</t>
  </si>
  <si>
    <t>A125582352L</t>
  </si>
  <si>
    <t>A125568312F</t>
  </si>
  <si>
    <t>A125548656L</t>
  </si>
  <si>
    <t>A125576736K</t>
  </si>
  <si>
    <t>A125562696V</t>
  </si>
  <si>
    <t>A125557080A</t>
  </si>
  <si>
    <t>A125585160X</t>
  </si>
  <si>
    <t>A125571120W</t>
  </si>
  <si>
    <t>A125559888C</t>
  </si>
  <si>
    <t>A125587968A</t>
  </si>
  <si>
    <t>A125573928X</t>
  </si>
  <si>
    <t>A125551465F</t>
  </si>
  <si>
    <t>A125579545X</t>
  </si>
  <si>
    <t>A125565505W</t>
  </si>
  <si>
    <t>A125551584W</t>
  </si>
  <si>
    <t>A125579664R</t>
  </si>
  <si>
    <t>A125565624L</t>
  </si>
  <si>
    <t>A125554392J</t>
  </si>
  <si>
    <t>A125582472F</t>
  </si>
  <si>
    <t>A125568432X</t>
  </si>
  <si>
    <t>A125548776F</t>
  </si>
  <si>
    <t>A125576856C</t>
  </si>
  <si>
    <t>A125562816A</t>
  </si>
  <si>
    <t>A125557200J</t>
  </si>
  <si>
    <t>A125585280T</t>
  </si>
  <si>
    <t>A125571240R</t>
  </si>
  <si>
    <t>A125560008T</t>
  </si>
  <si>
    <t>A125588088W</t>
  </si>
  <si>
    <t>A125574048V</t>
  </si>
  <si>
    <t>A125551585X</t>
  </si>
  <si>
    <t>A125579665T</t>
  </si>
  <si>
    <t>A125565625R</t>
  </si>
  <si>
    <t>A125551304T</t>
  </si>
  <si>
    <t>A125579384W</t>
  </si>
  <si>
    <t>A125565344V</t>
  </si>
  <si>
    <t>A125554112C</t>
  </si>
  <si>
    <t>A125582192L</t>
  </si>
  <si>
    <t>A125568152F</t>
  </si>
  <si>
    <t>A125548496L</t>
  </si>
  <si>
    <t>A125576576K</t>
  </si>
  <si>
    <t>A125562536J</t>
  </si>
  <si>
    <t>A125556920L</t>
  </si>
  <si>
    <t>A125585000L</t>
  </si>
  <si>
    <t>A125570960V</t>
  </si>
  <si>
    <t>A125559728T</t>
  </si>
  <si>
    <t>A125587808R</t>
  </si>
  <si>
    <t>A125573768X</t>
  </si>
  <si>
    <t>A125551305V</t>
  </si>
  <si>
    <t>A125579385X</t>
  </si>
  <si>
    <t>A125565345W</t>
  </si>
  <si>
    <t>A125551504K</t>
  </si>
  <si>
    <t>A125579584R</t>
  </si>
  <si>
    <t>A125565544L</t>
  </si>
  <si>
    <t>A125554312W</t>
  </si>
  <si>
    <t>A125582392F</t>
  </si>
  <si>
    <t>A125568352X</t>
  </si>
  <si>
    <t>A125548696F</t>
  </si>
  <si>
    <t>A125576776C</t>
  </si>
  <si>
    <t>A125562736A</t>
  </si>
  <si>
    <t>A125557120J</t>
  </si>
  <si>
    <t>A125585200F</t>
  </si>
  <si>
    <t>A125571160R</t>
  </si>
  <si>
    <t>A125559928K</t>
  </si>
  <si>
    <t>A125588008K</t>
  </si>
  <si>
    <t>A125573968T</t>
  </si>
  <si>
    <t>A125551505L</t>
  </si>
  <si>
    <t>A125579585T</t>
  </si>
  <si>
    <t>A125565545R</t>
  </si>
  <si>
    <t>A125551512K</t>
  </si>
  <si>
    <t>A125579592R</t>
  </si>
  <si>
    <t>A125565552L</t>
  </si>
  <si>
    <t>A125554320W</t>
  </si>
  <si>
    <t>A125582400V</t>
  </si>
  <si>
    <t>A125568360X</t>
  </si>
  <si>
    <t>A125548704V</t>
  </si>
  <si>
    <t>A125576784C</t>
  </si>
  <si>
    <t>A125562744A</t>
  </si>
  <si>
    <t>A125557128A</t>
  </si>
  <si>
    <t>A125585208X</t>
  </si>
  <si>
    <t>A125571168J</t>
  </si>
  <si>
    <t>A125559936K</t>
  </si>
  <si>
    <t>A125588016K</t>
  </si>
  <si>
    <t>A125573976T</t>
  </si>
  <si>
    <t>A125551513L</t>
  </si>
  <si>
    <t>A125579593T</t>
  </si>
  <si>
    <t>A125565553R</t>
  </si>
  <si>
    <t>A125551344K</t>
  </si>
  <si>
    <t>A125579424C</t>
  </si>
  <si>
    <t>A125565384L</t>
  </si>
  <si>
    <t>A125554152W</t>
  </si>
  <si>
    <t>A125582232V</t>
  </si>
  <si>
    <t>A125568192X</t>
  </si>
  <si>
    <t>A125548536V</t>
  </si>
  <si>
    <t>A125576616T</t>
  </si>
  <si>
    <t>A125562576A</t>
  </si>
  <si>
    <t>A125556960F</t>
  </si>
  <si>
    <t>A125585040F</t>
  </si>
  <si>
    <t>A125571000C</t>
  </si>
  <si>
    <t>A125559768K</t>
  </si>
  <si>
    <t>A125587848J</t>
  </si>
  <si>
    <t>A125573808F</t>
  </si>
  <si>
    <t>A125551345L</t>
  </si>
  <si>
    <t>A125579425F</t>
  </si>
  <si>
    <t>A125565385R</t>
  </si>
  <si>
    <t>A125551312T</t>
  </si>
  <si>
    <t>A125579392W</t>
  </si>
  <si>
    <t>A125565352V</t>
  </si>
  <si>
    <t>A125554120C</t>
  </si>
  <si>
    <t>A125582200A</t>
  </si>
  <si>
    <t>A125568160F</t>
  </si>
  <si>
    <t>A125548504A</t>
  </si>
  <si>
    <t>A125576584K</t>
  </si>
  <si>
    <t>A125562544J</t>
  </si>
  <si>
    <t>A125556928F</t>
  </si>
  <si>
    <t>A125585008F</t>
  </si>
  <si>
    <t>A125570968L</t>
  </si>
  <si>
    <t>A125559736T</t>
  </si>
  <si>
    <t>A125587816R</t>
  </si>
  <si>
    <t>A125573776X</t>
  </si>
  <si>
    <t>A125551313V</t>
  </si>
  <si>
    <t>A125579393X</t>
  </si>
  <si>
    <t>A125565353W</t>
  </si>
  <si>
    <t>A125551384C</t>
  </si>
  <si>
    <t>A125579464W</t>
  </si>
  <si>
    <t>A125565424V</t>
  </si>
  <si>
    <t>A125554192R</t>
  </si>
  <si>
    <t>A125582272L</t>
  </si>
  <si>
    <t>A125568232F</t>
  </si>
  <si>
    <t>A125548576L</t>
  </si>
  <si>
    <t>A125576656K</t>
  </si>
  <si>
    <t>A125562616J</t>
  </si>
  <si>
    <t>A125557000R</t>
  </si>
  <si>
    <t>A125585080X</t>
  </si>
  <si>
    <t>A125571040W</t>
  </si>
  <si>
    <t>A125559808T</t>
  </si>
  <si>
    <t>A125587888A</t>
  </si>
  <si>
    <t>Prefers full-time hours ;  &gt; 52 weeks and over of insufficient hours ;  &gt; Females ;</t>
  </si>
  <si>
    <t>Prefers full-time hours ;  Median duration of insufficient hours ;  Persons ;</t>
  </si>
  <si>
    <t>Prefers full-time hours ;  Median duration of insufficient hours ;  &gt; Males ;</t>
  </si>
  <si>
    <t>Prefers full-time hours ;  Median duration of insufficient hours ;  &gt; Females ;</t>
  </si>
  <si>
    <t>&gt; Prefers less than 30 hours ;  Underemployed part-time workers ;  Persons ;</t>
  </si>
  <si>
    <t>&gt; Prefers less than 30 hours ;  Underemployed part-time workers ;  &gt; Males ;</t>
  </si>
  <si>
    <t>&gt; Prefers less than 30 hours ;  Underemployed part-time workers ;  &gt; Females ;</t>
  </si>
  <si>
    <t>&gt; Prefers less than 30 hours ;  &gt; Fewer than 4 weeks of insufficient hours ;  Persons ;</t>
  </si>
  <si>
    <t>&gt; Prefers less than 30 hours ;  &gt; Fewer than 4 weeks of insufficient hours ;  &gt; Males ;</t>
  </si>
  <si>
    <t>&gt; Prefers less than 30 hours ;  &gt; Fewer than 4 weeks of insufficient hours ;  &gt; Females ;</t>
  </si>
  <si>
    <t>&gt; Prefers less than 30 hours ;  &gt; 4-12 weeks of insufficient hours ;  Persons ;</t>
  </si>
  <si>
    <t>&gt; Prefers less than 30 hours ;  &gt; 4-12 weeks of insufficient hours ;  &gt; Males ;</t>
  </si>
  <si>
    <t>&gt; Prefers less than 30 hours ;  &gt; 4-12 weeks of insufficient hours ;  &gt; Females ;</t>
  </si>
  <si>
    <t>&gt; Prefers less than 30 hours ;  &gt; 13-51 weeks of insufficient hours ;  Persons ;</t>
  </si>
  <si>
    <t>&gt; Prefers less than 30 hours ;  &gt; 13-51 weeks of insufficient hours ;  &gt; Males ;</t>
  </si>
  <si>
    <t>&gt; Prefers less than 30 hours ;  &gt; 13-51 weeks of insufficient hours ;  &gt; Females ;</t>
  </si>
  <si>
    <t>&gt; Prefers less than 30 hours ;  &gt; 52 weeks and over of insufficient hours ;  Persons ;</t>
  </si>
  <si>
    <t>&gt; Prefers less than 30 hours ;  &gt; 52 weeks and over of insufficient hours ;  &gt; Males ;</t>
  </si>
  <si>
    <t>&gt; Prefers less than 30 hours ;  &gt; 52 weeks and over of insufficient hours ;  &gt; Females ;</t>
  </si>
  <si>
    <t>&gt; Prefers less than 30 hours ;  Median duration of insufficient hours ;  Persons ;</t>
  </si>
  <si>
    <t>&gt; Prefers less than 30 hours ;  Median duration of insufficient hours ;  &gt; Males ;</t>
  </si>
  <si>
    <t>&gt; Prefers less than 30 hours ;  Median duration of insufficient hours ;  &gt; Females ;</t>
  </si>
  <si>
    <t>&gt; Prefers 30-34 hours ;  Underemployed part-time workers ;  Persons ;</t>
  </si>
  <si>
    <t>&gt; Prefers 30-34 hours ;  Underemployed part-time workers ;  &gt; Males ;</t>
  </si>
  <si>
    <t>&gt; Prefers 30-34 hours ;  Underemployed part-time workers ;  &gt; Females ;</t>
  </si>
  <si>
    <t>&gt; Prefers 30-34 hours ;  &gt; Fewer than 4 weeks of insufficient hours ;  Persons ;</t>
  </si>
  <si>
    <t>&gt; Prefers 30-34 hours ;  &gt; Fewer than 4 weeks of insufficient hours ;  &gt; Males ;</t>
  </si>
  <si>
    <t>&gt; Prefers 30-34 hours ;  &gt; Fewer than 4 weeks of insufficient hours ;  &gt; Females ;</t>
  </si>
  <si>
    <t>&gt; Prefers 30-34 hours ;  &gt; 4-12 weeks of insufficient hours ;  Persons ;</t>
  </si>
  <si>
    <t>&gt; Prefers 30-34 hours ;  &gt; 4-12 weeks of insufficient hours ;  &gt; Males ;</t>
  </si>
  <si>
    <t>&gt; Prefers 30-34 hours ;  &gt; 4-12 weeks of insufficient hours ;  &gt; Females ;</t>
  </si>
  <si>
    <t>&gt; Prefers 30-34 hours ;  &gt; 13-51 weeks of insufficient hours ;  Persons ;</t>
  </si>
  <si>
    <t>&gt; Prefers 30-34 hours ;  &gt; 13-51 weeks of insufficient hours ;  &gt; Males ;</t>
  </si>
  <si>
    <t>&gt; Prefers 30-34 hours ;  &gt; 13-51 weeks of insufficient hours ;  &gt; Females ;</t>
  </si>
  <si>
    <t>&gt; Prefers 30-34 hours ;  &gt; 52 weeks and over of insufficient hours ;  Persons ;</t>
  </si>
  <si>
    <t>&gt; Prefers 30-34 hours ;  &gt; 52 weeks and over of insufficient hours ;  &gt; Males ;</t>
  </si>
  <si>
    <t>&gt; Prefers 30-34 hours ;  &gt; 52 weeks and over of insufficient hours ;  &gt; Females ;</t>
  </si>
  <si>
    <t>&gt; Prefers 30-34 hours ;  Median duration of insufficient hours ;  Persons ;</t>
  </si>
  <si>
    <t>&gt; Prefers 30-34 hours ;  Median duration of insufficient hours ;  &gt; Males ;</t>
  </si>
  <si>
    <t>&gt; Prefers 30-34 hours ;  Median duration of insufficient hours ;  &gt; Females ;</t>
  </si>
  <si>
    <t>&gt; Prefers 35-39 hours ;  Underemployed part-time workers ;  Persons ;</t>
  </si>
  <si>
    <t>&gt; Prefers 35-39 hours ;  Underemployed part-time workers ;  &gt; Males ;</t>
  </si>
  <si>
    <t>&gt; Prefers 35-39 hours ;  Underemployed part-time workers ;  &gt; Females ;</t>
  </si>
  <si>
    <t>&gt; Prefers 35-39 hours ;  &gt; Fewer than 4 weeks of insufficient hours ;  Persons ;</t>
  </si>
  <si>
    <t>&gt; Prefers 35-39 hours ;  &gt; Fewer than 4 weeks of insufficient hours ;  &gt; Males ;</t>
  </si>
  <si>
    <t>&gt; Prefers 35-39 hours ;  &gt; Fewer than 4 weeks of insufficient hours ;  &gt; Females ;</t>
  </si>
  <si>
    <t>&gt; Prefers 35-39 hours ;  &gt; 4-12 weeks of insufficient hours ;  Persons ;</t>
  </si>
  <si>
    <t>&gt; Prefers 35-39 hours ;  &gt; 4-12 weeks of insufficient hours ;  &gt; Males ;</t>
  </si>
  <si>
    <t>&gt; Prefers 35-39 hours ;  &gt; 4-12 weeks of insufficient hours ;  &gt; Females ;</t>
  </si>
  <si>
    <t>&gt; Prefers 35-39 hours ;  &gt; 13-51 weeks of insufficient hours ;  Persons ;</t>
  </si>
  <si>
    <t>&gt; Prefers 35-39 hours ;  &gt; 13-51 weeks of insufficient hours ;  &gt; Males ;</t>
  </si>
  <si>
    <t>&gt; Prefers 35-39 hours ;  &gt; 13-51 weeks of insufficient hours ;  &gt; Females ;</t>
  </si>
  <si>
    <t>&gt; Prefers 35-39 hours ;  &gt; 52 weeks and over of insufficient hours ;  Persons ;</t>
  </si>
  <si>
    <t>&gt; Prefers 35-39 hours ;  &gt; 52 weeks and over of insufficient hours ;  &gt; Males ;</t>
  </si>
  <si>
    <t>&gt; Prefers 35-39 hours ;  &gt; 52 weeks and over of insufficient hours ;  &gt; Females ;</t>
  </si>
  <si>
    <t>&gt; Prefers 35-39 hours ;  Median duration of insufficient hours ;  Persons ;</t>
  </si>
  <si>
    <t>&gt; Prefers 35-39 hours ;  Median duration of insufficient hours ;  &gt; Males ;</t>
  </si>
  <si>
    <t>&gt; Prefers 35-39 hours ;  Median duration of insufficient hours ;  &gt; Females ;</t>
  </si>
  <si>
    <t>&gt; Prefers 40 hours or more ;  Underemployed part-time workers ;  Persons ;</t>
  </si>
  <si>
    <t>&gt; Prefers 40 hours or more ;  Underemployed part-time workers ;  &gt; Males ;</t>
  </si>
  <si>
    <t>&gt; Prefers 40 hours or more ;  Underemployed part-time workers ;  &gt; Females ;</t>
  </si>
  <si>
    <t>&gt; Prefers 40 hours or more ;  &gt; Fewer than 4 weeks of insufficient hours ;  Persons ;</t>
  </si>
  <si>
    <t>&gt; Prefers 40 hours or more ;  &gt; Fewer than 4 weeks of insufficient hours ;  &gt; Males ;</t>
  </si>
  <si>
    <t>&gt; Prefers 40 hours or more ;  &gt; Fewer than 4 weeks of insufficient hours ;  &gt; Females ;</t>
  </si>
  <si>
    <t>&gt; Prefers 40 hours or more ;  &gt; 4-12 weeks of insufficient hours ;  Persons ;</t>
  </si>
  <si>
    <t>&gt; Prefers 40 hours or more ;  &gt; 4-12 weeks of insufficient hours ;  &gt; Males ;</t>
  </si>
  <si>
    <t>&gt; Prefers 40 hours or more ;  &gt; 4-12 weeks of insufficient hours ;  &gt; Females ;</t>
  </si>
  <si>
    <t>&gt; Prefers 40 hours or more ;  &gt; 13-51 weeks of insufficient hours ;  Persons ;</t>
  </si>
  <si>
    <t>&gt; Prefers 40 hours or more ;  &gt; 13-51 weeks of insufficient hours ;  &gt; Males ;</t>
  </si>
  <si>
    <t>&gt; Prefers 40 hours or more ;  &gt; 13-51 weeks of insufficient hours ;  &gt; Females ;</t>
  </si>
  <si>
    <t>&gt; Prefers 40 hours or more ;  &gt; 52 weeks and over of insufficient hours ;  Persons ;</t>
  </si>
  <si>
    <t>&gt; Prefers 40 hours or more ;  &gt; 52 weeks and over of insufficient hours ;  &gt; Males ;</t>
  </si>
  <si>
    <t>&gt; Prefers 40 hours or more ;  &gt; 52 weeks and over of insufficient hours ;  &gt; Females ;</t>
  </si>
  <si>
    <t>&gt; Prefers 40 hours or more ;  Median duration of insufficient hours ;  Persons ;</t>
  </si>
  <si>
    <t>&gt; Prefers 40 hours or more ;  Median duration of insufficient hours ;  &gt; Males ;</t>
  </si>
  <si>
    <t>&gt; Prefers 40 hours or more ;  Median duration of insufficient hours ;  &gt; Females ;</t>
  </si>
  <si>
    <t>Prefers less than 10 extra hours ;  Underemployed part-time workers ;  Persons ;</t>
  </si>
  <si>
    <t>Prefers less than 10 extra hours ;  Underemployed part-time workers ;  &gt; Males ;</t>
  </si>
  <si>
    <t>Prefers less than 10 extra hours ;  Underemployed part-time workers ;  &gt; Females ;</t>
  </si>
  <si>
    <t>Prefers less than 10 extra hours ;  &gt; Fewer than 4 weeks of insufficient hours ;  Persons ;</t>
  </si>
  <si>
    <t>Prefers less than 10 extra hours ;  &gt; Fewer than 4 weeks of insufficient hours ;  &gt; Males ;</t>
  </si>
  <si>
    <t>Prefers less than 10 extra hours ;  &gt; Fewer than 4 weeks of insufficient hours ;  &gt; Females ;</t>
  </si>
  <si>
    <t>Prefers less than 10 extra hours ;  &gt; 4-12 weeks of insufficient hours ;  Persons ;</t>
  </si>
  <si>
    <t>Prefers less than 10 extra hours ;  &gt; 4-12 weeks of insufficient hours ;  &gt; Males ;</t>
  </si>
  <si>
    <t>Prefers less than 10 extra hours ;  &gt; 4-12 weeks of insufficient hours ;  &gt; Females ;</t>
  </si>
  <si>
    <t>Prefers less than 10 extra hours ;  &gt; 13-51 weeks of insufficient hours ;  Persons ;</t>
  </si>
  <si>
    <t>Prefers less than 10 extra hours ;  &gt; 13-51 weeks of insufficient hours ;  &gt; Males ;</t>
  </si>
  <si>
    <t>Prefers less than 10 extra hours ;  &gt; 13-51 weeks of insufficient hours ;  &gt; Females ;</t>
  </si>
  <si>
    <t>Prefers less than 10 extra hours ;  &gt; 52 weeks and over of insufficient hours ;  Persons ;</t>
  </si>
  <si>
    <t>Prefers less than 10 extra hours ;  &gt; 52 weeks and over of insufficient hours ;  &gt; Males ;</t>
  </si>
  <si>
    <t>Prefers less than 10 extra hours ;  &gt; 52 weeks and over of insufficient hours ;  &gt; Females ;</t>
  </si>
  <si>
    <t>Prefers less than 10 extra hours ;  Median duration of insufficient hours ;  Persons ;</t>
  </si>
  <si>
    <t>Prefers less than 10 extra hours ;  Median duration of insufficient hours ;  &gt; Males ;</t>
  </si>
  <si>
    <t>Prefers less than 10 extra hours ;  Median duration of insufficient hours ;  &gt; Females ;</t>
  </si>
  <si>
    <t>Prefers 10-19 extra hours ;  Underemployed part-time workers ;  Persons ;</t>
  </si>
  <si>
    <t>Prefers 10-19 extra hours ;  Underemployed part-time workers ;  &gt; Males ;</t>
  </si>
  <si>
    <t>Prefers 10-19 extra hours ;  Underemployed part-time workers ;  &gt; Females ;</t>
  </si>
  <si>
    <t>Prefers 10-19 extra hours ;  &gt; Fewer than 4 weeks of insufficient hours ;  Persons ;</t>
  </si>
  <si>
    <t>Prefers 10-19 extra hours ;  &gt; Fewer than 4 weeks of insufficient hours ;  &gt; Males ;</t>
  </si>
  <si>
    <t>Prefers 10-19 extra hours ;  &gt; Fewer than 4 weeks of insufficient hours ;  &gt; Females ;</t>
  </si>
  <si>
    <t>Prefers 10-19 extra hours ;  &gt; 4-12 weeks of insufficient hours ;  Persons ;</t>
  </si>
  <si>
    <t>Prefers 10-19 extra hours ;  &gt; 4-12 weeks of insufficient hours ;  &gt; Males ;</t>
  </si>
  <si>
    <t>Prefers 10-19 extra hours ;  &gt; 4-12 weeks of insufficient hours ;  &gt; Females ;</t>
  </si>
  <si>
    <t>Prefers 10-19 extra hours ;  &gt; 13-51 weeks of insufficient hours ;  Persons ;</t>
  </si>
  <si>
    <t>Prefers 10-19 extra hours ;  &gt; 13-51 weeks of insufficient hours ;  &gt; Males ;</t>
  </si>
  <si>
    <t>Prefers 10-19 extra hours ;  &gt; 13-51 weeks of insufficient hours ;  &gt; Females ;</t>
  </si>
  <si>
    <t>Prefers 10-19 extra hours ;  &gt; 52 weeks and over of insufficient hours ;  Persons ;</t>
  </si>
  <si>
    <t>Prefers 10-19 extra hours ;  &gt; 52 weeks and over of insufficient hours ;  &gt; Males ;</t>
  </si>
  <si>
    <t>Prefers 10-19 extra hours ;  &gt; 52 weeks and over of insufficient hours ;  &gt; Females ;</t>
  </si>
  <si>
    <t>Prefers 10-19 extra hours ;  Median duration of insufficient hours ;  Persons ;</t>
  </si>
  <si>
    <t>Prefers 10-19 extra hours ;  Median duration of insufficient hours ;  &gt; Males ;</t>
  </si>
  <si>
    <t>Prefers 10-19 extra hours ;  Median duration of insufficient hours ;  &gt; Females ;</t>
  </si>
  <si>
    <t>Prefers 20-29 extra hours ;  Underemployed part-time workers ;  Persons ;</t>
  </si>
  <si>
    <t>Prefers 20-29 extra hours ;  Underemployed part-time workers ;  &gt; Males ;</t>
  </si>
  <si>
    <t>Prefers 20-29 extra hours ;  Underemployed part-time workers ;  &gt; Females ;</t>
  </si>
  <si>
    <t>Prefers 20-29 extra hours ;  &gt; Fewer than 4 weeks of insufficient hours ;  Persons ;</t>
  </si>
  <si>
    <t>Prefers 20-29 extra hours ;  &gt; Fewer than 4 weeks of insufficient hours ;  &gt; Males ;</t>
  </si>
  <si>
    <t>Prefers 20-29 extra hours ;  &gt; Fewer than 4 weeks of insufficient hours ;  &gt; Females ;</t>
  </si>
  <si>
    <t>Prefers 20-29 extra hours ;  &gt; 4-12 weeks of insufficient hours ;  Persons ;</t>
  </si>
  <si>
    <t>Prefers 20-29 extra hours ;  &gt; 4-12 weeks of insufficient hours ;  &gt; Males ;</t>
  </si>
  <si>
    <t>Prefers 20-29 extra hours ;  &gt; 4-12 weeks of insufficient hours ;  &gt; Females ;</t>
  </si>
  <si>
    <t>Prefers 20-29 extra hours ;  &gt; 13-51 weeks of insufficient hours ;  Persons ;</t>
  </si>
  <si>
    <t>Prefers 20-29 extra hours ;  &gt; 13-51 weeks of insufficient hours ;  &gt; Males ;</t>
  </si>
  <si>
    <t>Prefers 20-29 extra hours ;  &gt; 13-51 weeks of insufficient hours ;  &gt; Females ;</t>
  </si>
  <si>
    <t>Prefers 20-29 extra hours ;  &gt; 52 weeks and over of insufficient hours ;  Persons ;</t>
  </si>
  <si>
    <t>Prefers 20-29 extra hours ;  &gt; 52 weeks and over of insufficient hours ;  &gt; Males ;</t>
  </si>
  <si>
    <t>Prefers 20-29 extra hours ;  &gt; 52 weeks and over of insufficient hours ;  &gt; Females ;</t>
  </si>
  <si>
    <t>Prefers 20-29 extra hours ;  Median duration of insufficient hours ;  Persons ;</t>
  </si>
  <si>
    <t>Prefers 20-29 extra hours ;  Median duration of insufficient hours ;  &gt; Males ;</t>
  </si>
  <si>
    <t>Prefers 20-29 extra hours ;  Median duration of insufficient hours ;  &gt; Females ;</t>
  </si>
  <si>
    <t>Prefers 30 extra hours or more ;  Underemployed part-time workers ;  Persons ;</t>
  </si>
  <si>
    <t>Prefers 30 extra hours or more ;  Underemployed part-time workers ;  &gt; Males ;</t>
  </si>
  <si>
    <t>Prefers 30 extra hours or more ;  Underemployed part-time workers ;  &gt; Females ;</t>
  </si>
  <si>
    <t>Prefers 30 extra hours or more ;  &gt; Fewer than 4 weeks of insufficient hours ;  Persons ;</t>
  </si>
  <si>
    <t>Prefers 30 extra hours or more ;  &gt; Fewer than 4 weeks of insufficient hours ;  &gt; Males ;</t>
  </si>
  <si>
    <t>Prefers 30 extra hours or more ;  &gt; Fewer than 4 weeks of insufficient hours ;  &gt; Females ;</t>
  </si>
  <si>
    <t>Prefers 30 extra hours or more ;  &gt; 4-12 weeks of insufficient hours ;  Persons ;</t>
  </si>
  <si>
    <t>Prefers 30 extra hours or more ;  &gt; 4-12 weeks of insufficient hours ;  &gt; Males ;</t>
  </si>
  <si>
    <t>Prefers 30 extra hours or more ;  &gt; 4-12 weeks of insufficient hours ;  &gt; Females ;</t>
  </si>
  <si>
    <t>Prefers 30 extra hours or more ;  &gt; 13-51 weeks of insufficient hours ;  Persons ;</t>
  </si>
  <si>
    <t>Prefers 30 extra hours or more ;  &gt; 13-51 weeks of insufficient hours ;  &gt; Males ;</t>
  </si>
  <si>
    <t>Prefers 30 extra hours or more ;  &gt; 13-51 weeks of insufficient hours ;  &gt; Females ;</t>
  </si>
  <si>
    <t>Prefers 30 extra hours or more ;  &gt; 52 weeks and over of insufficient hours ;  Persons ;</t>
  </si>
  <si>
    <t>Prefers 30 extra hours or more ;  &gt; 52 weeks and over of insufficient hours ;  &gt; Males ;</t>
  </si>
  <si>
    <t>Prefers 30 extra hours or more ;  &gt; 52 weeks and over of insufficient hours ;  &gt; Females ;</t>
  </si>
  <si>
    <t>Prefers 30 extra hours or more ;  Median duration of insufficient hours ;  Persons ;</t>
  </si>
  <si>
    <t>Prefers 30 extra hours or more ;  Median duration of insufficient hours ;  &gt; Males ;</t>
  </si>
  <si>
    <t>Prefers 30 extra hours or more ;  Median duration of insufficient hours ;  &gt; Females ;</t>
  </si>
  <si>
    <t>Would prefer to change employer to work more hours ;  Underemployed part-time workers ;  Persons ;</t>
  </si>
  <si>
    <t>Would prefer to change employer to work more hours ;  Underemployed part-time workers ;  &gt; Males ;</t>
  </si>
  <si>
    <t>Would prefer to change employer to work more hours ;  Underemployed part-time workers ;  &gt; Females ;</t>
  </si>
  <si>
    <t>Would prefer to change employer to work more hours ;  &gt; Fewer than 4 weeks of insufficient hours ;  Persons ;</t>
  </si>
  <si>
    <t>Would prefer to change employer to work more hours ;  &gt; Fewer than 4 weeks of insufficient hours ;  &gt; Males ;</t>
  </si>
  <si>
    <t>Would prefer to change employer to work more hours ;  &gt; Fewer than 4 weeks of insufficient hours ;  &gt; Females ;</t>
  </si>
  <si>
    <t>Would prefer to change employer to work more hours ;  &gt; 4-12 weeks of insufficient hours ;  Persons ;</t>
  </si>
  <si>
    <t>Would prefer to change employer to work more hours ;  &gt; 4-12 weeks of insufficient hours ;  &gt; Males ;</t>
  </si>
  <si>
    <t>Would prefer to change employer to work more hours ;  &gt; 4-12 weeks of insufficient hours ;  &gt; Females ;</t>
  </si>
  <si>
    <t>Would prefer to change employer to work more hours ;  &gt; 13-51 weeks of insufficient hours ;  Persons ;</t>
  </si>
  <si>
    <t>Would prefer to change employer to work more hours ;  &gt; 13-51 weeks of insufficient hours ;  &gt; Males ;</t>
  </si>
  <si>
    <t>Would prefer to change employer to work more hours ;  &gt; 13-51 weeks of insufficient hours ;  &gt; Females ;</t>
  </si>
  <si>
    <t>Would prefer to change employer to work more hours ;  &gt; 52 weeks and over of insufficient hours ;  Persons ;</t>
  </si>
  <si>
    <t>Would prefer to change employer to work more hours ;  &gt; 52 weeks and over of insufficient hours ;  &gt; Males ;</t>
  </si>
  <si>
    <t>Would prefer to change employer to work more hours ;  &gt; 52 weeks and over of insufficient hours ;  &gt; Females ;</t>
  </si>
  <si>
    <t>Would prefer to change employer to work more hours ;  Median duration of insufficient hours ;  Persons ;</t>
  </si>
  <si>
    <t>Would prefer to change employer to work more hours ;  Median duration of insufficient hours ;  &gt; Males ;</t>
  </si>
  <si>
    <t>Would prefer to change employer to work more hours ;  Median duration of insufficient hours ;  &gt; Females ;</t>
  </si>
  <si>
    <t>Would not prefer to change employer to work more hours ;  Underemployed part-time workers ;  Persons ;</t>
  </si>
  <si>
    <t>Would not prefer to change employer to work more hours ;  Underemployed part-time workers ;  &gt; Males ;</t>
  </si>
  <si>
    <t>Would not prefer to change employer to work more hours ;  Underemployed part-time workers ;  &gt; Females ;</t>
  </si>
  <si>
    <t>Would not prefer to change employer to work more hours ;  &gt; Fewer than 4 weeks of insufficient hours ;  Persons ;</t>
  </si>
  <si>
    <t>Would not prefer to change employer to work more hours ;  &gt; Fewer than 4 weeks of insufficient hours ;  &gt; Males ;</t>
  </si>
  <si>
    <t>Would not prefer to change employer to work more hours ;  &gt; Fewer than 4 weeks of insufficient hours ;  &gt; Females ;</t>
  </si>
  <si>
    <t>Would not prefer to change employer to work more hours ;  &gt; 4-12 weeks of insufficient hours ;  Persons ;</t>
  </si>
  <si>
    <t>Would not prefer to change employer to work more hours ;  &gt; 4-12 weeks of insufficient hours ;  &gt; Males ;</t>
  </si>
  <si>
    <t>Would not prefer to change employer to work more hours ;  &gt; 4-12 weeks of insufficient hours ;  &gt; Females ;</t>
  </si>
  <si>
    <t>Would not prefer to change employer to work more hours ;  &gt; 13-51 weeks of insufficient hours ;  Persons ;</t>
  </si>
  <si>
    <t>Would not prefer to change employer to work more hours ;  &gt; 13-51 weeks of insufficient hours ;  &gt; Males ;</t>
  </si>
  <si>
    <t>Would not prefer to change employer to work more hours ;  &gt; 13-51 weeks of insufficient hours ;  &gt; Females ;</t>
  </si>
  <si>
    <t>Would not prefer to change employer to work more hours ;  &gt; 52 weeks and over of insufficient hours ;  Persons ;</t>
  </si>
  <si>
    <t>Would not prefer to change employer to work more hours ;  &gt; 52 weeks and over of insufficient hours ;  &gt; Males ;</t>
  </si>
  <si>
    <t>Would not prefer to change employer to work more hours ;  &gt; 52 weeks and over of insufficient hours ;  &gt; Females ;</t>
  </si>
  <si>
    <t>Would not prefer to change employer to work more hours ;  Median duration of insufficient hours ;  Persons ;</t>
  </si>
  <si>
    <t>Would not prefer to change employer to work more hours ;  Median duration of insufficient hours ;  &gt; Males ;</t>
  </si>
  <si>
    <t>Would not prefer to change employer to work more hours ;  Median duration of insufficient hours ;  &gt; Females ;</t>
  </si>
  <si>
    <t>No preference in changing employer to work more hours ;  Underemployed part-time workers ;  Persons ;</t>
  </si>
  <si>
    <t>No preference in changing employer to work more hours ;  Underemployed part-time workers ;  &gt; Males ;</t>
  </si>
  <si>
    <t>No preference in changing employer to work more hours ;  Underemployed part-time workers ;  &gt; Females ;</t>
  </si>
  <si>
    <t>No preference in changing employer to work more hours ;  &gt; Fewer than 4 weeks of insufficient hours ;  Persons ;</t>
  </si>
  <si>
    <t>No preference in changing employer to work more hours ;  &gt; Fewer than 4 weeks of insufficient hours ;  &gt; Males ;</t>
  </si>
  <si>
    <t>No preference in changing employer to work more hours ;  &gt; Fewer than 4 weeks of insufficient hours ;  &gt; Females ;</t>
  </si>
  <si>
    <t>No preference in changing employer to work more hours ;  &gt; 4-12 weeks of insufficient hours ;  Persons ;</t>
  </si>
  <si>
    <t>No preference in changing employer to work more hours ;  &gt; 4-12 weeks of insufficient hours ;  &gt; Males ;</t>
  </si>
  <si>
    <t>No preference in changing employer to work more hours ;  &gt; 4-12 weeks of insufficient hours ;  &gt; Females ;</t>
  </si>
  <si>
    <t>No preference in changing employer to work more hours ;  &gt; 13-51 weeks of insufficient hours ;  Persons ;</t>
  </si>
  <si>
    <t>No preference in changing employer to work more hours ;  &gt; 13-51 weeks of insufficient hours ;  &gt; Males ;</t>
  </si>
  <si>
    <t>No preference in changing employer to work more hours ;  &gt; 13-51 weeks of insufficient hours ;  &gt; Females ;</t>
  </si>
  <si>
    <t>No preference in changing employer to work more hours ;  &gt; 52 weeks and over of insufficient hours ;  Persons ;</t>
  </si>
  <si>
    <t>No preference in changing employer to work more hours ;  &gt; 52 weeks and over of insufficient hours ;  &gt; Males ;</t>
  </si>
  <si>
    <t>No preference in changing employer to work more hours ;  &gt; 52 weeks and over of insufficient hours ;  &gt; Females ;</t>
  </si>
  <si>
    <t>No preference in changing employer to work more hours ;  Median duration of insufficient hours ;  Persons ;</t>
  </si>
  <si>
    <t>No preference in changing employer to work more hours ;  Median duration of insufficient hours ;  &gt; Males ;</t>
  </si>
  <si>
    <t>No preference in changing employer to work more hours ;  Median duration of insufficient hours ;  &gt; Females ;</t>
  </si>
  <si>
    <t>New South Wales ;  Underemployed part-time workers ;  Persons ;</t>
  </si>
  <si>
    <t>New South Wales ;  Underemployed part-time workers ;  &gt; Males ;</t>
  </si>
  <si>
    <t>New South Wales ;  Underemployed part-time workers ;  &gt; Females ;</t>
  </si>
  <si>
    <t>New South Wales ;  &gt; Fewer than 4 weeks of insufficient hours ;  Persons ;</t>
  </si>
  <si>
    <t>New South Wales ;  &gt; Fewer than 4 weeks of insufficient hours ;  &gt; Males ;</t>
  </si>
  <si>
    <t>New South Wales ;  &gt; Fewer than 4 weeks of insufficient hours ;  &gt; Females ;</t>
  </si>
  <si>
    <t>New South Wales ;  &gt; 4-12 weeks of insufficient hours ;  Persons ;</t>
  </si>
  <si>
    <t>New South Wales ;  &gt; 4-12 weeks of insufficient hours ;  &gt; Males ;</t>
  </si>
  <si>
    <t>New South Wales ;  &gt; 4-12 weeks of insufficient hours ;  &gt; Females ;</t>
  </si>
  <si>
    <t>New South Wales ;  &gt; 13-51 weeks of insufficient hours ;  Persons ;</t>
  </si>
  <si>
    <t>New South Wales ;  &gt; 13-51 weeks of insufficient hours ;  &gt; Males ;</t>
  </si>
  <si>
    <t>New South Wales ;  &gt; 13-51 weeks of insufficient hours ;  &gt; Females ;</t>
  </si>
  <si>
    <t>New South Wales ;  &gt; 52 weeks and over of insufficient hours ;  Persons ;</t>
  </si>
  <si>
    <t>New South Wales ;  &gt; 52 weeks and over of insufficient hours ;  &gt; Males ;</t>
  </si>
  <si>
    <t>New South Wales ;  &gt; 52 weeks and over of insufficient hours ;  &gt; Females ;</t>
  </si>
  <si>
    <t>New South Wales ;  Median duration of insufficient hours ;  Persons ;</t>
  </si>
  <si>
    <t>New South Wales ;  Median duration of insufficient hours ;  &gt; Males ;</t>
  </si>
  <si>
    <t>New South Wales ;  Median duration of insufficient hours ;  &gt; Females ;</t>
  </si>
  <si>
    <t>New South Wales ;  15-64 years ;  Underemployed part-time workers ;  Persons ;</t>
  </si>
  <si>
    <t>New South Wales ;  15-64 years ;  Underemployed part-time workers ;  &gt; Males ;</t>
  </si>
  <si>
    <t>New South Wales ;  15-64 years ;  Underemployed part-time workers ;  &gt; Females ;</t>
  </si>
  <si>
    <t>New South Wales ;  15-64 years ;  &gt; Fewer than 4 weeks of insufficient hours ;  Persons ;</t>
  </si>
  <si>
    <t>New South Wales ;  15-64 years ;  &gt; Fewer than 4 weeks of insufficient hours ;  &gt; Males ;</t>
  </si>
  <si>
    <t>New South Wales ;  15-64 years ;  &gt; Fewer than 4 weeks of insufficient hours ;  &gt; Females ;</t>
  </si>
  <si>
    <t>New South Wales ;  15-64 years ;  &gt; 4-12 weeks of insufficient hours ;  Persons ;</t>
  </si>
  <si>
    <t>New South Wales ;  15-64 years ;  &gt; 4-12 weeks of insufficient hours ;  &gt; Males ;</t>
  </si>
  <si>
    <t>New South Wales ;  15-64 years ;  &gt; 4-12 weeks of insufficient hours ;  &gt; Females ;</t>
  </si>
  <si>
    <t>New South Wales ;  15-64 years ;  &gt; 13-51 weeks of insufficient hours ;  Persons ;</t>
  </si>
  <si>
    <t>New South Wales ;  15-64 years ;  &gt; 13-51 weeks of insufficient hours ;  &gt; Males ;</t>
  </si>
  <si>
    <t>New South Wales ;  15-64 years ;  &gt; 13-51 weeks of insufficient hours ;  &gt; Females ;</t>
  </si>
  <si>
    <t>New South Wales ;  15-64 years ;  &gt; 52 weeks and over of insufficient hours ;  Persons ;</t>
  </si>
  <si>
    <t>New South Wales ;  15-64 years ;  &gt; 52 weeks and over of insufficient hours ;  &gt; Males ;</t>
  </si>
  <si>
    <t>New South Wales ;  15-64 years ;  &gt; 52 weeks and over of insufficient hours ;  &gt; Females ;</t>
  </si>
  <si>
    <t>New South Wales ;  15-64 years ;  Median duration of insufficient hours ;  Persons ;</t>
  </si>
  <si>
    <t>New South Wales ;  15-64 years ;  Median duration of insufficient hours ;  &gt; Males ;</t>
  </si>
  <si>
    <t>New South Wales ;  15-64 years ;  Median duration of insufficient hours ;  &gt; Females ;</t>
  </si>
  <si>
    <t>New South Wales ;  &gt; 15-24 years ;  Underemployed part-time workers ;  Persons ;</t>
  </si>
  <si>
    <t>New South Wales ;  &gt; 15-24 years ;  Underemployed part-time workers ;  &gt; Males ;</t>
  </si>
  <si>
    <t>New South Wales ;  &gt; 15-24 years ;  Underemployed part-time workers ;  &gt; Females ;</t>
  </si>
  <si>
    <t>New South Wales ;  &gt; 15-24 years ;  &gt; Fewer than 4 weeks of insufficient hours ;  Persons ;</t>
  </si>
  <si>
    <t>New South Wales ;  &gt; 15-24 years ;  &gt; Fewer than 4 weeks of insufficient hours ;  &gt; Males ;</t>
  </si>
  <si>
    <t>New South Wales ;  &gt; 15-24 years ;  &gt; Fewer than 4 weeks of insufficient hours ;  &gt; Females ;</t>
  </si>
  <si>
    <t>New South Wales ;  &gt; 15-24 years ;  &gt; 4-12 weeks of insufficient hours ;  Persons ;</t>
  </si>
  <si>
    <t>New South Wales ;  &gt; 15-24 years ;  &gt; 4-12 weeks of insufficient hours ;  &gt; Males ;</t>
  </si>
  <si>
    <t>New South Wales ;  &gt; 15-24 years ;  &gt; 4-12 weeks of insufficient hours ;  &gt; Females ;</t>
  </si>
  <si>
    <t>New South Wales ;  &gt; 15-24 years ;  &gt; 13-51 weeks of insufficient hours ;  Persons ;</t>
  </si>
  <si>
    <t>New South Wales ;  &gt; 15-24 years ;  &gt; 13-51 weeks of insufficient hours ;  &gt; Males ;</t>
  </si>
  <si>
    <t>New South Wales ;  &gt; 15-24 years ;  &gt; 13-51 weeks of insufficient hours ;  &gt; Females ;</t>
  </si>
  <si>
    <t>A125573848X</t>
  </si>
  <si>
    <t>A125551385F</t>
  </si>
  <si>
    <t>A125579465X</t>
  </si>
  <si>
    <t>A125565425W</t>
  </si>
  <si>
    <t>A125551336K</t>
  </si>
  <si>
    <t>A125579416C</t>
  </si>
  <si>
    <t>A125565376L</t>
  </si>
  <si>
    <t>A125554144W</t>
  </si>
  <si>
    <t>A125582224V</t>
  </si>
  <si>
    <t>A125568184X</t>
  </si>
  <si>
    <t>A125548528V</t>
  </si>
  <si>
    <t>A125576608T</t>
  </si>
  <si>
    <t>A125562568A</t>
  </si>
  <si>
    <t>A125556952F</t>
  </si>
  <si>
    <t>A125585032F</t>
  </si>
  <si>
    <t>A125570992L</t>
  </si>
  <si>
    <t>A125559760T</t>
  </si>
  <si>
    <t>A125587840R</t>
  </si>
  <si>
    <t>A125573800L</t>
  </si>
  <si>
    <t>A125551337L</t>
  </si>
  <si>
    <t>A125579417F</t>
  </si>
  <si>
    <t>A125565377R</t>
  </si>
  <si>
    <t>A125551392C</t>
  </si>
  <si>
    <t>A125579472W</t>
  </si>
  <si>
    <t>A125565432V</t>
  </si>
  <si>
    <t>A125554200C</t>
  </si>
  <si>
    <t>A125582280L</t>
  </si>
  <si>
    <t>A125568240F</t>
  </si>
  <si>
    <t>A125548584L</t>
  </si>
  <si>
    <t>A125576664K</t>
  </si>
  <si>
    <t>A125562624J</t>
  </si>
  <si>
    <t>A125557008J</t>
  </si>
  <si>
    <t>A125585088T</t>
  </si>
  <si>
    <t>A125571048R</t>
  </si>
  <si>
    <t>A125559816T</t>
  </si>
  <si>
    <t>A125587896A</t>
  </si>
  <si>
    <t>A125573856X</t>
  </si>
  <si>
    <t>A125551393F</t>
  </si>
  <si>
    <t>A125579473X</t>
  </si>
  <si>
    <t>A125565433W</t>
  </si>
  <si>
    <t>A125551352K</t>
  </si>
  <si>
    <t>A125579432C</t>
  </si>
  <si>
    <t>A125565392L</t>
  </si>
  <si>
    <t>A125554160W</t>
  </si>
  <si>
    <t>A125582240V</t>
  </si>
  <si>
    <t>A125568200L</t>
  </si>
  <si>
    <t>A125548544V</t>
  </si>
  <si>
    <t>A125576624T</t>
  </si>
  <si>
    <t>A125562584A</t>
  </si>
  <si>
    <t>A125556968X</t>
  </si>
  <si>
    <t>A125585048X</t>
  </si>
  <si>
    <t>A125571008W</t>
  </si>
  <si>
    <t>A125559776K</t>
  </si>
  <si>
    <t>A125587856J</t>
  </si>
  <si>
    <t>A125573816F</t>
  </si>
  <si>
    <t>A125551353L</t>
  </si>
  <si>
    <t>A125579433F</t>
  </si>
  <si>
    <t>A125565393R</t>
  </si>
  <si>
    <t>A125551400T</t>
  </si>
  <si>
    <t>A125579480W</t>
  </si>
  <si>
    <t>A125565440V</t>
  </si>
  <si>
    <t>A125554208W</t>
  </si>
  <si>
    <t>A125582288F</t>
  </si>
  <si>
    <t>A125568248X</t>
  </si>
  <si>
    <t>A125548592L</t>
  </si>
  <si>
    <t>A125576672K</t>
  </si>
  <si>
    <t>A125562632J</t>
  </si>
  <si>
    <t>A125557016J</t>
  </si>
  <si>
    <t>A125585096T</t>
  </si>
  <si>
    <t>A125571056R</t>
  </si>
  <si>
    <t>A125559824T</t>
  </si>
  <si>
    <t>A125587904R</t>
  </si>
  <si>
    <t>A125573864X</t>
  </si>
  <si>
    <t>A125551401V</t>
  </si>
  <si>
    <t>A125579481X</t>
  </si>
  <si>
    <t>A125565441W</t>
  </si>
  <si>
    <t>A125551472C</t>
  </si>
  <si>
    <t>A125579552W</t>
  </si>
  <si>
    <t>A125565512V</t>
  </si>
  <si>
    <t>A125554280R</t>
  </si>
  <si>
    <t>A125582360L</t>
  </si>
  <si>
    <t>A125568320F</t>
  </si>
  <si>
    <t>A125548664L</t>
  </si>
  <si>
    <t>A125576744K</t>
  </si>
  <si>
    <t>A125562704J</t>
  </si>
  <si>
    <t>A125557088V</t>
  </si>
  <si>
    <t>A125585168T</t>
  </si>
  <si>
    <t>A125571128R</t>
  </si>
  <si>
    <t>A125559896C</t>
  </si>
  <si>
    <t>A125587976A</t>
  </si>
  <si>
    <t>A125573936X</t>
  </si>
  <si>
    <t>A125551473F</t>
  </si>
  <si>
    <t>A125579553X</t>
  </si>
  <si>
    <t>A125565513W</t>
  </si>
  <si>
    <t>A125551408K</t>
  </si>
  <si>
    <t>A125579488R</t>
  </si>
  <si>
    <t>A125565448L</t>
  </si>
  <si>
    <t>A125554216W</t>
  </si>
  <si>
    <t>A125582296F</t>
  </si>
  <si>
    <t>A125568256X</t>
  </si>
  <si>
    <t>A125548600A</t>
  </si>
  <si>
    <t>A125576680K</t>
  </si>
  <si>
    <t>A125562640J</t>
  </si>
  <si>
    <t>A125557024J</t>
  </si>
  <si>
    <t>A125585104F</t>
  </si>
  <si>
    <t>A125571064R</t>
  </si>
  <si>
    <t>A125559832T</t>
  </si>
  <si>
    <t>A125587912R</t>
  </si>
  <si>
    <t>A125573872X</t>
  </si>
  <si>
    <t>A125551409L</t>
  </si>
  <si>
    <t>A125579489T</t>
  </si>
  <si>
    <t>A125565449R</t>
  </si>
  <si>
    <t>A125551360K</t>
  </si>
  <si>
    <t>A125579440C</t>
  </si>
  <si>
    <t>A125565400A</t>
  </si>
  <si>
    <t>A125554168R</t>
  </si>
  <si>
    <t>A125582248L</t>
  </si>
  <si>
    <t>A125568208F</t>
  </si>
  <si>
    <t>A125548552V</t>
  </si>
  <si>
    <t>A125576632T</t>
  </si>
  <si>
    <t>A125562592A</t>
  </si>
  <si>
    <t>A125556976X</t>
  </si>
  <si>
    <t>A125585056X</t>
  </si>
  <si>
    <t>A125571016W</t>
  </si>
  <si>
    <t>A125559784K</t>
  </si>
  <si>
    <t>A125587864J</t>
  </si>
  <si>
    <t>A125573824F</t>
  </si>
  <si>
    <t>A125551361L</t>
  </si>
  <si>
    <t>A125579441F</t>
  </si>
  <si>
    <t>A125565401C</t>
  </si>
  <si>
    <t>A125551520K</t>
  </si>
  <si>
    <t>A125579600C</t>
  </si>
  <si>
    <t>A125565560L</t>
  </si>
  <si>
    <t>A125554328R</t>
  </si>
  <si>
    <t>A125582408L</t>
  </si>
  <si>
    <t>A125568368T</t>
  </si>
  <si>
    <t>A125548712V</t>
  </si>
  <si>
    <t>A125576792C</t>
  </si>
  <si>
    <t>A125562752A</t>
  </si>
  <si>
    <t>A125557136A</t>
  </si>
  <si>
    <t>A125585216X</t>
  </si>
  <si>
    <t>A125571176J</t>
  </si>
  <si>
    <t>A125559944K</t>
  </si>
  <si>
    <t>A125588024K</t>
  </si>
  <si>
    <t>A125573984T</t>
  </si>
  <si>
    <t>A125551521L</t>
  </si>
  <si>
    <t>A125579601F</t>
  </si>
  <si>
    <t>A125565561R</t>
  </si>
  <si>
    <t>A125551480C</t>
  </si>
  <si>
    <t>A125579560W</t>
  </si>
  <si>
    <t>A125565520V</t>
  </si>
  <si>
    <t>A125554288J</t>
  </si>
  <si>
    <t>A125582368F</t>
  </si>
  <si>
    <t>A125568328X</t>
  </si>
  <si>
    <t>A125548672L</t>
  </si>
  <si>
    <t>A125576752K</t>
  </si>
  <si>
    <t>A125562712J</t>
  </si>
  <si>
    <t>A125557096V</t>
  </si>
  <si>
    <t>A125585176T</t>
  </si>
  <si>
    <t>A125571136R</t>
  </si>
  <si>
    <t>A125559904T</t>
  </si>
  <si>
    <t>A125587984A</t>
  </si>
  <si>
    <t>A125573944X</t>
  </si>
  <si>
    <t>A125551481F</t>
  </si>
  <si>
    <t>A125579561X</t>
  </si>
  <si>
    <t>A125565521W</t>
  </si>
  <si>
    <t>A125551488W</t>
  </si>
  <si>
    <t>A125579568R</t>
  </si>
  <si>
    <t>A125565528L</t>
  </si>
  <si>
    <t>A125554296J</t>
  </si>
  <si>
    <t>A125582376F</t>
  </si>
  <si>
    <t>A125568336X</t>
  </si>
  <si>
    <t>A125548680L</t>
  </si>
  <si>
    <t>A125576760K</t>
  </si>
  <si>
    <t>A125562720J</t>
  </si>
  <si>
    <t>A125557104J</t>
  </si>
  <si>
    <t>A125585184T</t>
  </si>
  <si>
    <t>A125571144R</t>
  </si>
  <si>
    <t>A125559912T</t>
  </si>
  <si>
    <t>A125587992A</t>
  </si>
  <si>
    <t>A125573952X</t>
  </si>
  <si>
    <t>A125551489X</t>
  </si>
  <si>
    <t>A125579569T</t>
  </si>
  <si>
    <t>A125565529R</t>
  </si>
  <si>
    <t>A125551592W</t>
  </si>
  <si>
    <t>A125579672R</t>
  </si>
  <si>
    <t>A125565632L</t>
  </si>
  <si>
    <t>A125554400W</t>
  </si>
  <si>
    <t>A125582480F</t>
  </si>
  <si>
    <t>A125568440X</t>
  </si>
  <si>
    <t>A125548784F</t>
  </si>
  <si>
    <t>A125576864C</t>
  </si>
  <si>
    <t>A125562824A</t>
  </si>
  <si>
    <t>A125557208A</t>
  </si>
  <si>
    <t>A125585288K</t>
  </si>
  <si>
    <t>A125571248J</t>
  </si>
  <si>
    <t>A125560016T</t>
  </si>
  <si>
    <t>A125588096W</t>
  </si>
  <si>
    <t>A125574056V</t>
  </si>
  <si>
    <t>A125551593X</t>
  </si>
  <si>
    <t>A125579673T</t>
  </si>
  <si>
    <t>A125565633R</t>
  </si>
  <si>
    <t>A125553192W</t>
  </si>
  <si>
    <t>A125581272V</t>
  </si>
  <si>
    <t>A125567232L</t>
  </si>
  <si>
    <t>A125556000W</t>
  </si>
  <si>
    <t>A125584080F</t>
  </si>
  <si>
    <t>A125570040C</t>
  </si>
  <si>
    <t>A125550384K</t>
  </si>
  <si>
    <t>A125578464C</t>
  </si>
  <si>
    <t>A125564424A</t>
  </si>
  <si>
    <t>A125558808X</t>
  </si>
  <si>
    <t>A125586888J</t>
  </si>
  <si>
    <t>A125572848F</t>
  </si>
  <si>
    <t>A125561616R</t>
  </si>
  <si>
    <t>A125589696V</t>
  </si>
  <si>
    <t>A125575656T</t>
  </si>
  <si>
    <t>A125553193X</t>
  </si>
  <si>
    <t>A125581273W</t>
  </si>
  <si>
    <t>A125567233R</t>
  </si>
  <si>
    <t>A125553400C</t>
  </si>
  <si>
    <t>A125581480L</t>
  </si>
  <si>
    <t>A125567440F</t>
  </si>
  <si>
    <t>A125556208J</t>
  </si>
  <si>
    <t>A125584288T</t>
  </si>
  <si>
    <t>A125570248R</t>
  </si>
  <si>
    <t>A125550592C</t>
  </si>
  <si>
    <t>A125578672W</t>
  </si>
  <si>
    <t>A125564632V</t>
  </si>
  <si>
    <t>A125559016V</t>
  </si>
  <si>
    <t>A125587096C</t>
  </si>
  <si>
    <t>A125573056A</t>
  </si>
  <si>
    <t>A125561824J</t>
  </si>
  <si>
    <t>A125589904A</t>
  </si>
  <si>
    <t>A125575864K</t>
  </si>
  <si>
    <t>A125553401F</t>
  </si>
  <si>
    <t>A125581481R</t>
  </si>
  <si>
    <t>A125567441J</t>
  </si>
  <si>
    <t>A125553288R</t>
  </si>
  <si>
    <t>A125581368L</t>
  </si>
  <si>
    <t>A125567328F</t>
  </si>
  <si>
    <t>A125556096A</t>
  </si>
  <si>
    <t>A125584176X</t>
  </si>
  <si>
    <t>A125570136W</t>
  </si>
  <si>
    <t>A125550480K</t>
  </si>
  <si>
    <t>A125578560C</t>
  </si>
  <si>
    <t>A125564520A</t>
  </si>
  <si>
    <t>A125558904X</t>
  </si>
  <si>
    <t>A125586984J</t>
  </si>
  <si>
    <t>A125572944F</t>
  </si>
  <si>
    <t>New South Wales ;  &gt; 15-24 years ;  &gt; 52 weeks and over of insufficient hours ;  Persons ;</t>
  </si>
  <si>
    <t>New South Wales ;  &gt; 15-24 years ;  &gt; 52 weeks and over of insufficient hours ;  &gt; Males ;</t>
  </si>
  <si>
    <t>New South Wales ;  &gt; 15-24 years ;  &gt; 52 weeks and over of insufficient hours ;  &gt; Females ;</t>
  </si>
  <si>
    <t>New South Wales ;  &gt; 15-24 years ;  Median duration of insufficient hours ;  Persons ;</t>
  </si>
  <si>
    <t>New South Wales ;  &gt; 15-24 years ;  Median duration of insufficient hours ;  &gt; Males ;</t>
  </si>
  <si>
    <t>New South Wales ;  &gt; 15-24 years ;  Median duration of insufficient hours ;  &gt; Females ;</t>
  </si>
  <si>
    <t>New South Wales ;  &gt; 25-44 years ;  Underemployed part-time workers ;  Persons ;</t>
  </si>
  <si>
    <t>New South Wales ;  &gt; 25-44 years ;  Underemployed part-time workers ;  &gt; Males ;</t>
  </si>
  <si>
    <t>New South Wales ;  &gt; 25-44 years ;  Underemployed part-time workers ;  &gt; Females ;</t>
  </si>
  <si>
    <t>New South Wales ;  &gt; 25-44 years ;  &gt; Fewer than 4 weeks of insufficient hours ;  Persons ;</t>
  </si>
  <si>
    <t>New South Wales ;  &gt; 25-44 years ;  &gt; Fewer than 4 weeks of insufficient hours ;  &gt; Males ;</t>
  </si>
  <si>
    <t>New South Wales ;  &gt; 25-44 years ;  &gt; Fewer than 4 weeks of insufficient hours ;  &gt; Females ;</t>
  </si>
  <si>
    <t>New South Wales ;  &gt; 25-44 years ;  &gt; 4-12 weeks of insufficient hours ;  Persons ;</t>
  </si>
  <si>
    <t>New South Wales ;  &gt; 25-44 years ;  &gt; 4-12 weeks of insufficient hours ;  &gt; Males ;</t>
  </si>
  <si>
    <t>New South Wales ;  &gt; 25-44 years ;  &gt; 4-12 weeks of insufficient hours ;  &gt; Females ;</t>
  </si>
  <si>
    <t>New South Wales ;  &gt; 25-44 years ;  &gt; 13-51 weeks of insufficient hours ;  Persons ;</t>
  </si>
  <si>
    <t>New South Wales ;  &gt; 25-44 years ;  &gt; 13-51 weeks of insufficient hours ;  &gt; Males ;</t>
  </si>
  <si>
    <t>New South Wales ;  &gt; 25-44 years ;  &gt; 13-51 weeks of insufficient hours ;  &gt; Females ;</t>
  </si>
  <si>
    <t>New South Wales ;  &gt; 25-44 years ;  &gt; 52 weeks and over of insufficient hours ;  Persons ;</t>
  </si>
  <si>
    <t>New South Wales ;  &gt; 25-44 years ;  &gt; 52 weeks and over of insufficient hours ;  &gt; Males ;</t>
  </si>
  <si>
    <t>New South Wales ;  &gt; 25-44 years ;  &gt; 52 weeks and over of insufficient hours ;  &gt; Females ;</t>
  </si>
  <si>
    <t>New South Wales ;  &gt; 25-44 years ;  Median duration of insufficient hours ;  Persons ;</t>
  </si>
  <si>
    <t>New South Wales ;  &gt; 25-44 years ;  Median duration of insufficient hours ;  &gt; Males ;</t>
  </si>
  <si>
    <t>New South Wales ;  &gt; 25-44 years ;  Median duration of insufficient hours ;  &gt; Females ;</t>
  </si>
  <si>
    <t>New South Wales ;  &gt;&gt; 25-34 years ;  Underemployed part-time workers ;  Persons ;</t>
  </si>
  <si>
    <t>New South Wales ;  &gt;&gt; 25-34 years ;  Underemployed part-time workers ;  &gt; Males ;</t>
  </si>
  <si>
    <t>New South Wales ;  &gt;&gt; 25-34 years ;  Underemployed part-time workers ;  &gt; Females ;</t>
  </si>
  <si>
    <t>New South Wales ;  &gt;&gt; 25-34 years ;  &gt; Fewer than 4 weeks of insufficient hours ;  Persons ;</t>
  </si>
  <si>
    <t>New South Wales ;  &gt;&gt; 25-34 years ;  &gt; Fewer than 4 weeks of insufficient hours ;  &gt; Males ;</t>
  </si>
  <si>
    <t>New South Wales ;  &gt;&gt; 25-34 years ;  &gt; Fewer than 4 weeks of insufficient hours ;  &gt; Females ;</t>
  </si>
  <si>
    <t>New South Wales ;  &gt;&gt; 25-34 years ;  &gt; 4-12 weeks of insufficient hours ;  Persons ;</t>
  </si>
  <si>
    <t>New South Wales ;  &gt;&gt; 25-34 years ;  &gt; 4-12 weeks of insufficient hours ;  &gt; Males ;</t>
  </si>
  <si>
    <t>New South Wales ;  &gt;&gt; 25-34 years ;  &gt; 4-12 weeks of insufficient hours ;  &gt; Females ;</t>
  </si>
  <si>
    <t>New South Wales ;  &gt;&gt; 25-34 years ;  &gt; 13-51 weeks of insufficient hours ;  Persons ;</t>
  </si>
  <si>
    <t>New South Wales ;  &gt;&gt; 25-34 years ;  &gt; 13-51 weeks of insufficient hours ;  &gt; Males ;</t>
  </si>
  <si>
    <t>New South Wales ;  &gt;&gt; 25-34 years ;  &gt; 13-51 weeks of insufficient hours ;  &gt; Females ;</t>
  </si>
  <si>
    <t>New South Wales ;  &gt;&gt; 25-34 years ;  &gt; 52 weeks and over of insufficient hours ;  Persons ;</t>
  </si>
  <si>
    <t>New South Wales ;  &gt;&gt; 25-34 years ;  &gt; 52 weeks and over of insufficient hours ;  &gt; Males ;</t>
  </si>
  <si>
    <t>New South Wales ;  &gt;&gt; 25-34 years ;  &gt; 52 weeks and over of insufficient hours ;  &gt; Females ;</t>
  </si>
  <si>
    <t>New South Wales ;  &gt;&gt; 25-34 years ;  Median duration of insufficient hours ;  Persons ;</t>
  </si>
  <si>
    <t>New South Wales ;  &gt;&gt; 25-34 years ;  Median duration of insufficient hours ;  &gt; Males ;</t>
  </si>
  <si>
    <t>New South Wales ;  &gt;&gt; 25-34 years ;  Median duration of insufficient hours ;  &gt; Females ;</t>
  </si>
  <si>
    <t>New South Wales ;  &gt;&gt; 35-44 years ;  Underemployed part-time workers ;  Persons ;</t>
  </si>
  <si>
    <t>New South Wales ;  &gt;&gt; 35-44 years ;  Underemployed part-time workers ;  &gt; Males ;</t>
  </si>
  <si>
    <t>New South Wales ;  &gt;&gt; 35-44 years ;  Underemployed part-time workers ;  &gt; Females ;</t>
  </si>
  <si>
    <t>New South Wales ;  &gt;&gt; 35-44 years ;  &gt; Fewer than 4 weeks of insufficient hours ;  Persons ;</t>
  </si>
  <si>
    <t>New South Wales ;  &gt;&gt; 35-44 years ;  &gt; Fewer than 4 weeks of insufficient hours ;  &gt; Males ;</t>
  </si>
  <si>
    <t>New South Wales ;  &gt;&gt; 35-44 years ;  &gt; Fewer than 4 weeks of insufficient hours ;  &gt; Females ;</t>
  </si>
  <si>
    <t>New South Wales ;  &gt;&gt; 35-44 years ;  &gt; 4-12 weeks of insufficient hours ;  Persons ;</t>
  </si>
  <si>
    <t>New South Wales ;  &gt;&gt; 35-44 years ;  &gt; 4-12 weeks of insufficient hours ;  &gt; Males ;</t>
  </si>
  <si>
    <t>New South Wales ;  &gt;&gt; 35-44 years ;  &gt; 4-12 weeks of insufficient hours ;  &gt; Females ;</t>
  </si>
  <si>
    <t>New South Wales ;  &gt;&gt; 35-44 years ;  &gt; 13-51 weeks of insufficient hours ;  Persons ;</t>
  </si>
  <si>
    <t>New South Wales ;  &gt;&gt; 35-44 years ;  &gt; 13-51 weeks of insufficient hours ;  &gt; Males ;</t>
  </si>
  <si>
    <t>New South Wales ;  &gt;&gt; 35-44 years ;  &gt; 13-51 weeks of insufficient hours ;  &gt; Females ;</t>
  </si>
  <si>
    <t>New South Wales ;  &gt;&gt; 35-44 years ;  &gt; 52 weeks and over of insufficient hours ;  Persons ;</t>
  </si>
  <si>
    <t>New South Wales ;  &gt;&gt; 35-44 years ;  &gt; 52 weeks and over of insufficient hours ;  &gt; Males ;</t>
  </si>
  <si>
    <t>New South Wales ;  &gt;&gt; 35-44 years ;  &gt; 52 weeks and over of insufficient hours ;  &gt; Females ;</t>
  </si>
  <si>
    <t>New South Wales ;  &gt;&gt; 35-44 years ;  Median duration of insufficient hours ;  Persons ;</t>
  </si>
  <si>
    <t>New South Wales ;  &gt;&gt; 35-44 years ;  Median duration of insufficient hours ;  &gt; Males ;</t>
  </si>
  <si>
    <t>New South Wales ;  &gt;&gt; 35-44 years ;  Median duration of insufficient hours ;  &gt; Females ;</t>
  </si>
  <si>
    <t>New South Wales ;  &gt; 45-64 years ;  Underemployed part-time workers ;  Persons ;</t>
  </si>
  <si>
    <t>New South Wales ;  &gt; 45-64 years ;  Underemployed part-time workers ;  &gt; Males ;</t>
  </si>
  <si>
    <t>New South Wales ;  &gt; 45-64 years ;  Underemployed part-time workers ;  &gt; Females ;</t>
  </si>
  <si>
    <t>New South Wales ;  &gt; 45-64 years ;  &gt; Fewer than 4 weeks of insufficient hours ;  Persons ;</t>
  </si>
  <si>
    <t>New South Wales ;  &gt; 45-64 years ;  &gt; Fewer than 4 weeks of insufficient hours ;  &gt; Males ;</t>
  </si>
  <si>
    <t>New South Wales ;  &gt; 45-64 years ;  &gt; Fewer than 4 weeks of insufficient hours ;  &gt; Females ;</t>
  </si>
  <si>
    <t>New South Wales ;  &gt; 45-64 years ;  &gt; 4-12 weeks of insufficient hours ;  Persons ;</t>
  </si>
  <si>
    <t>New South Wales ;  &gt; 45-64 years ;  &gt; 4-12 weeks of insufficient hours ;  &gt; Males ;</t>
  </si>
  <si>
    <t>New South Wales ;  &gt; 45-64 years ;  &gt; 4-12 weeks of insufficient hours ;  &gt; Females ;</t>
  </si>
  <si>
    <t>New South Wales ;  &gt; 45-64 years ;  &gt; 13-51 weeks of insufficient hours ;  Persons ;</t>
  </si>
  <si>
    <t>New South Wales ;  &gt; 45-64 years ;  &gt; 13-51 weeks of insufficient hours ;  &gt; Males ;</t>
  </si>
  <si>
    <t>New South Wales ;  &gt; 45-64 years ;  &gt; 13-51 weeks of insufficient hours ;  &gt; Females ;</t>
  </si>
  <si>
    <t>New South Wales ;  &gt; 45-64 years ;  &gt; 52 weeks and over of insufficient hours ;  Persons ;</t>
  </si>
  <si>
    <t>New South Wales ;  &gt; 45-64 years ;  &gt; 52 weeks and over of insufficient hours ;  &gt; Males ;</t>
  </si>
  <si>
    <t>New South Wales ;  &gt; 45-64 years ;  &gt; 52 weeks and over of insufficient hours ;  &gt; Females ;</t>
  </si>
  <si>
    <t>New South Wales ;  &gt; 45-64 years ;  Median duration of insufficient hours ;  Persons ;</t>
  </si>
  <si>
    <t>New South Wales ;  &gt; 45-64 years ;  Median duration of insufficient hours ;  &gt; Males ;</t>
  </si>
  <si>
    <t>New South Wales ;  &gt; 45-64 years ;  Median duration of insufficient hours ;  &gt; Females ;</t>
  </si>
  <si>
    <t>New South Wales ;  &gt;&gt; 45-54 years ;  Underemployed part-time workers ;  Persons ;</t>
  </si>
  <si>
    <t>New South Wales ;  &gt;&gt; 45-54 years ;  Underemployed part-time workers ;  &gt; Males ;</t>
  </si>
  <si>
    <t>New South Wales ;  &gt;&gt; 45-54 years ;  Underemployed part-time workers ;  &gt; Females ;</t>
  </si>
  <si>
    <t>New South Wales ;  &gt;&gt; 45-54 years ;  &gt; Fewer than 4 weeks of insufficient hours ;  Persons ;</t>
  </si>
  <si>
    <t>New South Wales ;  &gt;&gt; 45-54 years ;  &gt; Fewer than 4 weeks of insufficient hours ;  &gt; Males ;</t>
  </si>
  <si>
    <t>New South Wales ;  &gt;&gt; 45-54 years ;  &gt; Fewer than 4 weeks of insufficient hours ;  &gt; Females ;</t>
  </si>
  <si>
    <t>New South Wales ;  &gt;&gt; 45-54 years ;  &gt; 4-12 weeks of insufficient hours ;  Persons ;</t>
  </si>
  <si>
    <t>New South Wales ;  &gt;&gt; 45-54 years ;  &gt; 4-12 weeks of insufficient hours ;  &gt; Males ;</t>
  </si>
  <si>
    <t>New South Wales ;  &gt;&gt; 45-54 years ;  &gt; 4-12 weeks of insufficient hours ;  &gt; Females ;</t>
  </si>
  <si>
    <t>New South Wales ;  &gt;&gt; 45-54 years ;  &gt; 13-51 weeks of insufficient hours ;  Persons ;</t>
  </si>
  <si>
    <t>New South Wales ;  &gt;&gt; 45-54 years ;  &gt; 13-51 weeks of insufficient hours ;  &gt; Males ;</t>
  </si>
  <si>
    <t>New South Wales ;  &gt;&gt; 45-54 years ;  &gt; 13-51 weeks of insufficient hours ;  &gt; Females ;</t>
  </si>
  <si>
    <t>New South Wales ;  &gt;&gt; 45-54 years ;  &gt; 52 weeks and over of insufficient hours ;  Persons ;</t>
  </si>
  <si>
    <t>New South Wales ;  &gt;&gt; 45-54 years ;  &gt; 52 weeks and over of insufficient hours ;  &gt; Males ;</t>
  </si>
  <si>
    <t>New South Wales ;  &gt;&gt; 45-54 years ;  &gt; 52 weeks and over of insufficient hours ;  &gt; Females ;</t>
  </si>
  <si>
    <t>New South Wales ;  &gt;&gt; 45-54 years ;  Median duration of insufficient hours ;  Persons ;</t>
  </si>
  <si>
    <t>New South Wales ;  &gt;&gt; 45-54 years ;  Median duration of insufficient hours ;  &gt; Males ;</t>
  </si>
  <si>
    <t>New South Wales ;  &gt;&gt; 45-54 years ;  Median duration of insufficient hours ;  &gt; Females ;</t>
  </si>
  <si>
    <t>New South Wales ;  &gt;&gt; 55-64 years ;  Underemployed part-time workers ;  Persons ;</t>
  </si>
  <si>
    <t>New South Wales ;  &gt;&gt; 55-64 years ;  Underemployed part-time workers ;  &gt; Males ;</t>
  </si>
  <si>
    <t>New South Wales ;  &gt;&gt; 55-64 years ;  Underemployed part-time workers ;  &gt; Females ;</t>
  </si>
  <si>
    <t>New South Wales ;  &gt;&gt; 55-64 years ;  &gt; Fewer than 4 weeks of insufficient hours ;  Persons ;</t>
  </si>
  <si>
    <t>New South Wales ;  &gt;&gt; 55-64 years ;  &gt; Fewer than 4 weeks of insufficient hours ;  &gt; Males ;</t>
  </si>
  <si>
    <t>New South Wales ;  &gt;&gt; 55-64 years ;  &gt; Fewer than 4 weeks of insufficient hours ;  &gt; Females ;</t>
  </si>
  <si>
    <t>New South Wales ;  &gt;&gt; 55-64 years ;  &gt; 4-12 weeks of insufficient hours ;  Persons ;</t>
  </si>
  <si>
    <t>New South Wales ;  &gt;&gt; 55-64 years ;  &gt; 4-12 weeks of insufficient hours ;  &gt; Males ;</t>
  </si>
  <si>
    <t>New South Wales ;  &gt;&gt; 55-64 years ;  &gt; 4-12 weeks of insufficient hours ;  &gt; Females ;</t>
  </si>
  <si>
    <t>New South Wales ;  &gt;&gt; 55-64 years ;  &gt; 13-51 weeks of insufficient hours ;  Persons ;</t>
  </si>
  <si>
    <t>New South Wales ;  &gt;&gt; 55-64 years ;  &gt; 13-51 weeks of insufficient hours ;  &gt; Males ;</t>
  </si>
  <si>
    <t>New South Wales ;  &gt;&gt; 55-64 years ;  &gt; 13-51 weeks of insufficient hours ;  &gt; Females ;</t>
  </si>
  <si>
    <t>New South Wales ;  &gt;&gt; 55-64 years ;  &gt; 52 weeks and over of insufficient hours ;  Persons ;</t>
  </si>
  <si>
    <t>New South Wales ;  &gt;&gt; 55-64 years ;  &gt; 52 weeks and over of insufficient hours ;  &gt; Males ;</t>
  </si>
  <si>
    <t>New South Wales ;  &gt;&gt; 55-64 years ;  &gt; 52 weeks and over of insufficient hours ;  &gt; Females ;</t>
  </si>
  <si>
    <t>New South Wales ;  &gt;&gt; 55-64 years ;  Median duration of insufficient hours ;  Persons ;</t>
  </si>
  <si>
    <t>New South Wales ;  &gt;&gt; 55-64 years ;  Median duration of insufficient hours ;  &gt; Males ;</t>
  </si>
  <si>
    <t>New South Wales ;  &gt;&gt; 55-64 years ;  Median duration of insufficient hours ;  &gt; Females ;</t>
  </si>
  <si>
    <t>New South Wales ;  65 years and over ;  Underemployed part-time workers ;  Persons ;</t>
  </si>
  <si>
    <t>New South Wales ;  65 years and over ;  Underemployed part-time workers ;  &gt; Males ;</t>
  </si>
  <si>
    <t>New South Wales ;  65 years and over ;  Underemployed part-time workers ;  &gt; Females ;</t>
  </si>
  <si>
    <t>New South Wales ;  65 years and over ;  &gt; Fewer than 4 weeks of insufficient hours ;  Persons ;</t>
  </si>
  <si>
    <t>New South Wales ;  65 years and over ;  &gt; Fewer than 4 weeks of insufficient hours ;  &gt; Males ;</t>
  </si>
  <si>
    <t>New South Wales ;  65 years and over ;  &gt; Fewer than 4 weeks of insufficient hours ;  &gt; Females ;</t>
  </si>
  <si>
    <t>New South Wales ;  65 years and over ;  &gt; 4-12 weeks of insufficient hours ;  Persons ;</t>
  </si>
  <si>
    <t>New South Wales ;  65 years and over ;  &gt; 4-12 weeks of insufficient hours ;  &gt; Males ;</t>
  </si>
  <si>
    <t>New South Wales ;  65 years and over ;  &gt; 4-12 weeks of insufficient hours ;  &gt; Females ;</t>
  </si>
  <si>
    <t>New South Wales ;  65 years and over ;  &gt; 13-51 weeks of insufficient hours ;  Persons ;</t>
  </si>
  <si>
    <t>New South Wales ;  65 years and over ;  &gt; 13-51 weeks of insufficient hours ;  &gt; Males ;</t>
  </si>
  <si>
    <t>New South Wales ;  65 years and over ;  &gt; 13-51 weeks of insufficient hours ;  &gt; Females ;</t>
  </si>
  <si>
    <t>New South Wales ;  65 years and over ;  &gt; 52 weeks and over of insufficient hours ;  Persons ;</t>
  </si>
  <si>
    <t>New South Wales ;  65 years and over ;  &gt; 52 weeks and over of insufficient hours ;  &gt; Males ;</t>
  </si>
  <si>
    <t>New South Wales ;  65 years and over ;  &gt; 52 weeks and over of insufficient hours ;  &gt; Females ;</t>
  </si>
  <si>
    <t>New South Wales ;  65 years and over ;  Median duration of insufficient hours ;  Persons ;</t>
  </si>
  <si>
    <t>New South Wales ;  65 years and over ;  Median duration of insufficient hours ;  &gt; Males ;</t>
  </si>
  <si>
    <t>New South Wales ;  65 years and over ;  Median duration of insufficient hours ;  &gt; Females ;</t>
  </si>
  <si>
    <t>New South Wales ;  Family member ;  Underemployed part-time workers ;  Persons ;</t>
  </si>
  <si>
    <t>New South Wales ;  Family member ;  Underemployed part-time workers ;  &gt; Males ;</t>
  </si>
  <si>
    <t>New South Wales ;  Family member ;  Underemployed part-time workers ;  &gt; Females ;</t>
  </si>
  <si>
    <t>New South Wales ;  Family member ;  &gt; Fewer than 4 weeks of insufficient hours ;  Persons ;</t>
  </si>
  <si>
    <t>New South Wales ;  Family member ;  &gt; Fewer than 4 weeks of insufficient hours ;  &gt; Males ;</t>
  </si>
  <si>
    <t>New South Wales ;  Family member ;  &gt; Fewer than 4 weeks of insufficient hours ;  &gt; Females ;</t>
  </si>
  <si>
    <t>New South Wales ;  Family member ;  &gt; 4-12 weeks of insufficient hours ;  Persons ;</t>
  </si>
  <si>
    <t>New South Wales ;  Family member ;  &gt; 4-12 weeks of insufficient hours ;  &gt; Males ;</t>
  </si>
  <si>
    <t>New South Wales ;  Family member ;  &gt; 4-12 weeks of insufficient hours ;  &gt; Females ;</t>
  </si>
  <si>
    <t>New South Wales ;  Family member ;  &gt; 13-51 weeks of insufficient hours ;  Persons ;</t>
  </si>
  <si>
    <t>New South Wales ;  Family member ;  &gt; 13-51 weeks of insufficient hours ;  &gt; Males ;</t>
  </si>
  <si>
    <t>New South Wales ;  Family member ;  &gt; 13-51 weeks of insufficient hours ;  &gt; Females ;</t>
  </si>
  <si>
    <t>New South Wales ;  Family member ;  &gt; 52 weeks and over of insufficient hours ;  Persons ;</t>
  </si>
  <si>
    <t>New South Wales ;  Family member ;  &gt; 52 weeks and over of insufficient hours ;  &gt; Males ;</t>
  </si>
  <si>
    <t>New South Wales ;  Family member ;  &gt; 52 weeks and over of insufficient hours ;  &gt; Females ;</t>
  </si>
  <si>
    <t>New South Wales ;  Family member ;  Median duration of insufficient hours ;  Persons ;</t>
  </si>
  <si>
    <t>New South Wales ;  Family member ;  Median duration of insufficient hours ;  &gt; Males ;</t>
  </si>
  <si>
    <t>New South Wales ;  Family member ;  Median duration of insufficient hours ;  &gt; Females ;</t>
  </si>
  <si>
    <t>New South Wales ;  &gt; Husband, wife or partner ;  Underemployed part-time workers ;  Persons ;</t>
  </si>
  <si>
    <t>New South Wales ;  &gt; Husband, wife or partner ;  Underemployed part-time workers ;  &gt; Males ;</t>
  </si>
  <si>
    <t>New South Wales ;  &gt; Husband, wife or partner ;  Underemployed part-time workers ;  &gt; Females ;</t>
  </si>
  <si>
    <t>New South Wales ;  &gt; Husband, wife or partner ;  &gt; Fewer than 4 weeks of insufficient hours ;  Persons ;</t>
  </si>
  <si>
    <t>New South Wales ;  &gt; Husband, wife or partner ;  &gt; Fewer than 4 weeks of insufficient hours ;  &gt; Males ;</t>
  </si>
  <si>
    <t>New South Wales ;  &gt; Husband, wife or partner ;  &gt; Fewer than 4 weeks of insufficient hours ;  &gt; Females ;</t>
  </si>
  <si>
    <t>New South Wales ;  &gt; Husband, wife or partner ;  &gt; 4-12 weeks of insufficient hours ;  Persons ;</t>
  </si>
  <si>
    <t>New South Wales ;  &gt; Husband, wife or partner ;  &gt; 4-12 weeks of insufficient hours ;  &gt; Males ;</t>
  </si>
  <si>
    <t>New South Wales ;  &gt; Husband, wife or partner ;  &gt; 4-12 weeks of insufficient hours ;  &gt; Females ;</t>
  </si>
  <si>
    <t>New South Wales ;  &gt; Husband, wife or partner ;  &gt; 13-51 weeks of insufficient hours ;  Persons ;</t>
  </si>
  <si>
    <t>New South Wales ;  &gt; Husband, wife or partner ;  &gt; 13-51 weeks of insufficient hours ;  &gt; Males ;</t>
  </si>
  <si>
    <t>New South Wales ;  &gt; Husband, wife or partner ;  &gt; 13-51 weeks of insufficient hours ;  &gt; Females ;</t>
  </si>
  <si>
    <t>New South Wales ;  &gt; Husband, wife or partner ;  &gt; 52 weeks and over of insufficient hours ;  Persons ;</t>
  </si>
  <si>
    <t>New South Wales ;  &gt; Husband, wife or partner ;  &gt; 52 weeks and over of insufficient hours ;  &gt; Males ;</t>
  </si>
  <si>
    <t>New South Wales ;  &gt; Husband, wife or partner ;  &gt; 52 weeks and over of insufficient hours ;  &gt; Females ;</t>
  </si>
  <si>
    <t>New South Wales ;  &gt; Husband, wife or partner ;  Median duration of insufficient hours ;  Persons ;</t>
  </si>
  <si>
    <t>New South Wales ;  &gt; Husband, wife or partner ;  Median duration of insufficient hours ;  &gt; Males ;</t>
  </si>
  <si>
    <t>New South Wales ;  &gt; Husband, wife or partner ;  Median duration of insufficient hours ;  &gt; Females ;</t>
  </si>
  <si>
    <t>New South Wales ;  &gt;&gt; Husband, wife or partner with dependants ;  Underemployed part-time workers ;  Persons ;</t>
  </si>
  <si>
    <t>New South Wales ;  &gt;&gt; Husband, wife or partner with dependants ;  Underemployed part-time workers ;  &gt; Males ;</t>
  </si>
  <si>
    <t>New South Wales ;  &gt;&gt; Husband, wife or partner with dependants ;  Underemployed part-time workers ;  &gt; Females ;</t>
  </si>
  <si>
    <t>New South Wales ;  &gt;&gt; Husband, wife or partner with dependants ;  &gt; Fewer than 4 weeks of insufficient hours ;  Persons ;</t>
  </si>
  <si>
    <t>New South Wales ;  &gt;&gt; Husband, wife or partner with dependants ;  &gt; Fewer than 4 weeks of insufficient hours ;  &gt; Males ;</t>
  </si>
  <si>
    <t>New South Wales ;  &gt;&gt; Husband, wife or partner with dependants ;  &gt; Fewer than 4 weeks of insufficient hours ;  &gt; Females ;</t>
  </si>
  <si>
    <t>New South Wales ;  &gt;&gt; Husband, wife or partner with dependants ;  &gt; 4-12 weeks of insufficient hours ;  Persons ;</t>
  </si>
  <si>
    <t>New South Wales ;  &gt;&gt; Husband, wife or partner with dependants ;  &gt; 4-12 weeks of insufficient hours ;  &gt; Males ;</t>
  </si>
  <si>
    <t>New South Wales ;  &gt;&gt; Husband, wife or partner with dependants ;  &gt; 4-12 weeks of insufficient hours ;  &gt; Females ;</t>
  </si>
  <si>
    <t>New South Wales ;  &gt;&gt; Husband, wife or partner with dependants ;  &gt; 13-51 weeks of insufficient hours ;  Persons ;</t>
  </si>
  <si>
    <t>New South Wales ;  &gt;&gt; Husband, wife or partner with dependants ;  &gt; 13-51 weeks of insufficient hours ;  &gt; Males ;</t>
  </si>
  <si>
    <t>New South Wales ;  &gt;&gt; Husband, wife or partner with dependants ;  &gt; 13-51 weeks of insufficient hours ;  &gt; Females ;</t>
  </si>
  <si>
    <t>New South Wales ;  &gt;&gt; Husband, wife or partner with dependants ;  &gt; 52 weeks and over of insufficient hours ;  Persons ;</t>
  </si>
  <si>
    <t>New South Wales ;  &gt;&gt; Husband, wife or partner with dependants ;  &gt; 52 weeks and over of insufficient hours ;  &gt; Males ;</t>
  </si>
  <si>
    <t>New South Wales ;  &gt;&gt; Husband, wife or partner with dependants ;  &gt; 52 weeks and over of insufficient hours ;  &gt; Females ;</t>
  </si>
  <si>
    <t>New South Wales ;  &gt;&gt; Husband, wife or partner with dependants ;  Median duration of insufficient hours ;  Persons ;</t>
  </si>
  <si>
    <t>New South Wales ;  &gt;&gt; Husband, wife or partner with dependants ;  Median duration of insufficient hours ;  &gt; Males ;</t>
  </si>
  <si>
    <t>New South Wales ;  &gt;&gt; Husband, wife or partner with dependants ;  Median duration of insufficient hours ;  &gt; Females ;</t>
  </si>
  <si>
    <t>New South Wales ;  &gt;&gt; Husband, wife or partner without dependants ;  Underemployed part-time workers ;  Persons ;</t>
  </si>
  <si>
    <t>New South Wales ;  &gt;&gt; Husband, wife or partner without dependants ;  Underemployed part-time workers ;  &gt; Males ;</t>
  </si>
  <si>
    <t>New South Wales ;  &gt;&gt; Husband, wife or partner without dependants ;  Underemployed part-time workers ;  &gt; Females ;</t>
  </si>
  <si>
    <t>New South Wales ;  &gt;&gt; Husband, wife or partner without dependants ;  &gt; Fewer than 4 weeks of insufficient hours ;  Persons ;</t>
  </si>
  <si>
    <t>New South Wales ;  &gt;&gt; Husband, wife or partner without dependants ;  &gt; Fewer than 4 weeks of insufficient hours ;  &gt; Males ;</t>
  </si>
  <si>
    <t>New South Wales ;  &gt;&gt; Husband, wife or partner without dependants ;  &gt; Fewer than 4 weeks of insufficient hours ;  &gt; Females ;</t>
  </si>
  <si>
    <t>New South Wales ;  &gt;&gt; Husband, wife or partner without dependants ;  &gt; 4-12 weeks of insufficient hours ;  Persons ;</t>
  </si>
  <si>
    <t>New South Wales ;  &gt;&gt; Husband, wife or partner without dependants ;  &gt; 4-12 weeks of insufficient hours ;  &gt; Males ;</t>
  </si>
  <si>
    <t>New South Wales ;  &gt;&gt; Husband, wife or partner without dependants ;  &gt; 4-12 weeks of insufficient hours ;  &gt; Females ;</t>
  </si>
  <si>
    <t>New South Wales ;  &gt;&gt; Husband, wife or partner without dependants ;  &gt; 13-51 weeks of insufficient hours ;  Persons ;</t>
  </si>
  <si>
    <t>New South Wales ;  &gt;&gt; Husband, wife or partner without dependants ;  &gt; 13-51 weeks of insufficient hours ;  &gt; Males ;</t>
  </si>
  <si>
    <t>New South Wales ;  &gt;&gt; Husband, wife or partner without dependants ;  &gt; 13-51 weeks of insufficient hours ;  &gt; Females ;</t>
  </si>
  <si>
    <t>New South Wales ;  &gt;&gt; Husband, wife or partner without dependants ;  &gt; 52 weeks and over of insufficient hours ;  Persons ;</t>
  </si>
  <si>
    <t>New South Wales ;  &gt;&gt; Husband, wife or partner without dependants ;  &gt; 52 weeks and over of insufficient hours ;  &gt; Males ;</t>
  </si>
  <si>
    <t>New South Wales ;  &gt;&gt; Husband, wife or partner without dependants ;  &gt; 52 weeks and over of insufficient hours ;  &gt; Females ;</t>
  </si>
  <si>
    <t>New South Wales ;  &gt;&gt; Husband, wife or partner without dependants ;  Median duration of insufficient hours ;  Persons ;</t>
  </si>
  <si>
    <t>New South Wales ;  &gt;&gt; Husband, wife or partner without dependants ;  Median duration of insufficient hours ;  &gt; Males ;</t>
  </si>
  <si>
    <t>New South Wales ;  &gt;&gt; Husband, wife or partner without dependants ;  Median duration of insufficient hours ;  &gt; Females ;</t>
  </si>
  <si>
    <t>New South Wales ;  &gt; Lone parent ;  Underemployed part-time workers ;  Persons ;</t>
  </si>
  <si>
    <t>New South Wales ;  &gt; Lone parent ;  Underemployed part-time workers ;  &gt; Males ;</t>
  </si>
  <si>
    <t>New South Wales ;  &gt; Lone parent ;  Underemployed part-time workers ;  &gt; Females ;</t>
  </si>
  <si>
    <t>New South Wales ;  &gt; Lone parent ;  &gt; Fewer than 4 weeks of insufficient hours ;  Persons ;</t>
  </si>
  <si>
    <t>New South Wales ;  &gt; Lone parent ;  &gt; Fewer than 4 weeks of insufficient hours ;  &gt; Males ;</t>
  </si>
  <si>
    <t>New South Wales ;  &gt; Lone parent ;  &gt; Fewer than 4 weeks of insufficient hours ;  &gt; Females ;</t>
  </si>
  <si>
    <t>New South Wales ;  &gt; Lone parent ;  &gt; 4-12 weeks of insufficient hours ;  Persons ;</t>
  </si>
  <si>
    <t>New South Wales ;  &gt; Lone parent ;  &gt; 4-12 weeks of insufficient hours ;  &gt; Males ;</t>
  </si>
  <si>
    <t>New South Wales ;  &gt; Lone parent ;  &gt; 4-12 weeks of insufficient hours ;  &gt; Females ;</t>
  </si>
  <si>
    <t>New South Wales ;  &gt; Lone parent ;  &gt; 13-51 weeks of insufficient hours ;  Persons ;</t>
  </si>
  <si>
    <t>New South Wales ;  &gt; Lone parent ;  &gt; 13-51 weeks of insufficient hours ;  &gt; Males ;</t>
  </si>
  <si>
    <t>New South Wales ;  &gt; Lone parent ;  &gt; 13-51 weeks of insufficient hours ;  &gt; Females ;</t>
  </si>
  <si>
    <t>New South Wales ;  &gt; Lone parent ;  &gt; 52 weeks and over of insufficient hours ;  Persons ;</t>
  </si>
  <si>
    <t>New South Wales ;  &gt; Lone parent ;  &gt; 52 weeks and over of insufficient hours ;  &gt; Males ;</t>
  </si>
  <si>
    <t>New South Wales ;  &gt; Lone parent ;  &gt; 52 weeks and over of insufficient hours ;  &gt; Females ;</t>
  </si>
  <si>
    <t>New South Wales ;  &gt; Lone parent ;  Median duration of insufficient hours ;  Persons ;</t>
  </si>
  <si>
    <t>New South Wales ;  &gt; Lone parent ;  Median duration of insufficient hours ;  &gt; Males ;</t>
  </si>
  <si>
    <t>New South Wales ;  &gt; Lone parent ;  Median duration of insufficient hours ;  &gt; Females ;</t>
  </si>
  <si>
    <t>New South Wales ;  &gt; Dependent student ;  Underemployed part-time workers ;  Persons ;</t>
  </si>
  <si>
    <t>New South Wales ;  &gt; Dependent student ;  Underemployed part-time workers ;  &gt; Males ;</t>
  </si>
  <si>
    <t>New South Wales ;  &gt; Dependent student ;  Underemployed part-time workers ;  &gt; Females ;</t>
  </si>
  <si>
    <t>New South Wales ;  &gt; Dependent student ;  &gt; Fewer than 4 weeks of insufficient hours ;  Persons ;</t>
  </si>
  <si>
    <t>New South Wales ;  &gt; Dependent student ;  &gt; Fewer than 4 weeks of insufficient hours ;  &gt; Males ;</t>
  </si>
  <si>
    <t>New South Wales ;  &gt; Dependent student ;  &gt; Fewer than 4 weeks of insufficient hours ;  &gt; Females ;</t>
  </si>
  <si>
    <t>New South Wales ;  &gt; Dependent student ;  &gt; 4-12 weeks of insufficient hours ;  Persons ;</t>
  </si>
  <si>
    <t>New South Wales ;  &gt; Dependent student ;  &gt; 4-12 weeks of insufficient hours ;  &gt; Males ;</t>
  </si>
  <si>
    <t>New South Wales ;  &gt; Dependent student ;  &gt; 4-12 weeks of insufficient hours ;  &gt; Females ;</t>
  </si>
  <si>
    <t>New South Wales ;  &gt; Dependent student ;  &gt; 13-51 weeks of insufficient hours ;  Persons ;</t>
  </si>
  <si>
    <t>New South Wales ;  &gt; Dependent student ;  &gt; 13-51 weeks of insufficient hours ;  &gt; Males ;</t>
  </si>
  <si>
    <t>New South Wales ;  &gt; Dependent student ;  &gt; 13-51 weeks of insufficient hours ;  &gt; Females ;</t>
  </si>
  <si>
    <t>New South Wales ;  &gt; Dependent student ;  &gt; 52 weeks and over of insufficient hours ;  Persons ;</t>
  </si>
  <si>
    <t>New South Wales ;  &gt; Dependent student ;  &gt; 52 weeks and over of insufficient hours ;  &gt; Males ;</t>
  </si>
  <si>
    <t>New South Wales ;  &gt; Dependent student ;  &gt; 52 weeks and over of insufficient hours ;  &gt; Females ;</t>
  </si>
  <si>
    <t>New South Wales ;  &gt; Dependent student ;  Median duration of insufficient hours ;  Persons ;</t>
  </si>
  <si>
    <t>New South Wales ;  &gt; Dependent student ;  Median duration of insufficient hours ;  &gt; Males ;</t>
  </si>
  <si>
    <t>New South Wales ;  &gt; Dependent student ;  Median duration of insufficient hours ;  &gt; Females ;</t>
  </si>
  <si>
    <t>New South Wales ;  &gt; Non-dependent child ;  Underemployed part-time workers ;  Persons ;</t>
  </si>
  <si>
    <t>New South Wales ;  &gt; Non-dependent child ;  Underemployed part-time workers ;  &gt; Males ;</t>
  </si>
  <si>
    <t>New South Wales ;  &gt; Non-dependent child ;  Underemployed part-time workers ;  &gt; Females ;</t>
  </si>
  <si>
    <t>New South Wales ;  &gt; Non-dependent child ;  &gt; Fewer than 4 weeks of insufficient hours ;  Persons ;</t>
  </si>
  <si>
    <t>New South Wales ;  &gt; Non-dependent child ;  &gt; Fewer than 4 weeks of insufficient hours ;  &gt; Males ;</t>
  </si>
  <si>
    <t>New South Wales ;  &gt; Non-dependent child ;  &gt; Fewer than 4 weeks of insufficient hours ;  &gt; Females ;</t>
  </si>
  <si>
    <t>New South Wales ;  &gt; Non-dependent child ;  &gt; 4-12 weeks of insufficient hours ;  Persons ;</t>
  </si>
  <si>
    <t>New South Wales ;  &gt; Non-dependent child ;  &gt; 4-12 weeks of insufficient hours ;  &gt; Males ;</t>
  </si>
  <si>
    <t>New South Wales ;  &gt; Non-dependent child ;  &gt; 4-12 weeks of insufficient hours ;  &gt; Females ;</t>
  </si>
  <si>
    <t>New South Wales ;  &gt; Non-dependent child ;  &gt; 13-51 weeks of insufficient hours ;  Persons ;</t>
  </si>
  <si>
    <t>A125561712R</t>
  </si>
  <si>
    <t>A125589792V</t>
  </si>
  <si>
    <t>A125575752T</t>
  </si>
  <si>
    <t>A125553289T</t>
  </si>
  <si>
    <t>A125581369R</t>
  </si>
  <si>
    <t>A125567329J</t>
  </si>
  <si>
    <t>A125553408W</t>
  </si>
  <si>
    <t>A125581488F</t>
  </si>
  <si>
    <t>A125567448X</t>
  </si>
  <si>
    <t>A125556216J</t>
  </si>
  <si>
    <t>A125584296T</t>
  </si>
  <si>
    <t>A125570256R</t>
  </si>
  <si>
    <t>A125550600T</t>
  </si>
  <si>
    <t>A125578680W</t>
  </si>
  <si>
    <t>A125564640V</t>
  </si>
  <si>
    <t>A125559024V</t>
  </si>
  <si>
    <t>A125587104T</t>
  </si>
  <si>
    <t>A125573064A</t>
  </si>
  <si>
    <t>A125561832J</t>
  </si>
  <si>
    <t>A125589912A</t>
  </si>
  <si>
    <t>A125575872K</t>
  </si>
  <si>
    <t>A125553409X</t>
  </si>
  <si>
    <t>A125581489J</t>
  </si>
  <si>
    <t>A125567449A</t>
  </si>
  <si>
    <t>A125553416W</t>
  </si>
  <si>
    <t>A125581496F</t>
  </si>
  <si>
    <t>A125567456X</t>
  </si>
  <si>
    <t>A125556224J</t>
  </si>
  <si>
    <t>A125584304F</t>
  </si>
  <si>
    <t>A125570264R</t>
  </si>
  <si>
    <t>A125550608K</t>
  </si>
  <si>
    <t>A125578688R</t>
  </si>
  <si>
    <t>A125564648L</t>
  </si>
  <si>
    <t>A125559032V</t>
  </si>
  <si>
    <t>A125587112T</t>
  </si>
  <si>
    <t>A125573072A</t>
  </si>
  <si>
    <t>A125561840J</t>
  </si>
  <si>
    <t>A125589920A</t>
  </si>
  <si>
    <t>A125575880K</t>
  </si>
  <si>
    <t>A125553417X</t>
  </si>
  <si>
    <t>A125581497J</t>
  </si>
  <si>
    <t>A125567457A</t>
  </si>
  <si>
    <t>A125553296R</t>
  </si>
  <si>
    <t>A125581376L</t>
  </si>
  <si>
    <t>A125567336F</t>
  </si>
  <si>
    <t>A125556104R</t>
  </si>
  <si>
    <t>A125584184X</t>
  </si>
  <si>
    <t>A125570144W</t>
  </si>
  <si>
    <t>A125550488C</t>
  </si>
  <si>
    <t>A125578568W</t>
  </si>
  <si>
    <t>A125564528V</t>
  </si>
  <si>
    <t>A125558912X</t>
  </si>
  <si>
    <t>A125586992J</t>
  </si>
  <si>
    <t>A125572952F</t>
  </si>
  <si>
    <t>A125561720R</t>
  </si>
  <si>
    <t>A125589800J</t>
  </si>
  <si>
    <t>A125575760T</t>
  </si>
  <si>
    <t>A125553297T</t>
  </si>
  <si>
    <t>A125581377R</t>
  </si>
  <si>
    <t>A125567337J</t>
  </si>
  <si>
    <t>A125553304C</t>
  </si>
  <si>
    <t>A125581384L</t>
  </si>
  <si>
    <t>A125567344F</t>
  </si>
  <si>
    <t>A125556112R</t>
  </si>
  <si>
    <t>A125584192X</t>
  </si>
  <si>
    <t>A125570152W</t>
  </si>
  <si>
    <t>A125550496C</t>
  </si>
  <si>
    <t>A125578576W</t>
  </si>
  <si>
    <t>A125564536V</t>
  </si>
  <si>
    <t>A125558920X</t>
  </si>
  <si>
    <t>A125587000X</t>
  </si>
  <si>
    <t>A125572960F</t>
  </si>
  <si>
    <t>A125561728J</t>
  </si>
  <si>
    <t>A125589808A</t>
  </si>
  <si>
    <t>A125575768K</t>
  </si>
  <si>
    <t>A125553305F</t>
  </si>
  <si>
    <t>A125581385R</t>
  </si>
  <si>
    <t>A125567345J</t>
  </si>
  <si>
    <t>A125553368R</t>
  </si>
  <si>
    <t>A125581448L</t>
  </si>
  <si>
    <t>A125567408F</t>
  </si>
  <si>
    <t>A125556176A</t>
  </si>
  <si>
    <t>A125584256X</t>
  </si>
  <si>
    <t>A125570216W</t>
  </si>
  <si>
    <t>A125550560K</t>
  </si>
  <si>
    <t>A125578640C</t>
  </si>
  <si>
    <t>A125564600A</t>
  </si>
  <si>
    <t>A125558984K</t>
  </si>
  <si>
    <t>A125587064K</t>
  </si>
  <si>
    <t>A125573024J</t>
  </si>
  <si>
    <t>A125561792A</t>
  </si>
  <si>
    <t>A125589872V</t>
  </si>
  <si>
    <t>A125575832T</t>
  </si>
  <si>
    <t>A125553369T</t>
  </si>
  <si>
    <t>A125581449R</t>
  </si>
  <si>
    <t>A125567409J</t>
  </si>
  <si>
    <t>A125553240C</t>
  </si>
  <si>
    <t>A125581320A</t>
  </si>
  <si>
    <t>A125567280F</t>
  </si>
  <si>
    <t>A125556048J</t>
  </si>
  <si>
    <t>A125584128F</t>
  </si>
  <si>
    <t>A125570088R</t>
  </si>
  <si>
    <t>A125550432T</t>
  </si>
  <si>
    <t>A125578512K</t>
  </si>
  <si>
    <t>A125564472V</t>
  </si>
  <si>
    <t>A125558856T</t>
  </si>
  <si>
    <t>A125586936R</t>
  </si>
  <si>
    <t>A125572896X</t>
  </si>
  <si>
    <t>A125561664J</t>
  </si>
  <si>
    <t>A125589744A</t>
  </si>
  <si>
    <t>A125575704X</t>
  </si>
  <si>
    <t>A125553241F</t>
  </si>
  <si>
    <t>A125581321C</t>
  </si>
  <si>
    <t>A125567281J</t>
  </si>
  <si>
    <t>A125553424W</t>
  </si>
  <si>
    <t>A125581504V</t>
  </si>
  <si>
    <t>A125567464X</t>
  </si>
  <si>
    <t>A125556232J</t>
  </si>
  <si>
    <t>A125584312F</t>
  </si>
  <si>
    <t>A125570272R</t>
  </si>
  <si>
    <t>A125550616K</t>
  </si>
  <si>
    <t>A125578696R</t>
  </si>
  <si>
    <t>A125564656L</t>
  </si>
  <si>
    <t>A125559040V</t>
  </si>
  <si>
    <t>A125587120T</t>
  </si>
  <si>
    <t>A125573080A</t>
  </si>
  <si>
    <t>A125561848A</t>
  </si>
  <si>
    <t>A125589928V</t>
  </si>
  <si>
    <t>A125575888C</t>
  </si>
  <si>
    <t>A125553425X</t>
  </si>
  <si>
    <t>A125581505W</t>
  </si>
  <si>
    <t>A125567465A</t>
  </si>
  <si>
    <t>A125553312C</t>
  </si>
  <si>
    <t>A125581392L</t>
  </si>
  <si>
    <t>A125567352F</t>
  </si>
  <si>
    <t>A125556120R</t>
  </si>
  <si>
    <t>A125584200L</t>
  </si>
  <si>
    <t>A125570160W</t>
  </si>
  <si>
    <t>A125550504T</t>
  </si>
  <si>
    <t>A125578584W</t>
  </si>
  <si>
    <t>A125564544V</t>
  </si>
  <si>
    <t>A125558928T</t>
  </si>
  <si>
    <t>A125587008T</t>
  </si>
  <si>
    <t>A125572968X</t>
  </si>
  <si>
    <t>A125561736J</t>
  </si>
  <si>
    <t>A125589816A</t>
  </si>
  <si>
    <t>A125575776K</t>
  </si>
  <si>
    <t>A125553313F</t>
  </si>
  <si>
    <t>A125581393R</t>
  </si>
  <si>
    <t>A125567353J</t>
  </si>
  <si>
    <t>A125553200K</t>
  </si>
  <si>
    <t>A125581280V</t>
  </si>
  <si>
    <t>A125567240L</t>
  </si>
  <si>
    <t>A125556008R</t>
  </si>
  <si>
    <t>A125584088X</t>
  </si>
  <si>
    <t>A125570048W</t>
  </si>
  <si>
    <t>A125550392K</t>
  </si>
  <si>
    <t>A125578472C</t>
  </si>
  <si>
    <t>A125564432A</t>
  </si>
  <si>
    <t>A125558816X</t>
  </si>
  <si>
    <t>A125586896J</t>
  </si>
  <si>
    <t>A125572856F</t>
  </si>
  <si>
    <t>A125561624R</t>
  </si>
  <si>
    <t>A125589704J</t>
  </si>
  <si>
    <t>A125575664T</t>
  </si>
  <si>
    <t>A125553201L</t>
  </si>
  <si>
    <t>A125581281W</t>
  </si>
  <si>
    <t>A125567241R</t>
  </si>
  <si>
    <t>A125553320C</t>
  </si>
  <si>
    <t>A125581400A</t>
  </si>
  <si>
    <t>A125567360F</t>
  </si>
  <si>
    <t>A125556128J</t>
  </si>
  <si>
    <t>A125584208F</t>
  </si>
  <si>
    <t>A125570168R</t>
  </si>
  <si>
    <t>A125550512T</t>
  </si>
  <si>
    <t>A125578592W</t>
  </si>
  <si>
    <t>A125564552V</t>
  </si>
  <si>
    <t>A125558936T</t>
  </si>
  <si>
    <t>A125587016T</t>
  </si>
  <si>
    <t>A125572976X</t>
  </si>
  <si>
    <t>A125561744J</t>
  </si>
  <si>
    <t>A125589824A</t>
  </si>
  <si>
    <t>A125575784K</t>
  </si>
  <si>
    <t>A125553321F</t>
  </si>
  <si>
    <t>A125581401C</t>
  </si>
  <si>
    <t>A125567361J</t>
  </si>
  <si>
    <t>A125553328W</t>
  </si>
  <si>
    <t>A125581408V</t>
  </si>
  <si>
    <t>A125567368X</t>
  </si>
  <si>
    <t>A125556136J</t>
  </si>
  <si>
    <t>A125584216F</t>
  </si>
  <si>
    <t>A125570176R</t>
  </si>
  <si>
    <t>A125550520T</t>
  </si>
  <si>
    <t>A125578600K</t>
  </si>
  <si>
    <t>A125564560V</t>
  </si>
  <si>
    <t>A125558944T</t>
  </si>
  <si>
    <t>A125587024T</t>
  </si>
  <si>
    <t>A125572984X</t>
  </si>
  <si>
    <t>A125561752J</t>
  </si>
  <si>
    <t>A125589832A</t>
  </si>
  <si>
    <t>A125575792K</t>
  </si>
  <si>
    <t>A125553329X</t>
  </si>
  <si>
    <t>A125581409W</t>
  </si>
  <si>
    <t>A125567369A</t>
  </si>
  <si>
    <t>A125553448R</t>
  </si>
  <si>
    <t>A125581528L</t>
  </si>
  <si>
    <t>A125567488T</t>
  </si>
  <si>
    <t>A125556256A</t>
  </si>
  <si>
    <t>A125584336X</t>
  </si>
  <si>
    <t>A125570296J</t>
  </si>
  <si>
    <t>A125550640K</t>
  </si>
  <si>
    <t>A125578720C</t>
  </si>
  <si>
    <t>A125564680L</t>
  </si>
  <si>
    <t>A125559064L</t>
  </si>
  <si>
    <t>A125587144K</t>
  </si>
  <si>
    <t>A125573104J</t>
  </si>
  <si>
    <t>A125561872A</t>
  </si>
  <si>
    <t>A125589952V</t>
  </si>
  <si>
    <t>A125575912T</t>
  </si>
  <si>
    <t>A125553449T</t>
  </si>
  <si>
    <t>A125581529R</t>
  </si>
  <si>
    <t>A125567489V</t>
  </si>
  <si>
    <t>A125553160C</t>
  </si>
  <si>
    <t>A125581240A</t>
  </si>
  <si>
    <t>A125567200V</t>
  </si>
  <si>
    <t>A125555968F</t>
  </si>
  <si>
    <t>A125584048F</t>
  </si>
  <si>
    <t>A125570008C</t>
  </si>
  <si>
    <t>A125550352T</t>
  </si>
  <si>
    <t>A125578432K</t>
  </si>
  <si>
    <t>A125564392V</t>
  </si>
  <si>
    <t>A125558776T</t>
  </si>
  <si>
    <t>A125586856R</t>
  </si>
  <si>
    <t>A125572816L</t>
  </si>
  <si>
    <t>A125561584J</t>
  </si>
  <si>
    <t>A125589664A</t>
  </si>
  <si>
    <t>A125575624X</t>
  </si>
  <si>
    <t>A125553161F</t>
  </si>
  <si>
    <t>A125581241C</t>
  </si>
  <si>
    <t>A125567201W</t>
  </si>
  <si>
    <t>A125553432W</t>
  </si>
  <si>
    <t>A125581512V</t>
  </si>
  <si>
    <t>A125567472X</t>
  </si>
  <si>
    <t>A125556240J</t>
  </si>
  <si>
    <t>A125584320F</t>
  </si>
  <si>
    <t>A125570280R</t>
  </si>
  <si>
    <t>A125550624K</t>
  </si>
  <si>
    <t>A125578704C</t>
  </si>
  <si>
    <t>A125564664L</t>
  </si>
  <si>
    <t>A125559048L</t>
  </si>
  <si>
    <t>New South Wales ;  &gt; Non-dependent child ;  &gt; 13-51 weeks of insufficient hours ;  &gt; Males ;</t>
  </si>
  <si>
    <t>New South Wales ;  &gt; Non-dependent child ;  &gt; 13-51 weeks of insufficient hours ;  &gt; Females ;</t>
  </si>
  <si>
    <t>New South Wales ;  &gt; Non-dependent child ;  &gt; 52 weeks and over of insufficient hours ;  Persons ;</t>
  </si>
  <si>
    <t>New South Wales ;  &gt; Non-dependent child ;  &gt; 52 weeks and over of insufficient hours ;  &gt; Males ;</t>
  </si>
  <si>
    <t>New South Wales ;  &gt; Non-dependent child ;  &gt; 52 weeks and over of insufficient hours ;  &gt; Females ;</t>
  </si>
  <si>
    <t>New South Wales ;  &gt; Non-dependent child ;  Median duration of insufficient hours ;  Persons ;</t>
  </si>
  <si>
    <t>New South Wales ;  &gt; Non-dependent child ;  Median duration of insufficient hours ;  &gt; Males ;</t>
  </si>
  <si>
    <t>New South Wales ;  &gt; Non-dependent child ;  Median duration of insufficient hours ;  &gt; Females ;</t>
  </si>
  <si>
    <t>New South Wales ;  &gt; Other relative ;  Underemployed part-time workers ;  Persons ;</t>
  </si>
  <si>
    <t>New South Wales ;  &gt; Other relative ;  Underemployed part-time workers ;  &gt; Males ;</t>
  </si>
  <si>
    <t>New South Wales ;  &gt; Other relative ;  Underemployed part-time workers ;  &gt; Females ;</t>
  </si>
  <si>
    <t>New South Wales ;  &gt; Other relative ;  &gt; Fewer than 4 weeks of insufficient hours ;  Persons ;</t>
  </si>
  <si>
    <t>New South Wales ;  &gt; Other relative ;  &gt; Fewer than 4 weeks of insufficient hours ;  &gt; Males ;</t>
  </si>
  <si>
    <t>New South Wales ;  &gt; Other relative ;  &gt; Fewer than 4 weeks of insufficient hours ;  &gt; Females ;</t>
  </si>
  <si>
    <t>New South Wales ;  &gt; Other relative ;  &gt; 4-12 weeks of insufficient hours ;  Persons ;</t>
  </si>
  <si>
    <t>New South Wales ;  &gt; Other relative ;  &gt; 4-12 weeks of insufficient hours ;  &gt; Males ;</t>
  </si>
  <si>
    <t>New South Wales ;  &gt; Other relative ;  &gt; 4-12 weeks of insufficient hours ;  &gt; Females ;</t>
  </si>
  <si>
    <t>New South Wales ;  &gt; Other relative ;  &gt; 13-51 weeks of insufficient hours ;  Persons ;</t>
  </si>
  <si>
    <t>New South Wales ;  &gt; Other relative ;  &gt; 13-51 weeks of insufficient hours ;  &gt; Males ;</t>
  </si>
  <si>
    <t>New South Wales ;  &gt; Other relative ;  &gt; 13-51 weeks of insufficient hours ;  &gt; Females ;</t>
  </si>
  <si>
    <t>New South Wales ;  &gt; Other relative ;  &gt; 52 weeks and over of insufficient hours ;  Persons ;</t>
  </si>
  <si>
    <t>New South Wales ;  &gt; Other relative ;  &gt; 52 weeks and over of insufficient hours ;  &gt; Males ;</t>
  </si>
  <si>
    <t>New South Wales ;  &gt; Other relative ;  &gt; 52 weeks and over of insufficient hours ;  &gt; Females ;</t>
  </si>
  <si>
    <t>New South Wales ;  &gt; Other relative ;  Median duration of insufficient hours ;  Persons ;</t>
  </si>
  <si>
    <t>New South Wales ;  &gt; Other relative ;  Median duration of insufficient hours ;  &gt; Males ;</t>
  </si>
  <si>
    <t>New South Wales ;  &gt; Other relative ;  Median duration of insufficient hours ;  &gt; Females ;</t>
  </si>
  <si>
    <t>New South Wales ;  Not in a family ;  Underemployed part-time workers ;  Persons ;</t>
  </si>
  <si>
    <t>New South Wales ;  Not in a family ;  Underemployed part-time workers ;  &gt; Males ;</t>
  </si>
  <si>
    <t>New South Wales ;  Not in a family ;  Underemployed part-time workers ;  &gt; Females ;</t>
  </si>
  <si>
    <t>New South Wales ;  Not in a family ;  &gt; Fewer than 4 weeks of insufficient hours ;  Persons ;</t>
  </si>
  <si>
    <t>New South Wales ;  Not in a family ;  &gt; Fewer than 4 weeks of insufficient hours ;  &gt; Males ;</t>
  </si>
  <si>
    <t>New South Wales ;  Not in a family ;  &gt; Fewer than 4 weeks of insufficient hours ;  &gt; Females ;</t>
  </si>
  <si>
    <t>New South Wales ;  Not in a family ;  &gt; 4-12 weeks of insufficient hours ;  Persons ;</t>
  </si>
  <si>
    <t>New South Wales ;  Not in a family ;  &gt; 4-12 weeks of insufficient hours ;  &gt; Males ;</t>
  </si>
  <si>
    <t>New South Wales ;  Not in a family ;  &gt; 4-12 weeks of insufficient hours ;  &gt; Females ;</t>
  </si>
  <si>
    <t>New South Wales ;  Not in a family ;  &gt; 13-51 weeks of insufficient hours ;  Persons ;</t>
  </si>
  <si>
    <t>New South Wales ;  Not in a family ;  &gt; 13-51 weeks of insufficient hours ;  &gt; Males ;</t>
  </si>
  <si>
    <t>New South Wales ;  Not in a family ;  &gt; 13-51 weeks of insufficient hours ;  &gt; Females ;</t>
  </si>
  <si>
    <t>New South Wales ;  Not in a family ;  &gt; 52 weeks and over of insufficient hours ;  Persons ;</t>
  </si>
  <si>
    <t>New South Wales ;  Not in a family ;  &gt; 52 weeks and over of insufficient hours ;  &gt; Males ;</t>
  </si>
  <si>
    <t>New South Wales ;  Not in a family ;  &gt; 52 weeks and over of insufficient hours ;  &gt; Females ;</t>
  </si>
  <si>
    <t>New South Wales ;  Not in a family ;  Median duration of insufficient hours ;  Persons ;</t>
  </si>
  <si>
    <t>New South Wales ;  Not in a family ;  Median duration of insufficient hours ;  &gt; Males ;</t>
  </si>
  <si>
    <t>New South Wales ;  Not in a family ;  Median duration of insufficient hours ;  &gt; Females ;</t>
  </si>
  <si>
    <t>New South Wales ;  &gt; Person living alone ;  Underemployed part-time workers ;  Persons ;</t>
  </si>
  <si>
    <t>New South Wales ;  &gt; Person living alone ;  Underemployed part-time workers ;  &gt; Males ;</t>
  </si>
  <si>
    <t>New South Wales ;  &gt; Person living alone ;  Underemployed part-time workers ;  &gt; Females ;</t>
  </si>
  <si>
    <t>New South Wales ;  &gt; Person living alone ;  &gt; Fewer than 4 weeks of insufficient hours ;  Persons ;</t>
  </si>
  <si>
    <t>New South Wales ;  &gt; Person living alone ;  &gt; Fewer than 4 weeks of insufficient hours ;  &gt; Males ;</t>
  </si>
  <si>
    <t>New South Wales ;  &gt; Person living alone ;  &gt; Fewer than 4 weeks of insufficient hours ;  &gt; Females ;</t>
  </si>
  <si>
    <t>New South Wales ;  &gt; Person living alone ;  &gt; 4-12 weeks of insufficient hours ;  Persons ;</t>
  </si>
  <si>
    <t>New South Wales ;  &gt; Person living alone ;  &gt; 4-12 weeks of insufficient hours ;  &gt; Males ;</t>
  </si>
  <si>
    <t>New South Wales ;  &gt; Person living alone ;  &gt; 4-12 weeks of insufficient hours ;  &gt; Females ;</t>
  </si>
  <si>
    <t>New South Wales ;  &gt; Person living alone ;  &gt; 13-51 weeks of insufficient hours ;  Persons ;</t>
  </si>
  <si>
    <t>New South Wales ;  &gt; Person living alone ;  &gt; 13-51 weeks of insufficient hours ;  &gt; Males ;</t>
  </si>
  <si>
    <t>New South Wales ;  &gt; Person living alone ;  &gt; 13-51 weeks of insufficient hours ;  &gt; Females ;</t>
  </si>
  <si>
    <t>New South Wales ;  &gt; Person living alone ;  &gt; 52 weeks and over of insufficient hours ;  Persons ;</t>
  </si>
  <si>
    <t>New South Wales ;  &gt; Person living alone ;  &gt; 52 weeks and over of insufficient hours ;  &gt; Males ;</t>
  </si>
  <si>
    <t>New South Wales ;  &gt; Person living alone ;  &gt; 52 weeks and over of insufficient hours ;  &gt; Females ;</t>
  </si>
  <si>
    <t>New South Wales ;  &gt; Person living alone ;  Median duration of insufficient hours ;  Persons ;</t>
  </si>
  <si>
    <t>New South Wales ;  &gt; Person living alone ;  Median duration of insufficient hours ;  &gt; Males ;</t>
  </si>
  <si>
    <t>New South Wales ;  &gt; Person living alone ;  Median duration of insufficient hours ;  &gt; Females ;</t>
  </si>
  <si>
    <t>New South Wales ;  &gt; Person living with non-relatives ;  Underemployed part-time workers ;  Persons ;</t>
  </si>
  <si>
    <t>New South Wales ;  &gt; Person living with non-relatives ;  Underemployed part-time workers ;  &gt; Males ;</t>
  </si>
  <si>
    <t>New South Wales ;  &gt; Person living with non-relatives ;  Underemployed part-time workers ;  &gt; Females ;</t>
  </si>
  <si>
    <t>New South Wales ;  &gt; Person living with non-relatives ;  &gt; Fewer than 4 weeks of insufficient hours ;  Persons ;</t>
  </si>
  <si>
    <t>New South Wales ;  &gt; Person living with non-relatives ;  &gt; Fewer than 4 weeks of insufficient hours ;  &gt; Males ;</t>
  </si>
  <si>
    <t>New South Wales ;  &gt; Person living with non-relatives ;  &gt; Fewer than 4 weeks of insufficient hours ;  &gt; Females ;</t>
  </si>
  <si>
    <t>New South Wales ;  &gt; Person living with non-relatives ;  &gt; 4-12 weeks of insufficient hours ;  Persons ;</t>
  </si>
  <si>
    <t>New South Wales ;  &gt; Person living with non-relatives ;  &gt; 4-12 weeks of insufficient hours ;  &gt; Males ;</t>
  </si>
  <si>
    <t>New South Wales ;  &gt; Person living with non-relatives ;  &gt; 4-12 weeks of insufficient hours ;  &gt; Females ;</t>
  </si>
  <si>
    <t>New South Wales ;  &gt; Person living with non-relatives ;  &gt; 13-51 weeks of insufficient hours ;  Persons ;</t>
  </si>
  <si>
    <t>New South Wales ;  &gt; Person living with non-relatives ;  &gt; 13-51 weeks of insufficient hours ;  &gt; Males ;</t>
  </si>
  <si>
    <t>New South Wales ;  &gt; Person living with non-relatives ;  &gt; 13-51 weeks of insufficient hours ;  &gt; Females ;</t>
  </si>
  <si>
    <t>New South Wales ;  &gt; Person living with non-relatives ;  &gt; 52 weeks and over of insufficient hours ;  Persons ;</t>
  </si>
  <si>
    <t>New South Wales ;  &gt; Person living with non-relatives ;  &gt; 52 weeks and over of insufficient hours ;  &gt; Males ;</t>
  </si>
  <si>
    <t>New South Wales ;  &gt; Person living with non-relatives ;  &gt; 52 weeks and over of insufficient hours ;  &gt; Females ;</t>
  </si>
  <si>
    <t>New South Wales ;  &gt; Person living with non-relatives ;  Median duration of insufficient hours ;  Persons ;</t>
  </si>
  <si>
    <t>New South Wales ;  &gt; Person living with non-relatives ;  Median duration of insufficient hours ;  &gt; Males ;</t>
  </si>
  <si>
    <t>New South Wales ;  &gt; Person living with non-relatives ;  Median duration of insufficient hours ;  &gt; Females ;</t>
  </si>
  <si>
    <t>New South Wales ;  Relationship not determined ;  Underemployed part-time workers ;  Persons ;</t>
  </si>
  <si>
    <t>New South Wales ;  Relationship not determined ;  Underemployed part-time workers ;  &gt; Males ;</t>
  </si>
  <si>
    <t>New South Wales ;  Relationship not determined ;  Underemployed part-time workers ;  &gt; Females ;</t>
  </si>
  <si>
    <t>New South Wales ;  Relationship not determined ;  &gt; Fewer than 4 weeks of insufficient hours ;  Persons ;</t>
  </si>
  <si>
    <t>New South Wales ;  Relationship not determined ;  &gt; Fewer than 4 weeks of insufficient hours ;  &gt; Males ;</t>
  </si>
  <si>
    <t>New South Wales ;  Relationship not determined ;  &gt; Fewer than 4 weeks of insufficient hours ;  &gt; Females ;</t>
  </si>
  <si>
    <t>New South Wales ;  Relationship not determined ;  &gt; 4-12 weeks of insufficient hours ;  Persons ;</t>
  </si>
  <si>
    <t>New South Wales ;  Relationship not determined ;  &gt; 4-12 weeks of insufficient hours ;  &gt; Males ;</t>
  </si>
  <si>
    <t>New South Wales ;  Relationship not determined ;  &gt; 4-12 weeks of insufficient hours ;  &gt; Females ;</t>
  </si>
  <si>
    <t>New South Wales ;  Relationship not determined ;  &gt; 13-51 weeks of insufficient hours ;  Persons ;</t>
  </si>
  <si>
    <t>New South Wales ;  Relationship not determined ;  &gt; 13-51 weeks of insufficient hours ;  &gt; Males ;</t>
  </si>
  <si>
    <t>New South Wales ;  Relationship not determined ;  &gt; 13-51 weeks of insufficient hours ;  &gt; Females ;</t>
  </si>
  <si>
    <t>New South Wales ;  Relationship not determined ;  &gt; 52 weeks and over of insufficient hours ;  Persons ;</t>
  </si>
  <si>
    <t>New South Wales ;  Relationship not determined ;  &gt; 52 weeks and over of insufficient hours ;  &gt; Males ;</t>
  </si>
  <si>
    <t>New South Wales ;  Relationship not determined ;  &gt; 52 weeks and over of insufficient hours ;  &gt; Females ;</t>
  </si>
  <si>
    <t>New South Wales ;  Relationship not determined ;  Median duration of insufficient hours ;  Persons ;</t>
  </si>
  <si>
    <t>New South Wales ;  Relationship not determined ;  Median duration of insufficient hours ;  &gt; Males ;</t>
  </si>
  <si>
    <t>New South Wales ;  Relationship not determined ;  Median duration of insufficient hours ;  &gt; Females ;</t>
  </si>
  <si>
    <t>New South Wales ;  Employee ;  Underemployed part-time workers ;  Persons ;</t>
  </si>
  <si>
    <t>New South Wales ;  Employee ;  Underemployed part-time workers ;  &gt; Males ;</t>
  </si>
  <si>
    <t>New South Wales ;  Employee ;  Underemployed part-time workers ;  &gt; Females ;</t>
  </si>
  <si>
    <t>New South Wales ;  Employee ;  &gt; Fewer than 4 weeks of insufficient hours ;  Persons ;</t>
  </si>
  <si>
    <t>New South Wales ;  Employee ;  &gt; Fewer than 4 weeks of insufficient hours ;  &gt; Males ;</t>
  </si>
  <si>
    <t>New South Wales ;  Employee ;  &gt; Fewer than 4 weeks of insufficient hours ;  &gt; Females ;</t>
  </si>
  <si>
    <t>New South Wales ;  Employee ;  &gt; 4-12 weeks of insufficient hours ;  Persons ;</t>
  </si>
  <si>
    <t>New South Wales ;  Employee ;  &gt; 4-12 weeks of insufficient hours ;  &gt; Males ;</t>
  </si>
  <si>
    <t>New South Wales ;  Employee ;  &gt; 4-12 weeks of insufficient hours ;  &gt; Females ;</t>
  </si>
  <si>
    <t>New South Wales ;  Employee ;  &gt; 13-51 weeks of insufficient hours ;  Persons ;</t>
  </si>
  <si>
    <t>New South Wales ;  Employee ;  &gt; 13-51 weeks of insufficient hours ;  &gt; Males ;</t>
  </si>
  <si>
    <t>New South Wales ;  Employee ;  &gt; 13-51 weeks of insufficient hours ;  &gt; Females ;</t>
  </si>
  <si>
    <t>New South Wales ;  Employee ;  &gt; 52 weeks and over of insufficient hours ;  Persons ;</t>
  </si>
  <si>
    <t>New South Wales ;  Employee ;  &gt; 52 weeks and over of insufficient hours ;  &gt; Males ;</t>
  </si>
  <si>
    <t>New South Wales ;  Employee ;  &gt; 52 weeks and over of insufficient hours ;  &gt; Females ;</t>
  </si>
  <si>
    <t>New South Wales ;  Employee ;  Median duration of insufficient hours ;  Persons ;</t>
  </si>
  <si>
    <t>New South Wales ;  Employee ;  Median duration of insufficient hours ;  &gt; Males ;</t>
  </si>
  <si>
    <t>New South Wales ;  Employee ;  Median duration of insufficient hours ;  &gt; Females ;</t>
  </si>
  <si>
    <t>New South Wales ;  &gt; Employee with paid leave entitlements ;  Underemployed part-time workers ;  Persons ;</t>
  </si>
  <si>
    <t>New South Wales ;  &gt; Employee with paid leave entitlements ;  Underemployed part-time workers ;  &gt; Males ;</t>
  </si>
  <si>
    <t>New South Wales ;  &gt; Employee with paid leave entitlements ;  Underemployed part-time workers ;  &gt; Females ;</t>
  </si>
  <si>
    <t>New South Wales ;  &gt; Employee with paid leave entitlements ;  &gt; Fewer than 4 weeks of insufficient hours ;  Persons ;</t>
  </si>
  <si>
    <t>New South Wales ;  &gt; Employee with paid leave entitlements ;  &gt; Fewer than 4 weeks of insufficient hours ;  &gt; Males ;</t>
  </si>
  <si>
    <t>New South Wales ;  &gt; Employee with paid leave entitlements ;  &gt; Fewer than 4 weeks of insufficient hours ;  &gt; Females ;</t>
  </si>
  <si>
    <t>New South Wales ;  &gt; Employee with paid leave entitlements ;  &gt; 4-12 weeks of insufficient hours ;  Persons ;</t>
  </si>
  <si>
    <t>New South Wales ;  &gt; Employee with paid leave entitlements ;  &gt; 4-12 weeks of insufficient hours ;  &gt; Males ;</t>
  </si>
  <si>
    <t>New South Wales ;  &gt; Employee with paid leave entitlements ;  &gt; 4-12 weeks of insufficient hours ;  &gt; Females ;</t>
  </si>
  <si>
    <t>New South Wales ;  &gt; Employee with paid leave entitlements ;  &gt; 13-51 weeks of insufficient hours ;  Persons ;</t>
  </si>
  <si>
    <t>New South Wales ;  &gt; Employee with paid leave entitlements ;  &gt; 13-51 weeks of insufficient hours ;  &gt; Males ;</t>
  </si>
  <si>
    <t>New South Wales ;  &gt; Employee with paid leave entitlements ;  &gt; 13-51 weeks of insufficient hours ;  &gt; Females ;</t>
  </si>
  <si>
    <t>New South Wales ;  &gt; Employee with paid leave entitlements ;  &gt; 52 weeks and over of insufficient hours ;  Persons ;</t>
  </si>
  <si>
    <t>New South Wales ;  &gt; Employee with paid leave entitlements ;  &gt; 52 weeks and over of insufficient hours ;  &gt; Males ;</t>
  </si>
  <si>
    <t>New South Wales ;  &gt; Employee with paid leave entitlements ;  &gt; 52 weeks and over of insufficient hours ;  &gt; Females ;</t>
  </si>
  <si>
    <t>New South Wales ;  &gt; Employee with paid leave entitlements ;  Median duration of insufficient hours ;  Persons ;</t>
  </si>
  <si>
    <t>New South Wales ;  &gt; Employee with paid leave entitlements ;  Median duration of insufficient hours ;  &gt; Males ;</t>
  </si>
  <si>
    <t>New South Wales ;  &gt; Employee with paid leave entitlements ;  Median duration of insufficient hours ;  &gt; Females ;</t>
  </si>
  <si>
    <t>New South Wales ;  &gt; Employee without paid leave entitlements ;  Underemployed part-time workers ;  Persons ;</t>
  </si>
  <si>
    <t>New South Wales ;  &gt; Employee without paid leave entitlements ;  Underemployed part-time workers ;  &gt; Males ;</t>
  </si>
  <si>
    <t>New South Wales ;  &gt; Employee without paid leave entitlements ;  Underemployed part-time workers ;  &gt; Females ;</t>
  </si>
  <si>
    <t>New South Wales ;  &gt; Employee without paid leave entitlements ;  &gt; Fewer than 4 weeks of insufficient hours ;  Persons ;</t>
  </si>
  <si>
    <t>New South Wales ;  &gt; Employee without paid leave entitlements ;  &gt; Fewer than 4 weeks of insufficient hours ;  &gt; Males ;</t>
  </si>
  <si>
    <t>New South Wales ;  &gt; Employee without paid leave entitlements ;  &gt; Fewer than 4 weeks of insufficient hours ;  &gt; Females ;</t>
  </si>
  <si>
    <t>New South Wales ;  &gt; Employee without paid leave entitlements ;  &gt; 4-12 weeks of insufficient hours ;  Persons ;</t>
  </si>
  <si>
    <t>New South Wales ;  &gt; Employee without paid leave entitlements ;  &gt; 4-12 weeks of insufficient hours ;  &gt; Males ;</t>
  </si>
  <si>
    <t>New South Wales ;  &gt; Employee without paid leave entitlements ;  &gt; 4-12 weeks of insufficient hours ;  &gt; Females ;</t>
  </si>
  <si>
    <t>New South Wales ;  &gt; Employee without paid leave entitlements ;  &gt; 13-51 weeks of insufficient hours ;  Persons ;</t>
  </si>
  <si>
    <t>New South Wales ;  &gt; Employee without paid leave entitlements ;  &gt; 13-51 weeks of insufficient hours ;  &gt; Males ;</t>
  </si>
  <si>
    <t>New South Wales ;  &gt; Employee without paid leave entitlements ;  &gt; 13-51 weeks of insufficient hours ;  &gt; Females ;</t>
  </si>
  <si>
    <t>New South Wales ;  &gt; Employee without paid leave entitlements ;  &gt; 52 weeks and over of insufficient hours ;  Persons ;</t>
  </si>
  <si>
    <t>New South Wales ;  &gt; Employee without paid leave entitlements ;  &gt; 52 weeks and over of insufficient hours ;  &gt; Males ;</t>
  </si>
  <si>
    <t>New South Wales ;  &gt; Employee without paid leave entitlements ;  &gt; 52 weeks and over of insufficient hours ;  &gt; Females ;</t>
  </si>
  <si>
    <t>New South Wales ;  &gt; Employee without paid leave entitlements ;  Median duration of insufficient hours ;  Persons ;</t>
  </si>
  <si>
    <t>New South Wales ;  &gt; Employee without paid leave entitlements ;  Median duration of insufficient hours ;  &gt; Males ;</t>
  </si>
  <si>
    <t>New South Wales ;  &gt; Employee without paid leave entitlements ;  Median duration of insufficient hours ;  &gt; Females ;</t>
  </si>
  <si>
    <t>New South Wales ;  Not an employee ;  Underemployed part-time workers ;  Persons ;</t>
  </si>
  <si>
    <t>New South Wales ;  Not an employee ;  Underemployed part-time workers ;  &gt; Males ;</t>
  </si>
  <si>
    <t>New South Wales ;  Not an employee ;  Underemployed part-time workers ;  &gt; Females ;</t>
  </si>
  <si>
    <t>New South Wales ;  Not an employee ;  &gt; Fewer than 4 weeks of insufficient hours ;  Persons ;</t>
  </si>
  <si>
    <t>New South Wales ;  Not an employee ;  &gt; Fewer than 4 weeks of insufficient hours ;  &gt; Males ;</t>
  </si>
  <si>
    <t>New South Wales ;  Not an employee ;  &gt; Fewer than 4 weeks of insufficient hours ;  &gt; Females ;</t>
  </si>
  <si>
    <t>New South Wales ;  Not an employee ;  &gt; 4-12 weeks of insufficient hours ;  Persons ;</t>
  </si>
  <si>
    <t>New South Wales ;  Not an employee ;  &gt; 4-12 weeks of insufficient hours ;  &gt; Males ;</t>
  </si>
  <si>
    <t>New South Wales ;  Not an employee ;  &gt; 4-12 weeks of insufficient hours ;  &gt; Females ;</t>
  </si>
  <si>
    <t>New South Wales ;  Not an employee ;  &gt; 13-51 weeks of insufficient hours ;  Persons ;</t>
  </si>
  <si>
    <t>New South Wales ;  Not an employee ;  &gt; 13-51 weeks of insufficient hours ;  &gt; Males ;</t>
  </si>
  <si>
    <t>New South Wales ;  Not an employee ;  &gt; 13-51 weeks of insufficient hours ;  &gt; Females ;</t>
  </si>
  <si>
    <t>New South Wales ;  Not an employee ;  &gt; 52 weeks and over of insufficient hours ;  Persons ;</t>
  </si>
  <si>
    <t>New South Wales ;  Not an employee ;  &gt; 52 weeks and over of insufficient hours ;  &gt; Males ;</t>
  </si>
  <si>
    <t>New South Wales ;  Not an employee ;  &gt; 52 weeks and over of insufficient hours ;  &gt; Females ;</t>
  </si>
  <si>
    <t>New South Wales ;  Not an employee ;  Median duration of insufficient hours ;  Persons ;</t>
  </si>
  <si>
    <t>New South Wales ;  Not an employee ;  Median duration of insufficient hours ;  &gt; Males ;</t>
  </si>
  <si>
    <t>New South Wales ;  Not an employee ;  Median duration of insufficient hours ;  &gt; Females ;</t>
  </si>
  <si>
    <t>New South Wales ;  Prefers more part-time hours ;  Underemployed part-time workers ;  Persons ;</t>
  </si>
  <si>
    <t>New South Wales ;  Prefers more part-time hours ;  Underemployed part-time workers ;  &gt; Males ;</t>
  </si>
  <si>
    <t>New South Wales ;  Prefers more part-time hours ;  Underemployed part-time workers ;  &gt; Females ;</t>
  </si>
  <si>
    <t>New South Wales ;  Prefers more part-time hours ;  &gt; Fewer than 4 weeks of insufficient hours ;  Persons ;</t>
  </si>
  <si>
    <t>New South Wales ;  Prefers more part-time hours ;  &gt; Fewer than 4 weeks of insufficient hours ;  &gt; Males ;</t>
  </si>
  <si>
    <t>New South Wales ;  Prefers more part-time hours ;  &gt; Fewer than 4 weeks of insufficient hours ;  &gt; Females ;</t>
  </si>
  <si>
    <t>New South Wales ;  Prefers more part-time hours ;  &gt; 4-12 weeks of insufficient hours ;  Persons ;</t>
  </si>
  <si>
    <t>New South Wales ;  Prefers more part-time hours ;  &gt; 4-12 weeks of insufficient hours ;  &gt; Males ;</t>
  </si>
  <si>
    <t>New South Wales ;  Prefers more part-time hours ;  &gt; 4-12 weeks of insufficient hours ;  &gt; Females ;</t>
  </si>
  <si>
    <t>New South Wales ;  Prefers more part-time hours ;  &gt; 13-51 weeks of insufficient hours ;  Persons ;</t>
  </si>
  <si>
    <t>New South Wales ;  Prefers more part-time hours ;  &gt; 13-51 weeks of insufficient hours ;  &gt; Males ;</t>
  </si>
  <si>
    <t>New South Wales ;  Prefers more part-time hours ;  &gt; 13-51 weeks of insufficient hours ;  &gt; Females ;</t>
  </si>
  <si>
    <t>New South Wales ;  Prefers more part-time hours ;  &gt; 52 weeks and over of insufficient hours ;  Persons ;</t>
  </si>
  <si>
    <t>New South Wales ;  Prefers more part-time hours ;  &gt; 52 weeks and over of insufficient hours ;  &gt; Males ;</t>
  </si>
  <si>
    <t>New South Wales ;  Prefers more part-time hours ;  &gt; 52 weeks and over of insufficient hours ;  &gt; Females ;</t>
  </si>
  <si>
    <t>New South Wales ;  Prefers more part-time hours ;  Median duration of insufficient hours ;  Persons ;</t>
  </si>
  <si>
    <t>New South Wales ;  Prefers more part-time hours ;  Median duration of insufficient hours ;  &gt; Males ;</t>
  </si>
  <si>
    <t>New South Wales ;  Prefers more part-time hours ;  Median duration of insufficient hours ;  &gt; Females ;</t>
  </si>
  <si>
    <t>New South Wales ;  Prefers full-time hours ;  Underemployed part-time workers ;  Persons ;</t>
  </si>
  <si>
    <t>New South Wales ;  Prefers full-time hours ;  Underemployed part-time workers ;  &gt; Males ;</t>
  </si>
  <si>
    <t>New South Wales ;  Prefers full-time hours ;  Underemployed part-time workers ;  &gt; Females ;</t>
  </si>
  <si>
    <t>New South Wales ;  Prefers full-time hours ;  &gt; Fewer than 4 weeks of insufficient hours ;  Persons ;</t>
  </si>
  <si>
    <t>New South Wales ;  Prefers full-time hours ;  &gt; Fewer than 4 weeks of insufficient hours ;  &gt; Males ;</t>
  </si>
  <si>
    <t>New South Wales ;  Prefers full-time hours ;  &gt; Fewer than 4 weeks of insufficient hours ;  &gt; Females ;</t>
  </si>
  <si>
    <t>New South Wales ;  Prefers full-time hours ;  &gt; 4-12 weeks of insufficient hours ;  Persons ;</t>
  </si>
  <si>
    <t>New South Wales ;  Prefers full-time hours ;  &gt; 4-12 weeks of insufficient hours ;  &gt; Males ;</t>
  </si>
  <si>
    <t>New South Wales ;  Prefers full-time hours ;  &gt; 4-12 weeks of insufficient hours ;  &gt; Females ;</t>
  </si>
  <si>
    <t>New South Wales ;  Prefers full-time hours ;  &gt; 13-51 weeks of insufficient hours ;  Persons ;</t>
  </si>
  <si>
    <t>New South Wales ;  Prefers full-time hours ;  &gt; 13-51 weeks of insufficient hours ;  &gt; Males ;</t>
  </si>
  <si>
    <t>New South Wales ;  Prefers full-time hours ;  &gt; 13-51 weeks of insufficient hours ;  &gt; Females ;</t>
  </si>
  <si>
    <t>New South Wales ;  Prefers full-time hours ;  &gt; 52 weeks and over of insufficient hours ;  Persons ;</t>
  </si>
  <si>
    <t>New South Wales ;  Prefers full-time hours ;  &gt; 52 weeks and over of insufficient hours ;  &gt; Males ;</t>
  </si>
  <si>
    <t>New South Wales ;  Prefers full-time hours ;  &gt; 52 weeks and over of insufficient hours ;  &gt; Females ;</t>
  </si>
  <si>
    <t>New South Wales ;  Prefers full-time hours ;  Median duration of insufficient hours ;  Persons ;</t>
  </si>
  <si>
    <t>New South Wales ;  Prefers full-time hours ;  Median duration of insufficient hours ;  &gt; Males ;</t>
  </si>
  <si>
    <t>New South Wales ;  Prefers full-time hours ;  Median duration of insufficient hours ;  &gt; Females ;</t>
  </si>
  <si>
    <t>New South Wales ;  &gt; Prefers less than 30 hours ;  Underemployed part-time workers ;  Persons ;</t>
  </si>
  <si>
    <t>New South Wales ;  &gt; Prefers less than 30 hours ;  Underemployed part-time workers ;  &gt; Males ;</t>
  </si>
  <si>
    <t>New South Wales ;  &gt; Prefers less than 30 hours ;  Underemployed part-time workers ;  &gt; Females ;</t>
  </si>
  <si>
    <t>New South Wales ;  &gt; Prefers less than 30 hours ;  &gt; Fewer than 4 weeks of insufficient hours ;  Persons ;</t>
  </si>
  <si>
    <t>New South Wales ;  &gt; Prefers less than 30 hours ;  &gt; Fewer than 4 weeks of insufficient hours ;  &gt; Males ;</t>
  </si>
  <si>
    <t>New South Wales ;  &gt; Prefers less than 30 hours ;  &gt; Fewer than 4 weeks of insufficient hours ;  &gt; Females ;</t>
  </si>
  <si>
    <t>New South Wales ;  &gt; Prefers less than 30 hours ;  &gt; 4-12 weeks of insufficient hours ;  Persons ;</t>
  </si>
  <si>
    <t>New South Wales ;  &gt; Prefers less than 30 hours ;  &gt; 4-12 weeks of insufficient hours ;  &gt; Males ;</t>
  </si>
  <si>
    <t>New South Wales ;  &gt; Prefers less than 30 hours ;  &gt; 4-12 weeks of insufficient hours ;  &gt; Females ;</t>
  </si>
  <si>
    <t>New South Wales ;  &gt; Prefers less than 30 hours ;  &gt; 13-51 weeks of insufficient hours ;  Persons ;</t>
  </si>
  <si>
    <t>New South Wales ;  &gt; Prefers less than 30 hours ;  &gt; 13-51 weeks of insufficient hours ;  &gt; Males ;</t>
  </si>
  <si>
    <t>New South Wales ;  &gt; Prefers less than 30 hours ;  &gt; 13-51 weeks of insufficient hours ;  &gt; Females ;</t>
  </si>
  <si>
    <t>New South Wales ;  &gt; Prefers less than 30 hours ;  &gt; 52 weeks and over of insufficient hours ;  Persons ;</t>
  </si>
  <si>
    <t>New South Wales ;  &gt; Prefers less than 30 hours ;  &gt; 52 weeks and over of insufficient hours ;  &gt; Males ;</t>
  </si>
  <si>
    <t>New South Wales ;  &gt; Prefers less than 30 hours ;  &gt; 52 weeks and over of insufficient hours ;  &gt; Females ;</t>
  </si>
  <si>
    <t>New South Wales ;  &gt; Prefers less than 30 hours ;  Median duration of insufficient hours ;  Persons ;</t>
  </si>
  <si>
    <t>New South Wales ;  &gt; Prefers less than 30 hours ;  Median duration of insufficient hours ;  &gt; Males ;</t>
  </si>
  <si>
    <t>New South Wales ;  &gt; Prefers less than 30 hours ;  Median duration of insufficient hours ;  &gt; Females ;</t>
  </si>
  <si>
    <t>New South Wales ;  &gt; Prefers 30-34 hours ;  Underemployed part-time workers ;  Persons ;</t>
  </si>
  <si>
    <t>New South Wales ;  &gt; Prefers 30-34 hours ;  Underemployed part-time workers ;  &gt; Males ;</t>
  </si>
  <si>
    <t>New South Wales ;  &gt; Prefers 30-34 hours ;  Underemployed part-time workers ;  &gt; Females ;</t>
  </si>
  <si>
    <t>New South Wales ;  &gt; Prefers 30-34 hours ;  &gt; Fewer than 4 weeks of insufficient hours ;  Persons ;</t>
  </si>
  <si>
    <t>New South Wales ;  &gt; Prefers 30-34 hours ;  &gt; Fewer than 4 weeks of insufficient hours ;  &gt; Males ;</t>
  </si>
  <si>
    <t>New South Wales ;  &gt; Prefers 30-34 hours ;  &gt; Fewer than 4 weeks of insufficient hours ;  &gt; Females ;</t>
  </si>
  <si>
    <t>New South Wales ;  &gt; Prefers 30-34 hours ;  &gt; 4-12 weeks of insufficient hours ;  Persons ;</t>
  </si>
  <si>
    <t>New South Wales ;  &gt; Prefers 30-34 hours ;  &gt; 4-12 weeks of insufficient hours ;  &gt; Males ;</t>
  </si>
  <si>
    <t>New South Wales ;  &gt; Prefers 30-34 hours ;  &gt; 4-12 weeks of insufficient hours ;  &gt; Females ;</t>
  </si>
  <si>
    <t>New South Wales ;  &gt; Prefers 30-34 hours ;  &gt; 13-51 weeks of insufficient hours ;  Persons ;</t>
  </si>
  <si>
    <t>New South Wales ;  &gt; Prefers 30-34 hours ;  &gt; 13-51 weeks of insufficient hours ;  &gt; Males ;</t>
  </si>
  <si>
    <t>New South Wales ;  &gt; Prefers 30-34 hours ;  &gt; 13-51 weeks of insufficient hours ;  &gt; Females ;</t>
  </si>
  <si>
    <t>New South Wales ;  &gt; Prefers 30-34 hours ;  &gt; 52 weeks and over of insufficient hours ;  Persons ;</t>
  </si>
  <si>
    <t>New South Wales ;  &gt; Prefers 30-34 hours ;  &gt; 52 weeks and over of insufficient hours ;  &gt; Males ;</t>
  </si>
  <si>
    <t>New South Wales ;  &gt; Prefers 30-34 hours ;  &gt; 52 weeks and over of insufficient hours ;  &gt; Females ;</t>
  </si>
  <si>
    <t>New South Wales ;  &gt; Prefers 30-34 hours ;  Median duration of insufficient hours ;  Persons ;</t>
  </si>
  <si>
    <t>New South Wales ;  &gt; Prefers 30-34 hours ;  Median duration of insufficient hours ;  &gt; Males ;</t>
  </si>
  <si>
    <t>New South Wales ;  &gt; Prefers 30-34 hours ;  Median duration of insufficient hours ;  &gt; Females ;</t>
  </si>
  <si>
    <t>New South Wales ;  &gt; Prefers 35-39 hours ;  Underemployed part-time workers ;  Persons ;</t>
  </si>
  <si>
    <t>New South Wales ;  &gt; Prefers 35-39 hours ;  Underemployed part-time workers ;  &gt; Males ;</t>
  </si>
  <si>
    <t>New South Wales ;  &gt; Prefers 35-39 hours ;  Underemployed part-time workers ;  &gt; Females ;</t>
  </si>
  <si>
    <t>New South Wales ;  &gt; Prefers 35-39 hours ;  &gt; Fewer than 4 weeks of insufficient hours ;  Persons ;</t>
  </si>
  <si>
    <t>New South Wales ;  &gt; Prefers 35-39 hours ;  &gt; Fewer than 4 weeks of insufficient hours ;  &gt; Males ;</t>
  </si>
  <si>
    <t>New South Wales ;  &gt; Prefers 35-39 hours ;  &gt; Fewer than 4 weeks of insufficient hours ;  &gt; Females ;</t>
  </si>
  <si>
    <t>New South Wales ;  &gt; Prefers 35-39 hours ;  &gt; 4-12 weeks of insufficient hours ;  Persons ;</t>
  </si>
  <si>
    <t>New South Wales ;  &gt; Prefers 35-39 hours ;  &gt; 4-12 weeks of insufficient hours ;  &gt; Males ;</t>
  </si>
  <si>
    <t>A125587128K</t>
  </si>
  <si>
    <t>A125573088V</t>
  </si>
  <si>
    <t>A125561856A</t>
  </si>
  <si>
    <t>A125589936V</t>
  </si>
  <si>
    <t>A125575896C</t>
  </si>
  <si>
    <t>A125553433X</t>
  </si>
  <si>
    <t>A125581513W</t>
  </si>
  <si>
    <t>A125567473A</t>
  </si>
  <si>
    <t>A125553440W</t>
  </si>
  <si>
    <t>A125581520V</t>
  </si>
  <si>
    <t>A125567480X</t>
  </si>
  <si>
    <t>A125556248A</t>
  </si>
  <si>
    <t>A125584328X</t>
  </si>
  <si>
    <t>A125570288J</t>
  </si>
  <si>
    <t>A125550632K</t>
  </si>
  <si>
    <t>A125578712C</t>
  </si>
  <si>
    <t>A125564672L</t>
  </si>
  <si>
    <t>A125559056L</t>
  </si>
  <si>
    <t>A125587136K</t>
  </si>
  <si>
    <t>A125573096V</t>
  </si>
  <si>
    <t>A125561864A</t>
  </si>
  <si>
    <t>A125589944V</t>
  </si>
  <si>
    <t>A125575904T</t>
  </si>
  <si>
    <t>A125553441X</t>
  </si>
  <si>
    <t>A125581521W</t>
  </si>
  <si>
    <t>A125567481A</t>
  </si>
  <si>
    <t>A125553168W</t>
  </si>
  <si>
    <t>A125581248V</t>
  </si>
  <si>
    <t>A125567208L</t>
  </si>
  <si>
    <t>A125555976F</t>
  </si>
  <si>
    <t>A125584056F</t>
  </si>
  <si>
    <t>A125570016C</t>
  </si>
  <si>
    <t>A125550360T</t>
  </si>
  <si>
    <t>A125578440K</t>
  </si>
  <si>
    <t>A125564400J</t>
  </si>
  <si>
    <t>A125558784T</t>
  </si>
  <si>
    <t>A125586864R</t>
  </si>
  <si>
    <t>A125572824L</t>
  </si>
  <si>
    <t>A125561592J</t>
  </si>
  <si>
    <t>A125589672A</t>
  </si>
  <si>
    <t>A125575632X</t>
  </si>
  <si>
    <t>A125553169X</t>
  </si>
  <si>
    <t>A125581249W</t>
  </si>
  <si>
    <t>A125567209R</t>
  </si>
  <si>
    <t>A125553248W</t>
  </si>
  <si>
    <t>A125581328V</t>
  </si>
  <si>
    <t>A125567288X</t>
  </si>
  <si>
    <t>A125556056J</t>
  </si>
  <si>
    <t>A125584136F</t>
  </si>
  <si>
    <t>A125570096R</t>
  </si>
  <si>
    <t>A125550440T</t>
  </si>
  <si>
    <t>A125578520K</t>
  </si>
  <si>
    <t>A125564480V</t>
  </si>
  <si>
    <t>A125558864T</t>
  </si>
  <si>
    <t>A125586944R</t>
  </si>
  <si>
    <t>A125572904L</t>
  </si>
  <si>
    <t>A125561672J</t>
  </si>
  <si>
    <t>A125589752A</t>
  </si>
  <si>
    <t>A125575712X</t>
  </si>
  <si>
    <t>A125553249X</t>
  </si>
  <si>
    <t>A125581329W</t>
  </si>
  <si>
    <t>A125567289A</t>
  </si>
  <si>
    <t>A125553336W</t>
  </si>
  <si>
    <t>A125581416V</t>
  </si>
  <si>
    <t>A125567376X</t>
  </si>
  <si>
    <t>A125556144J</t>
  </si>
  <si>
    <t>A125584224F</t>
  </si>
  <si>
    <t>A125570184R</t>
  </si>
  <si>
    <t>A125550528K</t>
  </si>
  <si>
    <t>A125578608C</t>
  </si>
  <si>
    <t>A125564568L</t>
  </si>
  <si>
    <t>A125558952T</t>
  </si>
  <si>
    <t>A125587032T</t>
  </si>
  <si>
    <t>A125572992X</t>
  </si>
  <si>
    <t>A125561760J</t>
  </si>
  <si>
    <t>A125589840A</t>
  </si>
  <si>
    <t>A125575800X</t>
  </si>
  <si>
    <t>A125553337X</t>
  </si>
  <si>
    <t>A125581417W</t>
  </si>
  <si>
    <t>A125567377A</t>
  </si>
  <si>
    <t>A125553456R</t>
  </si>
  <si>
    <t>A125581536L</t>
  </si>
  <si>
    <t>A125567496T</t>
  </si>
  <si>
    <t>A125556264A</t>
  </si>
  <si>
    <t>A125584344X</t>
  </si>
  <si>
    <t>A125570304W</t>
  </si>
  <si>
    <t>A125550648C</t>
  </si>
  <si>
    <t>A125578728W</t>
  </si>
  <si>
    <t>A125564688F</t>
  </si>
  <si>
    <t>A125559072L</t>
  </si>
  <si>
    <t>A125587152K</t>
  </si>
  <si>
    <t>A125573112J</t>
  </si>
  <si>
    <t>A125561880A</t>
  </si>
  <si>
    <t>A125589960V</t>
  </si>
  <si>
    <t>A125575920T</t>
  </si>
  <si>
    <t>A125553457T</t>
  </si>
  <si>
    <t>A125581537R</t>
  </si>
  <si>
    <t>A125567497V</t>
  </si>
  <si>
    <t>A125553176W</t>
  </si>
  <si>
    <t>A125581256V</t>
  </si>
  <si>
    <t>A125567216L</t>
  </si>
  <si>
    <t>A125555984F</t>
  </si>
  <si>
    <t>A125584064F</t>
  </si>
  <si>
    <t>A125570024C</t>
  </si>
  <si>
    <t>A125550368K</t>
  </si>
  <si>
    <t>A125578448C</t>
  </si>
  <si>
    <t>A125564408A</t>
  </si>
  <si>
    <t>A125558792T</t>
  </si>
  <si>
    <t>A125586872R</t>
  </si>
  <si>
    <t>A125572832L</t>
  </si>
  <si>
    <t>A125561600W</t>
  </si>
  <si>
    <t>A125589680A</t>
  </si>
  <si>
    <t>A125575640X</t>
  </si>
  <si>
    <t>A125553177X</t>
  </si>
  <si>
    <t>A125581257W</t>
  </si>
  <si>
    <t>A125567217R</t>
  </si>
  <si>
    <t>A125553376R</t>
  </si>
  <si>
    <t>A125581456L</t>
  </si>
  <si>
    <t>A125567416F</t>
  </si>
  <si>
    <t>A125556184A</t>
  </si>
  <si>
    <t>A125584264X</t>
  </si>
  <si>
    <t>A125570224W</t>
  </si>
  <si>
    <t>A125550568C</t>
  </si>
  <si>
    <t>A125578648W</t>
  </si>
  <si>
    <t>A125564608V</t>
  </si>
  <si>
    <t>A125558992K</t>
  </si>
  <si>
    <t>A125587072K</t>
  </si>
  <si>
    <t>A125573032J</t>
  </si>
  <si>
    <t>A125561800R</t>
  </si>
  <si>
    <t>A125589880V</t>
  </si>
  <si>
    <t>A125575840T</t>
  </si>
  <si>
    <t>A125553377T</t>
  </si>
  <si>
    <t>A125581457R</t>
  </si>
  <si>
    <t>A125567417J</t>
  </si>
  <si>
    <t>A125553384R</t>
  </si>
  <si>
    <t>A125581464L</t>
  </si>
  <si>
    <t>A125567424F</t>
  </si>
  <si>
    <t>A125556192A</t>
  </si>
  <si>
    <t>A125584272X</t>
  </si>
  <si>
    <t>A125570232W</t>
  </si>
  <si>
    <t>A125550576C</t>
  </si>
  <si>
    <t>A125578656W</t>
  </si>
  <si>
    <t>A125564616V</t>
  </si>
  <si>
    <t>A125559000A</t>
  </si>
  <si>
    <t>A125587080K</t>
  </si>
  <si>
    <t>A125573040J</t>
  </si>
  <si>
    <t>A125561808J</t>
  </si>
  <si>
    <t>A125589888L</t>
  </si>
  <si>
    <t>A125575848K</t>
  </si>
  <si>
    <t>A125553385T</t>
  </si>
  <si>
    <t>A125581465R</t>
  </si>
  <si>
    <t>A125567425J</t>
  </si>
  <si>
    <t>A125553216C</t>
  </si>
  <si>
    <t>A125581296L</t>
  </si>
  <si>
    <t>A125567256F</t>
  </si>
  <si>
    <t>A125556024R</t>
  </si>
  <si>
    <t>A125584104L</t>
  </si>
  <si>
    <t>A125570064W</t>
  </si>
  <si>
    <t>A125550408T</t>
  </si>
  <si>
    <t>A125578488W</t>
  </si>
  <si>
    <t>A125564448V</t>
  </si>
  <si>
    <t>A125558832X</t>
  </si>
  <si>
    <t>A125586912W</t>
  </si>
  <si>
    <t>A125572872F</t>
  </si>
  <si>
    <t>A125561640R</t>
  </si>
  <si>
    <t>A125589720J</t>
  </si>
  <si>
    <t>A125575680T</t>
  </si>
  <si>
    <t>A125553217F</t>
  </si>
  <si>
    <t>A125581297R</t>
  </si>
  <si>
    <t>A125567257J</t>
  </si>
  <si>
    <t>A125553184W</t>
  </si>
  <si>
    <t>A125581264V</t>
  </si>
  <si>
    <t>A125567224L</t>
  </si>
  <si>
    <t>A125555992F</t>
  </si>
  <si>
    <t>A125584072F</t>
  </si>
  <si>
    <t>A125570032C</t>
  </si>
  <si>
    <t>A125550376K</t>
  </si>
  <si>
    <t>A125578456C</t>
  </si>
  <si>
    <t>A125564416A</t>
  </si>
  <si>
    <t>A125558800F</t>
  </si>
  <si>
    <t>A125586880R</t>
  </si>
  <si>
    <t>A125572840L</t>
  </si>
  <si>
    <t>A125561608R</t>
  </si>
  <si>
    <t>A125589688V</t>
  </si>
  <si>
    <t>A125575648T</t>
  </si>
  <si>
    <t>A125553185X</t>
  </si>
  <si>
    <t>A125581265W</t>
  </si>
  <si>
    <t>A125567225R</t>
  </si>
  <si>
    <t>A125553256W</t>
  </si>
  <si>
    <t>A125581336V</t>
  </si>
  <si>
    <t>A125567296X</t>
  </si>
  <si>
    <t>A125556064J</t>
  </si>
  <si>
    <t>A125584144F</t>
  </si>
  <si>
    <t>A125570104C</t>
  </si>
  <si>
    <t>A125550448K</t>
  </si>
  <si>
    <t>A125578528C</t>
  </si>
  <si>
    <t>A125564488L</t>
  </si>
  <si>
    <t>A125558872T</t>
  </si>
  <si>
    <t>A125586952R</t>
  </si>
  <si>
    <t>A125572912L</t>
  </si>
  <si>
    <t>A125561680J</t>
  </si>
  <si>
    <t>A125589760A</t>
  </si>
  <si>
    <t>A125575720X</t>
  </si>
  <si>
    <t>A125553257X</t>
  </si>
  <si>
    <t>A125581337W</t>
  </si>
  <si>
    <t>A125567297A</t>
  </si>
  <si>
    <t>A125553208C</t>
  </si>
  <si>
    <t>A125581288L</t>
  </si>
  <si>
    <t>A125567248F</t>
  </si>
  <si>
    <t>A125556016R</t>
  </si>
  <si>
    <t>A125584096X</t>
  </si>
  <si>
    <t>A125570056W</t>
  </si>
  <si>
    <t>A125550400X</t>
  </si>
  <si>
    <t>A125578480C</t>
  </si>
  <si>
    <t>A125564440A</t>
  </si>
  <si>
    <t>A125558824X</t>
  </si>
  <si>
    <t>A125586904W</t>
  </si>
  <si>
    <t>A125572864F</t>
  </si>
  <si>
    <t>A125561632R</t>
  </si>
  <si>
    <t>A125589712J</t>
  </si>
  <si>
    <t>A125575672T</t>
  </si>
  <si>
    <t>A125553209F</t>
  </si>
  <si>
    <t>A125581289R</t>
  </si>
  <si>
    <t>A125567249J</t>
  </si>
  <si>
    <t>A125553264W</t>
  </si>
  <si>
    <t>A125581344V</t>
  </si>
  <si>
    <t>A125567304L</t>
  </si>
  <si>
    <t>A125556072J</t>
  </si>
  <si>
    <t>A125584152F</t>
  </si>
  <si>
    <t>A125570112C</t>
  </si>
  <si>
    <t>A125550456K</t>
  </si>
  <si>
    <t>A125578536C</t>
  </si>
  <si>
    <t>A125564496L</t>
  </si>
  <si>
    <t>A125558880T</t>
  </si>
  <si>
    <t>A125586960R</t>
  </si>
  <si>
    <t>A125572920L</t>
  </si>
  <si>
    <t>A125561688A</t>
  </si>
  <si>
    <t>A125589768V</t>
  </si>
  <si>
    <t>A125575728T</t>
  </si>
  <si>
    <t>A125553265X</t>
  </si>
  <si>
    <t>A125581345W</t>
  </si>
  <si>
    <t>A125567305R</t>
  </si>
  <si>
    <t>A125553224C</t>
  </si>
  <si>
    <t>A125581304A</t>
  </si>
  <si>
    <t>A125567264F</t>
  </si>
  <si>
    <t>A125556032R</t>
  </si>
  <si>
    <t>A125584112L</t>
  </si>
  <si>
    <t>A125570072W</t>
  </si>
  <si>
    <t>A125550416T</t>
  </si>
  <si>
    <t>A125578496W</t>
  </si>
  <si>
    <t>New South Wales ;  &gt; Prefers 35-39 hours ;  &gt; 4-12 weeks of insufficient hours ;  &gt; Females ;</t>
  </si>
  <si>
    <t>New South Wales ;  &gt; Prefers 35-39 hours ;  &gt; 13-51 weeks of insufficient hours ;  Persons ;</t>
  </si>
  <si>
    <t>New South Wales ;  &gt; Prefers 35-39 hours ;  &gt; 13-51 weeks of insufficient hours ;  &gt; Males ;</t>
  </si>
  <si>
    <t>New South Wales ;  &gt; Prefers 35-39 hours ;  &gt; 13-51 weeks of insufficient hours ;  &gt; Females ;</t>
  </si>
  <si>
    <t>New South Wales ;  &gt; Prefers 35-39 hours ;  &gt; 52 weeks and over of insufficient hours ;  Persons ;</t>
  </si>
  <si>
    <t>New South Wales ;  &gt; Prefers 35-39 hours ;  &gt; 52 weeks and over of insufficient hours ;  &gt; Males ;</t>
  </si>
  <si>
    <t>New South Wales ;  &gt; Prefers 35-39 hours ;  &gt; 52 weeks and over of insufficient hours ;  &gt; Females ;</t>
  </si>
  <si>
    <t>New South Wales ;  &gt; Prefers 35-39 hours ;  Median duration of insufficient hours ;  Persons ;</t>
  </si>
  <si>
    <t>New South Wales ;  &gt; Prefers 35-39 hours ;  Median duration of insufficient hours ;  &gt; Males ;</t>
  </si>
  <si>
    <t>New South Wales ;  &gt; Prefers 35-39 hours ;  Median duration of insufficient hours ;  &gt; Females ;</t>
  </si>
  <si>
    <t>New South Wales ;  &gt; Prefers 40 hours or more ;  Underemployed part-time workers ;  Persons ;</t>
  </si>
  <si>
    <t>New South Wales ;  &gt; Prefers 40 hours or more ;  Underemployed part-time workers ;  &gt; Males ;</t>
  </si>
  <si>
    <t>New South Wales ;  &gt; Prefers 40 hours or more ;  Underemployed part-time workers ;  &gt; Females ;</t>
  </si>
  <si>
    <t>New South Wales ;  &gt; Prefers 40 hours or more ;  &gt; Fewer than 4 weeks of insufficient hours ;  Persons ;</t>
  </si>
  <si>
    <t>New South Wales ;  &gt; Prefers 40 hours or more ;  &gt; Fewer than 4 weeks of insufficient hours ;  &gt; Males ;</t>
  </si>
  <si>
    <t>New South Wales ;  &gt; Prefers 40 hours or more ;  &gt; Fewer than 4 weeks of insufficient hours ;  &gt; Females ;</t>
  </si>
  <si>
    <t>New South Wales ;  &gt; Prefers 40 hours or more ;  &gt; 4-12 weeks of insufficient hours ;  Persons ;</t>
  </si>
  <si>
    <t>New South Wales ;  &gt; Prefers 40 hours or more ;  &gt; 4-12 weeks of insufficient hours ;  &gt; Males ;</t>
  </si>
  <si>
    <t>New South Wales ;  &gt; Prefers 40 hours or more ;  &gt; 4-12 weeks of insufficient hours ;  &gt; Females ;</t>
  </si>
  <si>
    <t>New South Wales ;  &gt; Prefers 40 hours or more ;  &gt; 13-51 weeks of insufficient hours ;  Persons ;</t>
  </si>
  <si>
    <t>New South Wales ;  &gt; Prefers 40 hours or more ;  &gt; 13-51 weeks of insufficient hours ;  &gt; Males ;</t>
  </si>
  <si>
    <t>New South Wales ;  &gt; Prefers 40 hours or more ;  &gt; 13-51 weeks of insufficient hours ;  &gt; Females ;</t>
  </si>
  <si>
    <t>New South Wales ;  &gt; Prefers 40 hours or more ;  &gt; 52 weeks and over of insufficient hours ;  Persons ;</t>
  </si>
  <si>
    <t>New South Wales ;  &gt; Prefers 40 hours or more ;  &gt; 52 weeks and over of insufficient hours ;  &gt; Males ;</t>
  </si>
  <si>
    <t>New South Wales ;  &gt; Prefers 40 hours or more ;  &gt; 52 weeks and over of insufficient hours ;  &gt; Females ;</t>
  </si>
  <si>
    <t>New South Wales ;  &gt; Prefers 40 hours or more ;  Median duration of insufficient hours ;  Persons ;</t>
  </si>
  <si>
    <t>New South Wales ;  &gt; Prefers 40 hours or more ;  Median duration of insufficient hours ;  &gt; Males ;</t>
  </si>
  <si>
    <t>New South Wales ;  &gt; Prefers 40 hours or more ;  Median duration of insufficient hours ;  &gt; Females ;</t>
  </si>
  <si>
    <t>New South Wales ;  Prefers less than 10 extra hours ;  Underemployed part-time workers ;  Persons ;</t>
  </si>
  <si>
    <t>New South Wales ;  Prefers less than 10 extra hours ;  Underemployed part-time workers ;  &gt; Males ;</t>
  </si>
  <si>
    <t>New South Wales ;  Prefers less than 10 extra hours ;  Underemployed part-time workers ;  &gt; Females ;</t>
  </si>
  <si>
    <t>New South Wales ;  Prefers less than 10 extra hours ;  &gt; Fewer than 4 weeks of insufficient hours ;  Persons ;</t>
  </si>
  <si>
    <t>New South Wales ;  Prefers less than 10 extra hours ;  &gt; Fewer than 4 weeks of insufficient hours ;  &gt; Males ;</t>
  </si>
  <si>
    <t>New South Wales ;  Prefers less than 10 extra hours ;  &gt; Fewer than 4 weeks of insufficient hours ;  &gt; Females ;</t>
  </si>
  <si>
    <t>New South Wales ;  Prefers less than 10 extra hours ;  &gt; 4-12 weeks of insufficient hours ;  Persons ;</t>
  </si>
  <si>
    <t>New South Wales ;  Prefers less than 10 extra hours ;  &gt; 4-12 weeks of insufficient hours ;  &gt; Males ;</t>
  </si>
  <si>
    <t>New South Wales ;  Prefers less than 10 extra hours ;  &gt; 4-12 weeks of insufficient hours ;  &gt; Females ;</t>
  </si>
  <si>
    <t>New South Wales ;  Prefers less than 10 extra hours ;  &gt; 13-51 weeks of insufficient hours ;  Persons ;</t>
  </si>
  <si>
    <t>New South Wales ;  Prefers less than 10 extra hours ;  &gt; 13-51 weeks of insufficient hours ;  &gt; Males ;</t>
  </si>
  <si>
    <t>New South Wales ;  Prefers less than 10 extra hours ;  &gt; 13-51 weeks of insufficient hours ;  &gt; Females ;</t>
  </si>
  <si>
    <t>New South Wales ;  Prefers less than 10 extra hours ;  &gt; 52 weeks and over of insufficient hours ;  Persons ;</t>
  </si>
  <si>
    <t>New South Wales ;  Prefers less than 10 extra hours ;  &gt; 52 weeks and over of insufficient hours ;  &gt; Males ;</t>
  </si>
  <si>
    <t>New South Wales ;  Prefers less than 10 extra hours ;  &gt; 52 weeks and over of insufficient hours ;  &gt; Females ;</t>
  </si>
  <si>
    <t>New South Wales ;  Prefers less than 10 extra hours ;  Median duration of insufficient hours ;  Persons ;</t>
  </si>
  <si>
    <t>New South Wales ;  Prefers less than 10 extra hours ;  Median duration of insufficient hours ;  &gt; Males ;</t>
  </si>
  <si>
    <t>New South Wales ;  Prefers less than 10 extra hours ;  Median duration of insufficient hours ;  &gt; Females ;</t>
  </si>
  <si>
    <t>New South Wales ;  Prefers 10-19 extra hours ;  Underemployed part-time workers ;  Persons ;</t>
  </si>
  <si>
    <t>New South Wales ;  Prefers 10-19 extra hours ;  Underemployed part-time workers ;  &gt; Males ;</t>
  </si>
  <si>
    <t>New South Wales ;  Prefers 10-19 extra hours ;  Underemployed part-time workers ;  &gt; Females ;</t>
  </si>
  <si>
    <t>New South Wales ;  Prefers 10-19 extra hours ;  &gt; Fewer than 4 weeks of insufficient hours ;  Persons ;</t>
  </si>
  <si>
    <t>New South Wales ;  Prefers 10-19 extra hours ;  &gt; Fewer than 4 weeks of insufficient hours ;  &gt; Males ;</t>
  </si>
  <si>
    <t>New South Wales ;  Prefers 10-19 extra hours ;  &gt; Fewer than 4 weeks of insufficient hours ;  &gt; Females ;</t>
  </si>
  <si>
    <t>New South Wales ;  Prefers 10-19 extra hours ;  &gt; 4-12 weeks of insufficient hours ;  Persons ;</t>
  </si>
  <si>
    <t>New South Wales ;  Prefers 10-19 extra hours ;  &gt; 4-12 weeks of insufficient hours ;  &gt; Males ;</t>
  </si>
  <si>
    <t>New South Wales ;  Prefers 10-19 extra hours ;  &gt; 4-12 weeks of insufficient hours ;  &gt; Females ;</t>
  </si>
  <si>
    <t>New South Wales ;  Prefers 10-19 extra hours ;  &gt; 13-51 weeks of insufficient hours ;  Persons ;</t>
  </si>
  <si>
    <t>New South Wales ;  Prefers 10-19 extra hours ;  &gt; 13-51 weeks of insufficient hours ;  &gt; Males ;</t>
  </si>
  <si>
    <t>New South Wales ;  Prefers 10-19 extra hours ;  &gt; 13-51 weeks of insufficient hours ;  &gt; Females ;</t>
  </si>
  <si>
    <t>New South Wales ;  Prefers 10-19 extra hours ;  &gt; 52 weeks and over of insufficient hours ;  Persons ;</t>
  </si>
  <si>
    <t>New South Wales ;  Prefers 10-19 extra hours ;  &gt; 52 weeks and over of insufficient hours ;  &gt; Males ;</t>
  </si>
  <si>
    <t>New South Wales ;  Prefers 10-19 extra hours ;  &gt; 52 weeks and over of insufficient hours ;  &gt; Females ;</t>
  </si>
  <si>
    <t>New South Wales ;  Prefers 10-19 extra hours ;  Median duration of insufficient hours ;  Persons ;</t>
  </si>
  <si>
    <t>New South Wales ;  Prefers 10-19 extra hours ;  Median duration of insufficient hours ;  &gt; Males ;</t>
  </si>
  <si>
    <t>New South Wales ;  Prefers 10-19 extra hours ;  Median duration of insufficient hours ;  &gt; Females ;</t>
  </si>
  <si>
    <t>New South Wales ;  Prefers 20-29 extra hours ;  Underemployed part-time workers ;  Persons ;</t>
  </si>
  <si>
    <t>New South Wales ;  Prefers 20-29 extra hours ;  Underemployed part-time workers ;  &gt; Males ;</t>
  </si>
  <si>
    <t>New South Wales ;  Prefers 20-29 extra hours ;  Underemployed part-time workers ;  &gt; Females ;</t>
  </si>
  <si>
    <t>New South Wales ;  Prefers 20-29 extra hours ;  &gt; Fewer than 4 weeks of insufficient hours ;  Persons ;</t>
  </si>
  <si>
    <t>New South Wales ;  Prefers 20-29 extra hours ;  &gt; Fewer than 4 weeks of insufficient hours ;  &gt; Males ;</t>
  </si>
  <si>
    <t>New South Wales ;  Prefers 20-29 extra hours ;  &gt; Fewer than 4 weeks of insufficient hours ;  &gt; Females ;</t>
  </si>
  <si>
    <t>New South Wales ;  Prefers 20-29 extra hours ;  &gt; 4-12 weeks of insufficient hours ;  Persons ;</t>
  </si>
  <si>
    <t>New South Wales ;  Prefers 20-29 extra hours ;  &gt; 4-12 weeks of insufficient hours ;  &gt; Males ;</t>
  </si>
  <si>
    <t>New South Wales ;  Prefers 20-29 extra hours ;  &gt; 4-12 weeks of insufficient hours ;  &gt; Females ;</t>
  </si>
  <si>
    <t>New South Wales ;  Prefers 20-29 extra hours ;  &gt; 13-51 weeks of insufficient hours ;  Persons ;</t>
  </si>
  <si>
    <t>New South Wales ;  Prefers 20-29 extra hours ;  &gt; 13-51 weeks of insufficient hours ;  &gt; Males ;</t>
  </si>
  <si>
    <t>New South Wales ;  Prefers 20-29 extra hours ;  &gt; 13-51 weeks of insufficient hours ;  &gt; Females ;</t>
  </si>
  <si>
    <t>New South Wales ;  Prefers 20-29 extra hours ;  &gt; 52 weeks and over of insufficient hours ;  Persons ;</t>
  </si>
  <si>
    <t>New South Wales ;  Prefers 20-29 extra hours ;  &gt; 52 weeks and over of insufficient hours ;  &gt; Males ;</t>
  </si>
  <si>
    <t>New South Wales ;  Prefers 20-29 extra hours ;  &gt; 52 weeks and over of insufficient hours ;  &gt; Females ;</t>
  </si>
  <si>
    <t>New South Wales ;  Prefers 20-29 extra hours ;  Median duration of insufficient hours ;  Persons ;</t>
  </si>
  <si>
    <t>New South Wales ;  Prefers 20-29 extra hours ;  Median duration of insufficient hours ;  &gt; Males ;</t>
  </si>
  <si>
    <t>New South Wales ;  Prefers 20-29 extra hours ;  Median duration of insufficient hours ;  &gt; Females ;</t>
  </si>
  <si>
    <t>New South Wales ;  Prefers 30 extra hours or more ;  Underemployed part-time workers ;  Persons ;</t>
  </si>
  <si>
    <t>New South Wales ;  Prefers 30 extra hours or more ;  Underemployed part-time workers ;  &gt; Males ;</t>
  </si>
  <si>
    <t>New South Wales ;  Prefers 30 extra hours or more ;  Underemployed part-time workers ;  &gt; Females ;</t>
  </si>
  <si>
    <t>New South Wales ;  Prefers 30 extra hours or more ;  &gt; Fewer than 4 weeks of insufficient hours ;  Persons ;</t>
  </si>
  <si>
    <t>New South Wales ;  Prefers 30 extra hours or more ;  &gt; Fewer than 4 weeks of insufficient hours ;  &gt; Males ;</t>
  </si>
  <si>
    <t>New South Wales ;  Prefers 30 extra hours or more ;  &gt; Fewer than 4 weeks of insufficient hours ;  &gt; Females ;</t>
  </si>
  <si>
    <t>New South Wales ;  Prefers 30 extra hours or more ;  &gt; 4-12 weeks of insufficient hours ;  Persons ;</t>
  </si>
  <si>
    <t>New South Wales ;  Prefers 30 extra hours or more ;  &gt; 4-12 weeks of insufficient hours ;  &gt; Males ;</t>
  </si>
  <si>
    <t>New South Wales ;  Prefers 30 extra hours or more ;  &gt; 4-12 weeks of insufficient hours ;  &gt; Females ;</t>
  </si>
  <si>
    <t>New South Wales ;  Prefers 30 extra hours or more ;  &gt; 13-51 weeks of insufficient hours ;  Persons ;</t>
  </si>
  <si>
    <t>New South Wales ;  Prefers 30 extra hours or more ;  &gt; 13-51 weeks of insufficient hours ;  &gt; Males ;</t>
  </si>
  <si>
    <t>New South Wales ;  Prefers 30 extra hours or more ;  &gt; 13-51 weeks of insufficient hours ;  &gt; Females ;</t>
  </si>
  <si>
    <t>New South Wales ;  Prefers 30 extra hours or more ;  &gt; 52 weeks and over of insufficient hours ;  Persons ;</t>
  </si>
  <si>
    <t>New South Wales ;  Prefers 30 extra hours or more ;  &gt; 52 weeks and over of insufficient hours ;  &gt; Males ;</t>
  </si>
  <si>
    <t>New South Wales ;  Prefers 30 extra hours or more ;  &gt; 52 weeks and over of insufficient hours ;  &gt; Females ;</t>
  </si>
  <si>
    <t>New South Wales ;  Prefers 30 extra hours or more ;  Median duration of insufficient hours ;  Persons ;</t>
  </si>
  <si>
    <t>New South Wales ;  Prefers 30 extra hours or more ;  Median duration of insufficient hours ;  &gt; Males ;</t>
  </si>
  <si>
    <t>New South Wales ;  Prefers 30 extra hours or more ;  Median duration of insufficient hours ;  &gt; Females ;</t>
  </si>
  <si>
    <t>New South Wales ;  Would prefer to change employer to work more hours ;  Underemployed part-time workers ;  Persons ;</t>
  </si>
  <si>
    <t>New South Wales ;  Would prefer to change employer to work more hours ;  Underemployed part-time workers ;  &gt; Males ;</t>
  </si>
  <si>
    <t>New South Wales ;  Would prefer to change employer to work more hours ;  Underemployed part-time workers ;  &gt; Females ;</t>
  </si>
  <si>
    <t>New South Wales ;  Would prefer to change employer to work more hours ;  &gt; Fewer than 4 weeks of insufficient hours ;  Persons ;</t>
  </si>
  <si>
    <t>New South Wales ;  Would prefer to change employer to work more hours ;  &gt; Fewer than 4 weeks of insufficient hours ;  &gt; Males ;</t>
  </si>
  <si>
    <t>New South Wales ;  Would prefer to change employer to work more hours ;  &gt; Fewer than 4 weeks of insufficient hours ;  &gt; Females ;</t>
  </si>
  <si>
    <t>New South Wales ;  Would prefer to change employer to work more hours ;  &gt; 4-12 weeks of insufficient hours ;  Persons ;</t>
  </si>
  <si>
    <t>New South Wales ;  Would prefer to change employer to work more hours ;  &gt; 4-12 weeks of insufficient hours ;  &gt; Males ;</t>
  </si>
  <si>
    <t>New South Wales ;  Would prefer to change employer to work more hours ;  &gt; 4-12 weeks of insufficient hours ;  &gt; Females ;</t>
  </si>
  <si>
    <t>New South Wales ;  Would prefer to change employer to work more hours ;  &gt; 13-51 weeks of insufficient hours ;  Persons ;</t>
  </si>
  <si>
    <t>New South Wales ;  Would prefer to change employer to work more hours ;  &gt; 13-51 weeks of insufficient hours ;  &gt; Males ;</t>
  </si>
  <si>
    <t>New South Wales ;  Would prefer to change employer to work more hours ;  &gt; 13-51 weeks of insufficient hours ;  &gt; Females ;</t>
  </si>
  <si>
    <t>New South Wales ;  Would prefer to change employer to work more hours ;  &gt; 52 weeks and over of insufficient hours ;  Persons ;</t>
  </si>
  <si>
    <t>New South Wales ;  Would prefer to change employer to work more hours ;  &gt; 52 weeks and over of insufficient hours ;  &gt; Males ;</t>
  </si>
  <si>
    <t>New South Wales ;  Would prefer to change employer to work more hours ;  &gt; 52 weeks and over of insufficient hours ;  &gt; Females ;</t>
  </si>
  <si>
    <t>New South Wales ;  Would prefer to change employer to work more hours ;  Median duration of insufficient hours ;  Persons ;</t>
  </si>
  <si>
    <t>New South Wales ;  Would prefer to change employer to work more hours ;  Median duration of insufficient hours ;  &gt; Males ;</t>
  </si>
  <si>
    <t>New South Wales ;  Would prefer to change employer to work more hours ;  Median duration of insufficient hours ;  &gt; Females ;</t>
  </si>
  <si>
    <t>New South Wales ;  Would not prefer to change employer to work more hours ;  Underemployed part-time workers ;  Persons ;</t>
  </si>
  <si>
    <t>New South Wales ;  Would not prefer to change employer to work more hours ;  Underemployed part-time workers ;  &gt; Males ;</t>
  </si>
  <si>
    <t>New South Wales ;  Would not prefer to change employer to work more hours ;  Underemployed part-time workers ;  &gt; Females ;</t>
  </si>
  <si>
    <t>New South Wales ;  Would not prefer to change employer to work more hours ;  &gt; Fewer than 4 weeks of insufficient hours ;  Persons ;</t>
  </si>
  <si>
    <t>New South Wales ;  Would not prefer to change employer to work more hours ;  &gt; Fewer than 4 weeks of insufficient hours ;  &gt; Males ;</t>
  </si>
  <si>
    <t>New South Wales ;  Would not prefer to change employer to work more hours ;  &gt; Fewer than 4 weeks of insufficient hours ;  &gt; Females ;</t>
  </si>
  <si>
    <t>New South Wales ;  Would not prefer to change employer to work more hours ;  &gt; 4-12 weeks of insufficient hours ;  Persons ;</t>
  </si>
  <si>
    <t>New South Wales ;  Would not prefer to change employer to work more hours ;  &gt; 4-12 weeks of insufficient hours ;  &gt; Males ;</t>
  </si>
  <si>
    <t>New South Wales ;  Would not prefer to change employer to work more hours ;  &gt; 4-12 weeks of insufficient hours ;  &gt; Females ;</t>
  </si>
  <si>
    <t>New South Wales ;  Would not prefer to change employer to work more hours ;  &gt; 13-51 weeks of insufficient hours ;  Persons ;</t>
  </si>
  <si>
    <t>New South Wales ;  Would not prefer to change employer to work more hours ;  &gt; 13-51 weeks of insufficient hours ;  &gt; Males ;</t>
  </si>
  <si>
    <t>New South Wales ;  Would not prefer to change employer to work more hours ;  &gt; 13-51 weeks of insufficient hours ;  &gt; Females ;</t>
  </si>
  <si>
    <t>New South Wales ;  Would not prefer to change employer to work more hours ;  &gt; 52 weeks and over of insufficient hours ;  Persons ;</t>
  </si>
  <si>
    <t>New South Wales ;  Would not prefer to change employer to work more hours ;  &gt; 52 weeks and over of insufficient hours ;  &gt; Males ;</t>
  </si>
  <si>
    <t>New South Wales ;  Would not prefer to change employer to work more hours ;  &gt; 52 weeks and over of insufficient hours ;  &gt; Females ;</t>
  </si>
  <si>
    <t>New South Wales ;  Would not prefer to change employer to work more hours ;  Median duration of insufficient hours ;  Persons ;</t>
  </si>
  <si>
    <t>New South Wales ;  Would not prefer to change employer to work more hours ;  Median duration of insufficient hours ;  &gt; Males ;</t>
  </si>
  <si>
    <t>New South Wales ;  Would not prefer to change employer to work more hours ;  Median duration of insufficient hours ;  &gt; Females ;</t>
  </si>
  <si>
    <t>New South Wales ;  No preference in changing employer to work more hours ;  Underemployed part-time workers ;  Persons ;</t>
  </si>
  <si>
    <t>New South Wales ;  No preference in changing employer to work more hours ;  Underemployed part-time workers ;  &gt; Males ;</t>
  </si>
  <si>
    <t>New South Wales ;  No preference in changing employer to work more hours ;  Underemployed part-time workers ;  &gt; Females ;</t>
  </si>
  <si>
    <t>New South Wales ;  No preference in changing employer to work more hours ;  &gt; Fewer than 4 weeks of insufficient hours ;  Persons ;</t>
  </si>
  <si>
    <t>New South Wales ;  No preference in changing employer to work more hours ;  &gt; Fewer than 4 weeks of insufficient hours ;  &gt; Males ;</t>
  </si>
  <si>
    <t>New South Wales ;  No preference in changing employer to work more hours ;  &gt; Fewer than 4 weeks of insufficient hours ;  &gt; Females ;</t>
  </si>
  <si>
    <t>New South Wales ;  No preference in changing employer to work more hours ;  &gt; 4-12 weeks of insufficient hours ;  Persons ;</t>
  </si>
  <si>
    <t>New South Wales ;  No preference in changing employer to work more hours ;  &gt; 4-12 weeks of insufficient hours ;  &gt; Males ;</t>
  </si>
  <si>
    <t>New South Wales ;  No preference in changing employer to work more hours ;  &gt; 4-12 weeks of insufficient hours ;  &gt; Females ;</t>
  </si>
  <si>
    <t>New South Wales ;  No preference in changing employer to work more hours ;  &gt; 13-51 weeks of insufficient hours ;  Persons ;</t>
  </si>
  <si>
    <t>New South Wales ;  No preference in changing employer to work more hours ;  &gt; 13-51 weeks of insufficient hours ;  &gt; Males ;</t>
  </si>
  <si>
    <t>New South Wales ;  No preference in changing employer to work more hours ;  &gt; 13-51 weeks of insufficient hours ;  &gt; Females ;</t>
  </si>
  <si>
    <t>New South Wales ;  No preference in changing employer to work more hours ;  &gt; 52 weeks and over of insufficient hours ;  Persons ;</t>
  </si>
  <si>
    <t>New South Wales ;  No preference in changing employer to work more hours ;  &gt; 52 weeks and over of insufficient hours ;  &gt; Males ;</t>
  </si>
  <si>
    <t>New South Wales ;  No preference in changing employer to work more hours ;  &gt; 52 weeks and over of insufficient hours ;  &gt; Females ;</t>
  </si>
  <si>
    <t>New South Wales ;  No preference in changing employer to work more hours ;  Median duration of insufficient hours ;  Persons ;</t>
  </si>
  <si>
    <t>New South Wales ;  No preference in changing employer to work more hours ;  Median duration of insufficient hours ;  &gt; Males ;</t>
  </si>
  <si>
    <t>New South Wales ;  No preference in changing employer to work more hours ;  Median duration of insufficient hours ;  &gt; Females ;</t>
  </si>
  <si>
    <t>Victoria ;  Underemployed part-time workers ;  Persons ;</t>
  </si>
  <si>
    <t>Victoria ;  Underemployed part-time workers ;  &gt; Males ;</t>
  </si>
  <si>
    <t>Victoria ;  Underemployed part-time workers ;  &gt; Females ;</t>
  </si>
  <si>
    <t>Victoria ;  &gt; Fewer than 4 weeks of insufficient hours ;  Persons ;</t>
  </si>
  <si>
    <t>Victoria ;  &gt; Fewer than 4 weeks of insufficient hours ;  &gt; Males ;</t>
  </si>
  <si>
    <t>Victoria ;  &gt; Fewer than 4 weeks of insufficient hours ;  &gt; Females ;</t>
  </si>
  <si>
    <t>Victoria ;  &gt; 4-12 weeks of insufficient hours ;  Persons ;</t>
  </si>
  <si>
    <t>Victoria ;  &gt; 4-12 weeks of insufficient hours ;  &gt; Males ;</t>
  </si>
  <si>
    <t>Victoria ;  &gt; 4-12 weeks of insufficient hours ;  &gt; Females ;</t>
  </si>
  <si>
    <t>Victoria ;  &gt; 13-51 weeks of insufficient hours ;  Persons ;</t>
  </si>
  <si>
    <t>Victoria ;  &gt; 13-51 weeks of insufficient hours ;  &gt; Males ;</t>
  </si>
  <si>
    <t>Victoria ;  &gt; 13-51 weeks of insufficient hours ;  &gt; Females ;</t>
  </si>
  <si>
    <t>Victoria ;  &gt; 52 weeks and over of insufficient hours ;  Persons ;</t>
  </si>
  <si>
    <t>Victoria ;  &gt; 52 weeks and over of insufficient hours ;  &gt; Males ;</t>
  </si>
  <si>
    <t>Victoria ;  &gt; 52 weeks and over of insufficient hours ;  &gt; Females ;</t>
  </si>
  <si>
    <t>Victoria ;  Median duration of insufficient hours ;  Persons ;</t>
  </si>
  <si>
    <t>Victoria ;  Median duration of insufficient hours ;  &gt; Males ;</t>
  </si>
  <si>
    <t>Victoria ;  Median duration of insufficient hours ;  &gt; Females ;</t>
  </si>
  <si>
    <t>Victoria ;  15-64 years ;  Underemployed part-time workers ;  Persons ;</t>
  </si>
  <si>
    <t>Victoria ;  15-64 years ;  Underemployed part-time workers ;  &gt; Males ;</t>
  </si>
  <si>
    <t>Victoria ;  15-64 years ;  Underemployed part-time workers ;  &gt; Females ;</t>
  </si>
  <si>
    <t>Victoria ;  15-64 years ;  &gt; Fewer than 4 weeks of insufficient hours ;  Persons ;</t>
  </si>
  <si>
    <t>Victoria ;  15-64 years ;  &gt; Fewer than 4 weeks of insufficient hours ;  &gt; Males ;</t>
  </si>
  <si>
    <t>Victoria ;  15-64 years ;  &gt; Fewer than 4 weeks of insufficient hours ;  &gt; Females ;</t>
  </si>
  <si>
    <t>Victoria ;  15-64 years ;  &gt; 4-12 weeks of insufficient hours ;  Persons ;</t>
  </si>
  <si>
    <t>Victoria ;  15-64 years ;  &gt; 4-12 weeks of insufficient hours ;  &gt; Males ;</t>
  </si>
  <si>
    <t>Victoria ;  15-64 years ;  &gt; 4-12 weeks of insufficient hours ;  &gt; Females ;</t>
  </si>
  <si>
    <t>Victoria ;  15-64 years ;  &gt; 13-51 weeks of insufficient hours ;  Persons ;</t>
  </si>
  <si>
    <t>Victoria ;  15-64 years ;  &gt; 13-51 weeks of insufficient hours ;  &gt; Males ;</t>
  </si>
  <si>
    <t>Victoria ;  15-64 years ;  &gt; 13-51 weeks of insufficient hours ;  &gt; Females ;</t>
  </si>
  <si>
    <t>Victoria ;  15-64 years ;  &gt; 52 weeks and over of insufficient hours ;  Persons ;</t>
  </si>
  <si>
    <t>Victoria ;  15-64 years ;  &gt; 52 weeks and over of insufficient hours ;  &gt; Males ;</t>
  </si>
  <si>
    <t>Victoria ;  15-64 years ;  &gt; 52 weeks and over of insufficient hours ;  &gt; Females ;</t>
  </si>
  <si>
    <t>Victoria ;  15-64 years ;  Median duration of insufficient hours ;  Persons ;</t>
  </si>
  <si>
    <t>Victoria ;  15-64 years ;  Median duration of insufficient hours ;  &gt; Males ;</t>
  </si>
  <si>
    <t>Victoria ;  15-64 years ;  Median duration of insufficient hours ;  &gt; Females ;</t>
  </si>
  <si>
    <t>Victoria ;  &gt; 15-24 years ;  Underemployed part-time workers ;  Persons ;</t>
  </si>
  <si>
    <t>Victoria ;  &gt; 15-24 years ;  Underemployed part-time workers ;  &gt; Males ;</t>
  </si>
  <si>
    <t>Victoria ;  &gt; 15-24 years ;  Underemployed part-time workers ;  &gt; Females ;</t>
  </si>
  <si>
    <t>Victoria ;  &gt; 15-24 years ;  &gt; Fewer than 4 weeks of insufficient hours ;  Persons ;</t>
  </si>
  <si>
    <t>Victoria ;  &gt; 15-24 years ;  &gt; Fewer than 4 weeks of insufficient hours ;  &gt; Males ;</t>
  </si>
  <si>
    <t>Victoria ;  &gt; 15-24 years ;  &gt; Fewer than 4 weeks of insufficient hours ;  &gt; Females ;</t>
  </si>
  <si>
    <t>Victoria ;  &gt; 15-24 years ;  &gt; 4-12 weeks of insufficient hours ;  Persons ;</t>
  </si>
  <si>
    <t>Victoria ;  &gt; 15-24 years ;  &gt; 4-12 weeks of insufficient hours ;  &gt; Males ;</t>
  </si>
  <si>
    <t>Victoria ;  &gt; 15-24 years ;  &gt; 4-12 weeks of insufficient hours ;  &gt; Females ;</t>
  </si>
  <si>
    <t>Victoria ;  &gt; 15-24 years ;  &gt; 13-51 weeks of insufficient hours ;  Persons ;</t>
  </si>
  <si>
    <t>Victoria ;  &gt; 15-24 years ;  &gt; 13-51 weeks of insufficient hours ;  &gt; Males ;</t>
  </si>
  <si>
    <t>Victoria ;  &gt; 15-24 years ;  &gt; 13-51 weeks of insufficient hours ;  &gt; Females ;</t>
  </si>
  <si>
    <t>Victoria ;  &gt; 15-24 years ;  &gt; 52 weeks and over of insufficient hours ;  Persons ;</t>
  </si>
  <si>
    <t>Victoria ;  &gt; 15-24 years ;  &gt; 52 weeks and over of insufficient hours ;  &gt; Males ;</t>
  </si>
  <si>
    <t>Victoria ;  &gt; 15-24 years ;  &gt; 52 weeks and over of insufficient hours ;  &gt; Females ;</t>
  </si>
  <si>
    <t>Victoria ;  &gt; 15-24 years ;  Median duration of insufficient hours ;  Persons ;</t>
  </si>
  <si>
    <t>Victoria ;  &gt; 15-24 years ;  Median duration of insufficient hours ;  &gt; Males ;</t>
  </si>
  <si>
    <t>Victoria ;  &gt; 15-24 years ;  Median duration of insufficient hours ;  &gt; Females ;</t>
  </si>
  <si>
    <t>Victoria ;  &gt; 25-44 years ;  Underemployed part-time workers ;  Persons ;</t>
  </si>
  <si>
    <t>Victoria ;  &gt; 25-44 years ;  Underemployed part-time workers ;  &gt; Males ;</t>
  </si>
  <si>
    <t>Victoria ;  &gt; 25-44 years ;  Underemployed part-time workers ;  &gt; Females ;</t>
  </si>
  <si>
    <t>Victoria ;  &gt; 25-44 years ;  &gt; Fewer than 4 weeks of insufficient hours ;  Persons ;</t>
  </si>
  <si>
    <t>Victoria ;  &gt; 25-44 years ;  &gt; Fewer than 4 weeks of insufficient hours ;  &gt; Males ;</t>
  </si>
  <si>
    <t>Victoria ;  &gt; 25-44 years ;  &gt; Fewer than 4 weeks of insufficient hours ;  &gt; Females ;</t>
  </si>
  <si>
    <t>Victoria ;  &gt; 25-44 years ;  &gt; 4-12 weeks of insufficient hours ;  Persons ;</t>
  </si>
  <si>
    <t>Victoria ;  &gt; 25-44 years ;  &gt; 4-12 weeks of insufficient hours ;  &gt; Males ;</t>
  </si>
  <si>
    <t>Victoria ;  &gt; 25-44 years ;  &gt; 4-12 weeks of insufficient hours ;  &gt; Females ;</t>
  </si>
  <si>
    <t>Victoria ;  &gt; 25-44 years ;  &gt; 13-51 weeks of insufficient hours ;  Persons ;</t>
  </si>
  <si>
    <t>Victoria ;  &gt; 25-44 years ;  &gt; 13-51 weeks of insufficient hours ;  &gt; Males ;</t>
  </si>
  <si>
    <t>Victoria ;  &gt; 25-44 years ;  &gt; 13-51 weeks of insufficient hours ;  &gt; Females ;</t>
  </si>
  <si>
    <t>Victoria ;  &gt; 25-44 years ;  &gt; 52 weeks and over of insufficient hours ;  Persons ;</t>
  </si>
  <si>
    <t>Victoria ;  &gt; 25-44 years ;  &gt; 52 weeks and over of insufficient hours ;  &gt; Males ;</t>
  </si>
  <si>
    <t>Victoria ;  &gt; 25-44 years ;  &gt; 52 weeks and over of insufficient hours ;  &gt; Females ;</t>
  </si>
  <si>
    <t>Victoria ;  &gt; 25-44 years ;  Median duration of insufficient hours ;  Persons ;</t>
  </si>
  <si>
    <t>Victoria ;  &gt; 25-44 years ;  Median duration of insufficient hours ;  &gt; Males ;</t>
  </si>
  <si>
    <t>Victoria ;  &gt; 25-44 years ;  Median duration of insufficient hours ;  &gt; Females ;</t>
  </si>
  <si>
    <t>Victoria ;  &gt;&gt; 25-34 years ;  Underemployed part-time workers ;  Persons ;</t>
  </si>
  <si>
    <t>Victoria ;  &gt;&gt; 25-34 years ;  Underemployed part-time workers ;  &gt; Males ;</t>
  </si>
  <si>
    <t>Victoria ;  &gt;&gt; 25-34 years ;  Underemployed part-time workers ;  &gt; Females ;</t>
  </si>
  <si>
    <t>Victoria ;  &gt;&gt; 25-34 years ;  &gt; Fewer than 4 weeks of insufficient hours ;  Persons ;</t>
  </si>
  <si>
    <t>Victoria ;  &gt;&gt; 25-34 years ;  &gt; Fewer than 4 weeks of insufficient hours ;  &gt; Males ;</t>
  </si>
  <si>
    <t>Victoria ;  &gt;&gt; 25-34 years ;  &gt; Fewer than 4 weeks of insufficient hours ;  &gt; Females ;</t>
  </si>
  <si>
    <t>Victoria ;  &gt;&gt; 25-34 years ;  &gt; 4-12 weeks of insufficient hours ;  Persons ;</t>
  </si>
  <si>
    <t>Victoria ;  &gt;&gt; 25-34 years ;  &gt; 4-12 weeks of insufficient hours ;  &gt; Males ;</t>
  </si>
  <si>
    <t>Victoria ;  &gt;&gt; 25-34 years ;  &gt; 4-12 weeks of insufficient hours ;  &gt; Females ;</t>
  </si>
  <si>
    <t>Victoria ;  &gt;&gt; 25-34 years ;  &gt; 13-51 weeks of insufficient hours ;  Persons ;</t>
  </si>
  <si>
    <t>Victoria ;  &gt;&gt; 25-34 years ;  &gt; 13-51 weeks of insufficient hours ;  &gt; Males ;</t>
  </si>
  <si>
    <t>Victoria ;  &gt;&gt; 25-34 years ;  &gt; 13-51 weeks of insufficient hours ;  &gt; Females ;</t>
  </si>
  <si>
    <t>Victoria ;  &gt;&gt; 25-34 years ;  &gt; 52 weeks and over of insufficient hours ;  Persons ;</t>
  </si>
  <si>
    <t>Victoria ;  &gt;&gt; 25-34 years ;  &gt; 52 weeks and over of insufficient hours ;  &gt; Males ;</t>
  </si>
  <si>
    <t>Victoria ;  &gt;&gt; 25-34 years ;  &gt; 52 weeks and over of insufficient hours ;  &gt; Females ;</t>
  </si>
  <si>
    <t>Victoria ;  &gt;&gt; 25-34 years ;  Median duration of insufficient hours ;  Persons ;</t>
  </si>
  <si>
    <t>Victoria ;  &gt;&gt; 25-34 years ;  Median duration of insufficient hours ;  &gt; Males ;</t>
  </si>
  <si>
    <t>Victoria ;  &gt;&gt; 25-34 years ;  Median duration of insufficient hours ;  &gt; Females ;</t>
  </si>
  <si>
    <t>Victoria ;  &gt;&gt; 35-44 years ;  Underemployed part-time workers ;  Persons ;</t>
  </si>
  <si>
    <t>Victoria ;  &gt;&gt; 35-44 years ;  Underemployed part-time workers ;  &gt; Males ;</t>
  </si>
  <si>
    <t>Victoria ;  &gt;&gt; 35-44 years ;  Underemployed part-time workers ;  &gt; Females ;</t>
  </si>
  <si>
    <t>Victoria ;  &gt;&gt; 35-44 years ;  &gt; Fewer than 4 weeks of insufficient hours ;  Persons ;</t>
  </si>
  <si>
    <t>Victoria ;  &gt;&gt; 35-44 years ;  &gt; Fewer than 4 weeks of insufficient hours ;  &gt; Males ;</t>
  </si>
  <si>
    <t>Victoria ;  &gt;&gt; 35-44 years ;  &gt; Fewer than 4 weeks of insufficient hours ;  &gt; Females ;</t>
  </si>
  <si>
    <t>A125564456V</t>
  </si>
  <si>
    <t>A125558840X</t>
  </si>
  <si>
    <t>A125586920W</t>
  </si>
  <si>
    <t>A125572880F</t>
  </si>
  <si>
    <t>A125561648J</t>
  </si>
  <si>
    <t>A125589728A</t>
  </si>
  <si>
    <t>A125575688K</t>
  </si>
  <si>
    <t>A125553225F</t>
  </si>
  <si>
    <t>A125581305C</t>
  </si>
  <si>
    <t>A125567265J</t>
  </si>
  <si>
    <t>A125553272W</t>
  </si>
  <si>
    <t>A125581352V</t>
  </si>
  <si>
    <t>A125567312L</t>
  </si>
  <si>
    <t>A125556080J</t>
  </si>
  <si>
    <t>A125584160F</t>
  </si>
  <si>
    <t>A125570120C</t>
  </si>
  <si>
    <t>A125550464K</t>
  </si>
  <si>
    <t>A125578544C</t>
  </si>
  <si>
    <t>A125564504A</t>
  </si>
  <si>
    <t>A125558888K</t>
  </si>
  <si>
    <t>A125586968J</t>
  </si>
  <si>
    <t>A125572928F</t>
  </si>
  <si>
    <t>A125561696A</t>
  </si>
  <si>
    <t>A125589776V</t>
  </si>
  <si>
    <t>A125575736T</t>
  </si>
  <si>
    <t>A125553273X</t>
  </si>
  <si>
    <t>A125581353W</t>
  </si>
  <si>
    <t>A125567313R</t>
  </si>
  <si>
    <t>A125553344W</t>
  </si>
  <si>
    <t>A125581424V</t>
  </si>
  <si>
    <t>A125567384X</t>
  </si>
  <si>
    <t>A125556152J</t>
  </si>
  <si>
    <t>A125584232F</t>
  </si>
  <si>
    <t>A125570192R</t>
  </si>
  <si>
    <t>A125550536K</t>
  </si>
  <si>
    <t>A125578616C</t>
  </si>
  <si>
    <t>A125564576L</t>
  </si>
  <si>
    <t>A125558960T</t>
  </si>
  <si>
    <t>A125587040T</t>
  </si>
  <si>
    <t>A125573000R</t>
  </si>
  <si>
    <t>A125561768A</t>
  </si>
  <si>
    <t>A125589848V</t>
  </si>
  <si>
    <t>A125575808T</t>
  </si>
  <si>
    <t>A125553345X</t>
  </si>
  <si>
    <t>A125581425W</t>
  </si>
  <si>
    <t>A125567385A</t>
  </si>
  <si>
    <t>A125553280W</t>
  </si>
  <si>
    <t>A125581360V</t>
  </si>
  <si>
    <t>A125567320L</t>
  </si>
  <si>
    <t>A125556088A</t>
  </si>
  <si>
    <t>A125584168X</t>
  </si>
  <si>
    <t>A125570128W</t>
  </si>
  <si>
    <t>A125550472K</t>
  </si>
  <si>
    <t>A125578552C</t>
  </si>
  <si>
    <t>A125564512A</t>
  </si>
  <si>
    <t>A125558896K</t>
  </si>
  <si>
    <t>A125586976J</t>
  </si>
  <si>
    <t>A125572936F</t>
  </si>
  <si>
    <t>A125561704R</t>
  </si>
  <si>
    <t>A125589784V</t>
  </si>
  <si>
    <t>A125575744T</t>
  </si>
  <si>
    <t>A125553281X</t>
  </si>
  <si>
    <t>A125581361W</t>
  </si>
  <si>
    <t>A125567321R</t>
  </si>
  <si>
    <t>A125553232C</t>
  </si>
  <si>
    <t>A125581312A</t>
  </si>
  <si>
    <t>A125567272F</t>
  </si>
  <si>
    <t>A125556040R</t>
  </si>
  <si>
    <t>A125584120L</t>
  </si>
  <si>
    <t>A125570080W</t>
  </si>
  <si>
    <t>A125550424T</t>
  </si>
  <si>
    <t>A125578504K</t>
  </si>
  <si>
    <t>A125564464V</t>
  </si>
  <si>
    <t>A125558848T</t>
  </si>
  <si>
    <t>A125586928R</t>
  </si>
  <si>
    <t>A125572888X</t>
  </si>
  <si>
    <t>A125561656J</t>
  </si>
  <si>
    <t>A125589736A</t>
  </si>
  <si>
    <t>A125575696K</t>
  </si>
  <si>
    <t>A125553233F</t>
  </si>
  <si>
    <t>A125581313C</t>
  </si>
  <si>
    <t>A125567273J</t>
  </si>
  <si>
    <t>A125553392R</t>
  </si>
  <si>
    <t>A125581472L</t>
  </si>
  <si>
    <t>A125567432F</t>
  </si>
  <si>
    <t>A125556200R</t>
  </si>
  <si>
    <t>A125584280X</t>
  </si>
  <si>
    <t>A125570240W</t>
  </si>
  <si>
    <t>A125550584C</t>
  </si>
  <si>
    <t>A125578664W</t>
  </si>
  <si>
    <t>A125564624V</t>
  </si>
  <si>
    <t>A125559008V</t>
  </si>
  <si>
    <t>A125587088C</t>
  </si>
  <si>
    <t>A125573048A</t>
  </si>
  <si>
    <t>A125561816J</t>
  </si>
  <si>
    <t>A125589896L</t>
  </si>
  <si>
    <t>A125575856K</t>
  </si>
  <si>
    <t>A125553393T</t>
  </si>
  <si>
    <t>A125581473R</t>
  </si>
  <si>
    <t>A125567433J</t>
  </si>
  <si>
    <t>A125553352W</t>
  </si>
  <si>
    <t>A125581432V</t>
  </si>
  <si>
    <t>A125567392X</t>
  </si>
  <si>
    <t>A125556160J</t>
  </si>
  <si>
    <t>A125584240F</t>
  </si>
  <si>
    <t>A125570200C</t>
  </si>
  <si>
    <t>A125550544K</t>
  </si>
  <si>
    <t>A125578624C</t>
  </si>
  <si>
    <t>A125564584L</t>
  </si>
  <si>
    <t>A125558968K</t>
  </si>
  <si>
    <t>A125587048K</t>
  </si>
  <si>
    <t>A125573008J</t>
  </si>
  <si>
    <t>A125561776A</t>
  </si>
  <si>
    <t>A125589856V</t>
  </si>
  <si>
    <t>A125575816T</t>
  </si>
  <si>
    <t>A125553353X</t>
  </si>
  <si>
    <t>A125581433W</t>
  </si>
  <si>
    <t>A125567393A</t>
  </si>
  <si>
    <t>A125553360W</t>
  </si>
  <si>
    <t>A125581440V</t>
  </si>
  <si>
    <t>A125567400L</t>
  </si>
  <si>
    <t>A125556168A</t>
  </si>
  <si>
    <t>A125584248X</t>
  </si>
  <si>
    <t>A125570208W</t>
  </si>
  <si>
    <t>A125550552K</t>
  </si>
  <si>
    <t>A125578632C</t>
  </si>
  <si>
    <t>A125564592L</t>
  </si>
  <si>
    <t>A125558976K</t>
  </si>
  <si>
    <t>A125587056K</t>
  </si>
  <si>
    <t>A125573016J</t>
  </si>
  <si>
    <t>A125561784A</t>
  </si>
  <si>
    <t>A125589864V</t>
  </si>
  <si>
    <t>A125575824T</t>
  </si>
  <si>
    <t>A125553361X</t>
  </si>
  <si>
    <t>A125581441W</t>
  </si>
  <si>
    <t>A125567401R</t>
  </si>
  <si>
    <t>A125553464R</t>
  </si>
  <si>
    <t>A125581544L</t>
  </si>
  <si>
    <t>A125567504F</t>
  </si>
  <si>
    <t>A125556272A</t>
  </si>
  <si>
    <t>A125584352X</t>
  </si>
  <si>
    <t>A125570312W</t>
  </si>
  <si>
    <t>A125550656C</t>
  </si>
  <si>
    <t>A125578736W</t>
  </si>
  <si>
    <t>A125564696F</t>
  </si>
  <si>
    <t>A125559080L</t>
  </si>
  <si>
    <t>A125587160K</t>
  </si>
  <si>
    <t>A125573120J</t>
  </si>
  <si>
    <t>A125561888V</t>
  </si>
  <si>
    <t>A125589968L</t>
  </si>
  <si>
    <t>A125575928K</t>
  </si>
  <si>
    <t>A125553465T</t>
  </si>
  <si>
    <t>A125581545R</t>
  </si>
  <si>
    <t>A125567505J</t>
  </si>
  <si>
    <t>A125551944R</t>
  </si>
  <si>
    <t>A125580024R</t>
  </si>
  <si>
    <t>A125565984T</t>
  </si>
  <si>
    <t>A125554752A</t>
  </si>
  <si>
    <t>A125582832X</t>
  </si>
  <si>
    <t>A125568792C</t>
  </si>
  <si>
    <t>A125549136A</t>
  </si>
  <si>
    <t>A125577216X</t>
  </si>
  <si>
    <t>A125563176J</t>
  </si>
  <si>
    <t>A125557560L</t>
  </si>
  <si>
    <t>A125585640K</t>
  </si>
  <si>
    <t>A125571600J</t>
  </si>
  <si>
    <t>A125560368W</t>
  </si>
  <si>
    <t>A125588448R</t>
  </si>
  <si>
    <t>A125574408L</t>
  </si>
  <si>
    <t>A125551945T</t>
  </si>
  <si>
    <t>A125580025T</t>
  </si>
  <si>
    <t>A125565985V</t>
  </si>
  <si>
    <t>A125552152K</t>
  </si>
  <si>
    <t>A125580232J</t>
  </si>
  <si>
    <t>A125566192L</t>
  </si>
  <si>
    <t>A125554960V</t>
  </si>
  <si>
    <t>A125583040V</t>
  </si>
  <si>
    <t>A125569000L</t>
  </si>
  <si>
    <t>A125549344V</t>
  </si>
  <si>
    <t>A125577424T</t>
  </si>
  <si>
    <t>A125563384A</t>
  </si>
  <si>
    <t>A125557768X</t>
  </si>
  <si>
    <t>A125585848W</t>
  </si>
  <si>
    <t>A125571808V</t>
  </si>
  <si>
    <t>A125560576R</t>
  </si>
  <si>
    <t>A125588656J</t>
  </si>
  <si>
    <t>A125574616F</t>
  </si>
  <si>
    <t>A125552153L</t>
  </si>
  <si>
    <t>A125580233K</t>
  </si>
  <si>
    <t>A125566193R</t>
  </si>
  <si>
    <t>A125552040T</t>
  </si>
  <si>
    <t>A125580120R</t>
  </si>
  <si>
    <t>A125566080V</t>
  </si>
  <si>
    <t>A125554848V</t>
  </si>
  <si>
    <t>A125582928T</t>
  </si>
  <si>
    <t>A125568888W</t>
  </si>
  <si>
    <t>A125549232A</t>
  </si>
  <si>
    <t>A125577312X</t>
  </si>
  <si>
    <t>A125563272J</t>
  </si>
  <si>
    <t>A125557656F</t>
  </si>
  <si>
    <t>A125585736C</t>
  </si>
  <si>
    <t>A125571696L</t>
  </si>
  <si>
    <t>A125560464W</t>
  </si>
  <si>
    <t>A125588544R</t>
  </si>
  <si>
    <t>A125574504L</t>
  </si>
  <si>
    <t>A125552041V</t>
  </si>
  <si>
    <t>A125580121T</t>
  </si>
  <si>
    <t>A125566081W</t>
  </si>
  <si>
    <t>A125552160K</t>
  </si>
  <si>
    <t>A125580240J</t>
  </si>
  <si>
    <t>A125566200A</t>
  </si>
  <si>
    <t>A125554968L</t>
  </si>
  <si>
    <t>A125583048L</t>
  </si>
  <si>
    <t>A125569008F</t>
  </si>
  <si>
    <t>A125549352V</t>
  </si>
  <si>
    <t>A125577432T</t>
  </si>
  <si>
    <t>A125563392A</t>
  </si>
  <si>
    <t>A125557776X</t>
  </si>
  <si>
    <t>A125585856W</t>
  </si>
  <si>
    <t>A125571816V</t>
  </si>
  <si>
    <t>A125560584R</t>
  </si>
  <si>
    <t>A125588664J</t>
  </si>
  <si>
    <t>A125574624F</t>
  </si>
  <si>
    <t>A125552161L</t>
  </si>
  <si>
    <t>A125580241K</t>
  </si>
  <si>
    <t>A125566201C</t>
  </si>
  <si>
    <t>A125552168C</t>
  </si>
  <si>
    <t>A125580248A</t>
  </si>
  <si>
    <t>A125566208V</t>
  </si>
  <si>
    <t>A125554976L</t>
  </si>
  <si>
    <t>A125583056L</t>
  </si>
  <si>
    <t>A125569016F</t>
  </si>
  <si>
    <t>A125549360V</t>
  </si>
  <si>
    <t>A125577440T</t>
  </si>
  <si>
    <t>A125563400R</t>
  </si>
  <si>
    <t>A125557784X</t>
  </si>
  <si>
    <t>A125585864W</t>
  </si>
  <si>
    <t>A125571824V</t>
  </si>
  <si>
    <t>A125560592R</t>
  </si>
  <si>
    <t>A125588672J</t>
  </si>
  <si>
    <t>A125574632F</t>
  </si>
  <si>
    <t>A125552169F</t>
  </si>
  <si>
    <t>A125580249C</t>
  </si>
  <si>
    <t>A125566209W</t>
  </si>
  <si>
    <t>A125552048K</t>
  </si>
  <si>
    <t>A125580128J</t>
  </si>
  <si>
    <t>A125566088L</t>
  </si>
  <si>
    <t>A125554856V</t>
  </si>
  <si>
    <t>A125582936T</t>
  </si>
  <si>
    <t>A125568896W</t>
  </si>
  <si>
    <t>Victoria ;  &gt;&gt; 35-44 years ;  &gt; 4-12 weeks of insufficient hours ;  Persons ;</t>
  </si>
  <si>
    <t>Victoria ;  &gt;&gt; 35-44 years ;  &gt; 4-12 weeks of insufficient hours ;  &gt; Males ;</t>
  </si>
  <si>
    <t>Victoria ;  &gt;&gt; 35-44 years ;  &gt; 4-12 weeks of insufficient hours ;  &gt; Females ;</t>
  </si>
  <si>
    <t>Victoria ;  &gt;&gt; 35-44 years ;  &gt; 13-51 weeks of insufficient hours ;  Persons ;</t>
  </si>
  <si>
    <t>Victoria ;  &gt;&gt; 35-44 years ;  &gt; 13-51 weeks of insufficient hours ;  &gt; Males ;</t>
  </si>
  <si>
    <t>Victoria ;  &gt;&gt; 35-44 years ;  &gt; 13-51 weeks of insufficient hours ;  &gt; Females ;</t>
  </si>
  <si>
    <t>Victoria ;  &gt;&gt; 35-44 years ;  &gt; 52 weeks and over of insufficient hours ;  Persons ;</t>
  </si>
  <si>
    <t>Victoria ;  &gt;&gt; 35-44 years ;  &gt; 52 weeks and over of insufficient hours ;  &gt; Males ;</t>
  </si>
  <si>
    <t>Victoria ;  &gt;&gt; 35-44 years ;  &gt; 52 weeks and over of insufficient hours ;  &gt; Females ;</t>
  </si>
  <si>
    <t>Victoria ;  &gt;&gt; 35-44 years ;  Median duration of insufficient hours ;  Persons ;</t>
  </si>
  <si>
    <t>Victoria ;  &gt;&gt; 35-44 years ;  Median duration of insufficient hours ;  &gt; Males ;</t>
  </si>
  <si>
    <t>Victoria ;  &gt;&gt; 35-44 years ;  Median duration of insufficient hours ;  &gt; Females ;</t>
  </si>
  <si>
    <t>Victoria ;  &gt; 45-64 years ;  Underemployed part-time workers ;  Persons ;</t>
  </si>
  <si>
    <t>Victoria ;  &gt; 45-64 years ;  Underemployed part-time workers ;  &gt; Males ;</t>
  </si>
  <si>
    <t>Victoria ;  &gt; 45-64 years ;  Underemployed part-time workers ;  &gt; Females ;</t>
  </si>
  <si>
    <t>Victoria ;  &gt; 45-64 years ;  &gt; Fewer than 4 weeks of insufficient hours ;  Persons ;</t>
  </si>
  <si>
    <t>Victoria ;  &gt; 45-64 years ;  &gt; Fewer than 4 weeks of insufficient hours ;  &gt; Males ;</t>
  </si>
  <si>
    <t>Victoria ;  &gt; 45-64 years ;  &gt; Fewer than 4 weeks of insufficient hours ;  &gt; Females ;</t>
  </si>
  <si>
    <t>Victoria ;  &gt; 45-64 years ;  &gt; 4-12 weeks of insufficient hours ;  Persons ;</t>
  </si>
  <si>
    <t>Victoria ;  &gt; 45-64 years ;  &gt; 4-12 weeks of insufficient hours ;  &gt; Males ;</t>
  </si>
  <si>
    <t>Victoria ;  &gt; 45-64 years ;  &gt; 4-12 weeks of insufficient hours ;  &gt; Females ;</t>
  </si>
  <si>
    <t>Victoria ;  &gt; 45-64 years ;  &gt; 13-51 weeks of insufficient hours ;  Persons ;</t>
  </si>
  <si>
    <t>Victoria ;  &gt; 45-64 years ;  &gt; 13-51 weeks of insufficient hours ;  &gt; Males ;</t>
  </si>
  <si>
    <t>Victoria ;  &gt; 45-64 years ;  &gt; 13-51 weeks of insufficient hours ;  &gt; Females ;</t>
  </si>
  <si>
    <t>Victoria ;  &gt; 45-64 years ;  &gt; 52 weeks and over of insufficient hours ;  Persons ;</t>
  </si>
  <si>
    <t>Victoria ;  &gt; 45-64 years ;  &gt; 52 weeks and over of insufficient hours ;  &gt; Males ;</t>
  </si>
  <si>
    <t>Victoria ;  &gt; 45-64 years ;  &gt; 52 weeks and over of insufficient hours ;  &gt; Females ;</t>
  </si>
  <si>
    <t>Victoria ;  &gt; 45-64 years ;  Median duration of insufficient hours ;  Persons ;</t>
  </si>
  <si>
    <t>Victoria ;  &gt; 45-64 years ;  Median duration of insufficient hours ;  &gt; Males ;</t>
  </si>
  <si>
    <t>Victoria ;  &gt; 45-64 years ;  Median duration of insufficient hours ;  &gt; Females ;</t>
  </si>
  <si>
    <t>Victoria ;  &gt;&gt; 45-54 years ;  Underemployed part-time workers ;  Persons ;</t>
  </si>
  <si>
    <t>Victoria ;  &gt;&gt; 45-54 years ;  Underemployed part-time workers ;  &gt; Males ;</t>
  </si>
  <si>
    <t>Victoria ;  &gt;&gt; 45-54 years ;  Underemployed part-time workers ;  &gt; Females ;</t>
  </si>
  <si>
    <t>Victoria ;  &gt;&gt; 45-54 years ;  &gt; Fewer than 4 weeks of insufficient hours ;  Persons ;</t>
  </si>
  <si>
    <t>Victoria ;  &gt;&gt; 45-54 years ;  &gt; Fewer than 4 weeks of insufficient hours ;  &gt; Males ;</t>
  </si>
  <si>
    <t>Victoria ;  &gt;&gt; 45-54 years ;  &gt; Fewer than 4 weeks of insufficient hours ;  &gt; Females ;</t>
  </si>
  <si>
    <t>Victoria ;  &gt;&gt; 45-54 years ;  &gt; 4-12 weeks of insufficient hours ;  Persons ;</t>
  </si>
  <si>
    <t>Victoria ;  &gt;&gt; 45-54 years ;  &gt; 4-12 weeks of insufficient hours ;  &gt; Males ;</t>
  </si>
  <si>
    <t>Victoria ;  &gt;&gt; 45-54 years ;  &gt; 4-12 weeks of insufficient hours ;  &gt; Females ;</t>
  </si>
  <si>
    <t>Victoria ;  &gt;&gt; 45-54 years ;  &gt; 13-51 weeks of insufficient hours ;  Persons ;</t>
  </si>
  <si>
    <t>Victoria ;  &gt;&gt; 45-54 years ;  &gt; 13-51 weeks of insufficient hours ;  &gt; Males ;</t>
  </si>
  <si>
    <t>Victoria ;  &gt;&gt; 45-54 years ;  &gt; 13-51 weeks of insufficient hours ;  &gt; Females ;</t>
  </si>
  <si>
    <t>Victoria ;  &gt;&gt; 45-54 years ;  &gt; 52 weeks and over of insufficient hours ;  Persons ;</t>
  </si>
  <si>
    <t>Victoria ;  &gt;&gt; 45-54 years ;  &gt; 52 weeks and over of insufficient hours ;  &gt; Males ;</t>
  </si>
  <si>
    <t>Victoria ;  &gt;&gt; 45-54 years ;  &gt; 52 weeks and over of insufficient hours ;  &gt; Females ;</t>
  </si>
  <si>
    <t>Victoria ;  &gt;&gt; 45-54 years ;  Median duration of insufficient hours ;  Persons ;</t>
  </si>
  <si>
    <t>Victoria ;  &gt;&gt; 45-54 years ;  Median duration of insufficient hours ;  &gt; Males ;</t>
  </si>
  <si>
    <t>Victoria ;  &gt;&gt; 45-54 years ;  Median duration of insufficient hours ;  &gt; Females ;</t>
  </si>
  <si>
    <t>Victoria ;  &gt;&gt; 55-64 years ;  Underemployed part-time workers ;  Persons ;</t>
  </si>
  <si>
    <t>Victoria ;  &gt;&gt; 55-64 years ;  Underemployed part-time workers ;  &gt; Males ;</t>
  </si>
  <si>
    <t>Victoria ;  &gt;&gt; 55-64 years ;  Underemployed part-time workers ;  &gt; Females ;</t>
  </si>
  <si>
    <t>Victoria ;  &gt;&gt; 55-64 years ;  &gt; Fewer than 4 weeks of insufficient hours ;  Persons ;</t>
  </si>
  <si>
    <t>Victoria ;  &gt;&gt; 55-64 years ;  &gt; Fewer than 4 weeks of insufficient hours ;  &gt; Males ;</t>
  </si>
  <si>
    <t>Victoria ;  &gt;&gt; 55-64 years ;  &gt; Fewer than 4 weeks of insufficient hours ;  &gt; Females ;</t>
  </si>
  <si>
    <t>Victoria ;  &gt;&gt; 55-64 years ;  &gt; 4-12 weeks of insufficient hours ;  Persons ;</t>
  </si>
  <si>
    <t>Victoria ;  &gt;&gt; 55-64 years ;  &gt; 4-12 weeks of insufficient hours ;  &gt; Males ;</t>
  </si>
  <si>
    <t>Victoria ;  &gt;&gt; 55-64 years ;  &gt; 4-12 weeks of insufficient hours ;  &gt; Females ;</t>
  </si>
  <si>
    <t>Victoria ;  &gt;&gt; 55-64 years ;  &gt; 13-51 weeks of insufficient hours ;  Persons ;</t>
  </si>
  <si>
    <t>Victoria ;  &gt;&gt; 55-64 years ;  &gt; 13-51 weeks of insufficient hours ;  &gt; Males ;</t>
  </si>
  <si>
    <t>Victoria ;  &gt;&gt; 55-64 years ;  &gt; 13-51 weeks of insufficient hours ;  &gt; Females ;</t>
  </si>
  <si>
    <t>Victoria ;  &gt;&gt; 55-64 years ;  &gt; 52 weeks and over of insufficient hours ;  Persons ;</t>
  </si>
  <si>
    <t>Victoria ;  &gt;&gt; 55-64 years ;  &gt; 52 weeks and over of insufficient hours ;  &gt; Males ;</t>
  </si>
  <si>
    <t>Victoria ;  &gt;&gt; 55-64 years ;  &gt; 52 weeks and over of insufficient hours ;  &gt; Females ;</t>
  </si>
  <si>
    <t>Victoria ;  &gt;&gt; 55-64 years ;  Median duration of insufficient hours ;  Persons ;</t>
  </si>
  <si>
    <t>Victoria ;  &gt;&gt; 55-64 years ;  Median duration of insufficient hours ;  &gt; Males ;</t>
  </si>
  <si>
    <t>Victoria ;  &gt;&gt; 55-64 years ;  Median duration of insufficient hours ;  &gt; Females ;</t>
  </si>
  <si>
    <t>Victoria ;  65 years and over ;  Underemployed part-time workers ;  Persons ;</t>
  </si>
  <si>
    <t>Victoria ;  65 years and over ;  Underemployed part-time workers ;  &gt; Males ;</t>
  </si>
  <si>
    <t>Victoria ;  65 years and over ;  Underemployed part-time workers ;  &gt; Females ;</t>
  </si>
  <si>
    <t>Victoria ;  65 years and over ;  &gt; Fewer than 4 weeks of insufficient hours ;  Persons ;</t>
  </si>
  <si>
    <t>Victoria ;  65 years and over ;  &gt; Fewer than 4 weeks of insufficient hours ;  &gt; Males ;</t>
  </si>
  <si>
    <t>Victoria ;  65 years and over ;  &gt; Fewer than 4 weeks of insufficient hours ;  &gt; Females ;</t>
  </si>
  <si>
    <t>Victoria ;  65 years and over ;  &gt; 4-12 weeks of insufficient hours ;  Persons ;</t>
  </si>
  <si>
    <t>Victoria ;  65 years and over ;  &gt; 4-12 weeks of insufficient hours ;  &gt; Males ;</t>
  </si>
  <si>
    <t>Victoria ;  65 years and over ;  &gt; 4-12 weeks of insufficient hours ;  &gt; Females ;</t>
  </si>
  <si>
    <t>Victoria ;  65 years and over ;  &gt; 13-51 weeks of insufficient hours ;  Persons ;</t>
  </si>
  <si>
    <t>Victoria ;  65 years and over ;  &gt; 13-51 weeks of insufficient hours ;  &gt; Males ;</t>
  </si>
  <si>
    <t>Victoria ;  65 years and over ;  &gt; 13-51 weeks of insufficient hours ;  &gt; Females ;</t>
  </si>
  <si>
    <t>Victoria ;  65 years and over ;  &gt; 52 weeks and over of insufficient hours ;  Persons ;</t>
  </si>
  <si>
    <t>Victoria ;  65 years and over ;  &gt; 52 weeks and over of insufficient hours ;  &gt; Males ;</t>
  </si>
  <si>
    <t>Victoria ;  65 years and over ;  &gt; 52 weeks and over of insufficient hours ;  &gt; Females ;</t>
  </si>
  <si>
    <t>Victoria ;  65 years and over ;  Median duration of insufficient hours ;  Persons ;</t>
  </si>
  <si>
    <t>Victoria ;  65 years and over ;  Median duration of insufficient hours ;  &gt; Males ;</t>
  </si>
  <si>
    <t>Victoria ;  65 years and over ;  Median duration of insufficient hours ;  &gt; Females ;</t>
  </si>
  <si>
    <t>Victoria ;  Family member ;  Underemployed part-time workers ;  Persons ;</t>
  </si>
  <si>
    <t>Victoria ;  Family member ;  Underemployed part-time workers ;  &gt; Males ;</t>
  </si>
  <si>
    <t>Victoria ;  Family member ;  Underemployed part-time workers ;  &gt; Females ;</t>
  </si>
  <si>
    <t>Victoria ;  Family member ;  &gt; Fewer than 4 weeks of insufficient hours ;  Persons ;</t>
  </si>
  <si>
    <t>Victoria ;  Family member ;  &gt; Fewer than 4 weeks of insufficient hours ;  &gt; Males ;</t>
  </si>
  <si>
    <t>Victoria ;  Family member ;  &gt; Fewer than 4 weeks of insufficient hours ;  &gt; Females ;</t>
  </si>
  <si>
    <t>Victoria ;  Family member ;  &gt; 4-12 weeks of insufficient hours ;  Persons ;</t>
  </si>
  <si>
    <t>Victoria ;  Family member ;  &gt; 4-12 weeks of insufficient hours ;  &gt; Males ;</t>
  </si>
  <si>
    <t>Victoria ;  Family member ;  &gt; 4-12 weeks of insufficient hours ;  &gt; Females ;</t>
  </si>
  <si>
    <t>Victoria ;  Family member ;  &gt; 13-51 weeks of insufficient hours ;  Persons ;</t>
  </si>
  <si>
    <t>Victoria ;  Family member ;  &gt; 13-51 weeks of insufficient hours ;  &gt; Males ;</t>
  </si>
  <si>
    <t>Victoria ;  Family member ;  &gt; 13-51 weeks of insufficient hours ;  &gt; Females ;</t>
  </si>
  <si>
    <t>Victoria ;  Family member ;  &gt; 52 weeks and over of insufficient hours ;  Persons ;</t>
  </si>
  <si>
    <t>Victoria ;  Family member ;  &gt; 52 weeks and over of insufficient hours ;  &gt; Males ;</t>
  </si>
  <si>
    <t>Victoria ;  Family member ;  &gt; 52 weeks and over of insufficient hours ;  &gt; Females ;</t>
  </si>
  <si>
    <t>Victoria ;  Family member ;  Median duration of insufficient hours ;  Persons ;</t>
  </si>
  <si>
    <t>Victoria ;  Family member ;  Median duration of insufficient hours ;  &gt; Males ;</t>
  </si>
  <si>
    <t>Victoria ;  Family member ;  Median duration of insufficient hours ;  &gt; Females ;</t>
  </si>
  <si>
    <t>Victoria ;  &gt; Husband, wife or partner ;  Underemployed part-time workers ;  Persons ;</t>
  </si>
  <si>
    <t>Victoria ;  &gt; Husband, wife or partner ;  Underemployed part-time workers ;  &gt; Males ;</t>
  </si>
  <si>
    <t>Victoria ;  &gt; Husband, wife or partner ;  Underemployed part-time workers ;  &gt; Females ;</t>
  </si>
  <si>
    <t>Victoria ;  &gt; Husband, wife or partner ;  &gt; Fewer than 4 weeks of insufficient hours ;  Persons ;</t>
  </si>
  <si>
    <t>Victoria ;  &gt; Husband, wife or partner ;  &gt; Fewer than 4 weeks of insufficient hours ;  &gt; Males ;</t>
  </si>
  <si>
    <t>Victoria ;  &gt; Husband, wife or partner ;  &gt; Fewer than 4 weeks of insufficient hours ;  &gt; Females ;</t>
  </si>
  <si>
    <t>Victoria ;  &gt; Husband, wife or partner ;  &gt; 4-12 weeks of insufficient hours ;  Persons ;</t>
  </si>
  <si>
    <t>Victoria ;  &gt; Husband, wife or partner ;  &gt; 4-12 weeks of insufficient hours ;  &gt; Males ;</t>
  </si>
  <si>
    <t>Victoria ;  &gt; Husband, wife or partner ;  &gt; 4-12 weeks of insufficient hours ;  &gt; Females ;</t>
  </si>
  <si>
    <t>Victoria ;  &gt; Husband, wife or partner ;  &gt; 13-51 weeks of insufficient hours ;  Persons ;</t>
  </si>
  <si>
    <t>Victoria ;  &gt; Husband, wife or partner ;  &gt; 13-51 weeks of insufficient hours ;  &gt; Males ;</t>
  </si>
  <si>
    <t>Victoria ;  &gt; Husband, wife or partner ;  &gt; 13-51 weeks of insufficient hours ;  &gt; Females ;</t>
  </si>
  <si>
    <t>Victoria ;  &gt; Husband, wife or partner ;  &gt; 52 weeks and over of insufficient hours ;  Persons ;</t>
  </si>
  <si>
    <t>Victoria ;  &gt; Husband, wife or partner ;  &gt; 52 weeks and over of insufficient hours ;  &gt; Males ;</t>
  </si>
  <si>
    <t>Victoria ;  &gt; Husband, wife or partner ;  &gt; 52 weeks and over of insufficient hours ;  &gt; Females ;</t>
  </si>
  <si>
    <t>Victoria ;  &gt; Husband, wife or partner ;  Median duration of insufficient hours ;  Persons ;</t>
  </si>
  <si>
    <t>Victoria ;  &gt; Husband, wife or partner ;  Median duration of insufficient hours ;  &gt; Males ;</t>
  </si>
  <si>
    <t>Victoria ;  &gt; Husband, wife or partner ;  Median duration of insufficient hours ;  &gt; Females ;</t>
  </si>
  <si>
    <t>Victoria ;  &gt;&gt; Husband, wife or partner with dependants ;  Underemployed part-time workers ;  Persons ;</t>
  </si>
  <si>
    <t>Victoria ;  &gt;&gt; Husband, wife or partner with dependants ;  Underemployed part-time workers ;  &gt; Males ;</t>
  </si>
  <si>
    <t>Victoria ;  &gt;&gt; Husband, wife or partner with dependants ;  Underemployed part-time workers ;  &gt; Females ;</t>
  </si>
  <si>
    <t>Victoria ;  &gt;&gt; Husband, wife or partner with dependants ;  &gt; Fewer than 4 weeks of insufficient hours ;  Persons ;</t>
  </si>
  <si>
    <t>Victoria ;  &gt;&gt; Husband, wife or partner with dependants ;  &gt; Fewer than 4 weeks of insufficient hours ;  &gt; Males ;</t>
  </si>
  <si>
    <t>Victoria ;  &gt;&gt; Husband, wife or partner with dependants ;  &gt; Fewer than 4 weeks of insufficient hours ;  &gt; Females ;</t>
  </si>
  <si>
    <t>Victoria ;  &gt;&gt; Husband, wife or partner with dependants ;  &gt; 4-12 weeks of insufficient hours ;  Persons ;</t>
  </si>
  <si>
    <t>Victoria ;  &gt;&gt; Husband, wife or partner with dependants ;  &gt; 4-12 weeks of insufficient hours ;  &gt; Males ;</t>
  </si>
  <si>
    <t>Victoria ;  &gt;&gt; Husband, wife or partner with dependants ;  &gt; 4-12 weeks of insufficient hours ;  &gt; Females ;</t>
  </si>
  <si>
    <t>Victoria ;  &gt;&gt; Husband, wife or partner with dependants ;  &gt; 13-51 weeks of insufficient hours ;  Persons ;</t>
  </si>
  <si>
    <t>Victoria ;  &gt;&gt; Husband, wife or partner with dependants ;  &gt; 13-51 weeks of insufficient hours ;  &gt; Males ;</t>
  </si>
  <si>
    <t>Victoria ;  &gt;&gt; Husband, wife or partner with dependants ;  &gt; 13-51 weeks of insufficient hours ;  &gt; Females ;</t>
  </si>
  <si>
    <t>Victoria ;  &gt;&gt; Husband, wife or partner with dependants ;  &gt; 52 weeks and over of insufficient hours ;  Persons ;</t>
  </si>
  <si>
    <t>Victoria ;  &gt;&gt; Husband, wife or partner with dependants ;  &gt; 52 weeks and over of insufficient hours ;  &gt; Males ;</t>
  </si>
  <si>
    <t>Victoria ;  &gt;&gt; Husband, wife or partner with dependants ;  &gt; 52 weeks and over of insufficient hours ;  &gt; Females ;</t>
  </si>
  <si>
    <t>Victoria ;  &gt;&gt; Husband, wife or partner with dependants ;  Median duration of insufficient hours ;  Persons ;</t>
  </si>
  <si>
    <t>Victoria ;  &gt;&gt; Husband, wife or partner with dependants ;  Median duration of insufficient hours ;  &gt; Males ;</t>
  </si>
  <si>
    <t>Victoria ;  &gt;&gt; Husband, wife or partner with dependants ;  Median duration of insufficient hours ;  &gt; Females ;</t>
  </si>
  <si>
    <t>Victoria ;  &gt;&gt; Husband, wife or partner without dependants ;  Underemployed part-time workers ;  Persons ;</t>
  </si>
  <si>
    <t>Victoria ;  &gt;&gt; Husband, wife or partner without dependants ;  Underemployed part-time workers ;  &gt; Males ;</t>
  </si>
  <si>
    <t>Victoria ;  &gt;&gt; Husband, wife or partner without dependants ;  Underemployed part-time workers ;  &gt; Females ;</t>
  </si>
  <si>
    <t>Victoria ;  &gt;&gt; Husband, wife or partner without dependants ;  &gt; Fewer than 4 weeks of insufficient hours ;  Persons ;</t>
  </si>
  <si>
    <t>Victoria ;  &gt;&gt; Husband, wife or partner without dependants ;  &gt; Fewer than 4 weeks of insufficient hours ;  &gt; Males ;</t>
  </si>
  <si>
    <t>Victoria ;  &gt;&gt; Husband, wife or partner without dependants ;  &gt; Fewer than 4 weeks of insufficient hours ;  &gt; Females ;</t>
  </si>
  <si>
    <t>Victoria ;  &gt;&gt; Husband, wife or partner without dependants ;  &gt; 4-12 weeks of insufficient hours ;  Persons ;</t>
  </si>
  <si>
    <t>Victoria ;  &gt;&gt; Husband, wife or partner without dependants ;  &gt; 4-12 weeks of insufficient hours ;  &gt; Males ;</t>
  </si>
  <si>
    <t>Victoria ;  &gt;&gt; Husband, wife or partner without dependants ;  &gt; 4-12 weeks of insufficient hours ;  &gt; Females ;</t>
  </si>
  <si>
    <t>Victoria ;  &gt;&gt; Husband, wife or partner without dependants ;  &gt; 13-51 weeks of insufficient hours ;  Persons ;</t>
  </si>
  <si>
    <t>Victoria ;  &gt;&gt; Husband, wife or partner without dependants ;  &gt; 13-51 weeks of insufficient hours ;  &gt; Males ;</t>
  </si>
  <si>
    <t>Victoria ;  &gt;&gt; Husband, wife or partner without dependants ;  &gt; 13-51 weeks of insufficient hours ;  &gt; Females ;</t>
  </si>
  <si>
    <t>Victoria ;  &gt;&gt; Husband, wife or partner without dependants ;  &gt; 52 weeks and over of insufficient hours ;  Persons ;</t>
  </si>
  <si>
    <t>Victoria ;  &gt;&gt; Husband, wife or partner without dependants ;  &gt; 52 weeks and over of insufficient hours ;  &gt; Males ;</t>
  </si>
  <si>
    <t>Victoria ;  &gt;&gt; Husband, wife or partner without dependants ;  &gt; 52 weeks and over of insufficient hours ;  &gt; Females ;</t>
  </si>
  <si>
    <t>Victoria ;  &gt;&gt; Husband, wife or partner without dependants ;  Median duration of insufficient hours ;  Persons ;</t>
  </si>
  <si>
    <t>Victoria ;  &gt;&gt; Husband, wife or partner without dependants ;  Median duration of insufficient hours ;  &gt; Males ;</t>
  </si>
  <si>
    <t>Victoria ;  &gt;&gt; Husband, wife or partner without dependants ;  Median duration of insufficient hours ;  &gt; Females ;</t>
  </si>
  <si>
    <t>Victoria ;  &gt; Lone parent ;  Underemployed part-time workers ;  Persons ;</t>
  </si>
  <si>
    <t>Victoria ;  &gt; Lone parent ;  Underemployed part-time workers ;  &gt; Males ;</t>
  </si>
  <si>
    <t>Victoria ;  &gt; Lone parent ;  Underemployed part-time workers ;  &gt; Females ;</t>
  </si>
  <si>
    <t>Victoria ;  &gt; Lone parent ;  &gt; Fewer than 4 weeks of insufficient hours ;  Persons ;</t>
  </si>
  <si>
    <t>Victoria ;  &gt; Lone parent ;  &gt; Fewer than 4 weeks of insufficient hours ;  &gt; Males ;</t>
  </si>
  <si>
    <t>Victoria ;  &gt; Lone parent ;  &gt; Fewer than 4 weeks of insufficient hours ;  &gt; Females ;</t>
  </si>
  <si>
    <t>Victoria ;  &gt; Lone parent ;  &gt; 4-12 weeks of insufficient hours ;  Persons ;</t>
  </si>
  <si>
    <t>Victoria ;  &gt; Lone parent ;  &gt; 4-12 weeks of insufficient hours ;  &gt; Males ;</t>
  </si>
  <si>
    <t>Victoria ;  &gt; Lone parent ;  &gt; 4-12 weeks of insufficient hours ;  &gt; Females ;</t>
  </si>
  <si>
    <t>Victoria ;  &gt; Lone parent ;  &gt; 13-51 weeks of insufficient hours ;  Persons ;</t>
  </si>
  <si>
    <t>Victoria ;  &gt; Lone parent ;  &gt; 13-51 weeks of insufficient hours ;  &gt; Males ;</t>
  </si>
  <si>
    <t>Victoria ;  &gt; Lone parent ;  &gt; 13-51 weeks of insufficient hours ;  &gt; Females ;</t>
  </si>
  <si>
    <t>Victoria ;  &gt; Lone parent ;  &gt; 52 weeks and over of insufficient hours ;  Persons ;</t>
  </si>
  <si>
    <t>Victoria ;  &gt; Lone parent ;  &gt; 52 weeks and over of insufficient hours ;  &gt; Males ;</t>
  </si>
  <si>
    <t>Victoria ;  &gt; Lone parent ;  &gt; 52 weeks and over of insufficient hours ;  &gt; Females ;</t>
  </si>
  <si>
    <t>Victoria ;  &gt; Lone parent ;  Median duration of insufficient hours ;  Persons ;</t>
  </si>
  <si>
    <t>Victoria ;  &gt; Lone parent ;  Median duration of insufficient hours ;  &gt; Males ;</t>
  </si>
  <si>
    <t>Victoria ;  &gt; Lone parent ;  Median duration of insufficient hours ;  &gt; Females ;</t>
  </si>
  <si>
    <t>Victoria ;  &gt; Dependent student ;  Underemployed part-time workers ;  Persons ;</t>
  </si>
  <si>
    <t>Victoria ;  &gt; Dependent student ;  Underemployed part-time workers ;  &gt; Males ;</t>
  </si>
  <si>
    <t>Victoria ;  &gt; Dependent student ;  Underemployed part-time workers ;  &gt; Females ;</t>
  </si>
  <si>
    <t>Victoria ;  &gt; Dependent student ;  &gt; Fewer than 4 weeks of insufficient hours ;  Persons ;</t>
  </si>
  <si>
    <t>Victoria ;  &gt; Dependent student ;  &gt; Fewer than 4 weeks of insufficient hours ;  &gt; Males ;</t>
  </si>
  <si>
    <t>Victoria ;  &gt; Dependent student ;  &gt; Fewer than 4 weeks of insufficient hours ;  &gt; Females ;</t>
  </si>
  <si>
    <t>Victoria ;  &gt; Dependent student ;  &gt; 4-12 weeks of insufficient hours ;  Persons ;</t>
  </si>
  <si>
    <t>Victoria ;  &gt; Dependent student ;  &gt; 4-12 weeks of insufficient hours ;  &gt; Males ;</t>
  </si>
  <si>
    <t>Victoria ;  &gt; Dependent student ;  &gt; 4-12 weeks of insufficient hours ;  &gt; Females ;</t>
  </si>
  <si>
    <t>Victoria ;  &gt; Dependent student ;  &gt; 13-51 weeks of insufficient hours ;  Persons ;</t>
  </si>
  <si>
    <t>Victoria ;  &gt; Dependent student ;  &gt; 13-51 weeks of insufficient hours ;  &gt; Males ;</t>
  </si>
  <si>
    <t>Victoria ;  &gt; Dependent student ;  &gt; 13-51 weeks of insufficient hours ;  &gt; Females ;</t>
  </si>
  <si>
    <t>Victoria ;  &gt; Dependent student ;  &gt; 52 weeks and over of insufficient hours ;  Persons ;</t>
  </si>
  <si>
    <t>Victoria ;  &gt; Dependent student ;  &gt; 52 weeks and over of insufficient hours ;  &gt; Males ;</t>
  </si>
  <si>
    <t>Victoria ;  &gt; Dependent student ;  &gt; 52 weeks and over of insufficient hours ;  &gt; Females ;</t>
  </si>
  <si>
    <t>Victoria ;  &gt; Dependent student ;  Median duration of insufficient hours ;  Persons ;</t>
  </si>
  <si>
    <t>Victoria ;  &gt; Dependent student ;  Median duration of insufficient hours ;  &gt; Males ;</t>
  </si>
  <si>
    <t>Victoria ;  &gt; Dependent student ;  Median duration of insufficient hours ;  &gt; Females ;</t>
  </si>
  <si>
    <t>Victoria ;  &gt; Non-dependent child ;  Underemployed part-time workers ;  Persons ;</t>
  </si>
  <si>
    <t>Victoria ;  &gt; Non-dependent child ;  Underemployed part-time workers ;  &gt; Males ;</t>
  </si>
  <si>
    <t>Victoria ;  &gt; Non-dependent child ;  Underemployed part-time workers ;  &gt; Females ;</t>
  </si>
  <si>
    <t>Victoria ;  &gt; Non-dependent child ;  &gt; Fewer than 4 weeks of insufficient hours ;  Persons ;</t>
  </si>
  <si>
    <t>Victoria ;  &gt; Non-dependent child ;  &gt; Fewer than 4 weeks of insufficient hours ;  &gt; Males ;</t>
  </si>
  <si>
    <t>Victoria ;  &gt; Non-dependent child ;  &gt; Fewer than 4 weeks of insufficient hours ;  &gt; Females ;</t>
  </si>
  <si>
    <t>Victoria ;  &gt; Non-dependent child ;  &gt; 4-12 weeks of insufficient hours ;  Persons ;</t>
  </si>
  <si>
    <t>Victoria ;  &gt; Non-dependent child ;  &gt; 4-12 weeks of insufficient hours ;  &gt; Males ;</t>
  </si>
  <si>
    <t>Victoria ;  &gt; Non-dependent child ;  &gt; 4-12 weeks of insufficient hours ;  &gt; Females ;</t>
  </si>
  <si>
    <t>Victoria ;  &gt; Non-dependent child ;  &gt; 13-51 weeks of insufficient hours ;  Persons ;</t>
  </si>
  <si>
    <t>Victoria ;  &gt; Non-dependent child ;  &gt; 13-51 weeks of insufficient hours ;  &gt; Males ;</t>
  </si>
  <si>
    <t>Victoria ;  &gt; Non-dependent child ;  &gt; 13-51 weeks of insufficient hours ;  &gt; Females ;</t>
  </si>
  <si>
    <t>Victoria ;  &gt; Non-dependent child ;  &gt; 52 weeks and over of insufficient hours ;  Persons ;</t>
  </si>
  <si>
    <t>Victoria ;  &gt; Non-dependent child ;  &gt; 52 weeks and over of insufficient hours ;  &gt; Males ;</t>
  </si>
  <si>
    <t>Victoria ;  &gt; Non-dependent child ;  &gt; 52 weeks and over of insufficient hours ;  &gt; Females ;</t>
  </si>
  <si>
    <t>Victoria ;  &gt; Non-dependent child ;  Median duration of insufficient hours ;  Persons ;</t>
  </si>
  <si>
    <t>Victoria ;  &gt; Non-dependent child ;  Median duration of insufficient hours ;  &gt; Males ;</t>
  </si>
  <si>
    <t>Victoria ;  &gt; Non-dependent child ;  Median duration of insufficient hours ;  &gt; Females ;</t>
  </si>
  <si>
    <t>Victoria ;  &gt; Other relative ;  Underemployed part-time workers ;  Persons ;</t>
  </si>
  <si>
    <t>Victoria ;  &gt; Other relative ;  Underemployed part-time workers ;  &gt; Males ;</t>
  </si>
  <si>
    <t>Victoria ;  &gt; Other relative ;  Underemployed part-time workers ;  &gt; Females ;</t>
  </si>
  <si>
    <t>Victoria ;  &gt; Other relative ;  &gt; Fewer than 4 weeks of insufficient hours ;  Persons ;</t>
  </si>
  <si>
    <t>Victoria ;  &gt; Other relative ;  &gt; Fewer than 4 weeks of insufficient hours ;  &gt; Males ;</t>
  </si>
  <si>
    <t>Victoria ;  &gt; Other relative ;  &gt; Fewer than 4 weeks of insufficient hours ;  &gt; Females ;</t>
  </si>
  <si>
    <t>Victoria ;  &gt; Other relative ;  &gt; 4-12 weeks of insufficient hours ;  Persons ;</t>
  </si>
  <si>
    <t>Victoria ;  &gt; Other relative ;  &gt; 4-12 weeks of insufficient hours ;  &gt; Males ;</t>
  </si>
  <si>
    <t>Victoria ;  &gt; Other relative ;  &gt; 4-12 weeks of insufficient hours ;  &gt; Females ;</t>
  </si>
  <si>
    <t>Victoria ;  &gt; Other relative ;  &gt; 13-51 weeks of insufficient hours ;  Persons ;</t>
  </si>
  <si>
    <t>Victoria ;  &gt; Other relative ;  &gt; 13-51 weeks of insufficient hours ;  &gt; Males ;</t>
  </si>
  <si>
    <t>Victoria ;  &gt; Other relative ;  &gt; 13-51 weeks of insufficient hours ;  &gt; Females ;</t>
  </si>
  <si>
    <t>Victoria ;  &gt; Other relative ;  &gt; 52 weeks and over of insufficient hours ;  Persons ;</t>
  </si>
  <si>
    <t>Victoria ;  &gt; Other relative ;  &gt; 52 weeks and over of insufficient hours ;  &gt; Males ;</t>
  </si>
  <si>
    <t>Victoria ;  &gt; Other relative ;  &gt; 52 weeks and over of insufficient hours ;  &gt; Females ;</t>
  </si>
  <si>
    <t>Victoria ;  &gt; Other relative ;  Median duration of insufficient hours ;  Persons ;</t>
  </si>
  <si>
    <t>Victoria ;  &gt; Other relative ;  Median duration of insufficient hours ;  &gt; Males ;</t>
  </si>
  <si>
    <t>Victoria ;  &gt; Other relative ;  Median duration of insufficient hours ;  &gt; Females ;</t>
  </si>
  <si>
    <t>Victoria ;  Not in a family ;  Underemployed part-time workers ;  Persons ;</t>
  </si>
  <si>
    <t>Victoria ;  Not in a family ;  Underemployed part-time workers ;  &gt; Males ;</t>
  </si>
  <si>
    <t>Victoria ;  Not in a family ;  Underemployed part-time workers ;  &gt; Females ;</t>
  </si>
  <si>
    <t>Victoria ;  Not in a family ;  &gt; Fewer than 4 weeks of insufficient hours ;  Persons ;</t>
  </si>
  <si>
    <t>Victoria ;  Not in a family ;  &gt; Fewer than 4 weeks of insufficient hours ;  &gt; Males ;</t>
  </si>
  <si>
    <t>Victoria ;  Not in a family ;  &gt; Fewer than 4 weeks of insufficient hours ;  &gt; Females ;</t>
  </si>
  <si>
    <t>Victoria ;  Not in a family ;  &gt; 4-12 weeks of insufficient hours ;  Persons ;</t>
  </si>
  <si>
    <t>Victoria ;  Not in a family ;  &gt; 4-12 weeks of insufficient hours ;  &gt; Males ;</t>
  </si>
  <si>
    <t>Victoria ;  Not in a family ;  &gt; 4-12 weeks of insufficient hours ;  &gt; Females ;</t>
  </si>
  <si>
    <t>Victoria ;  Not in a family ;  &gt; 13-51 weeks of insufficient hours ;  Persons ;</t>
  </si>
  <si>
    <t>Victoria ;  Not in a family ;  &gt; 13-51 weeks of insufficient hours ;  &gt; Males ;</t>
  </si>
  <si>
    <t>Victoria ;  Not in a family ;  &gt; 13-51 weeks of insufficient hours ;  &gt; Females ;</t>
  </si>
  <si>
    <t>Victoria ;  Not in a family ;  &gt; 52 weeks and over of insufficient hours ;  Persons ;</t>
  </si>
  <si>
    <t>Victoria ;  Not in a family ;  &gt; 52 weeks and over of insufficient hours ;  &gt; Males ;</t>
  </si>
  <si>
    <t>Victoria ;  Not in a family ;  &gt; 52 weeks and over of insufficient hours ;  &gt; Females ;</t>
  </si>
  <si>
    <t>Victoria ;  Not in a family ;  Median duration of insufficient hours ;  Persons ;</t>
  </si>
  <si>
    <t>Victoria ;  Not in a family ;  Median duration of insufficient hours ;  &gt; Males ;</t>
  </si>
  <si>
    <t>Victoria ;  Not in a family ;  Median duration of insufficient hours ;  &gt; Females ;</t>
  </si>
  <si>
    <t>Victoria ;  &gt; Person living alone ;  Underemployed part-time workers ;  Persons ;</t>
  </si>
  <si>
    <t>Victoria ;  &gt; Person living alone ;  Underemployed part-time workers ;  &gt; Males ;</t>
  </si>
  <si>
    <t>Victoria ;  &gt; Person living alone ;  Underemployed part-time workers ;  &gt; Females ;</t>
  </si>
  <si>
    <t>Victoria ;  &gt; Person living alone ;  &gt; Fewer than 4 weeks of insufficient hours ;  Persons ;</t>
  </si>
  <si>
    <t>A125549240A</t>
  </si>
  <si>
    <t>A125577320X</t>
  </si>
  <si>
    <t>A125563280J</t>
  </si>
  <si>
    <t>A125557664F</t>
  </si>
  <si>
    <t>A125585744C</t>
  </si>
  <si>
    <t>A125571704A</t>
  </si>
  <si>
    <t>A125560472W</t>
  </si>
  <si>
    <t>A125588552R</t>
  </si>
  <si>
    <t>A125574512L</t>
  </si>
  <si>
    <t>A125552049L</t>
  </si>
  <si>
    <t>A125580129K</t>
  </si>
  <si>
    <t>A125566089R</t>
  </si>
  <si>
    <t>A125552056K</t>
  </si>
  <si>
    <t>A125580136J</t>
  </si>
  <si>
    <t>A125566096L</t>
  </si>
  <si>
    <t>A125554864V</t>
  </si>
  <si>
    <t>A125582944T</t>
  </si>
  <si>
    <t>A125568904K</t>
  </si>
  <si>
    <t>A125549248V</t>
  </si>
  <si>
    <t>A125577328T</t>
  </si>
  <si>
    <t>A125563288A</t>
  </si>
  <si>
    <t>A125557672F</t>
  </si>
  <si>
    <t>A125585752C</t>
  </si>
  <si>
    <t>A125571712A</t>
  </si>
  <si>
    <t>A125560480W</t>
  </si>
  <si>
    <t>A125588560R</t>
  </si>
  <si>
    <t>A125574520L</t>
  </si>
  <si>
    <t>A125552057L</t>
  </si>
  <si>
    <t>A125580137K</t>
  </si>
  <si>
    <t>A125566097R</t>
  </si>
  <si>
    <t>A125552120T</t>
  </si>
  <si>
    <t>A125580200R</t>
  </si>
  <si>
    <t>A125566160V</t>
  </si>
  <si>
    <t>A125554928V</t>
  </si>
  <si>
    <t>A125583008V</t>
  </si>
  <si>
    <t>A125568968W</t>
  </si>
  <si>
    <t>A125549312A</t>
  </si>
  <si>
    <t>A125577392K</t>
  </si>
  <si>
    <t>A125563352J</t>
  </si>
  <si>
    <t>A125557736F</t>
  </si>
  <si>
    <t>A125585816C</t>
  </si>
  <si>
    <t>A125571776L</t>
  </si>
  <si>
    <t>A125560544W</t>
  </si>
  <si>
    <t>A125588624R</t>
  </si>
  <si>
    <t>A125574584X</t>
  </si>
  <si>
    <t>A125552121V</t>
  </si>
  <si>
    <t>A125580201T</t>
  </si>
  <si>
    <t>A125566161W</t>
  </si>
  <si>
    <t>A125551992J</t>
  </si>
  <si>
    <t>A125580072J</t>
  </si>
  <si>
    <t>A125566032A</t>
  </si>
  <si>
    <t>A125554800J</t>
  </si>
  <si>
    <t>A125582880T</t>
  </si>
  <si>
    <t>A125568840K</t>
  </si>
  <si>
    <t>A125549184V</t>
  </si>
  <si>
    <t>A125577264T</t>
  </si>
  <si>
    <t>A125563224R</t>
  </si>
  <si>
    <t>A125557608L</t>
  </si>
  <si>
    <t>A125585688W</t>
  </si>
  <si>
    <t>A125571648V</t>
  </si>
  <si>
    <t>A125560416C</t>
  </si>
  <si>
    <t>A125588496J</t>
  </si>
  <si>
    <t>A125574456F</t>
  </si>
  <si>
    <t>A125551993K</t>
  </si>
  <si>
    <t>A125580073K</t>
  </si>
  <si>
    <t>A125566033C</t>
  </si>
  <si>
    <t>A125552176C</t>
  </si>
  <si>
    <t>A125580256A</t>
  </si>
  <si>
    <t>A125566216V</t>
  </si>
  <si>
    <t>A125554984L</t>
  </si>
  <si>
    <t>A125583064L</t>
  </si>
  <si>
    <t>A125569024F</t>
  </si>
  <si>
    <t>A125549368L</t>
  </si>
  <si>
    <t>A125577448K</t>
  </si>
  <si>
    <t>A125563408J</t>
  </si>
  <si>
    <t>A125557792X</t>
  </si>
  <si>
    <t>A125585872W</t>
  </si>
  <si>
    <t>A125571832V</t>
  </si>
  <si>
    <t>A125560600C</t>
  </si>
  <si>
    <t>A125588680J</t>
  </si>
  <si>
    <t>A125574640F</t>
  </si>
  <si>
    <t>A125552177F</t>
  </si>
  <si>
    <t>A125580257C</t>
  </si>
  <si>
    <t>A125566217W</t>
  </si>
  <si>
    <t>A125552064K</t>
  </si>
  <si>
    <t>A125580144J</t>
  </si>
  <si>
    <t>A125566104A</t>
  </si>
  <si>
    <t>A125554872V</t>
  </si>
  <si>
    <t>A125582952T</t>
  </si>
  <si>
    <t>A125568912K</t>
  </si>
  <si>
    <t>A125549256V</t>
  </si>
  <si>
    <t>A125577336T</t>
  </si>
  <si>
    <t>A125563296A</t>
  </si>
  <si>
    <t>A125557680F</t>
  </si>
  <si>
    <t>A125585760C</t>
  </si>
  <si>
    <t>A125571720A</t>
  </si>
  <si>
    <t>A125560488R</t>
  </si>
  <si>
    <t>A125588568J</t>
  </si>
  <si>
    <t>A125574528F</t>
  </si>
  <si>
    <t>A125552065L</t>
  </si>
  <si>
    <t>A125580145K</t>
  </si>
  <si>
    <t>A125566105C</t>
  </si>
  <si>
    <t>A125551952R</t>
  </si>
  <si>
    <t>A125580032R</t>
  </si>
  <si>
    <t>A125565992T</t>
  </si>
  <si>
    <t>A125554760A</t>
  </si>
  <si>
    <t>A125582840X</t>
  </si>
  <si>
    <t>A125568800T</t>
  </si>
  <si>
    <t>A125549144A</t>
  </si>
  <si>
    <t>A125577224X</t>
  </si>
  <si>
    <t>A125563184J</t>
  </si>
  <si>
    <t>A125557568F</t>
  </si>
  <si>
    <t>A125585648C</t>
  </si>
  <si>
    <t>A125571608A</t>
  </si>
  <si>
    <t>A125560376W</t>
  </si>
  <si>
    <t>A125588456R</t>
  </si>
  <si>
    <t>A125574416L</t>
  </si>
  <si>
    <t>A125551953T</t>
  </si>
  <si>
    <t>A125580033T</t>
  </si>
  <si>
    <t>A125565993V</t>
  </si>
  <si>
    <t>A125552072K</t>
  </si>
  <si>
    <t>A125580152J</t>
  </si>
  <si>
    <t>A125566112A</t>
  </si>
  <si>
    <t>A125554880V</t>
  </si>
  <si>
    <t>A125582960T</t>
  </si>
  <si>
    <t>A125568920K</t>
  </si>
  <si>
    <t>A125549264V</t>
  </si>
  <si>
    <t>A125577344T</t>
  </si>
  <si>
    <t>A125563304R</t>
  </si>
  <si>
    <t>A125557688X</t>
  </si>
  <si>
    <t>A125585768W</t>
  </si>
  <si>
    <t>A125571728V</t>
  </si>
  <si>
    <t>A125560496R</t>
  </si>
  <si>
    <t>A125588576J</t>
  </si>
  <si>
    <t>A125574536F</t>
  </si>
  <si>
    <t>A125552073L</t>
  </si>
  <si>
    <t>A125580153K</t>
  </si>
  <si>
    <t>A125566113C</t>
  </si>
  <si>
    <t>A125552080K</t>
  </si>
  <si>
    <t>A125580160J</t>
  </si>
  <si>
    <t>A125566120A</t>
  </si>
  <si>
    <t>A125554888L</t>
  </si>
  <si>
    <t>A125582968K</t>
  </si>
  <si>
    <t>A125568928C</t>
  </si>
  <si>
    <t>A125549272V</t>
  </si>
  <si>
    <t>A125577352T</t>
  </si>
  <si>
    <t>A125563312R</t>
  </si>
  <si>
    <t>A125557696X</t>
  </si>
  <si>
    <t>A125585776W</t>
  </si>
  <si>
    <t>A125571736V</t>
  </si>
  <si>
    <t>A125560504C</t>
  </si>
  <si>
    <t>A125588584J</t>
  </si>
  <si>
    <t>A125574544F</t>
  </si>
  <si>
    <t>A125552081L</t>
  </si>
  <si>
    <t>A125580161K</t>
  </si>
  <si>
    <t>A125566121C</t>
  </si>
  <si>
    <t>A125552200T</t>
  </si>
  <si>
    <t>A125580280A</t>
  </si>
  <si>
    <t>A125566240V</t>
  </si>
  <si>
    <t>A125555008W</t>
  </si>
  <si>
    <t>A125583088F</t>
  </si>
  <si>
    <t>A125569048X</t>
  </si>
  <si>
    <t>A125549392L</t>
  </si>
  <si>
    <t>A125577472K</t>
  </si>
  <si>
    <t>A125563432J</t>
  </si>
  <si>
    <t>A125557816F</t>
  </si>
  <si>
    <t>A125585896R</t>
  </si>
  <si>
    <t>A125571856L</t>
  </si>
  <si>
    <t>A125560624W</t>
  </si>
  <si>
    <t>A125588704R</t>
  </si>
  <si>
    <t>A125574664X</t>
  </si>
  <si>
    <t>A125552201V</t>
  </si>
  <si>
    <t>A125580281C</t>
  </si>
  <si>
    <t>A125566241W</t>
  </si>
  <si>
    <t>A125551912W</t>
  </si>
  <si>
    <t>A125579992A</t>
  </si>
  <si>
    <t>A125565952X</t>
  </si>
  <si>
    <t>A125554720J</t>
  </si>
  <si>
    <t>A125582800F</t>
  </si>
  <si>
    <t>A125568760K</t>
  </si>
  <si>
    <t>A125549104J</t>
  </si>
  <si>
    <t>A125577184T</t>
  </si>
  <si>
    <t>A125563144R</t>
  </si>
  <si>
    <t>A125557528L</t>
  </si>
  <si>
    <t>A125585608K</t>
  </si>
  <si>
    <t>A125571568V</t>
  </si>
  <si>
    <t>A125560336C</t>
  </si>
  <si>
    <t>A125588416W</t>
  </si>
  <si>
    <t>A125574376F</t>
  </si>
  <si>
    <t>A125551913X</t>
  </si>
  <si>
    <t>A125579993C</t>
  </si>
  <si>
    <t>A125565953A</t>
  </si>
  <si>
    <t>A125552184C</t>
  </si>
  <si>
    <t>A125580264A</t>
  </si>
  <si>
    <t>A125566224V</t>
  </si>
  <si>
    <t>A125554992L</t>
  </si>
  <si>
    <t>A125583072L</t>
  </si>
  <si>
    <t>A125569032F</t>
  </si>
  <si>
    <t>A125549376L</t>
  </si>
  <si>
    <t>A125577456K</t>
  </si>
  <si>
    <t>A125563416J</t>
  </si>
  <si>
    <t>A125557800L</t>
  </si>
  <si>
    <t>A125585880W</t>
  </si>
  <si>
    <t>A125571840V</t>
  </si>
  <si>
    <t>A125560608W</t>
  </si>
  <si>
    <t>A125588688A</t>
  </si>
  <si>
    <t>A125574648X</t>
  </si>
  <si>
    <t>A125552185F</t>
  </si>
  <si>
    <t>A125580265C</t>
  </si>
  <si>
    <t>A125566225W</t>
  </si>
  <si>
    <t>A125552192C</t>
  </si>
  <si>
    <t>A125580272A</t>
  </si>
  <si>
    <t>A125566232V</t>
  </si>
  <si>
    <t>A125555000C</t>
  </si>
  <si>
    <t>A125583080L</t>
  </si>
  <si>
    <t>A125569040F</t>
  </si>
  <si>
    <t>A125549384L</t>
  </si>
  <si>
    <t>A125577464K</t>
  </si>
  <si>
    <t>A125563424J</t>
  </si>
  <si>
    <t>A125557808F</t>
  </si>
  <si>
    <t>A125585888R</t>
  </si>
  <si>
    <t>A125571848L</t>
  </si>
  <si>
    <t>A125560616W</t>
  </si>
  <si>
    <t>A125588696A</t>
  </si>
  <si>
    <t>A125574656X</t>
  </si>
  <si>
    <t>A125552193F</t>
  </si>
  <si>
    <t>A125580273C</t>
  </si>
  <si>
    <t>A125566233W</t>
  </si>
  <si>
    <t>A125551920W</t>
  </si>
  <si>
    <t>A125580000W</t>
  </si>
  <si>
    <t>A125565960X</t>
  </si>
  <si>
    <t>A125554728A</t>
  </si>
  <si>
    <t>A125582808X</t>
  </si>
  <si>
    <t>A125568768C</t>
  </si>
  <si>
    <t>A125549112J</t>
  </si>
  <si>
    <t>A125577192T</t>
  </si>
  <si>
    <t>A125563152R</t>
  </si>
  <si>
    <t>A125557536L</t>
  </si>
  <si>
    <t>A125585616K</t>
  </si>
  <si>
    <t>A125571576V</t>
  </si>
  <si>
    <t>A125560344C</t>
  </si>
  <si>
    <t>A125588424W</t>
  </si>
  <si>
    <t>A125574384F</t>
  </si>
  <si>
    <t>A125551921X</t>
  </si>
  <si>
    <t>A125580001X</t>
  </si>
  <si>
    <t>A125565961A</t>
  </si>
  <si>
    <t>A125552000X</t>
  </si>
  <si>
    <t>A125580080J</t>
  </si>
  <si>
    <t>A125566040A</t>
  </si>
  <si>
    <t>A125554808A</t>
  </si>
  <si>
    <t>Victoria ;  &gt; Person living alone ;  &gt; Fewer than 4 weeks of insufficient hours ;  &gt; Males ;</t>
  </si>
  <si>
    <t>Victoria ;  &gt; Person living alone ;  &gt; Fewer than 4 weeks of insufficient hours ;  &gt; Females ;</t>
  </si>
  <si>
    <t>Victoria ;  &gt; Person living alone ;  &gt; 4-12 weeks of insufficient hours ;  Persons ;</t>
  </si>
  <si>
    <t>Victoria ;  &gt; Person living alone ;  &gt; 4-12 weeks of insufficient hours ;  &gt; Males ;</t>
  </si>
  <si>
    <t>Victoria ;  &gt; Person living alone ;  &gt; 4-12 weeks of insufficient hours ;  &gt; Females ;</t>
  </si>
  <si>
    <t>Victoria ;  &gt; Person living alone ;  &gt; 13-51 weeks of insufficient hours ;  Persons ;</t>
  </si>
  <si>
    <t>Victoria ;  &gt; Person living alone ;  &gt; 13-51 weeks of insufficient hours ;  &gt; Males ;</t>
  </si>
  <si>
    <t>Victoria ;  &gt; Person living alone ;  &gt; 13-51 weeks of insufficient hours ;  &gt; Females ;</t>
  </si>
  <si>
    <t>Victoria ;  &gt; Person living alone ;  &gt; 52 weeks and over of insufficient hours ;  Persons ;</t>
  </si>
  <si>
    <t>Victoria ;  &gt; Person living alone ;  &gt; 52 weeks and over of insufficient hours ;  &gt; Males ;</t>
  </si>
  <si>
    <t>Victoria ;  &gt; Person living alone ;  &gt; 52 weeks and over of insufficient hours ;  &gt; Females ;</t>
  </si>
  <si>
    <t>Victoria ;  &gt; Person living alone ;  Median duration of insufficient hours ;  Persons ;</t>
  </si>
  <si>
    <t>Victoria ;  &gt; Person living alone ;  Median duration of insufficient hours ;  &gt; Males ;</t>
  </si>
  <si>
    <t>Victoria ;  &gt; Person living alone ;  Median duration of insufficient hours ;  &gt; Females ;</t>
  </si>
  <si>
    <t>Victoria ;  &gt; Person living with non-relatives ;  Underemployed part-time workers ;  Persons ;</t>
  </si>
  <si>
    <t>Victoria ;  &gt; Person living with non-relatives ;  Underemployed part-time workers ;  &gt; Males ;</t>
  </si>
  <si>
    <t>Victoria ;  &gt; Person living with non-relatives ;  Underemployed part-time workers ;  &gt; Females ;</t>
  </si>
  <si>
    <t>Victoria ;  &gt; Person living with non-relatives ;  &gt; Fewer than 4 weeks of insufficient hours ;  Persons ;</t>
  </si>
  <si>
    <t>Victoria ;  &gt; Person living with non-relatives ;  &gt; Fewer than 4 weeks of insufficient hours ;  &gt; Males ;</t>
  </si>
  <si>
    <t>Victoria ;  &gt; Person living with non-relatives ;  &gt; Fewer than 4 weeks of insufficient hours ;  &gt; Females ;</t>
  </si>
  <si>
    <t>Victoria ;  &gt; Person living with non-relatives ;  &gt; 4-12 weeks of insufficient hours ;  Persons ;</t>
  </si>
  <si>
    <t>Victoria ;  &gt; Person living with non-relatives ;  &gt; 4-12 weeks of insufficient hours ;  &gt; Males ;</t>
  </si>
  <si>
    <t>Victoria ;  &gt; Person living with non-relatives ;  &gt; 4-12 weeks of insufficient hours ;  &gt; Females ;</t>
  </si>
  <si>
    <t>Victoria ;  &gt; Person living with non-relatives ;  &gt; 13-51 weeks of insufficient hours ;  Persons ;</t>
  </si>
  <si>
    <t>Victoria ;  &gt; Person living with non-relatives ;  &gt; 13-51 weeks of insufficient hours ;  &gt; Males ;</t>
  </si>
  <si>
    <t>Victoria ;  &gt; Person living with non-relatives ;  &gt; 13-51 weeks of insufficient hours ;  &gt; Females ;</t>
  </si>
  <si>
    <t>Victoria ;  &gt; Person living with non-relatives ;  &gt; 52 weeks and over of insufficient hours ;  Persons ;</t>
  </si>
  <si>
    <t>Victoria ;  &gt; Person living with non-relatives ;  &gt; 52 weeks and over of insufficient hours ;  &gt; Males ;</t>
  </si>
  <si>
    <t>Victoria ;  &gt; Person living with non-relatives ;  &gt; 52 weeks and over of insufficient hours ;  &gt; Females ;</t>
  </si>
  <si>
    <t>Victoria ;  &gt; Person living with non-relatives ;  Median duration of insufficient hours ;  Persons ;</t>
  </si>
  <si>
    <t>Victoria ;  &gt; Person living with non-relatives ;  Median duration of insufficient hours ;  &gt; Males ;</t>
  </si>
  <si>
    <t>Victoria ;  &gt; Person living with non-relatives ;  Median duration of insufficient hours ;  &gt; Females ;</t>
  </si>
  <si>
    <t>Victoria ;  Relationship not determined ;  Underemployed part-time workers ;  Persons ;</t>
  </si>
  <si>
    <t>Victoria ;  Relationship not determined ;  Underemployed part-time workers ;  &gt; Males ;</t>
  </si>
  <si>
    <t>Victoria ;  Relationship not determined ;  Underemployed part-time workers ;  &gt; Females ;</t>
  </si>
  <si>
    <t>Victoria ;  Relationship not determined ;  &gt; Fewer than 4 weeks of insufficient hours ;  Persons ;</t>
  </si>
  <si>
    <t>Victoria ;  Relationship not determined ;  &gt; Fewer than 4 weeks of insufficient hours ;  &gt; Males ;</t>
  </si>
  <si>
    <t>Victoria ;  Relationship not determined ;  &gt; Fewer than 4 weeks of insufficient hours ;  &gt; Females ;</t>
  </si>
  <si>
    <t>Victoria ;  Relationship not determined ;  &gt; 4-12 weeks of insufficient hours ;  Persons ;</t>
  </si>
  <si>
    <t>Victoria ;  Relationship not determined ;  &gt; 4-12 weeks of insufficient hours ;  &gt; Males ;</t>
  </si>
  <si>
    <t>Victoria ;  Relationship not determined ;  &gt; 4-12 weeks of insufficient hours ;  &gt; Females ;</t>
  </si>
  <si>
    <t>Victoria ;  Relationship not determined ;  &gt; 13-51 weeks of insufficient hours ;  Persons ;</t>
  </si>
  <si>
    <t>Victoria ;  Relationship not determined ;  &gt; 13-51 weeks of insufficient hours ;  &gt; Males ;</t>
  </si>
  <si>
    <t>Victoria ;  Relationship not determined ;  &gt; 13-51 weeks of insufficient hours ;  &gt; Females ;</t>
  </si>
  <si>
    <t>Victoria ;  Relationship not determined ;  &gt; 52 weeks and over of insufficient hours ;  Persons ;</t>
  </si>
  <si>
    <t>Victoria ;  Relationship not determined ;  &gt; 52 weeks and over of insufficient hours ;  &gt; Males ;</t>
  </si>
  <si>
    <t>Victoria ;  Relationship not determined ;  &gt; 52 weeks and over of insufficient hours ;  &gt; Females ;</t>
  </si>
  <si>
    <t>Victoria ;  Relationship not determined ;  Median duration of insufficient hours ;  Persons ;</t>
  </si>
  <si>
    <t>Victoria ;  Relationship not determined ;  Median duration of insufficient hours ;  &gt; Males ;</t>
  </si>
  <si>
    <t>Victoria ;  Relationship not determined ;  Median duration of insufficient hours ;  &gt; Females ;</t>
  </si>
  <si>
    <t>Victoria ;  Employee ;  Underemployed part-time workers ;  Persons ;</t>
  </si>
  <si>
    <t>Victoria ;  Employee ;  Underemployed part-time workers ;  &gt; Males ;</t>
  </si>
  <si>
    <t>Victoria ;  Employee ;  Underemployed part-time workers ;  &gt; Females ;</t>
  </si>
  <si>
    <t>Victoria ;  Employee ;  &gt; Fewer than 4 weeks of insufficient hours ;  Persons ;</t>
  </si>
  <si>
    <t>Victoria ;  Employee ;  &gt; Fewer than 4 weeks of insufficient hours ;  &gt; Males ;</t>
  </si>
  <si>
    <t>Victoria ;  Employee ;  &gt; Fewer than 4 weeks of insufficient hours ;  &gt; Females ;</t>
  </si>
  <si>
    <t>Victoria ;  Employee ;  &gt; 4-12 weeks of insufficient hours ;  Persons ;</t>
  </si>
  <si>
    <t>Victoria ;  Employee ;  &gt; 4-12 weeks of insufficient hours ;  &gt; Males ;</t>
  </si>
  <si>
    <t>Victoria ;  Employee ;  &gt; 4-12 weeks of insufficient hours ;  &gt; Females ;</t>
  </si>
  <si>
    <t>Victoria ;  Employee ;  &gt; 13-51 weeks of insufficient hours ;  Persons ;</t>
  </si>
  <si>
    <t>Victoria ;  Employee ;  &gt; 13-51 weeks of insufficient hours ;  &gt; Males ;</t>
  </si>
  <si>
    <t>Victoria ;  Employee ;  &gt; 13-51 weeks of insufficient hours ;  &gt; Females ;</t>
  </si>
  <si>
    <t>Victoria ;  Employee ;  &gt; 52 weeks and over of insufficient hours ;  Persons ;</t>
  </si>
  <si>
    <t>Victoria ;  Employee ;  &gt; 52 weeks and over of insufficient hours ;  &gt; Males ;</t>
  </si>
  <si>
    <t>Victoria ;  Employee ;  &gt; 52 weeks and over of insufficient hours ;  &gt; Females ;</t>
  </si>
  <si>
    <t>Victoria ;  Employee ;  Median duration of insufficient hours ;  Persons ;</t>
  </si>
  <si>
    <t>Victoria ;  Employee ;  Median duration of insufficient hours ;  &gt; Males ;</t>
  </si>
  <si>
    <t>Victoria ;  Employee ;  Median duration of insufficient hours ;  &gt; Females ;</t>
  </si>
  <si>
    <t>Victoria ;  &gt; Employee with paid leave entitlements ;  Underemployed part-time workers ;  Persons ;</t>
  </si>
  <si>
    <t>Victoria ;  &gt; Employee with paid leave entitlements ;  Underemployed part-time workers ;  &gt; Males ;</t>
  </si>
  <si>
    <t>Victoria ;  &gt; Employee with paid leave entitlements ;  Underemployed part-time workers ;  &gt; Females ;</t>
  </si>
  <si>
    <t>Victoria ;  &gt; Employee with paid leave entitlements ;  &gt; Fewer than 4 weeks of insufficient hours ;  Persons ;</t>
  </si>
  <si>
    <t>Victoria ;  &gt; Employee with paid leave entitlements ;  &gt; Fewer than 4 weeks of insufficient hours ;  &gt; Males ;</t>
  </si>
  <si>
    <t>Victoria ;  &gt; Employee with paid leave entitlements ;  &gt; Fewer than 4 weeks of insufficient hours ;  &gt; Females ;</t>
  </si>
  <si>
    <t>Victoria ;  &gt; Employee with paid leave entitlements ;  &gt; 4-12 weeks of insufficient hours ;  Persons ;</t>
  </si>
  <si>
    <t>Victoria ;  &gt; Employee with paid leave entitlements ;  &gt; 4-12 weeks of insufficient hours ;  &gt; Males ;</t>
  </si>
  <si>
    <t>Victoria ;  &gt; Employee with paid leave entitlements ;  &gt; 4-12 weeks of insufficient hours ;  &gt; Females ;</t>
  </si>
  <si>
    <t>Victoria ;  &gt; Employee with paid leave entitlements ;  &gt; 13-51 weeks of insufficient hours ;  Persons ;</t>
  </si>
  <si>
    <t>Victoria ;  &gt; Employee with paid leave entitlements ;  &gt; 13-51 weeks of insufficient hours ;  &gt; Males ;</t>
  </si>
  <si>
    <t>Victoria ;  &gt; Employee with paid leave entitlements ;  &gt; 13-51 weeks of insufficient hours ;  &gt; Females ;</t>
  </si>
  <si>
    <t>Victoria ;  &gt; Employee with paid leave entitlements ;  &gt; 52 weeks and over of insufficient hours ;  Persons ;</t>
  </si>
  <si>
    <t>Victoria ;  &gt; Employee with paid leave entitlements ;  &gt; 52 weeks and over of insufficient hours ;  &gt; Males ;</t>
  </si>
  <si>
    <t>Victoria ;  &gt; Employee with paid leave entitlements ;  &gt; 52 weeks and over of insufficient hours ;  &gt; Females ;</t>
  </si>
  <si>
    <t>Victoria ;  &gt; Employee with paid leave entitlements ;  Median duration of insufficient hours ;  Persons ;</t>
  </si>
  <si>
    <t>Victoria ;  &gt; Employee with paid leave entitlements ;  Median duration of insufficient hours ;  &gt; Males ;</t>
  </si>
  <si>
    <t>Victoria ;  &gt; Employee with paid leave entitlements ;  Median duration of insufficient hours ;  &gt; Females ;</t>
  </si>
  <si>
    <t>Victoria ;  &gt; Employee without paid leave entitlements ;  Underemployed part-time workers ;  Persons ;</t>
  </si>
  <si>
    <t>Victoria ;  &gt; Employee without paid leave entitlements ;  Underemployed part-time workers ;  &gt; Males ;</t>
  </si>
  <si>
    <t>Victoria ;  &gt; Employee without paid leave entitlements ;  Underemployed part-time workers ;  &gt; Females ;</t>
  </si>
  <si>
    <t>Victoria ;  &gt; Employee without paid leave entitlements ;  &gt; Fewer than 4 weeks of insufficient hours ;  Persons ;</t>
  </si>
  <si>
    <t>Victoria ;  &gt; Employee without paid leave entitlements ;  &gt; Fewer than 4 weeks of insufficient hours ;  &gt; Males ;</t>
  </si>
  <si>
    <t>Victoria ;  &gt; Employee without paid leave entitlements ;  &gt; Fewer than 4 weeks of insufficient hours ;  &gt; Females ;</t>
  </si>
  <si>
    <t>Victoria ;  &gt; Employee without paid leave entitlements ;  &gt; 4-12 weeks of insufficient hours ;  Persons ;</t>
  </si>
  <si>
    <t>Victoria ;  &gt; Employee without paid leave entitlements ;  &gt; 4-12 weeks of insufficient hours ;  &gt; Males ;</t>
  </si>
  <si>
    <t>Victoria ;  &gt; Employee without paid leave entitlements ;  &gt; 4-12 weeks of insufficient hours ;  &gt; Females ;</t>
  </si>
  <si>
    <t>Victoria ;  &gt; Employee without paid leave entitlements ;  &gt; 13-51 weeks of insufficient hours ;  Persons ;</t>
  </si>
  <si>
    <t>Victoria ;  &gt; Employee without paid leave entitlements ;  &gt; 13-51 weeks of insufficient hours ;  &gt; Males ;</t>
  </si>
  <si>
    <t>Victoria ;  &gt; Employee without paid leave entitlements ;  &gt; 13-51 weeks of insufficient hours ;  &gt; Females ;</t>
  </si>
  <si>
    <t>Victoria ;  &gt; Employee without paid leave entitlements ;  &gt; 52 weeks and over of insufficient hours ;  Persons ;</t>
  </si>
  <si>
    <t>Victoria ;  &gt; Employee without paid leave entitlements ;  &gt; 52 weeks and over of insufficient hours ;  &gt; Males ;</t>
  </si>
  <si>
    <t>Victoria ;  &gt; Employee without paid leave entitlements ;  &gt; 52 weeks and over of insufficient hours ;  &gt; Females ;</t>
  </si>
  <si>
    <t>Victoria ;  &gt; Employee without paid leave entitlements ;  Median duration of insufficient hours ;  Persons ;</t>
  </si>
  <si>
    <t>Victoria ;  &gt; Employee without paid leave entitlements ;  Median duration of insufficient hours ;  &gt; Males ;</t>
  </si>
  <si>
    <t>Victoria ;  &gt; Employee without paid leave entitlements ;  Median duration of insufficient hours ;  &gt; Females ;</t>
  </si>
  <si>
    <t>Victoria ;  Not an employee ;  Underemployed part-time workers ;  Persons ;</t>
  </si>
  <si>
    <t>Victoria ;  Not an employee ;  Underemployed part-time workers ;  &gt; Males ;</t>
  </si>
  <si>
    <t>Victoria ;  Not an employee ;  Underemployed part-time workers ;  &gt; Females ;</t>
  </si>
  <si>
    <t>Victoria ;  Not an employee ;  &gt; Fewer than 4 weeks of insufficient hours ;  Persons ;</t>
  </si>
  <si>
    <t>Victoria ;  Not an employee ;  &gt; Fewer than 4 weeks of insufficient hours ;  &gt; Males ;</t>
  </si>
  <si>
    <t>Victoria ;  Not an employee ;  &gt; Fewer than 4 weeks of insufficient hours ;  &gt; Females ;</t>
  </si>
  <si>
    <t>Victoria ;  Not an employee ;  &gt; 4-12 weeks of insufficient hours ;  Persons ;</t>
  </si>
  <si>
    <t>Victoria ;  Not an employee ;  &gt; 4-12 weeks of insufficient hours ;  &gt; Males ;</t>
  </si>
  <si>
    <t>Victoria ;  Not an employee ;  &gt; 4-12 weeks of insufficient hours ;  &gt; Females ;</t>
  </si>
  <si>
    <t>Victoria ;  Not an employee ;  &gt; 13-51 weeks of insufficient hours ;  Persons ;</t>
  </si>
  <si>
    <t>Victoria ;  Not an employee ;  &gt; 13-51 weeks of insufficient hours ;  &gt; Males ;</t>
  </si>
  <si>
    <t>Victoria ;  Not an employee ;  &gt; 13-51 weeks of insufficient hours ;  &gt; Females ;</t>
  </si>
  <si>
    <t>Victoria ;  Not an employee ;  &gt; 52 weeks and over of insufficient hours ;  Persons ;</t>
  </si>
  <si>
    <t>Victoria ;  Not an employee ;  &gt; 52 weeks and over of insufficient hours ;  &gt; Males ;</t>
  </si>
  <si>
    <t>Victoria ;  Not an employee ;  &gt; 52 weeks and over of insufficient hours ;  &gt; Females ;</t>
  </si>
  <si>
    <t>Victoria ;  Not an employee ;  Median duration of insufficient hours ;  Persons ;</t>
  </si>
  <si>
    <t>Victoria ;  Not an employee ;  Median duration of insufficient hours ;  &gt; Males ;</t>
  </si>
  <si>
    <t>Victoria ;  Not an employee ;  Median duration of insufficient hours ;  &gt; Females ;</t>
  </si>
  <si>
    <t>Victoria ;  Prefers more part-time hours ;  Underemployed part-time workers ;  Persons ;</t>
  </si>
  <si>
    <t>Victoria ;  Prefers more part-time hours ;  Underemployed part-time workers ;  &gt; Males ;</t>
  </si>
  <si>
    <t>Victoria ;  Prefers more part-time hours ;  Underemployed part-time workers ;  &gt; Females ;</t>
  </si>
  <si>
    <t>Victoria ;  Prefers more part-time hours ;  &gt; Fewer than 4 weeks of insufficient hours ;  Persons ;</t>
  </si>
  <si>
    <t>Victoria ;  Prefers more part-time hours ;  &gt; Fewer than 4 weeks of insufficient hours ;  &gt; Males ;</t>
  </si>
  <si>
    <t>Victoria ;  Prefers more part-time hours ;  &gt; Fewer than 4 weeks of insufficient hours ;  &gt; Females ;</t>
  </si>
  <si>
    <t>Victoria ;  Prefers more part-time hours ;  &gt; 4-12 weeks of insufficient hours ;  Persons ;</t>
  </si>
  <si>
    <t>Victoria ;  Prefers more part-time hours ;  &gt; 4-12 weeks of insufficient hours ;  &gt; Males ;</t>
  </si>
  <si>
    <t>Victoria ;  Prefers more part-time hours ;  &gt; 4-12 weeks of insufficient hours ;  &gt; Females ;</t>
  </si>
  <si>
    <t>Victoria ;  Prefers more part-time hours ;  &gt; 13-51 weeks of insufficient hours ;  Persons ;</t>
  </si>
  <si>
    <t>Victoria ;  Prefers more part-time hours ;  &gt; 13-51 weeks of insufficient hours ;  &gt; Males ;</t>
  </si>
  <si>
    <t>Victoria ;  Prefers more part-time hours ;  &gt; 13-51 weeks of insufficient hours ;  &gt; Females ;</t>
  </si>
  <si>
    <t>Victoria ;  Prefers more part-time hours ;  &gt; 52 weeks and over of insufficient hours ;  Persons ;</t>
  </si>
  <si>
    <t>Victoria ;  Prefers more part-time hours ;  &gt; 52 weeks and over of insufficient hours ;  &gt; Males ;</t>
  </si>
  <si>
    <t>Victoria ;  Prefers more part-time hours ;  &gt; 52 weeks and over of insufficient hours ;  &gt; Females ;</t>
  </si>
  <si>
    <t>Victoria ;  Prefers more part-time hours ;  Median duration of insufficient hours ;  Persons ;</t>
  </si>
  <si>
    <t>Victoria ;  Prefers more part-time hours ;  Median duration of insufficient hours ;  &gt; Males ;</t>
  </si>
  <si>
    <t>Victoria ;  Prefers more part-time hours ;  Median duration of insufficient hours ;  &gt; Females ;</t>
  </si>
  <si>
    <t>Victoria ;  Prefers full-time hours ;  Underemployed part-time workers ;  Persons ;</t>
  </si>
  <si>
    <t>Victoria ;  Prefers full-time hours ;  Underemployed part-time workers ;  &gt; Males ;</t>
  </si>
  <si>
    <t>Victoria ;  Prefers full-time hours ;  Underemployed part-time workers ;  &gt; Females ;</t>
  </si>
  <si>
    <t>Victoria ;  Prefers full-time hours ;  &gt; Fewer than 4 weeks of insufficient hours ;  Persons ;</t>
  </si>
  <si>
    <t>Victoria ;  Prefers full-time hours ;  &gt; Fewer than 4 weeks of insufficient hours ;  &gt; Males ;</t>
  </si>
  <si>
    <t>Victoria ;  Prefers full-time hours ;  &gt; Fewer than 4 weeks of insufficient hours ;  &gt; Females ;</t>
  </si>
  <si>
    <t>Victoria ;  Prefers full-time hours ;  &gt; 4-12 weeks of insufficient hours ;  Persons ;</t>
  </si>
  <si>
    <t>Victoria ;  Prefers full-time hours ;  &gt; 4-12 weeks of insufficient hours ;  &gt; Males ;</t>
  </si>
  <si>
    <t>Victoria ;  Prefers full-time hours ;  &gt; 4-12 weeks of insufficient hours ;  &gt; Females ;</t>
  </si>
  <si>
    <t>Victoria ;  Prefers full-time hours ;  &gt; 13-51 weeks of insufficient hours ;  Persons ;</t>
  </si>
  <si>
    <t>Victoria ;  Prefers full-time hours ;  &gt; 13-51 weeks of insufficient hours ;  &gt; Males ;</t>
  </si>
  <si>
    <t>Victoria ;  Prefers full-time hours ;  &gt; 13-51 weeks of insufficient hours ;  &gt; Females ;</t>
  </si>
  <si>
    <t>Victoria ;  Prefers full-time hours ;  &gt; 52 weeks and over of insufficient hours ;  Persons ;</t>
  </si>
  <si>
    <t>Victoria ;  Prefers full-time hours ;  &gt; 52 weeks and over of insufficient hours ;  &gt; Males ;</t>
  </si>
  <si>
    <t>Victoria ;  Prefers full-time hours ;  &gt; 52 weeks and over of insufficient hours ;  &gt; Females ;</t>
  </si>
  <si>
    <t>Victoria ;  Prefers full-time hours ;  Median duration of insufficient hours ;  Persons ;</t>
  </si>
  <si>
    <t>Victoria ;  Prefers full-time hours ;  Median duration of insufficient hours ;  &gt; Males ;</t>
  </si>
  <si>
    <t>Victoria ;  Prefers full-time hours ;  Median duration of insufficient hours ;  &gt; Females ;</t>
  </si>
  <si>
    <t>Victoria ;  &gt; Prefers less than 30 hours ;  Underemployed part-time workers ;  Persons ;</t>
  </si>
  <si>
    <t>Victoria ;  &gt; Prefers less than 30 hours ;  Underemployed part-time workers ;  &gt; Males ;</t>
  </si>
  <si>
    <t>Victoria ;  &gt; Prefers less than 30 hours ;  Underemployed part-time workers ;  &gt; Females ;</t>
  </si>
  <si>
    <t>Victoria ;  &gt; Prefers less than 30 hours ;  &gt; Fewer than 4 weeks of insufficient hours ;  Persons ;</t>
  </si>
  <si>
    <t>Victoria ;  &gt; Prefers less than 30 hours ;  &gt; Fewer than 4 weeks of insufficient hours ;  &gt; Males ;</t>
  </si>
  <si>
    <t>Victoria ;  &gt; Prefers less than 30 hours ;  &gt; Fewer than 4 weeks of insufficient hours ;  &gt; Females ;</t>
  </si>
  <si>
    <t>Victoria ;  &gt; Prefers less than 30 hours ;  &gt; 4-12 weeks of insufficient hours ;  Persons ;</t>
  </si>
  <si>
    <t>Victoria ;  &gt; Prefers less than 30 hours ;  &gt; 4-12 weeks of insufficient hours ;  &gt; Males ;</t>
  </si>
  <si>
    <t>Victoria ;  &gt; Prefers less than 30 hours ;  &gt; 4-12 weeks of insufficient hours ;  &gt; Females ;</t>
  </si>
  <si>
    <t>Victoria ;  &gt; Prefers less than 30 hours ;  &gt; 13-51 weeks of insufficient hours ;  Persons ;</t>
  </si>
  <si>
    <t>Victoria ;  &gt; Prefers less than 30 hours ;  &gt; 13-51 weeks of insufficient hours ;  &gt; Males ;</t>
  </si>
  <si>
    <t>Victoria ;  &gt; Prefers less than 30 hours ;  &gt; 13-51 weeks of insufficient hours ;  &gt; Females ;</t>
  </si>
  <si>
    <t>Victoria ;  &gt; Prefers less than 30 hours ;  &gt; 52 weeks and over of insufficient hours ;  Persons ;</t>
  </si>
  <si>
    <t>Victoria ;  &gt; Prefers less than 30 hours ;  &gt; 52 weeks and over of insufficient hours ;  &gt; Males ;</t>
  </si>
  <si>
    <t>Victoria ;  &gt; Prefers less than 30 hours ;  &gt; 52 weeks and over of insufficient hours ;  &gt; Females ;</t>
  </si>
  <si>
    <t>Victoria ;  &gt; Prefers less than 30 hours ;  Median duration of insufficient hours ;  Persons ;</t>
  </si>
  <si>
    <t>Victoria ;  &gt; Prefers less than 30 hours ;  Median duration of insufficient hours ;  &gt; Males ;</t>
  </si>
  <si>
    <t>Victoria ;  &gt; Prefers less than 30 hours ;  Median duration of insufficient hours ;  &gt; Females ;</t>
  </si>
  <si>
    <t>Victoria ;  &gt; Prefers 30-34 hours ;  Underemployed part-time workers ;  Persons ;</t>
  </si>
  <si>
    <t>Victoria ;  &gt; Prefers 30-34 hours ;  Underemployed part-time workers ;  &gt; Males ;</t>
  </si>
  <si>
    <t>Victoria ;  &gt; Prefers 30-34 hours ;  Underemployed part-time workers ;  &gt; Females ;</t>
  </si>
  <si>
    <t>Victoria ;  &gt; Prefers 30-34 hours ;  &gt; Fewer than 4 weeks of insufficient hours ;  Persons ;</t>
  </si>
  <si>
    <t>Victoria ;  &gt; Prefers 30-34 hours ;  &gt; Fewer than 4 weeks of insufficient hours ;  &gt; Males ;</t>
  </si>
  <si>
    <t>Victoria ;  &gt; Prefers 30-34 hours ;  &gt; Fewer than 4 weeks of insufficient hours ;  &gt; Females ;</t>
  </si>
  <si>
    <t>Victoria ;  &gt; Prefers 30-34 hours ;  &gt; 4-12 weeks of insufficient hours ;  Persons ;</t>
  </si>
  <si>
    <t>Victoria ;  &gt; Prefers 30-34 hours ;  &gt; 4-12 weeks of insufficient hours ;  &gt; Males ;</t>
  </si>
  <si>
    <t>Victoria ;  &gt; Prefers 30-34 hours ;  &gt; 4-12 weeks of insufficient hours ;  &gt; Females ;</t>
  </si>
  <si>
    <t>Victoria ;  &gt; Prefers 30-34 hours ;  &gt; 13-51 weeks of insufficient hours ;  Persons ;</t>
  </si>
  <si>
    <t>Victoria ;  &gt; Prefers 30-34 hours ;  &gt; 13-51 weeks of insufficient hours ;  &gt; Males ;</t>
  </si>
  <si>
    <t>Victoria ;  &gt; Prefers 30-34 hours ;  &gt; 13-51 weeks of insufficient hours ;  &gt; Females ;</t>
  </si>
  <si>
    <t>Victoria ;  &gt; Prefers 30-34 hours ;  &gt; 52 weeks and over of insufficient hours ;  Persons ;</t>
  </si>
  <si>
    <t>Victoria ;  &gt; Prefers 30-34 hours ;  &gt; 52 weeks and over of insufficient hours ;  &gt; Males ;</t>
  </si>
  <si>
    <t>Victoria ;  &gt; Prefers 30-34 hours ;  &gt; 52 weeks and over of insufficient hours ;  &gt; Females ;</t>
  </si>
  <si>
    <t>Victoria ;  &gt; Prefers 30-34 hours ;  Median duration of insufficient hours ;  Persons ;</t>
  </si>
  <si>
    <t>Victoria ;  &gt; Prefers 30-34 hours ;  Median duration of insufficient hours ;  &gt; Males ;</t>
  </si>
  <si>
    <t>Victoria ;  &gt; Prefers 30-34 hours ;  Median duration of insufficient hours ;  &gt; Females ;</t>
  </si>
  <si>
    <t>Victoria ;  &gt; Prefers 35-39 hours ;  Underemployed part-time workers ;  Persons ;</t>
  </si>
  <si>
    <t>Victoria ;  &gt; Prefers 35-39 hours ;  Underemployed part-time workers ;  &gt; Males ;</t>
  </si>
  <si>
    <t>Victoria ;  &gt; Prefers 35-39 hours ;  Underemployed part-time workers ;  &gt; Females ;</t>
  </si>
  <si>
    <t>Victoria ;  &gt; Prefers 35-39 hours ;  &gt; Fewer than 4 weeks of insufficient hours ;  Persons ;</t>
  </si>
  <si>
    <t>Victoria ;  &gt; Prefers 35-39 hours ;  &gt; Fewer than 4 weeks of insufficient hours ;  &gt; Males ;</t>
  </si>
  <si>
    <t>Victoria ;  &gt; Prefers 35-39 hours ;  &gt; Fewer than 4 weeks of insufficient hours ;  &gt; Females ;</t>
  </si>
  <si>
    <t>Victoria ;  &gt; Prefers 35-39 hours ;  &gt; 4-12 weeks of insufficient hours ;  Persons ;</t>
  </si>
  <si>
    <t>Victoria ;  &gt; Prefers 35-39 hours ;  &gt; 4-12 weeks of insufficient hours ;  &gt; Males ;</t>
  </si>
  <si>
    <t>Victoria ;  &gt; Prefers 35-39 hours ;  &gt; 4-12 weeks of insufficient hours ;  &gt; Females ;</t>
  </si>
  <si>
    <t>Victoria ;  &gt; Prefers 35-39 hours ;  &gt; 13-51 weeks of insufficient hours ;  Persons ;</t>
  </si>
  <si>
    <t>Victoria ;  &gt; Prefers 35-39 hours ;  &gt; 13-51 weeks of insufficient hours ;  &gt; Males ;</t>
  </si>
  <si>
    <t>Victoria ;  &gt; Prefers 35-39 hours ;  &gt; 13-51 weeks of insufficient hours ;  &gt; Females ;</t>
  </si>
  <si>
    <t>Victoria ;  &gt; Prefers 35-39 hours ;  &gt; 52 weeks and over of insufficient hours ;  Persons ;</t>
  </si>
  <si>
    <t>Victoria ;  &gt; Prefers 35-39 hours ;  &gt; 52 weeks and over of insufficient hours ;  &gt; Males ;</t>
  </si>
  <si>
    <t>Victoria ;  &gt; Prefers 35-39 hours ;  &gt; 52 weeks and over of insufficient hours ;  &gt; Females ;</t>
  </si>
  <si>
    <t>Victoria ;  &gt; Prefers 35-39 hours ;  Median duration of insufficient hours ;  Persons ;</t>
  </si>
  <si>
    <t>Victoria ;  &gt; Prefers 35-39 hours ;  Median duration of insufficient hours ;  &gt; Males ;</t>
  </si>
  <si>
    <t>Victoria ;  &gt; Prefers 35-39 hours ;  Median duration of insufficient hours ;  &gt; Females ;</t>
  </si>
  <si>
    <t>Victoria ;  &gt; Prefers 40 hours or more ;  Underemployed part-time workers ;  Persons ;</t>
  </si>
  <si>
    <t>Victoria ;  &gt; Prefers 40 hours or more ;  Underemployed part-time workers ;  &gt; Males ;</t>
  </si>
  <si>
    <t>Victoria ;  &gt; Prefers 40 hours or more ;  Underemployed part-time workers ;  &gt; Females ;</t>
  </si>
  <si>
    <t>Victoria ;  &gt; Prefers 40 hours or more ;  &gt; Fewer than 4 weeks of insufficient hours ;  Persons ;</t>
  </si>
  <si>
    <t>Victoria ;  &gt; Prefers 40 hours or more ;  &gt; Fewer than 4 weeks of insufficient hours ;  &gt; Males ;</t>
  </si>
  <si>
    <t>Victoria ;  &gt; Prefers 40 hours or more ;  &gt; Fewer than 4 weeks of insufficient hours ;  &gt; Females ;</t>
  </si>
  <si>
    <t>Victoria ;  &gt; Prefers 40 hours or more ;  &gt; 4-12 weeks of insufficient hours ;  Persons ;</t>
  </si>
  <si>
    <t>Victoria ;  &gt; Prefers 40 hours or more ;  &gt; 4-12 weeks of insufficient hours ;  &gt; Males ;</t>
  </si>
  <si>
    <t>Victoria ;  &gt; Prefers 40 hours or more ;  &gt; 4-12 weeks of insufficient hours ;  &gt; Females ;</t>
  </si>
  <si>
    <t>Victoria ;  &gt; Prefers 40 hours or more ;  &gt; 13-51 weeks of insufficient hours ;  Persons ;</t>
  </si>
  <si>
    <t>Victoria ;  &gt; Prefers 40 hours or more ;  &gt; 13-51 weeks of insufficient hours ;  &gt; Males ;</t>
  </si>
  <si>
    <t>Victoria ;  &gt; Prefers 40 hours or more ;  &gt; 13-51 weeks of insufficient hours ;  &gt; Females ;</t>
  </si>
  <si>
    <t>Victoria ;  &gt; Prefers 40 hours or more ;  &gt; 52 weeks and over of insufficient hours ;  Persons ;</t>
  </si>
  <si>
    <t>Victoria ;  &gt; Prefers 40 hours or more ;  &gt; 52 weeks and over of insufficient hours ;  &gt; Males ;</t>
  </si>
  <si>
    <t>Victoria ;  &gt; Prefers 40 hours or more ;  &gt; 52 weeks and over of insufficient hours ;  &gt; Females ;</t>
  </si>
  <si>
    <t>Victoria ;  &gt; Prefers 40 hours or more ;  Median duration of insufficient hours ;  Persons ;</t>
  </si>
  <si>
    <t>Victoria ;  &gt; Prefers 40 hours or more ;  Median duration of insufficient hours ;  &gt; Males ;</t>
  </si>
  <si>
    <t>Victoria ;  &gt; Prefers 40 hours or more ;  Median duration of insufficient hours ;  &gt; Females ;</t>
  </si>
  <si>
    <t>Victoria ;  Prefers less than 10 extra hours ;  Underemployed part-time workers ;  Persons ;</t>
  </si>
  <si>
    <t>Victoria ;  Prefers less than 10 extra hours ;  Underemployed part-time workers ;  &gt; Males ;</t>
  </si>
  <si>
    <t>Victoria ;  Prefers less than 10 extra hours ;  Underemployed part-time workers ;  &gt; Females ;</t>
  </si>
  <si>
    <t>Victoria ;  Prefers less than 10 extra hours ;  &gt; Fewer than 4 weeks of insufficient hours ;  Persons ;</t>
  </si>
  <si>
    <t>Victoria ;  Prefers less than 10 extra hours ;  &gt; Fewer than 4 weeks of insufficient hours ;  &gt; Males ;</t>
  </si>
  <si>
    <t>Victoria ;  Prefers less than 10 extra hours ;  &gt; Fewer than 4 weeks of insufficient hours ;  &gt; Females ;</t>
  </si>
  <si>
    <t>Victoria ;  Prefers less than 10 extra hours ;  &gt; 4-12 weeks of insufficient hours ;  Persons ;</t>
  </si>
  <si>
    <t>Victoria ;  Prefers less than 10 extra hours ;  &gt; 4-12 weeks of insufficient hours ;  &gt; Males ;</t>
  </si>
  <si>
    <t>Victoria ;  Prefers less than 10 extra hours ;  &gt; 4-12 weeks of insufficient hours ;  &gt; Females ;</t>
  </si>
  <si>
    <t>Victoria ;  Prefers less than 10 extra hours ;  &gt; 13-51 weeks of insufficient hours ;  Persons ;</t>
  </si>
  <si>
    <t>Victoria ;  Prefers less than 10 extra hours ;  &gt; 13-51 weeks of insufficient hours ;  &gt; Males ;</t>
  </si>
  <si>
    <t>Victoria ;  Prefers less than 10 extra hours ;  &gt; 13-51 weeks of insufficient hours ;  &gt; Females ;</t>
  </si>
  <si>
    <t>Victoria ;  Prefers less than 10 extra hours ;  &gt; 52 weeks and over of insufficient hours ;  Persons ;</t>
  </si>
  <si>
    <t>Victoria ;  Prefers less than 10 extra hours ;  &gt; 52 weeks and over of insufficient hours ;  &gt; Males ;</t>
  </si>
  <si>
    <t>Victoria ;  Prefers less than 10 extra hours ;  &gt; 52 weeks and over of insufficient hours ;  &gt; Females ;</t>
  </si>
  <si>
    <t>Victoria ;  Prefers less than 10 extra hours ;  Median duration of insufficient hours ;  Persons ;</t>
  </si>
  <si>
    <t>Victoria ;  Prefers less than 10 extra hours ;  Median duration of insufficient hours ;  &gt; Males ;</t>
  </si>
  <si>
    <t>Victoria ;  Prefers less than 10 extra hours ;  Median duration of insufficient hours ;  &gt; Females ;</t>
  </si>
  <si>
    <t>Victoria ;  Prefers 10-19 extra hours ;  Underemployed part-time workers ;  Persons ;</t>
  </si>
  <si>
    <t>Victoria ;  Prefers 10-19 extra hours ;  Underemployed part-time workers ;  &gt; Males ;</t>
  </si>
  <si>
    <t>A125582888K</t>
  </si>
  <si>
    <t>A125568848C</t>
  </si>
  <si>
    <t>A125549192V</t>
  </si>
  <si>
    <t>A125577272T</t>
  </si>
  <si>
    <t>A125563232R</t>
  </si>
  <si>
    <t>A125557616L</t>
  </si>
  <si>
    <t>A125585696W</t>
  </si>
  <si>
    <t>A125571656V</t>
  </si>
  <si>
    <t>A125560424C</t>
  </si>
  <si>
    <t>A125588504W</t>
  </si>
  <si>
    <t>A125574464F</t>
  </si>
  <si>
    <t>A125552001A</t>
  </si>
  <si>
    <t>A125580081K</t>
  </si>
  <si>
    <t>A125566041C</t>
  </si>
  <si>
    <t>A125552088C</t>
  </si>
  <si>
    <t>A125580168A</t>
  </si>
  <si>
    <t>A125566128V</t>
  </si>
  <si>
    <t>A125554896L</t>
  </si>
  <si>
    <t>A125582976K</t>
  </si>
  <si>
    <t>A125568936C</t>
  </si>
  <si>
    <t>A125549280V</t>
  </si>
  <si>
    <t>A125577360T</t>
  </si>
  <si>
    <t>A125563320R</t>
  </si>
  <si>
    <t>A125557704L</t>
  </si>
  <si>
    <t>A125585784W</t>
  </si>
  <si>
    <t>A125571744V</t>
  </si>
  <si>
    <t>A125560512C</t>
  </si>
  <si>
    <t>A125588592J</t>
  </si>
  <si>
    <t>A125574552F</t>
  </si>
  <si>
    <t>A125552089F</t>
  </si>
  <si>
    <t>A125580169C</t>
  </si>
  <si>
    <t>A125566129W</t>
  </si>
  <si>
    <t>A125552208K</t>
  </si>
  <si>
    <t>A125580288V</t>
  </si>
  <si>
    <t>A125566248L</t>
  </si>
  <si>
    <t>A125555016W</t>
  </si>
  <si>
    <t>A125583096F</t>
  </si>
  <si>
    <t>A125569056X</t>
  </si>
  <si>
    <t>A125549400A</t>
  </si>
  <si>
    <t>A125577480K</t>
  </si>
  <si>
    <t>A125563440J</t>
  </si>
  <si>
    <t>A125557824F</t>
  </si>
  <si>
    <t>A125585904C</t>
  </si>
  <si>
    <t>A125571864L</t>
  </si>
  <si>
    <t>A125560632W</t>
  </si>
  <si>
    <t>A125588712R</t>
  </si>
  <si>
    <t>A125574672X</t>
  </si>
  <si>
    <t>A125552209L</t>
  </si>
  <si>
    <t>A125580289W</t>
  </si>
  <si>
    <t>A125566249R</t>
  </si>
  <si>
    <t>A125551928R</t>
  </si>
  <si>
    <t>A125580008R</t>
  </si>
  <si>
    <t>A125565968T</t>
  </si>
  <si>
    <t>A125554736A</t>
  </si>
  <si>
    <t>A125582816X</t>
  </si>
  <si>
    <t>A125568776C</t>
  </si>
  <si>
    <t>A125549120J</t>
  </si>
  <si>
    <t>A125577200F</t>
  </si>
  <si>
    <t>A125563160R</t>
  </si>
  <si>
    <t>A125557544L</t>
  </si>
  <si>
    <t>A125585624K</t>
  </si>
  <si>
    <t>A125571584V</t>
  </si>
  <si>
    <t>A125560352C</t>
  </si>
  <si>
    <t>A125588432W</t>
  </si>
  <si>
    <t>A125574392F</t>
  </si>
  <si>
    <t>A125551929T</t>
  </si>
  <si>
    <t>A125580009T</t>
  </si>
  <si>
    <t>A125565969V</t>
  </si>
  <si>
    <t>A125552128K</t>
  </si>
  <si>
    <t>A125580208J</t>
  </si>
  <si>
    <t>A125566168L</t>
  </si>
  <si>
    <t>A125554936V</t>
  </si>
  <si>
    <t>A125583016V</t>
  </si>
  <si>
    <t>A125568976W</t>
  </si>
  <si>
    <t>A125549320A</t>
  </si>
  <si>
    <t>A125577400X</t>
  </si>
  <si>
    <t>A125563360J</t>
  </si>
  <si>
    <t>A125557744F</t>
  </si>
  <si>
    <t>A125585824C</t>
  </si>
  <si>
    <t>A125571784L</t>
  </si>
  <si>
    <t>A125560552W</t>
  </si>
  <si>
    <t>A125588632R</t>
  </si>
  <si>
    <t>A125574592X</t>
  </si>
  <si>
    <t>A125552129L</t>
  </si>
  <si>
    <t>A125580209K</t>
  </si>
  <si>
    <t>A125566169R</t>
  </si>
  <si>
    <t>A125552136K</t>
  </si>
  <si>
    <t>A125580216J</t>
  </si>
  <si>
    <t>A125566176L</t>
  </si>
  <si>
    <t>A125554944V</t>
  </si>
  <si>
    <t>A125583024V</t>
  </si>
  <si>
    <t>A125568984W</t>
  </si>
  <si>
    <t>A125549328V</t>
  </si>
  <si>
    <t>A125577408T</t>
  </si>
  <si>
    <t>A125563368A</t>
  </si>
  <si>
    <t>A125557752F</t>
  </si>
  <si>
    <t>A125585832C</t>
  </si>
  <si>
    <t>A125571792L</t>
  </si>
  <si>
    <t>A125560560W</t>
  </si>
  <si>
    <t>A125588640R</t>
  </si>
  <si>
    <t>A125574600L</t>
  </si>
  <si>
    <t>A125552137L</t>
  </si>
  <si>
    <t>A125580217K</t>
  </si>
  <si>
    <t>A125566177R</t>
  </si>
  <si>
    <t>A125551968J</t>
  </si>
  <si>
    <t>A125580048J</t>
  </si>
  <si>
    <t>A125566008A</t>
  </si>
  <si>
    <t>A125554776V</t>
  </si>
  <si>
    <t>A125582856T</t>
  </si>
  <si>
    <t>A125568816K</t>
  </si>
  <si>
    <t>A125549160A</t>
  </si>
  <si>
    <t>A125577240X</t>
  </si>
  <si>
    <t>A125563200W</t>
  </si>
  <si>
    <t>A125557584F</t>
  </si>
  <si>
    <t>A125585664C</t>
  </si>
  <si>
    <t>A125571624A</t>
  </si>
  <si>
    <t>A125560392W</t>
  </si>
  <si>
    <t>A125588472R</t>
  </si>
  <si>
    <t>A125574432L</t>
  </si>
  <si>
    <t>A125551969K</t>
  </si>
  <si>
    <t>A125580049K</t>
  </si>
  <si>
    <t>A125566009C</t>
  </si>
  <si>
    <t>A125551936R</t>
  </si>
  <si>
    <t>A125580016R</t>
  </si>
  <si>
    <t>A125565976T</t>
  </si>
  <si>
    <t>A125554744A</t>
  </si>
  <si>
    <t>A125582824X</t>
  </si>
  <si>
    <t>A125568784C</t>
  </si>
  <si>
    <t>A125549128A</t>
  </si>
  <si>
    <t>A125577208X</t>
  </si>
  <si>
    <t>A125563168J</t>
  </si>
  <si>
    <t>A125557552L</t>
  </si>
  <si>
    <t>A125585632K</t>
  </si>
  <si>
    <t>A125571592V</t>
  </si>
  <si>
    <t>A125560360C</t>
  </si>
  <si>
    <t>A125588440W</t>
  </si>
  <si>
    <t>A125574400V</t>
  </si>
  <si>
    <t>A125551937T</t>
  </si>
  <si>
    <t>A125580017T</t>
  </si>
  <si>
    <t>A125565977V</t>
  </si>
  <si>
    <t>A125552008T</t>
  </si>
  <si>
    <t>A125580088A</t>
  </si>
  <si>
    <t>A125566048V</t>
  </si>
  <si>
    <t>A125554816A</t>
  </si>
  <si>
    <t>A125582896K</t>
  </si>
  <si>
    <t>A125568856C</t>
  </si>
  <si>
    <t>A125549200J</t>
  </si>
  <si>
    <t>A125577280T</t>
  </si>
  <si>
    <t>A125563240R</t>
  </si>
  <si>
    <t>A125557624L</t>
  </si>
  <si>
    <t>A125585704K</t>
  </si>
  <si>
    <t>A125571664V</t>
  </si>
  <si>
    <t>A125560432C</t>
  </si>
  <si>
    <t>A125588512W</t>
  </si>
  <si>
    <t>A125574472F</t>
  </si>
  <si>
    <t>A125552009V</t>
  </si>
  <si>
    <t>A125580089C</t>
  </si>
  <si>
    <t>A125566049W</t>
  </si>
  <si>
    <t>A125551960R</t>
  </si>
  <si>
    <t>A125580040R</t>
  </si>
  <si>
    <t>A125566000J</t>
  </si>
  <si>
    <t>A125554768V</t>
  </si>
  <si>
    <t>A125582848T</t>
  </si>
  <si>
    <t>A125568808K</t>
  </si>
  <si>
    <t>A125549152A</t>
  </si>
  <si>
    <t>A125577232X</t>
  </si>
  <si>
    <t>A125563192J</t>
  </si>
  <si>
    <t>A125557576F</t>
  </si>
  <si>
    <t>A125585656C</t>
  </si>
  <si>
    <t>A125571616A</t>
  </si>
  <si>
    <t>A125560384W</t>
  </si>
  <si>
    <t>A125588464R</t>
  </si>
  <si>
    <t>A125574424L</t>
  </si>
  <si>
    <t>A125551961T</t>
  </si>
  <si>
    <t>A125580041T</t>
  </si>
  <si>
    <t>A125566001K</t>
  </si>
  <si>
    <t>A125552016T</t>
  </si>
  <si>
    <t>A125580096A</t>
  </si>
  <si>
    <t>A125566056V</t>
  </si>
  <si>
    <t>A125554824A</t>
  </si>
  <si>
    <t>A125582904X</t>
  </si>
  <si>
    <t>A125568864C</t>
  </si>
  <si>
    <t>A125549208A</t>
  </si>
  <si>
    <t>A125577288K</t>
  </si>
  <si>
    <t>A125563248J</t>
  </si>
  <si>
    <t>A125557632L</t>
  </si>
  <si>
    <t>A125585712K</t>
  </si>
  <si>
    <t>A125571672V</t>
  </si>
  <si>
    <t>A125560440C</t>
  </si>
  <si>
    <t>A125588520W</t>
  </si>
  <si>
    <t>A125574480F</t>
  </si>
  <si>
    <t>A125552017V</t>
  </si>
  <si>
    <t>A125580097C</t>
  </si>
  <si>
    <t>A125566057W</t>
  </si>
  <si>
    <t>A125551976J</t>
  </si>
  <si>
    <t>A125580056J</t>
  </si>
  <si>
    <t>A125566016A</t>
  </si>
  <si>
    <t>A125554784V</t>
  </si>
  <si>
    <t>A125582864T</t>
  </si>
  <si>
    <t>A125568824K</t>
  </si>
  <si>
    <t>A125549168V</t>
  </si>
  <si>
    <t>A125577248T</t>
  </si>
  <si>
    <t>A125563208R</t>
  </si>
  <si>
    <t>A125557592F</t>
  </si>
  <si>
    <t>A125585672C</t>
  </si>
  <si>
    <t>A125571632A</t>
  </si>
  <si>
    <t>A125560400K</t>
  </si>
  <si>
    <t>A125588480R</t>
  </si>
  <si>
    <t>A125574440L</t>
  </si>
  <si>
    <t>A125551977K</t>
  </si>
  <si>
    <t>A125580057K</t>
  </si>
  <si>
    <t>A125566017C</t>
  </si>
  <si>
    <t>A125552024T</t>
  </si>
  <si>
    <t>A125580104R</t>
  </si>
  <si>
    <t>A125566064V</t>
  </si>
  <si>
    <t>A125554832A</t>
  </si>
  <si>
    <t>A125582912X</t>
  </si>
  <si>
    <t>A125568872C</t>
  </si>
  <si>
    <t>A125549216A</t>
  </si>
  <si>
    <t>A125577296K</t>
  </si>
  <si>
    <t>A125563256J</t>
  </si>
  <si>
    <t>A125557640L</t>
  </si>
  <si>
    <t>A125585720K</t>
  </si>
  <si>
    <t>A125571680V</t>
  </si>
  <si>
    <t>A125560448W</t>
  </si>
  <si>
    <t>A125588528R</t>
  </si>
  <si>
    <t>A125574488X</t>
  </si>
  <si>
    <t>A125552025V</t>
  </si>
  <si>
    <t>A125580105T</t>
  </si>
  <si>
    <t>A125566065W</t>
  </si>
  <si>
    <t>A125552096C</t>
  </si>
  <si>
    <t>A125580176A</t>
  </si>
  <si>
    <t>A125566136V</t>
  </si>
  <si>
    <t>A125554904A</t>
  </si>
  <si>
    <t>A125582984K</t>
  </si>
  <si>
    <t>A125568944C</t>
  </si>
  <si>
    <t>A125549288L</t>
  </si>
  <si>
    <t>A125577368K</t>
  </si>
  <si>
    <t>A125563328J</t>
  </si>
  <si>
    <t>A125557712L</t>
  </si>
  <si>
    <t>A125585792W</t>
  </si>
  <si>
    <t>A125571752V</t>
  </si>
  <si>
    <t>A125560520C</t>
  </si>
  <si>
    <t>A125588600W</t>
  </si>
  <si>
    <t>A125574560F</t>
  </si>
  <si>
    <t>A125552097F</t>
  </si>
  <si>
    <t>A125580177C</t>
  </si>
  <si>
    <t>A125566137W</t>
  </si>
  <si>
    <t>A125552032T</t>
  </si>
  <si>
    <t>A125580112R</t>
  </si>
  <si>
    <t>Victoria ;  Prefers 10-19 extra hours ;  Underemployed part-time workers ;  &gt; Females ;</t>
  </si>
  <si>
    <t>Victoria ;  Prefers 10-19 extra hours ;  &gt; Fewer than 4 weeks of insufficient hours ;  Persons ;</t>
  </si>
  <si>
    <t>Victoria ;  Prefers 10-19 extra hours ;  &gt; Fewer than 4 weeks of insufficient hours ;  &gt; Males ;</t>
  </si>
  <si>
    <t>Victoria ;  Prefers 10-19 extra hours ;  &gt; Fewer than 4 weeks of insufficient hours ;  &gt; Females ;</t>
  </si>
  <si>
    <t>Victoria ;  Prefers 10-19 extra hours ;  &gt; 4-12 weeks of insufficient hours ;  Persons ;</t>
  </si>
  <si>
    <t>Victoria ;  Prefers 10-19 extra hours ;  &gt; 4-12 weeks of insufficient hours ;  &gt; Males ;</t>
  </si>
  <si>
    <t>Victoria ;  Prefers 10-19 extra hours ;  &gt; 4-12 weeks of insufficient hours ;  &gt; Females ;</t>
  </si>
  <si>
    <t>Victoria ;  Prefers 10-19 extra hours ;  &gt; 13-51 weeks of insufficient hours ;  Persons ;</t>
  </si>
  <si>
    <t>Victoria ;  Prefers 10-19 extra hours ;  &gt; 13-51 weeks of insufficient hours ;  &gt; Males ;</t>
  </si>
  <si>
    <t>Victoria ;  Prefers 10-19 extra hours ;  &gt; 13-51 weeks of insufficient hours ;  &gt; Females ;</t>
  </si>
  <si>
    <t>Victoria ;  Prefers 10-19 extra hours ;  &gt; 52 weeks and over of insufficient hours ;  Persons ;</t>
  </si>
  <si>
    <t>Victoria ;  Prefers 10-19 extra hours ;  &gt; 52 weeks and over of insufficient hours ;  &gt; Males ;</t>
  </si>
  <si>
    <t>Victoria ;  Prefers 10-19 extra hours ;  &gt; 52 weeks and over of insufficient hours ;  &gt; Females ;</t>
  </si>
  <si>
    <t>Victoria ;  Prefers 10-19 extra hours ;  Median duration of insufficient hours ;  Persons ;</t>
  </si>
  <si>
    <t>Victoria ;  Prefers 10-19 extra hours ;  Median duration of insufficient hours ;  &gt; Males ;</t>
  </si>
  <si>
    <t>Victoria ;  Prefers 10-19 extra hours ;  Median duration of insufficient hours ;  &gt; Females ;</t>
  </si>
  <si>
    <t>Victoria ;  Prefers 20-29 extra hours ;  Underemployed part-time workers ;  Persons ;</t>
  </si>
  <si>
    <t>Victoria ;  Prefers 20-29 extra hours ;  Underemployed part-time workers ;  &gt; Males ;</t>
  </si>
  <si>
    <t>Victoria ;  Prefers 20-29 extra hours ;  Underemployed part-time workers ;  &gt; Females ;</t>
  </si>
  <si>
    <t>Victoria ;  Prefers 20-29 extra hours ;  &gt; Fewer than 4 weeks of insufficient hours ;  Persons ;</t>
  </si>
  <si>
    <t>Victoria ;  Prefers 20-29 extra hours ;  &gt; Fewer than 4 weeks of insufficient hours ;  &gt; Males ;</t>
  </si>
  <si>
    <t>Victoria ;  Prefers 20-29 extra hours ;  &gt; Fewer than 4 weeks of insufficient hours ;  &gt; Females ;</t>
  </si>
  <si>
    <t>Victoria ;  Prefers 20-29 extra hours ;  &gt; 4-12 weeks of insufficient hours ;  Persons ;</t>
  </si>
  <si>
    <t>Victoria ;  Prefers 20-29 extra hours ;  &gt; 4-12 weeks of insufficient hours ;  &gt; Males ;</t>
  </si>
  <si>
    <t>Victoria ;  Prefers 20-29 extra hours ;  &gt; 4-12 weeks of insufficient hours ;  &gt; Females ;</t>
  </si>
  <si>
    <t>Victoria ;  Prefers 20-29 extra hours ;  &gt; 13-51 weeks of insufficient hours ;  Persons ;</t>
  </si>
  <si>
    <t>Victoria ;  Prefers 20-29 extra hours ;  &gt; 13-51 weeks of insufficient hours ;  &gt; Males ;</t>
  </si>
  <si>
    <t>Victoria ;  Prefers 20-29 extra hours ;  &gt; 13-51 weeks of insufficient hours ;  &gt; Females ;</t>
  </si>
  <si>
    <t>Victoria ;  Prefers 20-29 extra hours ;  &gt; 52 weeks and over of insufficient hours ;  Persons ;</t>
  </si>
  <si>
    <t>Victoria ;  Prefers 20-29 extra hours ;  &gt; 52 weeks and over of insufficient hours ;  &gt; Males ;</t>
  </si>
  <si>
    <t>Victoria ;  Prefers 20-29 extra hours ;  &gt; 52 weeks and over of insufficient hours ;  &gt; Females ;</t>
  </si>
  <si>
    <t>Victoria ;  Prefers 20-29 extra hours ;  Median duration of insufficient hours ;  Persons ;</t>
  </si>
  <si>
    <t>Victoria ;  Prefers 20-29 extra hours ;  Median duration of insufficient hours ;  &gt; Males ;</t>
  </si>
  <si>
    <t>Victoria ;  Prefers 20-29 extra hours ;  Median duration of insufficient hours ;  &gt; Females ;</t>
  </si>
  <si>
    <t>Victoria ;  Prefers 30 extra hours or more ;  Underemployed part-time workers ;  Persons ;</t>
  </si>
  <si>
    <t>Victoria ;  Prefers 30 extra hours or more ;  Underemployed part-time workers ;  &gt; Males ;</t>
  </si>
  <si>
    <t>Victoria ;  Prefers 30 extra hours or more ;  Underemployed part-time workers ;  &gt; Females ;</t>
  </si>
  <si>
    <t>Victoria ;  Prefers 30 extra hours or more ;  &gt; Fewer than 4 weeks of insufficient hours ;  Persons ;</t>
  </si>
  <si>
    <t>Victoria ;  Prefers 30 extra hours or more ;  &gt; Fewer than 4 weeks of insufficient hours ;  &gt; Males ;</t>
  </si>
  <si>
    <t>Victoria ;  Prefers 30 extra hours or more ;  &gt; Fewer than 4 weeks of insufficient hours ;  &gt; Females ;</t>
  </si>
  <si>
    <t>Victoria ;  Prefers 30 extra hours or more ;  &gt; 4-12 weeks of insufficient hours ;  Persons ;</t>
  </si>
  <si>
    <t>Victoria ;  Prefers 30 extra hours or more ;  &gt; 4-12 weeks of insufficient hours ;  &gt; Males ;</t>
  </si>
  <si>
    <t>Victoria ;  Prefers 30 extra hours or more ;  &gt; 4-12 weeks of insufficient hours ;  &gt; Females ;</t>
  </si>
  <si>
    <t>Victoria ;  Prefers 30 extra hours or more ;  &gt; 13-51 weeks of insufficient hours ;  Persons ;</t>
  </si>
  <si>
    <t>Victoria ;  Prefers 30 extra hours or more ;  &gt; 13-51 weeks of insufficient hours ;  &gt; Males ;</t>
  </si>
  <si>
    <t>Victoria ;  Prefers 30 extra hours or more ;  &gt; 13-51 weeks of insufficient hours ;  &gt; Females ;</t>
  </si>
  <si>
    <t>Victoria ;  Prefers 30 extra hours or more ;  &gt; 52 weeks and over of insufficient hours ;  Persons ;</t>
  </si>
  <si>
    <t>Victoria ;  Prefers 30 extra hours or more ;  &gt; 52 weeks and over of insufficient hours ;  &gt; Males ;</t>
  </si>
  <si>
    <t>Victoria ;  Prefers 30 extra hours or more ;  &gt; 52 weeks and over of insufficient hours ;  &gt; Females ;</t>
  </si>
  <si>
    <t>Victoria ;  Prefers 30 extra hours or more ;  Median duration of insufficient hours ;  Persons ;</t>
  </si>
  <si>
    <t>Victoria ;  Prefers 30 extra hours or more ;  Median duration of insufficient hours ;  &gt; Males ;</t>
  </si>
  <si>
    <t>Victoria ;  Prefers 30 extra hours or more ;  Median duration of insufficient hours ;  &gt; Females ;</t>
  </si>
  <si>
    <t>Victoria ;  Would prefer to change employer to work more hours ;  Underemployed part-time workers ;  Persons ;</t>
  </si>
  <si>
    <t>Victoria ;  Would prefer to change employer to work more hours ;  Underemployed part-time workers ;  &gt; Males ;</t>
  </si>
  <si>
    <t>Victoria ;  Would prefer to change employer to work more hours ;  Underemployed part-time workers ;  &gt; Females ;</t>
  </si>
  <si>
    <t>Victoria ;  Would prefer to change employer to work more hours ;  &gt; Fewer than 4 weeks of insufficient hours ;  Persons ;</t>
  </si>
  <si>
    <t>Victoria ;  Would prefer to change employer to work more hours ;  &gt; Fewer than 4 weeks of insufficient hours ;  &gt; Males ;</t>
  </si>
  <si>
    <t>Victoria ;  Would prefer to change employer to work more hours ;  &gt; Fewer than 4 weeks of insufficient hours ;  &gt; Females ;</t>
  </si>
  <si>
    <t>Victoria ;  Would prefer to change employer to work more hours ;  &gt; 4-12 weeks of insufficient hours ;  Persons ;</t>
  </si>
  <si>
    <t>Victoria ;  Would prefer to change employer to work more hours ;  &gt; 4-12 weeks of insufficient hours ;  &gt; Males ;</t>
  </si>
  <si>
    <t>Victoria ;  Would prefer to change employer to work more hours ;  &gt; 4-12 weeks of insufficient hours ;  &gt; Females ;</t>
  </si>
  <si>
    <t>Victoria ;  Would prefer to change employer to work more hours ;  &gt; 13-51 weeks of insufficient hours ;  Persons ;</t>
  </si>
  <si>
    <t>Victoria ;  Would prefer to change employer to work more hours ;  &gt; 13-51 weeks of insufficient hours ;  &gt; Males ;</t>
  </si>
  <si>
    <t>Victoria ;  Would prefer to change employer to work more hours ;  &gt; 13-51 weeks of insufficient hours ;  &gt; Females ;</t>
  </si>
  <si>
    <t>Victoria ;  Would prefer to change employer to work more hours ;  &gt; 52 weeks and over of insufficient hours ;  Persons ;</t>
  </si>
  <si>
    <t>Victoria ;  Would prefer to change employer to work more hours ;  &gt; 52 weeks and over of insufficient hours ;  &gt; Males ;</t>
  </si>
  <si>
    <t>Victoria ;  Would prefer to change employer to work more hours ;  &gt; 52 weeks and over of insufficient hours ;  &gt; Females ;</t>
  </si>
  <si>
    <t>Victoria ;  Would prefer to change employer to work more hours ;  Median duration of insufficient hours ;  Persons ;</t>
  </si>
  <si>
    <t>Victoria ;  Would prefer to change employer to work more hours ;  Median duration of insufficient hours ;  &gt; Males ;</t>
  </si>
  <si>
    <t>Victoria ;  Would prefer to change employer to work more hours ;  Median duration of insufficient hours ;  &gt; Females ;</t>
  </si>
  <si>
    <t>Victoria ;  Would not prefer to change employer to work more hours ;  Underemployed part-time workers ;  Persons ;</t>
  </si>
  <si>
    <t>Victoria ;  Would not prefer to change employer to work more hours ;  Underemployed part-time workers ;  &gt; Males ;</t>
  </si>
  <si>
    <t>Victoria ;  Would not prefer to change employer to work more hours ;  Underemployed part-time workers ;  &gt; Females ;</t>
  </si>
  <si>
    <t>Victoria ;  Would not prefer to change employer to work more hours ;  &gt; Fewer than 4 weeks of insufficient hours ;  Persons ;</t>
  </si>
  <si>
    <t>Victoria ;  Would not prefer to change employer to work more hours ;  &gt; Fewer than 4 weeks of insufficient hours ;  &gt; Males ;</t>
  </si>
  <si>
    <t>Victoria ;  Would not prefer to change employer to work more hours ;  &gt; Fewer than 4 weeks of insufficient hours ;  &gt; Females ;</t>
  </si>
  <si>
    <t>Victoria ;  Would not prefer to change employer to work more hours ;  &gt; 4-12 weeks of insufficient hours ;  Persons ;</t>
  </si>
  <si>
    <t>Victoria ;  Would not prefer to change employer to work more hours ;  &gt; 4-12 weeks of insufficient hours ;  &gt; Males ;</t>
  </si>
  <si>
    <t>Victoria ;  Would not prefer to change employer to work more hours ;  &gt; 4-12 weeks of insufficient hours ;  &gt; Females ;</t>
  </si>
  <si>
    <t>Victoria ;  Would not prefer to change employer to work more hours ;  &gt; 13-51 weeks of insufficient hours ;  Persons ;</t>
  </si>
  <si>
    <t>Victoria ;  Would not prefer to change employer to work more hours ;  &gt; 13-51 weeks of insufficient hours ;  &gt; Males ;</t>
  </si>
  <si>
    <t>Victoria ;  Would not prefer to change employer to work more hours ;  &gt; 13-51 weeks of insufficient hours ;  &gt; Females ;</t>
  </si>
  <si>
    <t>Victoria ;  Would not prefer to change employer to work more hours ;  &gt; 52 weeks and over of insufficient hours ;  Persons ;</t>
  </si>
  <si>
    <t>Victoria ;  Would not prefer to change employer to work more hours ;  &gt; 52 weeks and over of insufficient hours ;  &gt; Males ;</t>
  </si>
  <si>
    <t>Victoria ;  Would not prefer to change employer to work more hours ;  &gt; 52 weeks and over of insufficient hours ;  &gt; Females ;</t>
  </si>
  <si>
    <t>Victoria ;  Would not prefer to change employer to work more hours ;  Median duration of insufficient hours ;  Persons ;</t>
  </si>
  <si>
    <t>Victoria ;  Would not prefer to change employer to work more hours ;  Median duration of insufficient hours ;  &gt; Males ;</t>
  </si>
  <si>
    <t>Victoria ;  Would not prefer to change employer to work more hours ;  Median duration of insufficient hours ;  &gt; Females ;</t>
  </si>
  <si>
    <t>Victoria ;  No preference in changing employer to work more hours ;  Underemployed part-time workers ;  Persons ;</t>
  </si>
  <si>
    <t>Victoria ;  No preference in changing employer to work more hours ;  Underemployed part-time workers ;  &gt; Males ;</t>
  </si>
  <si>
    <t>Victoria ;  No preference in changing employer to work more hours ;  Underemployed part-time workers ;  &gt; Females ;</t>
  </si>
  <si>
    <t>Victoria ;  No preference in changing employer to work more hours ;  &gt; Fewer than 4 weeks of insufficient hours ;  Persons ;</t>
  </si>
  <si>
    <t>Victoria ;  No preference in changing employer to work more hours ;  &gt; Fewer than 4 weeks of insufficient hours ;  &gt; Males ;</t>
  </si>
  <si>
    <t>Victoria ;  No preference in changing employer to work more hours ;  &gt; Fewer than 4 weeks of insufficient hours ;  &gt; Females ;</t>
  </si>
  <si>
    <t>Victoria ;  No preference in changing employer to work more hours ;  &gt; 4-12 weeks of insufficient hours ;  Persons ;</t>
  </si>
  <si>
    <t>Victoria ;  No preference in changing employer to work more hours ;  &gt; 4-12 weeks of insufficient hours ;  &gt; Males ;</t>
  </si>
  <si>
    <t>Victoria ;  No preference in changing employer to work more hours ;  &gt; 4-12 weeks of insufficient hours ;  &gt; Females ;</t>
  </si>
  <si>
    <t>Victoria ;  No preference in changing employer to work more hours ;  &gt; 13-51 weeks of insufficient hours ;  Persons ;</t>
  </si>
  <si>
    <t>Victoria ;  No preference in changing employer to work more hours ;  &gt; 13-51 weeks of insufficient hours ;  &gt; Males ;</t>
  </si>
  <si>
    <t>Victoria ;  No preference in changing employer to work more hours ;  &gt; 13-51 weeks of insufficient hours ;  &gt; Females ;</t>
  </si>
  <si>
    <t>Victoria ;  No preference in changing employer to work more hours ;  &gt; 52 weeks and over of insufficient hours ;  Persons ;</t>
  </si>
  <si>
    <t>Victoria ;  No preference in changing employer to work more hours ;  &gt; 52 weeks and over of insufficient hours ;  &gt; Males ;</t>
  </si>
  <si>
    <t>Victoria ;  No preference in changing employer to work more hours ;  &gt; 52 weeks and over of insufficient hours ;  &gt; Females ;</t>
  </si>
  <si>
    <t>Victoria ;  No preference in changing employer to work more hours ;  Median duration of insufficient hours ;  Persons ;</t>
  </si>
  <si>
    <t>Victoria ;  No preference in changing employer to work more hours ;  Median duration of insufficient hours ;  &gt; Males ;</t>
  </si>
  <si>
    <t>Victoria ;  No preference in changing employer to work more hours ;  Median duration of insufficient hours ;  &gt; Females ;</t>
  </si>
  <si>
    <t>Queensland ;  Underemployed part-time workers ;  Persons ;</t>
  </si>
  <si>
    <t>Queensland ;  Underemployed part-time workers ;  &gt; Males ;</t>
  </si>
  <si>
    <t>Queensland ;  Underemployed part-time workers ;  &gt; Females ;</t>
  </si>
  <si>
    <t>Queensland ;  &gt; Fewer than 4 weeks of insufficient hours ;  Persons ;</t>
  </si>
  <si>
    <t>Queensland ;  &gt; Fewer than 4 weeks of insufficient hours ;  &gt; Males ;</t>
  </si>
  <si>
    <t>Queensland ;  &gt; Fewer than 4 weeks of insufficient hours ;  &gt; Females ;</t>
  </si>
  <si>
    <t>Queensland ;  &gt; 4-12 weeks of insufficient hours ;  Persons ;</t>
  </si>
  <si>
    <t>Queensland ;  &gt; 4-12 weeks of insufficient hours ;  &gt; Males ;</t>
  </si>
  <si>
    <t>Queensland ;  &gt; 4-12 weeks of insufficient hours ;  &gt; Females ;</t>
  </si>
  <si>
    <t>Queensland ;  &gt; 13-51 weeks of insufficient hours ;  Persons ;</t>
  </si>
  <si>
    <t>Queensland ;  &gt; 13-51 weeks of insufficient hours ;  &gt; Males ;</t>
  </si>
  <si>
    <t>Queensland ;  &gt; 13-51 weeks of insufficient hours ;  &gt; Females ;</t>
  </si>
  <si>
    <t>Queensland ;  &gt; 52 weeks and over of insufficient hours ;  Persons ;</t>
  </si>
  <si>
    <t>Queensland ;  &gt; 52 weeks and over of insufficient hours ;  &gt; Males ;</t>
  </si>
  <si>
    <t>Queensland ;  &gt; 52 weeks and over of insufficient hours ;  &gt; Females ;</t>
  </si>
  <si>
    <t>Queensland ;  Median duration of insufficient hours ;  Persons ;</t>
  </si>
  <si>
    <t>Queensland ;  Median duration of insufficient hours ;  &gt; Males ;</t>
  </si>
  <si>
    <t>Queensland ;  Median duration of insufficient hours ;  &gt; Females ;</t>
  </si>
  <si>
    <t>Queensland ;  15-64 years ;  Underemployed part-time workers ;  Persons ;</t>
  </si>
  <si>
    <t>Queensland ;  15-64 years ;  Underemployed part-time workers ;  &gt; Males ;</t>
  </si>
  <si>
    <t>Queensland ;  15-64 years ;  Underemployed part-time workers ;  &gt; Females ;</t>
  </si>
  <si>
    <t>Queensland ;  15-64 years ;  &gt; Fewer than 4 weeks of insufficient hours ;  Persons ;</t>
  </si>
  <si>
    <t>Queensland ;  15-64 years ;  &gt; Fewer than 4 weeks of insufficient hours ;  &gt; Males ;</t>
  </si>
  <si>
    <t>Queensland ;  15-64 years ;  &gt; Fewer than 4 weeks of insufficient hours ;  &gt; Females ;</t>
  </si>
  <si>
    <t>Queensland ;  15-64 years ;  &gt; 4-12 weeks of insufficient hours ;  Persons ;</t>
  </si>
  <si>
    <t>Queensland ;  15-64 years ;  &gt; 4-12 weeks of insufficient hours ;  &gt; Males ;</t>
  </si>
  <si>
    <t>Queensland ;  15-64 years ;  &gt; 4-12 weeks of insufficient hours ;  &gt; Females ;</t>
  </si>
  <si>
    <t>Queensland ;  15-64 years ;  &gt; 13-51 weeks of insufficient hours ;  Persons ;</t>
  </si>
  <si>
    <t>Queensland ;  15-64 years ;  &gt; 13-51 weeks of insufficient hours ;  &gt; Males ;</t>
  </si>
  <si>
    <t>Queensland ;  15-64 years ;  &gt; 13-51 weeks of insufficient hours ;  &gt; Females ;</t>
  </si>
  <si>
    <t>Queensland ;  15-64 years ;  &gt; 52 weeks and over of insufficient hours ;  Persons ;</t>
  </si>
  <si>
    <t>Queensland ;  15-64 years ;  &gt; 52 weeks and over of insufficient hours ;  &gt; Males ;</t>
  </si>
  <si>
    <t>Queensland ;  15-64 years ;  &gt; 52 weeks and over of insufficient hours ;  &gt; Females ;</t>
  </si>
  <si>
    <t>Queensland ;  15-64 years ;  Median duration of insufficient hours ;  Persons ;</t>
  </si>
  <si>
    <t>Queensland ;  15-64 years ;  Median duration of insufficient hours ;  &gt; Males ;</t>
  </si>
  <si>
    <t>Queensland ;  15-64 years ;  Median duration of insufficient hours ;  &gt; Females ;</t>
  </si>
  <si>
    <t>Queensland ;  &gt; 15-24 years ;  Underemployed part-time workers ;  Persons ;</t>
  </si>
  <si>
    <t>Queensland ;  &gt; 15-24 years ;  Underemployed part-time workers ;  &gt; Males ;</t>
  </si>
  <si>
    <t>Queensland ;  &gt; 15-24 years ;  Underemployed part-time workers ;  &gt; Females ;</t>
  </si>
  <si>
    <t>Queensland ;  &gt; 15-24 years ;  &gt; Fewer than 4 weeks of insufficient hours ;  Persons ;</t>
  </si>
  <si>
    <t>Queensland ;  &gt; 15-24 years ;  &gt; Fewer than 4 weeks of insufficient hours ;  &gt; Males ;</t>
  </si>
  <si>
    <t>Queensland ;  &gt; 15-24 years ;  &gt; Fewer than 4 weeks of insufficient hours ;  &gt; Females ;</t>
  </si>
  <si>
    <t>Queensland ;  &gt; 15-24 years ;  &gt; 4-12 weeks of insufficient hours ;  Persons ;</t>
  </si>
  <si>
    <t>Queensland ;  &gt; 15-24 years ;  &gt; 4-12 weeks of insufficient hours ;  &gt; Males ;</t>
  </si>
  <si>
    <t>Queensland ;  &gt; 15-24 years ;  &gt; 4-12 weeks of insufficient hours ;  &gt; Females ;</t>
  </si>
  <si>
    <t>Queensland ;  &gt; 15-24 years ;  &gt; 13-51 weeks of insufficient hours ;  Persons ;</t>
  </si>
  <si>
    <t>Queensland ;  &gt; 15-24 years ;  &gt; 13-51 weeks of insufficient hours ;  &gt; Males ;</t>
  </si>
  <si>
    <t>Queensland ;  &gt; 15-24 years ;  &gt; 13-51 weeks of insufficient hours ;  &gt; Females ;</t>
  </si>
  <si>
    <t>Queensland ;  &gt; 15-24 years ;  &gt; 52 weeks and over of insufficient hours ;  Persons ;</t>
  </si>
  <si>
    <t>Queensland ;  &gt; 15-24 years ;  &gt; 52 weeks and over of insufficient hours ;  &gt; Males ;</t>
  </si>
  <si>
    <t>Queensland ;  &gt; 15-24 years ;  &gt; 52 weeks and over of insufficient hours ;  &gt; Females ;</t>
  </si>
  <si>
    <t>Queensland ;  &gt; 15-24 years ;  Median duration of insufficient hours ;  Persons ;</t>
  </si>
  <si>
    <t>Queensland ;  &gt; 15-24 years ;  Median duration of insufficient hours ;  &gt; Males ;</t>
  </si>
  <si>
    <t>Queensland ;  &gt; 15-24 years ;  Median duration of insufficient hours ;  &gt; Females ;</t>
  </si>
  <si>
    <t>Queensland ;  &gt; 25-44 years ;  Underemployed part-time workers ;  Persons ;</t>
  </si>
  <si>
    <t>Queensland ;  &gt; 25-44 years ;  Underemployed part-time workers ;  &gt; Males ;</t>
  </si>
  <si>
    <t>Queensland ;  &gt; 25-44 years ;  Underemployed part-time workers ;  &gt; Females ;</t>
  </si>
  <si>
    <t>Queensland ;  &gt; 25-44 years ;  &gt; Fewer than 4 weeks of insufficient hours ;  Persons ;</t>
  </si>
  <si>
    <t>Queensland ;  &gt; 25-44 years ;  &gt; Fewer than 4 weeks of insufficient hours ;  &gt; Males ;</t>
  </si>
  <si>
    <t>Queensland ;  &gt; 25-44 years ;  &gt; Fewer than 4 weeks of insufficient hours ;  &gt; Females ;</t>
  </si>
  <si>
    <t>Queensland ;  &gt; 25-44 years ;  &gt; 4-12 weeks of insufficient hours ;  Persons ;</t>
  </si>
  <si>
    <t>Queensland ;  &gt; 25-44 years ;  &gt; 4-12 weeks of insufficient hours ;  &gt; Males ;</t>
  </si>
  <si>
    <t>Queensland ;  &gt; 25-44 years ;  &gt; 4-12 weeks of insufficient hours ;  &gt; Females ;</t>
  </si>
  <si>
    <t>Queensland ;  &gt; 25-44 years ;  &gt; 13-51 weeks of insufficient hours ;  Persons ;</t>
  </si>
  <si>
    <t>Queensland ;  &gt; 25-44 years ;  &gt; 13-51 weeks of insufficient hours ;  &gt; Males ;</t>
  </si>
  <si>
    <t>Queensland ;  &gt; 25-44 years ;  &gt; 13-51 weeks of insufficient hours ;  &gt; Females ;</t>
  </si>
  <si>
    <t>Queensland ;  &gt; 25-44 years ;  &gt; 52 weeks and over of insufficient hours ;  Persons ;</t>
  </si>
  <si>
    <t>Queensland ;  &gt; 25-44 years ;  &gt; 52 weeks and over of insufficient hours ;  &gt; Males ;</t>
  </si>
  <si>
    <t>Queensland ;  &gt; 25-44 years ;  &gt; 52 weeks and over of insufficient hours ;  &gt; Females ;</t>
  </si>
  <si>
    <t>Queensland ;  &gt; 25-44 years ;  Median duration of insufficient hours ;  Persons ;</t>
  </si>
  <si>
    <t>Queensland ;  &gt; 25-44 years ;  Median duration of insufficient hours ;  &gt; Males ;</t>
  </si>
  <si>
    <t>Queensland ;  &gt; 25-44 years ;  Median duration of insufficient hours ;  &gt; Females ;</t>
  </si>
  <si>
    <t>Queensland ;  &gt;&gt; 25-34 years ;  Underemployed part-time workers ;  Persons ;</t>
  </si>
  <si>
    <t>Queensland ;  &gt;&gt; 25-34 years ;  Underemployed part-time workers ;  &gt; Males ;</t>
  </si>
  <si>
    <t>Queensland ;  &gt;&gt; 25-34 years ;  Underemployed part-time workers ;  &gt; Females ;</t>
  </si>
  <si>
    <t>Queensland ;  &gt;&gt; 25-34 years ;  &gt; Fewer than 4 weeks of insufficient hours ;  Persons ;</t>
  </si>
  <si>
    <t>Queensland ;  &gt;&gt; 25-34 years ;  &gt; Fewer than 4 weeks of insufficient hours ;  &gt; Males ;</t>
  </si>
  <si>
    <t>Queensland ;  &gt;&gt; 25-34 years ;  &gt; Fewer than 4 weeks of insufficient hours ;  &gt; Females ;</t>
  </si>
  <si>
    <t>Queensland ;  &gt;&gt; 25-34 years ;  &gt; 4-12 weeks of insufficient hours ;  Persons ;</t>
  </si>
  <si>
    <t>Queensland ;  &gt;&gt; 25-34 years ;  &gt; 4-12 weeks of insufficient hours ;  &gt; Males ;</t>
  </si>
  <si>
    <t>Queensland ;  &gt;&gt; 25-34 years ;  &gt; 4-12 weeks of insufficient hours ;  &gt; Females ;</t>
  </si>
  <si>
    <t>Queensland ;  &gt;&gt; 25-34 years ;  &gt; 13-51 weeks of insufficient hours ;  Persons ;</t>
  </si>
  <si>
    <t>Queensland ;  &gt;&gt; 25-34 years ;  &gt; 13-51 weeks of insufficient hours ;  &gt; Males ;</t>
  </si>
  <si>
    <t>Queensland ;  &gt;&gt; 25-34 years ;  &gt; 13-51 weeks of insufficient hours ;  &gt; Females ;</t>
  </si>
  <si>
    <t>Queensland ;  &gt;&gt; 25-34 years ;  &gt; 52 weeks and over of insufficient hours ;  Persons ;</t>
  </si>
  <si>
    <t>Queensland ;  &gt;&gt; 25-34 years ;  &gt; 52 weeks and over of insufficient hours ;  &gt; Males ;</t>
  </si>
  <si>
    <t>Queensland ;  &gt;&gt; 25-34 years ;  &gt; 52 weeks and over of insufficient hours ;  &gt; Females ;</t>
  </si>
  <si>
    <t>Queensland ;  &gt;&gt; 25-34 years ;  Median duration of insufficient hours ;  Persons ;</t>
  </si>
  <si>
    <t>Queensland ;  &gt;&gt; 25-34 years ;  Median duration of insufficient hours ;  &gt; Males ;</t>
  </si>
  <si>
    <t>Queensland ;  &gt;&gt; 25-34 years ;  Median duration of insufficient hours ;  &gt; Females ;</t>
  </si>
  <si>
    <t>Queensland ;  &gt;&gt; 35-44 years ;  Underemployed part-time workers ;  Persons ;</t>
  </si>
  <si>
    <t>Queensland ;  &gt;&gt; 35-44 years ;  Underemployed part-time workers ;  &gt; Males ;</t>
  </si>
  <si>
    <t>Queensland ;  &gt;&gt; 35-44 years ;  Underemployed part-time workers ;  &gt; Females ;</t>
  </si>
  <si>
    <t>Queensland ;  &gt;&gt; 35-44 years ;  &gt; Fewer than 4 weeks of insufficient hours ;  Persons ;</t>
  </si>
  <si>
    <t>Queensland ;  &gt;&gt; 35-44 years ;  &gt; Fewer than 4 weeks of insufficient hours ;  &gt; Males ;</t>
  </si>
  <si>
    <t>Queensland ;  &gt;&gt; 35-44 years ;  &gt; Fewer than 4 weeks of insufficient hours ;  &gt; Females ;</t>
  </si>
  <si>
    <t>Queensland ;  &gt;&gt; 35-44 years ;  &gt; 4-12 weeks of insufficient hours ;  Persons ;</t>
  </si>
  <si>
    <t>Queensland ;  &gt;&gt; 35-44 years ;  &gt; 4-12 weeks of insufficient hours ;  &gt; Males ;</t>
  </si>
  <si>
    <t>Queensland ;  &gt;&gt; 35-44 years ;  &gt; 4-12 weeks of insufficient hours ;  &gt; Females ;</t>
  </si>
  <si>
    <t>Queensland ;  &gt;&gt; 35-44 years ;  &gt; 13-51 weeks of insufficient hours ;  Persons ;</t>
  </si>
  <si>
    <t>Queensland ;  &gt;&gt; 35-44 years ;  &gt; 13-51 weeks of insufficient hours ;  &gt; Males ;</t>
  </si>
  <si>
    <t>Queensland ;  &gt;&gt; 35-44 years ;  &gt; 13-51 weeks of insufficient hours ;  &gt; Females ;</t>
  </si>
  <si>
    <t>Queensland ;  &gt;&gt; 35-44 years ;  &gt; 52 weeks and over of insufficient hours ;  Persons ;</t>
  </si>
  <si>
    <t>Queensland ;  &gt;&gt; 35-44 years ;  &gt; 52 weeks and over of insufficient hours ;  &gt; Males ;</t>
  </si>
  <si>
    <t>Queensland ;  &gt;&gt; 35-44 years ;  &gt; 52 weeks and over of insufficient hours ;  &gt; Females ;</t>
  </si>
  <si>
    <t>Queensland ;  &gt;&gt; 35-44 years ;  Median duration of insufficient hours ;  Persons ;</t>
  </si>
  <si>
    <t>Queensland ;  &gt;&gt; 35-44 years ;  Median duration of insufficient hours ;  &gt; Males ;</t>
  </si>
  <si>
    <t>Queensland ;  &gt;&gt; 35-44 years ;  Median duration of insufficient hours ;  &gt; Females ;</t>
  </si>
  <si>
    <t>Queensland ;  &gt; 45-64 years ;  Underemployed part-time workers ;  Persons ;</t>
  </si>
  <si>
    <t>Queensland ;  &gt; 45-64 years ;  Underemployed part-time workers ;  &gt; Males ;</t>
  </si>
  <si>
    <t>Queensland ;  &gt; 45-64 years ;  Underemployed part-time workers ;  &gt; Females ;</t>
  </si>
  <si>
    <t>Queensland ;  &gt; 45-64 years ;  &gt; Fewer than 4 weeks of insufficient hours ;  Persons ;</t>
  </si>
  <si>
    <t>Queensland ;  &gt; 45-64 years ;  &gt; Fewer than 4 weeks of insufficient hours ;  &gt; Males ;</t>
  </si>
  <si>
    <t>Queensland ;  &gt; 45-64 years ;  &gt; Fewer than 4 weeks of insufficient hours ;  &gt; Females ;</t>
  </si>
  <si>
    <t>Queensland ;  &gt; 45-64 years ;  &gt; 4-12 weeks of insufficient hours ;  Persons ;</t>
  </si>
  <si>
    <t>Queensland ;  &gt; 45-64 years ;  &gt; 4-12 weeks of insufficient hours ;  &gt; Males ;</t>
  </si>
  <si>
    <t>Queensland ;  &gt; 45-64 years ;  &gt; 4-12 weeks of insufficient hours ;  &gt; Females ;</t>
  </si>
  <si>
    <t>Queensland ;  &gt; 45-64 years ;  &gt; 13-51 weeks of insufficient hours ;  Persons ;</t>
  </si>
  <si>
    <t>Queensland ;  &gt; 45-64 years ;  &gt; 13-51 weeks of insufficient hours ;  &gt; Males ;</t>
  </si>
  <si>
    <t>Queensland ;  &gt; 45-64 years ;  &gt; 13-51 weeks of insufficient hours ;  &gt; Females ;</t>
  </si>
  <si>
    <t>Queensland ;  &gt; 45-64 years ;  &gt; 52 weeks and over of insufficient hours ;  Persons ;</t>
  </si>
  <si>
    <t>Queensland ;  &gt; 45-64 years ;  &gt; 52 weeks and over of insufficient hours ;  &gt; Males ;</t>
  </si>
  <si>
    <t>Queensland ;  &gt; 45-64 years ;  &gt; 52 weeks and over of insufficient hours ;  &gt; Females ;</t>
  </si>
  <si>
    <t>Queensland ;  &gt; 45-64 years ;  Median duration of insufficient hours ;  Persons ;</t>
  </si>
  <si>
    <t>Queensland ;  &gt; 45-64 years ;  Median duration of insufficient hours ;  &gt; Males ;</t>
  </si>
  <si>
    <t>Queensland ;  &gt; 45-64 years ;  Median duration of insufficient hours ;  &gt; Females ;</t>
  </si>
  <si>
    <t>Queensland ;  &gt;&gt; 45-54 years ;  Underemployed part-time workers ;  Persons ;</t>
  </si>
  <si>
    <t>Queensland ;  &gt;&gt; 45-54 years ;  Underemployed part-time workers ;  &gt; Males ;</t>
  </si>
  <si>
    <t>Queensland ;  &gt;&gt; 45-54 years ;  Underemployed part-time workers ;  &gt; Females ;</t>
  </si>
  <si>
    <t>Queensland ;  &gt;&gt; 45-54 years ;  &gt; Fewer than 4 weeks of insufficient hours ;  Persons ;</t>
  </si>
  <si>
    <t>Queensland ;  &gt;&gt; 45-54 years ;  &gt; Fewer than 4 weeks of insufficient hours ;  &gt; Males ;</t>
  </si>
  <si>
    <t>Queensland ;  &gt;&gt; 45-54 years ;  &gt; Fewer than 4 weeks of insufficient hours ;  &gt; Females ;</t>
  </si>
  <si>
    <t>Queensland ;  &gt;&gt; 45-54 years ;  &gt; 4-12 weeks of insufficient hours ;  Persons ;</t>
  </si>
  <si>
    <t>Queensland ;  &gt;&gt; 45-54 years ;  &gt; 4-12 weeks of insufficient hours ;  &gt; Males ;</t>
  </si>
  <si>
    <t>Queensland ;  &gt;&gt; 45-54 years ;  &gt; 4-12 weeks of insufficient hours ;  &gt; Females ;</t>
  </si>
  <si>
    <t>Queensland ;  &gt;&gt; 45-54 years ;  &gt; 13-51 weeks of insufficient hours ;  Persons ;</t>
  </si>
  <si>
    <t>Queensland ;  &gt;&gt; 45-54 years ;  &gt; 13-51 weeks of insufficient hours ;  &gt; Males ;</t>
  </si>
  <si>
    <t>Queensland ;  &gt;&gt; 45-54 years ;  &gt; 13-51 weeks of insufficient hours ;  &gt; Females ;</t>
  </si>
  <si>
    <t>Queensland ;  &gt;&gt; 45-54 years ;  &gt; 52 weeks and over of insufficient hours ;  Persons ;</t>
  </si>
  <si>
    <t>Queensland ;  &gt;&gt; 45-54 years ;  &gt; 52 weeks and over of insufficient hours ;  &gt; Males ;</t>
  </si>
  <si>
    <t>Queensland ;  &gt;&gt; 45-54 years ;  &gt; 52 weeks and over of insufficient hours ;  &gt; Females ;</t>
  </si>
  <si>
    <t>Queensland ;  &gt;&gt; 45-54 years ;  Median duration of insufficient hours ;  Persons ;</t>
  </si>
  <si>
    <t>Queensland ;  &gt;&gt; 45-54 years ;  Median duration of insufficient hours ;  &gt; Males ;</t>
  </si>
  <si>
    <t>Queensland ;  &gt;&gt; 45-54 years ;  Median duration of insufficient hours ;  &gt; Females ;</t>
  </si>
  <si>
    <t>A125566072V</t>
  </si>
  <si>
    <t>A125554840A</t>
  </si>
  <si>
    <t>A125582920X</t>
  </si>
  <si>
    <t>A125568880C</t>
  </si>
  <si>
    <t>A125549224A</t>
  </si>
  <si>
    <t>A125577304X</t>
  </si>
  <si>
    <t>A125563264J</t>
  </si>
  <si>
    <t>A125557648F</t>
  </si>
  <si>
    <t>A125585728C</t>
  </si>
  <si>
    <t>A125571688L</t>
  </si>
  <si>
    <t>A125560456W</t>
  </si>
  <si>
    <t>A125588536R</t>
  </si>
  <si>
    <t>A125574496X</t>
  </si>
  <si>
    <t>A125552033V</t>
  </si>
  <si>
    <t>A125580113T</t>
  </si>
  <si>
    <t>A125566073W</t>
  </si>
  <si>
    <t>A125551984J</t>
  </si>
  <si>
    <t>A125580064J</t>
  </si>
  <si>
    <t>A125566024A</t>
  </si>
  <si>
    <t>A125554792V</t>
  </si>
  <si>
    <t>A125582872T</t>
  </si>
  <si>
    <t>A125568832K</t>
  </si>
  <si>
    <t>A125549176V</t>
  </si>
  <si>
    <t>A125577256T</t>
  </si>
  <si>
    <t>A125563216R</t>
  </si>
  <si>
    <t>A125557600V</t>
  </si>
  <si>
    <t>A125585680C</t>
  </si>
  <si>
    <t>A125571640A</t>
  </si>
  <si>
    <t>A125560408C</t>
  </si>
  <si>
    <t>A125588488J</t>
  </si>
  <si>
    <t>A125574448F</t>
  </si>
  <si>
    <t>A125551985K</t>
  </si>
  <si>
    <t>A125580065K</t>
  </si>
  <si>
    <t>A125566025C</t>
  </si>
  <si>
    <t>A125552144K</t>
  </si>
  <si>
    <t>A125580224J</t>
  </si>
  <si>
    <t>A125566184L</t>
  </si>
  <si>
    <t>A125554952V</t>
  </si>
  <si>
    <t>A125583032V</t>
  </si>
  <si>
    <t>A125568992W</t>
  </si>
  <si>
    <t>A125549336V</t>
  </si>
  <si>
    <t>A125577416T</t>
  </si>
  <si>
    <t>A125563376A</t>
  </si>
  <si>
    <t>A125557760F</t>
  </si>
  <si>
    <t>A125585840C</t>
  </si>
  <si>
    <t>A125571800A</t>
  </si>
  <si>
    <t>A125560568R</t>
  </si>
  <si>
    <t>A125588648J</t>
  </si>
  <si>
    <t>A125574608F</t>
  </si>
  <si>
    <t>A125552145L</t>
  </si>
  <si>
    <t>A125580225K</t>
  </si>
  <si>
    <t>A125566185R</t>
  </si>
  <si>
    <t>A125552104T</t>
  </si>
  <si>
    <t>A125580184A</t>
  </si>
  <si>
    <t>A125566144V</t>
  </si>
  <si>
    <t>A125554912A</t>
  </si>
  <si>
    <t>A125582992K</t>
  </si>
  <si>
    <t>A125568952C</t>
  </si>
  <si>
    <t>A125549296L</t>
  </si>
  <si>
    <t>A125577376K</t>
  </si>
  <si>
    <t>A125563336J</t>
  </si>
  <si>
    <t>A125557720L</t>
  </si>
  <si>
    <t>A125585800K</t>
  </si>
  <si>
    <t>A125571760V</t>
  </si>
  <si>
    <t>A125560528W</t>
  </si>
  <si>
    <t>A125588608R</t>
  </si>
  <si>
    <t>A125574568X</t>
  </si>
  <si>
    <t>A125552105V</t>
  </si>
  <si>
    <t>A125580185C</t>
  </si>
  <si>
    <t>A125566145W</t>
  </si>
  <si>
    <t>A125552112T</t>
  </si>
  <si>
    <t>A125580192A</t>
  </si>
  <si>
    <t>A125566152V</t>
  </si>
  <si>
    <t>A125554920A</t>
  </si>
  <si>
    <t>A125583000A</t>
  </si>
  <si>
    <t>A125568960C</t>
  </si>
  <si>
    <t>A125549304A</t>
  </si>
  <si>
    <t>A125577384K</t>
  </si>
  <si>
    <t>A125563344J</t>
  </si>
  <si>
    <t>A125557728F</t>
  </si>
  <si>
    <t>A125585808C</t>
  </si>
  <si>
    <t>A125571768L</t>
  </si>
  <si>
    <t>A125560536W</t>
  </si>
  <si>
    <t>A125588616R</t>
  </si>
  <si>
    <t>A125574576X</t>
  </si>
  <si>
    <t>A125552113V</t>
  </si>
  <si>
    <t>A125580193C</t>
  </si>
  <si>
    <t>A125566153W</t>
  </si>
  <si>
    <t>A125552216K</t>
  </si>
  <si>
    <t>A125580296V</t>
  </si>
  <si>
    <t>A125566256L</t>
  </si>
  <si>
    <t>A125555024W</t>
  </si>
  <si>
    <t>A125583104V</t>
  </si>
  <si>
    <t>A125569064X</t>
  </si>
  <si>
    <t>A125549408V</t>
  </si>
  <si>
    <t>A125577488C</t>
  </si>
  <si>
    <t>A125563448A</t>
  </si>
  <si>
    <t>A125557832F</t>
  </si>
  <si>
    <t>A125585912C</t>
  </si>
  <si>
    <t>A125571872L</t>
  </si>
  <si>
    <t>A125560640W</t>
  </si>
  <si>
    <t>A125588720R</t>
  </si>
  <si>
    <t>A125574680X</t>
  </si>
  <si>
    <t>A125552217L</t>
  </si>
  <si>
    <t>A125580297W</t>
  </si>
  <si>
    <t>A125566257R</t>
  </si>
  <si>
    <t>A125553504W</t>
  </si>
  <si>
    <t>A125581584F</t>
  </si>
  <si>
    <t>A125567544X</t>
  </si>
  <si>
    <t>A125556312J</t>
  </si>
  <si>
    <t>A125584392T</t>
  </si>
  <si>
    <t>A125570352R</t>
  </si>
  <si>
    <t>A125550696W</t>
  </si>
  <si>
    <t>A125578776R</t>
  </si>
  <si>
    <t>A125564736L</t>
  </si>
  <si>
    <t>A125559120V</t>
  </si>
  <si>
    <t>A125587200T</t>
  </si>
  <si>
    <t>A125573160A</t>
  </si>
  <si>
    <t>A125561928A</t>
  </si>
  <si>
    <t>A125590008A</t>
  </si>
  <si>
    <t>A125575968C</t>
  </si>
  <si>
    <t>A125553505X</t>
  </si>
  <si>
    <t>A125581585J</t>
  </si>
  <si>
    <t>A125567545A</t>
  </si>
  <si>
    <t>A125553712R</t>
  </si>
  <si>
    <t>A125581792X</t>
  </si>
  <si>
    <t>A125567752T</t>
  </si>
  <si>
    <t>A125556520A</t>
  </si>
  <si>
    <t>A125584600X</t>
  </si>
  <si>
    <t>A125570560J</t>
  </si>
  <si>
    <t>A125550904C</t>
  </si>
  <si>
    <t>A125578984J</t>
  </si>
  <si>
    <t>A125564944F</t>
  </si>
  <si>
    <t>A125559328F</t>
  </si>
  <si>
    <t>A125587408C</t>
  </si>
  <si>
    <t>A125573368L</t>
  </si>
  <si>
    <t>A125562136W</t>
  </si>
  <si>
    <t>A125590216V</t>
  </si>
  <si>
    <t>A125576176X</t>
  </si>
  <si>
    <t>A125553713T</t>
  </si>
  <si>
    <t>A125581793A</t>
  </si>
  <si>
    <t>A125567753V</t>
  </si>
  <si>
    <t>A125553600W</t>
  </si>
  <si>
    <t>A125581680F</t>
  </si>
  <si>
    <t>A125567640X</t>
  </si>
  <si>
    <t>A125556408A</t>
  </si>
  <si>
    <t>A125584488K</t>
  </si>
  <si>
    <t>A125570448J</t>
  </si>
  <si>
    <t>A125550792W</t>
  </si>
  <si>
    <t>A125578872R</t>
  </si>
  <si>
    <t>A125564832L</t>
  </si>
  <si>
    <t>A125559216L</t>
  </si>
  <si>
    <t>A125587296W</t>
  </si>
  <si>
    <t>A125573256V</t>
  </si>
  <si>
    <t>A125562024C</t>
  </si>
  <si>
    <t>A125590104A</t>
  </si>
  <si>
    <t>A125576064F</t>
  </si>
  <si>
    <t>A125553601X</t>
  </si>
  <si>
    <t>A125581681J</t>
  </si>
  <si>
    <t>A125567641A</t>
  </si>
  <si>
    <t>A125553720R</t>
  </si>
  <si>
    <t>A125581800L</t>
  </si>
  <si>
    <t>A125567760T</t>
  </si>
  <si>
    <t>A125556528V</t>
  </si>
  <si>
    <t>A125584608T</t>
  </si>
  <si>
    <t>A125570568A</t>
  </si>
  <si>
    <t>A125550912C</t>
  </si>
  <si>
    <t>A125578992J</t>
  </si>
  <si>
    <t>A125564952F</t>
  </si>
  <si>
    <t>A125559336F</t>
  </si>
  <si>
    <t>A125587416C</t>
  </si>
  <si>
    <t>A125573376L</t>
  </si>
  <si>
    <t>A125562144W</t>
  </si>
  <si>
    <t>A125590224V</t>
  </si>
  <si>
    <t>A125576184X</t>
  </si>
  <si>
    <t>A125553721T</t>
  </si>
  <si>
    <t>A125581801R</t>
  </si>
  <si>
    <t>A125567761V</t>
  </si>
  <si>
    <t>A125553728J</t>
  </si>
  <si>
    <t>A125581808F</t>
  </si>
  <si>
    <t>A125567768K</t>
  </si>
  <si>
    <t>A125556536V</t>
  </si>
  <si>
    <t>A125584616T</t>
  </si>
  <si>
    <t>A125570576A</t>
  </si>
  <si>
    <t>A125550920C</t>
  </si>
  <si>
    <t>A125579000X</t>
  </si>
  <si>
    <t>A125564960F</t>
  </si>
  <si>
    <t>A125559344F</t>
  </si>
  <si>
    <t>A125587424C</t>
  </si>
  <si>
    <t>A125573384L</t>
  </si>
  <si>
    <t>A125562152W</t>
  </si>
  <si>
    <t>A125590232V</t>
  </si>
  <si>
    <t>A125576192X</t>
  </si>
  <si>
    <t>A125553729K</t>
  </si>
  <si>
    <t>A125581809J</t>
  </si>
  <si>
    <t>A125567769L</t>
  </si>
  <si>
    <t>A125553608R</t>
  </si>
  <si>
    <t>A125581688X</t>
  </si>
  <si>
    <t>A125567648T</t>
  </si>
  <si>
    <t>A125556416A</t>
  </si>
  <si>
    <t>A125584496K</t>
  </si>
  <si>
    <t>A125570456J</t>
  </si>
  <si>
    <t>A125550800K</t>
  </si>
  <si>
    <t>A125578880R</t>
  </si>
  <si>
    <t>A125564840L</t>
  </si>
  <si>
    <t>A125559224L</t>
  </si>
  <si>
    <t>A125587304K</t>
  </si>
  <si>
    <t>A125573264V</t>
  </si>
  <si>
    <t>A125562032C</t>
  </si>
  <si>
    <t>A125590112A</t>
  </si>
  <si>
    <t>A125576072F</t>
  </si>
  <si>
    <t>A125553609T</t>
  </si>
  <si>
    <t>A125581689A</t>
  </si>
  <si>
    <t>A125567649V</t>
  </si>
  <si>
    <t>A125553616R</t>
  </si>
  <si>
    <t>A125581696X</t>
  </si>
  <si>
    <t>A125567656T</t>
  </si>
  <si>
    <t>A125556424A</t>
  </si>
  <si>
    <t>A125584504X</t>
  </si>
  <si>
    <t>A125570464J</t>
  </si>
  <si>
    <t>A125550808C</t>
  </si>
  <si>
    <t>A125578888J</t>
  </si>
  <si>
    <t>A125564848F</t>
  </si>
  <si>
    <t>A125559232L</t>
  </si>
  <si>
    <t>A125587312K</t>
  </si>
  <si>
    <t>A125573272V</t>
  </si>
  <si>
    <t>A125562040C</t>
  </si>
  <si>
    <t>A125590120A</t>
  </si>
  <si>
    <t>A125576080F</t>
  </si>
  <si>
    <t>A125553617T</t>
  </si>
  <si>
    <t>A125581697A</t>
  </si>
  <si>
    <t>A125567657V</t>
  </si>
  <si>
    <t>A125553680J</t>
  </si>
  <si>
    <t>A125581760F</t>
  </si>
  <si>
    <t>A125567720X</t>
  </si>
  <si>
    <t>A125556488L</t>
  </si>
  <si>
    <t>A125584568K</t>
  </si>
  <si>
    <t>A125570528J</t>
  </si>
  <si>
    <t>A125550872W</t>
  </si>
  <si>
    <t>A125578952R</t>
  </si>
  <si>
    <t>A125564912L</t>
  </si>
  <si>
    <t>A125559296X</t>
  </si>
  <si>
    <t>A125587376W</t>
  </si>
  <si>
    <t>A125573336V</t>
  </si>
  <si>
    <t>A125562104C</t>
  </si>
  <si>
    <t>A125590184L</t>
  </si>
  <si>
    <t>A125576144F</t>
  </si>
  <si>
    <t>A125553681K</t>
  </si>
  <si>
    <t>A125581761J</t>
  </si>
  <si>
    <t>A125567721A</t>
  </si>
  <si>
    <t>Queensland ;  &gt;&gt; 55-64 years ;  Underemployed part-time workers ;  Persons ;</t>
  </si>
  <si>
    <t>Queensland ;  &gt;&gt; 55-64 years ;  Underemployed part-time workers ;  &gt; Males ;</t>
  </si>
  <si>
    <t>Queensland ;  &gt;&gt; 55-64 years ;  Underemployed part-time workers ;  &gt; Females ;</t>
  </si>
  <si>
    <t>Queensland ;  &gt;&gt; 55-64 years ;  &gt; Fewer than 4 weeks of insufficient hours ;  Persons ;</t>
  </si>
  <si>
    <t>Queensland ;  &gt;&gt; 55-64 years ;  &gt; Fewer than 4 weeks of insufficient hours ;  &gt; Males ;</t>
  </si>
  <si>
    <t>Queensland ;  &gt;&gt; 55-64 years ;  &gt; Fewer than 4 weeks of insufficient hours ;  &gt; Females ;</t>
  </si>
  <si>
    <t>Queensland ;  &gt;&gt; 55-64 years ;  &gt; 4-12 weeks of insufficient hours ;  Persons ;</t>
  </si>
  <si>
    <t>Queensland ;  &gt;&gt; 55-64 years ;  &gt; 4-12 weeks of insufficient hours ;  &gt; Males ;</t>
  </si>
  <si>
    <t>Queensland ;  &gt;&gt; 55-64 years ;  &gt; 4-12 weeks of insufficient hours ;  &gt; Females ;</t>
  </si>
  <si>
    <t>Queensland ;  &gt;&gt; 55-64 years ;  &gt; 13-51 weeks of insufficient hours ;  Persons ;</t>
  </si>
  <si>
    <t>Queensland ;  &gt;&gt; 55-64 years ;  &gt; 13-51 weeks of insufficient hours ;  &gt; Males ;</t>
  </si>
  <si>
    <t>Queensland ;  &gt;&gt; 55-64 years ;  &gt; 13-51 weeks of insufficient hours ;  &gt; Females ;</t>
  </si>
  <si>
    <t>Queensland ;  &gt;&gt; 55-64 years ;  &gt; 52 weeks and over of insufficient hours ;  Persons ;</t>
  </si>
  <si>
    <t>Queensland ;  &gt;&gt; 55-64 years ;  &gt; 52 weeks and over of insufficient hours ;  &gt; Males ;</t>
  </si>
  <si>
    <t>Queensland ;  &gt;&gt; 55-64 years ;  &gt; 52 weeks and over of insufficient hours ;  &gt; Females ;</t>
  </si>
  <si>
    <t>Queensland ;  &gt;&gt; 55-64 years ;  Median duration of insufficient hours ;  Persons ;</t>
  </si>
  <si>
    <t>Queensland ;  &gt;&gt; 55-64 years ;  Median duration of insufficient hours ;  &gt; Males ;</t>
  </si>
  <si>
    <t>Queensland ;  &gt;&gt; 55-64 years ;  Median duration of insufficient hours ;  &gt; Females ;</t>
  </si>
  <si>
    <t>Queensland ;  65 years and over ;  Underemployed part-time workers ;  Persons ;</t>
  </si>
  <si>
    <t>Queensland ;  65 years and over ;  Underemployed part-time workers ;  &gt; Males ;</t>
  </si>
  <si>
    <t>Queensland ;  65 years and over ;  Underemployed part-time workers ;  &gt; Females ;</t>
  </si>
  <si>
    <t>Queensland ;  65 years and over ;  &gt; Fewer than 4 weeks of insufficient hours ;  Persons ;</t>
  </si>
  <si>
    <t>Queensland ;  65 years and over ;  &gt; Fewer than 4 weeks of insufficient hours ;  &gt; Males ;</t>
  </si>
  <si>
    <t>Queensland ;  65 years and over ;  &gt; Fewer than 4 weeks of insufficient hours ;  &gt; Females ;</t>
  </si>
  <si>
    <t>Queensland ;  65 years and over ;  &gt; 4-12 weeks of insufficient hours ;  Persons ;</t>
  </si>
  <si>
    <t>Queensland ;  65 years and over ;  &gt; 4-12 weeks of insufficient hours ;  &gt; Males ;</t>
  </si>
  <si>
    <t>Queensland ;  65 years and over ;  &gt; 4-12 weeks of insufficient hours ;  &gt; Females ;</t>
  </si>
  <si>
    <t>Queensland ;  65 years and over ;  &gt; 13-51 weeks of insufficient hours ;  Persons ;</t>
  </si>
  <si>
    <t>Queensland ;  65 years and over ;  &gt; 13-51 weeks of insufficient hours ;  &gt; Males ;</t>
  </si>
  <si>
    <t>Queensland ;  65 years and over ;  &gt; 13-51 weeks of insufficient hours ;  &gt; Females ;</t>
  </si>
  <si>
    <t>Queensland ;  65 years and over ;  &gt; 52 weeks and over of insufficient hours ;  Persons ;</t>
  </si>
  <si>
    <t>Queensland ;  65 years and over ;  &gt; 52 weeks and over of insufficient hours ;  &gt; Males ;</t>
  </si>
  <si>
    <t>Queensland ;  65 years and over ;  &gt; 52 weeks and over of insufficient hours ;  &gt; Females ;</t>
  </si>
  <si>
    <t>Queensland ;  65 years and over ;  Median duration of insufficient hours ;  Persons ;</t>
  </si>
  <si>
    <t>Queensland ;  65 years and over ;  Median duration of insufficient hours ;  &gt; Males ;</t>
  </si>
  <si>
    <t>Queensland ;  65 years and over ;  Median duration of insufficient hours ;  &gt; Females ;</t>
  </si>
  <si>
    <t>Queensland ;  Family member ;  Underemployed part-time workers ;  Persons ;</t>
  </si>
  <si>
    <t>Queensland ;  Family member ;  Underemployed part-time workers ;  &gt; Males ;</t>
  </si>
  <si>
    <t>Queensland ;  Family member ;  Underemployed part-time workers ;  &gt; Females ;</t>
  </si>
  <si>
    <t>Queensland ;  Family member ;  &gt; Fewer than 4 weeks of insufficient hours ;  Persons ;</t>
  </si>
  <si>
    <t>Queensland ;  Family member ;  &gt; Fewer than 4 weeks of insufficient hours ;  &gt; Males ;</t>
  </si>
  <si>
    <t>Queensland ;  Family member ;  &gt; Fewer than 4 weeks of insufficient hours ;  &gt; Females ;</t>
  </si>
  <si>
    <t>Queensland ;  Family member ;  &gt; 4-12 weeks of insufficient hours ;  Persons ;</t>
  </si>
  <si>
    <t>Queensland ;  Family member ;  &gt; 4-12 weeks of insufficient hours ;  &gt; Males ;</t>
  </si>
  <si>
    <t>Queensland ;  Family member ;  &gt; 4-12 weeks of insufficient hours ;  &gt; Females ;</t>
  </si>
  <si>
    <t>Queensland ;  Family member ;  &gt; 13-51 weeks of insufficient hours ;  Persons ;</t>
  </si>
  <si>
    <t>Queensland ;  Family member ;  &gt; 13-51 weeks of insufficient hours ;  &gt; Males ;</t>
  </si>
  <si>
    <t>Queensland ;  Family member ;  &gt; 13-51 weeks of insufficient hours ;  &gt; Females ;</t>
  </si>
  <si>
    <t>Queensland ;  Family member ;  &gt; 52 weeks and over of insufficient hours ;  Persons ;</t>
  </si>
  <si>
    <t>Queensland ;  Family member ;  &gt; 52 weeks and over of insufficient hours ;  &gt; Males ;</t>
  </si>
  <si>
    <t>Queensland ;  Family member ;  &gt; 52 weeks and over of insufficient hours ;  &gt; Females ;</t>
  </si>
  <si>
    <t>Queensland ;  Family member ;  Median duration of insufficient hours ;  Persons ;</t>
  </si>
  <si>
    <t>Queensland ;  Family member ;  Median duration of insufficient hours ;  &gt; Males ;</t>
  </si>
  <si>
    <t>Queensland ;  Family member ;  Median duration of insufficient hours ;  &gt; Females ;</t>
  </si>
  <si>
    <t>Queensland ;  &gt; Husband, wife or partner ;  Underemployed part-time workers ;  Persons ;</t>
  </si>
  <si>
    <t>Queensland ;  &gt; Husband, wife or partner ;  Underemployed part-time workers ;  &gt; Males ;</t>
  </si>
  <si>
    <t>Queensland ;  &gt; Husband, wife or partner ;  Underemployed part-time workers ;  &gt; Females ;</t>
  </si>
  <si>
    <t>Queensland ;  &gt; Husband, wife or partner ;  &gt; Fewer than 4 weeks of insufficient hours ;  Persons ;</t>
  </si>
  <si>
    <t>Queensland ;  &gt; Husband, wife or partner ;  &gt; Fewer than 4 weeks of insufficient hours ;  &gt; Males ;</t>
  </si>
  <si>
    <t>Queensland ;  &gt; Husband, wife or partner ;  &gt; Fewer than 4 weeks of insufficient hours ;  &gt; Females ;</t>
  </si>
  <si>
    <t>Queensland ;  &gt; Husband, wife or partner ;  &gt; 4-12 weeks of insufficient hours ;  Persons ;</t>
  </si>
  <si>
    <t>Queensland ;  &gt; Husband, wife or partner ;  &gt; 4-12 weeks of insufficient hours ;  &gt; Males ;</t>
  </si>
  <si>
    <t>Queensland ;  &gt; Husband, wife or partner ;  &gt; 4-12 weeks of insufficient hours ;  &gt; Females ;</t>
  </si>
  <si>
    <t>Queensland ;  &gt; Husband, wife or partner ;  &gt; 13-51 weeks of insufficient hours ;  Persons ;</t>
  </si>
  <si>
    <t>Queensland ;  &gt; Husband, wife or partner ;  &gt; 13-51 weeks of insufficient hours ;  &gt; Males ;</t>
  </si>
  <si>
    <t>Queensland ;  &gt; Husband, wife or partner ;  &gt; 13-51 weeks of insufficient hours ;  &gt; Females ;</t>
  </si>
  <si>
    <t>Queensland ;  &gt; Husband, wife or partner ;  &gt; 52 weeks and over of insufficient hours ;  Persons ;</t>
  </si>
  <si>
    <t>Queensland ;  &gt; Husband, wife or partner ;  &gt; 52 weeks and over of insufficient hours ;  &gt; Males ;</t>
  </si>
  <si>
    <t>Queensland ;  &gt; Husband, wife or partner ;  &gt; 52 weeks and over of insufficient hours ;  &gt; Females ;</t>
  </si>
  <si>
    <t>Queensland ;  &gt; Husband, wife or partner ;  Median duration of insufficient hours ;  Persons ;</t>
  </si>
  <si>
    <t>Queensland ;  &gt; Husband, wife or partner ;  Median duration of insufficient hours ;  &gt; Males ;</t>
  </si>
  <si>
    <t>Queensland ;  &gt; Husband, wife or partner ;  Median duration of insufficient hours ;  &gt; Females ;</t>
  </si>
  <si>
    <t>Queensland ;  &gt;&gt; Husband, wife or partner with dependants ;  Underemployed part-time workers ;  Persons ;</t>
  </si>
  <si>
    <t>Queensland ;  &gt;&gt; Husband, wife or partner with dependants ;  Underemployed part-time workers ;  &gt; Males ;</t>
  </si>
  <si>
    <t>Queensland ;  &gt;&gt; Husband, wife or partner with dependants ;  Underemployed part-time workers ;  &gt; Females ;</t>
  </si>
  <si>
    <t>Queensland ;  &gt;&gt; Husband, wife or partner with dependants ;  &gt; Fewer than 4 weeks of insufficient hours ;  Persons ;</t>
  </si>
  <si>
    <t>Queensland ;  &gt;&gt; Husband, wife or partner with dependants ;  &gt; Fewer than 4 weeks of insufficient hours ;  &gt; Males ;</t>
  </si>
  <si>
    <t>Queensland ;  &gt;&gt; Husband, wife or partner with dependants ;  &gt; Fewer than 4 weeks of insufficient hours ;  &gt; Females ;</t>
  </si>
  <si>
    <t>Queensland ;  &gt;&gt; Husband, wife or partner with dependants ;  &gt; 4-12 weeks of insufficient hours ;  Persons ;</t>
  </si>
  <si>
    <t>Queensland ;  &gt;&gt; Husband, wife or partner with dependants ;  &gt; 4-12 weeks of insufficient hours ;  &gt; Males ;</t>
  </si>
  <si>
    <t>Queensland ;  &gt;&gt; Husband, wife or partner with dependants ;  &gt; 4-12 weeks of insufficient hours ;  &gt; Females ;</t>
  </si>
  <si>
    <t>Queensland ;  &gt;&gt; Husband, wife or partner with dependants ;  &gt; 13-51 weeks of insufficient hours ;  Persons ;</t>
  </si>
  <si>
    <t>Queensland ;  &gt;&gt; Husband, wife or partner with dependants ;  &gt; 13-51 weeks of insufficient hours ;  &gt; Males ;</t>
  </si>
  <si>
    <t>Queensland ;  &gt;&gt; Husband, wife or partner with dependants ;  &gt; 13-51 weeks of insufficient hours ;  &gt; Females ;</t>
  </si>
  <si>
    <t>Queensland ;  &gt;&gt; Husband, wife or partner with dependants ;  &gt; 52 weeks and over of insufficient hours ;  Persons ;</t>
  </si>
  <si>
    <t>Queensland ;  &gt;&gt; Husband, wife or partner with dependants ;  &gt; 52 weeks and over of insufficient hours ;  &gt; Males ;</t>
  </si>
  <si>
    <t>Queensland ;  &gt;&gt; Husband, wife or partner with dependants ;  &gt; 52 weeks and over of insufficient hours ;  &gt; Females ;</t>
  </si>
  <si>
    <t>Queensland ;  &gt;&gt; Husband, wife or partner with dependants ;  Median duration of insufficient hours ;  Persons ;</t>
  </si>
  <si>
    <t>Queensland ;  &gt;&gt; Husband, wife or partner with dependants ;  Median duration of insufficient hours ;  &gt; Males ;</t>
  </si>
  <si>
    <t>Queensland ;  &gt;&gt; Husband, wife or partner with dependants ;  Median duration of insufficient hours ;  &gt; Females ;</t>
  </si>
  <si>
    <t>Queensland ;  &gt;&gt; Husband, wife or partner without dependants ;  Underemployed part-time workers ;  Persons ;</t>
  </si>
  <si>
    <t>Queensland ;  &gt;&gt; Husband, wife or partner without dependants ;  Underemployed part-time workers ;  &gt; Males ;</t>
  </si>
  <si>
    <t>Queensland ;  &gt;&gt; Husband, wife or partner without dependants ;  Underemployed part-time workers ;  &gt; Females ;</t>
  </si>
  <si>
    <t>Queensland ;  &gt;&gt; Husband, wife or partner without dependants ;  &gt; Fewer than 4 weeks of insufficient hours ;  Persons ;</t>
  </si>
  <si>
    <t>Queensland ;  &gt;&gt; Husband, wife or partner without dependants ;  &gt; Fewer than 4 weeks of insufficient hours ;  &gt; Males ;</t>
  </si>
  <si>
    <t>Queensland ;  &gt;&gt; Husband, wife or partner without dependants ;  &gt; Fewer than 4 weeks of insufficient hours ;  &gt; Females ;</t>
  </si>
  <si>
    <t>Queensland ;  &gt;&gt; Husband, wife or partner without dependants ;  &gt; 4-12 weeks of insufficient hours ;  Persons ;</t>
  </si>
  <si>
    <t>Queensland ;  &gt;&gt; Husband, wife or partner without dependants ;  &gt; 4-12 weeks of insufficient hours ;  &gt; Males ;</t>
  </si>
  <si>
    <t>Queensland ;  &gt;&gt; Husband, wife or partner without dependants ;  &gt; 4-12 weeks of insufficient hours ;  &gt; Females ;</t>
  </si>
  <si>
    <t>Queensland ;  &gt;&gt; Husband, wife or partner without dependants ;  &gt; 13-51 weeks of insufficient hours ;  Persons ;</t>
  </si>
  <si>
    <t>Queensland ;  &gt;&gt; Husband, wife or partner without dependants ;  &gt; 13-51 weeks of insufficient hours ;  &gt; Males ;</t>
  </si>
  <si>
    <t>Queensland ;  &gt;&gt; Husband, wife or partner without dependants ;  &gt; 13-51 weeks of insufficient hours ;  &gt; Females ;</t>
  </si>
  <si>
    <t>Queensland ;  &gt;&gt; Husband, wife or partner without dependants ;  &gt; 52 weeks and over of insufficient hours ;  Persons ;</t>
  </si>
  <si>
    <t>Queensland ;  &gt;&gt; Husband, wife or partner without dependants ;  &gt; 52 weeks and over of insufficient hours ;  &gt; Males ;</t>
  </si>
  <si>
    <t>Queensland ;  &gt;&gt; Husband, wife or partner without dependants ;  &gt; 52 weeks and over of insufficient hours ;  &gt; Females ;</t>
  </si>
  <si>
    <t>Queensland ;  &gt;&gt; Husband, wife or partner without dependants ;  Median duration of insufficient hours ;  Persons ;</t>
  </si>
  <si>
    <t>Queensland ;  &gt;&gt; Husband, wife or partner without dependants ;  Median duration of insufficient hours ;  &gt; Males ;</t>
  </si>
  <si>
    <t>Queensland ;  &gt;&gt; Husband, wife or partner without dependants ;  Median duration of insufficient hours ;  &gt; Females ;</t>
  </si>
  <si>
    <t>Queensland ;  &gt; Lone parent ;  Underemployed part-time workers ;  Persons ;</t>
  </si>
  <si>
    <t>Queensland ;  &gt; Lone parent ;  Underemployed part-time workers ;  &gt; Males ;</t>
  </si>
  <si>
    <t>Queensland ;  &gt; Lone parent ;  Underemployed part-time workers ;  &gt; Females ;</t>
  </si>
  <si>
    <t>Queensland ;  &gt; Lone parent ;  &gt; Fewer than 4 weeks of insufficient hours ;  Persons ;</t>
  </si>
  <si>
    <t>Queensland ;  &gt; Lone parent ;  &gt; Fewer than 4 weeks of insufficient hours ;  &gt; Males ;</t>
  </si>
  <si>
    <t>Queensland ;  &gt; Lone parent ;  &gt; Fewer than 4 weeks of insufficient hours ;  &gt; Females ;</t>
  </si>
  <si>
    <t>Queensland ;  &gt; Lone parent ;  &gt; 4-12 weeks of insufficient hours ;  Persons ;</t>
  </si>
  <si>
    <t>Queensland ;  &gt; Lone parent ;  &gt; 4-12 weeks of insufficient hours ;  &gt; Males ;</t>
  </si>
  <si>
    <t>Queensland ;  &gt; Lone parent ;  &gt; 4-12 weeks of insufficient hours ;  &gt; Females ;</t>
  </si>
  <si>
    <t>Queensland ;  &gt; Lone parent ;  &gt; 13-51 weeks of insufficient hours ;  Persons ;</t>
  </si>
  <si>
    <t>Queensland ;  &gt; Lone parent ;  &gt; 13-51 weeks of insufficient hours ;  &gt; Males ;</t>
  </si>
  <si>
    <t>Queensland ;  &gt; Lone parent ;  &gt; 13-51 weeks of insufficient hours ;  &gt; Females ;</t>
  </si>
  <si>
    <t>Queensland ;  &gt; Lone parent ;  &gt; 52 weeks and over of insufficient hours ;  Persons ;</t>
  </si>
  <si>
    <t>Queensland ;  &gt; Lone parent ;  &gt; 52 weeks and over of insufficient hours ;  &gt; Males ;</t>
  </si>
  <si>
    <t>Queensland ;  &gt; Lone parent ;  &gt; 52 weeks and over of insufficient hours ;  &gt; Females ;</t>
  </si>
  <si>
    <t>Queensland ;  &gt; Lone parent ;  Median duration of insufficient hours ;  Persons ;</t>
  </si>
  <si>
    <t>Queensland ;  &gt; Lone parent ;  Median duration of insufficient hours ;  &gt; Males ;</t>
  </si>
  <si>
    <t>Queensland ;  &gt; Lone parent ;  Median duration of insufficient hours ;  &gt; Females ;</t>
  </si>
  <si>
    <t>Queensland ;  &gt; Dependent student ;  Underemployed part-time workers ;  Persons ;</t>
  </si>
  <si>
    <t>Queensland ;  &gt; Dependent student ;  Underemployed part-time workers ;  &gt; Males ;</t>
  </si>
  <si>
    <t>Queensland ;  &gt; Dependent student ;  Underemployed part-time workers ;  &gt; Females ;</t>
  </si>
  <si>
    <t>Queensland ;  &gt; Dependent student ;  &gt; Fewer than 4 weeks of insufficient hours ;  Persons ;</t>
  </si>
  <si>
    <t>Queensland ;  &gt; Dependent student ;  &gt; Fewer than 4 weeks of insufficient hours ;  &gt; Males ;</t>
  </si>
  <si>
    <t>Queensland ;  &gt; Dependent student ;  &gt; Fewer than 4 weeks of insufficient hours ;  &gt; Females ;</t>
  </si>
  <si>
    <t>Queensland ;  &gt; Dependent student ;  &gt; 4-12 weeks of insufficient hours ;  Persons ;</t>
  </si>
  <si>
    <t>Queensland ;  &gt; Dependent student ;  &gt; 4-12 weeks of insufficient hours ;  &gt; Males ;</t>
  </si>
  <si>
    <t>Queensland ;  &gt; Dependent student ;  &gt; 4-12 weeks of insufficient hours ;  &gt; Females ;</t>
  </si>
  <si>
    <t>Queensland ;  &gt; Dependent student ;  &gt; 13-51 weeks of insufficient hours ;  Persons ;</t>
  </si>
  <si>
    <t>Queensland ;  &gt; Dependent student ;  &gt; 13-51 weeks of insufficient hours ;  &gt; Males ;</t>
  </si>
  <si>
    <t>Queensland ;  &gt; Dependent student ;  &gt; 13-51 weeks of insufficient hours ;  &gt; Females ;</t>
  </si>
  <si>
    <t>Queensland ;  &gt; Dependent student ;  &gt; 52 weeks and over of insufficient hours ;  Persons ;</t>
  </si>
  <si>
    <t>Queensland ;  &gt; Dependent student ;  &gt; 52 weeks and over of insufficient hours ;  &gt; Males ;</t>
  </si>
  <si>
    <t>Queensland ;  &gt; Dependent student ;  &gt; 52 weeks and over of insufficient hours ;  &gt; Females ;</t>
  </si>
  <si>
    <t>Queensland ;  &gt; Dependent student ;  Median duration of insufficient hours ;  Persons ;</t>
  </si>
  <si>
    <t>Queensland ;  &gt; Dependent student ;  Median duration of insufficient hours ;  &gt; Males ;</t>
  </si>
  <si>
    <t>Queensland ;  &gt; Dependent student ;  Median duration of insufficient hours ;  &gt; Females ;</t>
  </si>
  <si>
    <t>Queensland ;  &gt; Non-dependent child ;  Underemployed part-time workers ;  Persons ;</t>
  </si>
  <si>
    <t>Queensland ;  &gt; Non-dependent child ;  Underemployed part-time workers ;  &gt; Males ;</t>
  </si>
  <si>
    <t>Queensland ;  &gt; Non-dependent child ;  Underemployed part-time workers ;  &gt; Females ;</t>
  </si>
  <si>
    <t>Queensland ;  &gt; Non-dependent child ;  &gt; Fewer than 4 weeks of insufficient hours ;  Persons ;</t>
  </si>
  <si>
    <t>Queensland ;  &gt; Non-dependent child ;  &gt; Fewer than 4 weeks of insufficient hours ;  &gt; Males ;</t>
  </si>
  <si>
    <t>Queensland ;  &gt; Non-dependent child ;  &gt; Fewer than 4 weeks of insufficient hours ;  &gt; Females ;</t>
  </si>
  <si>
    <t>Queensland ;  &gt; Non-dependent child ;  &gt; 4-12 weeks of insufficient hours ;  Persons ;</t>
  </si>
  <si>
    <t>Queensland ;  &gt; Non-dependent child ;  &gt; 4-12 weeks of insufficient hours ;  &gt; Males ;</t>
  </si>
  <si>
    <t>Queensland ;  &gt; Non-dependent child ;  &gt; 4-12 weeks of insufficient hours ;  &gt; Females ;</t>
  </si>
  <si>
    <t>Queensland ;  &gt; Non-dependent child ;  &gt; 13-51 weeks of insufficient hours ;  Persons ;</t>
  </si>
  <si>
    <t>Queensland ;  &gt; Non-dependent child ;  &gt; 13-51 weeks of insufficient hours ;  &gt; Males ;</t>
  </si>
  <si>
    <t>Queensland ;  &gt; Non-dependent child ;  &gt; 13-51 weeks of insufficient hours ;  &gt; Females ;</t>
  </si>
  <si>
    <t>Queensland ;  &gt; Non-dependent child ;  &gt; 52 weeks and over of insufficient hours ;  Persons ;</t>
  </si>
  <si>
    <t>Queensland ;  &gt; Non-dependent child ;  &gt; 52 weeks and over of insufficient hours ;  &gt; Males ;</t>
  </si>
  <si>
    <t>Queensland ;  &gt; Non-dependent child ;  &gt; 52 weeks and over of insufficient hours ;  &gt; Females ;</t>
  </si>
  <si>
    <t>Queensland ;  &gt; Non-dependent child ;  Median duration of insufficient hours ;  Persons ;</t>
  </si>
  <si>
    <t>Queensland ;  &gt; Non-dependent child ;  Median duration of insufficient hours ;  &gt; Males ;</t>
  </si>
  <si>
    <t>Queensland ;  &gt; Non-dependent child ;  Median duration of insufficient hours ;  &gt; Females ;</t>
  </si>
  <si>
    <t>Queensland ;  &gt; Other relative ;  Underemployed part-time workers ;  Persons ;</t>
  </si>
  <si>
    <t>Queensland ;  &gt; Other relative ;  Underemployed part-time workers ;  &gt; Males ;</t>
  </si>
  <si>
    <t>Queensland ;  &gt; Other relative ;  Underemployed part-time workers ;  &gt; Females ;</t>
  </si>
  <si>
    <t>Queensland ;  &gt; Other relative ;  &gt; Fewer than 4 weeks of insufficient hours ;  Persons ;</t>
  </si>
  <si>
    <t>Queensland ;  &gt; Other relative ;  &gt; Fewer than 4 weeks of insufficient hours ;  &gt; Males ;</t>
  </si>
  <si>
    <t>Queensland ;  &gt; Other relative ;  &gt; Fewer than 4 weeks of insufficient hours ;  &gt; Females ;</t>
  </si>
  <si>
    <t>Queensland ;  &gt; Other relative ;  &gt; 4-12 weeks of insufficient hours ;  Persons ;</t>
  </si>
  <si>
    <t>Queensland ;  &gt; Other relative ;  &gt; 4-12 weeks of insufficient hours ;  &gt; Males ;</t>
  </si>
  <si>
    <t>Queensland ;  &gt; Other relative ;  &gt; 4-12 weeks of insufficient hours ;  &gt; Females ;</t>
  </si>
  <si>
    <t>Queensland ;  &gt; Other relative ;  &gt; 13-51 weeks of insufficient hours ;  Persons ;</t>
  </si>
  <si>
    <t>Queensland ;  &gt; Other relative ;  &gt; 13-51 weeks of insufficient hours ;  &gt; Males ;</t>
  </si>
  <si>
    <t>Queensland ;  &gt; Other relative ;  &gt; 13-51 weeks of insufficient hours ;  &gt; Females ;</t>
  </si>
  <si>
    <t>Queensland ;  &gt; Other relative ;  &gt; 52 weeks and over of insufficient hours ;  Persons ;</t>
  </si>
  <si>
    <t>Queensland ;  &gt; Other relative ;  &gt; 52 weeks and over of insufficient hours ;  &gt; Males ;</t>
  </si>
  <si>
    <t>Queensland ;  &gt; Other relative ;  &gt; 52 weeks and over of insufficient hours ;  &gt; Females ;</t>
  </si>
  <si>
    <t>Queensland ;  &gt; Other relative ;  Median duration of insufficient hours ;  Persons ;</t>
  </si>
  <si>
    <t>Queensland ;  &gt; Other relative ;  Median duration of insufficient hours ;  &gt; Males ;</t>
  </si>
  <si>
    <t>Queensland ;  &gt; Other relative ;  Median duration of insufficient hours ;  &gt; Females ;</t>
  </si>
  <si>
    <t>Queensland ;  Not in a family ;  Underemployed part-time workers ;  Persons ;</t>
  </si>
  <si>
    <t>Queensland ;  Not in a family ;  Underemployed part-time workers ;  &gt; Males ;</t>
  </si>
  <si>
    <t>Queensland ;  Not in a family ;  Underemployed part-time workers ;  &gt; Females ;</t>
  </si>
  <si>
    <t>Queensland ;  Not in a family ;  &gt; Fewer than 4 weeks of insufficient hours ;  Persons ;</t>
  </si>
  <si>
    <t>Queensland ;  Not in a family ;  &gt; Fewer than 4 weeks of insufficient hours ;  &gt; Males ;</t>
  </si>
  <si>
    <t>Queensland ;  Not in a family ;  &gt; Fewer than 4 weeks of insufficient hours ;  &gt; Females ;</t>
  </si>
  <si>
    <t>Queensland ;  Not in a family ;  &gt; 4-12 weeks of insufficient hours ;  Persons ;</t>
  </si>
  <si>
    <t>Queensland ;  Not in a family ;  &gt; 4-12 weeks of insufficient hours ;  &gt; Males ;</t>
  </si>
  <si>
    <t>Queensland ;  Not in a family ;  &gt; 4-12 weeks of insufficient hours ;  &gt; Females ;</t>
  </si>
  <si>
    <t>Queensland ;  Not in a family ;  &gt; 13-51 weeks of insufficient hours ;  Persons ;</t>
  </si>
  <si>
    <t>Queensland ;  Not in a family ;  &gt; 13-51 weeks of insufficient hours ;  &gt; Males ;</t>
  </si>
  <si>
    <t>Queensland ;  Not in a family ;  &gt; 13-51 weeks of insufficient hours ;  &gt; Females ;</t>
  </si>
  <si>
    <t>Queensland ;  Not in a family ;  &gt; 52 weeks and over of insufficient hours ;  Persons ;</t>
  </si>
  <si>
    <t>Queensland ;  Not in a family ;  &gt; 52 weeks and over of insufficient hours ;  &gt; Males ;</t>
  </si>
  <si>
    <t>Queensland ;  Not in a family ;  &gt; 52 weeks and over of insufficient hours ;  &gt; Females ;</t>
  </si>
  <si>
    <t>Queensland ;  Not in a family ;  Median duration of insufficient hours ;  Persons ;</t>
  </si>
  <si>
    <t>Queensland ;  Not in a family ;  Median duration of insufficient hours ;  &gt; Males ;</t>
  </si>
  <si>
    <t>Queensland ;  Not in a family ;  Median duration of insufficient hours ;  &gt; Females ;</t>
  </si>
  <si>
    <t>Queensland ;  &gt; Person living alone ;  Underemployed part-time workers ;  Persons ;</t>
  </si>
  <si>
    <t>Queensland ;  &gt; Person living alone ;  Underemployed part-time workers ;  &gt; Males ;</t>
  </si>
  <si>
    <t>Queensland ;  &gt; Person living alone ;  Underemployed part-time workers ;  &gt; Females ;</t>
  </si>
  <si>
    <t>Queensland ;  &gt; Person living alone ;  &gt; Fewer than 4 weeks of insufficient hours ;  Persons ;</t>
  </si>
  <si>
    <t>Queensland ;  &gt; Person living alone ;  &gt; Fewer than 4 weeks of insufficient hours ;  &gt; Males ;</t>
  </si>
  <si>
    <t>Queensland ;  &gt; Person living alone ;  &gt; Fewer than 4 weeks of insufficient hours ;  &gt; Females ;</t>
  </si>
  <si>
    <t>Queensland ;  &gt; Person living alone ;  &gt; 4-12 weeks of insufficient hours ;  Persons ;</t>
  </si>
  <si>
    <t>Queensland ;  &gt; Person living alone ;  &gt; 4-12 weeks of insufficient hours ;  &gt; Males ;</t>
  </si>
  <si>
    <t>Queensland ;  &gt; Person living alone ;  &gt; 4-12 weeks of insufficient hours ;  &gt; Females ;</t>
  </si>
  <si>
    <t>Queensland ;  &gt; Person living alone ;  &gt; 13-51 weeks of insufficient hours ;  Persons ;</t>
  </si>
  <si>
    <t>Queensland ;  &gt; Person living alone ;  &gt; 13-51 weeks of insufficient hours ;  &gt; Males ;</t>
  </si>
  <si>
    <t>Queensland ;  &gt; Person living alone ;  &gt; 13-51 weeks of insufficient hours ;  &gt; Females ;</t>
  </si>
  <si>
    <t>Queensland ;  &gt; Person living alone ;  &gt; 52 weeks and over of insufficient hours ;  Persons ;</t>
  </si>
  <si>
    <t>Queensland ;  &gt; Person living alone ;  &gt; 52 weeks and over of insufficient hours ;  &gt; Males ;</t>
  </si>
  <si>
    <t>Queensland ;  &gt; Person living alone ;  &gt; 52 weeks and over of insufficient hours ;  &gt; Females ;</t>
  </si>
  <si>
    <t>Queensland ;  &gt; Person living alone ;  Median duration of insufficient hours ;  Persons ;</t>
  </si>
  <si>
    <t>Queensland ;  &gt; Person living alone ;  Median duration of insufficient hours ;  &gt; Males ;</t>
  </si>
  <si>
    <t>Queensland ;  &gt; Person living alone ;  Median duration of insufficient hours ;  &gt; Females ;</t>
  </si>
  <si>
    <t>Queensland ;  &gt; Person living with non-relatives ;  Underemployed part-time workers ;  Persons ;</t>
  </si>
  <si>
    <t>Queensland ;  &gt; Person living with non-relatives ;  Underemployed part-time workers ;  &gt; Males ;</t>
  </si>
  <si>
    <t>Queensland ;  &gt; Person living with non-relatives ;  Underemployed part-time workers ;  &gt; Females ;</t>
  </si>
  <si>
    <t>Queensland ;  &gt; Person living with non-relatives ;  &gt; Fewer than 4 weeks of insufficient hours ;  Persons ;</t>
  </si>
  <si>
    <t>Queensland ;  &gt; Person living with non-relatives ;  &gt; Fewer than 4 weeks of insufficient hours ;  &gt; Males ;</t>
  </si>
  <si>
    <t>Queensland ;  &gt; Person living with non-relatives ;  &gt; Fewer than 4 weeks of insufficient hours ;  &gt; Females ;</t>
  </si>
  <si>
    <t>Queensland ;  &gt; Person living with non-relatives ;  &gt; 4-12 weeks of insufficient hours ;  Persons ;</t>
  </si>
  <si>
    <t>Queensland ;  &gt; Person living with non-relatives ;  &gt; 4-12 weeks of insufficient hours ;  &gt; Males ;</t>
  </si>
  <si>
    <t>Queensland ;  &gt; Person living with non-relatives ;  &gt; 4-12 weeks of insufficient hours ;  &gt; Females ;</t>
  </si>
  <si>
    <t>Queensland ;  &gt; Person living with non-relatives ;  &gt; 13-51 weeks of insufficient hours ;  Persons ;</t>
  </si>
  <si>
    <t>Queensland ;  &gt; Person living with non-relatives ;  &gt; 13-51 weeks of insufficient hours ;  &gt; Males ;</t>
  </si>
  <si>
    <t>Queensland ;  &gt; Person living with non-relatives ;  &gt; 13-51 weeks of insufficient hours ;  &gt; Females ;</t>
  </si>
  <si>
    <t>Queensland ;  &gt; Person living with non-relatives ;  &gt; 52 weeks and over of insufficient hours ;  Persons ;</t>
  </si>
  <si>
    <t>Queensland ;  &gt; Person living with non-relatives ;  &gt; 52 weeks and over of insufficient hours ;  &gt; Males ;</t>
  </si>
  <si>
    <t>Queensland ;  &gt; Person living with non-relatives ;  &gt; 52 weeks and over of insufficient hours ;  &gt; Females ;</t>
  </si>
  <si>
    <t>Queensland ;  &gt; Person living with non-relatives ;  Median duration of insufficient hours ;  Persons ;</t>
  </si>
  <si>
    <t>Queensland ;  &gt; Person living with non-relatives ;  Median duration of insufficient hours ;  &gt; Males ;</t>
  </si>
  <si>
    <t>Queensland ;  &gt; Person living with non-relatives ;  Median duration of insufficient hours ;  &gt; Females ;</t>
  </si>
  <si>
    <t>Queensland ;  Relationship not determined ;  Underemployed part-time workers ;  Persons ;</t>
  </si>
  <si>
    <t>Queensland ;  Relationship not determined ;  Underemployed part-time workers ;  &gt; Males ;</t>
  </si>
  <si>
    <t>Queensland ;  Relationship not determined ;  Underemployed part-time workers ;  &gt; Females ;</t>
  </si>
  <si>
    <t>Queensland ;  Relationship not determined ;  &gt; Fewer than 4 weeks of insufficient hours ;  Persons ;</t>
  </si>
  <si>
    <t>Queensland ;  Relationship not determined ;  &gt; Fewer than 4 weeks of insufficient hours ;  &gt; Males ;</t>
  </si>
  <si>
    <t>Queensland ;  Relationship not determined ;  &gt; Fewer than 4 weeks of insufficient hours ;  &gt; Females ;</t>
  </si>
  <si>
    <t>Queensland ;  Relationship not determined ;  &gt; 4-12 weeks of insufficient hours ;  Persons ;</t>
  </si>
  <si>
    <t>Queensland ;  Relationship not determined ;  &gt; 4-12 weeks of insufficient hours ;  &gt; Males ;</t>
  </si>
  <si>
    <t>Queensland ;  Relationship not determined ;  &gt; 4-12 weeks of insufficient hours ;  &gt; Females ;</t>
  </si>
  <si>
    <t>Queensland ;  Relationship not determined ;  &gt; 13-51 weeks of insufficient hours ;  Persons ;</t>
  </si>
  <si>
    <t>Queensland ;  Relationship not determined ;  &gt; 13-51 weeks of insufficient hours ;  &gt; Males ;</t>
  </si>
  <si>
    <t>Queensland ;  Relationship not determined ;  &gt; 13-51 weeks of insufficient hours ;  &gt; Females ;</t>
  </si>
  <si>
    <t>Queensland ;  Relationship not determined ;  &gt; 52 weeks and over of insufficient hours ;  Persons ;</t>
  </si>
  <si>
    <t>Queensland ;  Relationship not determined ;  &gt; 52 weeks and over of insufficient hours ;  &gt; Males ;</t>
  </si>
  <si>
    <t>Queensland ;  Relationship not determined ;  &gt; 52 weeks and over of insufficient hours ;  &gt; Females ;</t>
  </si>
  <si>
    <t>Queensland ;  Relationship not determined ;  Median duration of insufficient hours ;  Persons ;</t>
  </si>
  <si>
    <t>A125553552R</t>
  </si>
  <si>
    <t>A125581632L</t>
  </si>
  <si>
    <t>A125567592T</t>
  </si>
  <si>
    <t>A125556360A</t>
  </si>
  <si>
    <t>A125584440X</t>
  </si>
  <si>
    <t>A125570400W</t>
  </si>
  <si>
    <t>A125550744C</t>
  </si>
  <si>
    <t>A125578824W</t>
  </si>
  <si>
    <t>A125564784F</t>
  </si>
  <si>
    <t>A125559168F</t>
  </si>
  <si>
    <t>A125587248C</t>
  </si>
  <si>
    <t>A125573208A</t>
  </si>
  <si>
    <t>A125561976V</t>
  </si>
  <si>
    <t>A125590056V</t>
  </si>
  <si>
    <t>A125576016L</t>
  </si>
  <si>
    <t>A125553553T</t>
  </si>
  <si>
    <t>A125581633R</t>
  </si>
  <si>
    <t>A125567593V</t>
  </si>
  <si>
    <t>A125553736J</t>
  </si>
  <si>
    <t>A125581816F</t>
  </si>
  <si>
    <t>A125567776K</t>
  </si>
  <si>
    <t>A125556544V</t>
  </si>
  <si>
    <t>A125584624T</t>
  </si>
  <si>
    <t>A125570584A</t>
  </si>
  <si>
    <t>A125550928W</t>
  </si>
  <si>
    <t>A125579008T</t>
  </si>
  <si>
    <t>A125564968X</t>
  </si>
  <si>
    <t>A125559352F</t>
  </si>
  <si>
    <t>A125587432C</t>
  </si>
  <si>
    <t>A125573392L</t>
  </si>
  <si>
    <t>A125562160W</t>
  </si>
  <si>
    <t>A125590240V</t>
  </si>
  <si>
    <t>A125576200L</t>
  </si>
  <si>
    <t>A125553737K</t>
  </si>
  <si>
    <t>A125581817J</t>
  </si>
  <si>
    <t>A125567777L</t>
  </si>
  <si>
    <t>A125553624R</t>
  </si>
  <si>
    <t>A125581704L</t>
  </si>
  <si>
    <t>A125567664T</t>
  </si>
  <si>
    <t>A125556432A</t>
  </si>
  <si>
    <t>A125584512X</t>
  </si>
  <si>
    <t>A125570472J</t>
  </si>
  <si>
    <t>A125550816C</t>
  </si>
  <si>
    <t>A125578896J</t>
  </si>
  <si>
    <t>A125564856F</t>
  </si>
  <si>
    <t>A125559240L</t>
  </si>
  <si>
    <t>A125587320K</t>
  </si>
  <si>
    <t>A125573280V</t>
  </si>
  <si>
    <t>A125562048W</t>
  </si>
  <si>
    <t>A125590128V</t>
  </si>
  <si>
    <t>A125576088X</t>
  </si>
  <si>
    <t>A125553625T</t>
  </si>
  <si>
    <t>A125581705R</t>
  </si>
  <si>
    <t>A125567665V</t>
  </si>
  <si>
    <t>A125553512W</t>
  </si>
  <si>
    <t>A125581592F</t>
  </si>
  <si>
    <t>A125567552X</t>
  </si>
  <si>
    <t>A125556320J</t>
  </si>
  <si>
    <t>A125584400F</t>
  </si>
  <si>
    <t>A125570360R</t>
  </si>
  <si>
    <t>A125550704K</t>
  </si>
  <si>
    <t>A125578784R</t>
  </si>
  <si>
    <t>A125564744L</t>
  </si>
  <si>
    <t>A125559128L</t>
  </si>
  <si>
    <t>A125587208K</t>
  </si>
  <si>
    <t>A125573168V</t>
  </si>
  <si>
    <t>A125561936A</t>
  </si>
  <si>
    <t>A125590016A</t>
  </si>
  <si>
    <t>A125575976C</t>
  </si>
  <si>
    <t>A125553513X</t>
  </si>
  <si>
    <t>A125581593J</t>
  </si>
  <si>
    <t>A125567553A</t>
  </si>
  <si>
    <t>A125553632R</t>
  </si>
  <si>
    <t>A125581712L</t>
  </si>
  <si>
    <t>A125567672T</t>
  </si>
  <si>
    <t>A125556440A</t>
  </si>
  <si>
    <t>A125584520X</t>
  </si>
  <si>
    <t>A125570480J</t>
  </si>
  <si>
    <t>A125550824C</t>
  </si>
  <si>
    <t>A125578904W</t>
  </si>
  <si>
    <t>A125564864F</t>
  </si>
  <si>
    <t>A125559248F</t>
  </si>
  <si>
    <t>A125587328C</t>
  </si>
  <si>
    <t>A125573288L</t>
  </si>
  <si>
    <t>A125562056W</t>
  </si>
  <si>
    <t>A125590136V</t>
  </si>
  <si>
    <t>A125576096X</t>
  </si>
  <si>
    <t>A125553633T</t>
  </si>
  <si>
    <t>A125581713R</t>
  </si>
  <si>
    <t>A125567673V</t>
  </si>
  <si>
    <t>A125553640R</t>
  </si>
  <si>
    <t>A125581720L</t>
  </si>
  <si>
    <t>A125567680T</t>
  </si>
  <si>
    <t>A125556448V</t>
  </si>
  <si>
    <t>A125584528T</t>
  </si>
  <si>
    <t>A125570488A</t>
  </si>
  <si>
    <t>A125550832C</t>
  </si>
  <si>
    <t>A125578912W</t>
  </si>
  <si>
    <t>A125564872F</t>
  </si>
  <si>
    <t>A125559256F</t>
  </si>
  <si>
    <t>A125587336C</t>
  </si>
  <si>
    <t>A125573296L</t>
  </si>
  <si>
    <t>A125562064W</t>
  </si>
  <si>
    <t>A125590144V</t>
  </si>
  <si>
    <t>A125576104L</t>
  </si>
  <si>
    <t>A125553641T</t>
  </si>
  <si>
    <t>A125581721R</t>
  </si>
  <si>
    <t>A125567681V</t>
  </si>
  <si>
    <t>A125553760J</t>
  </si>
  <si>
    <t>A125581840F</t>
  </si>
  <si>
    <t>A125567800X</t>
  </si>
  <si>
    <t>A125556568L</t>
  </si>
  <si>
    <t>A125584648K</t>
  </si>
  <si>
    <t>A125570608J</t>
  </si>
  <si>
    <t>A125550952W</t>
  </si>
  <si>
    <t>A125579032T</t>
  </si>
  <si>
    <t>A125564992X</t>
  </si>
  <si>
    <t>A125559376X</t>
  </si>
  <si>
    <t>A125587456W</t>
  </si>
  <si>
    <t>A125573416V</t>
  </si>
  <si>
    <t>A125562184R</t>
  </si>
  <si>
    <t>A125590264L</t>
  </si>
  <si>
    <t>A125576224F</t>
  </si>
  <si>
    <t>A125553761K</t>
  </si>
  <si>
    <t>A125581841J</t>
  </si>
  <si>
    <t>A125567801A</t>
  </si>
  <si>
    <t>A125553472R</t>
  </si>
  <si>
    <t>A125581552L</t>
  </si>
  <si>
    <t>A125567512F</t>
  </si>
  <si>
    <t>A125556280A</t>
  </si>
  <si>
    <t>A125584360X</t>
  </si>
  <si>
    <t>A125570320W</t>
  </si>
  <si>
    <t>A125550664C</t>
  </si>
  <si>
    <t>A125578744W</t>
  </si>
  <si>
    <t>A125564704V</t>
  </si>
  <si>
    <t>A125559088F</t>
  </si>
  <si>
    <t>A125587168C</t>
  </si>
  <si>
    <t>A125573128A</t>
  </si>
  <si>
    <t>A125561896V</t>
  </si>
  <si>
    <t>A125589976L</t>
  </si>
  <si>
    <t>A125575936K</t>
  </si>
  <si>
    <t>A125553473T</t>
  </si>
  <si>
    <t>A125581553R</t>
  </si>
  <si>
    <t>A125567513J</t>
  </si>
  <si>
    <t>A125553744J</t>
  </si>
  <si>
    <t>A125581824F</t>
  </si>
  <si>
    <t>A125567784K</t>
  </si>
  <si>
    <t>A125556552V</t>
  </si>
  <si>
    <t>A125584632T</t>
  </si>
  <si>
    <t>A125570592A</t>
  </si>
  <si>
    <t>A125550936W</t>
  </si>
  <si>
    <t>A125579016T</t>
  </si>
  <si>
    <t>A125564976X</t>
  </si>
  <si>
    <t>A125559360F</t>
  </si>
  <si>
    <t>A125587440C</t>
  </si>
  <si>
    <t>A125573400A</t>
  </si>
  <si>
    <t>A125562168R</t>
  </si>
  <si>
    <t>A125590248L</t>
  </si>
  <si>
    <t>A125576208F</t>
  </si>
  <si>
    <t>A125553745K</t>
  </si>
  <si>
    <t>A125581825J</t>
  </si>
  <si>
    <t>A125567785L</t>
  </si>
  <si>
    <t>A125553752J</t>
  </si>
  <si>
    <t>A125581832F</t>
  </si>
  <si>
    <t>A125567792K</t>
  </si>
  <si>
    <t>A125556560V</t>
  </si>
  <si>
    <t>A125584640T</t>
  </si>
  <si>
    <t>A125570600R</t>
  </si>
  <si>
    <t>A125550944W</t>
  </si>
  <si>
    <t>A125579024T</t>
  </si>
  <si>
    <t>A125564984X</t>
  </si>
  <si>
    <t>A125559368X</t>
  </si>
  <si>
    <t>A125587448W</t>
  </si>
  <si>
    <t>A125573408V</t>
  </si>
  <si>
    <t>A125562176R</t>
  </si>
  <si>
    <t>A125590256L</t>
  </si>
  <si>
    <t>A125576216F</t>
  </si>
  <si>
    <t>A125553753K</t>
  </si>
  <si>
    <t>A125581833J</t>
  </si>
  <si>
    <t>A125567793L</t>
  </si>
  <si>
    <t>A125553480R</t>
  </si>
  <si>
    <t>A125581560L</t>
  </si>
  <si>
    <t>A125567520F</t>
  </si>
  <si>
    <t>A125556288V</t>
  </si>
  <si>
    <t>A125584368T</t>
  </si>
  <si>
    <t>A125570328R</t>
  </si>
  <si>
    <t>A125550672C</t>
  </si>
  <si>
    <t>A125578752W</t>
  </si>
  <si>
    <t>A125564712V</t>
  </si>
  <si>
    <t>A125559096F</t>
  </si>
  <si>
    <t>A125587176C</t>
  </si>
  <si>
    <t>A125573136A</t>
  </si>
  <si>
    <t>A125561904J</t>
  </si>
  <si>
    <t>A125589984L</t>
  </si>
  <si>
    <t>A125575944K</t>
  </si>
  <si>
    <t>A125553481T</t>
  </si>
  <si>
    <t>A125581561R</t>
  </si>
  <si>
    <t>A125567521J</t>
  </si>
  <si>
    <t>A125553560R</t>
  </si>
  <si>
    <t>A125581640L</t>
  </si>
  <si>
    <t>A125567600F</t>
  </si>
  <si>
    <t>A125556368V</t>
  </si>
  <si>
    <t>A125584448T</t>
  </si>
  <si>
    <t>A125570408R</t>
  </si>
  <si>
    <t>A125550752C</t>
  </si>
  <si>
    <t>A125578832W</t>
  </si>
  <si>
    <t>A125564792F</t>
  </si>
  <si>
    <t>A125559176F</t>
  </si>
  <si>
    <t>A125587256C</t>
  </si>
  <si>
    <t>A125573216A</t>
  </si>
  <si>
    <t>A125561984V</t>
  </si>
  <si>
    <t>A125590064V</t>
  </si>
  <si>
    <t>A125576024L</t>
  </si>
  <si>
    <t>A125553561T</t>
  </si>
  <si>
    <t>A125581641R</t>
  </si>
  <si>
    <t>A125567601J</t>
  </si>
  <si>
    <t>A125553648J</t>
  </si>
  <si>
    <t>A125581728F</t>
  </si>
  <si>
    <t>A125567688K</t>
  </si>
  <si>
    <t>A125556456V</t>
  </si>
  <si>
    <t>A125584536T</t>
  </si>
  <si>
    <t>A125570496A</t>
  </si>
  <si>
    <t>A125550840C</t>
  </si>
  <si>
    <t>A125578920W</t>
  </si>
  <si>
    <t>A125564880F</t>
  </si>
  <si>
    <t>A125559264F</t>
  </si>
  <si>
    <t>A125587344C</t>
  </si>
  <si>
    <t>A125573304A</t>
  </si>
  <si>
    <t>A125562072W</t>
  </si>
  <si>
    <t>A125590152V</t>
  </si>
  <si>
    <t>A125576112L</t>
  </si>
  <si>
    <t>A125553649K</t>
  </si>
  <si>
    <t>A125581729J</t>
  </si>
  <si>
    <t>A125567689L</t>
  </si>
  <si>
    <t>A125553768A</t>
  </si>
  <si>
    <t>A125581848X</t>
  </si>
  <si>
    <t>A125567808T</t>
  </si>
  <si>
    <t>A125556576L</t>
  </si>
  <si>
    <t>A125584656K</t>
  </si>
  <si>
    <t>A125570616J</t>
  </si>
  <si>
    <t>A125550960W</t>
  </si>
  <si>
    <t>A125579040T</t>
  </si>
  <si>
    <t>A125565000R</t>
  </si>
  <si>
    <t>A125559384X</t>
  </si>
  <si>
    <t>A125587464W</t>
  </si>
  <si>
    <t>A125573424V</t>
  </si>
  <si>
    <t>A125562192R</t>
  </si>
  <si>
    <t>A125590272L</t>
  </si>
  <si>
    <t>A125576232F</t>
  </si>
  <si>
    <t>A125553769C</t>
  </si>
  <si>
    <t>Queensland ;  Relationship not determined ;  Median duration of insufficient hours ;  &gt; Males ;</t>
  </si>
  <si>
    <t>Queensland ;  Relationship not determined ;  Median duration of insufficient hours ;  &gt; Females ;</t>
  </si>
  <si>
    <t>Queensland ;  Employee ;  Underemployed part-time workers ;  Persons ;</t>
  </si>
  <si>
    <t>Queensland ;  Employee ;  Underemployed part-time workers ;  &gt; Males ;</t>
  </si>
  <si>
    <t>Queensland ;  Employee ;  Underemployed part-time workers ;  &gt; Females ;</t>
  </si>
  <si>
    <t>Queensland ;  Employee ;  &gt; Fewer than 4 weeks of insufficient hours ;  Persons ;</t>
  </si>
  <si>
    <t>Queensland ;  Employee ;  &gt; Fewer than 4 weeks of insufficient hours ;  &gt; Males ;</t>
  </si>
  <si>
    <t>Queensland ;  Employee ;  &gt; Fewer than 4 weeks of insufficient hours ;  &gt; Females ;</t>
  </si>
  <si>
    <t>Queensland ;  Employee ;  &gt; 4-12 weeks of insufficient hours ;  Persons ;</t>
  </si>
  <si>
    <t>Queensland ;  Employee ;  &gt; 4-12 weeks of insufficient hours ;  &gt; Males ;</t>
  </si>
  <si>
    <t>Queensland ;  Employee ;  &gt; 4-12 weeks of insufficient hours ;  &gt; Females ;</t>
  </si>
  <si>
    <t>Queensland ;  Employee ;  &gt; 13-51 weeks of insufficient hours ;  Persons ;</t>
  </si>
  <si>
    <t>Queensland ;  Employee ;  &gt; 13-51 weeks of insufficient hours ;  &gt; Males ;</t>
  </si>
  <si>
    <t>Queensland ;  Employee ;  &gt; 13-51 weeks of insufficient hours ;  &gt; Females ;</t>
  </si>
  <si>
    <t>Queensland ;  Employee ;  &gt; 52 weeks and over of insufficient hours ;  Persons ;</t>
  </si>
  <si>
    <t>Queensland ;  Employee ;  &gt; 52 weeks and over of insufficient hours ;  &gt; Males ;</t>
  </si>
  <si>
    <t>Queensland ;  Employee ;  &gt; 52 weeks and over of insufficient hours ;  &gt; Females ;</t>
  </si>
  <si>
    <t>Queensland ;  Employee ;  Median duration of insufficient hours ;  Persons ;</t>
  </si>
  <si>
    <t>Queensland ;  Employee ;  Median duration of insufficient hours ;  &gt; Males ;</t>
  </si>
  <si>
    <t>Queensland ;  Employee ;  Median duration of insufficient hours ;  &gt; Females ;</t>
  </si>
  <si>
    <t>Queensland ;  &gt; Employee with paid leave entitlements ;  Underemployed part-time workers ;  Persons ;</t>
  </si>
  <si>
    <t>Queensland ;  &gt; Employee with paid leave entitlements ;  Underemployed part-time workers ;  &gt; Males ;</t>
  </si>
  <si>
    <t>Queensland ;  &gt; Employee with paid leave entitlements ;  Underemployed part-time workers ;  &gt; Females ;</t>
  </si>
  <si>
    <t>Queensland ;  &gt; Employee with paid leave entitlements ;  &gt; Fewer than 4 weeks of insufficient hours ;  Persons ;</t>
  </si>
  <si>
    <t>Queensland ;  &gt; Employee with paid leave entitlements ;  &gt; Fewer than 4 weeks of insufficient hours ;  &gt; Males ;</t>
  </si>
  <si>
    <t>Queensland ;  &gt; Employee with paid leave entitlements ;  &gt; Fewer than 4 weeks of insufficient hours ;  &gt; Females ;</t>
  </si>
  <si>
    <t>Queensland ;  &gt; Employee with paid leave entitlements ;  &gt; 4-12 weeks of insufficient hours ;  Persons ;</t>
  </si>
  <si>
    <t>Queensland ;  &gt; Employee with paid leave entitlements ;  &gt; 4-12 weeks of insufficient hours ;  &gt; Males ;</t>
  </si>
  <si>
    <t>Queensland ;  &gt; Employee with paid leave entitlements ;  &gt; 4-12 weeks of insufficient hours ;  &gt; Females ;</t>
  </si>
  <si>
    <t>Queensland ;  &gt; Employee with paid leave entitlements ;  &gt; 13-51 weeks of insufficient hours ;  Persons ;</t>
  </si>
  <si>
    <t>Queensland ;  &gt; Employee with paid leave entitlements ;  &gt; 13-51 weeks of insufficient hours ;  &gt; Males ;</t>
  </si>
  <si>
    <t>Queensland ;  &gt; Employee with paid leave entitlements ;  &gt; 13-51 weeks of insufficient hours ;  &gt; Females ;</t>
  </si>
  <si>
    <t>Queensland ;  &gt; Employee with paid leave entitlements ;  &gt; 52 weeks and over of insufficient hours ;  Persons ;</t>
  </si>
  <si>
    <t>Queensland ;  &gt; Employee with paid leave entitlements ;  &gt; 52 weeks and over of insufficient hours ;  &gt; Males ;</t>
  </si>
  <si>
    <t>Queensland ;  &gt; Employee with paid leave entitlements ;  &gt; 52 weeks and over of insufficient hours ;  &gt; Females ;</t>
  </si>
  <si>
    <t>Queensland ;  &gt; Employee with paid leave entitlements ;  Median duration of insufficient hours ;  Persons ;</t>
  </si>
  <si>
    <t>Queensland ;  &gt; Employee with paid leave entitlements ;  Median duration of insufficient hours ;  &gt; Males ;</t>
  </si>
  <si>
    <t>Queensland ;  &gt; Employee with paid leave entitlements ;  Median duration of insufficient hours ;  &gt; Females ;</t>
  </si>
  <si>
    <t>Queensland ;  &gt; Employee without paid leave entitlements ;  Underemployed part-time workers ;  Persons ;</t>
  </si>
  <si>
    <t>Queensland ;  &gt; Employee without paid leave entitlements ;  Underemployed part-time workers ;  &gt; Males ;</t>
  </si>
  <si>
    <t>Queensland ;  &gt; Employee without paid leave entitlements ;  Underemployed part-time workers ;  &gt; Females ;</t>
  </si>
  <si>
    <t>Queensland ;  &gt; Employee without paid leave entitlements ;  &gt; Fewer than 4 weeks of insufficient hours ;  Persons ;</t>
  </si>
  <si>
    <t>Queensland ;  &gt; Employee without paid leave entitlements ;  &gt; Fewer than 4 weeks of insufficient hours ;  &gt; Males ;</t>
  </si>
  <si>
    <t>Queensland ;  &gt; Employee without paid leave entitlements ;  &gt; Fewer than 4 weeks of insufficient hours ;  &gt; Females ;</t>
  </si>
  <si>
    <t>Queensland ;  &gt; Employee without paid leave entitlements ;  &gt; 4-12 weeks of insufficient hours ;  Persons ;</t>
  </si>
  <si>
    <t>Queensland ;  &gt; Employee without paid leave entitlements ;  &gt; 4-12 weeks of insufficient hours ;  &gt; Males ;</t>
  </si>
  <si>
    <t>Queensland ;  &gt; Employee without paid leave entitlements ;  &gt; 4-12 weeks of insufficient hours ;  &gt; Females ;</t>
  </si>
  <si>
    <t>Queensland ;  &gt; Employee without paid leave entitlements ;  &gt; 13-51 weeks of insufficient hours ;  Persons ;</t>
  </si>
  <si>
    <t>Queensland ;  &gt; Employee without paid leave entitlements ;  &gt; 13-51 weeks of insufficient hours ;  &gt; Males ;</t>
  </si>
  <si>
    <t>Queensland ;  &gt; Employee without paid leave entitlements ;  &gt; 13-51 weeks of insufficient hours ;  &gt; Females ;</t>
  </si>
  <si>
    <t>Queensland ;  &gt; Employee without paid leave entitlements ;  &gt; 52 weeks and over of insufficient hours ;  Persons ;</t>
  </si>
  <si>
    <t>Queensland ;  &gt; Employee without paid leave entitlements ;  &gt; 52 weeks and over of insufficient hours ;  &gt; Males ;</t>
  </si>
  <si>
    <t>Queensland ;  &gt; Employee without paid leave entitlements ;  &gt; 52 weeks and over of insufficient hours ;  &gt; Females ;</t>
  </si>
  <si>
    <t>Queensland ;  &gt; Employee without paid leave entitlements ;  Median duration of insufficient hours ;  Persons ;</t>
  </si>
  <si>
    <t>Queensland ;  &gt; Employee without paid leave entitlements ;  Median duration of insufficient hours ;  &gt; Males ;</t>
  </si>
  <si>
    <t>Queensland ;  &gt; Employee without paid leave entitlements ;  Median duration of insufficient hours ;  &gt; Females ;</t>
  </si>
  <si>
    <t>Queensland ;  Not an employee ;  Underemployed part-time workers ;  Persons ;</t>
  </si>
  <si>
    <t>Queensland ;  Not an employee ;  Underemployed part-time workers ;  &gt; Males ;</t>
  </si>
  <si>
    <t>Queensland ;  Not an employee ;  Underemployed part-time workers ;  &gt; Females ;</t>
  </si>
  <si>
    <t>Queensland ;  Not an employee ;  &gt; Fewer than 4 weeks of insufficient hours ;  Persons ;</t>
  </si>
  <si>
    <t>Queensland ;  Not an employee ;  &gt; Fewer than 4 weeks of insufficient hours ;  &gt; Males ;</t>
  </si>
  <si>
    <t>Queensland ;  Not an employee ;  &gt; Fewer than 4 weeks of insufficient hours ;  &gt; Females ;</t>
  </si>
  <si>
    <t>Queensland ;  Not an employee ;  &gt; 4-12 weeks of insufficient hours ;  Persons ;</t>
  </si>
  <si>
    <t>Queensland ;  Not an employee ;  &gt; 4-12 weeks of insufficient hours ;  &gt; Males ;</t>
  </si>
  <si>
    <t>Queensland ;  Not an employee ;  &gt; 4-12 weeks of insufficient hours ;  &gt; Females ;</t>
  </si>
  <si>
    <t>Queensland ;  Not an employee ;  &gt; 13-51 weeks of insufficient hours ;  Persons ;</t>
  </si>
  <si>
    <t>Queensland ;  Not an employee ;  &gt; 13-51 weeks of insufficient hours ;  &gt; Males ;</t>
  </si>
  <si>
    <t>Queensland ;  Not an employee ;  &gt; 13-51 weeks of insufficient hours ;  &gt; Females ;</t>
  </si>
  <si>
    <t>Queensland ;  Not an employee ;  &gt; 52 weeks and over of insufficient hours ;  Persons ;</t>
  </si>
  <si>
    <t>Queensland ;  Not an employee ;  &gt; 52 weeks and over of insufficient hours ;  &gt; Males ;</t>
  </si>
  <si>
    <t>Queensland ;  Not an employee ;  &gt; 52 weeks and over of insufficient hours ;  &gt; Females ;</t>
  </si>
  <si>
    <t>Queensland ;  Not an employee ;  Median duration of insufficient hours ;  Persons ;</t>
  </si>
  <si>
    <t>Queensland ;  Not an employee ;  Median duration of insufficient hours ;  &gt; Males ;</t>
  </si>
  <si>
    <t>Queensland ;  Not an employee ;  Median duration of insufficient hours ;  &gt; Females ;</t>
  </si>
  <si>
    <t>Queensland ;  Prefers more part-time hours ;  Underemployed part-time workers ;  Persons ;</t>
  </si>
  <si>
    <t>Queensland ;  Prefers more part-time hours ;  Underemployed part-time workers ;  &gt; Males ;</t>
  </si>
  <si>
    <t>Queensland ;  Prefers more part-time hours ;  Underemployed part-time workers ;  &gt; Females ;</t>
  </si>
  <si>
    <t>Queensland ;  Prefers more part-time hours ;  &gt; Fewer than 4 weeks of insufficient hours ;  Persons ;</t>
  </si>
  <si>
    <t>Queensland ;  Prefers more part-time hours ;  &gt; Fewer than 4 weeks of insufficient hours ;  &gt; Males ;</t>
  </si>
  <si>
    <t>Queensland ;  Prefers more part-time hours ;  &gt; Fewer than 4 weeks of insufficient hours ;  &gt; Females ;</t>
  </si>
  <si>
    <t>Queensland ;  Prefers more part-time hours ;  &gt; 4-12 weeks of insufficient hours ;  Persons ;</t>
  </si>
  <si>
    <t>Queensland ;  Prefers more part-time hours ;  &gt; 4-12 weeks of insufficient hours ;  &gt; Males ;</t>
  </si>
  <si>
    <t>Queensland ;  Prefers more part-time hours ;  &gt; 4-12 weeks of insufficient hours ;  &gt; Females ;</t>
  </si>
  <si>
    <t>Queensland ;  Prefers more part-time hours ;  &gt; 13-51 weeks of insufficient hours ;  Persons ;</t>
  </si>
  <si>
    <t>Queensland ;  Prefers more part-time hours ;  &gt; 13-51 weeks of insufficient hours ;  &gt; Males ;</t>
  </si>
  <si>
    <t>Queensland ;  Prefers more part-time hours ;  &gt; 13-51 weeks of insufficient hours ;  &gt; Females ;</t>
  </si>
  <si>
    <t>Queensland ;  Prefers more part-time hours ;  &gt; 52 weeks and over of insufficient hours ;  Persons ;</t>
  </si>
  <si>
    <t>Queensland ;  Prefers more part-time hours ;  &gt; 52 weeks and over of insufficient hours ;  &gt; Males ;</t>
  </si>
  <si>
    <t>Queensland ;  Prefers more part-time hours ;  &gt; 52 weeks and over of insufficient hours ;  &gt; Females ;</t>
  </si>
  <si>
    <t>Queensland ;  Prefers more part-time hours ;  Median duration of insufficient hours ;  Persons ;</t>
  </si>
  <si>
    <t>Queensland ;  Prefers more part-time hours ;  Median duration of insufficient hours ;  &gt; Males ;</t>
  </si>
  <si>
    <t>Queensland ;  Prefers more part-time hours ;  Median duration of insufficient hours ;  &gt; Females ;</t>
  </si>
  <si>
    <t>Queensland ;  Prefers full-time hours ;  Underemployed part-time workers ;  Persons ;</t>
  </si>
  <si>
    <t>Queensland ;  Prefers full-time hours ;  Underemployed part-time workers ;  &gt; Males ;</t>
  </si>
  <si>
    <t>Queensland ;  Prefers full-time hours ;  Underemployed part-time workers ;  &gt; Females ;</t>
  </si>
  <si>
    <t>Queensland ;  Prefers full-time hours ;  &gt; Fewer than 4 weeks of insufficient hours ;  Persons ;</t>
  </si>
  <si>
    <t>Queensland ;  Prefers full-time hours ;  &gt; Fewer than 4 weeks of insufficient hours ;  &gt; Males ;</t>
  </si>
  <si>
    <t>Queensland ;  Prefers full-time hours ;  &gt; Fewer than 4 weeks of insufficient hours ;  &gt; Females ;</t>
  </si>
  <si>
    <t>Queensland ;  Prefers full-time hours ;  &gt; 4-12 weeks of insufficient hours ;  Persons ;</t>
  </si>
  <si>
    <t>Queensland ;  Prefers full-time hours ;  &gt; 4-12 weeks of insufficient hours ;  &gt; Males ;</t>
  </si>
  <si>
    <t>Queensland ;  Prefers full-time hours ;  &gt; 4-12 weeks of insufficient hours ;  &gt; Females ;</t>
  </si>
  <si>
    <t>Queensland ;  Prefers full-time hours ;  &gt; 13-51 weeks of insufficient hours ;  Persons ;</t>
  </si>
  <si>
    <t>Queensland ;  Prefers full-time hours ;  &gt; 13-51 weeks of insufficient hours ;  &gt; Males ;</t>
  </si>
  <si>
    <t>Queensland ;  Prefers full-time hours ;  &gt; 13-51 weeks of insufficient hours ;  &gt; Females ;</t>
  </si>
  <si>
    <t>Queensland ;  Prefers full-time hours ;  &gt; 52 weeks and over of insufficient hours ;  Persons ;</t>
  </si>
  <si>
    <t>Queensland ;  Prefers full-time hours ;  &gt; 52 weeks and over of insufficient hours ;  &gt; Males ;</t>
  </si>
  <si>
    <t>Queensland ;  Prefers full-time hours ;  &gt; 52 weeks and over of insufficient hours ;  &gt; Females ;</t>
  </si>
  <si>
    <t>Queensland ;  Prefers full-time hours ;  Median duration of insufficient hours ;  Persons ;</t>
  </si>
  <si>
    <t>Queensland ;  Prefers full-time hours ;  Median duration of insufficient hours ;  &gt; Males ;</t>
  </si>
  <si>
    <t>Queensland ;  Prefers full-time hours ;  Median duration of insufficient hours ;  &gt; Females ;</t>
  </si>
  <si>
    <t>Queensland ;  &gt; Prefers less than 30 hours ;  Underemployed part-time workers ;  Persons ;</t>
  </si>
  <si>
    <t>Queensland ;  &gt; Prefers less than 30 hours ;  Underemployed part-time workers ;  &gt; Males ;</t>
  </si>
  <si>
    <t>Queensland ;  &gt; Prefers less than 30 hours ;  Underemployed part-time workers ;  &gt; Females ;</t>
  </si>
  <si>
    <t>Queensland ;  &gt; Prefers less than 30 hours ;  &gt; Fewer than 4 weeks of insufficient hours ;  Persons ;</t>
  </si>
  <si>
    <t>Queensland ;  &gt; Prefers less than 30 hours ;  &gt; Fewer than 4 weeks of insufficient hours ;  &gt; Males ;</t>
  </si>
  <si>
    <t>Queensland ;  &gt; Prefers less than 30 hours ;  &gt; Fewer than 4 weeks of insufficient hours ;  &gt; Females ;</t>
  </si>
  <si>
    <t>Queensland ;  &gt; Prefers less than 30 hours ;  &gt; 4-12 weeks of insufficient hours ;  Persons ;</t>
  </si>
  <si>
    <t>Queensland ;  &gt; Prefers less than 30 hours ;  &gt; 4-12 weeks of insufficient hours ;  &gt; Males ;</t>
  </si>
  <si>
    <t>Queensland ;  &gt; Prefers less than 30 hours ;  &gt; 4-12 weeks of insufficient hours ;  &gt; Females ;</t>
  </si>
  <si>
    <t>Queensland ;  &gt; Prefers less than 30 hours ;  &gt; 13-51 weeks of insufficient hours ;  Persons ;</t>
  </si>
  <si>
    <t>Queensland ;  &gt; Prefers less than 30 hours ;  &gt; 13-51 weeks of insufficient hours ;  &gt; Males ;</t>
  </si>
  <si>
    <t>Queensland ;  &gt; Prefers less than 30 hours ;  &gt; 13-51 weeks of insufficient hours ;  &gt; Females ;</t>
  </si>
  <si>
    <t>Queensland ;  &gt; Prefers less than 30 hours ;  &gt; 52 weeks and over of insufficient hours ;  Persons ;</t>
  </si>
  <si>
    <t>Queensland ;  &gt; Prefers less than 30 hours ;  &gt; 52 weeks and over of insufficient hours ;  &gt; Males ;</t>
  </si>
  <si>
    <t>Queensland ;  &gt; Prefers less than 30 hours ;  &gt; 52 weeks and over of insufficient hours ;  &gt; Females ;</t>
  </si>
  <si>
    <t>Queensland ;  &gt; Prefers less than 30 hours ;  Median duration of insufficient hours ;  Persons ;</t>
  </si>
  <si>
    <t>Queensland ;  &gt; Prefers less than 30 hours ;  Median duration of insufficient hours ;  &gt; Males ;</t>
  </si>
  <si>
    <t>Queensland ;  &gt; Prefers less than 30 hours ;  Median duration of insufficient hours ;  &gt; Females ;</t>
  </si>
  <si>
    <t>Queensland ;  &gt; Prefers 30-34 hours ;  Underemployed part-time workers ;  Persons ;</t>
  </si>
  <si>
    <t>Queensland ;  &gt; Prefers 30-34 hours ;  Underemployed part-time workers ;  &gt; Males ;</t>
  </si>
  <si>
    <t>Queensland ;  &gt; Prefers 30-34 hours ;  Underemployed part-time workers ;  &gt; Females ;</t>
  </si>
  <si>
    <t>Queensland ;  &gt; Prefers 30-34 hours ;  &gt; Fewer than 4 weeks of insufficient hours ;  Persons ;</t>
  </si>
  <si>
    <t>Queensland ;  &gt; Prefers 30-34 hours ;  &gt; Fewer than 4 weeks of insufficient hours ;  &gt; Males ;</t>
  </si>
  <si>
    <t>Queensland ;  &gt; Prefers 30-34 hours ;  &gt; Fewer than 4 weeks of insufficient hours ;  &gt; Females ;</t>
  </si>
  <si>
    <t>Queensland ;  &gt; Prefers 30-34 hours ;  &gt; 4-12 weeks of insufficient hours ;  Persons ;</t>
  </si>
  <si>
    <t>Queensland ;  &gt; Prefers 30-34 hours ;  &gt; 4-12 weeks of insufficient hours ;  &gt; Males ;</t>
  </si>
  <si>
    <t>Queensland ;  &gt; Prefers 30-34 hours ;  &gt; 4-12 weeks of insufficient hours ;  &gt; Females ;</t>
  </si>
  <si>
    <t>Queensland ;  &gt; Prefers 30-34 hours ;  &gt; 13-51 weeks of insufficient hours ;  Persons ;</t>
  </si>
  <si>
    <t>Queensland ;  &gt; Prefers 30-34 hours ;  &gt; 13-51 weeks of insufficient hours ;  &gt; Males ;</t>
  </si>
  <si>
    <t>Queensland ;  &gt; Prefers 30-34 hours ;  &gt; 13-51 weeks of insufficient hours ;  &gt; Females ;</t>
  </si>
  <si>
    <t>Queensland ;  &gt; Prefers 30-34 hours ;  &gt; 52 weeks and over of insufficient hours ;  Persons ;</t>
  </si>
  <si>
    <t>Queensland ;  &gt; Prefers 30-34 hours ;  &gt; 52 weeks and over of insufficient hours ;  &gt; Males ;</t>
  </si>
  <si>
    <t>Queensland ;  &gt; Prefers 30-34 hours ;  &gt; 52 weeks and over of insufficient hours ;  &gt; Females ;</t>
  </si>
  <si>
    <t>Queensland ;  &gt; Prefers 30-34 hours ;  Median duration of insufficient hours ;  Persons ;</t>
  </si>
  <si>
    <t>Queensland ;  &gt; Prefers 30-34 hours ;  Median duration of insufficient hours ;  &gt; Males ;</t>
  </si>
  <si>
    <t>Queensland ;  &gt; Prefers 30-34 hours ;  Median duration of insufficient hours ;  &gt; Females ;</t>
  </si>
  <si>
    <t>Queensland ;  &gt; Prefers 35-39 hours ;  Underemployed part-time workers ;  Persons ;</t>
  </si>
  <si>
    <t>Queensland ;  &gt; Prefers 35-39 hours ;  Underemployed part-time workers ;  &gt; Males ;</t>
  </si>
  <si>
    <t>Queensland ;  &gt; Prefers 35-39 hours ;  Underemployed part-time workers ;  &gt; Females ;</t>
  </si>
  <si>
    <t>Queensland ;  &gt; Prefers 35-39 hours ;  &gt; Fewer than 4 weeks of insufficient hours ;  Persons ;</t>
  </si>
  <si>
    <t>Queensland ;  &gt; Prefers 35-39 hours ;  &gt; Fewer than 4 weeks of insufficient hours ;  &gt; Males ;</t>
  </si>
  <si>
    <t>Queensland ;  &gt; Prefers 35-39 hours ;  &gt; Fewer than 4 weeks of insufficient hours ;  &gt; Females ;</t>
  </si>
  <si>
    <t>Queensland ;  &gt; Prefers 35-39 hours ;  &gt; 4-12 weeks of insufficient hours ;  Persons ;</t>
  </si>
  <si>
    <t>Queensland ;  &gt; Prefers 35-39 hours ;  &gt; 4-12 weeks of insufficient hours ;  &gt; Males ;</t>
  </si>
  <si>
    <t>Queensland ;  &gt; Prefers 35-39 hours ;  &gt; 4-12 weeks of insufficient hours ;  &gt; Females ;</t>
  </si>
  <si>
    <t>Queensland ;  &gt; Prefers 35-39 hours ;  &gt; 13-51 weeks of insufficient hours ;  Persons ;</t>
  </si>
  <si>
    <t>Queensland ;  &gt; Prefers 35-39 hours ;  &gt; 13-51 weeks of insufficient hours ;  &gt; Males ;</t>
  </si>
  <si>
    <t>Queensland ;  &gt; Prefers 35-39 hours ;  &gt; 13-51 weeks of insufficient hours ;  &gt; Females ;</t>
  </si>
  <si>
    <t>Queensland ;  &gt; Prefers 35-39 hours ;  &gt; 52 weeks and over of insufficient hours ;  Persons ;</t>
  </si>
  <si>
    <t>Queensland ;  &gt; Prefers 35-39 hours ;  &gt; 52 weeks and over of insufficient hours ;  &gt; Males ;</t>
  </si>
  <si>
    <t>Queensland ;  &gt; Prefers 35-39 hours ;  &gt; 52 weeks and over of insufficient hours ;  &gt; Females ;</t>
  </si>
  <si>
    <t>Queensland ;  &gt; Prefers 35-39 hours ;  Median duration of insufficient hours ;  Persons ;</t>
  </si>
  <si>
    <t>Queensland ;  &gt; Prefers 35-39 hours ;  Median duration of insufficient hours ;  &gt; Males ;</t>
  </si>
  <si>
    <t>Queensland ;  &gt; Prefers 35-39 hours ;  Median duration of insufficient hours ;  &gt; Females ;</t>
  </si>
  <si>
    <t>Queensland ;  &gt; Prefers 40 hours or more ;  Underemployed part-time workers ;  Persons ;</t>
  </si>
  <si>
    <t>Queensland ;  &gt; Prefers 40 hours or more ;  Underemployed part-time workers ;  &gt; Males ;</t>
  </si>
  <si>
    <t>Queensland ;  &gt; Prefers 40 hours or more ;  Underemployed part-time workers ;  &gt; Females ;</t>
  </si>
  <si>
    <t>Queensland ;  &gt; Prefers 40 hours or more ;  &gt; Fewer than 4 weeks of insufficient hours ;  Persons ;</t>
  </si>
  <si>
    <t>Queensland ;  &gt; Prefers 40 hours or more ;  &gt; Fewer than 4 weeks of insufficient hours ;  &gt; Males ;</t>
  </si>
  <si>
    <t>Queensland ;  &gt; Prefers 40 hours or more ;  &gt; Fewer than 4 weeks of insufficient hours ;  &gt; Females ;</t>
  </si>
  <si>
    <t>Queensland ;  &gt; Prefers 40 hours or more ;  &gt; 4-12 weeks of insufficient hours ;  Persons ;</t>
  </si>
  <si>
    <t>Queensland ;  &gt; Prefers 40 hours or more ;  &gt; 4-12 weeks of insufficient hours ;  &gt; Males ;</t>
  </si>
  <si>
    <t>Queensland ;  &gt; Prefers 40 hours or more ;  &gt; 4-12 weeks of insufficient hours ;  &gt; Females ;</t>
  </si>
  <si>
    <t>Queensland ;  &gt; Prefers 40 hours or more ;  &gt; 13-51 weeks of insufficient hours ;  Persons ;</t>
  </si>
  <si>
    <t>Queensland ;  &gt; Prefers 40 hours or more ;  &gt; 13-51 weeks of insufficient hours ;  &gt; Males ;</t>
  </si>
  <si>
    <t>Queensland ;  &gt; Prefers 40 hours or more ;  &gt; 13-51 weeks of insufficient hours ;  &gt; Females ;</t>
  </si>
  <si>
    <t>Queensland ;  &gt; Prefers 40 hours or more ;  &gt; 52 weeks and over of insufficient hours ;  Persons ;</t>
  </si>
  <si>
    <t>Queensland ;  &gt; Prefers 40 hours or more ;  &gt; 52 weeks and over of insufficient hours ;  &gt; Males ;</t>
  </si>
  <si>
    <t>Queensland ;  &gt; Prefers 40 hours or more ;  &gt; 52 weeks and over of insufficient hours ;  &gt; Females ;</t>
  </si>
  <si>
    <t>Queensland ;  &gt; Prefers 40 hours or more ;  Median duration of insufficient hours ;  Persons ;</t>
  </si>
  <si>
    <t>Queensland ;  &gt; Prefers 40 hours or more ;  Median duration of insufficient hours ;  &gt; Males ;</t>
  </si>
  <si>
    <t>Queensland ;  &gt; Prefers 40 hours or more ;  Median duration of insufficient hours ;  &gt; Females ;</t>
  </si>
  <si>
    <t>Queensland ;  Prefers less than 10 extra hours ;  Underemployed part-time workers ;  Persons ;</t>
  </si>
  <si>
    <t>Queensland ;  Prefers less than 10 extra hours ;  Underemployed part-time workers ;  &gt; Males ;</t>
  </si>
  <si>
    <t>Queensland ;  Prefers less than 10 extra hours ;  Underemployed part-time workers ;  &gt; Females ;</t>
  </si>
  <si>
    <t>Queensland ;  Prefers less than 10 extra hours ;  &gt; Fewer than 4 weeks of insufficient hours ;  Persons ;</t>
  </si>
  <si>
    <t>Queensland ;  Prefers less than 10 extra hours ;  &gt; Fewer than 4 weeks of insufficient hours ;  &gt; Males ;</t>
  </si>
  <si>
    <t>Queensland ;  Prefers less than 10 extra hours ;  &gt; Fewer than 4 weeks of insufficient hours ;  &gt; Females ;</t>
  </si>
  <si>
    <t>Queensland ;  Prefers less than 10 extra hours ;  &gt; 4-12 weeks of insufficient hours ;  Persons ;</t>
  </si>
  <si>
    <t>Queensland ;  Prefers less than 10 extra hours ;  &gt; 4-12 weeks of insufficient hours ;  &gt; Males ;</t>
  </si>
  <si>
    <t>Queensland ;  Prefers less than 10 extra hours ;  &gt; 4-12 weeks of insufficient hours ;  &gt; Females ;</t>
  </si>
  <si>
    <t>Queensland ;  Prefers less than 10 extra hours ;  &gt; 13-51 weeks of insufficient hours ;  Persons ;</t>
  </si>
  <si>
    <t>Queensland ;  Prefers less than 10 extra hours ;  &gt; 13-51 weeks of insufficient hours ;  &gt; Males ;</t>
  </si>
  <si>
    <t>Queensland ;  Prefers less than 10 extra hours ;  &gt; 13-51 weeks of insufficient hours ;  &gt; Females ;</t>
  </si>
  <si>
    <t>Queensland ;  Prefers less than 10 extra hours ;  &gt; 52 weeks and over of insufficient hours ;  Persons ;</t>
  </si>
  <si>
    <t>Queensland ;  Prefers less than 10 extra hours ;  &gt; 52 weeks and over of insufficient hours ;  &gt; Males ;</t>
  </si>
  <si>
    <t>Queensland ;  Prefers less than 10 extra hours ;  &gt; 52 weeks and over of insufficient hours ;  &gt; Females ;</t>
  </si>
  <si>
    <t>Queensland ;  Prefers less than 10 extra hours ;  Median duration of insufficient hours ;  Persons ;</t>
  </si>
  <si>
    <t>Queensland ;  Prefers less than 10 extra hours ;  Median duration of insufficient hours ;  &gt; Males ;</t>
  </si>
  <si>
    <t>Queensland ;  Prefers less than 10 extra hours ;  Median duration of insufficient hours ;  &gt; Females ;</t>
  </si>
  <si>
    <t>Queensland ;  Prefers 10-19 extra hours ;  Underemployed part-time workers ;  Persons ;</t>
  </si>
  <si>
    <t>Queensland ;  Prefers 10-19 extra hours ;  Underemployed part-time workers ;  &gt; Males ;</t>
  </si>
  <si>
    <t>Queensland ;  Prefers 10-19 extra hours ;  Underemployed part-time workers ;  &gt; Females ;</t>
  </si>
  <si>
    <t>Queensland ;  Prefers 10-19 extra hours ;  &gt; Fewer than 4 weeks of insufficient hours ;  Persons ;</t>
  </si>
  <si>
    <t>Queensland ;  Prefers 10-19 extra hours ;  &gt; Fewer than 4 weeks of insufficient hours ;  &gt; Males ;</t>
  </si>
  <si>
    <t>Queensland ;  Prefers 10-19 extra hours ;  &gt; Fewer than 4 weeks of insufficient hours ;  &gt; Females ;</t>
  </si>
  <si>
    <t>Queensland ;  Prefers 10-19 extra hours ;  &gt; 4-12 weeks of insufficient hours ;  Persons ;</t>
  </si>
  <si>
    <t>Queensland ;  Prefers 10-19 extra hours ;  &gt; 4-12 weeks of insufficient hours ;  &gt; Males ;</t>
  </si>
  <si>
    <t>Queensland ;  Prefers 10-19 extra hours ;  &gt; 4-12 weeks of insufficient hours ;  &gt; Females ;</t>
  </si>
  <si>
    <t>Queensland ;  Prefers 10-19 extra hours ;  &gt; 13-51 weeks of insufficient hours ;  Persons ;</t>
  </si>
  <si>
    <t>Queensland ;  Prefers 10-19 extra hours ;  &gt; 13-51 weeks of insufficient hours ;  &gt; Males ;</t>
  </si>
  <si>
    <t>Queensland ;  Prefers 10-19 extra hours ;  &gt; 13-51 weeks of insufficient hours ;  &gt; Females ;</t>
  </si>
  <si>
    <t>Queensland ;  Prefers 10-19 extra hours ;  &gt; 52 weeks and over of insufficient hours ;  Persons ;</t>
  </si>
  <si>
    <t>Queensland ;  Prefers 10-19 extra hours ;  &gt; 52 weeks and over of insufficient hours ;  &gt; Males ;</t>
  </si>
  <si>
    <t>Queensland ;  Prefers 10-19 extra hours ;  &gt; 52 weeks and over of insufficient hours ;  &gt; Females ;</t>
  </si>
  <si>
    <t>Queensland ;  Prefers 10-19 extra hours ;  Median duration of insufficient hours ;  Persons ;</t>
  </si>
  <si>
    <t>Queensland ;  Prefers 10-19 extra hours ;  Median duration of insufficient hours ;  &gt; Males ;</t>
  </si>
  <si>
    <t>Queensland ;  Prefers 10-19 extra hours ;  Median duration of insufficient hours ;  &gt; Females ;</t>
  </si>
  <si>
    <t>Queensland ;  Prefers 20-29 extra hours ;  Underemployed part-time workers ;  Persons ;</t>
  </si>
  <si>
    <t>Queensland ;  Prefers 20-29 extra hours ;  Underemployed part-time workers ;  &gt; Males ;</t>
  </si>
  <si>
    <t>Queensland ;  Prefers 20-29 extra hours ;  Underemployed part-time workers ;  &gt; Females ;</t>
  </si>
  <si>
    <t>Queensland ;  Prefers 20-29 extra hours ;  &gt; Fewer than 4 weeks of insufficient hours ;  Persons ;</t>
  </si>
  <si>
    <t>Queensland ;  Prefers 20-29 extra hours ;  &gt; Fewer than 4 weeks of insufficient hours ;  &gt; Males ;</t>
  </si>
  <si>
    <t>Queensland ;  Prefers 20-29 extra hours ;  &gt; Fewer than 4 weeks of insufficient hours ;  &gt; Females ;</t>
  </si>
  <si>
    <t>Queensland ;  Prefers 20-29 extra hours ;  &gt; 4-12 weeks of insufficient hours ;  Persons ;</t>
  </si>
  <si>
    <t>Queensland ;  Prefers 20-29 extra hours ;  &gt; 4-12 weeks of insufficient hours ;  &gt; Males ;</t>
  </si>
  <si>
    <t>Queensland ;  Prefers 20-29 extra hours ;  &gt; 4-12 weeks of insufficient hours ;  &gt; Females ;</t>
  </si>
  <si>
    <t>Queensland ;  Prefers 20-29 extra hours ;  &gt; 13-51 weeks of insufficient hours ;  Persons ;</t>
  </si>
  <si>
    <t>Queensland ;  Prefers 20-29 extra hours ;  &gt; 13-51 weeks of insufficient hours ;  &gt; Males ;</t>
  </si>
  <si>
    <t>Queensland ;  Prefers 20-29 extra hours ;  &gt; 13-51 weeks of insufficient hours ;  &gt; Females ;</t>
  </si>
  <si>
    <t>Queensland ;  Prefers 20-29 extra hours ;  &gt; 52 weeks and over of insufficient hours ;  Persons ;</t>
  </si>
  <si>
    <t>Queensland ;  Prefers 20-29 extra hours ;  &gt; 52 weeks and over of insufficient hours ;  &gt; Males ;</t>
  </si>
  <si>
    <t>Queensland ;  Prefers 20-29 extra hours ;  &gt; 52 weeks and over of insufficient hours ;  &gt; Females ;</t>
  </si>
  <si>
    <t>Queensland ;  Prefers 20-29 extra hours ;  Median duration of insufficient hours ;  Persons ;</t>
  </si>
  <si>
    <t>Queensland ;  Prefers 20-29 extra hours ;  Median duration of insufficient hours ;  &gt; Males ;</t>
  </si>
  <si>
    <t>Queensland ;  Prefers 20-29 extra hours ;  Median duration of insufficient hours ;  &gt; Females ;</t>
  </si>
  <si>
    <t>Queensland ;  Prefers 30 extra hours or more ;  Underemployed part-time workers ;  Persons ;</t>
  </si>
  <si>
    <t>Queensland ;  Prefers 30 extra hours or more ;  Underemployed part-time workers ;  &gt; Males ;</t>
  </si>
  <si>
    <t>Queensland ;  Prefers 30 extra hours or more ;  Underemployed part-time workers ;  &gt; Females ;</t>
  </si>
  <si>
    <t>Queensland ;  Prefers 30 extra hours or more ;  &gt; Fewer than 4 weeks of insufficient hours ;  Persons ;</t>
  </si>
  <si>
    <t>Queensland ;  Prefers 30 extra hours or more ;  &gt; Fewer than 4 weeks of insufficient hours ;  &gt; Males ;</t>
  </si>
  <si>
    <t>Queensland ;  Prefers 30 extra hours or more ;  &gt; Fewer than 4 weeks of insufficient hours ;  &gt; Females ;</t>
  </si>
  <si>
    <t>Queensland ;  Prefers 30 extra hours or more ;  &gt; 4-12 weeks of insufficient hours ;  Persons ;</t>
  </si>
  <si>
    <t>Queensland ;  Prefers 30 extra hours or more ;  &gt; 4-12 weeks of insufficient hours ;  &gt; Males ;</t>
  </si>
  <si>
    <t>Queensland ;  Prefers 30 extra hours or more ;  &gt; 4-12 weeks of insufficient hours ;  &gt; Females ;</t>
  </si>
  <si>
    <t>Queensland ;  Prefers 30 extra hours or more ;  &gt; 13-51 weeks of insufficient hours ;  Persons ;</t>
  </si>
  <si>
    <t>Queensland ;  Prefers 30 extra hours or more ;  &gt; 13-51 weeks of insufficient hours ;  &gt; Males ;</t>
  </si>
  <si>
    <t>Queensland ;  Prefers 30 extra hours or more ;  &gt; 13-51 weeks of insufficient hours ;  &gt; Females ;</t>
  </si>
  <si>
    <t>Queensland ;  Prefers 30 extra hours or more ;  &gt; 52 weeks and over of insufficient hours ;  Persons ;</t>
  </si>
  <si>
    <t>Queensland ;  Prefers 30 extra hours or more ;  &gt; 52 weeks and over of insufficient hours ;  &gt; Males ;</t>
  </si>
  <si>
    <t>A125581849A</t>
  </si>
  <si>
    <t>A125567809V</t>
  </si>
  <si>
    <t>A125553488J</t>
  </si>
  <si>
    <t>A125581568F</t>
  </si>
  <si>
    <t>A125567528X</t>
  </si>
  <si>
    <t>A125556296V</t>
  </si>
  <si>
    <t>A125584376T</t>
  </si>
  <si>
    <t>A125570336R</t>
  </si>
  <si>
    <t>A125550680C</t>
  </si>
  <si>
    <t>A125578760W</t>
  </si>
  <si>
    <t>A125564720V</t>
  </si>
  <si>
    <t>A125559104V</t>
  </si>
  <si>
    <t>A125587184C</t>
  </si>
  <si>
    <t>A125573144A</t>
  </si>
  <si>
    <t>A125561912J</t>
  </si>
  <si>
    <t>A125589992L</t>
  </si>
  <si>
    <t>A125575952K</t>
  </si>
  <si>
    <t>A125553489K</t>
  </si>
  <si>
    <t>A125581569J</t>
  </si>
  <si>
    <t>A125567529A</t>
  </si>
  <si>
    <t>A125553688A</t>
  </si>
  <si>
    <t>A125581768X</t>
  </si>
  <si>
    <t>A125567728T</t>
  </si>
  <si>
    <t>A125556496L</t>
  </si>
  <si>
    <t>A125584576K</t>
  </si>
  <si>
    <t>A125570536J</t>
  </si>
  <si>
    <t>A125550880W</t>
  </si>
  <si>
    <t>A125578960R</t>
  </si>
  <si>
    <t>A125564920L</t>
  </si>
  <si>
    <t>A125559304L</t>
  </si>
  <si>
    <t>A125587384W</t>
  </si>
  <si>
    <t>A125573344V</t>
  </si>
  <si>
    <t>A125562112C</t>
  </si>
  <si>
    <t>A125590192L</t>
  </si>
  <si>
    <t>A125576152F</t>
  </si>
  <si>
    <t>A125553689C</t>
  </si>
  <si>
    <t>A125581769A</t>
  </si>
  <si>
    <t>A125567729V</t>
  </si>
  <si>
    <t>A125553696A</t>
  </si>
  <si>
    <t>A125581776X</t>
  </si>
  <si>
    <t>A125567736T</t>
  </si>
  <si>
    <t>A125556504A</t>
  </si>
  <si>
    <t>A125584584K</t>
  </si>
  <si>
    <t>A125570544J</t>
  </si>
  <si>
    <t>A125550888R</t>
  </si>
  <si>
    <t>A125578968J</t>
  </si>
  <si>
    <t>A125564928F</t>
  </si>
  <si>
    <t>A125559312L</t>
  </si>
  <si>
    <t>A125587392W</t>
  </si>
  <si>
    <t>A125573352V</t>
  </si>
  <si>
    <t>A125562120C</t>
  </si>
  <si>
    <t>A125590200A</t>
  </si>
  <si>
    <t>A125576160F</t>
  </si>
  <si>
    <t>A125553697C</t>
  </si>
  <si>
    <t>A125581777A</t>
  </si>
  <si>
    <t>A125567737V</t>
  </si>
  <si>
    <t>A125553528R</t>
  </si>
  <si>
    <t>A125581608L</t>
  </si>
  <si>
    <t>A125567568T</t>
  </si>
  <si>
    <t>A125556336A</t>
  </si>
  <si>
    <t>A125584416X</t>
  </si>
  <si>
    <t>A125570376J</t>
  </si>
  <si>
    <t>A125550720K</t>
  </si>
  <si>
    <t>A125578800C</t>
  </si>
  <si>
    <t>A125564760L</t>
  </si>
  <si>
    <t>A125559144L</t>
  </si>
  <si>
    <t>A125587224K</t>
  </si>
  <si>
    <t>A125573184V</t>
  </si>
  <si>
    <t>A125561952A</t>
  </si>
  <si>
    <t>A125590032A</t>
  </si>
  <si>
    <t>A125575992C</t>
  </si>
  <si>
    <t>A125553529T</t>
  </si>
  <si>
    <t>A125581609R</t>
  </si>
  <si>
    <t>A125567569V</t>
  </si>
  <si>
    <t>A125553496J</t>
  </si>
  <si>
    <t>A125581576F</t>
  </si>
  <si>
    <t>A125567536X</t>
  </si>
  <si>
    <t>A125556304J</t>
  </si>
  <si>
    <t>A125584384T</t>
  </si>
  <si>
    <t>A125570344R</t>
  </si>
  <si>
    <t>A125550688W</t>
  </si>
  <si>
    <t>A125578768R</t>
  </si>
  <si>
    <t>A125564728L</t>
  </si>
  <si>
    <t>A125559112V</t>
  </si>
  <si>
    <t>A125587192C</t>
  </si>
  <si>
    <t>A125573152A</t>
  </si>
  <si>
    <t>A125561920J</t>
  </si>
  <si>
    <t>A125590000J</t>
  </si>
  <si>
    <t>A125575960K</t>
  </si>
  <si>
    <t>A125553497K</t>
  </si>
  <si>
    <t>A125581577J</t>
  </si>
  <si>
    <t>A125567537A</t>
  </si>
  <si>
    <t>A125553568J</t>
  </si>
  <si>
    <t>A125581648F</t>
  </si>
  <si>
    <t>A125567608X</t>
  </si>
  <si>
    <t>A125556376V</t>
  </si>
  <si>
    <t>A125584456T</t>
  </si>
  <si>
    <t>A125570416R</t>
  </si>
  <si>
    <t>A125550760C</t>
  </si>
  <si>
    <t>A125578840W</t>
  </si>
  <si>
    <t>A125564800V</t>
  </si>
  <si>
    <t>A125559184F</t>
  </si>
  <si>
    <t>A125587264C</t>
  </si>
  <si>
    <t>A125573224A</t>
  </si>
  <si>
    <t>A125561992V</t>
  </si>
  <si>
    <t>A125590072V</t>
  </si>
  <si>
    <t>A125576032L</t>
  </si>
  <si>
    <t>A125553569K</t>
  </si>
  <si>
    <t>A125581649J</t>
  </si>
  <si>
    <t>A125567609A</t>
  </si>
  <si>
    <t>A125553520W</t>
  </si>
  <si>
    <t>A125581600V</t>
  </si>
  <si>
    <t>A125567560X</t>
  </si>
  <si>
    <t>A125556328A</t>
  </si>
  <si>
    <t>A125584408X</t>
  </si>
  <si>
    <t>A125570368J</t>
  </si>
  <si>
    <t>A125550712K</t>
  </si>
  <si>
    <t>A125578792R</t>
  </si>
  <si>
    <t>A125564752L</t>
  </si>
  <si>
    <t>A125559136L</t>
  </si>
  <si>
    <t>A125587216K</t>
  </si>
  <si>
    <t>A125573176V</t>
  </si>
  <si>
    <t>A125561944A</t>
  </si>
  <si>
    <t>A125590024A</t>
  </si>
  <si>
    <t>A125575984C</t>
  </si>
  <si>
    <t>A125553521X</t>
  </si>
  <si>
    <t>A125581601W</t>
  </si>
  <si>
    <t>A125567561A</t>
  </si>
  <si>
    <t>A125553576J</t>
  </si>
  <si>
    <t>A125581656F</t>
  </si>
  <si>
    <t>A125567616X</t>
  </si>
  <si>
    <t>A125556384V</t>
  </si>
  <si>
    <t>A125584464T</t>
  </si>
  <si>
    <t>A125570424R</t>
  </si>
  <si>
    <t>A125550768W</t>
  </si>
  <si>
    <t>A125578848R</t>
  </si>
  <si>
    <t>A125564808L</t>
  </si>
  <si>
    <t>A125559192F</t>
  </si>
  <si>
    <t>A125587272C</t>
  </si>
  <si>
    <t>A125573232A</t>
  </si>
  <si>
    <t>A125562000K</t>
  </si>
  <si>
    <t>A125590080V</t>
  </si>
  <si>
    <t>A125576040L</t>
  </si>
  <si>
    <t>A125553577K</t>
  </si>
  <si>
    <t>A125581657J</t>
  </si>
  <si>
    <t>A125567617A</t>
  </si>
  <si>
    <t>A125553536R</t>
  </si>
  <si>
    <t>A125581616L</t>
  </si>
  <si>
    <t>A125567576T</t>
  </si>
  <si>
    <t>A125556344A</t>
  </si>
  <si>
    <t>A125584424X</t>
  </si>
  <si>
    <t>A125570384J</t>
  </si>
  <si>
    <t>A125550728C</t>
  </si>
  <si>
    <t>A125578808W</t>
  </si>
  <si>
    <t>A125564768F</t>
  </si>
  <si>
    <t>A125559152L</t>
  </si>
  <si>
    <t>A125587232K</t>
  </si>
  <si>
    <t>A125573192V</t>
  </si>
  <si>
    <t>A125561960A</t>
  </si>
  <si>
    <t>A125590040A</t>
  </si>
  <si>
    <t>A125576000V</t>
  </si>
  <si>
    <t>A125553537T</t>
  </si>
  <si>
    <t>A125581617R</t>
  </si>
  <si>
    <t>A125567577V</t>
  </si>
  <si>
    <t>A125553584J</t>
  </si>
  <si>
    <t>A125581664F</t>
  </si>
  <si>
    <t>A125567624X</t>
  </si>
  <si>
    <t>A125556392V</t>
  </si>
  <si>
    <t>A125584472T</t>
  </si>
  <si>
    <t>A125570432R</t>
  </si>
  <si>
    <t>A125550776W</t>
  </si>
  <si>
    <t>A125578856R</t>
  </si>
  <si>
    <t>A125564816L</t>
  </si>
  <si>
    <t>A125559200V</t>
  </si>
  <si>
    <t>A125587280C</t>
  </si>
  <si>
    <t>A125573240A</t>
  </si>
  <si>
    <t>A125562008C</t>
  </si>
  <si>
    <t>A125590088L</t>
  </si>
  <si>
    <t>A125576048F</t>
  </si>
  <si>
    <t>A125553585K</t>
  </si>
  <si>
    <t>A125581665J</t>
  </si>
  <si>
    <t>A125567625A</t>
  </si>
  <si>
    <t>A125553656J</t>
  </si>
  <si>
    <t>A125581736F</t>
  </si>
  <si>
    <t>A125567696K</t>
  </si>
  <si>
    <t>A125556464V</t>
  </si>
  <si>
    <t>A125584544T</t>
  </si>
  <si>
    <t>A125570504R</t>
  </si>
  <si>
    <t>A125550848W</t>
  </si>
  <si>
    <t>A125578928R</t>
  </si>
  <si>
    <t>A125564888X</t>
  </si>
  <si>
    <t>A125559272F</t>
  </si>
  <si>
    <t>A125587352C</t>
  </si>
  <si>
    <t>A125573312A</t>
  </si>
  <si>
    <t>A125562080W</t>
  </si>
  <si>
    <t>A125590160V</t>
  </si>
  <si>
    <t>A125576120L</t>
  </si>
  <si>
    <t>A125553657K</t>
  </si>
  <si>
    <t>A125581737J</t>
  </si>
  <si>
    <t>A125567697L</t>
  </si>
  <si>
    <t>A125553592J</t>
  </si>
  <si>
    <t>A125581672F</t>
  </si>
  <si>
    <t>A125567632X</t>
  </si>
  <si>
    <t>A125556400J</t>
  </si>
  <si>
    <t>A125584480T</t>
  </si>
  <si>
    <t>A125570440R</t>
  </si>
  <si>
    <t>A125550784W</t>
  </si>
  <si>
    <t>A125578864R</t>
  </si>
  <si>
    <t>A125564824L</t>
  </si>
  <si>
    <t>A125559208L</t>
  </si>
  <si>
    <t>A125587288W</t>
  </si>
  <si>
    <t>A125573248V</t>
  </si>
  <si>
    <t>A125562016C</t>
  </si>
  <si>
    <t>A125590096L</t>
  </si>
  <si>
    <t>A125576056F</t>
  </si>
  <si>
    <t>A125553593K</t>
  </si>
  <si>
    <t>A125581673J</t>
  </si>
  <si>
    <t>A125567633A</t>
  </si>
  <si>
    <t>A125553544R</t>
  </si>
  <si>
    <t>A125581624L</t>
  </si>
  <si>
    <t>A125567584T</t>
  </si>
  <si>
    <t>A125556352A</t>
  </si>
  <si>
    <t>A125584432X</t>
  </si>
  <si>
    <t>A125570392J</t>
  </si>
  <si>
    <t>A125550736C</t>
  </si>
  <si>
    <t>A125578816W</t>
  </si>
  <si>
    <t>A125564776F</t>
  </si>
  <si>
    <t>A125559160L</t>
  </si>
  <si>
    <t>A125587240K</t>
  </si>
  <si>
    <t>A125573200J</t>
  </si>
  <si>
    <t>A125561968V</t>
  </si>
  <si>
    <t>A125590048V</t>
  </si>
  <si>
    <t>A125576008L</t>
  </si>
  <si>
    <t>A125553545T</t>
  </si>
  <si>
    <t>A125581625R</t>
  </si>
  <si>
    <t>A125567585V</t>
  </si>
  <si>
    <t>A125553704R</t>
  </si>
  <si>
    <t>A125581784X</t>
  </si>
  <si>
    <t>A125567744T</t>
  </si>
  <si>
    <t>A125556512A</t>
  </si>
  <si>
    <t>A125584592K</t>
  </si>
  <si>
    <t>A125570552J</t>
  </si>
  <si>
    <t>A125550896R</t>
  </si>
  <si>
    <t>A125578976J</t>
  </si>
  <si>
    <t>A125564936F</t>
  </si>
  <si>
    <t>A125559320L</t>
  </si>
  <si>
    <t>A125587400K</t>
  </si>
  <si>
    <t>A125573360V</t>
  </si>
  <si>
    <t>A125562128W</t>
  </si>
  <si>
    <t>A125590208V</t>
  </si>
  <si>
    <t>Queensland ;  Prefers 30 extra hours or more ;  &gt; 52 weeks and over of insufficient hours ;  &gt; Females ;</t>
  </si>
  <si>
    <t>Queensland ;  Prefers 30 extra hours or more ;  Median duration of insufficient hours ;  Persons ;</t>
  </si>
  <si>
    <t>Queensland ;  Prefers 30 extra hours or more ;  Median duration of insufficient hours ;  &gt; Males ;</t>
  </si>
  <si>
    <t>Queensland ;  Prefers 30 extra hours or more ;  Median duration of insufficient hours ;  &gt; Females ;</t>
  </si>
  <si>
    <t>Queensland ;  Would prefer to change employer to work more hours ;  Underemployed part-time workers ;  Persons ;</t>
  </si>
  <si>
    <t>Queensland ;  Would prefer to change employer to work more hours ;  Underemployed part-time workers ;  &gt; Males ;</t>
  </si>
  <si>
    <t>Queensland ;  Would prefer to change employer to work more hours ;  Underemployed part-time workers ;  &gt; Females ;</t>
  </si>
  <si>
    <t>Queensland ;  Would prefer to change employer to work more hours ;  &gt; Fewer than 4 weeks of insufficient hours ;  Persons ;</t>
  </si>
  <si>
    <t>Queensland ;  Would prefer to change employer to work more hours ;  &gt; Fewer than 4 weeks of insufficient hours ;  &gt; Males ;</t>
  </si>
  <si>
    <t>Queensland ;  Would prefer to change employer to work more hours ;  &gt; Fewer than 4 weeks of insufficient hours ;  &gt; Females ;</t>
  </si>
  <si>
    <t>Queensland ;  Would prefer to change employer to work more hours ;  &gt; 4-12 weeks of insufficient hours ;  Persons ;</t>
  </si>
  <si>
    <t>Queensland ;  Would prefer to change employer to work more hours ;  &gt; 4-12 weeks of insufficient hours ;  &gt; Males ;</t>
  </si>
  <si>
    <t>Queensland ;  Would prefer to change employer to work more hours ;  &gt; 4-12 weeks of insufficient hours ;  &gt; Females ;</t>
  </si>
  <si>
    <t>Queensland ;  Would prefer to change employer to work more hours ;  &gt; 13-51 weeks of insufficient hours ;  Persons ;</t>
  </si>
  <si>
    <t>Queensland ;  Would prefer to change employer to work more hours ;  &gt; 13-51 weeks of insufficient hours ;  &gt; Males ;</t>
  </si>
  <si>
    <t>Queensland ;  Would prefer to change employer to work more hours ;  &gt; 13-51 weeks of insufficient hours ;  &gt; Females ;</t>
  </si>
  <si>
    <t>Queensland ;  Would prefer to change employer to work more hours ;  &gt; 52 weeks and over of insufficient hours ;  Persons ;</t>
  </si>
  <si>
    <t>Queensland ;  Would prefer to change employer to work more hours ;  &gt; 52 weeks and over of insufficient hours ;  &gt; Males ;</t>
  </si>
  <si>
    <t>Queensland ;  Would prefer to change employer to work more hours ;  &gt; 52 weeks and over of insufficient hours ;  &gt; Females ;</t>
  </si>
  <si>
    <t>Queensland ;  Would prefer to change employer to work more hours ;  Median duration of insufficient hours ;  Persons ;</t>
  </si>
  <si>
    <t>Queensland ;  Would prefer to change employer to work more hours ;  Median duration of insufficient hours ;  &gt; Males ;</t>
  </si>
  <si>
    <t>Queensland ;  Would prefer to change employer to work more hours ;  Median duration of insufficient hours ;  &gt; Females ;</t>
  </si>
  <si>
    <t>Queensland ;  Would not prefer to change employer to work more hours ;  Underemployed part-time workers ;  Persons ;</t>
  </si>
  <si>
    <t>Queensland ;  Would not prefer to change employer to work more hours ;  Underemployed part-time workers ;  &gt; Males ;</t>
  </si>
  <si>
    <t>Queensland ;  Would not prefer to change employer to work more hours ;  Underemployed part-time workers ;  &gt; Females ;</t>
  </si>
  <si>
    <t>Queensland ;  Would not prefer to change employer to work more hours ;  &gt; Fewer than 4 weeks of insufficient hours ;  Persons ;</t>
  </si>
  <si>
    <t>Queensland ;  Would not prefer to change employer to work more hours ;  &gt; Fewer than 4 weeks of insufficient hours ;  &gt; Males ;</t>
  </si>
  <si>
    <t>Queensland ;  Would not prefer to change employer to work more hours ;  &gt; Fewer than 4 weeks of insufficient hours ;  &gt; Females ;</t>
  </si>
  <si>
    <t>Queensland ;  Would not prefer to change employer to work more hours ;  &gt; 4-12 weeks of insufficient hours ;  Persons ;</t>
  </si>
  <si>
    <t>Queensland ;  Would not prefer to change employer to work more hours ;  &gt; 4-12 weeks of insufficient hours ;  &gt; Males ;</t>
  </si>
  <si>
    <t>Queensland ;  Would not prefer to change employer to work more hours ;  &gt; 4-12 weeks of insufficient hours ;  &gt; Females ;</t>
  </si>
  <si>
    <t>Queensland ;  Would not prefer to change employer to work more hours ;  &gt; 13-51 weeks of insufficient hours ;  Persons ;</t>
  </si>
  <si>
    <t>Queensland ;  Would not prefer to change employer to work more hours ;  &gt; 13-51 weeks of insufficient hours ;  &gt; Males ;</t>
  </si>
  <si>
    <t>Queensland ;  Would not prefer to change employer to work more hours ;  &gt; 13-51 weeks of insufficient hours ;  &gt; Females ;</t>
  </si>
  <si>
    <t>Queensland ;  Would not prefer to change employer to work more hours ;  &gt; 52 weeks and over of insufficient hours ;  Persons ;</t>
  </si>
  <si>
    <t>Queensland ;  Would not prefer to change employer to work more hours ;  &gt; 52 weeks and over of insufficient hours ;  &gt; Males ;</t>
  </si>
  <si>
    <t>Queensland ;  Would not prefer to change employer to work more hours ;  &gt; 52 weeks and over of insufficient hours ;  &gt; Females ;</t>
  </si>
  <si>
    <t>Queensland ;  Would not prefer to change employer to work more hours ;  Median duration of insufficient hours ;  Persons ;</t>
  </si>
  <si>
    <t>Queensland ;  Would not prefer to change employer to work more hours ;  Median duration of insufficient hours ;  &gt; Males ;</t>
  </si>
  <si>
    <t>Queensland ;  Would not prefer to change employer to work more hours ;  Median duration of insufficient hours ;  &gt; Females ;</t>
  </si>
  <si>
    <t>Queensland ;  No preference in changing employer to work more hours ;  Underemployed part-time workers ;  Persons ;</t>
  </si>
  <si>
    <t>Queensland ;  No preference in changing employer to work more hours ;  Underemployed part-time workers ;  &gt; Males ;</t>
  </si>
  <si>
    <t>Queensland ;  No preference in changing employer to work more hours ;  Underemployed part-time workers ;  &gt; Females ;</t>
  </si>
  <si>
    <t>Queensland ;  No preference in changing employer to work more hours ;  &gt; Fewer than 4 weeks of insufficient hours ;  Persons ;</t>
  </si>
  <si>
    <t>Queensland ;  No preference in changing employer to work more hours ;  &gt; Fewer than 4 weeks of insufficient hours ;  &gt; Males ;</t>
  </si>
  <si>
    <t>Queensland ;  No preference in changing employer to work more hours ;  &gt; Fewer than 4 weeks of insufficient hours ;  &gt; Females ;</t>
  </si>
  <si>
    <t>Queensland ;  No preference in changing employer to work more hours ;  &gt; 4-12 weeks of insufficient hours ;  Persons ;</t>
  </si>
  <si>
    <t>Queensland ;  No preference in changing employer to work more hours ;  &gt; 4-12 weeks of insufficient hours ;  &gt; Males ;</t>
  </si>
  <si>
    <t>Queensland ;  No preference in changing employer to work more hours ;  &gt; 4-12 weeks of insufficient hours ;  &gt; Females ;</t>
  </si>
  <si>
    <t>Queensland ;  No preference in changing employer to work more hours ;  &gt; 13-51 weeks of insufficient hours ;  Persons ;</t>
  </si>
  <si>
    <t>Queensland ;  No preference in changing employer to work more hours ;  &gt; 13-51 weeks of insufficient hours ;  &gt; Males ;</t>
  </si>
  <si>
    <t>Queensland ;  No preference in changing employer to work more hours ;  &gt; 13-51 weeks of insufficient hours ;  &gt; Females ;</t>
  </si>
  <si>
    <t>Queensland ;  No preference in changing employer to work more hours ;  &gt; 52 weeks and over of insufficient hours ;  Persons ;</t>
  </si>
  <si>
    <t>Queensland ;  No preference in changing employer to work more hours ;  &gt; 52 weeks and over of insufficient hours ;  &gt; Males ;</t>
  </si>
  <si>
    <t>Queensland ;  No preference in changing employer to work more hours ;  &gt; 52 weeks and over of insufficient hours ;  &gt; Females ;</t>
  </si>
  <si>
    <t>Queensland ;  No preference in changing employer to work more hours ;  Median duration of insufficient hours ;  Persons ;</t>
  </si>
  <si>
    <t>Queensland ;  No preference in changing employer to work more hours ;  Median duration of insufficient hours ;  &gt; Males ;</t>
  </si>
  <si>
    <t>Queensland ;  No preference in changing employer to work more hours ;  Median duration of insufficient hours ;  &gt; Females ;</t>
  </si>
  <si>
    <t>South Australia ;  Underemployed part-time workers ;  Persons ;</t>
  </si>
  <si>
    <t>South Australia ;  Underemployed part-time workers ;  &gt; Males ;</t>
  </si>
  <si>
    <t>South Australia ;  Underemployed part-time workers ;  &gt; Females ;</t>
  </si>
  <si>
    <t>South Australia ;  &gt; Fewer than 4 weeks of insufficient hours ;  Persons ;</t>
  </si>
  <si>
    <t>South Australia ;  &gt; Fewer than 4 weeks of insufficient hours ;  &gt; Males ;</t>
  </si>
  <si>
    <t>South Australia ;  &gt; Fewer than 4 weeks of insufficient hours ;  &gt; Females ;</t>
  </si>
  <si>
    <t>South Australia ;  &gt; 4-12 weeks of insufficient hours ;  Persons ;</t>
  </si>
  <si>
    <t>South Australia ;  &gt; 4-12 weeks of insufficient hours ;  &gt; Males ;</t>
  </si>
  <si>
    <t>South Australia ;  &gt; 4-12 weeks of insufficient hours ;  &gt; Females ;</t>
  </si>
  <si>
    <t>South Australia ;  &gt; 13-51 weeks of insufficient hours ;  Persons ;</t>
  </si>
  <si>
    <t>South Australia ;  &gt; 13-51 weeks of insufficient hours ;  &gt; Males ;</t>
  </si>
  <si>
    <t>South Australia ;  &gt; 13-51 weeks of insufficient hours ;  &gt; Females ;</t>
  </si>
  <si>
    <t>South Australia ;  &gt; 52 weeks and over of insufficient hours ;  Persons ;</t>
  </si>
  <si>
    <t>South Australia ;  &gt; 52 weeks and over of insufficient hours ;  &gt; Males ;</t>
  </si>
  <si>
    <t>South Australia ;  &gt; 52 weeks and over of insufficient hours ;  &gt; Females ;</t>
  </si>
  <si>
    <t>South Australia ;  Median duration of insufficient hours ;  Persons ;</t>
  </si>
  <si>
    <t>South Australia ;  Median duration of insufficient hours ;  &gt; Males ;</t>
  </si>
  <si>
    <t>South Australia ;  Median duration of insufficient hours ;  &gt; Females ;</t>
  </si>
  <si>
    <t>South Australia ;  15-64 years ;  Underemployed part-time workers ;  Persons ;</t>
  </si>
  <si>
    <t>South Australia ;  15-64 years ;  Underemployed part-time workers ;  &gt; Males ;</t>
  </si>
  <si>
    <t>South Australia ;  15-64 years ;  Underemployed part-time workers ;  &gt; Females ;</t>
  </si>
  <si>
    <t>South Australia ;  15-64 years ;  &gt; Fewer than 4 weeks of insufficient hours ;  Persons ;</t>
  </si>
  <si>
    <t>South Australia ;  15-64 years ;  &gt; Fewer than 4 weeks of insufficient hours ;  &gt; Males ;</t>
  </si>
  <si>
    <t>South Australia ;  15-64 years ;  &gt; Fewer than 4 weeks of insufficient hours ;  &gt; Females ;</t>
  </si>
  <si>
    <t>South Australia ;  15-64 years ;  &gt; 4-12 weeks of insufficient hours ;  Persons ;</t>
  </si>
  <si>
    <t>South Australia ;  15-64 years ;  &gt; 4-12 weeks of insufficient hours ;  &gt; Males ;</t>
  </si>
  <si>
    <t>South Australia ;  15-64 years ;  &gt; 4-12 weeks of insufficient hours ;  &gt; Females ;</t>
  </si>
  <si>
    <t>South Australia ;  15-64 years ;  &gt; 13-51 weeks of insufficient hours ;  Persons ;</t>
  </si>
  <si>
    <t>South Australia ;  15-64 years ;  &gt; 13-51 weeks of insufficient hours ;  &gt; Males ;</t>
  </si>
  <si>
    <t>South Australia ;  15-64 years ;  &gt; 13-51 weeks of insufficient hours ;  &gt; Females ;</t>
  </si>
  <si>
    <t>South Australia ;  15-64 years ;  &gt; 52 weeks and over of insufficient hours ;  Persons ;</t>
  </si>
  <si>
    <t>South Australia ;  15-64 years ;  &gt; 52 weeks and over of insufficient hours ;  &gt; Males ;</t>
  </si>
  <si>
    <t>South Australia ;  15-64 years ;  &gt; 52 weeks and over of insufficient hours ;  &gt; Females ;</t>
  </si>
  <si>
    <t>South Australia ;  15-64 years ;  Median duration of insufficient hours ;  Persons ;</t>
  </si>
  <si>
    <t>South Australia ;  15-64 years ;  Median duration of insufficient hours ;  &gt; Males ;</t>
  </si>
  <si>
    <t>South Australia ;  15-64 years ;  Median duration of insufficient hours ;  &gt; Females ;</t>
  </si>
  <si>
    <t>South Australia ;  &gt; 15-24 years ;  Underemployed part-time workers ;  Persons ;</t>
  </si>
  <si>
    <t>South Australia ;  &gt; 15-24 years ;  Underemployed part-time workers ;  &gt; Males ;</t>
  </si>
  <si>
    <t>South Australia ;  &gt; 15-24 years ;  Underemployed part-time workers ;  &gt; Females ;</t>
  </si>
  <si>
    <t>South Australia ;  &gt; 15-24 years ;  &gt; Fewer than 4 weeks of insufficient hours ;  Persons ;</t>
  </si>
  <si>
    <t>South Australia ;  &gt; 15-24 years ;  &gt; Fewer than 4 weeks of insufficient hours ;  &gt; Males ;</t>
  </si>
  <si>
    <t>South Australia ;  &gt; 15-24 years ;  &gt; Fewer than 4 weeks of insufficient hours ;  &gt; Females ;</t>
  </si>
  <si>
    <t>South Australia ;  &gt; 15-24 years ;  &gt; 4-12 weeks of insufficient hours ;  Persons ;</t>
  </si>
  <si>
    <t>South Australia ;  &gt; 15-24 years ;  &gt; 4-12 weeks of insufficient hours ;  &gt; Males ;</t>
  </si>
  <si>
    <t>South Australia ;  &gt; 15-24 years ;  &gt; 4-12 weeks of insufficient hours ;  &gt; Females ;</t>
  </si>
  <si>
    <t>South Australia ;  &gt; 15-24 years ;  &gt; 13-51 weeks of insufficient hours ;  Persons ;</t>
  </si>
  <si>
    <t>South Australia ;  &gt; 15-24 years ;  &gt; 13-51 weeks of insufficient hours ;  &gt; Males ;</t>
  </si>
  <si>
    <t>South Australia ;  &gt; 15-24 years ;  &gt; 13-51 weeks of insufficient hours ;  &gt; Females ;</t>
  </si>
  <si>
    <t>South Australia ;  &gt; 15-24 years ;  &gt; 52 weeks and over of insufficient hours ;  Persons ;</t>
  </si>
  <si>
    <t>South Australia ;  &gt; 15-24 years ;  &gt; 52 weeks and over of insufficient hours ;  &gt; Males ;</t>
  </si>
  <si>
    <t>South Australia ;  &gt; 15-24 years ;  &gt; 52 weeks and over of insufficient hours ;  &gt; Females ;</t>
  </si>
  <si>
    <t>South Australia ;  &gt; 15-24 years ;  Median duration of insufficient hours ;  Persons ;</t>
  </si>
  <si>
    <t>South Australia ;  &gt; 15-24 years ;  Median duration of insufficient hours ;  &gt; Males ;</t>
  </si>
  <si>
    <t>South Australia ;  &gt; 15-24 years ;  Median duration of insufficient hours ;  &gt; Females ;</t>
  </si>
  <si>
    <t>South Australia ;  &gt; 25-44 years ;  Underemployed part-time workers ;  Persons ;</t>
  </si>
  <si>
    <t>South Australia ;  &gt; 25-44 years ;  Underemployed part-time workers ;  &gt; Males ;</t>
  </si>
  <si>
    <t>South Australia ;  &gt; 25-44 years ;  Underemployed part-time workers ;  &gt; Females ;</t>
  </si>
  <si>
    <t>South Australia ;  &gt; 25-44 years ;  &gt; Fewer than 4 weeks of insufficient hours ;  Persons ;</t>
  </si>
  <si>
    <t>South Australia ;  &gt; 25-44 years ;  &gt; Fewer than 4 weeks of insufficient hours ;  &gt; Males ;</t>
  </si>
  <si>
    <t>South Australia ;  &gt; 25-44 years ;  &gt; Fewer than 4 weeks of insufficient hours ;  &gt; Females ;</t>
  </si>
  <si>
    <t>South Australia ;  &gt; 25-44 years ;  &gt; 4-12 weeks of insufficient hours ;  Persons ;</t>
  </si>
  <si>
    <t>South Australia ;  &gt; 25-44 years ;  &gt; 4-12 weeks of insufficient hours ;  &gt; Males ;</t>
  </si>
  <si>
    <t>South Australia ;  &gt; 25-44 years ;  &gt; 4-12 weeks of insufficient hours ;  &gt; Females ;</t>
  </si>
  <si>
    <t>South Australia ;  &gt; 25-44 years ;  &gt; 13-51 weeks of insufficient hours ;  Persons ;</t>
  </si>
  <si>
    <t>South Australia ;  &gt; 25-44 years ;  &gt; 13-51 weeks of insufficient hours ;  &gt; Males ;</t>
  </si>
  <si>
    <t>South Australia ;  &gt; 25-44 years ;  &gt; 13-51 weeks of insufficient hours ;  &gt; Females ;</t>
  </si>
  <si>
    <t>South Australia ;  &gt; 25-44 years ;  &gt; 52 weeks and over of insufficient hours ;  Persons ;</t>
  </si>
  <si>
    <t>South Australia ;  &gt; 25-44 years ;  &gt; 52 weeks and over of insufficient hours ;  &gt; Males ;</t>
  </si>
  <si>
    <t>South Australia ;  &gt; 25-44 years ;  &gt; 52 weeks and over of insufficient hours ;  &gt; Females ;</t>
  </si>
  <si>
    <t>South Australia ;  &gt; 25-44 years ;  Median duration of insufficient hours ;  Persons ;</t>
  </si>
  <si>
    <t>South Australia ;  &gt; 25-44 years ;  Median duration of insufficient hours ;  &gt; Males ;</t>
  </si>
  <si>
    <t>South Australia ;  &gt; 25-44 years ;  Median duration of insufficient hours ;  &gt; Females ;</t>
  </si>
  <si>
    <t>South Australia ;  &gt;&gt; 25-34 years ;  Underemployed part-time workers ;  Persons ;</t>
  </si>
  <si>
    <t>South Australia ;  &gt;&gt; 25-34 years ;  Underemployed part-time workers ;  &gt; Males ;</t>
  </si>
  <si>
    <t>South Australia ;  &gt;&gt; 25-34 years ;  Underemployed part-time workers ;  &gt; Females ;</t>
  </si>
  <si>
    <t>South Australia ;  &gt;&gt; 25-34 years ;  &gt; Fewer than 4 weeks of insufficient hours ;  Persons ;</t>
  </si>
  <si>
    <t>South Australia ;  &gt;&gt; 25-34 years ;  &gt; Fewer than 4 weeks of insufficient hours ;  &gt; Males ;</t>
  </si>
  <si>
    <t>South Australia ;  &gt;&gt; 25-34 years ;  &gt; Fewer than 4 weeks of insufficient hours ;  &gt; Females ;</t>
  </si>
  <si>
    <t>South Australia ;  &gt;&gt; 25-34 years ;  &gt; 4-12 weeks of insufficient hours ;  Persons ;</t>
  </si>
  <si>
    <t>South Australia ;  &gt;&gt; 25-34 years ;  &gt; 4-12 weeks of insufficient hours ;  &gt; Males ;</t>
  </si>
  <si>
    <t>South Australia ;  &gt;&gt; 25-34 years ;  &gt; 4-12 weeks of insufficient hours ;  &gt; Females ;</t>
  </si>
  <si>
    <t>South Australia ;  &gt;&gt; 25-34 years ;  &gt; 13-51 weeks of insufficient hours ;  Persons ;</t>
  </si>
  <si>
    <t>South Australia ;  &gt;&gt; 25-34 years ;  &gt; 13-51 weeks of insufficient hours ;  &gt; Males ;</t>
  </si>
  <si>
    <t>South Australia ;  &gt;&gt; 25-34 years ;  &gt; 13-51 weeks of insufficient hours ;  &gt; Females ;</t>
  </si>
  <si>
    <t>South Australia ;  &gt;&gt; 25-34 years ;  &gt; 52 weeks and over of insufficient hours ;  Persons ;</t>
  </si>
  <si>
    <t>South Australia ;  &gt;&gt; 25-34 years ;  &gt; 52 weeks and over of insufficient hours ;  &gt; Males ;</t>
  </si>
  <si>
    <t>South Australia ;  &gt;&gt; 25-34 years ;  &gt; 52 weeks and over of insufficient hours ;  &gt; Females ;</t>
  </si>
  <si>
    <t>South Australia ;  &gt;&gt; 25-34 years ;  Median duration of insufficient hours ;  Persons ;</t>
  </si>
  <si>
    <t>South Australia ;  &gt;&gt; 25-34 years ;  Median duration of insufficient hours ;  &gt; Males ;</t>
  </si>
  <si>
    <t>South Australia ;  &gt;&gt; 25-34 years ;  Median duration of insufficient hours ;  &gt; Females ;</t>
  </si>
  <si>
    <t>South Australia ;  &gt;&gt; 35-44 years ;  Underemployed part-time workers ;  Persons ;</t>
  </si>
  <si>
    <t>South Australia ;  &gt;&gt; 35-44 years ;  Underemployed part-time workers ;  &gt; Males ;</t>
  </si>
  <si>
    <t>South Australia ;  &gt;&gt; 35-44 years ;  Underemployed part-time workers ;  &gt; Females ;</t>
  </si>
  <si>
    <t>South Australia ;  &gt;&gt; 35-44 years ;  &gt; Fewer than 4 weeks of insufficient hours ;  Persons ;</t>
  </si>
  <si>
    <t>South Australia ;  &gt;&gt; 35-44 years ;  &gt; Fewer than 4 weeks of insufficient hours ;  &gt; Males ;</t>
  </si>
  <si>
    <t>South Australia ;  &gt;&gt; 35-44 years ;  &gt; Fewer than 4 weeks of insufficient hours ;  &gt; Females ;</t>
  </si>
  <si>
    <t>South Australia ;  &gt;&gt; 35-44 years ;  &gt; 4-12 weeks of insufficient hours ;  Persons ;</t>
  </si>
  <si>
    <t>South Australia ;  &gt;&gt; 35-44 years ;  &gt; 4-12 weeks of insufficient hours ;  &gt; Males ;</t>
  </si>
  <si>
    <t>South Australia ;  &gt;&gt; 35-44 years ;  &gt; 4-12 weeks of insufficient hours ;  &gt; Females ;</t>
  </si>
  <si>
    <t>South Australia ;  &gt;&gt; 35-44 years ;  &gt; 13-51 weeks of insufficient hours ;  Persons ;</t>
  </si>
  <si>
    <t>South Australia ;  &gt;&gt; 35-44 years ;  &gt; 13-51 weeks of insufficient hours ;  &gt; Males ;</t>
  </si>
  <si>
    <t>South Australia ;  &gt;&gt; 35-44 years ;  &gt; 13-51 weeks of insufficient hours ;  &gt; Females ;</t>
  </si>
  <si>
    <t>South Australia ;  &gt;&gt; 35-44 years ;  &gt; 52 weeks and over of insufficient hours ;  Persons ;</t>
  </si>
  <si>
    <t>South Australia ;  &gt;&gt; 35-44 years ;  &gt; 52 weeks and over of insufficient hours ;  &gt; Males ;</t>
  </si>
  <si>
    <t>South Australia ;  &gt;&gt; 35-44 years ;  &gt; 52 weeks and over of insufficient hours ;  &gt; Females ;</t>
  </si>
  <si>
    <t>South Australia ;  &gt;&gt; 35-44 years ;  Median duration of insufficient hours ;  Persons ;</t>
  </si>
  <si>
    <t>South Australia ;  &gt;&gt; 35-44 years ;  Median duration of insufficient hours ;  &gt; Males ;</t>
  </si>
  <si>
    <t>South Australia ;  &gt;&gt; 35-44 years ;  Median duration of insufficient hours ;  &gt; Females ;</t>
  </si>
  <si>
    <t>South Australia ;  &gt; 45-64 years ;  Underemployed part-time workers ;  Persons ;</t>
  </si>
  <si>
    <t>South Australia ;  &gt; 45-64 years ;  Underemployed part-time workers ;  &gt; Males ;</t>
  </si>
  <si>
    <t>South Australia ;  &gt; 45-64 years ;  Underemployed part-time workers ;  &gt; Females ;</t>
  </si>
  <si>
    <t>South Australia ;  &gt; 45-64 years ;  &gt; Fewer than 4 weeks of insufficient hours ;  Persons ;</t>
  </si>
  <si>
    <t>South Australia ;  &gt; 45-64 years ;  &gt; Fewer than 4 weeks of insufficient hours ;  &gt; Males ;</t>
  </si>
  <si>
    <t>South Australia ;  &gt; 45-64 years ;  &gt; Fewer than 4 weeks of insufficient hours ;  &gt; Females ;</t>
  </si>
  <si>
    <t>South Australia ;  &gt; 45-64 years ;  &gt; 4-12 weeks of insufficient hours ;  Persons ;</t>
  </si>
  <si>
    <t>South Australia ;  &gt; 45-64 years ;  &gt; 4-12 weeks of insufficient hours ;  &gt; Males ;</t>
  </si>
  <si>
    <t>South Australia ;  &gt; 45-64 years ;  &gt; 4-12 weeks of insufficient hours ;  &gt; Females ;</t>
  </si>
  <si>
    <t>South Australia ;  &gt; 45-64 years ;  &gt; 13-51 weeks of insufficient hours ;  Persons ;</t>
  </si>
  <si>
    <t>South Australia ;  &gt; 45-64 years ;  &gt; 13-51 weeks of insufficient hours ;  &gt; Males ;</t>
  </si>
  <si>
    <t>South Australia ;  &gt; 45-64 years ;  &gt; 13-51 weeks of insufficient hours ;  &gt; Females ;</t>
  </si>
  <si>
    <t>South Australia ;  &gt; 45-64 years ;  &gt; 52 weeks and over of insufficient hours ;  Persons ;</t>
  </si>
  <si>
    <t>South Australia ;  &gt; 45-64 years ;  &gt; 52 weeks and over of insufficient hours ;  &gt; Males ;</t>
  </si>
  <si>
    <t>South Australia ;  &gt; 45-64 years ;  &gt; 52 weeks and over of insufficient hours ;  &gt; Females ;</t>
  </si>
  <si>
    <t>South Australia ;  &gt; 45-64 years ;  Median duration of insufficient hours ;  Persons ;</t>
  </si>
  <si>
    <t>South Australia ;  &gt; 45-64 years ;  Median duration of insufficient hours ;  &gt; Males ;</t>
  </si>
  <si>
    <t>South Australia ;  &gt; 45-64 years ;  Median duration of insufficient hours ;  &gt; Females ;</t>
  </si>
  <si>
    <t>South Australia ;  &gt;&gt; 45-54 years ;  Underemployed part-time workers ;  Persons ;</t>
  </si>
  <si>
    <t>South Australia ;  &gt;&gt; 45-54 years ;  Underemployed part-time workers ;  &gt; Males ;</t>
  </si>
  <si>
    <t>South Australia ;  &gt;&gt; 45-54 years ;  Underemployed part-time workers ;  &gt; Females ;</t>
  </si>
  <si>
    <t>South Australia ;  &gt;&gt; 45-54 years ;  &gt; Fewer than 4 weeks of insufficient hours ;  Persons ;</t>
  </si>
  <si>
    <t>South Australia ;  &gt;&gt; 45-54 years ;  &gt; Fewer than 4 weeks of insufficient hours ;  &gt; Males ;</t>
  </si>
  <si>
    <t>South Australia ;  &gt;&gt; 45-54 years ;  &gt; Fewer than 4 weeks of insufficient hours ;  &gt; Females ;</t>
  </si>
  <si>
    <t>South Australia ;  &gt;&gt; 45-54 years ;  &gt; 4-12 weeks of insufficient hours ;  Persons ;</t>
  </si>
  <si>
    <t>South Australia ;  &gt;&gt; 45-54 years ;  &gt; 4-12 weeks of insufficient hours ;  &gt; Males ;</t>
  </si>
  <si>
    <t>South Australia ;  &gt;&gt; 45-54 years ;  &gt; 4-12 weeks of insufficient hours ;  &gt; Females ;</t>
  </si>
  <si>
    <t>South Australia ;  &gt;&gt; 45-54 years ;  &gt; 13-51 weeks of insufficient hours ;  Persons ;</t>
  </si>
  <si>
    <t>South Australia ;  &gt;&gt; 45-54 years ;  &gt; 13-51 weeks of insufficient hours ;  &gt; Males ;</t>
  </si>
  <si>
    <t>South Australia ;  &gt;&gt; 45-54 years ;  &gt; 13-51 weeks of insufficient hours ;  &gt; Females ;</t>
  </si>
  <si>
    <t>South Australia ;  &gt;&gt; 45-54 years ;  &gt; 52 weeks and over of insufficient hours ;  Persons ;</t>
  </si>
  <si>
    <t>South Australia ;  &gt;&gt; 45-54 years ;  &gt; 52 weeks and over of insufficient hours ;  &gt; Males ;</t>
  </si>
  <si>
    <t>South Australia ;  &gt;&gt; 45-54 years ;  &gt; 52 weeks and over of insufficient hours ;  &gt; Females ;</t>
  </si>
  <si>
    <t>South Australia ;  &gt;&gt; 45-54 years ;  Median duration of insufficient hours ;  Persons ;</t>
  </si>
  <si>
    <t>South Australia ;  &gt;&gt; 45-54 years ;  Median duration of insufficient hours ;  &gt; Males ;</t>
  </si>
  <si>
    <t>South Australia ;  &gt;&gt; 45-54 years ;  Median duration of insufficient hours ;  &gt; Females ;</t>
  </si>
  <si>
    <t>South Australia ;  &gt;&gt; 55-64 years ;  Underemployed part-time workers ;  Persons ;</t>
  </si>
  <si>
    <t>South Australia ;  &gt;&gt; 55-64 years ;  Underemployed part-time workers ;  &gt; Males ;</t>
  </si>
  <si>
    <t>South Australia ;  &gt;&gt; 55-64 years ;  Underemployed part-time workers ;  &gt; Females ;</t>
  </si>
  <si>
    <t>South Australia ;  &gt;&gt; 55-64 years ;  &gt; Fewer than 4 weeks of insufficient hours ;  Persons ;</t>
  </si>
  <si>
    <t>South Australia ;  &gt;&gt; 55-64 years ;  &gt; Fewer than 4 weeks of insufficient hours ;  &gt; Males ;</t>
  </si>
  <si>
    <t>South Australia ;  &gt;&gt; 55-64 years ;  &gt; Fewer than 4 weeks of insufficient hours ;  &gt; Females ;</t>
  </si>
  <si>
    <t>South Australia ;  &gt;&gt; 55-64 years ;  &gt; 4-12 weeks of insufficient hours ;  Persons ;</t>
  </si>
  <si>
    <t>South Australia ;  &gt;&gt; 55-64 years ;  &gt; 4-12 weeks of insufficient hours ;  &gt; Males ;</t>
  </si>
  <si>
    <t>South Australia ;  &gt;&gt; 55-64 years ;  &gt; 4-12 weeks of insufficient hours ;  &gt; Females ;</t>
  </si>
  <si>
    <t>South Australia ;  &gt;&gt; 55-64 years ;  &gt; 13-51 weeks of insufficient hours ;  Persons ;</t>
  </si>
  <si>
    <t>South Australia ;  &gt;&gt; 55-64 years ;  &gt; 13-51 weeks of insufficient hours ;  &gt; Males ;</t>
  </si>
  <si>
    <t>South Australia ;  &gt;&gt; 55-64 years ;  &gt; 13-51 weeks of insufficient hours ;  &gt; Females ;</t>
  </si>
  <si>
    <t>South Australia ;  &gt;&gt; 55-64 years ;  &gt; 52 weeks and over of insufficient hours ;  Persons ;</t>
  </si>
  <si>
    <t>South Australia ;  &gt;&gt; 55-64 years ;  &gt; 52 weeks and over of insufficient hours ;  &gt; Males ;</t>
  </si>
  <si>
    <t>South Australia ;  &gt;&gt; 55-64 years ;  &gt; 52 weeks and over of insufficient hours ;  &gt; Females ;</t>
  </si>
  <si>
    <t>South Australia ;  &gt;&gt; 55-64 years ;  Median duration of insufficient hours ;  Persons ;</t>
  </si>
  <si>
    <t>South Australia ;  &gt;&gt; 55-64 years ;  Median duration of insufficient hours ;  &gt; Males ;</t>
  </si>
  <si>
    <t>South Australia ;  &gt;&gt; 55-64 years ;  Median duration of insufficient hours ;  &gt; Females ;</t>
  </si>
  <si>
    <t>South Australia ;  65 years and over ;  Underemployed part-time workers ;  Persons ;</t>
  </si>
  <si>
    <t>South Australia ;  65 years and over ;  Underemployed part-time workers ;  &gt; Males ;</t>
  </si>
  <si>
    <t>South Australia ;  65 years and over ;  Underemployed part-time workers ;  &gt; Females ;</t>
  </si>
  <si>
    <t>South Australia ;  65 years and over ;  &gt; Fewer than 4 weeks of insufficient hours ;  Persons ;</t>
  </si>
  <si>
    <t>South Australia ;  65 years and over ;  &gt; Fewer than 4 weeks of insufficient hours ;  &gt; Males ;</t>
  </si>
  <si>
    <t>South Australia ;  65 years and over ;  &gt; Fewer than 4 weeks of insufficient hours ;  &gt; Females ;</t>
  </si>
  <si>
    <t>South Australia ;  65 years and over ;  &gt; 4-12 weeks of insufficient hours ;  Persons ;</t>
  </si>
  <si>
    <t>South Australia ;  65 years and over ;  &gt; 4-12 weeks of insufficient hours ;  &gt; Males ;</t>
  </si>
  <si>
    <t>South Australia ;  65 years and over ;  &gt; 4-12 weeks of insufficient hours ;  &gt; Females ;</t>
  </si>
  <si>
    <t>South Australia ;  65 years and over ;  &gt; 13-51 weeks of insufficient hours ;  Persons ;</t>
  </si>
  <si>
    <t>South Australia ;  65 years and over ;  &gt; 13-51 weeks of insufficient hours ;  &gt; Males ;</t>
  </si>
  <si>
    <t>South Australia ;  65 years and over ;  &gt; 13-51 weeks of insufficient hours ;  &gt; Females ;</t>
  </si>
  <si>
    <t>South Australia ;  65 years and over ;  &gt; 52 weeks and over of insufficient hours ;  Persons ;</t>
  </si>
  <si>
    <t>South Australia ;  65 years and over ;  &gt; 52 weeks and over of insufficient hours ;  &gt; Males ;</t>
  </si>
  <si>
    <t>South Australia ;  65 years and over ;  &gt; 52 weeks and over of insufficient hours ;  &gt; Females ;</t>
  </si>
  <si>
    <t>South Australia ;  65 years and over ;  Median duration of insufficient hours ;  Persons ;</t>
  </si>
  <si>
    <t>South Australia ;  65 years and over ;  Median duration of insufficient hours ;  &gt; Males ;</t>
  </si>
  <si>
    <t>South Australia ;  65 years and over ;  Median duration of insufficient hours ;  &gt; Females ;</t>
  </si>
  <si>
    <t>South Australia ;  Family member ;  Underemployed part-time workers ;  Persons ;</t>
  </si>
  <si>
    <t>South Australia ;  Family member ;  Underemployed part-time workers ;  &gt; Males ;</t>
  </si>
  <si>
    <t>South Australia ;  Family member ;  Underemployed part-time workers ;  &gt; Females ;</t>
  </si>
  <si>
    <t>South Australia ;  Family member ;  &gt; Fewer than 4 weeks of insufficient hours ;  Persons ;</t>
  </si>
  <si>
    <t>South Australia ;  Family member ;  &gt; Fewer than 4 weeks of insufficient hours ;  &gt; Males ;</t>
  </si>
  <si>
    <t>South Australia ;  Family member ;  &gt; Fewer than 4 weeks of insufficient hours ;  &gt; Females ;</t>
  </si>
  <si>
    <t>South Australia ;  Family member ;  &gt; 4-12 weeks of insufficient hours ;  Persons ;</t>
  </si>
  <si>
    <t>South Australia ;  Family member ;  &gt; 4-12 weeks of insufficient hours ;  &gt; Males ;</t>
  </si>
  <si>
    <t>South Australia ;  Family member ;  &gt; 4-12 weeks of insufficient hours ;  &gt; Females ;</t>
  </si>
  <si>
    <t>South Australia ;  Family member ;  &gt; 13-51 weeks of insufficient hours ;  Persons ;</t>
  </si>
  <si>
    <t>South Australia ;  Family member ;  &gt; 13-51 weeks of insufficient hours ;  &gt; Males ;</t>
  </si>
  <si>
    <t>South Australia ;  Family member ;  &gt; 13-51 weeks of insufficient hours ;  &gt; Females ;</t>
  </si>
  <si>
    <t>A125576168X</t>
  </si>
  <si>
    <t>A125553705T</t>
  </si>
  <si>
    <t>A125581785A</t>
  </si>
  <si>
    <t>A125567745V</t>
  </si>
  <si>
    <t>A125553664J</t>
  </si>
  <si>
    <t>A125581744F</t>
  </si>
  <si>
    <t>A125567704X</t>
  </si>
  <si>
    <t>A125556472V</t>
  </si>
  <si>
    <t>A125584552T</t>
  </si>
  <si>
    <t>A125570512R</t>
  </si>
  <si>
    <t>A125550856W</t>
  </si>
  <si>
    <t>A125578936R</t>
  </si>
  <si>
    <t>A125564896X</t>
  </si>
  <si>
    <t>A125559280F</t>
  </si>
  <si>
    <t>A125587360C</t>
  </si>
  <si>
    <t>A125573320A</t>
  </si>
  <si>
    <t>A125562088R</t>
  </si>
  <si>
    <t>A125590168L</t>
  </si>
  <si>
    <t>A125576128F</t>
  </si>
  <si>
    <t>A125553665K</t>
  </si>
  <si>
    <t>A125581745J</t>
  </si>
  <si>
    <t>A125567705A</t>
  </si>
  <si>
    <t>A125553672J</t>
  </si>
  <si>
    <t>A125581752F</t>
  </si>
  <si>
    <t>A125567712X</t>
  </si>
  <si>
    <t>A125556480V</t>
  </si>
  <si>
    <t>A125584560T</t>
  </si>
  <si>
    <t>A125570520R</t>
  </si>
  <si>
    <t>A125550864W</t>
  </si>
  <si>
    <t>A125578944R</t>
  </si>
  <si>
    <t>A125564904L</t>
  </si>
  <si>
    <t>A125559288X</t>
  </si>
  <si>
    <t>A125587368W</t>
  </si>
  <si>
    <t>A125573328V</t>
  </si>
  <si>
    <t>A125562096R</t>
  </si>
  <si>
    <t>A125590176L</t>
  </si>
  <si>
    <t>A125576136F</t>
  </si>
  <si>
    <t>A125553673K</t>
  </si>
  <si>
    <t>A125581753J</t>
  </si>
  <si>
    <t>A125567713A</t>
  </si>
  <si>
    <t>A125553776A</t>
  </si>
  <si>
    <t>A125581856X</t>
  </si>
  <si>
    <t>A125567816T</t>
  </si>
  <si>
    <t>A125556584L</t>
  </si>
  <si>
    <t>A125584664K</t>
  </si>
  <si>
    <t>A125570624J</t>
  </si>
  <si>
    <t>A125550968R</t>
  </si>
  <si>
    <t>A125579048K</t>
  </si>
  <si>
    <t>A125565008J</t>
  </si>
  <si>
    <t>A125559392X</t>
  </si>
  <si>
    <t>A125587472W</t>
  </si>
  <si>
    <t>A125573432V</t>
  </si>
  <si>
    <t>A125562200C</t>
  </si>
  <si>
    <t>A125590280L</t>
  </si>
  <si>
    <t>A125576240F</t>
  </si>
  <si>
    <t>A125553777C</t>
  </si>
  <si>
    <t>A125581857A</t>
  </si>
  <si>
    <t>A125567817V</t>
  </si>
  <si>
    <t>A125553816J</t>
  </si>
  <si>
    <t>A125581896T</t>
  </si>
  <si>
    <t>A125567856K</t>
  </si>
  <si>
    <t>A125556624V</t>
  </si>
  <si>
    <t>A125584704T</t>
  </si>
  <si>
    <t>A125570664A</t>
  </si>
  <si>
    <t>A125551008X</t>
  </si>
  <si>
    <t>A125579088C</t>
  </si>
  <si>
    <t>A125565048A</t>
  </si>
  <si>
    <t>A125559432F</t>
  </si>
  <si>
    <t>A125587512C</t>
  </si>
  <si>
    <t>A125573472L</t>
  </si>
  <si>
    <t>A125562240W</t>
  </si>
  <si>
    <t>A125590320V</t>
  </si>
  <si>
    <t>A125576280X</t>
  </si>
  <si>
    <t>A125553817K</t>
  </si>
  <si>
    <t>A125581897V</t>
  </si>
  <si>
    <t>A125567857L</t>
  </si>
  <si>
    <t>A125554024C</t>
  </si>
  <si>
    <t>A125582104A</t>
  </si>
  <si>
    <t>A125568064F</t>
  </si>
  <si>
    <t>A125556832L</t>
  </si>
  <si>
    <t>A125584912K</t>
  </si>
  <si>
    <t>A125570872V</t>
  </si>
  <si>
    <t>A125551216T</t>
  </si>
  <si>
    <t>A125579296W</t>
  </si>
  <si>
    <t>A125565256V</t>
  </si>
  <si>
    <t>A125559640X</t>
  </si>
  <si>
    <t>A125587720W</t>
  </si>
  <si>
    <t>A125573680F</t>
  </si>
  <si>
    <t>A125562448J</t>
  </si>
  <si>
    <t>A125590528F</t>
  </si>
  <si>
    <t>A125576488K</t>
  </si>
  <si>
    <t>A125554025F</t>
  </si>
  <si>
    <t>A125582105C</t>
  </si>
  <si>
    <t>A125568065J</t>
  </si>
  <si>
    <t>A125553912J</t>
  </si>
  <si>
    <t>A125581992T</t>
  </si>
  <si>
    <t>A125567952K</t>
  </si>
  <si>
    <t>A125556720V</t>
  </si>
  <si>
    <t>A125584800T</t>
  </si>
  <si>
    <t>A125570760A</t>
  </si>
  <si>
    <t>A125551104X</t>
  </si>
  <si>
    <t>A125579184C</t>
  </si>
  <si>
    <t>A125565144A</t>
  </si>
  <si>
    <t>A125559528X</t>
  </si>
  <si>
    <t>A125587608W</t>
  </si>
  <si>
    <t>A125573568F</t>
  </si>
  <si>
    <t>A125562336R</t>
  </si>
  <si>
    <t>A125590416L</t>
  </si>
  <si>
    <t>A125576376T</t>
  </si>
  <si>
    <t>A125553913K</t>
  </si>
  <si>
    <t>A125581993V</t>
  </si>
  <si>
    <t>A125567953L</t>
  </si>
  <si>
    <t>A125554032C</t>
  </si>
  <si>
    <t>A125582112A</t>
  </si>
  <si>
    <t>A125568072F</t>
  </si>
  <si>
    <t>A125556840L</t>
  </si>
  <si>
    <t>A125584920K</t>
  </si>
  <si>
    <t>A125570880V</t>
  </si>
  <si>
    <t>A125551224T</t>
  </si>
  <si>
    <t>A125579304K</t>
  </si>
  <si>
    <t>A125565264V</t>
  </si>
  <si>
    <t>A125559648T</t>
  </si>
  <si>
    <t>A125587728R</t>
  </si>
  <si>
    <t>A125573688X</t>
  </si>
  <si>
    <t>A125562456J</t>
  </si>
  <si>
    <t>A125590536F</t>
  </si>
  <si>
    <t>A125576496K</t>
  </si>
  <si>
    <t>A125554033F</t>
  </si>
  <si>
    <t>A125582113C</t>
  </si>
  <si>
    <t>A125568073J</t>
  </si>
  <si>
    <t>A125554040C</t>
  </si>
  <si>
    <t>A125582120A</t>
  </si>
  <si>
    <t>A125568080F</t>
  </si>
  <si>
    <t>A125556848F</t>
  </si>
  <si>
    <t>A125584928C</t>
  </si>
  <si>
    <t>A125570888L</t>
  </si>
  <si>
    <t>A125551232T</t>
  </si>
  <si>
    <t>A125579312K</t>
  </si>
  <si>
    <t>A125565272V</t>
  </si>
  <si>
    <t>A125559656T</t>
  </si>
  <si>
    <t>A125587736R</t>
  </si>
  <si>
    <t>A125573696X</t>
  </si>
  <si>
    <t>A125562464J</t>
  </si>
  <si>
    <t>A125590544F</t>
  </si>
  <si>
    <t>A125576504X</t>
  </si>
  <si>
    <t>A125554041F</t>
  </si>
  <si>
    <t>A125582121C</t>
  </si>
  <si>
    <t>A125568081J</t>
  </si>
  <si>
    <t>A125553920J</t>
  </si>
  <si>
    <t>A125582000J</t>
  </si>
  <si>
    <t>A125567960K</t>
  </si>
  <si>
    <t>A125556728L</t>
  </si>
  <si>
    <t>A125584808K</t>
  </si>
  <si>
    <t>A125570768V</t>
  </si>
  <si>
    <t>A125551112X</t>
  </si>
  <si>
    <t>A125579192C</t>
  </si>
  <si>
    <t>A125565152A</t>
  </si>
  <si>
    <t>A125559536X</t>
  </si>
  <si>
    <t>A125587616W</t>
  </si>
  <si>
    <t>A125573576F</t>
  </si>
  <si>
    <t>A125562344R</t>
  </si>
  <si>
    <t>A125590424L</t>
  </si>
  <si>
    <t>A125576384T</t>
  </si>
  <si>
    <t>A125553921K</t>
  </si>
  <si>
    <t>A125582001K</t>
  </si>
  <si>
    <t>A125567961L</t>
  </si>
  <si>
    <t>A125553928A</t>
  </si>
  <si>
    <t>A125582008A</t>
  </si>
  <si>
    <t>A125567968C</t>
  </si>
  <si>
    <t>A125556736L</t>
  </si>
  <si>
    <t>A125584816K</t>
  </si>
  <si>
    <t>A125570776V</t>
  </si>
  <si>
    <t>A125551120X</t>
  </si>
  <si>
    <t>A125579200T</t>
  </si>
  <si>
    <t>A125565160A</t>
  </si>
  <si>
    <t>A125559544X</t>
  </si>
  <si>
    <t>A125587624W</t>
  </si>
  <si>
    <t>A125573584F</t>
  </si>
  <si>
    <t>A125562352R</t>
  </si>
  <si>
    <t>A125590432L</t>
  </si>
  <si>
    <t>A125576392T</t>
  </si>
  <si>
    <t>A125553929C</t>
  </si>
  <si>
    <t>A125582009C</t>
  </si>
  <si>
    <t>A125567969F</t>
  </si>
  <si>
    <t>A125553992V</t>
  </si>
  <si>
    <t>A125582072V</t>
  </si>
  <si>
    <t>A125568032L</t>
  </si>
  <si>
    <t>A125556800V</t>
  </si>
  <si>
    <t>A125584880C</t>
  </si>
  <si>
    <t>A125570840A</t>
  </si>
  <si>
    <t>A125551184K</t>
  </si>
  <si>
    <t>A125579264C</t>
  </si>
  <si>
    <t>A125565224A</t>
  </si>
  <si>
    <t>A125559608X</t>
  </si>
  <si>
    <t>A125587688J</t>
  </si>
  <si>
    <t>A125573648F</t>
  </si>
  <si>
    <t>A125562416R</t>
  </si>
  <si>
    <t>A125590496X</t>
  </si>
  <si>
    <t>A125576456T</t>
  </si>
  <si>
    <t>A125553993W</t>
  </si>
  <si>
    <t>A125582073W</t>
  </si>
  <si>
    <t>A125568033R</t>
  </si>
  <si>
    <t>A125553864A</t>
  </si>
  <si>
    <t>A125581944X</t>
  </si>
  <si>
    <t>A125567904T</t>
  </si>
  <si>
    <t>A125556672L</t>
  </si>
  <si>
    <t>A125584752K</t>
  </si>
  <si>
    <t>A125570712J</t>
  </si>
  <si>
    <t>A125551056T</t>
  </si>
  <si>
    <t>A125579136K</t>
  </si>
  <si>
    <t>A125565096V</t>
  </si>
  <si>
    <t>A125559480X</t>
  </si>
  <si>
    <t>A125587560W</t>
  </si>
  <si>
    <t>A125573520V</t>
  </si>
  <si>
    <t>A125562288J</t>
  </si>
  <si>
    <t>A125590368F</t>
  </si>
  <si>
    <t>A125576328X</t>
  </si>
  <si>
    <t>A125553865C</t>
  </si>
  <si>
    <t>A125581945A</t>
  </si>
  <si>
    <t>A125567905V</t>
  </si>
  <si>
    <t>A125554048W</t>
  </si>
  <si>
    <t>A125582128V</t>
  </si>
  <si>
    <t>A125568088X</t>
  </si>
  <si>
    <t>A125556856F</t>
  </si>
  <si>
    <t>A125584936C</t>
  </si>
  <si>
    <t>A125570896L</t>
  </si>
  <si>
    <t>A125551240T</t>
  </si>
  <si>
    <t>A125579320K</t>
  </si>
  <si>
    <t>A125565280V</t>
  </si>
  <si>
    <t>A125559664T</t>
  </si>
  <si>
    <t>A125587744R</t>
  </si>
  <si>
    <t>A125573704L</t>
  </si>
  <si>
    <t>A125562472J</t>
  </si>
  <si>
    <t>A125590552F</t>
  </si>
  <si>
    <t>A125576512X</t>
  </si>
  <si>
    <t>A125554049X</t>
  </si>
  <si>
    <t>A125582129W</t>
  </si>
  <si>
    <t>A125568089A</t>
  </si>
  <si>
    <t>A125553936A</t>
  </si>
  <si>
    <t>A125582016A</t>
  </si>
  <si>
    <t>A125567976C</t>
  </si>
  <si>
    <t>A125556744L</t>
  </si>
  <si>
    <t>A125584824K</t>
  </si>
  <si>
    <t>A125570784V</t>
  </si>
  <si>
    <t>A125551128T</t>
  </si>
  <si>
    <t>A125579208K</t>
  </si>
  <si>
    <t>A125565168V</t>
  </si>
  <si>
    <t>A125559552X</t>
  </si>
  <si>
    <t>A125587632W</t>
  </si>
  <si>
    <t>A125573592F</t>
  </si>
  <si>
    <t>South Australia ;  Family member ;  &gt; 52 weeks and over of insufficient hours ;  Persons ;</t>
  </si>
  <si>
    <t>South Australia ;  Family member ;  &gt; 52 weeks and over of insufficient hours ;  &gt; Males ;</t>
  </si>
  <si>
    <t>South Australia ;  Family member ;  &gt; 52 weeks and over of insufficient hours ;  &gt; Females ;</t>
  </si>
  <si>
    <t>South Australia ;  Family member ;  Median duration of insufficient hours ;  Persons ;</t>
  </si>
  <si>
    <t>South Australia ;  Family member ;  Median duration of insufficient hours ;  &gt; Males ;</t>
  </si>
  <si>
    <t>South Australia ;  Family member ;  Median duration of insufficient hours ;  &gt; Females ;</t>
  </si>
  <si>
    <t>South Australia ;  &gt; Husband, wife or partner ;  Underemployed part-time workers ;  Persons ;</t>
  </si>
  <si>
    <t>South Australia ;  &gt; Husband, wife or partner ;  Underemployed part-time workers ;  &gt; Males ;</t>
  </si>
  <si>
    <t>South Australia ;  &gt; Husband, wife or partner ;  Underemployed part-time workers ;  &gt; Females ;</t>
  </si>
  <si>
    <t>South Australia ;  &gt; Husband, wife or partner ;  &gt; Fewer than 4 weeks of insufficient hours ;  Persons ;</t>
  </si>
  <si>
    <t>South Australia ;  &gt; Husband, wife or partner ;  &gt; Fewer than 4 weeks of insufficient hours ;  &gt; Males ;</t>
  </si>
  <si>
    <t>South Australia ;  &gt; Husband, wife or partner ;  &gt; Fewer than 4 weeks of insufficient hours ;  &gt; Females ;</t>
  </si>
  <si>
    <t>South Australia ;  &gt; Husband, wife or partner ;  &gt; 4-12 weeks of insufficient hours ;  Persons ;</t>
  </si>
  <si>
    <t>South Australia ;  &gt; Husband, wife or partner ;  &gt; 4-12 weeks of insufficient hours ;  &gt; Males ;</t>
  </si>
  <si>
    <t>South Australia ;  &gt; Husband, wife or partner ;  &gt; 4-12 weeks of insufficient hours ;  &gt; Females ;</t>
  </si>
  <si>
    <t>South Australia ;  &gt; Husband, wife or partner ;  &gt; 13-51 weeks of insufficient hours ;  Persons ;</t>
  </si>
  <si>
    <t>South Australia ;  &gt; Husband, wife or partner ;  &gt; 13-51 weeks of insufficient hours ;  &gt; Males ;</t>
  </si>
  <si>
    <t>South Australia ;  &gt; Husband, wife or partner ;  &gt; 13-51 weeks of insufficient hours ;  &gt; Females ;</t>
  </si>
  <si>
    <t>South Australia ;  &gt; Husband, wife or partner ;  &gt; 52 weeks and over of insufficient hours ;  Persons ;</t>
  </si>
  <si>
    <t>South Australia ;  &gt; Husband, wife or partner ;  &gt; 52 weeks and over of insufficient hours ;  &gt; Males ;</t>
  </si>
  <si>
    <t>South Australia ;  &gt; Husband, wife or partner ;  &gt; 52 weeks and over of insufficient hours ;  &gt; Females ;</t>
  </si>
  <si>
    <t>South Australia ;  &gt; Husband, wife or partner ;  Median duration of insufficient hours ;  Persons ;</t>
  </si>
  <si>
    <t>South Australia ;  &gt; Husband, wife or partner ;  Median duration of insufficient hours ;  &gt; Males ;</t>
  </si>
  <si>
    <t>South Australia ;  &gt; Husband, wife or partner ;  Median duration of insufficient hours ;  &gt; Females ;</t>
  </si>
  <si>
    <t>South Australia ;  &gt;&gt; Husband, wife or partner with dependants ;  Underemployed part-time workers ;  Persons ;</t>
  </si>
  <si>
    <t>South Australia ;  &gt;&gt; Husband, wife or partner with dependants ;  Underemployed part-time workers ;  &gt; Males ;</t>
  </si>
  <si>
    <t>South Australia ;  &gt;&gt; Husband, wife or partner with dependants ;  Underemployed part-time workers ;  &gt; Females ;</t>
  </si>
  <si>
    <t>South Australia ;  &gt;&gt; Husband, wife or partner with dependants ;  &gt; Fewer than 4 weeks of insufficient hours ;  Persons ;</t>
  </si>
  <si>
    <t>South Australia ;  &gt;&gt; Husband, wife or partner with dependants ;  &gt; Fewer than 4 weeks of insufficient hours ;  &gt; Males ;</t>
  </si>
  <si>
    <t>South Australia ;  &gt;&gt; Husband, wife or partner with dependants ;  &gt; Fewer than 4 weeks of insufficient hours ;  &gt; Females ;</t>
  </si>
  <si>
    <t>South Australia ;  &gt;&gt; Husband, wife or partner with dependants ;  &gt; 4-12 weeks of insufficient hours ;  Persons ;</t>
  </si>
  <si>
    <t>South Australia ;  &gt;&gt; Husband, wife or partner with dependants ;  &gt; 4-12 weeks of insufficient hours ;  &gt; Males ;</t>
  </si>
  <si>
    <t>South Australia ;  &gt;&gt; Husband, wife or partner with dependants ;  &gt; 4-12 weeks of insufficient hours ;  &gt; Females ;</t>
  </si>
  <si>
    <t>South Australia ;  &gt;&gt; Husband, wife or partner with dependants ;  &gt; 13-51 weeks of insufficient hours ;  Persons ;</t>
  </si>
  <si>
    <t>South Australia ;  &gt;&gt; Husband, wife or partner with dependants ;  &gt; 13-51 weeks of insufficient hours ;  &gt; Males ;</t>
  </si>
  <si>
    <t>South Australia ;  &gt;&gt; Husband, wife or partner with dependants ;  &gt; 13-51 weeks of insufficient hours ;  &gt; Females ;</t>
  </si>
  <si>
    <t>South Australia ;  &gt;&gt; Husband, wife or partner with dependants ;  &gt; 52 weeks and over of insufficient hours ;  Persons ;</t>
  </si>
  <si>
    <t>South Australia ;  &gt;&gt; Husband, wife or partner with dependants ;  &gt; 52 weeks and over of insufficient hours ;  &gt; Males ;</t>
  </si>
  <si>
    <t>South Australia ;  &gt;&gt; Husband, wife or partner with dependants ;  &gt; 52 weeks and over of insufficient hours ;  &gt; Females ;</t>
  </si>
  <si>
    <t>South Australia ;  &gt;&gt; Husband, wife or partner with dependants ;  Median duration of insufficient hours ;  Persons ;</t>
  </si>
  <si>
    <t>South Australia ;  &gt;&gt; Husband, wife or partner with dependants ;  Median duration of insufficient hours ;  &gt; Males ;</t>
  </si>
  <si>
    <t>South Australia ;  &gt;&gt; Husband, wife or partner with dependants ;  Median duration of insufficient hours ;  &gt; Females ;</t>
  </si>
  <si>
    <t>South Australia ;  &gt;&gt; Husband, wife or partner without dependants ;  Underemployed part-time workers ;  Persons ;</t>
  </si>
  <si>
    <t>South Australia ;  &gt;&gt; Husband, wife or partner without dependants ;  Underemployed part-time workers ;  &gt; Males ;</t>
  </si>
  <si>
    <t>South Australia ;  &gt;&gt; Husband, wife or partner without dependants ;  Underemployed part-time workers ;  &gt; Females ;</t>
  </si>
  <si>
    <t>South Australia ;  &gt;&gt; Husband, wife or partner without dependants ;  &gt; Fewer than 4 weeks of insufficient hours ;  Persons ;</t>
  </si>
  <si>
    <t>South Australia ;  &gt;&gt; Husband, wife or partner without dependants ;  &gt; Fewer than 4 weeks of insufficient hours ;  &gt; Males ;</t>
  </si>
  <si>
    <t>South Australia ;  &gt;&gt; Husband, wife or partner without dependants ;  &gt; Fewer than 4 weeks of insufficient hours ;  &gt; Females ;</t>
  </si>
  <si>
    <t>South Australia ;  &gt;&gt; Husband, wife or partner without dependants ;  &gt; 4-12 weeks of insufficient hours ;  Persons ;</t>
  </si>
  <si>
    <t>South Australia ;  &gt;&gt; Husband, wife or partner without dependants ;  &gt; 4-12 weeks of insufficient hours ;  &gt; Males ;</t>
  </si>
  <si>
    <t>South Australia ;  &gt;&gt; Husband, wife or partner without dependants ;  &gt; 4-12 weeks of insufficient hours ;  &gt; Females ;</t>
  </si>
  <si>
    <t>South Australia ;  &gt;&gt; Husband, wife or partner without dependants ;  &gt; 13-51 weeks of insufficient hours ;  Persons ;</t>
  </si>
  <si>
    <t>South Australia ;  &gt;&gt; Husband, wife or partner without dependants ;  &gt; 13-51 weeks of insufficient hours ;  &gt; Males ;</t>
  </si>
  <si>
    <t>South Australia ;  &gt;&gt; Husband, wife or partner without dependants ;  &gt; 13-51 weeks of insufficient hours ;  &gt; Females ;</t>
  </si>
  <si>
    <t>South Australia ;  &gt;&gt; Husband, wife or partner without dependants ;  &gt; 52 weeks and over of insufficient hours ;  Persons ;</t>
  </si>
  <si>
    <t>South Australia ;  &gt;&gt; Husband, wife or partner without dependants ;  &gt; 52 weeks and over of insufficient hours ;  &gt; Males ;</t>
  </si>
  <si>
    <t>South Australia ;  &gt;&gt; Husband, wife or partner without dependants ;  &gt; 52 weeks and over of insufficient hours ;  &gt; Females ;</t>
  </si>
  <si>
    <t>South Australia ;  &gt;&gt; Husband, wife or partner without dependants ;  Median duration of insufficient hours ;  Persons ;</t>
  </si>
  <si>
    <t>South Australia ;  &gt;&gt; Husband, wife or partner without dependants ;  Median duration of insufficient hours ;  &gt; Males ;</t>
  </si>
  <si>
    <t>South Australia ;  &gt;&gt; Husband, wife or partner without dependants ;  Median duration of insufficient hours ;  &gt; Females ;</t>
  </si>
  <si>
    <t>South Australia ;  &gt; Lone parent ;  Underemployed part-time workers ;  Persons ;</t>
  </si>
  <si>
    <t>South Australia ;  &gt; Lone parent ;  Underemployed part-time workers ;  &gt; Males ;</t>
  </si>
  <si>
    <t>South Australia ;  &gt; Lone parent ;  Underemployed part-time workers ;  &gt; Females ;</t>
  </si>
  <si>
    <t>South Australia ;  &gt; Lone parent ;  &gt; Fewer than 4 weeks of insufficient hours ;  Persons ;</t>
  </si>
  <si>
    <t>South Australia ;  &gt; Lone parent ;  &gt; Fewer than 4 weeks of insufficient hours ;  &gt; Males ;</t>
  </si>
  <si>
    <t>South Australia ;  &gt; Lone parent ;  &gt; Fewer than 4 weeks of insufficient hours ;  &gt; Females ;</t>
  </si>
  <si>
    <t>South Australia ;  &gt; Lone parent ;  &gt; 4-12 weeks of insufficient hours ;  Persons ;</t>
  </si>
  <si>
    <t>South Australia ;  &gt; Lone parent ;  &gt; 4-12 weeks of insufficient hours ;  &gt; Males ;</t>
  </si>
  <si>
    <t>South Australia ;  &gt; Lone parent ;  &gt; 4-12 weeks of insufficient hours ;  &gt; Females ;</t>
  </si>
  <si>
    <t>South Australia ;  &gt; Lone parent ;  &gt; 13-51 weeks of insufficient hours ;  Persons ;</t>
  </si>
  <si>
    <t>South Australia ;  &gt; Lone parent ;  &gt; 13-51 weeks of insufficient hours ;  &gt; Males ;</t>
  </si>
  <si>
    <t>South Australia ;  &gt; Lone parent ;  &gt; 13-51 weeks of insufficient hours ;  &gt; Females ;</t>
  </si>
  <si>
    <t>South Australia ;  &gt; Lone parent ;  &gt; 52 weeks and over of insufficient hours ;  Persons ;</t>
  </si>
  <si>
    <t>South Australia ;  &gt; Lone parent ;  &gt; 52 weeks and over of insufficient hours ;  &gt; Males ;</t>
  </si>
  <si>
    <t>South Australia ;  &gt; Lone parent ;  &gt; 52 weeks and over of insufficient hours ;  &gt; Females ;</t>
  </si>
  <si>
    <t>South Australia ;  &gt; Lone parent ;  Median duration of insufficient hours ;  Persons ;</t>
  </si>
  <si>
    <t>South Australia ;  &gt; Lone parent ;  Median duration of insufficient hours ;  &gt; Males ;</t>
  </si>
  <si>
    <t>South Australia ;  &gt; Lone parent ;  Median duration of insufficient hours ;  &gt; Females ;</t>
  </si>
  <si>
    <t>South Australia ;  &gt; Dependent student ;  Underemployed part-time workers ;  Persons ;</t>
  </si>
  <si>
    <t>South Australia ;  &gt; Dependent student ;  Underemployed part-time workers ;  &gt; Males ;</t>
  </si>
  <si>
    <t>South Australia ;  &gt; Dependent student ;  Underemployed part-time workers ;  &gt; Females ;</t>
  </si>
  <si>
    <t>South Australia ;  &gt; Dependent student ;  &gt; Fewer than 4 weeks of insufficient hours ;  Persons ;</t>
  </si>
  <si>
    <t>South Australia ;  &gt; Dependent student ;  &gt; Fewer than 4 weeks of insufficient hours ;  &gt; Males ;</t>
  </si>
  <si>
    <t>South Australia ;  &gt; Dependent student ;  &gt; Fewer than 4 weeks of insufficient hours ;  &gt; Females ;</t>
  </si>
  <si>
    <t>South Australia ;  &gt; Dependent student ;  &gt; 4-12 weeks of insufficient hours ;  Persons ;</t>
  </si>
  <si>
    <t>South Australia ;  &gt; Dependent student ;  &gt; 4-12 weeks of insufficient hours ;  &gt; Males ;</t>
  </si>
  <si>
    <t>South Australia ;  &gt; Dependent student ;  &gt; 4-12 weeks of insufficient hours ;  &gt; Females ;</t>
  </si>
  <si>
    <t>South Australia ;  &gt; Dependent student ;  &gt; 13-51 weeks of insufficient hours ;  Persons ;</t>
  </si>
  <si>
    <t>South Australia ;  &gt; Dependent student ;  &gt; 13-51 weeks of insufficient hours ;  &gt; Males ;</t>
  </si>
  <si>
    <t>South Australia ;  &gt; Dependent student ;  &gt; 13-51 weeks of insufficient hours ;  &gt; Females ;</t>
  </si>
  <si>
    <t>South Australia ;  &gt; Dependent student ;  &gt; 52 weeks and over of insufficient hours ;  Persons ;</t>
  </si>
  <si>
    <t>South Australia ;  &gt; Dependent student ;  &gt; 52 weeks and over of insufficient hours ;  &gt; Males ;</t>
  </si>
  <si>
    <t>South Australia ;  &gt; Dependent student ;  &gt; 52 weeks and over of insufficient hours ;  &gt; Females ;</t>
  </si>
  <si>
    <t>South Australia ;  &gt; Dependent student ;  Median duration of insufficient hours ;  Persons ;</t>
  </si>
  <si>
    <t>South Australia ;  &gt; Dependent student ;  Median duration of insufficient hours ;  &gt; Males ;</t>
  </si>
  <si>
    <t>South Australia ;  &gt; Dependent student ;  Median duration of insufficient hours ;  &gt; Females ;</t>
  </si>
  <si>
    <t>South Australia ;  &gt; Non-dependent child ;  Underemployed part-time workers ;  Persons ;</t>
  </si>
  <si>
    <t>South Australia ;  &gt; Non-dependent child ;  Underemployed part-time workers ;  &gt; Males ;</t>
  </si>
  <si>
    <t>South Australia ;  &gt; Non-dependent child ;  Underemployed part-time workers ;  &gt; Females ;</t>
  </si>
  <si>
    <t>South Australia ;  &gt; Non-dependent child ;  &gt; Fewer than 4 weeks of insufficient hours ;  Persons ;</t>
  </si>
  <si>
    <t>South Australia ;  &gt; Non-dependent child ;  &gt; Fewer than 4 weeks of insufficient hours ;  &gt; Males ;</t>
  </si>
  <si>
    <t>South Australia ;  &gt; Non-dependent child ;  &gt; Fewer than 4 weeks of insufficient hours ;  &gt; Females ;</t>
  </si>
  <si>
    <t>South Australia ;  &gt; Non-dependent child ;  &gt; 4-12 weeks of insufficient hours ;  Persons ;</t>
  </si>
  <si>
    <t>South Australia ;  &gt; Non-dependent child ;  &gt; 4-12 weeks of insufficient hours ;  &gt; Males ;</t>
  </si>
  <si>
    <t>South Australia ;  &gt; Non-dependent child ;  &gt; 4-12 weeks of insufficient hours ;  &gt; Females ;</t>
  </si>
  <si>
    <t>South Australia ;  &gt; Non-dependent child ;  &gt; 13-51 weeks of insufficient hours ;  Persons ;</t>
  </si>
  <si>
    <t>South Australia ;  &gt; Non-dependent child ;  &gt; 13-51 weeks of insufficient hours ;  &gt; Males ;</t>
  </si>
  <si>
    <t>South Australia ;  &gt; Non-dependent child ;  &gt; 13-51 weeks of insufficient hours ;  &gt; Females ;</t>
  </si>
  <si>
    <t>South Australia ;  &gt; Non-dependent child ;  &gt; 52 weeks and over of insufficient hours ;  Persons ;</t>
  </si>
  <si>
    <t>South Australia ;  &gt; Non-dependent child ;  &gt; 52 weeks and over of insufficient hours ;  &gt; Males ;</t>
  </si>
  <si>
    <t>South Australia ;  &gt; Non-dependent child ;  &gt; 52 weeks and over of insufficient hours ;  &gt; Females ;</t>
  </si>
  <si>
    <t>South Australia ;  &gt; Non-dependent child ;  Median duration of insufficient hours ;  Persons ;</t>
  </si>
  <si>
    <t>South Australia ;  &gt; Non-dependent child ;  Median duration of insufficient hours ;  &gt; Males ;</t>
  </si>
  <si>
    <t>South Australia ;  &gt; Non-dependent child ;  Median duration of insufficient hours ;  &gt; Females ;</t>
  </si>
  <si>
    <t>South Australia ;  &gt; Other relative ;  Underemployed part-time workers ;  Persons ;</t>
  </si>
  <si>
    <t>South Australia ;  &gt; Other relative ;  Underemployed part-time workers ;  &gt; Males ;</t>
  </si>
  <si>
    <t>South Australia ;  &gt; Other relative ;  Underemployed part-time workers ;  &gt; Females ;</t>
  </si>
  <si>
    <t>South Australia ;  &gt; Other relative ;  &gt; Fewer than 4 weeks of insufficient hours ;  Persons ;</t>
  </si>
  <si>
    <t>South Australia ;  &gt; Other relative ;  &gt; Fewer than 4 weeks of insufficient hours ;  &gt; Males ;</t>
  </si>
  <si>
    <t>South Australia ;  &gt; Other relative ;  &gt; Fewer than 4 weeks of insufficient hours ;  &gt; Females ;</t>
  </si>
  <si>
    <t>South Australia ;  &gt; Other relative ;  &gt; 4-12 weeks of insufficient hours ;  Persons ;</t>
  </si>
  <si>
    <t>South Australia ;  &gt; Other relative ;  &gt; 4-12 weeks of insufficient hours ;  &gt; Males ;</t>
  </si>
  <si>
    <t>South Australia ;  &gt; Other relative ;  &gt; 4-12 weeks of insufficient hours ;  &gt; Females ;</t>
  </si>
  <si>
    <t>South Australia ;  &gt; Other relative ;  &gt; 13-51 weeks of insufficient hours ;  Persons ;</t>
  </si>
  <si>
    <t>South Australia ;  &gt; Other relative ;  &gt; 13-51 weeks of insufficient hours ;  &gt; Males ;</t>
  </si>
  <si>
    <t>South Australia ;  &gt; Other relative ;  &gt; 13-51 weeks of insufficient hours ;  &gt; Females ;</t>
  </si>
  <si>
    <t>South Australia ;  &gt; Other relative ;  &gt; 52 weeks and over of insufficient hours ;  Persons ;</t>
  </si>
  <si>
    <t>South Australia ;  &gt; Other relative ;  &gt; 52 weeks and over of insufficient hours ;  &gt; Males ;</t>
  </si>
  <si>
    <t>South Australia ;  &gt; Other relative ;  &gt; 52 weeks and over of insufficient hours ;  &gt; Females ;</t>
  </si>
  <si>
    <t>South Australia ;  &gt; Other relative ;  Median duration of insufficient hours ;  Persons ;</t>
  </si>
  <si>
    <t>South Australia ;  &gt; Other relative ;  Median duration of insufficient hours ;  &gt; Males ;</t>
  </si>
  <si>
    <t>South Australia ;  &gt; Other relative ;  Median duration of insufficient hours ;  &gt; Females ;</t>
  </si>
  <si>
    <t>South Australia ;  Not in a family ;  Underemployed part-time workers ;  Persons ;</t>
  </si>
  <si>
    <t>South Australia ;  Not in a family ;  Underemployed part-time workers ;  &gt; Males ;</t>
  </si>
  <si>
    <t>South Australia ;  Not in a family ;  Underemployed part-time workers ;  &gt; Females ;</t>
  </si>
  <si>
    <t>South Australia ;  Not in a family ;  &gt; Fewer than 4 weeks of insufficient hours ;  Persons ;</t>
  </si>
  <si>
    <t>South Australia ;  Not in a family ;  &gt; Fewer than 4 weeks of insufficient hours ;  &gt; Males ;</t>
  </si>
  <si>
    <t>South Australia ;  Not in a family ;  &gt; Fewer than 4 weeks of insufficient hours ;  &gt; Females ;</t>
  </si>
  <si>
    <t>South Australia ;  Not in a family ;  &gt; 4-12 weeks of insufficient hours ;  Persons ;</t>
  </si>
  <si>
    <t>South Australia ;  Not in a family ;  &gt; 4-12 weeks of insufficient hours ;  &gt; Males ;</t>
  </si>
  <si>
    <t>South Australia ;  Not in a family ;  &gt; 4-12 weeks of insufficient hours ;  &gt; Females ;</t>
  </si>
  <si>
    <t>South Australia ;  Not in a family ;  &gt; 13-51 weeks of insufficient hours ;  Persons ;</t>
  </si>
  <si>
    <t>South Australia ;  Not in a family ;  &gt; 13-51 weeks of insufficient hours ;  &gt; Males ;</t>
  </si>
  <si>
    <t>South Australia ;  Not in a family ;  &gt; 13-51 weeks of insufficient hours ;  &gt; Females ;</t>
  </si>
  <si>
    <t>South Australia ;  Not in a family ;  &gt; 52 weeks and over of insufficient hours ;  Persons ;</t>
  </si>
  <si>
    <t>South Australia ;  Not in a family ;  &gt; 52 weeks and over of insufficient hours ;  &gt; Males ;</t>
  </si>
  <si>
    <t>South Australia ;  Not in a family ;  &gt; 52 weeks and over of insufficient hours ;  &gt; Females ;</t>
  </si>
  <si>
    <t>South Australia ;  Not in a family ;  Median duration of insufficient hours ;  Persons ;</t>
  </si>
  <si>
    <t>South Australia ;  Not in a family ;  Median duration of insufficient hours ;  &gt; Males ;</t>
  </si>
  <si>
    <t>South Australia ;  Not in a family ;  Median duration of insufficient hours ;  &gt; Females ;</t>
  </si>
  <si>
    <t>South Australia ;  &gt; Person living alone ;  Underemployed part-time workers ;  Persons ;</t>
  </si>
  <si>
    <t>South Australia ;  &gt; Person living alone ;  Underemployed part-time workers ;  &gt; Males ;</t>
  </si>
  <si>
    <t>South Australia ;  &gt; Person living alone ;  Underemployed part-time workers ;  &gt; Females ;</t>
  </si>
  <si>
    <t>South Australia ;  &gt; Person living alone ;  &gt; Fewer than 4 weeks of insufficient hours ;  Persons ;</t>
  </si>
  <si>
    <t>South Australia ;  &gt; Person living alone ;  &gt; Fewer than 4 weeks of insufficient hours ;  &gt; Males ;</t>
  </si>
  <si>
    <t>South Australia ;  &gt; Person living alone ;  &gt; Fewer than 4 weeks of insufficient hours ;  &gt; Females ;</t>
  </si>
  <si>
    <t>South Australia ;  &gt; Person living alone ;  &gt; 4-12 weeks of insufficient hours ;  Persons ;</t>
  </si>
  <si>
    <t>South Australia ;  &gt; Person living alone ;  &gt; 4-12 weeks of insufficient hours ;  &gt; Males ;</t>
  </si>
  <si>
    <t>South Australia ;  &gt; Person living alone ;  &gt; 4-12 weeks of insufficient hours ;  &gt; Females ;</t>
  </si>
  <si>
    <t>South Australia ;  &gt; Person living alone ;  &gt; 13-51 weeks of insufficient hours ;  Persons ;</t>
  </si>
  <si>
    <t>South Australia ;  &gt; Person living alone ;  &gt; 13-51 weeks of insufficient hours ;  &gt; Males ;</t>
  </si>
  <si>
    <t>South Australia ;  &gt; Person living alone ;  &gt; 13-51 weeks of insufficient hours ;  &gt; Females ;</t>
  </si>
  <si>
    <t>South Australia ;  &gt; Person living alone ;  &gt; 52 weeks and over of insufficient hours ;  Persons ;</t>
  </si>
  <si>
    <t>South Australia ;  &gt; Person living alone ;  &gt; 52 weeks and over of insufficient hours ;  &gt; Males ;</t>
  </si>
  <si>
    <t>South Australia ;  &gt; Person living alone ;  &gt; 52 weeks and over of insufficient hours ;  &gt; Females ;</t>
  </si>
  <si>
    <t>South Australia ;  &gt; Person living alone ;  Median duration of insufficient hours ;  Persons ;</t>
  </si>
  <si>
    <t>South Australia ;  &gt; Person living alone ;  Median duration of insufficient hours ;  &gt; Males ;</t>
  </si>
  <si>
    <t>South Australia ;  &gt; Person living alone ;  Median duration of insufficient hours ;  &gt; Females ;</t>
  </si>
  <si>
    <t>South Australia ;  &gt; Person living with non-relatives ;  Underemployed part-time workers ;  Persons ;</t>
  </si>
  <si>
    <t>South Australia ;  &gt; Person living with non-relatives ;  Underemployed part-time workers ;  &gt; Males ;</t>
  </si>
  <si>
    <t>South Australia ;  &gt; Person living with non-relatives ;  Underemployed part-time workers ;  &gt; Females ;</t>
  </si>
  <si>
    <t>South Australia ;  &gt; Person living with non-relatives ;  &gt; Fewer than 4 weeks of insufficient hours ;  Persons ;</t>
  </si>
  <si>
    <t>South Australia ;  &gt; Person living with non-relatives ;  &gt; Fewer than 4 weeks of insufficient hours ;  &gt; Males ;</t>
  </si>
  <si>
    <t>South Australia ;  &gt; Person living with non-relatives ;  &gt; Fewer than 4 weeks of insufficient hours ;  &gt; Females ;</t>
  </si>
  <si>
    <t>South Australia ;  &gt; Person living with non-relatives ;  &gt; 4-12 weeks of insufficient hours ;  Persons ;</t>
  </si>
  <si>
    <t>South Australia ;  &gt; Person living with non-relatives ;  &gt; 4-12 weeks of insufficient hours ;  &gt; Males ;</t>
  </si>
  <si>
    <t>South Australia ;  &gt; Person living with non-relatives ;  &gt; 4-12 weeks of insufficient hours ;  &gt; Females ;</t>
  </si>
  <si>
    <t>South Australia ;  &gt; Person living with non-relatives ;  &gt; 13-51 weeks of insufficient hours ;  Persons ;</t>
  </si>
  <si>
    <t>South Australia ;  &gt; Person living with non-relatives ;  &gt; 13-51 weeks of insufficient hours ;  &gt; Males ;</t>
  </si>
  <si>
    <t>South Australia ;  &gt; Person living with non-relatives ;  &gt; 13-51 weeks of insufficient hours ;  &gt; Females ;</t>
  </si>
  <si>
    <t>South Australia ;  &gt; Person living with non-relatives ;  &gt; 52 weeks and over of insufficient hours ;  Persons ;</t>
  </si>
  <si>
    <t>South Australia ;  &gt; Person living with non-relatives ;  &gt; 52 weeks and over of insufficient hours ;  &gt; Males ;</t>
  </si>
  <si>
    <t>South Australia ;  &gt; Person living with non-relatives ;  &gt; 52 weeks and over of insufficient hours ;  &gt; Females ;</t>
  </si>
  <si>
    <t>South Australia ;  &gt; Person living with non-relatives ;  Median duration of insufficient hours ;  Persons ;</t>
  </si>
  <si>
    <t>South Australia ;  &gt; Person living with non-relatives ;  Median duration of insufficient hours ;  &gt; Males ;</t>
  </si>
  <si>
    <t>South Australia ;  &gt; Person living with non-relatives ;  Median duration of insufficient hours ;  &gt; Females ;</t>
  </si>
  <si>
    <t>South Australia ;  Relationship not determined ;  Underemployed part-time workers ;  Persons ;</t>
  </si>
  <si>
    <t>South Australia ;  Relationship not determined ;  Underemployed part-time workers ;  &gt; Males ;</t>
  </si>
  <si>
    <t>South Australia ;  Relationship not determined ;  Underemployed part-time workers ;  &gt; Females ;</t>
  </si>
  <si>
    <t>South Australia ;  Relationship not determined ;  &gt; Fewer than 4 weeks of insufficient hours ;  Persons ;</t>
  </si>
  <si>
    <t>South Australia ;  Relationship not determined ;  &gt; Fewer than 4 weeks of insufficient hours ;  &gt; Males ;</t>
  </si>
  <si>
    <t>South Australia ;  Relationship not determined ;  &gt; Fewer than 4 weeks of insufficient hours ;  &gt; Females ;</t>
  </si>
  <si>
    <t>South Australia ;  Relationship not determined ;  &gt; 4-12 weeks of insufficient hours ;  Persons ;</t>
  </si>
  <si>
    <t>South Australia ;  Relationship not determined ;  &gt; 4-12 weeks of insufficient hours ;  &gt; Males ;</t>
  </si>
  <si>
    <t>South Australia ;  Relationship not determined ;  &gt; 4-12 weeks of insufficient hours ;  &gt; Females ;</t>
  </si>
  <si>
    <t>South Australia ;  Relationship not determined ;  &gt; 13-51 weeks of insufficient hours ;  Persons ;</t>
  </si>
  <si>
    <t>South Australia ;  Relationship not determined ;  &gt; 13-51 weeks of insufficient hours ;  &gt; Males ;</t>
  </si>
  <si>
    <t>South Australia ;  Relationship not determined ;  &gt; 13-51 weeks of insufficient hours ;  &gt; Females ;</t>
  </si>
  <si>
    <t>South Australia ;  Relationship not determined ;  &gt; 52 weeks and over of insufficient hours ;  Persons ;</t>
  </si>
  <si>
    <t>South Australia ;  Relationship not determined ;  &gt; 52 weeks and over of insufficient hours ;  &gt; Males ;</t>
  </si>
  <si>
    <t>South Australia ;  Relationship not determined ;  &gt; 52 weeks and over of insufficient hours ;  &gt; Females ;</t>
  </si>
  <si>
    <t>South Australia ;  Relationship not determined ;  Median duration of insufficient hours ;  Persons ;</t>
  </si>
  <si>
    <t>South Australia ;  Relationship not determined ;  Median duration of insufficient hours ;  &gt; Males ;</t>
  </si>
  <si>
    <t>South Australia ;  Relationship not determined ;  Median duration of insufficient hours ;  &gt; Females ;</t>
  </si>
  <si>
    <t>South Australia ;  Employee ;  Underemployed part-time workers ;  Persons ;</t>
  </si>
  <si>
    <t>South Australia ;  Employee ;  Underemployed part-time workers ;  &gt; Males ;</t>
  </si>
  <si>
    <t>South Australia ;  Employee ;  Underemployed part-time workers ;  &gt; Females ;</t>
  </si>
  <si>
    <t>South Australia ;  Employee ;  &gt; Fewer than 4 weeks of insufficient hours ;  Persons ;</t>
  </si>
  <si>
    <t>South Australia ;  Employee ;  &gt; Fewer than 4 weeks of insufficient hours ;  &gt; Males ;</t>
  </si>
  <si>
    <t>South Australia ;  Employee ;  &gt; Fewer than 4 weeks of insufficient hours ;  &gt; Females ;</t>
  </si>
  <si>
    <t>South Australia ;  Employee ;  &gt; 4-12 weeks of insufficient hours ;  Persons ;</t>
  </si>
  <si>
    <t>South Australia ;  Employee ;  &gt; 4-12 weeks of insufficient hours ;  &gt; Males ;</t>
  </si>
  <si>
    <t>South Australia ;  Employee ;  &gt; 4-12 weeks of insufficient hours ;  &gt; Females ;</t>
  </si>
  <si>
    <t>South Australia ;  Employee ;  &gt; 13-51 weeks of insufficient hours ;  Persons ;</t>
  </si>
  <si>
    <t>South Australia ;  Employee ;  &gt; 13-51 weeks of insufficient hours ;  &gt; Males ;</t>
  </si>
  <si>
    <t>South Australia ;  Employee ;  &gt; 13-51 weeks of insufficient hours ;  &gt; Females ;</t>
  </si>
  <si>
    <t>South Australia ;  Employee ;  &gt; 52 weeks and over of insufficient hours ;  Persons ;</t>
  </si>
  <si>
    <t>South Australia ;  Employee ;  &gt; 52 weeks and over of insufficient hours ;  &gt; Males ;</t>
  </si>
  <si>
    <t>South Australia ;  Employee ;  &gt; 52 weeks and over of insufficient hours ;  &gt; Females ;</t>
  </si>
  <si>
    <t>South Australia ;  Employee ;  Median duration of insufficient hours ;  Persons ;</t>
  </si>
  <si>
    <t>South Australia ;  Employee ;  Median duration of insufficient hours ;  &gt; Males ;</t>
  </si>
  <si>
    <t>South Australia ;  Employee ;  Median duration of insufficient hours ;  &gt; Females ;</t>
  </si>
  <si>
    <t>South Australia ;  &gt; Employee with paid leave entitlements ;  Underemployed part-time workers ;  Persons ;</t>
  </si>
  <si>
    <t>South Australia ;  &gt; Employee with paid leave entitlements ;  Underemployed part-time workers ;  &gt; Males ;</t>
  </si>
  <si>
    <t>South Australia ;  &gt; Employee with paid leave entitlements ;  Underemployed part-time workers ;  &gt; Females ;</t>
  </si>
  <si>
    <t>South Australia ;  &gt; Employee with paid leave entitlements ;  &gt; Fewer than 4 weeks of insufficient hours ;  Persons ;</t>
  </si>
  <si>
    <t>South Australia ;  &gt; Employee with paid leave entitlements ;  &gt; Fewer than 4 weeks of insufficient hours ;  &gt; Males ;</t>
  </si>
  <si>
    <t>South Australia ;  &gt; Employee with paid leave entitlements ;  &gt; Fewer than 4 weeks of insufficient hours ;  &gt; Females ;</t>
  </si>
  <si>
    <t>South Australia ;  &gt; Employee with paid leave entitlements ;  &gt; 4-12 weeks of insufficient hours ;  Persons ;</t>
  </si>
  <si>
    <t>South Australia ;  &gt; Employee with paid leave entitlements ;  &gt; 4-12 weeks of insufficient hours ;  &gt; Males ;</t>
  </si>
  <si>
    <t>South Australia ;  &gt; Employee with paid leave entitlements ;  &gt; 4-12 weeks of insufficient hours ;  &gt; Females ;</t>
  </si>
  <si>
    <t>South Australia ;  &gt; Employee with paid leave entitlements ;  &gt; 13-51 weeks of insufficient hours ;  Persons ;</t>
  </si>
  <si>
    <t>South Australia ;  &gt; Employee with paid leave entitlements ;  &gt; 13-51 weeks of insufficient hours ;  &gt; Males ;</t>
  </si>
  <si>
    <t>South Australia ;  &gt; Employee with paid leave entitlements ;  &gt; 13-51 weeks of insufficient hours ;  &gt; Females ;</t>
  </si>
  <si>
    <t>South Australia ;  &gt; Employee with paid leave entitlements ;  &gt; 52 weeks and over of insufficient hours ;  Persons ;</t>
  </si>
  <si>
    <t>South Australia ;  &gt; Employee with paid leave entitlements ;  &gt; 52 weeks and over of insufficient hours ;  &gt; Males ;</t>
  </si>
  <si>
    <t>South Australia ;  &gt; Employee with paid leave entitlements ;  &gt; 52 weeks and over of insufficient hours ;  &gt; Females ;</t>
  </si>
  <si>
    <t>South Australia ;  &gt; Employee with paid leave entitlements ;  Median duration of insufficient hours ;  Persons ;</t>
  </si>
  <si>
    <t>South Australia ;  &gt; Employee with paid leave entitlements ;  Median duration of insufficient hours ;  &gt; Males ;</t>
  </si>
  <si>
    <t>South Australia ;  &gt; Employee with paid leave entitlements ;  Median duration of insufficient hours ;  &gt; Females ;</t>
  </si>
  <si>
    <t>South Australia ;  &gt; Employee without paid leave entitlements ;  Underemployed part-time workers ;  Persons ;</t>
  </si>
  <si>
    <t>South Australia ;  &gt; Employee without paid leave entitlements ;  Underemployed part-time workers ;  &gt; Males ;</t>
  </si>
  <si>
    <t>South Australia ;  &gt; Employee without paid leave entitlements ;  Underemployed part-time workers ;  &gt; Females ;</t>
  </si>
  <si>
    <t>South Australia ;  &gt; Employee without paid leave entitlements ;  &gt; Fewer than 4 weeks of insufficient hours ;  Persons ;</t>
  </si>
  <si>
    <t>South Australia ;  &gt; Employee without paid leave entitlements ;  &gt; Fewer than 4 weeks of insufficient hours ;  &gt; Males ;</t>
  </si>
  <si>
    <t>South Australia ;  &gt; Employee without paid leave entitlements ;  &gt; Fewer than 4 weeks of insufficient hours ;  &gt; Females ;</t>
  </si>
  <si>
    <t>South Australia ;  &gt; Employee without paid leave entitlements ;  &gt; 4-12 weeks of insufficient hours ;  Persons ;</t>
  </si>
  <si>
    <t>South Australia ;  &gt; Employee without paid leave entitlements ;  &gt; 4-12 weeks of insufficient hours ;  &gt; Males ;</t>
  </si>
  <si>
    <t>South Australia ;  &gt; Employee without paid leave entitlements ;  &gt; 4-12 weeks of insufficient hours ;  &gt; Females ;</t>
  </si>
  <si>
    <t>South Australia ;  &gt; Employee without paid leave entitlements ;  &gt; 13-51 weeks of insufficient hours ;  Persons ;</t>
  </si>
  <si>
    <t>A125562360R</t>
  </si>
  <si>
    <t>A125590440L</t>
  </si>
  <si>
    <t>A125576400F</t>
  </si>
  <si>
    <t>A125553937C</t>
  </si>
  <si>
    <t>A125582017C</t>
  </si>
  <si>
    <t>A125567977F</t>
  </si>
  <si>
    <t>A125553824J</t>
  </si>
  <si>
    <t>A125581904F</t>
  </si>
  <si>
    <t>A125567864K</t>
  </si>
  <si>
    <t>A125556632V</t>
  </si>
  <si>
    <t>A125584712T</t>
  </si>
  <si>
    <t>A125570672A</t>
  </si>
  <si>
    <t>A125551016X</t>
  </si>
  <si>
    <t>A125579096C</t>
  </si>
  <si>
    <t>A125565056A</t>
  </si>
  <si>
    <t>A125559440F</t>
  </si>
  <si>
    <t>A125587520C</t>
  </si>
  <si>
    <t>A125573480L</t>
  </si>
  <si>
    <t>A125562248R</t>
  </si>
  <si>
    <t>A125590328L</t>
  </si>
  <si>
    <t>A125576288T</t>
  </si>
  <si>
    <t>A125553825K</t>
  </si>
  <si>
    <t>A125581905J</t>
  </si>
  <si>
    <t>A125567865L</t>
  </si>
  <si>
    <t>A125553944A</t>
  </si>
  <si>
    <t>A125582024A</t>
  </si>
  <si>
    <t>A125567984C</t>
  </si>
  <si>
    <t>A125556752L</t>
  </si>
  <si>
    <t>A125584832K</t>
  </si>
  <si>
    <t>A125570792V</t>
  </si>
  <si>
    <t>A125551136T</t>
  </si>
  <si>
    <t>A125579216K</t>
  </si>
  <si>
    <t>A125565176V</t>
  </si>
  <si>
    <t>A125559560X</t>
  </si>
  <si>
    <t>A125587640W</t>
  </si>
  <si>
    <t>A125573600V</t>
  </si>
  <si>
    <t>A125562368J</t>
  </si>
  <si>
    <t>A125590448F</t>
  </si>
  <si>
    <t>A125576408X</t>
  </si>
  <si>
    <t>A125553945C</t>
  </si>
  <si>
    <t>A125582025C</t>
  </si>
  <si>
    <t>A125567985F</t>
  </si>
  <si>
    <t>A125553952A</t>
  </si>
  <si>
    <t>A125582032A</t>
  </si>
  <si>
    <t>A125567992C</t>
  </si>
  <si>
    <t>A125556760L</t>
  </si>
  <si>
    <t>A125584840K</t>
  </si>
  <si>
    <t>A125570800J</t>
  </si>
  <si>
    <t>A125551144T</t>
  </si>
  <si>
    <t>A125579224K</t>
  </si>
  <si>
    <t>A125565184V</t>
  </si>
  <si>
    <t>A125559568T</t>
  </si>
  <si>
    <t>A125587648R</t>
  </si>
  <si>
    <t>A125573608L</t>
  </si>
  <si>
    <t>A125562376J</t>
  </si>
  <si>
    <t>A125590456F</t>
  </si>
  <si>
    <t>A125576416X</t>
  </si>
  <si>
    <t>A125553953C</t>
  </si>
  <si>
    <t>A125582033C</t>
  </si>
  <si>
    <t>A125567993F</t>
  </si>
  <si>
    <t>A125554072W</t>
  </si>
  <si>
    <t>A125582152V</t>
  </si>
  <si>
    <t>A125568112L</t>
  </si>
  <si>
    <t>A125556880F</t>
  </si>
  <si>
    <t>A125584960C</t>
  </si>
  <si>
    <t>A125570920A</t>
  </si>
  <si>
    <t>A125551264K</t>
  </si>
  <si>
    <t>A125579344C</t>
  </si>
  <si>
    <t>A125565304A</t>
  </si>
  <si>
    <t>A125559688K</t>
  </si>
  <si>
    <t>A125587768J</t>
  </si>
  <si>
    <t>A125573728F</t>
  </si>
  <si>
    <t>A125562496A</t>
  </si>
  <si>
    <t>A125590576X</t>
  </si>
  <si>
    <t>A125576536T</t>
  </si>
  <si>
    <t>A125554073X</t>
  </si>
  <si>
    <t>A125582153W</t>
  </si>
  <si>
    <t>A125568113R</t>
  </si>
  <si>
    <t>A125553784A</t>
  </si>
  <si>
    <t>A125581864X</t>
  </si>
  <si>
    <t>A125567824T</t>
  </si>
  <si>
    <t>A125556592L</t>
  </si>
  <si>
    <t>A125584672K</t>
  </si>
  <si>
    <t>A125570632J</t>
  </si>
  <si>
    <t>A125550976R</t>
  </si>
  <si>
    <t>A125579056K</t>
  </si>
  <si>
    <t>A125565016J</t>
  </si>
  <si>
    <t>A125559400L</t>
  </si>
  <si>
    <t>A125587480W</t>
  </si>
  <si>
    <t>A125573440V</t>
  </si>
  <si>
    <t>A125562208W</t>
  </si>
  <si>
    <t>A125590288F</t>
  </si>
  <si>
    <t>A125576248X</t>
  </si>
  <si>
    <t>A125553785C</t>
  </si>
  <si>
    <t>A125581865A</t>
  </si>
  <si>
    <t>A125567825V</t>
  </si>
  <si>
    <t>A125554056W</t>
  </si>
  <si>
    <t>A125582136V</t>
  </si>
  <si>
    <t>A125568096X</t>
  </si>
  <si>
    <t>A125556864F</t>
  </si>
  <si>
    <t>A125584944C</t>
  </si>
  <si>
    <t>A125570904A</t>
  </si>
  <si>
    <t>A125551248K</t>
  </si>
  <si>
    <t>A125579328C</t>
  </si>
  <si>
    <t>A125565288L</t>
  </si>
  <si>
    <t>A125559672T</t>
  </si>
  <si>
    <t>A125587752R</t>
  </si>
  <si>
    <t>A125573712L</t>
  </si>
  <si>
    <t>A125562480J</t>
  </si>
  <si>
    <t>A125590560F</t>
  </si>
  <si>
    <t>A125576520X</t>
  </si>
  <si>
    <t>A125554057X</t>
  </si>
  <si>
    <t>A125582137W</t>
  </si>
  <si>
    <t>A125568097A</t>
  </si>
  <si>
    <t>A125554064W</t>
  </si>
  <si>
    <t>A125582144V</t>
  </si>
  <si>
    <t>A125568104L</t>
  </si>
  <si>
    <t>A125556872F</t>
  </si>
  <si>
    <t>A125584952C</t>
  </si>
  <si>
    <t>A125570912A</t>
  </si>
  <si>
    <t>A125551256K</t>
  </si>
  <si>
    <t>A125579336C</t>
  </si>
  <si>
    <t>A125565296L</t>
  </si>
  <si>
    <t>A125559680T</t>
  </si>
  <si>
    <t>A125587760R</t>
  </si>
  <si>
    <t>A125573720L</t>
  </si>
  <si>
    <t>A125562488A</t>
  </si>
  <si>
    <t>A125590568X</t>
  </si>
  <si>
    <t>A125576528T</t>
  </si>
  <si>
    <t>A125554065X</t>
  </si>
  <si>
    <t>A125582145W</t>
  </si>
  <si>
    <t>A125568105R</t>
  </si>
  <si>
    <t>A125553792A</t>
  </si>
  <si>
    <t>A125581872X</t>
  </si>
  <si>
    <t>A125567832T</t>
  </si>
  <si>
    <t>A125556600A</t>
  </si>
  <si>
    <t>A125584680K</t>
  </si>
  <si>
    <t>A125570640J</t>
  </si>
  <si>
    <t>A125550984R</t>
  </si>
  <si>
    <t>A125579064K</t>
  </si>
  <si>
    <t>A125565024J</t>
  </si>
  <si>
    <t>A125559408F</t>
  </si>
  <si>
    <t>A125587488R</t>
  </si>
  <si>
    <t>A125573448L</t>
  </si>
  <si>
    <t>A125562216W</t>
  </si>
  <si>
    <t>A125590296F</t>
  </si>
  <si>
    <t>A125576256X</t>
  </si>
  <si>
    <t>A125553793C</t>
  </si>
  <si>
    <t>A125581873A</t>
  </si>
  <si>
    <t>A125567833V</t>
  </si>
  <si>
    <t>A125553872A</t>
  </si>
  <si>
    <t>A125581952X</t>
  </si>
  <si>
    <t>A125567912T</t>
  </si>
  <si>
    <t>A125556680L</t>
  </si>
  <si>
    <t>A125584760K</t>
  </si>
  <si>
    <t>A125570720J</t>
  </si>
  <si>
    <t>A125551064T</t>
  </si>
  <si>
    <t>A125579144K</t>
  </si>
  <si>
    <t>A125565104J</t>
  </si>
  <si>
    <t>A125559488T</t>
  </si>
  <si>
    <t>A125587568R</t>
  </si>
  <si>
    <t>A125573528L</t>
  </si>
  <si>
    <t>A125562296J</t>
  </si>
  <si>
    <t>A125590376F</t>
  </si>
  <si>
    <t>A125576336X</t>
  </si>
  <si>
    <t>A125553873C</t>
  </si>
  <si>
    <t>A125581953A</t>
  </si>
  <si>
    <t>A125567913V</t>
  </si>
  <si>
    <t>A125553960A</t>
  </si>
  <si>
    <t>A125582040A</t>
  </si>
  <si>
    <t>A125568000V</t>
  </si>
  <si>
    <t>A125556768F</t>
  </si>
  <si>
    <t>A125584848C</t>
  </si>
  <si>
    <t>A125570808A</t>
  </si>
  <si>
    <t>A125551152T</t>
  </si>
  <si>
    <t>A125579232K</t>
  </si>
  <si>
    <t>A125565192V</t>
  </si>
  <si>
    <t>A125559576T</t>
  </si>
  <si>
    <t>A125587656R</t>
  </si>
  <si>
    <t>A125573616L</t>
  </si>
  <si>
    <t>A125562384J</t>
  </si>
  <si>
    <t>A125590464F</t>
  </si>
  <si>
    <t>A125576424X</t>
  </si>
  <si>
    <t>A125553961C</t>
  </si>
  <si>
    <t>A125582041C</t>
  </si>
  <si>
    <t>A125568001W</t>
  </si>
  <si>
    <t>A125554080W</t>
  </si>
  <si>
    <t>A125582160V</t>
  </si>
  <si>
    <t>A125568120L</t>
  </si>
  <si>
    <t>A125556888X</t>
  </si>
  <si>
    <t>A125584968W</t>
  </si>
  <si>
    <t>A125570928V</t>
  </si>
  <si>
    <t>A125551272K</t>
  </si>
  <si>
    <t>A125579352C</t>
  </si>
  <si>
    <t>A125565312A</t>
  </si>
  <si>
    <t>A125559696K</t>
  </si>
  <si>
    <t>A125587776J</t>
  </si>
  <si>
    <t>A125573736F</t>
  </si>
  <si>
    <t>A125562504R</t>
  </si>
  <si>
    <t>A125590584X</t>
  </si>
  <si>
    <t>A125576544T</t>
  </si>
  <si>
    <t>A125554081X</t>
  </si>
  <si>
    <t>A125582161W</t>
  </si>
  <si>
    <t>A125568121R</t>
  </si>
  <si>
    <t>A125553800R</t>
  </si>
  <si>
    <t>A125581880X</t>
  </si>
  <si>
    <t>A125567840T</t>
  </si>
  <si>
    <t>A125556608V</t>
  </si>
  <si>
    <t>A125584688C</t>
  </si>
  <si>
    <t>A125570648A</t>
  </si>
  <si>
    <t>A125550992R</t>
  </si>
  <si>
    <t>A125579072K</t>
  </si>
  <si>
    <t>A125565032J</t>
  </si>
  <si>
    <t>A125559416F</t>
  </si>
  <si>
    <t>A125587496R</t>
  </si>
  <si>
    <t>A125573456L</t>
  </si>
  <si>
    <t>A125562224W</t>
  </si>
  <si>
    <t>A125590304V</t>
  </si>
  <si>
    <t>A125576264X</t>
  </si>
  <si>
    <t>A125553801T</t>
  </si>
  <si>
    <t>A125581881A</t>
  </si>
  <si>
    <t>A125567841V</t>
  </si>
  <si>
    <t>A125554000K</t>
  </si>
  <si>
    <t>A125582080V</t>
  </si>
  <si>
    <t>A125568040L</t>
  </si>
  <si>
    <t>A125556808L</t>
  </si>
  <si>
    <t>A125584888W</t>
  </si>
  <si>
    <t>A125570848V</t>
  </si>
  <si>
    <t>A125551192K</t>
  </si>
  <si>
    <t>A125579272C</t>
  </si>
  <si>
    <t>A125565232A</t>
  </si>
  <si>
    <t>A125559616X</t>
  </si>
  <si>
    <t>A125587696J</t>
  </si>
  <si>
    <t>A125573656F</t>
  </si>
  <si>
    <t>A125562424R</t>
  </si>
  <si>
    <t>A125590504L</t>
  </si>
  <si>
    <t>A125576464T</t>
  </si>
  <si>
    <t>A125554001L</t>
  </si>
  <si>
    <t>A125582081W</t>
  </si>
  <si>
    <t>A125568041R</t>
  </si>
  <si>
    <t>A125554008C</t>
  </si>
  <si>
    <t>A125582088L</t>
  </si>
  <si>
    <t>A125568048F</t>
  </si>
  <si>
    <t>A125556816L</t>
  </si>
  <si>
    <t>A125584896W</t>
  </si>
  <si>
    <t>A125570856V</t>
  </si>
  <si>
    <t>A125551200X</t>
  </si>
  <si>
    <t>A125579280C</t>
  </si>
  <si>
    <t>A125565240A</t>
  </si>
  <si>
    <t>A125559624X</t>
  </si>
  <si>
    <t>South Australia ;  &gt; Employee without paid leave entitlements ;  &gt; 13-51 weeks of insufficient hours ;  &gt; Males ;</t>
  </si>
  <si>
    <t>South Australia ;  &gt; Employee without paid leave entitlements ;  &gt; 13-51 weeks of insufficient hours ;  &gt; Females ;</t>
  </si>
  <si>
    <t>South Australia ;  &gt; Employee without paid leave entitlements ;  &gt; 52 weeks and over of insufficient hours ;  Persons ;</t>
  </si>
  <si>
    <t>South Australia ;  &gt; Employee without paid leave entitlements ;  &gt; 52 weeks and over of insufficient hours ;  &gt; Males ;</t>
  </si>
  <si>
    <t>South Australia ;  &gt; Employee without paid leave entitlements ;  &gt; 52 weeks and over of insufficient hours ;  &gt; Females ;</t>
  </si>
  <si>
    <t>South Australia ;  &gt; Employee without paid leave entitlements ;  Median duration of insufficient hours ;  Persons ;</t>
  </si>
  <si>
    <t>South Australia ;  &gt; Employee without paid leave entitlements ;  Median duration of insufficient hours ;  &gt; Males ;</t>
  </si>
  <si>
    <t>South Australia ;  &gt; Employee without paid leave entitlements ;  Median duration of insufficient hours ;  &gt; Females ;</t>
  </si>
  <si>
    <t>South Australia ;  Not an employee ;  Underemployed part-time workers ;  Persons ;</t>
  </si>
  <si>
    <t>South Australia ;  Not an employee ;  Underemployed part-time workers ;  &gt; Males ;</t>
  </si>
  <si>
    <t>South Australia ;  Not an employee ;  Underemployed part-time workers ;  &gt; Females ;</t>
  </si>
  <si>
    <t>South Australia ;  Not an employee ;  &gt; Fewer than 4 weeks of insufficient hours ;  Persons ;</t>
  </si>
  <si>
    <t>South Australia ;  Not an employee ;  &gt; Fewer than 4 weeks of insufficient hours ;  &gt; Males ;</t>
  </si>
  <si>
    <t>South Australia ;  Not an employee ;  &gt; Fewer than 4 weeks of insufficient hours ;  &gt; Females ;</t>
  </si>
  <si>
    <t>South Australia ;  Not an employee ;  &gt; 4-12 weeks of insufficient hours ;  Persons ;</t>
  </si>
  <si>
    <t>South Australia ;  Not an employee ;  &gt; 4-12 weeks of insufficient hours ;  &gt; Males ;</t>
  </si>
  <si>
    <t>South Australia ;  Not an employee ;  &gt; 4-12 weeks of insufficient hours ;  &gt; Females ;</t>
  </si>
  <si>
    <t>South Australia ;  Not an employee ;  &gt; 13-51 weeks of insufficient hours ;  Persons ;</t>
  </si>
  <si>
    <t>South Australia ;  Not an employee ;  &gt; 13-51 weeks of insufficient hours ;  &gt; Males ;</t>
  </si>
  <si>
    <t>South Australia ;  Not an employee ;  &gt; 13-51 weeks of insufficient hours ;  &gt; Females ;</t>
  </si>
  <si>
    <t>South Australia ;  Not an employee ;  &gt; 52 weeks and over of insufficient hours ;  Persons ;</t>
  </si>
  <si>
    <t>South Australia ;  Not an employee ;  &gt; 52 weeks and over of insufficient hours ;  &gt; Males ;</t>
  </si>
  <si>
    <t>South Australia ;  Not an employee ;  &gt; 52 weeks and over of insufficient hours ;  &gt; Females ;</t>
  </si>
  <si>
    <t>South Australia ;  Not an employee ;  Median duration of insufficient hours ;  Persons ;</t>
  </si>
  <si>
    <t>South Australia ;  Not an employee ;  Median duration of insufficient hours ;  &gt; Males ;</t>
  </si>
  <si>
    <t>South Australia ;  Not an employee ;  Median duration of insufficient hours ;  &gt; Females ;</t>
  </si>
  <si>
    <t>South Australia ;  Prefers more part-time hours ;  Underemployed part-time workers ;  Persons ;</t>
  </si>
  <si>
    <t>South Australia ;  Prefers more part-time hours ;  Underemployed part-time workers ;  &gt; Males ;</t>
  </si>
  <si>
    <t>South Australia ;  Prefers more part-time hours ;  Underemployed part-time workers ;  &gt; Females ;</t>
  </si>
  <si>
    <t>South Australia ;  Prefers more part-time hours ;  &gt; Fewer than 4 weeks of insufficient hours ;  Persons ;</t>
  </si>
  <si>
    <t>South Australia ;  Prefers more part-time hours ;  &gt; Fewer than 4 weeks of insufficient hours ;  &gt; Males ;</t>
  </si>
  <si>
    <t>South Australia ;  Prefers more part-time hours ;  &gt; Fewer than 4 weeks of insufficient hours ;  &gt; Females ;</t>
  </si>
  <si>
    <t>South Australia ;  Prefers more part-time hours ;  &gt; 4-12 weeks of insufficient hours ;  Persons ;</t>
  </si>
  <si>
    <t>South Australia ;  Prefers more part-time hours ;  &gt; 4-12 weeks of insufficient hours ;  &gt; Males ;</t>
  </si>
  <si>
    <t>South Australia ;  Prefers more part-time hours ;  &gt; 4-12 weeks of insufficient hours ;  &gt; Females ;</t>
  </si>
  <si>
    <t>South Australia ;  Prefers more part-time hours ;  &gt; 13-51 weeks of insufficient hours ;  Persons ;</t>
  </si>
  <si>
    <t>South Australia ;  Prefers more part-time hours ;  &gt; 13-51 weeks of insufficient hours ;  &gt; Males ;</t>
  </si>
  <si>
    <t>South Australia ;  Prefers more part-time hours ;  &gt; 13-51 weeks of insufficient hours ;  &gt; Females ;</t>
  </si>
  <si>
    <t>South Australia ;  Prefers more part-time hours ;  &gt; 52 weeks and over of insufficient hours ;  Persons ;</t>
  </si>
  <si>
    <t>South Australia ;  Prefers more part-time hours ;  &gt; 52 weeks and over of insufficient hours ;  &gt; Males ;</t>
  </si>
  <si>
    <t>South Australia ;  Prefers more part-time hours ;  &gt; 52 weeks and over of insufficient hours ;  &gt; Females ;</t>
  </si>
  <si>
    <t>South Australia ;  Prefers more part-time hours ;  Median duration of insufficient hours ;  Persons ;</t>
  </si>
  <si>
    <t>South Australia ;  Prefers more part-time hours ;  Median duration of insufficient hours ;  &gt; Males ;</t>
  </si>
  <si>
    <t>South Australia ;  Prefers more part-time hours ;  Median duration of insufficient hours ;  &gt; Females ;</t>
  </si>
  <si>
    <t>South Australia ;  Prefers full-time hours ;  Underemployed part-time workers ;  Persons ;</t>
  </si>
  <si>
    <t>South Australia ;  Prefers full-time hours ;  Underemployed part-time workers ;  &gt; Males ;</t>
  </si>
  <si>
    <t>South Australia ;  Prefers full-time hours ;  Underemployed part-time workers ;  &gt; Females ;</t>
  </si>
  <si>
    <t>South Australia ;  Prefers full-time hours ;  &gt; Fewer than 4 weeks of insufficient hours ;  Persons ;</t>
  </si>
  <si>
    <t>South Australia ;  Prefers full-time hours ;  &gt; Fewer than 4 weeks of insufficient hours ;  &gt; Males ;</t>
  </si>
  <si>
    <t>South Australia ;  Prefers full-time hours ;  &gt; Fewer than 4 weeks of insufficient hours ;  &gt; Females ;</t>
  </si>
  <si>
    <t>South Australia ;  Prefers full-time hours ;  &gt; 4-12 weeks of insufficient hours ;  Persons ;</t>
  </si>
  <si>
    <t>South Australia ;  Prefers full-time hours ;  &gt; 4-12 weeks of insufficient hours ;  &gt; Males ;</t>
  </si>
  <si>
    <t>South Australia ;  Prefers full-time hours ;  &gt; 4-12 weeks of insufficient hours ;  &gt; Females ;</t>
  </si>
  <si>
    <t>South Australia ;  Prefers full-time hours ;  &gt; 13-51 weeks of insufficient hours ;  Persons ;</t>
  </si>
  <si>
    <t>South Australia ;  Prefers full-time hours ;  &gt; 13-51 weeks of insufficient hours ;  &gt; Males ;</t>
  </si>
  <si>
    <t>South Australia ;  Prefers full-time hours ;  &gt; 13-51 weeks of insufficient hours ;  &gt; Females ;</t>
  </si>
  <si>
    <t>South Australia ;  Prefers full-time hours ;  &gt; 52 weeks and over of insufficient hours ;  Persons ;</t>
  </si>
  <si>
    <t>South Australia ;  Prefers full-time hours ;  &gt; 52 weeks and over of insufficient hours ;  &gt; Males ;</t>
  </si>
  <si>
    <t>South Australia ;  Prefers full-time hours ;  &gt; 52 weeks and over of insufficient hours ;  &gt; Females ;</t>
  </si>
  <si>
    <t>South Australia ;  Prefers full-time hours ;  Median duration of insufficient hours ;  Persons ;</t>
  </si>
  <si>
    <t>South Australia ;  Prefers full-time hours ;  Median duration of insufficient hours ;  &gt; Males ;</t>
  </si>
  <si>
    <t>South Australia ;  Prefers full-time hours ;  Median duration of insufficient hours ;  &gt; Females ;</t>
  </si>
  <si>
    <t>South Australia ;  &gt; Prefers less than 30 hours ;  Underemployed part-time workers ;  Persons ;</t>
  </si>
  <si>
    <t>South Australia ;  &gt; Prefers less than 30 hours ;  Underemployed part-time workers ;  &gt; Males ;</t>
  </si>
  <si>
    <t>South Australia ;  &gt; Prefers less than 30 hours ;  Underemployed part-time workers ;  &gt; Females ;</t>
  </si>
  <si>
    <t>South Australia ;  &gt; Prefers less than 30 hours ;  &gt; Fewer than 4 weeks of insufficient hours ;  Persons ;</t>
  </si>
  <si>
    <t>South Australia ;  &gt; Prefers less than 30 hours ;  &gt; Fewer than 4 weeks of insufficient hours ;  &gt; Males ;</t>
  </si>
  <si>
    <t>South Australia ;  &gt; Prefers less than 30 hours ;  &gt; Fewer than 4 weeks of insufficient hours ;  &gt; Females ;</t>
  </si>
  <si>
    <t>South Australia ;  &gt; Prefers less than 30 hours ;  &gt; 4-12 weeks of insufficient hours ;  Persons ;</t>
  </si>
  <si>
    <t>South Australia ;  &gt; Prefers less than 30 hours ;  &gt; 4-12 weeks of insufficient hours ;  &gt; Males ;</t>
  </si>
  <si>
    <t>South Australia ;  &gt; Prefers less than 30 hours ;  &gt; 4-12 weeks of insufficient hours ;  &gt; Females ;</t>
  </si>
  <si>
    <t>South Australia ;  &gt; Prefers less than 30 hours ;  &gt; 13-51 weeks of insufficient hours ;  Persons ;</t>
  </si>
  <si>
    <t>South Australia ;  &gt; Prefers less than 30 hours ;  &gt; 13-51 weeks of insufficient hours ;  &gt; Males ;</t>
  </si>
  <si>
    <t>South Australia ;  &gt; Prefers less than 30 hours ;  &gt; 13-51 weeks of insufficient hours ;  &gt; Females ;</t>
  </si>
  <si>
    <t>South Australia ;  &gt; Prefers less than 30 hours ;  &gt; 52 weeks and over of insufficient hours ;  Persons ;</t>
  </si>
  <si>
    <t>South Australia ;  &gt; Prefers less than 30 hours ;  &gt; 52 weeks and over of insufficient hours ;  &gt; Males ;</t>
  </si>
  <si>
    <t>South Australia ;  &gt; Prefers less than 30 hours ;  &gt; 52 weeks and over of insufficient hours ;  &gt; Females ;</t>
  </si>
  <si>
    <t>South Australia ;  &gt; Prefers less than 30 hours ;  Median duration of insufficient hours ;  Persons ;</t>
  </si>
  <si>
    <t>South Australia ;  &gt; Prefers less than 30 hours ;  Median duration of insufficient hours ;  &gt; Males ;</t>
  </si>
  <si>
    <t>South Australia ;  &gt; Prefers less than 30 hours ;  Median duration of insufficient hours ;  &gt; Females ;</t>
  </si>
  <si>
    <t>South Australia ;  &gt; Prefers 30-34 hours ;  Underemployed part-time workers ;  Persons ;</t>
  </si>
  <si>
    <t>South Australia ;  &gt; Prefers 30-34 hours ;  Underemployed part-time workers ;  &gt; Males ;</t>
  </si>
  <si>
    <t>South Australia ;  &gt; Prefers 30-34 hours ;  Underemployed part-time workers ;  &gt; Females ;</t>
  </si>
  <si>
    <t>South Australia ;  &gt; Prefers 30-34 hours ;  &gt; Fewer than 4 weeks of insufficient hours ;  Persons ;</t>
  </si>
  <si>
    <t>South Australia ;  &gt; Prefers 30-34 hours ;  &gt; Fewer than 4 weeks of insufficient hours ;  &gt; Males ;</t>
  </si>
  <si>
    <t>South Australia ;  &gt; Prefers 30-34 hours ;  &gt; Fewer than 4 weeks of insufficient hours ;  &gt; Females ;</t>
  </si>
  <si>
    <t>South Australia ;  &gt; Prefers 30-34 hours ;  &gt; 4-12 weeks of insufficient hours ;  Persons ;</t>
  </si>
  <si>
    <t>South Australia ;  &gt; Prefers 30-34 hours ;  &gt; 4-12 weeks of insufficient hours ;  &gt; Males ;</t>
  </si>
  <si>
    <t>South Australia ;  &gt; Prefers 30-34 hours ;  &gt; 4-12 weeks of insufficient hours ;  &gt; Females ;</t>
  </si>
  <si>
    <t>South Australia ;  &gt; Prefers 30-34 hours ;  &gt; 13-51 weeks of insufficient hours ;  Persons ;</t>
  </si>
  <si>
    <t>South Australia ;  &gt; Prefers 30-34 hours ;  &gt; 13-51 weeks of insufficient hours ;  &gt; Males ;</t>
  </si>
  <si>
    <t>South Australia ;  &gt; Prefers 30-34 hours ;  &gt; 13-51 weeks of insufficient hours ;  &gt; Females ;</t>
  </si>
  <si>
    <t>South Australia ;  &gt; Prefers 30-34 hours ;  &gt; 52 weeks and over of insufficient hours ;  Persons ;</t>
  </si>
  <si>
    <t>South Australia ;  &gt; Prefers 30-34 hours ;  &gt; 52 weeks and over of insufficient hours ;  &gt; Males ;</t>
  </si>
  <si>
    <t>South Australia ;  &gt; Prefers 30-34 hours ;  &gt; 52 weeks and over of insufficient hours ;  &gt; Females ;</t>
  </si>
  <si>
    <t>South Australia ;  &gt; Prefers 30-34 hours ;  Median duration of insufficient hours ;  Persons ;</t>
  </si>
  <si>
    <t>South Australia ;  &gt; Prefers 30-34 hours ;  Median duration of insufficient hours ;  &gt; Males ;</t>
  </si>
  <si>
    <t>South Australia ;  &gt; Prefers 30-34 hours ;  Median duration of insufficient hours ;  &gt; Females ;</t>
  </si>
  <si>
    <t>South Australia ;  &gt; Prefers 35-39 hours ;  Underemployed part-time workers ;  Persons ;</t>
  </si>
  <si>
    <t>South Australia ;  &gt; Prefers 35-39 hours ;  Underemployed part-time workers ;  &gt; Males ;</t>
  </si>
  <si>
    <t>South Australia ;  &gt; Prefers 35-39 hours ;  Underemployed part-time workers ;  &gt; Females ;</t>
  </si>
  <si>
    <t>South Australia ;  &gt; Prefers 35-39 hours ;  &gt; Fewer than 4 weeks of insufficient hours ;  Persons ;</t>
  </si>
  <si>
    <t>South Australia ;  &gt; Prefers 35-39 hours ;  &gt; Fewer than 4 weeks of insufficient hours ;  &gt; Males ;</t>
  </si>
  <si>
    <t>South Australia ;  &gt; Prefers 35-39 hours ;  &gt; Fewer than 4 weeks of insufficient hours ;  &gt; Females ;</t>
  </si>
  <si>
    <t>South Australia ;  &gt; Prefers 35-39 hours ;  &gt; 4-12 weeks of insufficient hours ;  Persons ;</t>
  </si>
  <si>
    <t>South Australia ;  &gt; Prefers 35-39 hours ;  &gt; 4-12 weeks of insufficient hours ;  &gt; Males ;</t>
  </si>
  <si>
    <t>South Australia ;  &gt; Prefers 35-39 hours ;  &gt; 4-12 weeks of insufficient hours ;  &gt; Females ;</t>
  </si>
  <si>
    <t>South Australia ;  &gt; Prefers 35-39 hours ;  &gt; 13-51 weeks of insufficient hours ;  Persons ;</t>
  </si>
  <si>
    <t>South Australia ;  &gt; Prefers 35-39 hours ;  &gt; 13-51 weeks of insufficient hours ;  &gt; Males ;</t>
  </si>
  <si>
    <t>South Australia ;  &gt; Prefers 35-39 hours ;  &gt; 13-51 weeks of insufficient hours ;  &gt; Females ;</t>
  </si>
  <si>
    <t>South Australia ;  &gt; Prefers 35-39 hours ;  &gt; 52 weeks and over of insufficient hours ;  Persons ;</t>
  </si>
  <si>
    <t>South Australia ;  &gt; Prefers 35-39 hours ;  &gt; 52 weeks and over of insufficient hours ;  &gt; Males ;</t>
  </si>
  <si>
    <t>South Australia ;  &gt; Prefers 35-39 hours ;  &gt; 52 weeks and over of insufficient hours ;  &gt; Females ;</t>
  </si>
  <si>
    <t>South Australia ;  &gt; Prefers 35-39 hours ;  Median duration of insufficient hours ;  Persons ;</t>
  </si>
  <si>
    <t>South Australia ;  &gt; Prefers 35-39 hours ;  Median duration of insufficient hours ;  &gt; Males ;</t>
  </si>
  <si>
    <t>South Australia ;  &gt; Prefers 35-39 hours ;  Median duration of insufficient hours ;  &gt; Females ;</t>
  </si>
  <si>
    <t>South Australia ;  &gt; Prefers 40 hours or more ;  Underemployed part-time workers ;  Persons ;</t>
  </si>
  <si>
    <t>South Australia ;  &gt; Prefers 40 hours or more ;  Underemployed part-time workers ;  &gt; Males ;</t>
  </si>
  <si>
    <t>South Australia ;  &gt; Prefers 40 hours or more ;  Underemployed part-time workers ;  &gt; Females ;</t>
  </si>
  <si>
    <t>South Australia ;  &gt; Prefers 40 hours or more ;  &gt; Fewer than 4 weeks of insufficient hours ;  Persons ;</t>
  </si>
  <si>
    <t>South Australia ;  &gt; Prefers 40 hours or more ;  &gt; Fewer than 4 weeks of insufficient hours ;  &gt; Males ;</t>
  </si>
  <si>
    <t>South Australia ;  &gt; Prefers 40 hours or more ;  &gt; Fewer than 4 weeks of insufficient hours ;  &gt; Females ;</t>
  </si>
  <si>
    <t>South Australia ;  &gt; Prefers 40 hours or more ;  &gt; 4-12 weeks of insufficient hours ;  Persons ;</t>
  </si>
  <si>
    <t>South Australia ;  &gt; Prefers 40 hours or more ;  &gt; 4-12 weeks of insufficient hours ;  &gt; Males ;</t>
  </si>
  <si>
    <t>South Australia ;  &gt; Prefers 40 hours or more ;  &gt; 4-12 weeks of insufficient hours ;  &gt; Females ;</t>
  </si>
  <si>
    <t>South Australia ;  &gt; Prefers 40 hours or more ;  &gt; 13-51 weeks of insufficient hours ;  Persons ;</t>
  </si>
  <si>
    <t>South Australia ;  &gt; Prefers 40 hours or more ;  &gt; 13-51 weeks of insufficient hours ;  &gt; Males ;</t>
  </si>
  <si>
    <t>South Australia ;  &gt; Prefers 40 hours or more ;  &gt; 13-51 weeks of insufficient hours ;  &gt; Females ;</t>
  </si>
  <si>
    <t>South Australia ;  &gt; Prefers 40 hours or more ;  &gt; 52 weeks and over of insufficient hours ;  Persons ;</t>
  </si>
  <si>
    <t>South Australia ;  &gt; Prefers 40 hours or more ;  &gt; 52 weeks and over of insufficient hours ;  &gt; Males ;</t>
  </si>
  <si>
    <t>South Australia ;  &gt; Prefers 40 hours or more ;  &gt; 52 weeks and over of insufficient hours ;  &gt; Females ;</t>
  </si>
  <si>
    <t>South Australia ;  &gt; Prefers 40 hours or more ;  Median duration of insufficient hours ;  Persons ;</t>
  </si>
  <si>
    <t>South Australia ;  &gt; Prefers 40 hours or more ;  Median duration of insufficient hours ;  &gt; Males ;</t>
  </si>
  <si>
    <t>South Australia ;  &gt; Prefers 40 hours or more ;  Median duration of insufficient hours ;  &gt; Females ;</t>
  </si>
  <si>
    <t>South Australia ;  Prefers less than 10 extra hours ;  Underemployed part-time workers ;  Persons ;</t>
  </si>
  <si>
    <t>South Australia ;  Prefers less than 10 extra hours ;  Underemployed part-time workers ;  &gt; Males ;</t>
  </si>
  <si>
    <t>South Australia ;  Prefers less than 10 extra hours ;  Underemployed part-time workers ;  &gt; Females ;</t>
  </si>
  <si>
    <t>South Australia ;  Prefers less than 10 extra hours ;  &gt; Fewer than 4 weeks of insufficient hours ;  Persons ;</t>
  </si>
  <si>
    <t>South Australia ;  Prefers less than 10 extra hours ;  &gt; Fewer than 4 weeks of insufficient hours ;  &gt; Males ;</t>
  </si>
  <si>
    <t>South Australia ;  Prefers less than 10 extra hours ;  &gt; Fewer than 4 weeks of insufficient hours ;  &gt; Females ;</t>
  </si>
  <si>
    <t>South Australia ;  Prefers less than 10 extra hours ;  &gt; 4-12 weeks of insufficient hours ;  Persons ;</t>
  </si>
  <si>
    <t>South Australia ;  Prefers less than 10 extra hours ;  &gt; 4-12 weeks of insufficient hours ;  &gt; Males ;</t>
  </si>
  <si>
    <t>South Australia ;  Prefers less than 10 extra hours ;  &gt; 4-12 weeks of insufficient hours ;  &gt; Females ;</t>
  </si>
  <si>
    <t>South Australia ;  Prefers less than 10 extra hours ;  &gt; 13-51 weeks of insufficient hours ;  Persons ;</t>
  </si>
  <si>
    <t>South Australia ;  Prefers less than 10 extra hours ;  &gt; 13-51 weeks of insufficient hours ;  &gt; Males ;</t>
  </si>
  <si>
    <t>South Australia ;  Prefers less than 10 extra hours ;  &gt; 13-51 weeks of insufficient hours ;  &gt; Females ;</t>
  </si>
  <si>
    <t>South Australia ;  Prefers less than 10 extra hours ;  &gt; 52 weeks and over of insufficient hours ;  Persons ;</t>
  </si>
  <si>
    <t>South Australia ;  Prefers less than 10 extra hours ;  &gt; 52 weeks and over of insufficient hours ;  &gt; Males ;</t>
  </si>
  <si>
    <t>South Australia ;  Prefers less than 10 extra hours ;  &gt; 52 weeks and over of insufficient hours ;  &gt; Females ;</t>
  </si>
  <si>
    <t>South Australia ;  Prefers less than 10 extra hours ;  Median duration of insufficient hours ;  Persons ;</t>
  </si>
  <si>
    <t>South Australia ;  Prefers less than 10 extra hours ;  Median duration of insufficient hours ;  &gt; Males ;</t>
  </si>
  <si>
    <t>South Australia ;  Prefers less than 10 extra hours ;  Median duration of insufficient hours ;  &gt; Females ;</t>
  </si>
  <si>
    <t>South Australia ;  Prefers 10-19 extra hours ;  Underemployed part-time workers ;  Persons ;</t>
  </si>
  <si>
    <t>South Australia ;  Prefers 10-19 extra hours ;  Underemployed part-time workers ;  &gt; Males ;</t>
  </si>
  <si>
    <t>South Australia ;  Prefers 10-19 extra hours ;  Underemployed part-time workers ;  &gt; Females ;</t>
  </si>
  <si>
    <t>South Australia ;  Prefers 10-19 extra hours ;  &gt; Fewer than 4 weeks of insufficient hours ;  Persons ;</t>
  </si>
  <si>
    <t>South Australia ;  Prefers 10-19 extra hours ;  &gt; Fewer than 4 weeks of insufficient hours ;  &gt; Males ;</t>
  </si>
  <si>
    <t>South Australia ;  Prefers 10-19 extra hours ;  &gt; Fewer than 4 weeks of insufficient hours ;  &gt; Females ;</t>
  </si>
  <si>
    <t>South Australia ;  Prefers 10-19 extra hours ;  &gt; 4-12 weeks of insufficient hours ;  Persons ;</t>
  </si>
  <si>
    <t>South Australia ;  Prefers 10-19 extra hours ;  &gt; 4-12 weeks of insufficient hours ;  &gt; Males ;</t>
  </si>
  <si>
    <t>South Australia ;  Prefers 10-19 extra hours ;  &gt; 4-12 weeks of insufficient hours ;  &gt; Females ;</t>
  </si>
  <si>
    <t>South Australia ;  Prefers 10-19 extra hours ;  &gt; 13-51 weeks of insufficient hours ;  Persons ;</t>
  </si>
  <si>
    <t>South Australia ;  Prefers 10-19 extra hours ;  &gt; 13-51 weeks of insufficient hours ;  &gt; Males ;</t>
  </si>
  <si>
    <t>South Australia ;  Prefers 10-19 extra hours ;  &gt; 13-51 weeks of insufficient hours ;  &gt; Females ;</t>
  </si>
  <si>
    <t>South Australia ;  Prefers 10-19 extra hours ;  &gt; 52 weeks and over of insufficient hours ;  Persons ;</t>
  </si>
  <si>
    <t>South Australia ;  Prefers 10-19 extra hours ;  &gt; 52 weeks and over of insufficient hours ;  &gt; Males ;</t>
  </si>
  <si>
    <t>South Australia ;  Prefers 10-19 extra hours ;  &gt; 52 weeks and over of insufficient hours ;  &gt; Females ;</t>
  </si>
  <si>
    <t>South Australia ;  Prefers 10-19 extra hours ;  Median duration of insufficient hours ;  Persons ;</t>
  </si>
  <si>
    <t>South Australia ;  Prefers 10-19 extra hours ;  Median duration of insufficient hours ;  &gt; Males ;</t>
  </si>
  <si>
    <t>South Australia ;  Prefers 10-19 extra hours ;  Median duration of insufficient hours ;  &gt; Females ;</t>
  </si>
  <si>
    <t>South Australia ;  Prefers 20-29 extra hours ;  Underemployed part-time workers ;  Persons ;</t>
  </si>
  <si>
    <t>South Australia ;  Prefers 20-29 extra hours ;  Underemployed part-time workers ;  &gt; Males ;</t>
  </si>
  <si>
    <t>South Australia ;  Prefers 20-29 extra hours ;  Underemployed part-time workers ;  &gt; Females ;</t>
  </si>
  <si>
    <t>South Australia ;  Prefers 20-29 extra hours ;  &gt; Fewer than 4 weeks of insufficient hours ;  Persons ;</t>
  </si>
  <si>
    <t>South Australia ;  Prefers 20-29 extra hours ;  &gt; Fewer than 4 weeks of insufficient hours ;  &gt; Males ;</t>
  </si>
  <si>
    <t>South Australia ;  Prefers 20-29 extra hours ;  &gt; Fewer than 4 weeks of insufficient hours ;  &gt; Females ;</t>
  </si>
  <si>
    <t>South Australia ;  Prefers 20-29 extra hours ;  &gt; 4-12 weeks of insufficient hours ;  Persons ;</t>
  </si>
  <si>
    <t>South Australia ;  Prefers 20-29 extra hours ;  &gt; 4-12 weeks of insufficient hours ;  &gt; Males ;</t>
  </si>
  <si>
    <t>South Australia ;  Prefers 20-29 extra hours ;  &gt; 4-12 weeks of insufficient hours ;  &gt; Females ;</t>
  </si>
  <si>
    <t>South Australia ;  Prefers 20-29 extra hours ;  &gt; 13-51 weeks of insufficient hours ;  Persons ;</t>
  </si>
  <si>
    <t>South Australia ;  Prefers 20-29 extra hours ;  &gt; 13-51 weeks of insufficient hours ;  &gt; Males ;</t>
  </si>
  <si>
    <t>South Australia ;  Prefers 20-29 extra hours ;  &gt; 13-51 weeks of insufficient hours ;  &gt; Females ;</t>
  </si>
  <si>
    <t>South Australia ;  Prefers 20-29 extra hours ;  &gt; 52 weeks and over of insufficient hours ;  Persons ;</t>
  </si>
  <si>
    <t>South Australia ;  Prefers 20-29 extra hours ;  &gt; 52 weeks and over of insufficient hours ;  &gt; Males ;</t>
  </si>
  <si>
    <t>South Australia ;  Prefers 20-29 extra hours ;  &gt; 52 weeks and over of insufficient hours ;  &gt; Females ;</t>
  </si>
  <si>
    <t>South Australia ;  Prefers 20-29 extra hours ;  Median duration of insufficient hours ;  Persons ;</t>
  </si>
  <si>
    <t>South Australia ;  Prefers 20-29 extra hours ;  Median duration of insufficient hours ;  &gt; Males ;</t>
  </si>
  <si>
    <t>South Australia ;  Prefers 20-29 extra hours ;  Median duration of insufficient hours ;  &gt; Females ;</t>
  </si>
  <si>
    <t>South Australia ;  Prefers 30 extra hours or more ;  Underemployed part-time workers ;  Persons ;</t>
  </si>
  <si>
    <t>South Australia ;  Prefers 30 extra hours or more ;  Underemployed part-time workers ;  &gt; Males ;</t>
  </si>
  <si>
    <t>South Australia ;  Prefers 30 extra hours or more ;  Underemployed part-time workers ;  &gt; Females ;</t>
  </si>
  <si>
    <t>South Australia ;  Prefers 30 extra hours or more ;  &gt; Fewer than 4 weeks of insufficient hours ;  Persons ;</t>
  </si>
  <si>
    <t>South Australia ;  Prefers 30 extra hours or more ;  &gt; Fewer than 4 weeks of insufficient hours ;  &gt; Males ;</t>
  </si>
  <si>
    <t>South Australia ;  Prefers 30 extra hours or more ;  &gt; Fewer than 4 weeks of insufficient hours ;  &gt; Females ;</t>
  </si>
  <si>
    <t>South Australia ;  Prefers 30 extra hours or more ;  &gt; 4-12 weeks of insufficient hours ;  Persons ;</t>
  </si>
  <si>
    <t>South Australia ;  Prefers 30 extra hours or more ;  &gt; 4-12 weeks of insufficient hours ;  &gt; Males ;</t>
  </si>
  <si>
    <t>South Australia ;  Prefers 30 extra hours or more ;  &gt; 4-12 weeks of insufficient hours ;  &gt; Females ;</t>
  </si>
  <si>
    <t>South Australia ;  Prefers 30 extra hours or more ;  &gt; 13-51 weeks of insufficient hours ;  Persons ;</t>
  </si>
  <si>
    <t>South Australia ;  Prefers 30 extra hours or more ;  &gt; 13-51 weeks of insufficient hours ;  &gt; Males ;</t>
  </si>
  <si>
    <t>South Australia ;  Prefers 30 extra hours or more ;  &gt; 13-51 weeks of insufficient hours ;  &gt; Females ;</t>
  </si>
  <si>
    <t>South Australia ;  Prefers 30 extra hours or more ;  &gt; 52 weeks and over of insufficient hours ;  Persons ;</t>
  </si>
  <si>
    <t>South Australia ;  Prefers 30 extra hours or more ;  &gt; 52 weeks and over of insufficient hours ;  &gt; Males ;</t>
  </si>
  <si>
    <t>South Australia ;  Prefers 30 extra hours or more ;  &gt; 52 weeks and over of insufficient hours ;  &gt; Females ;</t>
  </si>
  <si>
    <t>South Australia ;  Prefers 30 extra hours or more ;  Median duration of insufficient hours ;  Persons ;</t>
  </si>
  <si>
    <t>South Australia ;  Prefers 30 extra hours or more ;  Median duration of insufficient hours ;  &gt; Males ;</t>
  </si>
  <si>
    <t>South Australia ;  Prefers 30 extra hours or more ;  Median duration of insufficient hours ;  &gt; Females ;</t>
  </si>
  <si>
    <t>South Australia ;  Would prefer to change employer to work more hours ;  Underemployed part-time workers ;  Persons ;</t>
  </si>
  <si>
    <t>South Australia ;  Would prefer to change employer to work more hours ;  Underemployed part-time workers ;  &gt; Males ;</t>
  </si>
  <si>
    <t>South Australia ;  Would prefer to change employer to work more hours ;  Underemployed part-time workers ;  &gt; Females ;</t>
  </si>
  <si>
    <t>South Australia ;  Would prefer to change employer to work more hours ;  &gt; Fewer than 4 weeks of insufficient hours ;  Persons ;</t>
  </si>
  <si>
    <t>South Australia ;  Would prefer to change employer to work more hours ;  &gt; Fewer than 4 weeks of insufficient hours ;  &gt; Males ;</t>
  </si>
  <si>
    <t>South Australia ;  Would prefer to change employer to work more hours ;  &gt; Fewer than 4 weeks of insufficient hours ;  &gt; Females ;</t>
  </si>
  <si>
    <t>South Australia ;  Would prefer to change employer to work more hours ;  &gt; 4-12 weeks of insufficient hours ;  Persons ;</t>
  </si>
  <si>
    <t>South Australia ;  Would prefer to change employer to work more hours ;  &gt; 4-12 weeks of insufficient hours ;  &gt; Males ;</t>
  </si>
  <si>
    <t>South Australia ;  Would prefer to change employer to work more hours ;  &gt; 4-12 weeks of insufficient hours ;  &gt; Females ;</t>
  </si>
  <si>
    <t>South Australia ;  Would prefer to change employer to work more hours ;  &gt; 13-51 weeks of insufficient hours ;  Persons ;</t>
  </si>
  <si>
    <t>South Australia ;  Would prefer to change employer to work more hours ;  &gt; 13-51 weeks of insufficient hours ;  &gt; Males ;</t>
  </si>
  <si>
    <t>South Australia ;  Would prefer to change employer to work more hours ;  &gt; 13-51 weeks of insufficient hours ;  &gt; Females ;</t>
  </si>
  <si>
    <t>South Australia ;  Would prefer to change employer to work more hours ;  &gt; 52 weeks and over of insufficient hours ;  Persons ;</t>
  </si>
  <si>
    <t>South Australia ;  Would prefer to change employer to work more hours ;  &gt; 52 weeks and over of insufficient hours ;  &gt; Males ;</t>
  </si>
  <si>
    <t>South Australia ;  Would prefer to change employer to work more hours ;  &gt; 52 weeks and over of insufficient hours ;  &gt; Females ;</t>
  </si>
  <si>
    <t>South Australia ;  Would prefer to change employer to work more hours ;  Median duration of insufficient hours ;  Persons ;</t>
  </si>
  <si>
    <t>South Australia ;  Would prefer to change employer to work more hours ;  Median duration of insufficient hours ;  &gt; Males ;</t>
  </si>
  <si>
    <t>South Australia ;  Would prefer to change employer to work more hours ;  Median duration of insufficient hours ;  &gt; Females ;</t>
  </si>
  <si>
    <t>South Australia ;  Would not prefer to change employer to work more hours ;  Underemployed part-time workers ;  Persons ;</t>
  </si>
  <si>
    <t>South Australia ;  Would not prefer to change employer to work more hours ;  Underemployed part-time workers ;  &gt; Males ;</t>
  </si>
  <si>
    <t>South Australia ;  Would not prefer to change employer to work more hours ;  Underemployed part-time workers ;  &gt; Females ;</t>
  </si>
  <si>
    <t>South Australia ;  Would not prefer to change employer to work more hours ;  &gt; Fewer than 4 weeks of insufficient hours ;  Persons ;</t>
  </si>
  <si>
    <t>South Australia ;  Would not prefer to change employer to work more hours ;  &gt; Fewer than 4 weeks of insufficient hours ;  &gt; Males ;</t>
  </si>
  <si>
    <t>South Australia ;  Would not prefer to change employer to work more hours ;  &gt; Fewer than 4 weeks of insufficient hours ;  &gt; Females ;</t>
  </si>
  <si>
    <t>South Australia ;  Would not prefer to change employer to work more hours ;  &gt; 4-12 weeks of insufficient hours ;  Persons ;</t>
  </si>
  <si>
    <t>South Australia ;  Would not prefer to change employer to work more hours ;  &gt; 4-12 weeks of insufficient hours ;  &gt; Males ;</t>
  </si>
  <si>
    <t>South Australia ;  Would not prefer to change employer to work more hours ;  &gt; 4-12 weeks of insufficient hours ;  &gt; Females ;</t>
  </si>
  <si>
    <t>South Australia ;  Would not prefer to change employer to work more hours ;  &gt; 13-51 weeks of insufficient hours ;  Persons ;</t>
  </si>
  <si>
    <t>South Australia ;  Would not prefer to change employer to work more hours ;  &gt; 13-51 weeks of insufficient hours ;  &gt; Males ;</t>
  </si>
  <si>
    <t>South Australia ;  Would not prefer to change employer to work more hours ;  &gt; 13-51 weeks of insufficient hours ;  &gt; Females ;</t>
  </si>
  <si>
    <t>South Australia ;  Would not prefer to change employer to work more hours ;  &gt; 52 weeks and over of insufficient hours ;  Persons ;</t>
  </si>
  <si>
    <t>South Australia ;  Would not prefer to change employer to work more hours ;  &gt; 52 weeks and over of insufficient hours ;  &gt; Males ;</t>
  </si>
  <si>
    <t>South Australia ;  Would not prefer to change employer to work more hours ;  &gt; 52 weeks and over of insufficient hours ;  &gt; Females ;</t>
  </si>
  <si>
    <t>South Australia ;  Would not prefer to change employer to work more hours ;  Median duration of insufficient hours ;  Persons ;</t>
  </si>
  <si>
    <t>South Australia ;  Would not prefer to change employer to work more hours ;  Median duration of insufficient hours ;  &gt; Males ;</t>
  </si>
  <si>
    <t>South Australia ;  Would not prefer to change employer to work more hours ;  Median duration of insufficient hours ;  &gt; Females ;</t>
  </si>
  <si>
    <t>South Australia ;  No preference in changing employer to work more hours ;  Underemployed part-time workers ;  Persons ;</t>
  </si>
  <si>
    <t>South Australia ;  No preference in changing employer to work more hours ;  Underemployed part-time workers ;  &gt; Males ;</t>
  </si>
  <si>
    <t>South Australia ;  No preference in changing employer to work more hours ;  Underemployed part-time workers ;  &gt; Females ;</t>
  </si>
  <si>
    <t>South Australia ;  No preference in changing employer to work more hours ;  &gt; Fewer than 4 weeks of insufficient hours ;  Persons ;</t>
  </si>
  <si>
    <t>South Australia ;  No preference in changing employer to work more hours ;  &gt; Fewer than 4 weeks of insufficient hours ;  &gt; Males ;</t>
  </si>
  <si>
    <t>South Australia ;  No preference in changing employer to work more hours ;  &gt; Fewer than 4 weeks of insufficient hours ;  &gt; Females ;</t>
  </si>
  <si>
    <t>South Australia ;  No preference in changing employer to work more hours ;  &gt; 4-12 weeks of insufficient hours ;  Persons ;</t>
  </si>
  <si>
    <t>South Australia ;  No preference in changing employer to work more hours ;  &gt; 4-12 weeks of insufficient hours ;  &gt; Males ;</t>
  </si>
  <si>
    <t>A125587704W</t>
  </si>
  <si>
    <t>A125573664F</t>
  </si>
  <si>
    <t>A125562432R</t>
  </si>
  <si>
    <t>A125590512L</t>
  </si>
  <si>
    <t>A125576472T</t>
  </si>
  <si>
    <t>A125554009F</t>
  </si>
  <si>
    <t>A125582089R</t>
  </si>
  <si>
    <t>A125568049J</t>
  </si>
  <si>
    <t>A125553840J</t>
  </si>
  <si>
    <t>A125581920F</t>
  </si>
  <si>
    <t>A125567880K</t>
  </si>
  <si>
    <t>A125556648L</t>
  </si>
  <si>
    <t>A125584728K</t>
  </si>
  <si>
    <t>A125570688V</t>
  </si>
  <si>
    <t>A125551032X</t>
  </si>
  <si>
    <t>A125579112T</t>
  </si>
  <si>
    <t>A125565072A</t>
  </si>
  <si>
    <t>A125559456X</t>
  </si>
  <si>
    <t>A125587536W</t>
  </si>
  <si>
    <t>A125573496F</t>
  </si>
  <si>
    <t>A125562264R</t>
  </si>
  <si>
    <t>A125590344L</t>
  </si>
  <si>
    <t>A125576304F</t>
  </si>
  <si>
    <t>A125553841K</t>
  </si>
  <si>
    <t>A125581921J</t>
  </si>
  <si>
    <t>A125567881L</t>
  </si>
  <si>
    <t>A125553808J</t>
  </si>
  <si>
    <t>A125581888T</t>
  </si>
  <si>
    <t>A125567848K</t>
  </si>
  <si>
    <t>A125556616V</t>
  </si>
  <si>
    <t>A125584696C</t>
  </si>
  <si>
    <t>A125570656A</t>
  </si>
  <si>
    <t>A125551000F</t>
  </si>
  <si>
    <t>A125579080K</t>
  </si>
  <si>
    <t>A125565040J</t>
  </si>
  <si>
    <t>A125559424F</t>
  </si>
  <si>
    <t>A125587504C</t>
  </si>
  <si>
    <t>A125573464L</t>
  </si>
  <si>
    <t>A125562232W</t>
  </si>
  <si>
    <t>A125590312V</t>
  </si>
  <si>
    <t>A125576272X</t>
  </si>
  <si>
    <t>A125553809K</t>
  </si>
  <si>
    <t>A125581889V</t>
  </si>
  <si>
    <t>A125567849L</t>
  </si>
  <si>
    <t>A125553880A</t>
  </si>
  <si>
    <t>A125581960X</t>
  </si>
  <si>
    <t>A125567920T</t>
  </si>
  <si>
    <t>A125556688F</t>
  </si>
  <si>
    <t>A125584768C</t>
  </si>
  <si>
    <t>A125570728A</t>
  </si>
  <si>
    <t>A125551072T</t>
  </si>
  <si>
    <t>A125579152K</t>
  </si>
  <si>
    <t>A125565112J</t>
  </si>
  <si>
    <t>A125559496T</t>
  </si>
  <si>
    <t>A125587576R</t>
  </si>
  <si>
    <t>A125573536L</t>
  </si>
  <si>
    <t>A125562304W</t>
  </si>
  <si>
    <t>A125590384F</t>
  </si>
  <si>
    <t>A125576344X</t>
  </si>
  <si>
    <t>A125553881C</t>
  </si>
  <si>
    <t>A125581961A</t>
  </si>
  <si>
    <t>A125567921V</t>
  </si>
  <si>
    <t>A125553832J</t>
  </si>
  <si>
    <t>A125581912F</t>
  </si>
  <si>
    <t>A125567872K</t>
  </si>
  <si>
    <t>A125556640V</t>
  </si>
  <si>
    <t>A125584720T</t>
  </si>
  <si>
    <t>A125570680A</t>
  </si>
  <si>
    <t>A125551024X</t>
  </si>
  <si>
    <t>A125579104T</t>
  </si>
  <si>
    <t>A125565064A</t>
  </si>
  <si>
    <t>A125559448X</t>
  </si>
  <si>
    <t>A125587528W</t>
  </si>
  <si>
    <t>A125573488F</t>
  </si>
  <si>
    <t>A125562256R</t>
  </si>
  <si>
    <t>A125590336L</t>
  </si>
  <si>
    <t>A125576296T</t>
  </si>
  <si>
    <t>A125553833K</t>
  </si>
  <si>
    <t>A125581913J</t>
  </si>
  <si>
    <t>A125567873L</t>
  </si>
  <si>
    <t>A125553888V</t>
  </si>
  <si>
    <t>A125581968T</t>
  </si>
  <si>
    <t>A125567928K</t>
  </si>
  <si>
    <t>A125556696F</t>
  </si>
  <si>
    <t>A125584776C</t>
  </si>
  <si>
    <t>A125570736A</t>
  </si>
  <si>
    <t>A125551080T</t>
  </si>
  <si>
    <t>A125579160K</t>
  </si>
  <si>
    <t>A125565120J</t>
  </si>
  <si>
    <t>A125559504F</t>
  </si>
  <si>
    <t>A125587584R</t>
  </si>
  <si>
    <t>A125573544L</t>
  </si>
  <si>
    <t>A125562312W</t>
  </si>
  <si>
    <t>A125590392F</t>
  </si>
  <si>
    <t>A125576352X</t>
  </si>
  <si>
    <t>A125553889W</t>
  </si>
  <si>
    <t>A125581969V</t>
  </si>
  <si>
    <t>A125567929L</t>
  </si>
  <si>
    <t>A125553848A</t>
  </si>
  <si>
    <t>A125581928X</t>
  </si>
  <si>
    <t>A125567888C</t>
  </si>
  <si>
    <t>A125556656L</t>
  </si>
  <si>
    <t>A125584736K</t>
  </si>
  <si>
    <t>A125570696V</t>
  </si>
  <si>
    <t>A125551040X</t>
  </si>
  <si>
    <t>A125579120T</t>
  </si>
  <si>
    <t>A125565080A</t>
  </si>
  <si>
    <t>A125559464X</t>
  </si>
  <si>
    <t>A125587544W</t>
  </si>
  <si>
    <t>A125573504V</t>
  </si>
  <si>
    <t>A125562272R</t>
  </si>
  <si>
    <t>A125590352L</t>
  </si>
  <si>
    <t>A125576312F</t>
  </si>
  <si>
    <t>A125553849C</t>
  </si>
  <si>
    <t>A125581929A</t>
  </si>
  <si>
    <t>A125567889F</t>
  </si>
  <si>
    <t>A125553896V</t>
  </si>
  <si>
    <t>A125581976T</t>
  </si>
  <si>
    <t>A125567936K</t>
  </si>
  <si>
    <t>A125556704V</t>
  </si>
  <si>
    <t>A125584784C</t>
  </si>
  <si>
    <t>A125570744A</t>
  </si>
  <si>
    <t>A125551088K</t>
  </si>
  <si>
    <t>A125579168C</t>
  </si>
  <si>
    <t>A125565128A</t>
  </si>
  <si>
    <t>A125559512F</t>
  </si>
  <si>
    <t>A125587592R</t>
  </si>
  <si>
    <t>A125573552L</t>
  </si>
  <si>
    <t>A125562320W</t>
  </si>
  <si>
    <t>A125590400V</t>
  </si>
  <si>
    <t>A125576360X</t>
  </si>
  <si>
    <t>A125553897W</t>
  </si>
  <si>
    <t>A125581977V</t>
  </si>
  <si>
    <t>A125567937L</t>
  </si>
  <si>
    <t>A125553968V</t>
  </si>
  <si>
    <t>A125582048V</t>
  </si>
  <si>
    <t>A125568008L</t>
  </si>
  <si>
    <t>A125556776F</t>
  </si>
  <si>
    <t>A125584856C</t>
  </si>
  <si>
    <t>A125570816A</t>
  </si>
  <si>
    <t>A125551160T</t>
  </si>
  <si>
    <t>A125579240K</t>
  </si>
  <si>
    <t>A125565200J</t>
  </si>
  <si>
    <t>A125559584T</t>
  </si>
  <si>
    <t>A125587664R</t>
  </si>
  <si>
    <t>A125573624L</t>
  </si>
  <si>
    <t>A125562392J</t>
  </si>
  <si>
    <t>A125590472F</t>
  </si>
  <si>
    <t>A125576432X</t>
  </si>
  <si>
    <t>A125553969W</t>
  </si>
  <si>
    <t>A125582049W</t>
  </si>
  <si>
    <t>A125568009R</t>
  </si>
  <si>
    <t>A125553904J</t>
  </si>
  <si>
    <t>A125581984T</t>
  </si>
  <si>
    <t>A125567944K</t>
  </si>
  <si>
    <t>A125556712V</t>
  </si>
  <si>
    <t>A125584792C</t>
  </si>
  <si>
    <t>A125570752A</t>
  </si>
  <si>
    <t>A125551096K</t>
  </si>
  <si>
    <t>A125579176C</t>
  </si>
  <si>
    <t>A125565136A</t>
  </si>
  <si>
    <t>A125559520F</t>
  </si>
  <si>
    <t>A125587600C</t>
  </si>
  <si>
    <t>A125573560L</t>
  </si>
  <si>
    <t>A125562328R</t>
  </si>
  <si>
    <t>A125590408L</t>
  </si>
  <si>
    <t>A125576368T</t>
  </si>
  <si>
    <t>A125553905K</t>
  </si>
  <si>
    <t>A125581985V</t>
  </si>
  <si>
    <t>A125567945L</t>
  </si>
  <si>
    <t>A125553856A</t>
  </si>
  <si>
    <t>A125581936X</t>
  </si>
  <si>
    <t>A125567896C</t>
  </si>
  <si>
    <t>A125556664L</t>
  </si>
  <si>
    <t>A125584744K</t>
  </si>
  <si>
    <t>A125570704J</t>
  </si>
  <si>
    <t>A125551048T</t>
  </si>
  <si>
    <t>A125579128K</t>
  </si>
  <si>
    <t>A125565088V</t>
  </si>
  <si>
    <t>A125559472X</t>
  </si>
  <si>
    <t>A125587552W</t>
  </si>
  <si>
    <t>A125573512V</t>
  </si>
  <si>
    <t>A125562280R</t>
  </si>
  <si>
    <t>A125590360L</t>
  </si>
  <si>
    <t>A125576320F</t>
  </si>
  <si>
    <t>A125553857C</t>
  </si>
  <si>
    <t>A125581937A</t>
  </si>
  <si>
    <t>A125567897F</t>
  </si>
  <si>
    <t>A125554016C</t>
  </si>
  <si>
    <t>A125582096L</t>
  </si>
  <si>
    <t>A125568056F</t>
  </si>
  <si>
    <t>A125556824L</t>
  </si>
  <si>
    <t>A125584904K</t>
  </si>
  <si>
    <t>A125570864V</t>
  </si>
  <si>
    <t>A125551208T</t>
  </si>
  <si>
    <t>A125579288W</t>
  </si>
  <si>
    <t>A125565248V</t>
  </si>
  <si>
    <t>A125559632X</t>
  </si>
  <si>
    <t>A125587712W</t>
  </si>
  <si>
    <t>A125573672F</t>
  </si>
  <si>
    <t>A125562440R</t>
  </si>
  <si>
    <t>A125590520L</t>
  </si>
  <si>
    <t>A125576480T</t>
  </si>
  <si>
    <t>A125554017F</t>
  </si>
  <si>
    <t>A125582097R</t>
  </si>
  <si>
    <t>A125568057J</t>
  </si>
  <si>
    <t>A125553976V</t>
  </si>
  <si>
    <t>A125582056V</t>
  </si>
  <si>
    <t>A125568016L</t>
  </si>
  <si>
    <t>A125556784F</t>
  </si>
  <si>
    <t>A125584864C</t>
  </si>
  <si>
    <t>A125570824A</t>
  </si>
  <si>
    <t>A125551168K</t>
  </si>
  <si>
    <t>A125579248C</t>
  </si>
  <si>
    <t>A125565208A</t>
  </si>
  <si>
    <t>A125559592T</t>
  </si>
  <si>
    <t>A125587672R</t>
  </si>
  <si>
    <t>A125573632L</t>
  </si>
  <si>
    <t>A125562400W</t>
  </si>
  <si>
    <t>A125590480F</t>
  </si>
  <si>
    <t>A125576440X</t>
  </si>
  <si>
    <t>A125553977W</t>
  </si>
  <si>
    <t>A125582057W</t>
  </si>
  <si>
    <t>A125568017R</t>
  </si>
  <si>
    <t>A125553984V</t>
  </si>
  <si>
    <t>A125582064V</t>
  </si>
  <si>
    <t>A125568024L</t>
  </si>
  <si>
    <t>A125556792F</t>
  </si>
  <si>
    <t>A125584872C</t>
  </si>
  <si>
    <t>A125570832A</t>
  </si>
  <si>
    <t>A125551176K</t>
  </si>
  <si>
    <t>A125579256C</t>
  </si>
  <si>
    <t>A125565216A</t>
  </si>
  <si>
    <t>A125559600F</t>
  </si>
  <si>
    <t>A125587680R</t>
  </si>
  <si>
    <t>A125573640L</t>
  </si>
  <si>
    <t>A125562408R</t>
  </si>
  <si>
    <t>A125590488X</t>
  </si>
  <si>
    <t>A125576448T</t>
  </si>
  <si>
    <t>A125553985W</t>
  </si>
  <si>
    <t>A125582065W</t>
  </si>
  <si>
    <t>A125568025R</t>
  </si>
  <si>
    <t>A125554088R</t>
  </si>
  <si>
    <t>A125582168L</t>
  </si>
  <si>
    <t>A125568128F</t>
  </si>
  <si>
    <t>A125556896X</t>
  </si>
  <si>
    <t>A125584976W</t>
  </si>
  <si>
    <t>A125570936V</t>
  </si>
  <si>
    <t>A125551280K</t>
  </si>
  <si>
    <t>A125579360C</t>
  </si>
  <si>
    <t>South Australia ;  No preference in changing employer to work more hours ;  &gt; 4-12 weeks of insufficient hours ;  &gt; Females ;</t>
  </si>
  <si>
    <t>South Australia ;  No preference in changing employer to work more hours ;  &gt; 13-51 weeks of insufficient hours ;  Persons ;</t>
  </si>
  <si>
    <t>South Australia ;  No preference in changing employer to work more hours ;  &gt; 13-51 weeks of insufficient hours ;  &gt; Males ;</t>
  </si>
  <si>
    <t>South Australia ;  No preference in changing employer to work more hours ;  &gt; 13-51 weeks of insufficient hours ;  &gt; Females ;</t>
  </si>
  <si>
    <t>South Australia ;  No preference in changing employer to work more hours ;  &gt; 52 weeks and over of insufficient hours ;  Persons ;</t>
  </si>
  <si>
    <t>South Australia ;  No preference in changing employer to work more hours ;  &gt; 52 weeks and over of insufficient hours ;  &gt; Males ;</t>
  </si>
  <si>
    <t>South Australia ;  No preference in changing employer to work more hours ;  &gt; 52 weeks and over of insufficient hours ;  &gt; Females ;</t>
  </si>
  <si>
    <t>South Australia ;  No preference in changing employer to work more hours ;  Median duration of insufficient hours ;  Persons ;</t>
  </si>
  <si>
    <t>South Australia ;  No preference in changing employer to work more hours ;  Median duration of insufficient hours ;  &gt; Males ;</t>
  </si>
  <si>
    <t>South Australia ;  No preference in changing employer to work more hours ;  Median duration of insufficient hours ;  &gt; Females ;</t>
  </si>
  <si>
    <t>Western Australia ;  Underemployed part-time workers ;  Persons ;</t>
  </si>
  <si>
    <t>Western Australia ;  Underemployed part-time workers ;  &gt; Males ;</t>
  </si>
  <si>
    <t>Western Australia ;  Underemployed part-time workers ;  &gt; Females ;</t>
  </si>
  <si>
    <t>Western Australia ;  &gt; Fewer than 4 weeks of insufficient hours ;  Persons ;</t>
  </si>
  <si>
    <t>Western Australia ;  &gt; Fewer than 4 weeks of insufficient hours ;  &gt; Males ;</t>
  </si>
  <si>
    <t>Western Australia ;  &gt; Fewer than 4 weeks of insufficient hours ;  &gt; Females ;</t>
  </si>
  <si>
    <t>Western Australia ;  &gt; 4-12 weeks of insufficient hours ;  Persons ;</t>
  </si>
  <si>
    <t>Western Australia ;  &gt; 4-12 weeks of insufficient hours ;  &gt; Males ;</t>
  </si>
  <si>
    <t>Western Australia ;  &gt; 4-12 weeks of insufficient hours ;  &gt; Females ;</t>
  </si>
  <si>
    <t>Western Australia ;  &gt; 13-51 weeks of insufficient hours ;  Persons ;</t>
  </si>
  <si>
    <t>Western Australia ;  &gt; 13-51 weeks of insufficient hours ;  &gt; Males ;</t>
  </si>
  <si>
    <t>Western Australia ;  &gt; 13-51 weeks of insufficient hours ;  &gt; Females ;</t>
  </si>
  <si>
    <t>Western Australia ;  &gt; 52 weeks and over of insufficient hours ;  Persons ;</t>
  </si>
  <si>
    <t>Western Australia ;  &gt; 52 weeks and over of insufficient hours ;  &gt; Males ;</t>
  </si>
  <si>
    <t>Western Australia ;  &gt; 52 weeks and over of insufficient hours ;  &gt; Females ;</t>
  </si>
  <si>
    <t>Western Australia ;  Median duration of insufficient hours ;  Persons ;</t>
  </si>
  <si>
    <t>Western Australia ;  Median duration of insufficient hours ;  &gt; Males ;</t>
  </si>
  <si>
    <t>Western Australia ;  Median duration of insufficient hours ;  &gt; Females ;</t>
  </si>
  <si>
    <t>Western Australia ;  15-64 years ;  Underemployed part-time workers ;  Persons ;</t>
  </si>
  <si>
    <t>Western Australia ;  15-64 years ;  Underemployed part-time workers ;  &gt; Males ;</t>
  </si>
  <si>
    <t>Western Australia ;  15-64 years ;  Underemployed part-time workers ;  &gt; Females ;</t>
  </si>
  <si>
    <t>Western Australia ;  15-64 years ;  &gt; Fewer than 4 weeks of insufficient hours ;  Persons ;</t>
  </si>
  <si>
    <t>Western Australia ;  15-64 years ;  &gt; Fewer than 4 weeks of insufficient hours ;  &gt; Males ;</t>
  </si>
  <si>
    <t>Western Australia ;  15-64 years ;  &gt; Fewer than 4 weeks of insufficient hours ;  &gt; Females ;</t>
  </si>
  <si>
    <t>Western Australia ;  15-64 years ;  &gt; 4-12 weeks of insufficient hours ;  Persons ;</t>
  </si>
  <si>
    <t>Western Australia ;  15-64 years ;  &gt; 4-12 weeks of insufficient hours ;  &gt; Males ;</t>
  </si>
  <si>
    <t>Western Australia ;  15-64 years ;  &gt; 4-12 weeks of insufficient hours ;  &gt; Females ;</t>
  </si>
  <si>
    <t>Western Australia ;  15-64 years ;  &gt; 13-51 weeks of insufficient hours ;  Persons ;</t>
  </si>
  <si>
    <t>Western Australia ;  15-64 years ;  &gt; 13-51 weeks of insufficient hours ;  &gt; Males ;</t>
  </si>
  <si>
    <t>Western Australia ;  15-64 years ;  &gt; 13-51 weeks of insufficient hours ;  &gt; Females ;</t>
  </si>
  <si>
    <t>Western Australia ;  15-64 years ;  &gt; 52 weeks and over of insufficient hours ;  Persons ;</t>
  </si>
  <si>
    <t>Western Australia ;  15-64 years ;  &gt; 52 weeks and over of insufficient hours ;  &gt; Males ;</t>
  </si>
  <si>
    <t>Western Australia ;  15-64 years ;  &gt; 52 weeks and over of insufficient hours ;  &gt; Females ;</t>
  </si>
  <si>
    <t>Western Australia ;  15-64 years ;  Median duration of insufficient hours ;  Persons ;</t>
  </si>
  <si>
    <t>Western Australia ;  15-64 years ;  Median duration of insufficient hours ;  &gt; Males ;</t>
  </si>
  <si>
    <t>Western Australia ;  15-64 years ;  Median duration of insufficient hours ;  &gt; Females ;</t>
  </si>
  <si>
    <t>Western Australia ;  &gt; 15-24 years ;  Underemployed part-time workers ;  Persons ;</t>
  </si>
  <si>
    <t>Western Australia ;  &gt; 15-24 years ;  Underemployed part-time workers ;  &gt; Males ;</t>
  </si>
  <si>
    <t>Western Australia ;  &gt; 15-24 years ;  Underemployed part-time workers ;  &gt; Females ;</t>
  </si>
  <si>
    <t>Western Australia ;  &gt; 15-24 years ;  &gt; Fewer than 4 weeks of insufficient hours ;  Persons ;</t>
  </si>
  <si>
    <t>Western Australia ;  &gt; 15-24 years ;  &gt; Fewer than 4 weeks of insufficient hours ;  &gt; Males ;</t>
  </si>
  <si>
    <t>Western Australia ;  &gt; 15-24 years ;  &gt; Fewer than 4 weeks of insufficient hours ;  &gt; Females ;</t>
  </si>
  <si>
    <t>Western Australia ;  &gt; 15-24 years ;  &gt; 4-12 weeks of insufficient hours ;  Persons ;</t>
  </si>
  <si>
    <t>Western Australia ;  &gt; 15-24 years ;  &gt; 4-12 weeks of insufficient hours ;  &gt; Males ;</t>
  </si>
  <si>
    <t>Western Australia ;  &gt; 15-24 years ;  &gt; 4-12 weeks of insufficient hours ;  &gt; Females ;</t>
  </si>
  <si>
    <t>Western Australia ;  &gt; 15-24 years ;  &gt; 13-51 weeks of insufficient hours ;  Persons ;</t>
  </si>
  <si>
    <t>Western Australia ;  &gt; 15-24 years ;  &gt; 13-51 weeks of insufficient hours ;  &gt; Males ;</t>
  </si>
  <si>
    <t>Western Australia ;  &gt; 15-24 years ;  &gt; 13-51 weeks of insufficient hours ;  &gt; Females ;</t>
  </si>
  <si>
    <t>Western Australia ;  &gt; 15-24 years ;  &gt; 52 weeks and over of insufficient hours ;  Persons ;</t>
  </si>
  <si>
    <t>Western Australia ;  &gt; 15-24 years ;  &gt; 52 weeks and over of insufficient hours ;  &gt; Males ;</t>
  </si>
  <si>
    <t>Western Australia ;  &gt; 15-24 years ;  &gt; 52 weeks and over of insufficient hours ;  &gt; Females ;</t>
  </si>
  <si>
    <t>Western Australia ;  &gt; 15-24 years ;  Median duration of insufficient hours ;  Persons ;</t>
  </si>
  <si>
    <t>Western Australia ;  &gt; 15-24 years ;  Median duration of insufficient hours ;  &gt; Males ;</t>
  </si>
  <si>
    <t>Western Australia ;  &gt; 15-24 years ;  Median duration of insufficient hours ;  &gt; Females ;</t>
  </si>
  <si>
    <t>Western Australia ;  &gt; 25-44 years ;  Underemployed part-time workers ;  Persons ;</t>
  </si>
  <si>
    <t>Western Australia ;  &gt; 25-44 years ;  Underemployed part-time workers ;  &gt; Males ;</t>
  </si>
  <si>
    <t>Western Australia ;  &gt; 25-44 years ;  Underemployed part-time workers ;  &gt; Females ;</t>
  </si>
  <si>
    <t>Western Australia ;  &gt; 25-44 years ;  &gt; Fewer than 4 weeks of insufficient hours ;  Persons ;</t>
  </si>
  <si>
    <t>Western Australia ;  &gt; 25-44 years ;  &gt; Fewer than 4 weeks of insufficient hours ;  &gt; Males ;</t>
  </si>
  <si>
    <t>Western Australia ;  &gt; 25-44 years ;  &gt; Fewer than 4 weeks of insufficient hours ;  &gt; Females ;</t>
  </si>
  <si>
    <t>Western Australia ;  &gt; 25-44 years ;  &gt; 4-12 weeks of insufficient hours ;  Persons ;</t>
  </si>
  <si>
    <t>Western Australia ;  &gt; 25-44 years ;  &gt; 4-12 weeks of insufficient hours ;  &gt; Males ;</t>
  </si>
  <si>
    <t>Western Australia ;  &gt; 25-44 years ;  &gt; 4-12 weeks of insufficient hours ;  &gt; Females ;</t>
  </si>
  <si>
    <t>Western Australia ;  &gt; 25-44 years ;  &gt; 13-51 weeks of insufficient hours ;  Persons ;</t>
  </si>
  <si>
    <t>Western Australia ;  &gt; 25-44 years ;  &gt; 13-51 weeks of insufficient hours ;  &gt; Males ;</t>
  </si>
  <si>
    <t>Western Australia ;  &gt; 25-44 years ;  &gt; 13-51 weeks of insufficient hours ;  &gt; Females ;</t>
  </si>
  <si>
    <t>Western Australia ;  &gt; 25-44 years ;  &gt; 52 weeks and over of insufficient hours ;  Persons ;</t>
  </si>
  <si>
    <t>Western Australia ;  &gt; 25-44 years ;  &gt; 52 weeks and over of insufficient hours ;  &gt; Males ;</t>
  </si>
  <si>
    <t>Western Australia ;  &gt; 25-44 years ;  &gt; 52 weeks and over of insufficient hours ;  &gt; Females ;</t>
  </si>
  <si>
    <t>Western Australia ;  &gt; 25-44 years ;  Median duration of insufficient hours ;  Persons ;</t>
  </si>
  <si>
    <t>Western Australia ;  &gt; 25-44 years ;  Median duration of insufficient hours ;  &gt; Males ;</t>
  </si>
  <si>
    <t>Western Australia ;  &gt; 25-44 years ;  Median duration of insufficient hours ;  &gt; Females ;</t>
  </si>
  <si>
    <t>Western Australia ;  &gt;&gt; 25-34 years ;  Underemployed part-time workers ;  Persons ;</t>
  </si>
  <si>
    <t>Western Australia ;  &gt;&gt; 25-34 years ;  Underemployed part-time workers ;  &gt; Males ;</t>
  </si>
  <si>
    <t>Western Australia ;  &gt;&gt; 25-34 years ;  Underemployed part-time workers ;  &gt; Females ;</t>
  </si>
  <si>
    <t>Western Australia ;  &gt;&gt; 25-34 years ;  &gt; Fewer than 4 weeks of insufficient hours ;  Persons ;</t>
  </si>
  <si>
    <t>Western Australia ;  &gt;&gt; 25-34 years ;  &gt; Fewer than 4 weeks of insufficient hours ;  &gt; Males ;</t>
  </si>
  <si>
    <t>Western Australia ;  &gt;&gt; 25-34 years ;  &gt; Fewer than 4 weeks of insufficient hours ;  &gt; Females ;</t>
  </si>
  <si>
    <t>Western Australia ;  &gt;&gt; 25-34 years ;  &gt; 4-12 weeks of insufficient hours ;  Persons ;</t>
  </si>
  <si>
    <t>Western Australia ;  &gt;&gt; 25-34 years ;  &gt; 4-12 weeks of insufficient hours ;  &gt; Males ;</t>
  </si>
  <si>
    <t>Western Australia ;  &gt;&gt; 25-34 years ;  &gt; 4-12 weeks of insufficient hours ;  &gt; Females ;</t>
  </si>
  <si>
    <t>Western Australia ;  &gt;&gt; 25-34 years ;  &gt; 13-51 weeks of insufficient hours ;  Persons ;</t>
  </si>
  <si>
    <t>Western Australia ;  &gt;&gt; 25-34 years ;  &gt; 13-51 weeks of insufficient hours ;  &gt; Males ;</t>
  </si>
  <si>
    <t>Western Australia ;  &gt;&gt; 25-34 years ;  &gt; 13-51 weeks of insufficient hours ;  &gt; Females ;</t>
  </si>
  <si>
    <t>Western Australia ;  &gt;&gt; 25-34 years ;  &gt; 52 weeks and over of insufficient hours ;  Persons ;</t>
  </si>
  <si>
    <t>Western Australia ;  &gt;&gt; 25-34 years ;  &gt; 52 weeks and over of insufficient hours ;  &gt; Males ;</t>
  </si>
  <si>
    <t>Western Australia ;  &gt;&gt; 25-34 years ;  &gt; 52 weeks and over of insufficient hours ;  &gt; Females ;</t>
  </si>
  <si>
    <t>Western Australia ;  &gt;&gt; 25-34 years ;  Median duration of insufficient hours ;  Persons ;</t>
  </si>
  <si>
    <t>Western Australia ;  &gt;&gt; 25-34 years ;  Median duration of insufficient hours ;  &gt; Males ;</t>
  </si>
  <si>
    <t>Western Australia ;  &gt;&gt; 25-34 years ;  Median duration of insufficient hours ;  &gt; Females ;</t>
  </si>
  <si>
    <t>Western Australia ;  &gt;&gt; 35-44 years ;  Underemployed part-time workers ;  Persons ;</t>
  </si>
  <si>
    <t>Western Australia ;  &gt;&gt; 35-44 years ;  Underemployed part-time workers ;  &gt; Males ;</t>
  </si>
  <si>
    <t>Western Australia ;  &gt;&gt; 35-44 years ;  Underemployed part-time workers ;  &gt; Females ;</t>
  </si>
  <si>
    <t>Western Australia ;  &gt;&gt; 35-44 years ;  &gt; Fewer than 4 weeks of insufficient hours ;  Persons ;</t>
  </si>
  <si>
    <t>Western Australia ;  &gt;&gt; 35-44 years ;  &gt; Fewer than 4 weeks of insufficient hours ;  &gt; Males ;</t>
  </si>
  <si>
    <t>Western Australia ;  &gt;&gt; 35-44 years ;  &gt; Fewer than 4 weeks of insufficient hours ;  &gt; Females ;</t>
  </si>
  <si>
    <t>Western Australia ;  &gt;&gt; 35-44 years ;  &gt; 4-12 weeks of insufficient hours ;  Persons ;</t>
  </si>
  <si>
    <t>Western Australia ;  &gt;&gt; 35-44 years ;  &gt; 4-12 weeks of insufficient hours ;  &gt; Males ;</t>
  </si>
  <si>
    <t>Western Australia ;  &gt;&gt; 35-44 years ;  &gt; 4-12 weeks of insufficient hours ;  &gt; Females ;</t>
  </si>
  <si>
    <t>Western Australia ;  &gt;&gt; 35-44 years ;  &gt; 13-51 weeks of insufficient hours ;  Persons ;</t>
  </si>
  <si>
    <t>Western Australia ;  &gt;&gt; 35-44 years ;  &gt; 13-51 weeks of insufficient hours ;  &gt; Males ;</t>
  </si>
  <si>
    <t>Western Australia ;  &gt;&gt; 35-44 years ;  &gt; 13-51 weeks of insufficient hours ;  &gt; Females ;</t>
  </si>
  <si>
    <t>Western Australia ;  &gt;&gt; 35-44 years ;  &gt; 52 weeks and over of insufficient hours ;  Persons ;</t>
  </si>
  <si>
    <t>Western Australia ;  &gt;&gt; 35-44 years ;  &gt; 52 weeks and over of insufficient hours ;  &gt; Males ;</t>
  </si>
  <si>
    <t>Western Australia ;  &gt;&gt; 35-44 years ;  &gt; 52 weeks and over of insufficient hours ;  &gt; Females ;</t>
  </si>
  <si>
    <t>Western Australia ;  &gt;&gt; 35-44 years ;  Median duration of insufficient hours ;  Persons ;</t>
  </si>
  <si>
    <t>Western Australia ;  &gt;&gt; 35-44 years ;  Median duration of insufficient hours ;  &gt; Males ;</t>
  </si>
  <si>
    <t>Western Australia ;  &gt;&gt; 35-44 years ;  Median duration of insufficient hours ;  &gt; Females ;</t>
  </si>
  <si>
    <t>Western Australia ;  &gt; 45-64 years ;  Underemployed part-time workers ;  Persons ;</t>
  </si>
  <si>
    <t>Western Australia ;  &gt; 45-64 years ;  Underemployed part-time workers ;  &gt; Males ;</t>
  </si>
  <si>
    <t>Western Australia ;  &gt; 45-64 years ;  Underemployed part-time workers ;  &gt; Females ;</t>
  </si>
  <si>
    <t>Western Australia ;  &gt; 45-64 years ;  &gt; Fewer than 4 weeks of insufficient hours ;  Persons ;</t>
  </si>
  <si>
    <t>Western Australia ;  &gt; 45-64 years ;  &gt; Fewer than 4 weeks of insufficient hours ;  &gt; Males ;</t>
  </si>
  <si>
    <t>Western Australia ;  &gt; 45-64 years ;  &gt; Fewer than 4 weeks of insufficient hours ;  &gt; Females ;</t>
  </si>
  <si>
    <t>Western Australia ;  &gt; 45-64 years ;  &gt; 4-12 weeks of insufficient hours ;  Persons ;</t>
  </si>
  <si>
    <t>Western Australia ;  &gt; 45-64 years ;  &gt; 4-12 weeks of insufficient hours ;  &gt; Males ;</t>
  </si>
  <si>
    <t>Western Australia ;  &gt; 45-64 years ;  &gt; 4-12 weeks of insufficient hours ;  &gt; Females ;</t>
  </si>
  <si>
    <t>Western Australia ;  &gt; 45-64 years ;  &gt; 13-51 weeks of insufficient hours ;  Persons ;</t>
  </si>
  <si>
    <t>Western Australia ;  &gt; 45-64 years ;  &gt; 13-51 weeks of insufficient hours ;  &gt; Males ;</t>
  </si>
  <si>
    <t>Western Australia ;  &gt; 45-64 years ;  &gt; 13-51 weeks of insufficient hours ;  &gt; Females ;</t>
  </si>
  <si>
    <t>Western Australia ;  &gt; 45-64 years ;  &gt; 52 weeks and over of insufficient hours ;  Persons ;</t>
  </si>
  <si>
    <t>Western Australia ;  &gt; 45-64 years ;  &gt; 52 weeks and over of insufficient hours ;  &gt; Males ;</t>
  </si>
  <si>
    <t>Western Australia ;  &gt; 45-64 years ;  &gt; 52 weeks and over of insufficient hours ;  &gt; Females ;</t>
  </si>
  <si>
    <t>Western Australia ;  &gt; 45-64 years ;  Median duration of insufficient hours ;  Persons ;</t>
  </si>
  <si>
    <t>Western Australia ;  &gt; 45-64 years ;  Median duration of insufficient hours ;  &gt; Males ;</t>
  </si>
  <si>
    <t>Western Australia ;  &gt; 45-64 years ;  Median duration of insufficient hours ;  &gt; Females ;</t>
  </si>
  <si>
    <t>Western Australia ;  &gt;&gt; 45-54 years ;  Underemployed part-time workers ;  Persons ;</t>
  </si>
  <si>
    <t>Western Australia ;  &gt;&gt; 45-54 years ;  Underemployed part-time workers ;  &gt; Males ;</t>
  </si>
  <si>
    <t>Western Australia ;  &gt;&gt; 45-54 years ;  Underemployed part-time workers ;  &gt; Females ;</t>
  </si>
  <si>
    <t>Western Australia ;  &gt;&gt; 45-54 years ;  &gt; Fewer than 4 weeks of insufficient hours ;  Persons ;</t>
  </si>
  <si>
    <t>Western Australia ;  &gt;&gt; 45-54 years ;  &gt; Fewer than 4 weeks of insufficient hours ;  &gt; Males ;</t>
  </si>
  <si>
    <t>Western Australia ;  &gt;&gt; 45-54 years ;  &gt; Fewer than 4 weeks of insufficient hours ;  &gt; Females ;</t>
  </si>
  <si>
    <t>Western Australia ;  &gt;&gt; 45-54 years ;  &gt; 4-12 weeks of insufficient hours ;  Persons ;</t>
  </si>
  <si>
    <t>Western Australia ;  &gt;&gt; 45-54 years ;  &gt; 4-12 weeks of insufficient hours ;  &gt; Males ;</t>
  </si>
  <si>
    <t>Western Australia ;  &gt;&gt; 45-54 years ;  &gt; 4-12 weeks of insufficient hours ;  &gt; Females ;</t>
  </si>
  <si>
    <t>Western Australia ;  &gt;&gt; 45-54 years ;  &gt; 13-51 weeks of insufficient hours ;  Persons ;</t>
  </si>
  <si>
    <t>Western Australia ;  &gt;&gt; 45-54 years ;  &gt; 13-51 weeks of insufficient hours ;  &gt; Males ;</t>
  </si>
  <si>
    <t>Western Australia ;  &gt;&gt; 45-54 years ;  &gt; 13-51 weeks of insufficient hours ;  &gt; Females ;</t>
  </si>
  <si>
    <t>Western Australia ;  &gt;&gt; 45-54 years ;  &gt; 52 weeks and over of insufficient hours ;  Persons ;</t>
  </si>
  <si>
    <t>Western Australia ;  &gt;&gt; 45-54 years ;  &gt; 52 weeks and over of insufficient hours ;  &gt; Males ;</t>
  </si>
  <si>
    <t>Western Australia ;  &gt;&gt; 45-54 years ;  &gt; 52 weeks and over of insufficient hours ;  &gt; Females ;</t>
  </si>
  <si>
    <t>Western Australia ;  &gt;&gt; 45-54 years ;  Median duration of insufficient hours ;  Persons ;</t>
  </si>
  <si>
    <t>Western Australia ;  &gt;&gt; 45-54 years ;  Median duration of insufficient hours ;  &gt; Males ;</t>
  </si>
  <si>
    <t>Western Australia ;  &gt;&gt; 45-54 years ;  Median duration of insufficient hours ;  &gt; Females ;</t>
  </si>
  <si>
    <t>Western Australia ;  &gt;&gt; 55-64 years ;  Underemployed part-time workers ;  Persons ;</t>
  </si>
  <si>
    <t>Western Australia ;  &gt;&gt; 55-64 years ;  Underemployed part-time workers ;  &gt; Males ;</t>
  </si>
  <si>
    <t>Western Australia ;  &gt;&gt; 55-64 years ;  Underemployed part-time workers ;  &gt; Females ;</t>
  </si>
  <si>
    <t>Western Australia ;  &gt;&gt; 55-64 years ;  &gt; Fewer than 4 weeks of insufficient hours ;  Persons ;</t>
  </si>
  <si>
    <t>Western Australia ;  &gt;&gt; 55-64 years ;  &gt; Fewer than 4 weeks of insufficient hours ;  &gt; Males ;</t>
  </si>
  <si>
    <t>Western Australia ;  &gt;&gt; 55-64 years ;  &gt; Fewer than 4 weeks of insufficient hours ;  &gt; Females ;</t>
  </si>
  <si>
    <t>Western Australia ;  &gt;&gt; 55-64 years ;  &gt; 4-12 weeks of insufficient hours ;  Persons ;</t>
  </si>
  <si>
    <t>Western Australia ;  &gt;&gt; 55-64 years ;  &gt; 4-12 weeks of insufficient hours ;  &gt; Males ;</t>
  </si>
  <si>
    <t>Western Australia ;  &gt;&gt; 55-64 years ;  &gt; 4-12 weeks of insufficient hours ;  &gt; Females ;</t>
  </si>
  <si>
    <t>Western Australia ;  &gt;&gt; 55-64 years ;  &gt; 13-51 weeks of insufficient hours ;  Persons ;</t>
  </si>
  <si>
    <t>Western Australia ;  &gt;&gt; 55-64 years ;  &gt; 13-51 weeks of insufficient hours ;  &gt; Males ;</t>
  </si>
  <si>
    <t>Western Australia ;  &gt;&gt; 55-64 years ;  &gt; 13-51 weeks of insufficient hours ;  &gt; Females ;</t>
  </si>
  <si>
    <t>Western Australia ;  &gt;&gt; 55-64 years ;  &gt; 52 weeks and over of insufficient hours ;  Persons ;</t>
  </si>
  <si>
    <t>Western Australia ;  &gt;&gt; 55-64 years ;  &gt; 52 weeks and over of insufficient hours ;  &gt; Males ;</t>
  </si>
  <si>
    <t>Western Australia ;  &gt;&gt; 55-64 years ;  &gt; 52 weeks and over of insufficient hours ;  &gt; Females ;</t>
  </si>
  <si>
    <t>Western Australia ;  &gt;&gt; 55-64 years ;  Median duration of insufficient hours ;  Persons ;</t>
  </si>
  <si>
    <t>Western Australia ;  &gt;&gt; 55-64 years ;  Median duration of insufficient hours ;  &gt; Males ;</t>
  </si>
  <si>
    <t>Western Australia ;  &gt;&gt; 55-64 years ;  Median duration of insufficient hours ;  &gt; Females ;</t>
  </si>
  <si>
    <t>Western Australia ;  65 years and over ;  Underemployed part-time workers ;  Persons ;</t>
  </si>
  <si>
    <t>Western Australia ;  65 years and over ;  Underemployed part-time workers ;  &gt; Males ;</t>
  </si>
  <si>
    <t>Western Australia ;  65 years and over ;  Underemployed part-time workers ;  &gt; Females ;</t>
  </si>
  <si>
    <t>Western Australia ;  65 years and over ;  &gt; Fewer than 4 weeks of insufficient hours ;  Persons ;</t>
  </si>
  <si>
    <t>Western Australia ;  65 years and over ;  &gt; Fewer than 4 weeks of insufficient hours ;  &gt; Males ;</t>
  </si>
  <si>
    <t>Western Australia ;  65 years and over ;  &gt; Fewer than 4 weeks of insufficient hours ;  &gt; Females ;</t>
  </si>
  <si>
    <t>Western Australia ;  65 years and over ;  &gt; 4-12 weeks of insufficient hours ;  Persons ;</t>
  </si>
  <si>
    <t>Western Australia ;  65 years and over ;  &gt; 4-12 weeks of insufficient hours ;  &gt; Males ;</t>
  </si>
  <si>
    <t>Western Australia ;  65 years and over ;  &gt; 4-12 weeks of insufficient hours ;  &gt; Females ;</t>
  </si>
  <si>
    <t>Western Australia ;  65 years and over ;  &gt; 13-51 weeks of insufficient hours ;  Persons ;</t>
  </si>
  <si>
    <t>Western Australia ;  65 years and over ;  &gt; 13-51 weeks of insufficient hours ;  &gt; Males ;</t>
  </si>
  <si>
    <t>Western Australia ;  65 years and over ;  &gt; 13-51 weeks of insufficient hours ;  &gt; Females ;</t>
  </si>
  <si>
    <t>Western Australia ;  65 years and over ;  &gt; 52 weeks and over of insufficient hours ;  Persons ;</t>
  </si>
  <si>
    <t>Western Australia ;  65 years and over ;  &gt; 52 weeks and over of insufficient hours ;  &gt; Males ;</t>
  </si>
  <si>
    <t>Western Australia ;  65 years and over ;  &gt; 52 weeks and over of insufficient hours ;  &gt; Females ;</t>
  </si>
  <si>
    <t>Western Australia ;  65 years and over ;  Median duration of insufficient hours ;  Persons ;</t>
  </si>
  <si>
    <t>Western Australia ;  65 years and over ;  Median duration of insufficient hours ;  &gt; Males ;</t>
  </si>
  <si>
    <t>Western Australia ;  65 years and over ;  Median duration of insufficient hours ;  &gt; Females ;</t>
  </si>
  <si>
    <t>Western Australia ;  Family member ;  Underemployed part-time workers ;  Persons ;</t>
  </si>
  <si>
    <t>Western Australia ;  Family member ;  Underemployed part-time workers ;  &gt; Males ;</t>
  </si>
  <si>
    <t>Western Australia ;  Family member ;  Underemployed part-time workers ;  &gt; Females ;</t>
  </si>
  <si>
    <t>Western Australia ;  Family member ;  &gt; Fewer than 4 weeks of insufficient hours ;  Persons ;</t>
  </si>
  <si>
    <t>Western Australia ;  Family member ;  &gt; Fewer than 4 weeks of insufficient hours ;  &gt; Males ;</t>
  </si>
  <si>
    <t>Western Australia ;  Family member ;  &gt; Fewer than 4 weeks of insufficient hours ;  &gt; Females ;</t>
  </si>
  <si>
    <t>Western Australia ;  Family member ;  &gt; 4-12 weeks of insufficient hours ;  Persons ;</t>
  </si>
  <si>
    <t>Western Australia ;  Family member ;  &gt; 4-12 weeks of insufficient hours ;  &gt; Males ;</t>
  </si>
  <si>
    <t>Western Australia ;  Family member ;  &gt; 4-12 weeks of insufficient hours ;  &gt; Females ;</t>
  </si>
  <si>
    <t>Western Australia ;  Family member ;  &gt; 13-51 weeks of insufficient hours ;  Persons ;</t>
  </si>
  <si>
    <t>Western Australia ;  Family member ;  &gt; 13-51 weeks of insufficient hours ;  &gt; Males ;</t>
  </si>
  <si>
    <t>Western Australia ;  Family member ;  &gt; 13-51 weeks of insufficient hours ;  &gt; Females ;</t>
  </si>
  <si>
    <t>Western Australia ;  Family member ;  &gt; 52 weeks and over of insufficient hours ;  Persons ;</t>
  </si>
  <si>
    <t>Western Australia ;  Family member ;  &gt; 52 weeks and over of insufficient hours ;  &gt; Males ;</t>
  </si>
  <si>
    <t>Western Australia ;  Family member ;  &gt; 52 weeks and over of insufficient hours ;  &gt; Females ;</t>
  </si>
  <si>
    <t>Western Australia ;  Family member ;  Median duration of insufficient hours ;  Persons ;</t>
  </si>
  <si>
    <t>Western Australia ;  Family member ;  Median duration of insufficient hours ;  &gt; Males ;</t>
  </si>
  <si>
    <t>Western Australia ;  Family member ;  Median duration of insufficient hours ;  &gt; Females ;</t>
  </si>
  <si>
    <t>Western Australia ;  &gt; Husband, wife or partner ;  Underemployed part-time workers ;  Persons ;</t>
  </si>
  <si>
    <t>Western Australia ;  &gt; Husband, wife or partner ;  Underemployed part-time workers ;  &gt; Males ;</t>
  </si>
  <si>
    <t>Western Australia ;  &gt; Husband, wife or partner ;  Underemployed part-time workers ;  &gt; Females ;</t>
  </si>
  <si>
    <t>Western Australia ;  &gt; Husband, wife or partner ;  &gt; Fewer than 4 weeks of insufficient hours ;  Persons ;</t>
  </si>
  <si>
    <t>Western Australia ;  &gt; Husband, wife or partner ;  &gt; Fewer than 4 weeks of insufficient hours ;  &gt; Males ;</t>
  </si>
  <si>
    <t>Western Australia ;  &gt; Husband, wife or partner ;  &gt; Fewer than 4 weeks of insufficient hours ;  &gt; Females ;</t>
  </si>
  <si>
    <t>Western Australia ;  &gt; Husband, wife or partner ;  &gt; 4-12 weeks of insufficient hours ;  Persons ;</t>
  </si>
  <si>
    <t>Western Australia ;  &gt; Husband, wife or partner ;  &gt; 4-12 weeks of insufficient hours ;  &gt; Males ;</t>
  </si>
  <si>
    <t>Western Australia ;  &gt; Husband, wife or partner ;  &gt; 4-12 weeks of insufficient hours ;  &gt; Females ;</t>
  </si>
  <si>
    <t>Western Australia ;  &gt; Husband, wife or partner ;  &gt; 13-51 weeks of insufficient hours ;  Persons ;</t>
  </si>
  <si>
    <t>Western Australia ;  &gt; Husband, wife or partner ;  &gt; 13-51 weeks of insufficient hours ;  &gt; Males ;</t>
  </si>
  <si>
    <t>Western Australia ;  &gt; Husband, wife or partner ;  &gt; 13-51 weeks of insufficient hours ;  &gt; Females ;</t>
  </si>
  <si>
    <t>Western Australia ;  &gt; Husband, wife or partner ;  &gt; 52 weeks and over of insufficient hours ;  Persons ;</t>
  </si>
  <si>
    <t>Western Australia ;  &gt; Husband, wife or partner ;  &gt; 52 weeks and over of insufficient hours ;  &gt; Males ;</t>
  </si>
  <si>
    <t>Western Australia ;  &gt; Husband, wife or partner ;  &gt; 52 weeks and over of insufficient hours ;  &gt; Females ;</t>
  </si>
  <si>
    <t>Western Australia ;  &gt; Husband, wife or partner ;  Median duration of insufficient hours ;  Persons ;</t>
  </si>
  <si>
    <t>Western Australia ;  &gt; Husband, wife or partner ;  Median duration of insufficient hours ;  &gt; Males ;</t>
  </si>
  <si>
    <t>Western Australia ;  &gt; Husband, wife or partner ;  Median duration of insufficient hours ;  &gt; Females ;</t>
  </si>
  <si>
    <t>Western Australia ;  &gt;&gt; Husband, wife or partner with dependants ;  Underemployed part-time workers ;  Persons ;</t>
  </si>
  <si>
    <t>Western Australia ;  &gt;&gt; Husband, wife or partner with dependants ;  Underemployed part-time workers ;  &gt; Males ;</t>
  </si>
  <si>
    <t>Western Australia ;  &gt;&gt; Husband, wife or partner with dependants ;  Underemployed part-time workers ;  &gt; Females ;</t>
  </si>
  <si>
    <t>Western Australia ;  &gt;&gt; Husband, wife or partner with dependants ;  &gt; Fewer than 4 weeks of insufficient hours ;  Persons ;</t>
  </si>
  <si>
    <t>Western Australia ;  &gt;&gt; Husband, wife or partner with dependants ;  &gt; Fewer than 4 weeks of insufficient hours ;  &gt; Males ;</t>
  </si>
  <si>
    <t>Western Australia ;  &gt;&gt; Husband, wife or partner with dependants ;  &gt; Fewer than 4 weeks of insufficient hours ;  &gt; Females ;</t>
  </si>
  <si>
    <t>Western Australia ;  &gt;&gt; Husband, wife or partner with dependants ;  &gt; 4-12 weeks of insufficient hours ;  Persons ;</t>
  </si>
  <si>
    <t>Western Australia ;  &gt;&gt; Husband, wife or partner with dependants ;  &gt; 4-12 weeks of insufficient hours ;  &gt; Males ;</t>
  </si>
  <si>
    <t>Western Australia ;  &gt;&gt; Husband, wife or partner with dependants ;  &gt; 4-12 weeks of insufficient hours ;  &gt; Females ;</t>
  </si>
  <si>
    <t>Western Australia ;  &gt;&gt; Husband, wife or partner with dependants ;  &gt; 13-51 weeks of insufficient hours ;  Persons ;</t>
  </si>
  <si>
    <t>Western Australia ;  &gt;&gt; Husband, wife or partner with dependants ;  &gt; 13-51 weeks of insufficient hours ;  &gt; Males ;</t>
  </si>
  <si>
    <t>Western Australia ;  &gt;&gt; Husband, wife or partner with dependants ;  &gt; 13-51 weeks of insufficient hours ;  &gt; Females ;</t>
  </si>
  <si>
    <t>Western Australia ;  &gt;&gt; Husband, wife or partner with dependants ;  &gt; 52 weeks and over of insufficient hours ;  Persons ;</t>
  </si>
  <si>
    <t>Western Australia ;  &gt;&gt; Husband, wife or partner with dependants ;  &gt; 52 weeks and over of insufficient hours ;  &gt; Males ;</t>
  </si>
  <si>
    <t>Western Australia ;  &gt;&gt; Husband, wife or partner with dependants ;  &gt; 52 weeks and over of insufficient hours ;  &gt; Females ;</t>
  </si>
  <si>
    <t>Western Australia ;  &gt;&gt; Husband, wife or partner with dependants ;  Median duration of insufficient hours ;  Persons ;</t>
  </si>
  <si>
    <t>Western Australia ;  &gt;&gt; Husband, wife or partner with dependants ;  Median duration of insufficient hours ;  &gt; Males ;</t>
  </si>
  <si>
    <t>Western Australia ;  &gt;&gt; Husband, wife or partner with dependants ;  Median duration of insufficient hours ;  &gt; Females ;</t>
  </si>
  <si>
    <t>Western Australia ;  &gt;&gt; Husband, wife or partner without dependants ;  Underemployed part-time workers ;  Persons ;</t>
  </si>
  <si>
    <t>Western Australia ;  &gt;&gt; Husband, wife or partner without dependants ;  Underemployed part-time workers ;  &gt; Males ;</t>
  </si>
  <si>
    <t>Western Australia ;  &gt;&gt; Husband, wife or partner without dependants ;  Underemployed part-time workers ;  &gt; Females ;</t>
  </si>
  <si>
    <t>Western Australia ;  &gt;&gt; Husband, wife or partner without dependants ;  &gt; Fewer than 4 weeks of insufficient hours ;  Persons ;</t>
  </si>
  <si>
    <t>Western Australia ;  &gt;&gt; Husband, wife or partner without dependants ;  &gt; Fewer than 4 weeks of insufficient hours ;  &gt; Males ;</t>
  </si>
  <si>
    <t>Western Australia ;  &gt;&gt; Husband, wife or partner without dependants ;  &gt; Fewer than 4 weeks of insufficient hours ;  &gt; Females ;</t>
  </si>
  <si>
    <t>A125565320A</t>
  </si>
  <si>
    <t>A125559704X</t>
  </si>
  <si>
    <t>A125587784J</t>
  </si>
  <si>
    <t>A125573744F</t>
  </si>
  <si>
    <t>A125562512R</t>
  </si>
  <si>
    <t>A125590592X</t>
  </si>
  <si>
    <t>A125576552T</t>
  </si>
  <si>
    <t>A125554089T</t>
  </si>
  <si>
    <t>A125582169R</t>
  </si>
  <si>
    <t>A125568129J</t>
  </si>
  <si>
    <t>A125552256C</t>
  </si>
  <si>
    <t>A125580336A</t>
  </si>
  <si>
    <t>A125566296F</t>
  </si>
  <si>
    <t>A125555064R</t>
  </si>
  <si>
    <t>A125583144L</t>
  </si>
  <si>
    <t>A125569104F</t>
  </si>
  <si>
    <t>A125549448L</t>
  </si>
  <si>
    <t>A125577528K</t>
  </si>
  <si>
    <t>A125563488V</t>
  </si>
  <si>
    <t>A125557872X</t>
  </si>
  <si>
    <t>A125585952W</t>
  </si>
  <si>
    <t>A125571912V</t>
  </si>
  <si>
    <t>A125560680R</t>
  </si>
  <si>
    <t>A125588760J</t>
  </si>
  <si>
    <t>A125574720F</t>
  </si>
  <si>
    <t>A125552257F</t>
  </si>
  <si>
    <t>A125580337C</t>
  </si>
  <si>
    <t>A125566297J</t>
  </si>
  <si>
    <t>A125552464W</t>
  </si>
  <si>
    <t>A125580544V</t>
  </si>
  <si>
    <t>A125566504L</t>
  </si>
  <si>
    <t>A125555272J</t>
  </si>
  <si>
    <t>A125583352F</t>
  </si>
  <si>
    <t>A125569312X</t>
  </si>
  <si>
    <t>A125549656F</t>
  </si>
  <si>
    <t>A125577736C</t>
  </si>
  <si>
    <t>A125563696L</t>
  </si>
  <si>
    <t>A125558080V</t>
  </si>
  <si>
    <t>A125586160T</t>
  </si>
  <si>
    <t>A125572120R</t>
  </si>
  <si>
    <t>A125560888A</t>
  </si>
  <si>
    <t>A125588968V</t>
  </si>
  <si>
    <t>A125574928T</t>
  </si>
  <si>
    <t>A125552465X</t>
  </si>
  <si>
    <t>A125580545W</t>
  </si>
  <si>
    <t>A125566505R</t>
  </si>
  <si>
    <t>A125552352C</t>
  </si>
  <si>
    <t>A125580432A</t>
  </si>
  <si>
    <t>A125566392F</t>
  </si>
  <si>
    <t>A125555160R</t>
  </si>
  <si>
    <t>A125583240L</t>
  </si>
  <si>
    <t>A125569200F</t>
  </si>
  <si>
    <t>A125549544L</t>
  </si>
  <si>
    <t>A125577624K</t>
  </si>
  <si>
    <t>A125563584V</t>
  </si>
  <si>
    <t>A125557968T</t>
  </si>
  <si>
    <t>A125586048T</t>
  </si>
  <si>
    <t>A125572008R</t>
  </si>
  <si>
    <t>A125560776J</t>
  </si>
  <si>
    <t>A125588856A</t>
  </si>
  <si>
    <t>A125574816X</t>
  </si>
  <si>
    <t>A125552353F</t>
  </si>
  <si>
    <t>A125580433C</t>
  </si>
  <si>
    <t>A125566393J</t>
  </si>
  <si>
    <t>A125552472W</t>
  </si>
  <si>
    <t>A125580552V</t>
  </si>
  <si>
    <t>A125566512L</t>
  </si>
  <si>
    <t>A125555280J</t>
  </si>
  <si>
    <t>A125583360F</t>
  </si>
  <si>
    <t>A125569320X</t>
  </si>
  <si>
    <t>A125549664F</t>
  </si>
  <si>
    <t>A125577744C</t>
  </si>
  <si>
    <t>A125563704A</t>
  </si>
  <si>
    <t>A125558088L</t>
  </si>
  <si>
    <t>A125586168K</t>
  </si>
  <si>
    <t>A125572128J</t>
  </si>
  <si>
    <t>A125560896A</t>
  </si>
  <si>
    <t>A125588976V</t>
  </si>
  <si>
    <t>A125574936T</t>
  </si>
  <si>
    <t>A125552473X</t>
  </si>
  <si>
    <t>A125580553W</t>
  </si>
  <si>
    <t>A125566513R</t>
  </si>
  <si>
    <t>A125552480W</t>
  </si>
  <si>
    <t>A125580560V</t>
  </si>
  <si>
    <t>A125566520L</t>
  </si>
  <si>
    <t>A125555288A</t>
  </si>
  <si>
    <t>A125583368X</t>
  </si>
  <si>
    <t>A125569328T</t>
  </si>
  <si>
    <t>A125549672F</t>
  </si>
  <si>
    <t>A125577752C</t>
  </si>
  <si>
    <t>A125563712A</t>
  </si>
  <si>
    <t>A125558096L</t>
  </si>
  <si>
    <t>A125586176K</t>
  </si>
  <si>
    <t>A125572136J</t>
  </si>
  <si>
    <t>A125560904R</t>
  </si>
  <si>
    <t>A125588984V</t>
  </si>
  <si>
    <t>A125574944T</t>
  </si>
  <si>
    <t>A125552481X</t>
  </si>
  <si>
    <t>A125580561W</t>
  </si>
  <si>
    <t>A125566521R</t>
  </si>
  <si>
    <t>A125552360C</t>
  </si>
  <si>
    <t>A125580440A</t>
  </si>
  <si>
    <t>A125566400V</t>
  </si>
  <si>
    <t>A125555168J</t>
  </si>
  <si>
    <t>A125583248F</t>
  </si>
  <si>
    <t>A125569208X</t>
  </si>
  <si>
    <t>A125549552L</t>
  </si>
  <si>
    <t>A125577632K</t>
  </si>
  <si>
    <t>A125563592V</t>
  </si>
  <si>
    <t>A125557976T</t>
  </si>
  <si>
    <t>A125586056T</t>
  </si>
  <si>
    <t>A125572016R</t>
  </si>
  <si>
    <t>A125560784J</t>
  </si>
  <si>
    <t>A125588864A</t>
  </si>
  <si>
    <t>A125574824X</t>
  </si>
  <si>
    <t>A125552361F</t>
  </si>
  <si>
    <t>A125580441C</t>
  </si>
  <si>
    <t>A125566401W</t>
  </si>
  <si>
    <t>A125552368W</t>
  </si>
  <si>
    <t>A125580448V</t>
  </si>
  <si>
    <t>A125566408L</t>
  </si>
  <si>
    <t>A125555176J</t>
  </si>
  <si>
    <t>A125583256F</t>
  </si>
  <si>
    <t>A125569216X</t>
  </si>
  <si>
    <t>A125549560L</t>
  </si>
  <si>
    <t>A125577640K</t>
  </si>
  <si>
    <t>A125563600J</t>
  </si>
  <si>
    <t>A125557984T</t>
  </si>
  <si>
    <t>A125586064T</t>
  </si>
  <si>
    <t>A125572024R</t>
  </si>
  <si>
    <t>A125560792J</t>
  </si>
  <si>
    <t>A125588872A</t>
  </si>
  <si>
    <t>A125574832X</t>
  </si>
  <si>
    <t>A125552369X</t>
  </si>
  <si>
    <t>A125580449W</t>
  </si>
  <si>
    <t>A125566409R</t>
  </si>
  <si>
    <t>A125552432C</t>
  </si>
  <si>
    <t>A125580512A</t>
  </si>
  <si>
    <t>A125566472F</t>
  </si>
  <si>
    <t>A125555240R</t>
  </si>
  <si>
    <t>A125583320L</t>
  </si>
  <si>
    <t>A125569280T</t>
  </si>
  <si>
    <t>A125549624L</t>
  </si>
  <si>
    <t>A125577704K</t>
  </si>
  <si>
    <t>A125563664V</t>
  </si>
  <si>
    <t>A125558048V</t>
  </si>
  <si>
    <t>A125586128T</t>
  </si>
  <si>
    <t>A125572088A</t>
  </si>
  <si>
    <t>A125560856J</t>
  </si>
  <si>
    <t>A125588936A</t>
  </si>
  <si>
    <t>A125574896K</t>
  </si>
  <si>
    <t>A125552433F</t>
  </si>
  <si>
    <t>A125580513C</t>
  </si>
  <si>
    <t>A125566473J</t>
  </si>
  <si>
    <t>A125552304K</t>
  </si>
  <si>
    <t>A125580384V</t>
  </si>
  <si>
    <t>A125566344L</t>
  </si>
  <si>
    <t>A125555112W</t>
  </si>
  <si>
    <t>A125583192F</t>
  </si>
  <si>
    <t>A125569152X</t>
  </si>
  <si>
    <t>A125549496F</t>
  </si>
  <si>
    <t>A125577576C</t>
  </si>
  <si>
    <t>A125563536A</t>
  </si>
  <si>
    <t>A125557920F</t>
  </si>
  <si>
    <t>A125586000F</t>
  </si>
  <si>
    <t>A125571960L</t>
  </si>
  <si>
    <t>A125560728R</t>
  </si>
  <si>
    <t>A125588808J</t>
  </si>
  <si>
    <t>A125574768T</t>
  </si>
  <si>
    <t>A125552305L</t>
  </si>
  <si>
    <t>A125580385W</t>
  </si>
  <si>
    <t>A125566345R</t>
  </si>
  <si>
    <t>A125552488R</t>
  </si>
  <si>
    <t>A125580568L</t>
  </si>
  <si>
    <t>A125566528F</t>
  </si>
  <si>
    <t>A125555296A</t>
  </si>
  <si>
    <t>A125583376X</t>
  </si>
  <si>
    <t>A125569336T</t>
  </si>
  <si>
    <t>A125549680F</t>
  </si>
  <si>
    <t>A125577760C</t>
  </si>
  <si>
    <t>A125563720A</t>
  </si>
  <si>
    <t>A125558104A</t>
  </si>
  <si>
    <t>A125586184K</t>
  </si>
  <si>
    <t>A125572144J</t>
  </si>
  <si>
    <t>A125560912R</t>
  </si>
  <si>
    <t>A125588992V</t>
  </si>
  <si>
    <t>A125574952T</t>
  </si>
  <si>
    <t>A125552489T</t>
  </si>
  <si>
    <t>A125580569R</t>
  </si>
  <si>
    <t>A125566529J</t>
  </si>
  <si>
    <t>A125552376W</t>
  </si>
  <si>
    <t>A125580456V</t>
  </si>
  <si>
    <t>A125566416L</t>
  </si>
  <si>
    <t>A125555184J</t>
  </si>
  <si>
    <t>A125583264F</t>
  </si>
  <si>
    <t>A125569224X</t>
  </si>
  <si>
    <t>A125549568F</t>
  </si>
  <si>
    <t>A125577648C</t>
  </si>
  <si>
    <t>A125563608A</t>
  </si>
  <si>
    <t>A125557992T</t>
  </si>
  <si>
    <t>A125586072T</t>
  </si>
  <si>
    <t>A125572032R</t>
  </si>
  <si>
    <t>A125560800W</t>
  </si>
  <si>
    <t>A125588880A</t>
  </si>
  <si>
    <t>A125574840X</t>
  </si>
  <si>
    <t>A125552377X</t>
  </si>
  <si>
    <t>A125580457W</t>
  </si>
  <si>
    <t>A125566417R</t>
  </si>
  <si>
    <t>A125552264C</t>
  </si>
  <si>
    <t>A125580344A</t>
  </si>
  <si>
    <t>A125566304V</t>
  </si>
  <si>
    <t>A125555072R</t>
  </si>
  <si>
    <t>A125583152L</t>
  </si>
  <si>
    <t>A125569112F</t>
  </si>
  <si>
    <t>A125549456L</t>
  </si>
  <si>
    <t>A125577536K</t>
  </si>
  <si>
    <t>A125563496V</t>
  </si>
  <si>
    <t>A125557880X</t>
  </si>
  <si>
    <t>A125585960W</t>
  </si>
  <si>
    <t>A125571920V</t>
  </si>
  <si>
    <t>A125560688J</t>
  </si>
  <si>
    <t>A125588768A</t>
  </si>
  <si>
    <t>A125574728X</t>
  </si>
  <si>
    <t>A125552265F</t>
  </si>
  <si>
    <t>A125580345C</t>
  </si>
  <si>
    <t>A125566305W</t>
  </si>
  <si>
    <t>A125552384W</t>
  </si>
  <si>
    <t>A125580464V</t>
  </si>
  <si>
    <t>A125566424L</t>
  </si>
  <si>
    <t>A125555192J</t>
  </si>
  <si>
    <t>A125583272F</t>
  </si>
  <si>
    <t>A125569232X</t>
  </si>
  <si>
    <t>A125549576F</t>
  </si>
  <si>
    <t>A125577656C</t>
  </si>
  <si>
    <t>A125563616A</t>
  </si>
  <si>
    <t>A125558000J</t>
  </si>
  <si>
    <t>A125586080T</t>
  </si>
  <si>
    <t>A125572040R</t>
  </si>
  <si>
    <t>A125560808R</t>
  </si>
  <si>
    <t>A125588888V</t>
  </si>
  <si>
    <t>A125574848T</t>
  </si>
  <si>
    <t>A125552385X</t>
  </si>
  <si>
    <t>A125580465W</t>
  </si>
  <si>
    <t>A125566425R</t>
  </si>
  <si>
    <t>A125552392W</t>
  </si>
  <si>
    <t>A125580472V</t>
  </si>
  <si>
    <t>A125566432L</t>
  </si>
  <si>
    <t>A125555200W</t>
  </si>
  <si>
    <t>A125583280F</t>
  </si>
  <si>
    <t>A125569240X</t>
  </si>
  <si>
    <t>Western Australia ;  &gt;&gt; Husband, wife or partner without dependants ;  &gt; 4-12 weeks of insufficient hours ;  Persons ;</t>
  </si>
  <si>
    <t>Western Australia ;  &gt;&gt; Husband, wife or partner without dependants ;  &gt; 4-12 weeks of insufficient hours ;  &gt; Males ;</t>
  </si>
  <si>
    <t>Western Australia ;  &gt;&gt; Husband, wife or partner without dependants ;  &gt; 4-12 weeks of insufficient hours ;  &gt; Females ;</t>
  </si>
  <si>
    <t>Western Australia ;  &gt;&gt; Husband, wife or partner without dependants ;  &gt; 13-51 weeks of insufficient hours ;  Persons ;</t>
  </si>
  <si>
    <t>Western Australia ;  &gt;&gt; Husband, wife or partner without dependants ;  &gt; 13-51 weeks of insufficient hours ;  &gt; Males ;</t>
  </si>
  <si>
    <t>Western Australia ;  &gt;&gt; Husband, wife or partner without dependants ;  &gt; 13-51 weeks of insufficient hours ;  &gt; Females ;</t>
  </si>
  <si>
    <t>Western Australia ;  &gt;&gt; Husband, wife or partner without dependants ;  &gt; 52 weeks and over of insufficient hours ;  Persons ;</t>
  </si>
  <si>
    <t>Western Australia ;  &gt;&gt; Husband, wife or partner without dependants ;  &gt; 52 weeks and over of insufficient hours ;  &gt; Males ;</t>
  </si>
  <si>
    <t>Western Australia ;  &gt;&gt; Husband, wife or partner without dependants ;  &gt; 52 weeks and over of insufficient hours ;  &gt; Females ;</t>
  </si>
  <si>
    <t>Western Australia ;  &gt;&gt; Husband, wife or partner without dependants ;  Median duration of insufficient hours ;  Persons ;</t>
  </si>
  <si>
    <t>Western Australia ;  &gt;&gt; Husband, wife or partner without dependants ;  Median duration of insufficient hours ;  &gt; Males ;</t>
  </si>
  <si>
    <t>Western Australia ;  &gt;&gt; Husband, wife or partner without dependants ;  Median duration of insufficient hours ;  &gt; Females ;</t>
  </si>
  <si>
    <t>Western Australia ;  &gt; Lone parent ;  Underemployed part-time workers ;  Persons ;</t>
  </si>
  <si>
    <t>Western Australia ;  &gt; Lone parent ;  Underemployed part-time workers ;  &gt; Males ;</t>
  </si>
  <si>
    <t>Western Australia ;  &gt; Lone parent ;  Underemployed part-time workers ;  &gt; Females ;</t>
  </si>
  <si>
    <t>Western Australia ;  &gt; Lone parent ;  &gt; Fewer than 4 weeks of insufficient hours ;  Persons ;</t>
  </si>
  <si>
    <t>Western Australia ;  &gt; Lone parent ;  &gt; Fewer than 4 weeks of insufficient hours ;  &gt; Males ;</t>
  </si>
  <si>
    <t>Western Australia ;  &gt; Lone parent ;  &gt; Fewer than 4 weeks of insufficient hours ;  &gt; Females ;</t>
  </si>
  <si>
    <t>Western Australia ;  &gt; Lone parent ;  &gt; 4-12 weeks of insufficient hours ;  Persons ;</t>
  </si>
  <si>
    <t>Western Australia ;  &gt; Lone parent ;  &gt; 4-12 weeks of insufficient hours ;  &gt; Males ;</t>
  </si>
  <si>
    <t>Western Australia ;  &gt; Lone parent ;  &gt; 4-12 weeks of insufficient hours ;  &gt; Females ;</t>
  </si>
  <si>
    <t>Western Australia ;  &gt; Lone parent ;  &gt; 13-51 weeks of insufficient hours ;  Persons ;</t>
  </si>
  <si>
    <t>Western Australia ;  &gt; Lone parent ;  &gt; 13-51 weeks of insufficient hours ;  &gt; Males ;</t>
  </si>
  <si>
    <t>Western Australia ;  &gt; Lone parent ;  &gt; 13-51 weeks of insufficient hours ;  &gt; Females ;</t>
  </si>
  <si>
    <t>Western Australia ;  &gt; Lone parent ;  &gt; 52 weeks and over of insufficient hours ;  Persons ;</t>
  </si>
  <si>
    <t>Western Australia ;  &gt; Lone parent ;  &gt; 52 weeks and over of insufficient hours ;  &gt; Males ;</t>
  </si>
  <si>
    <t>Western Australia ;  &gt; Lone parent ;  &gt; 52 weeks and over of insufficient hours ;  &gt; Females ;</t>
  </si>
  <si>
    <t>Western Australia ;  &gt; Lone parent ;  Median duration of insufficient hours ;  Persons ;</t>
  </si>
  <si>
    <t>Western Australia ;  &gt; Lone parent ;  Median duration of insufficient hours ;  &gt; Males ;</t>
  </si>
  <si>
    <t>Western Australia ;  &gt; Lone parent ;  Median duration of insufficient hours ;  &gt; Females ;</t>
  </si>
  <si>
    <t>Western Australia ;  &gt; Dependent student ;  Underemployed part-time workers ;  Persons ;</t>
  </si>
  <si>
    <t>Western Australia ;  &gt; Dependent student ;  Underemployed part-time workers ;  &gt; Males ;</t>
  </si>
  <si>
    <t>Western Australia ;  &gt; Dependent student ;  Underemployed part-time workers ;  &gt; Females ;</t>
  </si>
  <si>
    <t>Western Australia ;  &gt; Dependent student ;  &gt; Fewer than 4 weeks of insufficient hours ;  Persons ;</t>
  </si>
  <si>
    <t>Western Australia ;  &gt; Dependent student ;  &gt; Fewer than 4 weeks of insufficient hours ;  &gt; Males ;</t>
  </si>
  <si>
    <t>Western Australia ;  &gt; Dependent student ;  &gt; Fewer than 4 weeks of insufficient hours ;  &gt; Females ;</t>
  </si>
  <si>
    <t>Western Australia ;  &gt; Dependent student ;  &gt; 4-12 weeks of insufficient hours ;  Persons ;</t>
  </si>
  <si>
    <t>Western Australia ;  &gt; Dependent student ;  &gt; 4-12 weeks of insufficient hours ;  &gt; Males ;</t>
  </si>
  <si>
    <t>Western Australia ;  &gt; Dependent student ;  &gt; 4-12 weeks of insufficient hours ;  &gt; Females ;</t>
  </si>
  <si>
    <t>Western Australia ;  &gt; Dependent student ;  &gt; 13-51 weeks of insufficient hours ;  Persons ;</t>
  </si>
  <si>
    <t>Western Australia ;  &gt; Dependent student ;  &gt; 13-51 weeks of insufficient hours ;  &gt; Males ;</t>
  </si>
  <si>
    <t>Western Australia ;  &gt; Dependent student ;  &gt; 13-51 weeks of insufficient hours ;  &gt; Females ;</t>
  </si>
  <si>
    <t>Western Australia ;  &gt; Dependent student ;  &gt; 52 weeks and over of insufficient hours ;  Persons ;</t>
  </si>
  <si>
    <t>Western Australia ;  &gt; Dependent student ;  &gt; 52 weeks and over of insufficient hours ;  &gt; Males ;</t>
  </si>
  <si>
    <t>Western Australia ;  &gt; Dependent student ;  &gt; 52 weeks and over of insufficient hours ;  &gt; Females ;</t>
  </si>
  <si>
    <t>Western Australia ;  &gt; Dependent student ;  Median duration of insufficient hours ;  Persons ;</t>
  </si>
  <si>
    <t>Western Australia ;  &gt; Dependent student ;  Median duration of insufficient hours ;  &gt; Males ;</t>
  </si>
  <si>
    <t>Western Australia ;  &gt; Dependent student ;  Median duration of insufficient hours ;  &gt; Females ;</t>
  </si>
  <si>
    <t>Western Australia ;  &gt; Non-dependent child ;  Underemployed part-time workers ;  Persons ;</t>
  </si>
  <si>
    <t>Western Australia ;  &gt; Non-dependent child ;  Underemployed part-time workers ;  &gt; Males ;</t>
  </si>
  <si>
    <t>Western Australia ;  &gt; Non-dependent child ;  Underemployed part-time workers ;  &gt; Females ;</t>
  </si>
  <si>
    <t>Western Australia ;  &gt; Non-dependent child ;  &gt; Fewer than 4 weeks of insufficient hours ;  Persons ;</t>
  </si>
  <si>
    <t>Western Australia ;  &gt; Non-dependent child ;  &gt; Fewer than 4 weeks of insufficient hours ;  &gt; Males ;</t>
  </si>
  <si>
    <t>Western Australia ;  &gt; Non-dependent child ;  &gt; Fewer than 4 weeks of insufficient hours ;  &gt; Females ;</t>
  </si>
  <si>
    <t>Western Australia ;  &gt; Non-dependent child ;  &gt; 4-12 weeks of insufficient hours ;  Persons ;</t>
  </si>
  <si>
    <t>Western Australia ;  &gt; Non-dependent child ;  &gt; 4-12 weeks of insufficient hours ;  &gt; Males ;</t>
  </si>
  <si>
    <t>Western Australia ;  &gt; Non-dependent child ;  &gt; 4-12 weeks of insufficient hours ;  &gt; Females ;</t>
  </si>
  <si>
    <t>Western Australia ;  &gt; Non-dependent child ;  &gt; 13-51 weeks of insufficient hours ;  Persons ;</t>
  </si>
  <si>
    <t>Western Australia ;  &gt; Non-dependent child ;  &gt; 13-51 weeks of insufficient hours ;  &gt; Males ;</t>
  </si>
  <si>
    <t>Western Australia ;  &gt; Non-dependent child ;  &gt; 13-51 weeks of insufficient hours ;  &gt; Females ;</t>
  </si>
  <si>
    <t>Western Australia ;  &gt; Non-dependent child ;  &gt; 52 weeks and over of insufficient hours ;  Persons ;</t>
  </si>
  <si>
    <t>Western Australia ;  &gt; Non-dependent child ;  &gt; 52 weeks and over of insufficient hours ;  &gt; Males ;</t>
  </si>
  <si>
    <t>Western Australia ;  &gt; Non-dependent child ;  &gt; 52 weeks and over of insufficient hours ;  &gt; Females ;</t>
  </si>
  <si>
    <t>Western Australia ;  &gt; Non-dependent child ;  Median duration of insufficient hours ;  Persons ;</t>
  </si>
  <si>
    <t>Western Australia ;  &gt; Non-dependent child ;  Median duration of insufficient hours ;  &gt; Males ;</t>
  </si>
  <si>
    <t>Western Australia ;  &gt; Non-dependent child ;  Median duration of insufficient hours ;  &gt; Females ;</t>
  </si>
  <si>
    <t>Western Australia ;  &gt; Other relative ;  Underemployed part-time workers ;  Persons ;</t>
  </si>
  <si>
    <t>Western Australia ;  &gt; Other relative ;  Underemployed part-time workers ;  &gt; Males ;</t>
  </si>
  <si>
    <t>Western Australia ;  &gt; Other relative ;  Underemployed part-time workers ;  &gt; Females ;</t>
  </si>
  <si>
    <t>Western Australia ;  &gt; Other relative ;  &gt; Fewer than 4 weeks of insufficient hours ;  Persons ;</t>
  </si>
  <si>
    <t>Western Australia ;  &gt; Other relative ;  &gt; Fewer than 4 weeks of insufficient hours ;  &gt; Males ;</t>
  </si>
  <si>
    <t>Western Australia ;  &gt; Other relative ;  &gt; Fewer than 4 weeks of insufficient hours ;  &gt; Females ;</t>
  </si>
  <si>
    <t>Western Australia ;  &gt; Other relative ;  &gt; 4-12 weeks of insufficient hours ;  Persons ;</t>
  </si>
  <si>
    <t>Western Australia ;  &gt; Other relative ;  &gt; 4-12 weeks of insufficient hours ;  &gt; Males ;</t>
  </si>
  <si>
    <t>Western Australia ;  &gt; Other relative ;  &gt; 4-12 weeks of insufficient hours ;  &gt; Females ;</t>
  </si>
  <si>
    <t>Western Australia ;  &gt; Other relative ;  &gt; 13-51 weeks of insufficient hours ;  Persons ;</t>
  </si>
  <si>
    <t>Western Australia ;  &gt; Other relative ;  &gt; 13-51 weeks of insufficient hours ;  &gt; Males ;</t>
  </si>
  <si>
    <t>Western Australia ;  &gt; Other relative ;  &gt; 13-51 weeks of insufficient hours ;  &gt; Females ;</t>
  </si>
  <si>
    <t>Western Australia ;  &gt; Other relative ;  &gt; 52 weeks and over of insufficient hours ;  Persons ;</t>
  </si>
  <si>
    <t>Western Australia ;  &gt; Other relative ;  &gt; 52 weeks and over of insufficient hours ;  &gt; Males ;</t>
  </si>
  <si>
    <t>Western Australia ;  &gt; Other relative ;  &gt; 52 weeks and over of insufficient hours ;  &gt; Females ;</t>
  </si>
  <si>
    <t>Western Australia ;  &gt; Other relative ;  Median duration of insufficient hours ;  Persons ;</t>
  </si>
  <si>
    <t>Western Australia ;  &gt; Other relative ;  Median duration of insufficient hours ;  &gt; Males ;</t>
  </si>
  <si>
    <t>Western Australia ;  &gt; Other relative ;  Median duration of insufficient hours ;  &gt; Females ;</t>
  </si>
  <si>
    <t>Western Australia ;  Not in a family ;  Underemployed part-time workers ;  Persons ;</t>
  </si>
  <si>
    <t>Western Australia ;  Not in a family ;  Underemployed part-time workers ;  &gt; Males ;</t>
  </si>
  <si>
    <t>Western Australia ;  Not in a family ;  Underemployed part-time workers ;  &gt; Females ;</t>
  </si>
  <si>
    <t>Western Australia ;  Not in a family ;  &gt; Fewer than 4 weeks of insufficient hours ;  Persons ;</t>
  </si>
  <si>
    <t>Western Australia ;  Not in a family ;  &gt; Fewer than 4 weeks of insufficient hours ;  &gt; Males ;</t>
  </si>
  <si>
    <t>Western Australia ;  Not in a family ;  &gt; Fewer than 4 weeks of insufficient hours ;  &gt; Females ;</t>
  </si>
  <si>
    <t>Western Australia ;  Not in a family ;  &gt; 4-12 weeks of insufficient hours ;  Persons ;</t>
  </si>
  <si>
    <t>Western Australia ;  Not in a family ;  &gt; 4-12 weeks of insufficient hours ;  &gt; Males ;</t>
  </si>
  <si>
    <t>Western Australia ;  Not in a family ;  &gt; 4-12 weeks of insufficient hours ;  &gt; Females ;</t>
  </si>
  <si>
    <t>Western Australia ;  Not in a family ;  &gt; 13-51 weeks of insufficient hours ;  Persons ;</t>
  </si>
  <si>
    <t>Western Australia ;  Not in a family ;  &gt; 13-51 weeks of insufficient hours ;  &gt; Males ;</t>
  </si>
  <si>
    <t>Western Australia ;  Not in a family ;  &gt; 13-51 weeks of insufficient hours ;  &gt; Females ;</t>
  </si>
  <si>
    <t>Western Australia ;  Not in a family ;  &gt; 52 weeks and over of insufficient hours ;  Persons ;</t>
  </si>
  <si>
    <t>Western Australia ;  Not in a family ;  &gt; 52 weeks and over of insufficient hours ;  &gt; Males ;</t>
  </si>
  <si>
    <t>Western Australia ;  Not in a family ;  &gt; 52 weeks and over of insufficient hours ;  &gt; Females ;</t>
  </si>
  <si>
    <t>Western Australia ;  Not in a family ;  Median duration of insufficient hours ;  Persons ;</t>
  </si>
  <si>
    <t>Western Australia ;  Not in a family ;  Median duration of insufficient hours ;  &gt; Males ;</t>
  </si>
  <si>
    <t>Western Australia ;  Not in a family ;  Median duration of insufficient hours ;  &gt; Females ;</t>
  </si>
  <si>
    <t>Western Australia ;  &gt; Person living alone ;  Underemployed part-time workers ;  Persons ;</t>
  </si>
  <si>
    <t>Western Australia ;  &gt; Person living alone ;  Underemployed part-time workers ;  &gt; Males ;</t>
  </si>
  <si>
    <t>Western Australia ;  &gt; Person living alone ;  Underemployed part-time workers ;  &gt; Females ;</t>
  </si>
  <si>
    <t>Western Australia ;  &gt; Person living alone ;  &gt; Fewer than 4 weeks of insufficient hours ;  Persons ;</t>
  </si>
  <si>
    <t>Western Australia ;  &gt; Person living alone ;  &gt; Fewer than 4 weeks of insufficient hours ;  &gt; Males ;</t>
  </si>
  <si>
    <t>Western Australia ;  &gt; Person living alone ;  &gt; Fewer than 4 weeks of insufficient hours ;  &gt; Females ;</t>
  </si>
  <si>
    <t>Western Australia ;  &gt; Person living alone ;  &gt; 4-12 weeks of insufficient hours ;  Persons ;</t>
  </si>
  <si>
    <t>Western Australia ;  &gt; Person living alone ;  &gt; 4-12 weeks of insufficient hours ;  &gt; Males ;</t>
  </si>
  <si>
    <t>Western Australia ;  &gt; Person living alone ;  &gt; 4-12 weeks of insufficient hours ;  &gt; Females ;</t>
  </si>
  <si>
    <t>Western Australia ;  &gt; Person living alone ;  &gt; 13-51 weeks of insufficient hours ;  Persons ;</t>
  </si>
  <si>
    <t>Western Australia ;  &gt; Person living alone ;  &gt; 13-51 weeks of insufficient hours ;  &gt; Males ;</t>
  </si>
  <si>
    <t>Western Australia ;  &gt; Person living alone ;  &gt; 13-51 weeks of insufficient hours ;  &gt; Females ;</t>
  </si>
  <si>
    <t>Western Australia ;  &gt; Person living alone ;  &gt; 52 weeks and over of insufficient hours ;  Persons ;</t>
  </si>
  <si>
    <t>Western Australia ;  &gt; Person living alone ;  &gt; 52 weeks and over of insufficient hours ;  &gt; Males ;</t>
  </si>
  <si>
    <t>Western Australia ;  &gt; Person living alone ;  &gt; 52 weeks and over of insufficient hours ;  &gt; Females ;</t>
  </si>
  <si>
    <t>Western Australia ;  &gt; Person living alone ;  Median duration of insufficient hours ;  Persons ;</t>
  </si>
  <si>
    <t>Western Australia ;  &gt; Person living alone ;  Median duration of insufficient hours ;  &gt; Males ;</t>
  </si>
  <si>
    <t>Western Australia ;  &gt; Person living alone ;  Median duration of insufficient hours ;  &gt; Females ;</t>
  </si>
  <si>
    <t>Western Australia ;  &gt; Person living with non-relatives ;  Underemployed part-time workers ;  Persons ;</t>
  </si>
  <si>
    <t>Western Australia ;  &gt; Person living with non-relatives ;  Underemployed part-time workers ;  &gt; Males ;</t>
  </si>
  <si>
    <t>Western Australia ;  &gt; Person living with non-relatives ;  Underemployed part-time workers ;  &gt; Females ;</t>
  </si>
  <si>
    <t>Western Australia ;  &gt; Person living with non-relatives ;  &gt; Fewer than 4 weeks of insufficient hours ;  Persons ;</t>
  </si>
  <si>
    <t>Western Australia ;  &gt; Person living with non-relatives ;  &gt; Fewer than 4 weeks of insufficient hours ;  &gt; Males ;</t>
  </si>
  <si>
    <t>Western Australia ;  &gt; Person living with non-relatives ;  &gt; Fewer than 4 weeks of insufficient hours ;  &gt; Females ;</t>
  </si>
  <si>
    <t>Western Australia ;  &gt; Person living with non-relatives ;  &gt; 4-12 weeks of insufficient hours ;  Persons ;</t>
  </si>
  <si>
    <t>Western Australia ;  &gt; Person living with non-relatives ;  &gt; 4-12 weeks of insufficient hours ;  &gt; Males ;</t>
  </si>
  <si>
    <t>Western Australia ;  &gt; Person living with non-relatives ;  &gt; 4-12 weeks of insufficient hours ;  &gt; Females ;</t>
  </si>
  <si>
    <t>Western Australia ;  &gt; Person living with non-relatives ;  &gt; 13-51 weeks of insufficient hours ;  Persons ;</t>
  </si>
  <si>
    <t>Western Australia ;  &gt; Person living with non-relatives ;  &gt; 13-51 weeks of insufficient hours ;  &gt; Males ;</t>
  </si>
  <si>
    <t>Western Australia ;  &gt; Person living with non-relatives ;  &gt; 13-51 weeks of insufficient hours ;  &gt; Females ;</t>
  </si>
  <si>
    <t>Western Australia ;  &gt; Person living with non-relatives ;  &gt; 52 weeks and over of insufficient hours ;  Persons ;</t>
  </si>
  <si>
    <t>Western Australia ;  &gt; Person living with non-relatives ;  &gt; 52 weeks and over of insufficient hours ;  &gt; Males ;</t>
  </si>
  <si>
    <t>Western Australia ;  &gt; Person living with non-relatives ;  &gt; 52 weeks and over of insufficient hours ;  &gt; Females ;</t>
  </si>
  <si>
    <t>Western Australia ;  &gt; Person living with non-relatives ;  Median duration of insufficient hours ;  Persons ;</t>
  </si>
  <si>
    <t>Western Australia ;  &gt; Person living with non-relatives ;  Median duration of insufficient hours ;  &gt; Males ;</t>
  </si>
  <si>
    <t>Western Australia ;  &gt; Person living with non-relatives ;  Median duration of insufficient hours ;  &gt; Females ;</t>
  </si>
  <si>
    <t>Western Australia ;  Relationship not determined ;  Underemployed part-time workers ;  Persons ;</t>
  </si>
  <si>
    <t>Western Australia ;  Relationship not determined ;  Underemployed part-time workers ;  &gt; Males ;</t>
  </si>
  <si>
    <t>Western Australia ;  Relationship not determined ;  Underemployed part-time workers ;  &gt; Females ;</t>
  </si>
  <si>
    <t>Western Australia ;  Relationship not determined ;  &gt; Fewer than 4 weeks of insufficient hours ;  Persons ;</t>
  </si>
  <si>
    <t>Western Australia ;  Relationship not determined ;  &gt; Fewer than 4 weeks of insufficient hours ;  &gt; Males ;</t>
  </si>
  <si>
    <t>Western Australia ;  Relationship not determined ;  &gt; Fewer than 4 weeks of insufficient hours ;  &gt; Females ;</t>
  </si>
  <si>
    <t>Western Australia ;  Relationship not determined ;  &gt; 4-12 weeks of insufficient hours ;  Persons ;</t>
  </si>
  <si>
    <t>Western Australia ;  Relationship not determined ;  &gt; 4-12 weeks of insufficient hours ;  &gt; Males ;</t>
  </si>
  <si>
    <t>Western Australia ;  Relationship not determined ;  &gt; 4-12 weeks of insufficient hours ;  &gt; Females ;</t>
  </si>
  <si>
    <t>Western Australia ;  Relationship not determined ;  &gt; 13-51 weeks of insufficient hours ;  Persons ;</t>
  </si>
  <si>
    <t>Western Australia ;  Relationship not determined ;  &gt; 13-51 weeks of insufficient hours ;  &gt; Males ;</t>
  </si>
  <si>
    <t>Western Australia ;  Relationship not determined ;  &gt; 13-51 weeks of insufficient hours ;  &gt; Females ;</t>
  </si>
  <si>
    <t>Western Australia ;  Relationship not determined ;  &gt; 52 weeks and over of insufficient hours ;  Persons ;</t>
  </si>
  <si>
    <t>Western Australia ;  Relationship not determined ;  &gt; 52 weeks and over of insufficient hours ;  &gt; Males ;</t>
  </si>
  <si>
    <t>Western Australia ;  Relationship not determined ;  &gt; 52 weeks and over of insufficient hours ;  &gt; Females ;</t>
  </si>
  <si>
    <t>Western Australia ;  Relationship not determined ;  Median duration of insufficient hours ;  Persons ;</t>
  </si>
  <si>
    <t>Western Australia ;  Relationship not determined ;  Median duration of insufficient hours ;  &gt; Males ;</t>
  </si>
  <si>
    <t>Western Australia ;  Relationship not determined ;  Median duration of insufficient hours ;  &gt; Females ;</t>
  </si>
  <si>
    <t>Western Australia ;  Employee ;  Underemployed part-time workers ;  Persons ;</t>
  </si>
  <si>
    <t>Western Australia ;  Employee ;  Underemployed part-time workers ;  &gt; Males ;</t>
  </si>
  <si>
    <t>Western Australia ;  Employee ;  Underemployed part-time workers ;  &gt; Females ;</t>
  </si>
  <si>
    <t>Western Australia ;  Employee ;  &gt; Fewer than 4 weeks of insufficient hours ;  Persons ;</t>
  </si>
  <si>
    <t>Western Australia ;  Employee ;  &gt; Fewer than 4 weeks of insufficient hours ;  &gt; Males ;</t>
  </si>
  <si>
    <t>Western Australia ;  Employee ;  &gt; Fewer than 4 weeks of insufficient hours ;  &gt; Females ;</t>
  </si>
  <si>
    <t>Western Australia ;  Employee ;  &gt; 4-12 weeks of insufficient hours ;  Persons ;</t>
  </si>
  <si>
    <t>Western Australia ;  Employee ;  &gt; 4-12 weeks of insufficient hours ;  &gt; Males ;</t>
  </si>
  <si>
    <t>Western Australia ;  Employee ;  &gt; 4-12 weeks of insufficient hours ;  &gt; Females ;</t>
  </si>
  <si>
    <t>Western Australia ;  Employee ;  &gt; 13-51 weeks of insufficient hours ;  Persons ;</t>
  </si>
  <si>
    <t>Western Australia ;  Employee ;  &gt; 13-51 weeks of insufficient hours ;  &gt; Males ;</t>
  </si>
  <si>
    <t>Western Australia ;  Employee ;  &gt; 13-51 weeks of insufficient hours ;  &gt; Females ;</t>
  </si>
  <si>
    <t>Western Australia ;  Employee ;  &gt; 52 weeks and over of insufficient hours ;  Persons ;</t>
  </si>
  <si>
    <t>Western Australia ;  Employee ;  &gt; 52 weeks and over of insufficient hours ;  &gt; Males ;</t>
  </si>
  <si>
    <t>Western Australia ;  Employee ;  &gt; 52 weeks and over of insufficient hours ;  &gt; Females ;</t>
  </si>
  <si>
    <t>Western Australia ;  Employee ;  Median duration of insufficient hours ;  Persons ;</t>
  </si>
  <si>
    <t>Western Australia ;  Employee ;  Median duration of insufficient hours ;  &gt; Males ;</t>
  </si>
  <si>
    <t>Western Australia ;  Employee ;  Median duration of insufficient hours ;  &gt; Females ;</t>
  </si>
  <si>
    <t>Western Australia ;  &gt; Employee with paid leave entitlements ;  Underemployed part-time workers ;  Persons ;</t>
  </si>
  <si>
    <t>Western Australia ;  &gt; Employee with paid leave entitlements ;  Underemployed part-time workers ;  &gt; Males ;</t>
  </si>
  <si>
    <t>Western Australia ;  &gt; Employee with paid leave entitlements ;  Underemployed part-time workers ;  &gt; Females ;</t>
  </si>
  <si>
    <t>Western Australia ;  &gt; Employee with paid leave entitlements ;  &gt; Fewer than 4 weeks of insufficient hours ;  Persons ;</t>
  </si>
  <si>
    <t>Western Australia ;  &gt; Employee with paid leave entitlements ;  &gt; Fewer than 4 weeks of insufficient hours ;  &gt; Males ;</t>
  </si>
  <si>
    <t>Western Australia ;  &gt; Employee with paid leave entitlements ;  &gt; Fewer than 4 weeks of insufficient hours ;  &gt; Females ;</t>
  </si>
  <si>
    <t>Western Australia ;  &gt; Employee with paid leave entitlements ;  &gt; 4-12 weeks of insufficient hours ;  Persons ;</t>
  </si>
  <si>
    <t>Western Australia ;  &gt; Employee with paid leave entitlements ;  &gt; 4-12 weeks of insufficient hours ;  &gt; Males ;</t>
  </si>
  <si>
    <t>Western Australia ;  &gt; Employee with paid leave entitlements ;  &gt; 4-12 weeks of insufficient hours ;  &gt; Females ;</t>
  </si>
  <si>
    <t>Western Australia ;  &gt; Employee with paid leave entitlements ;  &gt; 13-51 weeks of insufficient hours ;  Persons ;</t>
  </si>
  <si>
    <t>Western Australia ;  &gt; Employee with paid leave entitlements ;  &gt; 13-51 weeks of insufficient hours ;  &gt; Males ;</t>
  </si>
  <si>
    <t>Western Australia ;  &gt; Employee with paid leave entitlements ;  &gt; 13-51 weeks of insufficient hours ;  &gt; Females ;</t>
  </si>
  <si>
    <t>Western Australia ;  &gt; Employee with paid leave entitlements ;  &gt; 52 weeks and over of insufficient hours ;  Persons ;</t>
  </si>
  <si>
    <t>Western Australia ;  &gt; Employee with paid leave entitlements ;  &gt; 52 weeks and over of insufficient hours ;  &gt; Males ;</t>
  </si>
  <si>
    <t>Western Australia ;  &gt; Employee with paid leave entitlements ;  &gt; 52 weeks and over of insufficient hours ;  &gt; Females ;</t>
  </si>
  <si>
    <t>Western Australia ;  &gt; Employee with paid leave entitlements ;  Median duration of insufficient hours ;  Persons ;</t>
  </si>
  <si>
    <t>Western Australia ;  &gt; Employee with paid leave entitlements ;  Median duration of insufficient hours ;  &gt; Males ;</t>
  </si>
  <si>
    <t>Western Australia ;  &gt; Employee with paid leave entitlements ;  Median duration of insufficient hours ;  &gt; Females ;</t>
  </si>
  <si>
    <t>Western Australia ;  &gt; Employee without paid leave entitlements ;  Underemployed part-time workers ;  Persons ;</t>
  </si>
  <si>
    <t>Western Australia ;  &gt; Employee without paid leave entitlements ;  Underemployed part-time workers ;  &gt; Males ;</t>
  </si>
  <si>
    <t>Western Australia ;  &gt; Employee without paid leave entitlements ;  Underemployed part-time workers ;  &gt; Females ;</t>
  </si>
  <si>
    <t>Western Australia ;  &gt; Employee without paid leave entitlements ;  &gt; Fewer than 4 weeks of insufficient hours ;  Persons ;</t>
  </si>
  <si>
    <t>Western Australia ;  &gt; Employee without paid leave entitlements ;  &gt; Fewer than 4 weeks of insufficient hours ;  &gt; Males ;</t>
  </si>
  <si>
    <t>Western Australia ;  &gt; Employee without paid leave entitlements ;  &gt; Fewer than 4 weeks of insufficient hours ;  &gt; Females ;</t>
  </si>
  <si>
    <t>Western Australia ;  &gt; Employee without paid leave entitlements ;  &gt; 4-12 weeks of insufficient hours ;  Persons ;</t>
  </si>
  <si>
    <t>Western Australia ;  &gt; Employee without paid leave entitlements ;  &gt; 4-12 weeks of insufficient hours ;  &gt; Males ;</t>
  </si>
  <si>
    <t>Western Australia ;  &gt; Employee without paid leave entitlements ;  &gt; 4-12 weeks of insufficient hours ;  &gt; Females ;</t>
  </si>
  <si>
    <t>Western Australia ;  &gt; Employee without paid leave entitlements ;  &gt; 13-51 weeks of insufficient hours ;  Persons ;</t>
  </si>
  <si>
    <t>Western Australia ;  &gt; Employee without paid leave entitlements ;  &gt; 13-51 weeks of insufficient hours ;  &gt; Males ;</t>
  </si>
  <si>
    <t>Western Australia ;  &gt; Employee without paid leave entitlements ;  &gt; 13-51 weeks of insufficient hours ;  &gt; Females ;</t>
  </si>
  <si>
    <t>Western Australia ;  &gt; Employee without paid leave entitlements ;  &gt; 52 weeks and over of insufficient hours ;  Persons ;</t>
  </si>
  <si>
    <t>Western Australia ;  &gt; Employee without paid leave entitlements ;  &gt; 52 weeks and over of insufficient hours ;  &gt; Males ;</t>
  </si>
  <si>
    <t>Western Australia ;  &gt; Employee without paid leave entitlements ;  &gt; 52 weeks and over of insufficient hours ;  &gt; Females ;</t>
  </si>
  <si>
    <t>Western Australia ;  &gt; Employee without paid leave entitlements ;  Median duration of insufficient hours ;  Persons ;</t>
  </si>
  <si>
    <t>Western Australia ;  &gt; Employee without paid leave entitlements ;  Median duration of insufficient hours ;  &gt; Males ;</t>
  </si>
  <si>
    <t>Western Australia ;  &gt; Employee without paid leave entitlements ;  Median duration of insufficient hours ;  &gt; Females ;</t>
  </si>
  <si>
    <t>Western Australia ;  Not an employee ;  Underemployed part-time workers ;  Persons ;</t>
  </si>
  <si>
    <t>Western Australia ;  Not an employee ;  Underemployed part-time workers ;  &gt; Males ;</t>
  </si>
  <si>
    <t>Western Australia ;  Not an employee ;  Underemployed part-time workers ;  &gt; Females ;</t>
  </si>
  <si>
    <t>Western Australia ;  Not an employee ;  &gt; Fewer than 4 weeks of insufficient hours ;  Persons ;</t>
  </si>
  <si>
    <t>Western Australia ;  Not an employee ;  &gt; Fewer than 4 weeks of insufficient hours ;  &gt; Males ;</t>
  </si>
  <si>
    <t>Western Australia ;  Not an employee ;  &gt; Fewer than 4 weeks of insufficient hours ;  &gt; Females ;</t>
  </si>
  <si>
    <t>Western Australia ;  Not an employee ;  &gt; 4-12 weeks of insufficient hours ;  Persons ;</t>
  </si>
  <si>
    <t>Western Australia ;  Not an employee ;  &gt; 4-12 weeks of insufficient hours ;  &gt; Males ;</t>
  </si>
  <si>
    <t>Western Australia ;  Not an employee ;  &gt; 4-12 weeks of insufficient hours ;  &gt; Females ;</t>
  </si>
  <si>
    <t>Western Australia ;  Not an employee ;  &gt; 13-51 weeks of insufficient hours ;  Persons ;</t>
  </si>
  <si>
    <t>Western Australia ;  Not an employee ;  &gt; 13-51 weeks of insufficient hours ;  &gt; Males ;</t>
  </si>
  <si>
    <t>Western Australia ;  Not an employee ;  &gt; 13-51 weeks of insufficient hours ;  &gt; Females ;</t>
  </si>
  <si>
    <t>Western Australia ;  Not an employee ;  &gt; 52 weeks and over of insufficient hours ;  Persons ;</t>
  </si>
  <si>
    <t>Western Australia ;  Not an employee ;  &gt; 52 weeks and over of insufficient hours ;  &gt; Males ;</t>
  </si>
  <si>
    <t>Western Australia ;  Not an employee ;  &gt; 52 weeks and over of insufficient hours ;  &gt; Females ;</t>
  </si>
  <si>
    <t>Western Australia ;  Not an employee ;  Median duration of insufficient hours ;  Persons ;</t>
  </si>
  <si>
    <t>Western Australia ;  Not an employee ;  Median duration of insufficient hours ;  &gt; Males ;</t>
  </si>
  <si>
    <t>Western Australia ;  Not an employee ;  Median duration of insufficient hours ;  &gt; Females ;</t>
  </si>
  <si>
    <t>Western Australia ;  Prefers more part-time hours ;  Underemployed part-time workers ;  Persons ;</t>
  </si>
  <si>
    <t>Western Australia ;  Prefers more part-time hours ;  Underemployed part-time workers ;  &gt; Males ;</t>
  </si>
  <si>
    <t>Western Australia ;  Prefers more part-time hours ;  Underemployed part-time workers ;  &gt; Females ;</t>
  </si>
  <si>
    <t>Western Australia ;  Prefers more part-time hours ;  &gt; Fewer than 4 weeks of insufficient hours ;  Persons ;</t>
  </si>
  <si>
    <t>Western Australia ;  Prefers more part-time hours ;  &gt; Fewer than 4 weeks of insufficient hours ;  &gt; Males ;</t>
  </si>
  <si>
    <t>Western Australia ;  Prefers more part-time hours ;  &gt; Fewer than 4 weeks of insufficient hours ;  &gt; Females ;</t>
  </si>
  <si>
    <t>Western Australia ;  Prefers more part-time hours ;  &gt; 4-12 weeks of insufficient hours ;  Persons ;</t>
  </si>
  <si>
    <t>Western Australia ;  Prefers more part-time hours ;  &gt; 4-12 weeks of insufficient hours ;  &gt; Males ;</t>
  </si>
  <si>
    <t>Western Australia ;  Prefers more part-time hours ;  &gt; 4-12 weeks of insufficient hours ;  &gt; Females ;</t>
  </si>
  <si>
    <t>Western Australia ;  Prefers more part-time hours ;  &gt; 13-51 weeks of insufficient hours ;  Persons ;</t>
  </si>
  <si>
    <t>Western Australia ;  Prefers more part-time hours ;  &gt; 13-51 weeks of insufficient hours ;  &gt; Males ;</t>
  </si>
  <si>
    <t>Western Australia ;  Prefers more part-time hours ;  &gt; 13-51 weeks of insufficient hours ;  &gt; Females ;</t>
  </si>
  <si>
    <t>Western Australia ;  Prefers more part-time hours ;  &gt; 52 weeks and over of insufficient hours ;  Persons ;</t>
  </si>
  <si>
    <t>Western Australia ;  Prefers more part-time hours ;  &gt; 52 weeks and over of insufficient hours ;  &gt; Males ;</t>
  </si>
  <si>
    <t>Western Australia ;  Prefers more part-time hours ;  &gt; 52 weeks and over of insufficient hours ;  &gt; Females ;</t>
  </si>
  <si>
    <t>Western Australia ;  Prefers more part-time hours ;  Median duration of insufficient hours ;  Persons ;</t>
  </si>
  <si>
    <t>Western Australia ;  Prefers more part-time hours ;  Median duration of insufficient hours ;  &gt; Males ;</t>
  </si>
  <si>
    <t>Western Australia ;  Prefers more part-time hours ;  Median duration of insufficient hours ;  &gt; Females ;</t>
  </si>
  <si>
    <t>Western Australia ;  Prefers full-time hours ;  Underemployed part-time workers ;  Persons ;</t>
  </si>
  <si>
    <t>Western Australia ;  Prefers full-time hours ;  Underemployed part-time workers ;  &gt; Males ;</t>
  </si>
  <si>
    <t>Western Australia ;  Prefers full-time hours ;  Underemployed part-time workers ;  &gt; Females ;</t>
  </si>
  <si>
    <t>Western Australia ;  Prefers full-time hours ;  &gt; Fewer than 4 weeks of insufficient hours ;  Persons ;</t>
  </si>
  <si>
    <t>A125549584F</t>
  </si>
  <si>
    <t>A125577664C</t>
  </si>
  <si>
    <t>A125563624A</t>
  </si>
  <si>
    <t>A125558008A</t>
  </si>
  <si>
    <t>A125586088K</t>
  </si>
  <si>
    <t>A125572048J</t>
  </si>
  <si>
    <t>A125560816R</t>
  </si>
  <si>
    <t>A125588896V</t>
  </si>
  <si>
    <t>A125574856T</t>
  </si>
  <si>
    <t>A125552393X</t>
  </si>
  <si>
    <t>A125580473W</t>
  </si>
  <si>
    <t>A125566433R</t>
  </si>
  <si>
    <t>A125552512C</t>
  </si>
  <si>
    <t>A125580592L</t>
  </si>
  <si>
    <t>A125566552F</t>
  </si>
  <si>
    <t>A125555320R</t>
  </si>
  <si>
    <t>A125583400L</t>
  </si>
  <si>
    <t>A125569360T</t>
  </si>
  <si>
    <t>A125549704L</t>
  </si>
  <si>
    <t>A125577784W</t>
  </si>
  <si>
    <t>A125563744V</t>
  </si>
  <si>
    <t>A125558128V</t>
  </si>
  <si>
    <t>A125586208T</t>
  </si>
  <si>
    <t>A125572168A</t>
  </si>
  <si>
    <t>A125560936J</t>
  </si>
  <si>
    <t>A125589016C</t>
  </si>
  <si>
    <t>A125574976K</t>
  </si>
  <si>
    <t>A125552513F</t>
  </si>
  <si>
    <t>A125580593R</t>
  </si>
  <si>
    <t>A125566553J</t>
  </si>
  <si>
    <t>A125552224K</t>
  </si>
  <si>
    <t>A125580304J</t>
  </si>
  <si>
    <t>A125566264L</t>
  </si>
  <si>
    <t>A125555032W</t>
  </si>
  <si>
    <t>A125583112V</t>
  </si>
  <si>
    <t>A125569072X</t>
  </si>
  <si>
    <t>A125549416V</t>
  </si>
  <si>
    <t>A125577496C</t>
  </si>
  <si>
    <t>A125563456A</t>
  </si>
  <si>
    <t>A125557840F</t>
  </si>
  <si>
    <t>A125585920C</t>
  </si>
  <si>
    <t>A125571880L</t>
  </si>
  <si>
    <t>A125560648R</t>
  </si>
  <si>
    <t>A125588728J</t>
  </si>
  <si>
    <t>A125574688T</t>
  </si>
  <si>
    <t>A125552225L</t>
  </si>
  <si>
    <t>A125580305K</t>
  </si>
  <si>
    <t>A125566265R</t>
  </si>
  <si>
    <t>A125552496R</t>
  </si>
  <si>
    <t>A125580576L</t>
  </si>
  <si>
    <t>A125566536F</t>
  </si>
  <si>
    <t>A125555304R</t>
  </si>
  <si>
    <t>A125583384X</t>
  </si>
  <si>
    <t>A125569344T</t>
  </si>
  <si>
    <t>A125549688X</t>
  </si>
  <si>
    <t>A125577768W</t>
  </si>
  <si>
    <t>A125563728V</t>
  </si>
  <si>
    <t>A125558112A</t>
  </si>
  <si>
    <t>A125586192K</t>
  </si>
  <si>
    <t>A125572152J</t>
  </si>
  <si>
    <t>A125560920R</t>
  </si>
  <si>
    <t>A125589000K</t>
  </si>
  <si>
    <t>A125574960T</t>
  </si>
  <si>
    <t>A125552497T</t>
  </si>
  <si>
    <t>A125580577R</t>
  </si>
  <si>
    <t>A125566537J</t>
  </si>
  <si>
    <t>A125552504C</t>
  </si>
  <si>
    <t>A125580584L</t>
  </si>
  <si>
    <t>A125566544F</t>
  </si>
  <si>
    <t>A125555312R</t>
  </si>
  <si>
    <t>A125583392X</t>
  </si>
  <si>
    <t>A125569352T</t>
  </si>
  <si>
    <t>A125549696X</t>
  </si>
  <si>
    <t>A125577776W</t>
  </si>
  <si>
    <t>A125563736V</t>
  </si>
  <si>
    <t>A125558120A</t>
  </si>
  <si>
    <t>A125586200X</t>
  </si>
  <si>
    <t>A125572160J</t>
  </si>
  <si>
    <t>A125560928J</t>
  </si>
  <si>
    <t>A125589008C</t>
  </si>
  <si>
    <t>A125574968K</t>
  </si>
  <si>
    <t>A125552505F</t>
  </si>
  <si>
    <t>A125580585R</t>
  </si>
  <si>
    <t>A125566545J</t>
  </si>
  <si>
    <t>A125552232K</t>
  </si>
  <si>
    <t>A125580312J</t>
  </si>
  <si>
    <t>A125566272L</t>
  </si>
  <si>
    <t>A125555040W</t>
  </si>
  <si>
    <t>A125583120V</t>
  </si>
  <si>
    <t>A125569080X</t>
  </si>
  <si>
    <t>A125549424V</t>
  </si>
  <si>
    <t>A125577504T</t>
  </si>
  <si>
    <t>A125563464A</t>
  </si>
  <si>
    <t>A125557848X</t>
  </si>
  <si>
    <t>A125585928W</t>
  </si>
  <si>
    <t>A125571888F</t>
  </si>
  <si>
    <t>A125560656R</t>
  </si>
  <si>
    <t>A125588736J</t>
  </si>
  <si>
    <t>A125574696T</t>
  </si>
  <si>
    <t>A125552233L</t>
  </si>
  <si>
    <t>A125580313K</t>
  </si>
  <si>
    <t>A125566273R</t>
  </si>
  <si>
    <t>A125552312K</t>
  </si>
  <si>
    <t>A125580392V</t>
  </si>
  <si>
    <t>A125566352L</t>
  </si>
  <si>
    <t>A125555120W</t>
  </si>
  <si>
    <t>A125583200V</t>
  </si>
  <si>
    <t>A125569160X</t>
  </si>
  <si>
    <t>A125549504V</t>
  </si>
  <si>
    <t>A125577584C</t>
  </si>
  <si>
    <t>A125563544A</t>
  </si>
  <si>
    <t>A125557928X</t>
  </si>
  <si>
    <t>A125586008X</t>
  </si>
  <si>
    <t>A125571968F</t>
  </si>
  <si>
    <t>A125560736R</t>
  </si>
  <si>
    <t>A125588816J</t>
  </si>
  <si>
    <t>A125574776T</t>
  </si>
  <si>
    <t>A125552313L</t>
  </si>
  <si>
    <t>A125580393W</t>
  </si>
  <si>
    <t>A125566353R</t>
  </si>
  <si>
    <t>A125552400K</t>
  </si>
  <si>
    <t>A125580480V</t>
  </si>
  <si>
    <t>A125566440L</t>
  </si>
  <si>
    <t>A125555208R</t>
  </si>
  <si>
    <t>A125583288X</t>
  </si>
  <si>
    <t>A125569248T</t>
  </si>
  <si>
    <t>A125549592F</t>
  </si>
  <si>
    <t>A125577672C</t>
  </si>
  <si>
    <t>A125563632A</t>
  </si>
  <si>
    <t>A125558016A</t>
  </si>
  <si>
    <t>A125586096K</t>
  </si>
  <si>
    <t>A125572056J</t>
  </si>
  <si>
    <t>A125560824R</t>
  </si>
  <si>
    <t>A125588904J</t>
  </si>
  <si>
    <t>A125574864T</t>
  </si>
  <si>
    <t>A125552401L</t>
  </si>
  <si>
    <t>A125580481W</t>
  </si>
  <si>
    <t>A125566441R</t>
  </si>
  <si>
    <t>A125552520C</t>
  </si>
  <si>
    <t>A125580600A</t>
  </si>
  <si>
    <t>A125566560F</t>
  </si>
  <si>
    <t>A125555328J</t>
  </si>
  <si>
    <t>A125583408F</t>
  </si>
  <si>
    <t>A125569368K</t>
  </si>
  <si>
    <t>A125549712L</t>
  </si>
  <si>
    <t>A125577792W</t>
  </si>
  <si>
    <t>A125563752V</t>
  </si>
  <si>
    <t>A125558136V</t>
  </si>
  <si>
    <t>A125586216T</t>
  </si>
  <si>
    <t>A125572176A</t>
  </si>
  <si>
    <t>A125560944J</t>
  </si>
  <si>
    <t>A125589024C</t>
  </si>
  <si>
    <t>A125574984K</t>
  </si>
  <si>
    <t>A125552521F</t>
  </si>
  <si>
    <t>A125580601C</t>
  </si>
  <si>
    <t>A125566561J</t>
  </si>
  <si>
    <t>A125552240K</t>
  </si>
  <si>
    <t>A125580320J</t>
  </si>
  <si>
    <t>A125566280L</t>
  </si>
  <si>
    <t>A125555048R</t>
  </si>
  <si>
    <t>A125583128L</t>
  </si>
  <si>
    <t>A125569088T</t>
  </si>
  <si>
    <t>A125549432V</t>
  </si>
  <si>
    <t>A125577512T</t>
  </si>
  <si>
    <t>A125563472A</t>
  </si>
  <si>
    <t>A125557856X</t>
  </si>
  <si>
    <t>A125585936W</t>
  </si>
  <si>
    <t>A125571896F</t>
  </si>
  <si>
    <t>A125560664R</t>
  </si>
  <si>
    <t>A125588744J</t>
  </si>
  <si>
    <t>A125574704F</t>
  </si>
  <si>
    <t>A125552241L</t>
  </si>
  <si>
    <t>A125580321K</t>
  </si>
  <si>
    <t>A125566281R</t>
  </si>
  <si>
    <t>A125552440C</t>
  </si>
  <si>
    <t>A125580520A</t>
  </si>
  <si>
    <t>A125566480F</t>
  </si>
  <si>
    <t>A125555248J</t>
  </si>
  <si>
    <t>A125583328F</t>
  </si>
  <si>
    <t>A125569288K</t>
  </si>
  <si>
    <t>A125549632L</t>
  </si>
  <si>
    <t>A125577712K</t>
  </si>
  <si>
    <t>A125563672V</t>
  </si>
  <si>
    <t>A125558056V</t>
  </si>
  <si>
    <t>A125586136T</t>
  </si>
  <si>
    <t>A125572096A</t>
  </si>
  <si>
    <t>A125560864J</t>
  </si>
  <si>
    <t>A125588944A</t>
  </si>
  <si>
    <t>A125574904X</t>
  </si>
  <si>
    <t>A125552441F</t>
  </si>
  <si>
    <t>A125580521C</t>
  </si>
  <si>
    <t>A125566481J</t>
  </si>
  <si>
    <t>A125552448W</t>
  </si>
  <si>
    <t>A125580528V</t>
  </si>
  <si>
    <t>A125566488X</t>
  </si>
  <si>
    <t>A125555256J</t>
  </si>
  <si>
    <t>A125583336F</t>
  </si>
  <si>
    <t>A125569296K</t>
  </si>
  <si>
    <t>A125549640L</t>
  </si>
  <si>
    <t>A125577720K</t>
  </si>
  <si>
    <t>A125563680V</t>
  </si>
  <si>
    <t>A125558064V</t>
  </si>
  <si>
    <t>A125586144T</t>
  </si>
  <si>
    <t>A125572104R</t>
  </si>
  <si>
    <t>A125560872J</t>
  </si>
  <si>
    <t>A125588952A</t>
  </si>
  <si>
    <t>A125574912X</t>
  </si>
  <si>
    <t>A125552449X</t>
  </si>
  <si>
    <t>A125580529W</t>
  </si>
  <si>
    <t>A125566489A</t>
  </si>
  <si>
    <t>A125552280C</t>
  </si>
  <si>
    <t>A125580360A</t>
  </si>
  <si>
    <t>A125566320V</t>
  </si>
  <si>
    <t>A125555088J</t>
  </si>
  <si>
    <t>A125583168F</t>
  </si>
  <si>
    <t>A125569128X</t>
  </si>
  <si>
    <t>A125549472L</t>
  </si>
  <si>
    <t>A125577552K</t>
  </si>
  <si>
    <t>A125563512J</t>
  </si>
  <si>
    <t>A125557896T</t>
  </si>
  <si>
    <t>A125585976R</t>
  </si>
  <si>
    <t>A125571936L</t>
  </si>
  <si>
    <t>A125560704W</t>
  </si>
  <si>
    <t>A125588784A</t>
  </si>
  <si>
    <t>A125574744X</t>
  </si>
  <si>
    <t>A125552281F</t>
  </si>
  <si>
    <t>A125580361C</t>
  </si>
  <si>
    <t>A125566321W</t>
  </si>
  <si>
    <t>A125552248C</t>
  </si>
  <si>
    <t>A125580328A</t>
  </si>
  <si>
    <t>A125566288F</t>
  </si>
  <si>
    <t>A125555056R</t>
  </si>
  <si>
    <t>A125583136L</t>
  </si>
  <si>
    <t>A125569096T</t>
  </si>
  <si>
    <t>A125549440V</t>
  </si>
  <si>
    <t>A125577520T</t>
  </si>
  <si>
    <t>A125563480A</t>
  </si>
  <si>
    <t>A125557864X</t>
  </si>
  <si>
    <t>A125585944W</t>
  </si>
  <si>
    <t>A125571904V</t>
  </si>
  <si>
    <t>A125560672R</t>
  </si>
  <si>
    <t>A125588752J</t>
  </si>
  <si>
    <t>A125574712F</t>
  </si>
  <si>
    <t>A125552249F</t>
  </si>
  <si>
    <t>A125580329C</t>
  </si>
  <si>
    <t>A125566289J</t>
  </si>
  <si>
    <t>A125552320K</t>
  </si>
  <si>
    <t>A125580400J</t>
  </si>
  <si>
    <t>A125566360L</t>
  </si>
  <si>
    <t>A125555128R</t>
  </si>
  <si>
    <t>Western Australia ;  Prefers full-time hours ;  &gt; Fewer than 4 weeks of insufficient hours ;  &gt; Males ;</t>
  </si>
  <si>
    <t>Western Australia ;  Prefers full-time hours ;  &gt; Fewer than 4 weeks of insufficient hours ;  &gt; Females ;</t>
  </si>
  <si>
    <t>Western Australia ;  Prefers full-time hours ;  &gt; 4-12 weeks of insufficient hours ;  Persons ;</t>
  </si>
  <si>
    <t>Western Australia ;  Prefers full-time hours ;  &gt; 4-12 weeks of insufficient hours ;  &gt; Males ;</t>
  </si>
  <si>
    <t>Western Australia ;  Prefers full-time hours ;  &gt; 4-12 weeks of insufficient hours ;  &gt; Females ;</t>
  </si>
  <si>
    <t>Western Australia ;  Prefers full-time hours ;  &gt; 13-51 weeks of insufficient hours ;  Persons ;</t>
  </si>
  <si>
    <t>Western Australia ;  Prefers full-time hours ;  &gt; 13-51 weeks of insufficient hours ;  &gt; Males ;</t>
  </si>
  <si>
    <t>Western Australia ;  Prefers full-time hours ;  &gt; 13-51 weeks of insufficient hours ;  &gt; Females ;</t>
  </si>
  <si>
    <t>Western Australia ;  Prefers full-time hours ;  &gt; 52 weeks and over of insufficient hours ;  Persons ;</t>
  </si>
  <si>
    <t>Western Australia ;  Prefers full-time hours ;  &gt; 52 weeks and over of insufficient hours ;  &gt; Males ;</t>
  </si>
  <si>
    <t>Western Australia ;  Prefers full-time hours ;  &gt; 52 weeks and over of insufficient hours ;  &gt; Females ;</t>
  </si>
  <si>
    <t>Western Australia ;  Prefers full-time hours ;  Median duration of insufficient hours ;  Persons ;</t>
  </si>
  <si>
    <t>Western Australia ;  Prefers full-time hours ;  Median duration of insufficient hours ;  &gt; Males ;</t>
  </si>
  <si>
    <t>Western Australia ;  Prefers full-time hours ;  Median duration of insufficient hours ;  &gt; Females ;</t>
  </si>
  <si>
    <t>Western Australia ;  &gt; Prefers less than 30 hours ;  Underemployed part-time workers ;  Persons ;</t>
  </si>
  <si>
    <t>Western Australia ;  &gt; Prefers less than 30 hours ;  Underemployed part-time workers ;  &gt; Males ;</t>
  </si>
  <si>
    <t>Western Australia ;  &gt; Prefers less than 30 hours ;  Underemployed part-time workers ;  &gt; Females ;</t>
  </si>
  <si>
    <t>Western Australia ;  &gt; Prefers less than 30 hours ;  &gt; Fewer than 4 weeks of insufficient hours ;  Persons ;</t>
  </si>
  <si>
    <t>Western Australia ;  &gt; Prefers less than 30 hours ;  &gt; Fewer than 4 weeks of insufficient hours ;  &gt; Males ;</t>
  </si>
  <si>
    <t>Western Australia ;  &gt; Prefers less than 30 hours ;  &gt; Fewer than 4 weeks of insufficient hours ;  &gt; Females ;</t>
  </si>
  <si>
    <t>Western Australia ;  &gt; Prefers less than 30 hours ;  &gt; 4-12 weeks of insufficient hours ;  Persons ;</t>
  </si>
  <si>
    <t>Western Australia ;  &gt; Prefers less than 30 hours ;  &gt; 4-12 weeks of insufficient hours ;  &gt; Males ;</t>
  </si>
  <si>
    <t>Western Australia ;  &gt; Prefers less than 30 hours ;  &gt; 4-12 weeks of insufficient hours ;  &gt; Females ;</t>
  </si>
  <si>
    <t>Western Australia ;  &gt; Prefers less than 30 hours ;  &gt; 13-51 weeks of insufficient hours ;  Persons ;</t>
  </si>
  <si>
    <t>Western Australia ;  &gt; Prefers less than 30 hours ;  &gt; 13-51 weeks of insufficient hours ;  &gt; Males ;</t>
  </si>
  <si>
    <t>Western Australia ;  &gt; Prefers less than 30 hours ;  &gt; 13-51 weeks of insufficient hours ;  &gt; Females ;</t>
  </si>
  <si>
    <t>Western Australia ;  &gt; Prefers less than 30 hours ;  &gt; 52 weeks and over of insufficient hours ;  Persons ;</t>
  </si>
  <si>
    <t>Western Australia ;  &gt; Prefers less than 30 hours ;  &gt; 52 weeks and over of insufficient hours ;  &gt; Males ;</t>
  </si>
  <si>
    <t>Western Australia ;  &gt; Prefers less than 30 hours ;  &gt; 52 weeks and over of insufficient hours ;  &gt; Females ;</t>
  </si>
  <si>
    <t>Western Australia ;  &gt; Prefers less than 30 hours ;  Median duration of insufficient hours ;  Persons ;</t>
  </si>
  <si>
    <t>Western Australia ;  &gt; Prefers less than 30 hours ;  Median duration of insufficient hours ;  &gt; Males ;</t>
  </si>
  <si>
    <t>Western Australia ;  &gt; Prefers less than 30 hours ;  Median duration of insufficient hours ;  &gt; Females ;</t>
  </si>
  <si>
    <t>Western Australia ;  &gt; Prefers 30-34 hours ;  Underemployed part-time workers ;  Persons ;</t>
  </si>
  <si>
    <t>Western Australia ;  &gt; Prefers 30-34 hours ;  Underemployed part-time workers ;  &gt; Males ;</t>
  </si>
  <si>
    <t>Western Australia ;  &gt; Prefers 30-34 hours ;  Underemployed part-time workers ;  &gt; Females ;</t>
  </si>
  <si>
    <t>Western Australia ;  &gt; Prefers 30-34 hours ;  &gt; Fewer than 4 weeks of insufficient hours ;  Persons ;</t>
  </si>
  <si>
    <t>Western Australia ;  &gt; Prefers 30-34 hours ;  &gt; Fewer than 4 weeks of insufficient hours ;  &gt; Males ;</t>
  </si>
  <si>
    <t>Western Australia ;  &gt; Prefers 30-34 hours ;  &gt; Fewer than 4 weeks of insufficient hours ;  &gt; Females ;</t>
  </si>
  <si>
    <t>Western Australia ;  &gt; Prefers 30-34 hours ;  &gt; 4-12 weeks of insufficient hours ;  Persons ;</t>
  </si>
  <si>
    <t>Western Australia ;  &gt; Prefers 30-34 hours ;  &gt; 4-12 weeks of insufficient hours ;  &gt; Males ;</t>
  </si>
  <si>
    <t>Western Australia ;  &gt; Prefers 30-34 hours ;  &gt; 4-12 weeks of insufficient hours ;  &gt; Females ;</t>
  </si>
  <si>
    <t>Western Australia ;  &gt; Prefers 30-34 hours ;  &gt; 13-51 weeks of insufficient hours ;  Persons ;</t>
  </si>
  <si>
    <t>Western Australia ;  &gt; Prefers 30-34 hours ;  &gt; 13-51 weeks of insufficient hours ;  &gt; Males ;</t>
  </si>
  <si>
    <t>Western Australia ;  &gt; Prefers 30-34 hours ;  &gt; 13-51 weeks of insufficient hours ;  &gt; Females ;</t>
  </si>
  <si>
    <t>Western Australia ;  &gt; Prefers 30-34 hours ;  &gt; 52 weeks and over of insufficient hours ;  Persons ;</t>
  </si>
  <si>
    <t>Western Australia ;  &gt; Prefers 30-34 hours ;  &gt; 52 weeks and over of insufficient hours ;  &gt; Males ;</t>
  </si>
  <si>
    <t>Western Australia ;  &gt; Prefers 30-34 hours ;  &gt; 52 weeks and over of insufficient hours ;  &gt; Females ;</t>
  </si>
  <si>
    <t>Western Australia ;  &gt; Prefers 30-34 hours ;  Median duration of insufficient hours ;  Persons ;</t>
  </si>
  <si>
    <t>Western Australia ;  &gt; Prefers 30-34 hours ;  Median duration of insufficient hours ;  &gt; Males ;</t>
  </si>
  <si>
    <t>Western Australia ;  &gt; Prefers 30-34 hours ;  Median duration of insufficient hours ;  &gt; Females ;</t>
  </si>
  <si>
    <t>Western Australia ;  &gt; Prefers 35-39 hours ;  Underemployed part-time workers ;  Persons ;</t>
  </si>
  <si>
    <t>Western Australia ;  &gt; Prefers 35-39 hours ;  Underemployed part-time workers ;  &gt; Males ;</t>
  </si>
  <si>
    <t>Western Australia ;  &gt; Prefers 35-39 hours ;  Underemployed part-time workers ;  &gt; Females ;</t>
  </si>
  <si>
    <t>Western Australia ;  &gt; Prefers 35-39 hours ;  &gt; Fewer than 4 weeks of insufficient hours ;  Persons ;</t>
  </si>
  <si>
    <t>Western Australia ;  &gt; Prefers 35-39 hours ;  &gt; Fewer than 4 weeks of insufficient hours ;  &gt; Males ;</t>
  </si>
  <si>
    <t>Western Australia ;  &gt; Prefers 35-39 hours ;  &gt; Fewer than 4 weeks of insufficient hours ;  &gt; Females ;</t>
  </si>
  <si>
    <t>Western Australia ;  &gt; Prefers 35-39 hours ;  &gt; 4-12 weeks of insufficient hours ;  Persons ;</t>
  </si>
  <si>
    <t>Western Australia ;  &gt; Prefers 35-39 hours ;  &gt; 4-12 weeks of insufficient hours ;  &gt; Males ;</t>
  </si>
  <si>
    <t>Western Australia ;  &gt; Prefers 35-39 hours ;  &gt; 4-12 weeks of insufficient hours ;  &gt; Females ;</t>
  </si>
  <si>
    <t>Western Australia ;  &gt; Prefers 35-39 hours ;  &gt; 13-51 weeks of insufficient hours ;  Persons ;</t>
  </si>
  <si>
    <t>Western Australia ;  &gt; Prefers 35-39 hours ;  &gt; 13-51 weeks of insufficient hours ;  &gt; Males ;</t>
  </si>
  <si>
    <t>Western Australia ;  &gt; Prefers 35-39 hours ;  &gt; 13-51 weeks of insufficient hours ;  &gt; Females ;</t>
  </si>
  <si>
    <t>Western Australia ;  &gt; Prefers 35-39 hours ;  &gt; 52 weeks and over of insufficient hours ;  Persons ;</t>
  </si>
  <si>
    <t>Western Australia ;  &gt; Prefers 35-39 hours ;  &gt; 52 weeks and over of insufficient hours ;  &gt; Males ;</t>
  </si>
  <si>
    <t>Western Australia ;  &gt; Prefers 35-39 hours ;  &gt; 52 weeks and over of insufficient hours ;  &gt; Females ;</t>
  </si>
  <si>
    <t>Western Australia ;  &gt; Prefers 35-39 hours ;  Median duration of insufficient hours ;  Persons ;</t>
  </si>
  <si>
    <t>Western Australia ;  &gt; Prefers 35-39 hours ;  Median duration of insufficient hours ;  &gt; Males ;</t>
  </si>
  <si>
    <t>Western Australia ;  &gt; Prefers 35-39 hours ;  Median duration of insufficient hours ;  &gt; Females ;</t>
  </si>
  <si>
    <t>Western Australia ;  &gt; Prefers 40 hours or more ;  Underemployed part-time workers ;  Persons ;</t>
  </si>
  <si>
    <t>Western Australia ;  &gt; Prefers 40 hours or more ;  Underemployed part-time workers ;  &gt; Males ;</t>
  </si>
  <si>
    <t>Western Australia ;  &gt; Prefers 40 hours or more ;  Underemployed part-time workers ;  &gt; Females ;</t>
  </si>
  <si>
    <t>Western Australia ;  &gt; Prefers 40 hours or more ;  &gt; Fewer than 4 weeks of insufficient hours ;  Persons ;</t>
  </si>
  <si>
    <t>Western Australia ;  &gt; Prefers 40 hours or more ;  &gt; Fewer than 4 weeks of insufficient hours ;  &gt; Males ;</t>
  </si>
  <si>
    <t>Western Australia ;  &gt; Prefers 40 hours or more ;  &gt; Fewer than 4 weeks of insufficient hours ;  &gt; Females ;</t>
  </si>
  <si>
    <t>Western Australia ;  &gt; Prefers 40 hours or more ;  &gt; 4-12 weeks of insufficient hours ;  Persons ;</t>
  </si>
  <si>
    <t>Western Australia ;  &gt; Prefers 40 hours or more ;  &gt; 4-12 weeks of insufficient hours ;  &gt; Males ;</t>
  </si>
  <si>
    <t>Western Australia ;  &gt; Prefers 40 hours or more ;  &gt; 4-12 weeks of insufficient hours ;  &gt; Females ;</t>
  </si>
  <si>
    <t>Western Australia ;  &gt; Prefers 40 hours or more ;  &gt; 13-51 weeks of insufficient hours ;  Persons ;</t>
  </si>
  <si>
    <t>Western Australia ;  &gt; Prefers 40 hours or more ;  &gt; 13-51 weeks of insufficient hours ;  &gt; Males ;</t>
  </si>
  <si>
    <t>Western Australia ;  &gt; Prefers 40 hours or more ;  &gt; 13-51 weeks of insufficient hours ;  &gt; Females ;</t>
  </si>
  <si>
    <t>Western Australia ;  &gt; Prefers 40 hours or more ;  &gt; 52 weeks and over of insufficient hours ;  Persons ;</t>
  </si>
  <si>
    <t>Western Australia ;  &gt; Prefers 40 hours or more ;  &gt; 52 weeks and over of insufficient hours ;  &gt; Males ;</t>
  </si>
  <si>
    <t>Western Australia ;  &gt; Prefers 40 hours or more ;  &gt; 52 weeks and over of insufficient hours ;  &gt; Females ;</t>
  </si>
  <si>
    <t>Western Australia ;  &gt; Prefers 40 hours or more ;  Median duration of insufficient hours ;  Persons ;</t>
  </si>
  <si>
    <t>Western Australia ;  &gt; Prefers 40 hours or more ;  Median duration of insufficient hours ;  &gt; Males ;</t>
  </si>
  <si>
    <t>Western Australia ;  &gt; Prefers 40 hours or more ;  Median duration of insufficient hours ;  &gt; Females ;</t>
  </si>
  <si>
    <t>Western Australia ;  Prefers less than 10 extra hours ;  Underemployed part-time workers ;  Persons ;</t>
  </si>
  <si>
    <t>Western Australia ;  Prefers less than 10 extra hours ;  Underemployed part-time workers ;  &gt; Males ;</t>
  </si>
  <si>
    <t>Western Australia ;  Prefers less than 10 extra hours ;  Underemployed part-time workers ;  &gt; Females ;</t>
  </si>
  <si>
    <t>Western Australia ;  Prefers less than 10 extra hours ;  &gt; Fewer than 4 weeks of insufficient hours ;  Persons ;</t>
  </si>
  <si>
    <t>Western Australia ;  Prefers less than 10 extra hours ;  &gt; Fewer than 4 weeks of insufficient hours ;  &gt; Males ;</t>
  </si>
  <si>
    <t>Western Australia ;  Prefers less than 10 extra hours ;  &gt; Fewer than 4 weeks of insufficient hours ;  &gt; Females ;</t>
  </si>
  <si>
    <t>Western Australia ;  Prefers less than 10 extra hours ;  &gt; 4-12 weeks of insufficient hours ;  Persons ;</t>
  </si>
  <si>
    <t>Western Australia ;  Prefers less than 10 extra hours ;  &gt; 4-12 weeks of insufficient hours ;  &gt; Males ;</t>
  </si>
  <si>
    <t>Western Australia ;  Prefers less than 10 extra hours ;  &gt; 4-12 weeks of insufficient hours ;  &gt; Females ;</t>
  </si>
  <si>
    <t>Western Australia ;  Prefers less than 10 extra hours ;  &gt; 13-51 weeks of insufficient hours ;  Persons ;</t>
  </si>
  <si>
    <t>Western Australia ;  Prefers less than 10 extra hours ;  &gt; 13-51 weeks of insufficient hours ;  &gt; Males ;</t>
  </si>
  <si>
    <t>Western Australia ;  Prefers less than 10 extra hours ;  &gt; 13-51 weeks of insufficient hours ;  &gt; Females ;</t>
  </si>
  <si>
    <t>Western Australia ;  Prefers less than 10 extra hours ;  &gt; 52 weeks and over of insufficient hours ;  Persons ;</t>
  </si>
  <si>
    <t>Western Australia ;  Prefers less than 10 extra hours ;  &gt; 52 weeks and over of insufficient hours ;  &gt; Males ;</t>
  </si>
  <si>
    <t>Western Australia ;  Prefers less than 10 extra hours ;  &gt; 52 weeks and over of insufficient hours ;  &gt; Females ;</t>
  </si>
  <si>
    <t>Western Australia ;  Prefers less than 10 extra hours ;  Median duration of insufficient hours ;  Persons ;</t>
  </si>
  <si>
    <t>Western Australia ;  Prefers less than 10 extra hours ;  Median duration of insufficient hours ;  &gt; Males ;</t>
  </si>
  <si>
    <t>Western Australia ;  Prefers less than 10 extra hours ;  Median duration of insufficient hours ;  &gt; Females ;</t>
  </si>
  <si>
    <t>Western Australia ;  Prefers 10-19 extra hours ;  Underemployed part-time workers ;  Persons ;</t>
  </si>
  <si>
    <t>Western Australia ;  Prefers 10-19 extra hours ;  Underemployed part-time workers ;  &gt; Males ;</t>
  </si>
  <si>
    <t>Western Australia ;  Prefers 10-19 extra hours ;  Underemployed part-time workers ;  &gt; Females ;</t>
  </si>
  <si>
    <t>Western Australia ;  Prefers 10-19 extra hours ;  &gt; Fewer than 4 weeks of insufficient hours ;  Persons ;</t>
  </si>
  <si>
    <t>Western Australia ;  Prefers 10-19 extra hours ;  &gt; Fewer than 4 weeks of insufficient hours ;  &gt; Males ;</t>
  </si>
  <si>
    <t>Western Australia ;  Prefers 10-19 extra hours ;  &gt; Fewer than 4 weeks of insufficient hours ;  &gt; Females ;</t>
  </si>
  <si>
    <t>Western Australia ;  Prefers 10-19 extra hours ;  &gt; 4-12 weeks of insufficient hours ;  Persons ;</t>
  </si>
  <si>
    <t>Western Australia ;  Prefers 10-19 extra hours ;  &gt; 4-12 weeks of insufficient hours ;  &gt; Males ;</t>
  </si>
  <si>
    <t>Western Australia ;  Prefers 10-19 extra hours ;  &gt; 4-12 weeks of insufficient hours ;  &gt; Females ;</t>
  </si>
  <si>
    <t>Western Australia ;  Prefers 10-19 extra hours ;  &gt; 13-51 weeks of insufficient hours ;  Persons ;</t>
  </si>
  <si>
    <t>Western Australia ;  Prefers 10-19 extra hours ;  &gt; 13-51 weeks of insufficient hours ;  &gt; Males ;</t>
  </si>
  <si>
    <t>Western Australia ;  Prefers 10-19 extra hours ;  &gt; 13-51 weeks of insufficient hours ;  &gt; Females ;</t>
  </si>
  <si>
    <t>Western Australia ;  Prefers 10-19 extra hours ;  &gt; 52 weeks and over of insufficient hours ;  Persons ;</t>
  </si>
  <si>
    <t>Western Australia ;  Prefers 10-19 extra hours ;  &gt; 52 weeks and over of insufficient hours ;  &gt; Males ;</t>
  </si>
  <si>
    <t>Western Australia ;  Prefers 10-19 extra hours ;  &gt; 52 weeks and over of insufficient hours ;  &gt; Females ;</t>
  </si>
  <si>
    <t>Western Australia ;  Prefers 10-19 extra hours ;  Median duration of insufficient hours ;  Persons ;</t>
  </si>
  <si>
    <t>Western Australia ;  Prefers 10-19 extra hours ;  Median duration of insufficient hours ;  &gt; Males ;</t>
  </si>
  <si>
    <t>Western Australia ;  Prefers 10-19 extra hours ;  Median duration of insufficient hours ;  &gt; Females ;</t>
  </si>
  <si>
    <t>Western Australia ;  Prefers 20-29 extra hours ;  Underemployed part-time workers ;  Persons ;</t>
  </si>
  <si>
    <t>Western Australia ;  Prefers 20-29 extra hours ;  Underemployed part-time workers ;  &gt; Males ;</t>
  </si>
  <si>
    <t>Western Australia ;  Prefers 20-29 extra hours ;  Underemployed part-time workers ;  &gt; Females ;</t>
  </si>
  <si>
    <t>Western Australia ;  Prefers 20-29 extra hours ;  &gt; Fewer than 4 weeks of insufficient hours ;  Persons ;</t>
  </si>
  <si>
    <t>Western Australia ;  Prefers 20-29 extra hours ;  &gt; Fewer than 4 weeks of insufficient hours ;  &gt; Males ;</t>
  </si>
  <si>
    <t>Western Australia ;  Prefers 20-29 extra hours ;  &gt; Fewer than 4 weeks of insufficient hours ;  &gt; Females ;</t>
  </si>
  <si>
    <t>Western Australia ;  Prefers 20-29 extra hours ;  &gt; 4-12 weeks of insufficient hours ;  Persons ;</t>
  </si>
  <si>
    <t>Western Australia ;  Prefers 20-29 extra hours ;  &gt; 4-12 weeks of insufficient hours ;  &gt; Males ;</t>
  </si>
  <si>
    <t>Western Australia ;  Prefers 20-29 extra hours ;  &gt; 4-12 weeks of insufficient hours ;  &gt; Females ;</t>
  </si>
  <si>
    <t>Western Australia ;  Prefers 20-29 extra hours ;  &gt; 13-51 weeks of insufficient hours ;  Persons ;</t>
  </si>
  <si>
    <t>Western Australia ;  Prefers 20-29 extra hours ;  &gt; 13-51 weeks of insufficient hours ;  &gt; Males ;</t>
  </si>
  <si>
    <t>Western Australia ;  Prefers 20-29 extra hours ;  &gt; 13-51 weeks of insufficient hours ;  &gt; Females ;</t>
  </si>
  <si>
    <t>Western Australia ;  Prefers 20-29 extra hours ;  &gt; 52 weeks and over of insufficient hours ;  Persons ;</t>
  </si>
  <si>
    <t>Western Australia ;  Prefers 20-29 extra hours ;  &gt; 52 weeks and over of insufficient hours ;  &gt; Males ;</t>
  </si>
  <si>
    <t>Western Australia ;  Prefers 20-29 extra hours ;  &gt; 52 weeks and over of insufficient hours ;  &gt; Females ;</t>
  </si>
  <si>
    <t>Western Australia ;  Prefers 20-29 extra hours ;  Median duration of insufficient hours ;  Persons ;</t>
  </si>
  <si>
    <t>Western Australia ;  Prefers 20-29 extra hours ;  Median duration of insufficient hours ;  &gt; Males ;</t>
  </si>
  <si>
    <t>Western Australia ;  Prefers 20-29 extra hours ;  Median duration of insufficient hours ;  &gt; Females ;</t>
  </si>
  <si>
    <t>Western Australia ;  Prefers 30 extra hours or more ;  Underemployed part-time workers ;  Persons ;</t>
  </si>
  <si>
    <t>Western Australia ;  Prefers 30 extra hours or more ;  Underemployed part-time workers ;  &gt; Males ;</t>
  </si>
  <si>
    <t>Western Australia ;  Prefers 30 extra hours or more ;  Underemployed part-time workers ;  &gt; Females ;</t>
  </si>
  <si>
    <t>Western Australia ;  Prefers 30 extra hours or more ;  &gt; Fewer than 4 weeks of insufficient hours ;  Persons ;</t>
  </si>
  <si>
    <t>Western Australia ;  Prefers 30 extra hours or more ;  &gt; Fewer than 4 weeks of insufficient hours ;  &gt; Males ;</t>
  </si>
  <si>
    <t>Western Australia ;  Prefers 30 extra hours or more ;  &gt; Fewer than 4 weeks of insufficient hours ;  &gt; Females ;</t>
  </si>
  <si>
    <t>Western Australia ;  Prefers 30 extra hours or more ;  &gt; 4-12 weeks of insufficient hours ;  Persons ;</t>
  </si>
  <si>
    <t>Western Australia ;  Prefers 30 extra hours or more ;  &gt; 4-12 weeks of insufficient hours ;  &gt; Males ;</t>
  </si>
  <si>
    <t>Western Australia ;  Prefers 30 extra hours or more ;  &gt; 4-12 weeks of insufficient hours ;  &gt; Females ;</t>
  </si>
  <si>
    <t>Western Australia ;  Prefers 30 extra hours or more ;  &gt; 13-51 weeks of insufficient hours ;  Persons ;</t>
  </si>
  <si>
    <t>Western Australia ;  Prefers 30 extra hours or more ;  &gt; 13-51 weeks of insufficient hours ;  &gt; Males ;</t>
  </si>
  <si>
    <t>Western Australia ;  Prefers 30 extra hours or more ;  &gt; 13-51 weeks of insufficient hours ;  &gt; Females ;</t>
  </si>
  <si>
    <t>Western Australia ;  Prefers 30 extra hours or more ;  &gt; 52 weeks and over of insufficient hours ;  Persons ;</t>
  </si>
  <si>
    <t>Western Australia ;  Prefers 30 extra hours or more ;  &gt; 52 weeks and over of insufficient hours ;  &gt; Males ;</t>
  </si>
  <si>
    <t>Western Australia ;  Prefers 30 extra hours or more ;  &gt; 52 weeks and over of insufficient hours ;  &gt; Females ;</t>
  </si>
  <si>
    <t>Western Australia ;  Prefers 30 extra hours or more ;  Median duration of insufficient hours ;  Persons ;</t>
  </si>
  <si>
    <t>Western Australia ;  Prefers 30 extra hours or more ;  Median duration of insufficient hours ;  &gt; Males ;</t>
  </si>
  <si>
    <t>Western Australia ;  Prefers 30 extra hours or more ;  Median duration of insufficient hours ;  &gt; Females ;</t>
  </si>
  <si>
    <t>Western Australia ;  Would prefer to change employer to work more hours ;  Underemployed part-time workers ;  Persons ;</t>
  </si>
  <si>
    <t>Western Australia ;  Would prefer to change employer to work more hours ;  Underemployed part-time workers ;  &gt; Males ;</t>
  </si>
  <si>
    <t>Western Australia ;  Would prefer to change employer to work more hours ;  Underemployed part-time workers ;  &gt; Females ;</t>
  </si>
  <si>
    <t>Western Australia ;  Would prefer to change employer to work more hours ;  &gt; Fewer than 4 weeks of insufficient hours ;  Persons ;</t>
  </si>
  <si>
    <t>Western Australia ;  Would prefer to change employer to work more hours ;  &gt; Fewer than 4 weeks of insufficient hours ;  &gt; Males ;</t>
  </si>
  <si>
    <t>Western Australia ;  Would prefer to change employer to work more hours ;  &gt; Fewer than 4 weeks of insufficient hours ;  &gt; Females ;</t>
  </si>
  <si>
    <t>Western Australia ;  Would prefer to change employer to work more hours ;  &gt; 4-12 weeks of insufficient hours ;  Persons ;</t>
  </si>
  <si>
    <t>Western Australia ;  Would prefer to change employer to work more hours ;  &gt; 4-12 weeks of insufficient hours ;  &gt; Males ;</t>
  </si>
  <si>
    <t>Western Australia ;  Would prefer to change employer to work more hours ;  &gt; 4-12 weeks of insufficient hours ;  &gt; Females ;</t>
  </si>
  <si>
    <t>Western Australia ;  Would prefer to change employer to work more hours ;  &gt; 13-51 weeks of insufficient hours ;  Persons ;</t>
  </si>
  <si>
    <t>Western Australia ;  Would prefer to change employer to work more hours ;  &gt; 13-51 weeks of insufficient hours ;  &gt; Males ;</t>
  </si>
  <si>
    <t>Western Australia ;  Would prefer to change employer to work more hours ;  &gt; 13-51 weeks of insufficient hours ;  &gt; Females ;</t>
  </si>
  <si>
    <t>Western Australia ;  Would prefer to change employer to work more hours ;  &gt; 52 weeks and over of insufficient hours ;  Persons ;</t>
  </si>
  <si>
    <t>Western Australia ;  Would prefer to change employer to work more hours ;  &gt; 52 weeks and over of insufficient hours ;  &gt; Males ;</t>
  </si>
  <si>
    <t>Western Australia ;  Would prefer to change employer to work more hours ;  &gt; 52 weeks and over of insufficient hours ;  &gt; Females ;</t>
  </si>
  <si>
    <t>Western Australia ;  Would prefer to change employer to work more hours ;  Median duration of insufficient hours ;  Persons ;</t>
  </si>
  <si>
    <t>Western Australia ;  Would prefer to change employer to work more hours ;  Median duration of insufficient hours ;  &gt; Males ;</t>
  </si>
  <si>
    <t>Western Australia ;  Would prefer to change employer to work more hours ;  Median duration of insufficient hours ;  &gt; Females ;</t>
  </si>
  <si>
    <t>Western Australia ;  Would not prefer to change employer to work more hours ;  Underemployed part-time workers ;  Persons ;</t>
  </si>
  <si>
    <t>Western Australia ;  Would not prefer to change employer to work more hours ;  Underemployed part-time workers ;  &gt; Males ;</t>
  </si>
  <si>
    <t>Western Australia ;  Would not prefer to change employer to work more hours ;  Underemployed part-time workers ;  &gt; Females ;</t>
  </si>
  <si>
    <t>Western Australia ;  Would not prefer to change employer to work more hours ;  &gt; Fewer than 4 weeks of insufficient hours ;  Persons ;</t>
  </si>
  <si>
    <t>Western Australia ;  Would not prefer to change employer to work more hours ;  &gt; Fewer than 4 weeks of insufficient hours ;  &gt; Males ;</t>
  </si>
  <si>
    <t>Western Australia ;  Would not prefer to change employer to work more hours ;  &gt; Fewer than 4 weeks of insufficient hours ;  &gt; Females ;</t>
  </si>
  <si>
    <t>Western Australia ;  Would not prefer to change employer to work more hours ;  &gt; 4-12 weeks of insufficient hours ;  Persons ;</t>
  </si>
  <si>
    <t>Western Australia ;  Would not prefer to change employer to work more hours ;  &gt; 4-12 weeks of insufficient hours ;  &gt; Males ;</t>
  </si>
  <si>
    <t>Western Australia ;  Would not prefer to change employer to work more hours ;  &gt; 4-12 weeks of insufficient hours ;  &gt; Females ;</t>
  </si>
  <si>
    <t>Western Australia ;  Would not prefer to change employer to work more hours ;  &gt; 13-51 weeks of insufficient hours ;  Persons ;</t>
  </si>
  <si>
    <t>Western Australia ;  Would not prefer to change employer to work more hours ;  &gt; 13-51 weeks of insufficient hours ;  &gt; Males ;</t>
  </si>
  <si>
    <t>Western Australia ;  Would not prefer to change employer to work more hours ;  &gt; 13-51 weeks of insufficient hours ;  &gt; Females ;</t>
  </si>
  <si>
    <t>Western Australia ;  Would not prefer to change employer to work more hours ;  &gt; 52 weeks and over of insufficient hours ;  Persons ;</t>
  </si>
  <si>
    <t>Western Australia ;  Would not prefer to change employer to work more hours ;  &gt; 52 weeks and over of insufficient hours ;  &gt; Males ;</t>
  </si>
  <si>
    <t>Western Australia ;  Would not prefer to change employer to work more hours ;  &gt; 52 weeks and over of insufficient hours ;  &gt; Females ;</t>
  </si>
  <si>
    <t>Western Australia ;  Would not prefer to change employer to work more hours ;  Median duration of insufficient hours ;  Persons ;</t>
  </si>
  <si>
    <t>Western Australia ;  Would not prefer to change employer to work more hours ;  Median duration of insufficient hours ;  &gt; Males ;</t>
  </si>
  <si>
    <t>Western Australia ;  Would not prefer to change employer to work more hours ;  Median duration of insufficient hours ;  &gt; Females ;</t>
  </si>
  <si>
    <t>Western Australia ;  No preference in changing employer to work more hours ;  Underemployed part-time workers ;  Persons ;</t>
  </si>
  <si>
    <t>Western Australia ;  No preference in changing employer to work more hours ;  Underemployed part-time workers ;  &gt; Males ;</t>
  </si>
  <si>
    <t>Western Australia ;  No preference in changing employer to work more hours ;  Underemployed part-time workers ;  &gt; Females ;</t>
  </si>
  <si>
    <t>Western Australia ;  No preference in changing employer to work more hours ;  &gt; Fewer than 4 weeks of insufficient hours ;  Persons ;</t>
  </si>
  <si>
    <t>Western Australia ;  No preference in changing employer to work more hours ;  &gt; Fewer than 4 weeks of insufficient hours ;  &gt; Males ;</t>
  </si>
  <si>
    <t>Western Australia ;  No preference in changing employer to work more hours ;  &gt; Fewer than 4 weeks of insufficient hours ;  &gt; Females ;</t>
  </si>
  <si>
    <t>Western Australia ;  No preference in changing employer to work more hours ;  &gt; 4-12 weeks of insufficient hours ;  Persons ;</t>
  </si>
  <si>
    <t>Western Australia ;  No preference in changing employer to work more hours ;  &gt; 4-12 weeks of insufficient hours ;  &gt; Males ;</t>
  </si>
  <si>
    <t>Western Australia ;  No preference in changing employer to work more hours ;  &gt; 4-12 weeks of insufficient hours ;  &gt; Females ;</t>
  </si>
  <si>
    <t>Western Australia ;  No preference in changing employer to work more hours ;  &gt; 13-51 weeks of insufficient hours ;  Persons ;</t>
  </si>
  <si>
    <t>Western Australia ;  No preference in changing employer to work more hours ;  &gt; 13-51 weeks of insufficient hours ;  &gt; Males ;</t>
  </si>
  <si>
    <t>Western Australia ;  No preference in changing employer to work more hours ;  &gt; 13-51 weeks of insufficient hours ;  &gt; Females ;</t>
  </si>
  <si>
    <t>Western Australia ;  No preference in changing employer to work more hours ;  &gt; 52 weeks and over of insufficient hours ;  Persons ;</t>
  </si>
  <si>
    <t>Western Australia ;  No preference in changing employer to work more hours ;  &gt; 52 weeks and over of insufficient hours ;  &gt; Males ;</t>
  </si>
  <si>
    <t>Western Australia ;  No preference in changing employer to work more hours ;  &gt; 52 weeks and over of insufficient hours ;  &gt; Females ;</t>
  </si>
  <si>
    <t>Western Australia ;  No preference in changing employer to work more hours ;  Median duration of insufficient hours ;  Persons ;</t>
  </si>
  <si>
    <t>Western Australia ;  No preference in changing employer to work more hours ;  Median duration of insufficient hours ;  &gt; Males ;</t>
  </si>
  <si>
    <t>Western Australia ;  No preference in changing employer to work more hours ;  Median duration of insufficient hours ;  &gt; Females ;</t>
  </si>
  <si>
    <t>Tasmania ;  Underemployed part-time workers ;  Persons ;</t>
  </si>
  <si>
    <t>Tasmania ;  Underemployed part-time workers ;  &gt; Males ;</t>
  </si>
  <si>
    <t>Tasmania ;  Underemployed part-time workers ;  &gt; Females ;</t>
  </si>
  <si>
    <t>Tasmania ;  &gt; Fewer than 4 weeks of insufficient hours ;  Persons ;</t>
  </si>
  <si>
    <t>Tasmania ;  &gt; Fewer than 4 weeks of insufficient hours ;  &gt; Males ;</t>
  </si>
  <si>
    <t>Tasmania ;  &gt; Fewer than 4 weeks of insufficient hours ;  &gt; Females ;</t>
  </si>
  <si>
    <t>Tasmania ;  &gt; 4-12 weeks of insufficient hours ;  Persons ;</t>
  </si>
  <si>
    <t>Tasmania ;  &gt; 4-12 weeks of insufficient hours ;  &gt; Males ;</t>
  </si>
  <si>
    <t>Tasmania ;  &gt; 4-12 weeks of insufficient hours ;  &gt; Females ;</t>
  </si>
  <si>
    <t>Tasmania ;  &gt; 13-51 weeks of insufficient hours ;  Persons ;</t>
  </si>
  <si>
    <t>Tasmania ;  &gt; 13-51 weeks of insufficient hours ;  &gt; Males ;</t>
  </si>
  <si>
    <t>Tasmania ;  &gt; 13-51 weeks of insufficient hours ;  &gt; Females ;</t>
  </si>
  <si>
    <t>Tasmania ;  &gt; 52 weeks and over of insufficient hours ;  Persons ;</t>
  </si>
  <si>
    <t>Tasmania ;  &gt; 52 weeks and over of insufficient hours ;  &gt; Males ;</t>
  </si>
  <si>
    <t>Tasmania ;  &gt; 52 weeks and over of insufficient hours ;  &gt; Females ;</t>
  </si>
  <si>
    <t>Tasmania ;  Median duration of insufficient hours ;  Persons ;</t>
  </si>
  <si>
    <t>Tasmania ;  Median duration of insufficient hours ;  &gt; Males ;</t>
  </si>
  <si>
    <t>Tasmania ;  Median duration of insufficient hours ;  &gt; Females ;</t>
  </si>
  <si>
    <t>Tasmania ;  15-64 years ;  Underemployed part-time workers ;  Persons ;</t>
  </si>
  <si>
    <t>Tasmania ;  15-64 years ;  Underemployed part-time workers ;  &gt; Males ;</t>
  </si>
  <si>
    <t>Tasmania ;  15-64 years ;  Underemployed part-time workers ;  &gt; Females ;</t>
  </si>
  <si>
    <t>Tasmania ;  15-64 years ;  &gt; Fewer than 4 weeks of insufficient hours ;  Persons ;</t>
  </si>
  <si>
    <t>Tasmania ;  15-64 years ;  &gt; Fewer than 4 weeks of insufficient hours ;  &gt; Males ;</t>
  </si>
  <si>
    <t>Tasmania ;  15-64 years ;  &gt; Fewer than 4 weeks of insufficient hours ;  &gt; Females ;</t>
  </si>
  <si>
    <t>Tasmania ;  15-64 years ;  &gt; 4-12 weeks of insufficient hours ;  Persons ;</t>
  </si>
  <si>
    <t>Tasmania ;  15-64 years ;  &gt; 4-12 weeks of insufficient hours ;  &gt; Males ;</t>
  </si>
  <si>
    <t>Tasmania ;  15-64 years ;  &gt; 4-12 weeks of insufficient hours ;  &gt; Females ;</t>
  </si>
  <si>
    <t>Tasmania ;  15-64 years ;  &gt; 13-51 weeks of insufficient hours ;  Persons ;</t>
  </si>
  <si>
    <t>Tasmania ;  15-64 years ;  &gt; 13-51 weeks of insufficient hours ;  &gt; Males ;</t>
  </si>
  <si>
    <t>Tasmania ;  15-64 years ;  &gt; 13-51 weeks of insufficient hours ;  &gt; Females ;</t>
  </si>
  <si>
    <t>Tasmania ;  15-64 years ;  &gt; 52 weeks and over of insufficient hours ;  Persons ;</t>
  </si>
  <si>
    <t>Tasmania ;  15-64 years ;  &gt; 52 weeks and over of insufficient hours ;  &gt; Males ;</t>
  </si>
  <si>
    <t>Tasmania ;  15-64 years ;  &gt; 52 weeks and over of insufficient hours ;  &gt; Females ;</t>
  </si>
  <si>
    <t>Tasmania ;  15-64 years ;  Median duration of insufficient hours ;  Persons ;</t>
  </si>
  <si>
    <t>Tasmania ;  15-64 years ;  Median duration of insufficient hours ;  &gt; Males ;</t>
  </si>
  <si>
    <t>Tasmania ;  15-64 years ;  Median duration of insufficient hours ;  &gt; Females ;</t>
  </si>
  <si>
    <t>Tasmania ;  &gt; 15-24 years ;  Underemployed part-time workers ;  Persons ;</t>
  </si>
  <si>
    <t>Tasmania ;  &gt; 15-24 years ;  Underemployed part-time workers ;  &gt; Males ;</t>
  </si>
  <si>
    <t>A125583208L</t>
  </si>
  <si>
    <t>A125569168T</t>
  </si>
  <si>
    <t>A125549512V</t>
  </si>
  <si>
    <t>A125577592C</t>
  </si>
  <si>
    <t>A125563552A</t>
  </si>
  <si>
    <t>A125557936X</t>
  </si>
  <si>
    <t>A125586016X</t>
  </si>
  <si>
    <t>A125571976F</t>
  </si>
  <si>
    <t>A125560744R</t>
  </si>
  <si>
    <t>A125588824J</t>
  </si>
  <si>
    <t>A125574784T</t>
  </si>
  <si>
    <t>A125552321L</t>
  </si>
  <si>
    <t>A125580401K</t>
  </si>
  <si>
    <t>A125566361R</t>
  </si>
  <si>
    <t>A125552272C</t>
  </si>
  <si>
    <t>A125580352A</t>
  </si>
  <si>
    <t>A125566312V</t>
  </si>
  <si>
    <t>A125555080R</t>
  </si>
  <si>
    <t>A125583160L</t>
  </si>
  <si>
    <t>A125569120F</t>
  </si>
  <si>
    <t>A125549464L</t>
  </si>
  <si>
    <t>A125577544K</t>
  </si>
  <si>
    <t>A125563504J</t>
  </si>
  <si>
    <t>A125557888T</t>
  </si>
  <si>
    <t>A125585968R</t>
  </si>
  <si>
    <t>A125571928L</t>
  </si>
  <si>
    <t>A125560696J</t>
  </si>
  <si>
    <t>A125588776A</t>
  </si>
  <si>
    <t>A125574736X</t>
  </si>
  <si>
    <t>A125552273F</t>
  </si>
  <si>
    <t>A125580353C</t>
  </si>
  <si>
    <t>A125566313W</t>
  </si>
  <si>
    <t>A125552328C</t>
  </si>
  <si>
    <t>A125580408A</t>
  </si>
  <si>
    <t>A125566368F</t>
  </si>
  <si>
    <t>A125555136R</t>
  </si>
  <si>
    <t>A125583216L</t>
  </si>
  <si>
    <t>A125569176T</t>
  </si>
  <si>
    <t>A125549520V</t>
  </si>
  <si>
    <t>A125577600T</t>
  </si>
  <si>
    <t>A125563560A</t>
  </si>
  <si>
    <t>A125557944X</t>
  </si>
  <si>
    <t>A125586024X</t>
  </si>
  <si>
    <t>A125571984F</t>
  </si>
  <si>
    <t>A125560752R</t>
  </si>
  <si>
    <t>A125588832J</t>
  </si>
  <si>
    <t>A125574792T</t>
  </si>
  <si>
    <t>A125552329F</t>
  </si>
  <si>
    <t>A125580409C</t>
  </si>
  <si>
    <t>A125566369J</t>
  </si>
  <si>
    <t>A125552288W</t>
  </si>
  <si>
    <t>A125580368V</t>
  </si>
  <si>
    <t>A125566328L</t>
  </si>
  <si>
    <t>A125555096J</t>
  </si>
  <si>
    <t>A125583176F</t>
  </si>
  <si>
    <t>A125569136X</t>
  </si>
  <si>
    <t>A125549480L</t>
  </si>
  <si>
    <t>A125577560K</t>
  </si>
  <si>
    <t>A125563520J</t>
  </si>
  <si>
    <t>A125557904F</t>
  </si>
  <si>
    <t>A125585984R</t>
  </si>
  <si>
    <t>A125571944L</t>
  </si>
  <si>
    <t>A125560712W</t>
  </si>
  <si>
    <t>A125588792A</t>
  </si>
  <si>
    <t>A125574752X</t>
  </si>
  <si>
    <t>A125552289X</t>
  </si>
  <si>
    <t>A125580369W</t>
  </si>
  <si>
    <t>A125566329R</t>
  </si>
  <si>
    <t>A125552336C</t>
  </si>
  <si>
    <t>A125580416A</t>
  </si>
  <si>
    <t>A125566376F</t>
  </si>
  <si>
    <t>A125555144R</t>
  </si>
  <si>
    <t>A125583224L</t>
  </si>
  <si>
    <t>A125569184T</t>
  </si>
  <si>
    <t>A125549528L</t>
  </si>
  <si>
    <t>A125577608K</t>
  </si>
  <si>
    <t>A125563568V</t>
  </si>
  <si>
    <t>A125557952X</t>
  </si>
  <si>
    <t>A125586032X</t>
  </si>
  <si>
    <t>A125571992F</t>
  </si>
  <si>
    <t>A125560760R</t>
  </si>
  <si>
    <t>A125588840J</t>
  </si>
  <si>
    <t>A125574800F</t>
  </si>
  <si>
    <t>A125552337F</t>
  </si>
  <si>
    <t>A125580417C</t>
  </si>
  <si>
    <t>A125566377J</t>
  </si>
  <si>
    <t>A125552408C</t>
  </si>
  <si>
    <t>A125580488L</t>
  </si>
  <si>
    <t>A125566448F</t>
  </si>
  <si>
    <t>A125555216R</t>
  </si>
  <si>
    <t>A125583296X</t>
  </si>
  <si>
    <t>A125569256T</t>
  </si>
  <si>
    <t>A125549600V</t>
  </si>
  <si>
    <t>A125577680C</t>
  </si>
  <si>
    <t>A125563640A</t>
  </si>
  <si>
    <t>A125558024A</t>
  </si>
  <si>
    <t>A125586104X</t>
  </si>
  <si>
    <t>A125572064J</t>
  </si>
  <si>
    <t>A125560832R</t>
  </si>
  <si>
    <t>A125588912J</t>
  </si>
  <si>
    <t>A125574872T</t>
  </si>
  <si>
    <t>A125552409F</t>
  </si>
  <si>
    <t>A125580489R</t>
  </si>
  <si>
    <t>A125566449J</t>
  </si>
  <si>
    <t>A125552344C</t>
  </si>
  <si>
    <t>A125580424A</t>
  </si>
  <si>
    <t>A125566384F</t>
  </si>
  <si>
    <t>A125555152R</t>
  </si>
  <si>
    <t>A125583232L</t>
  </si>
  <si>
    <t>A125569192T</t>
  </si>
  <si>
    <t>A125549536L</t>
  </si>
  <si>
    <t>A125577616K</t>
  </si>
  <si>
    <t>A125563576V</t>
  </si>
  <si>
    <t>A125557960X</t>
  </si>
  <si>
    <t>A125586040X</t>
  </si>
  <si>
    <t>A125572000W</t>
  </si>
  <si>
    <t>A125560768J</t>
  </si>
  <si>
    <t>A125588848A</t>
  </si>
  <si>
    <t>A125574808X</t>
  </si>
  <si>
    <t>A125552345F</t>
  </si>
  <si>
    <t>A125580425C</t>
  </si>
  <si>
    <t>A125566385J</t>
  </si>
  <si>
    <t>A125552296W</t>
  </si>
  <si>
    <t>A125580376V</t>
  </si>
  <si>
    <t>A125566336L</t>
  </si>
  <si>
    <t>A125555104W</t>
  </si>
  <si>
    <t>A125583184F</t>
  </si>
  <si>
    <t>A125569144X</t>
  </si>
  <si>
    <t>A125549488F</t>
  </si>
  <si>
    <t>A125577568C</t>
  </si>
  <si>
    <t>A125563528A</t>
  </si>
  <si>
    <t>A125557912F</t>
  </si>
  <si>
    <t>A125585992R</t>
  </si>
  <si>
    <t>A125571952L</t>
  </si>
  <si>
    <t>A125560720W</t>
  </si>
  <si>
    <t>A125588800R</t>
  </si>
  <si>
    <t>A125574760X</t>
  </si>
  <si>
    <t>A125552297X</t>
  </si>
  <si>
    <t>A125580377W</t>
  </si>
  <si>
    <t>A125566337R</t>
  </si>
  <si>
    <t>A125552456W</t>
  </si>
  <si>
    <t>A125580536V</t>
  </si>
  <si>
    <t>A125566496X</t>
  </si>
  <si>
    <t>A125555264J</t>
  </si>
  <si>
    <t>A125583344F</t>
  </si>
  <si>
    <t>A125569304X</t>
  </si>
  <si>
    <t>A125549648F</t>
  </si>
  <si>
    <t>A125577728C</t>
  </si>
  <si>
    <t>A125563688L</t>
  </si>
  <si>
    <t>A125558072V</t>
  </si>
  <si>
    <t>A125586152T</t>
  </si>
  <si>
    <t>A125572112R</t>
  </si>
  <si>
    <t>A125560880J</t>
  </si>
  <si>
    <t>A125588960A</t>
  </si>
  <si>
    <t>A125574920X</t>
  </si>
  <si>
    <t>A125552457X</t>
  </si>
  <si>
    <t>A125580537W</t>
  </si>
  <si>
    <t>A125566497A</t>
  </si>
  <si>
    <t>A125552416C</t>
  </si>
  <si>
    <t>A125580496L</t>
  </si>
  <si>
    <t>A125566456F</t>
  </si>
  <si>
    <t>A125555224R</t>
  </si>
  <si>
    <t>A125583304L</t>
  </si>
  <si>
    <t>A125569264T</t>
  </si>
  <si>
    <t>A125549608L</t>
  </si>
  <si>
    <t>A125577688W</t>
  </si>
  <si>
    <t>A125563648V</t>
  </si>
  <si>
    <t>A125558032A</t>
  </si>
  <si>
    <t>A125586112X</t>
  </si>
  <si>
    <t>A125572072J</t>
  </si>
  <si>
    <t>A125560840R</t>
  </si>
  <si>
    <t>A125588920J</t>
  </si>
  <si>
    <t>A125574880T</t>
  </si>
  <si>
    <t>A125552417F</t>
  </si>
  <si>
    <t>A125580497R</t>
  </si>
  <si>
    <t>A125566457J</t>
  </si>
  <si>
    <t>A125552424C</t>
  </si>
  <si>
    <t>A125580504A</t>
  </si>
  <si>
    <t>A125566464F</t>
  </si>
  <si>
    <t>A125555232R</t>
  </si>
  <si>
    <t>A125583312L</t>
  </si>
  <si>
    <t>A125569272T</t>
  </si>
  <si>
    <t>A125549616L</t>
  </si>
  <si>
    <t>A125577696W</t>
  </si>
  <si>
    <t>A125563656V</t>
  </si>
  <si>
    <t>A125558040A</t>
  </si>
  <si>
    <t>A125586120X</t>
  </si>
  <si>
    <t>A125572080J</t>
  </si>
  <si>
    <t>A125560848J</t>
  </si>
  <si>
    <t>A125588928A</t>
  </si>
  <si>
    <t>A125574888K</t>
  </si>
  <si>
    <t>A125552425F</t>
  </si>
  <si>
    <t>A125580505C</t>
  </si>
  <si>
    <t>A125566465J</t>
  </si>
  <si>
    <t>A125552528W</t>
  </si>
  <si>
    <t>A125580608V</t>
  </si>
  <si>
    <t>A125566568X</t>
  </si>
  <si>
    <t>A125555336J</t>
  </si>
  <si>
    <t>A125583416F</t>
  </si>
  <si>
    <t>A125569376K</t>
  </si>
  <si>
    <t>A125549720L</t>
  </si>
  <si>
    <t>A125577800K</t>
  </si>
  <si>
    <t>A125563760V</t>
  </si>
  <si>
    <t>A125558144V</t>
  </si>
  <si>
    <t>A125586224T</t>
  </si>
  <si>
    <t>A125572184A</t>
  </si>
  <si>
    <t>A125560952J</t>
  </si>
  <si>
    <t>A125589032C</t>
  </si>
  <si>
    <t>A125574992K</t>
  </si>
  <si>
    <t>A125552529X</t>
  </si>
  <si>
    <t>A125580609W</t>
  </si>
  <si>
    <t>A125566569A</t>
  </si>
  <si>
    <t>A125552568R</t>
  </si>
  <si>
    <t>A125580648L</t>
  </si>
  <si>
    <t>A125566608F</t>
  </si>
  <si>
    <t>A125555376A</t>
  </si>
  <si>
    <t>A125583456X</t>
  </si>
  <si>
    <t>A125569416T</t>
  </si>
  <si>
    <t>A125549760F</t>
  </si>
  <si>
    <t>A125577840C</t>
  </si>
  <si>
    <t>A125563800A</t>
  </si>
  <si>
    <t>A125558184L</t>
  </si>
  <si>
    <t>A125586264K</t>
  </si>
  <si>
    <t>A125572224J</t>
  </si>
  <si>
    <t>A125560992A</t>
  </si>
  <si>
    <t>A125589072W</t>
  </si>
  <si>
    <t>A125575032V</t>
  </si>
  <si>
    <t>A125552569T</t>
  </si>
  <si>
    <t>A125580649R</t>
  </si>
  <si>
    <t>A125566609J</t>
  </si>
  <si>
    <t>A125552776J</t>
  </si>
  <si>
    <t>A125580856F</t>
  </si>
  <si>
    <t>A125566816X</t>
  </si>
  <si>
    <t>A125555584V</t>
  </si>
  <si>
    <t>A125583664T</t>
  </si>
  <si>
    <t>A125569624K</t>
  </si>
  <si>
    <t>A125549968T</t>
  </si>
  <si>
    <t>A125578048T</t>
  </si>
  <si>
    <t>A125564008R</t>
  </si>
  <si>
    <t>A125558392F</t>
  </si>
  <si>
    <t>A125586472C</t>
  </si>
  <si>
    <t>A125572432A</t>
  </si>
  <si>
    <t>A125561200K</t>
  </si>
  <si>
    <t>A125589280R</t>
  </si>
  <si>
    <t>A125575240L</t>
  </si>
  <si>
    <t>A125552777K</t>
  </si>
  <si>
    <t>A125580857J</t>
  </si>
  <si>
    <t>A125566817A</t>
  </si>
  <si>
    <t>A125552664R</t>
  </si>
  <si>
    <t>A125580744L</t>
  </si>
  <si>
    <t>Tasmania ;  &gt; 15-24 years ;  Underemployed part-time workers ;  &gt; Females ;</t>
  </si>
  <si>
    <t>Tasmania ;  &gt; 15-24 years ;  &gt; Fewer than 4 weeks of insufficient hours ;  Persons ;</t>
  </si>
  <si>
    <t>Tasmania ;  &gt; 15-24 years ;  &gt; Fewer than 4 weeks of insufficient hours ;  &gt; Males ;</t>
  </si>
  <si>
    <t>Tasmania ;  &gt; 15-24 years ;  &gt; Fewer than 4 weeks of insufficient hours ;  &gt; Females ;</t>
  </si>
  <si>
    <t>Tasmania ;  &gt; 15-24 years ;  &gt; 4-12 weeks of insufficient hours ;  Persons ;</t>
  </si>
  <si>
    <t>Tasmania ;  &gt; 15-24 years ;  &gt; 4-12 weeks of insufficient hours ;  &gt; Males ;</t>
  </si>
  <si>
    <t>Tasmania ;  &gt; 15-24 years ;  &gt; 4-12 weeks of insufficient hours ;  &gt; Females ;</t>
  </si>
  <si>
    <t>Tasmania ;  &gt; 15-24 years ;  &gt; 13-51 weeks of insufficient hours ;  Persons ;</t>
  </si>
  <si>
    <t>Tasmania ;  &gt; 15-24 years ;  &gt; 13-51 weeks of insufficient hours ;  &gt; Males ;</t>
  </si>
  <si>
    <t>Tasmania ;  &gt; 15-24 years ;  &gt; 13-51 weeks of insufficient hours ;  &gt; Females ;</t>
  </si>
  <si>
    <t>Tasmania ;  &gt; 15-24 years ;  &gt; 52 weeks and over of insufficient hours ;  Persons ;</t>
  </si>
  <si>
    <t>Tasmania ;  &gt; 15-24 years ;  &gt; 52 weeks and over of insufficient hours ;  &gt; Males ;</t>
  </si>
  <si>
    <t>Tasmania ;  &gt; 15-24 years ;  &gt; 52 weeks and over of insufficient hours ;  &gt; Females ;</t>
  </si>
  <si>
    <t>Tasmania ;  &gt; 15-24 years ;  Median duration of insufficient hours ;  Persons ;</t>
  </si>
  <si>
    <t>Tasmania ;  &gt; 15-24 years ;  Median duration of insufficient hours ;  &gt; Males ;</t>
  </si>
  <si>
    <t>Tasmania ;  &gt; 15-24 years ;  Median duration of insufficient hours ;  &gt; Females ;</t>
  </si>
  <si>
    <t>Tasmania ;  &gt; 25-44 years ;  Underemployed part-time workers ;  Persons ;</t>
  </si>
  <si>
    <t>Tasmania ;  &gt; 25-44 years ;  Underemployed part-time workers ;  &gt; Males ;</t>
  </si>
  <si>
    <t>Tasmania ;  &gt; 25-44 years ;  Underemployed part-time workers ;  &gt; Females ;</t>
  </si>
  <si>
    <t>Tasmania ;  &gt; 25-44 years ;  &gt; Fewer than 4 weeks of insufficient hours ;  Persons ;</t>
  </si>
  <si>
    <t>Tasmania ;  &gt; 25-44 years ;  &gt; Fewer than 4 weeks of insufficient hours ;  &gt; Males ;</t>
  </si>
  <si>
    <t>Tasmania ;  &gt; 25-44 years ;  &gt; Fewer than 4 weeks of insufficient hours ;  &gt; Females ;</t>
  </si>
  <si>
    <t>Tasmania ;  &gt; 25-44 years ;  &gt; 4-12 weeks of insufficient hours ;  Persons ;</t>
  </si>
  <si>
    <t>Tasmania ;  &gt; 25-44 years ;  &gt; 4-12 weeks of insufficient hours ;  &gt; Males ;</t>
  </si>
  <si>
    <t>Tasmania ;  &gt; 25-44 years ;  &gt; 4-12 weeks of insufficient hours ;  &gt; Females ;</t>
  </si>
  <si>
    <t>Tasmania ;  &gt; 25-44 years ;  &gt; 13-51 weeks of insufficient hours ;  Persons ;</t>
  </si>
  <si>
    <t>Tasmania ;  &gt; 25-44 years ;  &gt; 13-51 weeks of insufficient hours ;  &gt; Males ;</t>
  </si>
  <si>
    <t>Tasmania ;  &gt; 25-44 years ;  &gt; 13-51 weeks of insufficient hours ;  &gt; Females ;</t>
  </si>
  <si>
    <t>Tasmania ;  &gt; 25-44 years ;  &gt; 52 weeks and over of insufficient hours ;  Persons ;</t>
  </si>
  <si>
    <t>Tasmania ;  &gt; 25-44 years ;  &gt; 52 weeks and over of insufficient hours ;  &gt; Males ;</t>
  </si>
  <si>
    <t>Tasmania ;  &gt; 25-44 years ;  &gt; 52 weeks and over of insufficient hours ;  &gt; Females ;</t>
  </si>
  <si>
    <t>Tasmania ;  &gt; 25-44 years ;  Median duration of insufficient hours ;  Persons ;</t>
  </si>
  <si>
    <t>Tasmania ;  &gt; 25-44 years ;  Median duration of insufficient hours ;  &gt; Males ;</t>
  </si>
  <si>
    <t>Tasmania ;  &gt; 25-44 years ;  Median duration of insufficient hours ;  &gt; Females ;</t>
  </si>
  <si>
    <t>Tasmania ;  &gt;&gt; 25-34 years ;  Underemployed part-time workers ;  Persons ;</t>
  </si>
  <si>
    <t>Tasmania ;  &gt;&gt; 25-34 years ;  Underemployed part-time workers ;  &gt; Males ;</t>
  </si>
  <si>
    <t>Tasmania ;  &gt;&gt; 25-34 years ;  Underemployed part-time workers ;  &gt; Females ;</t>
  </si>
  <si>
    <t>Tasmania ;  &gt;&gt; 25-34 years ;  &gt; Fewer than 4 weeks of insufficient hours ;  Persons ;</t>
  </si>
  <si>
    <t>Tasmania ;  &gt;&gt; 25-34 years ;  &gt; Fewer than 4 weeks of insufficient hours ;  &gt; Males ;</t>
  </si>
  <si>
    <t>Tasmania ;  &gt;&gt; 25-34 years ;  &gt; Fewer than 4 weeks of insufficient hours ;  &gt; Females ;</t>
  </si>
  <si>
    <t>Tasmania ;  &gt;&gt; 25-34 years ;  &gt; 4-12 weeks of insufficient hours ;  Persons ;</t>
  </si>
  <si>
    <t>Tasmania ;  &gt;&gt; 25-34 years ;  &gt; 4-12 weeks of insufficient hours ;  &gt; Males ;</t>
  </si>
  <si>
    <t>Tasmania ;  &gt;&gt; 25-34 years ;  &gt; 4-12 weeks of insufficient hours ;  &gt; Females ;</t>
  </si>
  <si>
    <t>Tasmania ;  &gt;&gt; 25-34 years ;  &gt; 13-51 weeks of insufficient hours ;  Persons ;</t>
  </si>
  <si>
    <t>Tasmania ;  &gt;&gt; 25-34 years ;  &gt; 13-51 weeks of insufficient hours ;  &gt; Males ;</t>
  </si>
  <si>
    <t>Tasmania ;  &gt;&gt; 25-34 years ;  &gt; 13-51 weeks of insufficient hours ;  &gt; Females ;</t>
  </si>
  <si>
    <t>Tasmania ;  &gt;&gt; 25-34 years ;  &gt; 52 weeks and over of insufficient hours ;  Persons ;</t>
  </si>
  <si>
    <t>Tasmania ;  &gt;&gt; 25-34 years ;  &gt; 52 weeks and over of insufficient hours ;  &gt; Males ;</t>
  </si>
  <si>
    <t>Tasmania ;  &gt;&gt; 25-34 years ;  &gt; 52 weeks and over of insufficient hours ;  &gt; Females ;</t>
  </si>
  <si>
    <t>Tasmania ;  &gt;&gt; 25-34 years ;  Median duration of insufficient hours ;  Persons ;</t>
  </si>
  <si>
    <t>Tasmania ;  &gt;&gt; 25-34 years ;  Median duration of insufficient hours ;  &gt; Males ;</t>
  </si>
  <si>
    <t>Tasmania ;  &gt;&gt; 25-34 years ;  Median duration of insufficient hours ;  &gt; Females ;</t>
  </si>
  <si>
    <t>Tasmania ;  &gt;&gt; 35-44 years ;  Underemployed part-time workers ;  Persons ;</t>
  </si>
  <si>
    <t>Tasmania ;  &gt;&gt; 35-44 years ;  Underemployed part-time workers ;  &gt; Males ;</t>
  </si>
  <si>
    <t>Tasmania ;  &gt;&gt; 35-44 years ;  Underemployed part-time workers ;  &gt; Females ;</t>
  </si>
  <si>
    <t>Tasmania ;  &gt;&gt; 35-44 years ;  &gt; Fewer than 4 weeks of insufficient hours ;  Persons ;</t>
  </si>
  <si>
    <t>Tasmania ;  &gt;&gt; 35-44 years ;  &gt; Fewer than 4 weeks of insufficient hours ;  &gt; Males ;</t>
  </si>
  <si>
    <t>Tasmania ;  &gt;&gt; 35-44 years ;  &gt; Fewer than 4 weeks of insufficient hours ;  &gt; Females ;</t>
  </si>
  <si>
    <t>Tasmania ;  &gt;&gt; 35-44 years ;  &gt; 4-12 weeks of insufficient hours ;  Persons ;</t>
  </si>
  <si>
    <t>Tasmania ;  &gt;&gt; 35-44 years ;  &gt; 4-12 weeks of insufficient hours ;  &gt; Males ;</t>
  </si>
  <si>
    <t>Tasmania ;  &gt;&gt; 35-44 years ;  &gt; 4-12 weeks of insufficient hours ;  &gt; Females ;</t>
  </si>
  <si>
    <t>Tasmania ;  &gt;&gt; 35-44 years ;  &gt; 13-51 weeks of insufficient hours ;  Persons ;</t>
  </si>
  <si>
    <t>Tasmania ;  &gt;&gt; 35-44 years ;  &gt; 13-51 weeks of insufficient hours ;  &gt; Males ;</t>
  </si>
  <si>
    <t>Tasmania ;  &gt;&gt; 35-44 years ;  &gt; 13-51 weeks of insufficient hours ;  &gt; Females ;</t>
  </si>
  <si>
    <t>Tasmania ;  &gt;&gt; 35-44 years ;  &gt; 52 weeks and over of insufficient hours ;  Persons ;</t>
  </si>
  <si>
    <t>Tasmania ;  &gt;&gt; 35-44 years ;  &gt; 52 weeks and over of insufficient hours ;  &gt; Males ;</t>
  </si>
  <si>
    <t>Tasmania ;  &gt;&gt; 35-44 years ;  &gt; 52 weeks and over of insufficient hours ;  &gt; Females ;</t>
  </si>
  <si>
    <t>Tasmania ;  &gt;&gt; 35-44 years ;  Median duration of insufficient hours ;  Persons ;</t>
  </si>
  <si>
    <t>Tasmania ;  &gt;&gt; 35-44 years ;  Median duration of insufficient hours ;  &gt; Males ;</t>
  </si>
  <si>
    <t>Tasmania ;  &gt;&gt; 35-44 years ;  Median duration of insufficient hours ;  &gt; Females ;</t>
  </si>
  <si>
    <t>Tasmania ;  &gt; 45-64 years ;  Underemployed part-time workers ;  Persons ;</t>
  </si>
  <si>
    <t>Tasmania ;  &gt; 45-64 years ;  Underemployed part-time workers ;  &gt; Males ;</t>
  </si>
  <si>
    <t>Tasmania ;  &gt; 45-64 years ;  Underemployed part-time workers ;  &gt; Females ;</t>
  </si>
  <si>
    <t>Tasmania ;  &gt; 45-64 years ;  &gt; Fewer than 4 weeks of insufficient hours ;  Persons ;</t>
  </si>
  <si>
    <t>Tasmania ;  &gt; 45-64 years ;  &gt; Fewer than 4 weeks of insufficient hours ;  &gt; Males ;</t>
  </si>
  <si>
    <t>Tasmania ;  &gt; 45-64 years ;  &gt; Fewer than 4 weeks of insufficient hours ;  &gt; Females ;</t>
  </si>
  <si>
    <t>Tasmania ;  &gt; 45-64 years ;  &gt; 4-12 weeks of insufficient hours ;  Persons ;</t>
  </si>
  <si>
    <t>Tasmania ;  &gt; 45-64 years ;  &gt; 4-12 weeks of insufficient hours ;  &gt; Males ;</t>
  </si>
  <si>
    <t>Tasmania ;  &gt; 45-64 years ;  &gt; 4-12 weeks of insufficient hours ;  &gt; Females ;</t>
  </si>
  <si>
    <t>Tasmania ;  &gt; 45-64 years ;  &gt; 13-51 weeks of insufficient hours ;  Persons ;</t>
  </si>
  <si>
    <t>Tasmania ;  &gt; 45-64 years ;  &gt; 13-51 weeks of insufficient hours ;  &gt; Males ;</t>
  </si>
  <si>
    <t>Tasmania ;  &gt; 45-64 years ;  &gt; 13-51 weeks of insufficient hours ;  &gt; Females ;</t>
  </si>
  <si>
    <t>Tasmania ;  &gt; 45-64 years ;  &gt; 52 weeks and over of insufficient hours ;  Persons ;</t>
  </si>
  <si>
    <t>Tasmania ;  &gt; 45-64 years ;  &gt; 52 weeks and over of insufficient hours ;  &gt; Males ;</t>
  </si>
  <si>
    <t>Tasmania ;  &gt; 45-64 years ;  &gt; 52 weeks and over of insufficient hours ;  &gt; Females ;</t>
  </si>
  <si>
    <t>Tasmania ;  &gt; 45-64 years ;  Median duration of insufficient hours ;  Persons ;</t>
  </si>
  <si>
    <t>Tasmania ;  &gt; 45-64 years ;  Median duration of insufficient hours ;  &gt; Males ;</t>
  </si>
  <si>
    <t>Tasmania ;  &gt; 45-64 years ;  Median duration of insufficient hours ;  &gt; Females ;</t>
  </si>
  <si>
    <t>Tasmania ;  &gt;&gt; 45-54 years ;  Underemployed part-time workers ;  Persons ;</t>
  </si>
  <si>
    <t>Tasmania ;  &gt;&gt; 45-54 years ;  Underemployed part-time workers ;  &gt; Males ;</t>
  </si>
  <si>
    <t>Tasmania ;  &gt;&gt; 45-54 years ;  Underemployed part-time workers ;  &gt; Females ;</t>
  </si>
  <si>
    <t>Tasmania ;  &gt;&gt; 45-54 years ;  &gt; Fewer than 4 weeks of insufficient hours ;  Persons ;</t>
  </si>
  <si>
    <t>Tasmania ;  &gt;&gt; 45-54 years ;  &gt; Fewer than 4 weeks of insufficient hours ;  &gt; Males ;</t>
  </si>
  <si>
    <t>Tasmania ;  &gt;&gt; 45-54 years ;  &gt; Fewer than 4 weeks of insufficient hours ;  &gt; Females ;</t>
  </si>
  <si>
    <t>Tasmania ;  &gt;&gt; 45-54 years ;  &gt; 4-12 weeks of insufficient hours ;  Persons ;</t>
  </si>
  <si>
    <t>Tasmania ;  &gt;&gt; 45-54 years ;  &gt; 4-12 weeks of insufficient hours ;  &gt; Males ;</t>
  </si>
  <si>
    <t>Tasmania ;  &gt;&gt; 45-54 years ;  &gt; 4-12 weeks of insufficient hours ;  &gt; Females ;</t>
  </si>
  <si>
    <t>Tasmania ;  &gt;&gt; 45-54 years ;  &gt; 13-51 weeks of insufficient hours ;  Persons ;</t>
  </si>
  <si>
    <t>Tasmania ;  &gt;&gt; 45-54 years ;  &gt; 13-51 weeks of insufficient hours ;  &gt; Males ;</t>
  </si>
  <si>
    <t>Tasmania ;  &gt;&gt; 45-54 years ;  &gt; 13-51 weeks of insufficient hours ;  &gt; Females ;</t>
  </si>
  <si>
    <t>Tasmania ;  &gt;&gt; 45-54 years ;  &gt; 52 weeks and over of insufficient hours ;  Persons ;</t>
  </si>
  <si>
    <t>Tasmania ;  &gt;&gt; 45-54 years ;  &gt; 52 weeks and over of insufficient hours ;  &gt; Males ;</t>
  </si>
  <si>
    <t>Tasmania ;  &gt;&gt; 45-54 years ;  &gt; 52 weeks and over of insufficient hours ;  &gt; Females ;</t>
  </si>
  <si>
    <t>Tasmania ;  &gt;&gt; 45-54 years ;  Median duration of insufficient hours ;  Persons ;</t>
  </si>
  <si>
    <t>Tasmania ;  &gt;&gt; 45-54 years ;  Median duration of insufficient hours ;  &gt; Males ;</t>
  </si>
  <si>
    <t>Tasmania ;  &gt;&gt; 45-54 years ;  Median duration of insufficient hours ;  &gt; Females ;</t>
  </si>
  <si>
    <t>Tasmania ;  &gt;&gt; 55-64 years ;  Underemployed part-time workers ;  Persons ;</t>
  </si>
  <si>
    <t>Tasmania ;  &gt;&gt; 55-64 years ;  Underemployed part-time workers ;  &gt; Males ;</t>
  </si>
  <si>
    <t>Tasmania ;  &gt;&gt; 55-64 years ;  Underemployed part-time workers ;  &gt; Females ;</t>
  </si>
  <si>
    <t>Tasmania ;  &gt;&gt; 55-64 years ;  &gt; Fewer than 4 weeks of insufficient hours ;  Persons ;</t>
  </si>
  <si>
    <t>Tasmania ;  &gt;&gt; 55-64 years ;  &gt; Fewer than 4 weeks of insufficient hours ;  &gt; Males ;</t>
  </si>
  <si>
    <t>Tasmania ;  &gt;&gt; 55-64 years ;  &gt; Fewer than 4 weeks of insufficient hours ;  &gt; Females ;</t>
  </si>
  <si>
    <t>Tasmania ;  &gt;&gt; 55-64 years ;  &gt; 4-12 weeks of insufficient hours ;  Persons ;</t>
  </si>
  <si>
    <t>Tasmania ;  &gt;&gt; 55-64 years ;  &gt; 4-12 weeks of insufficient hours ;  &gt; Males ;</t>
  </si>
  <si>
    <t>Tasmania ;  &gt;&gt; 55-64 years ;  &gt; 4-12 weeks of insufficient hours ;  &gt; Females ;</t>
  </si>
  <si>
    <t>Tasmania ;  &gt;&gt; 55-64 years ;  &gt; 13-51 weeks of insufficient hours ;  Persons ;</t>
  </si>
  <si>
    <t>Tasmania ;  &gt;&gt; 55-64 years ;  &gt; 13-51 weeks of insufficient hours ;  &gt; Males ;</t>
  </si>
  <si>
    <t>Tasmania ;  &gt;&gt; 55-64 years ;  &gt; 13-51 weeks of insufficient hours ;  &gt; Females ;</t>
  </si>
  <si>
    <t>Tasmania ;  &gt;&gt; 55-64 years ;  &gt; 52 weeks and over of insufficient hours ;  Persons ;</t>
  </si>
  <si>
    <t>Tasmania ;  &gt;&gt; 55-64 years ;  &gt; 52 weeks and over of insufficient hours ;  &gt; Males ;</t>
  </si>
  <si>
    <t>Tasmania ;  &gt;&gt; 55-64 years ;  &gt; 52 weeks and over of insufficient hours ;  &gt; Females ;</t>
  </si>
  <si>
    <t>Tasmania ;  &gt;&gt; 55-64 years ;  Median duration of insufficient hours ;  Persons ;</t>
  </si>
  <si>
    <t>Tasmania ;  &gt;&gt; 55-64 years ;  Median duration of insufficient hours ;  &gt; Males ;</t>
  </si>
  <si>
    <t>Tasmania ;  &gt;&gt; 55-64 years ;  Median duration of insufficient hours ;  &gt; Females ;</t>
  </si>
  <si>
    <t>Tasmania ;  65 years and over ;  Underemployed part-time workers ;  Persons ;</t>
  </si>
  <si>
    <t>Tasmania ;  65 years and over ;  Underemployed part-time workers ;  &gt; Males ;</t>
  </si>
  <si>
    <t>Tasmania ;  65 years and over ;  Underemployed part-time workers ;  &gt; Females ;</t>
  </si>
  <si>
    <t>Tasmania ;  65 years and over ;  &gt; Fewer than 4 weeks of insufficient hours ;  Persons ;</t>
  </si>
  <si>
    <t>Tasmania ;  65 years and over ;  &gt; Fewer than 4 weeks of insufficient hours ;  &gt; Males ;</t>
  </si>
  <si>
    <t>Tasmania ;  65 years and over ;  &gt; Fewer than 4 weeks of insufficient hours ;  &gt; Females ;</t>
  </si>
  <si>
    <t>Tasmania ;  65 years and over ;  &gt; 4-12 weeks of insufficient hours ;  Persons ;</t>
  </si>
  <si>
    <t>Tasmania ;  65 years and over ;  &gt; 4-12 weeks of insufficient hours ;  &gt; Males ;</t>
  </si>
  <si>
    <t>Tasmania ;  65 years and over ;  &gt; 4-12 weeks of insufficient hours ;  &gt; Females ;</t>
  </si>
  <si>
    <t>Tasmania ;  65 years and over ;  &gt; 13-51 weeks of insufficient hours ;  Persons ;</t>
  </si>
  <si>
    <t>Tasmania ;  65 years and over ;  &gt; 13-51 weeks of insufficient hours ;  &gt; Males ;</t>
  </si>
  <si>
    <t>Tasmania ;  65 years and over ;  &gt; 13-51 weeks of insufficient hours ;  &gt; Females ;</t>
  </si>
  <si>
    <t>Tasmania ;  65 years and over ;  &gt; 52 weeks and over of insufficient hours ;  Persons ;</t>
  </si>
  <si>
    <t>Tasmania ;  65 years and over ;  &gt; 52 weeks and over of insufficient hours ;  &gt; Males ;</t>
  </si>
  <si>
    <t>Tasmania ;  65 years and over ;  &gt; 52 weeks and over of insufficient hours ;  &gt; Females ;</t>
  </si>
  <si>
    <t>Tasmania ;  65 years and over ;  Median duration of insufficient hours ;  Persons ;</t>
  </si>
  <si>
    <t>Tasmania ;  65 years and over ;  Median duration of insufficient hours ;  &gt; Males ;</t>
  </si>
  <si>
    <t>Tasmania ;  65 years and over ;  Median duration of insufficient hours ;  &gt; Females ;</t>
  </si>
  <si>
    <t>Tasmania ;  Family member ;  Underemployed part-time workers ;  Persons ;</t>
  </si>
  <si>
    <t>Tasmania ;  Family member ;  Underemployed part-time workers ;  &gt; Males ;</t>
  </si>
  <si>
    <t>Tasmania ;  Family member ;  Underemployed part-time workers ;  &gt; Females ;</t>
  </si>
  <si>
    <t>Tasmania ;  Family member ;  &gt; Fewer than 4 weeks of insufficient hours ;  Persons ;</t>
  </si>
  <si>
    <t>Tasmania ;  Family member ;  &gt; Fewer than 4 weeks of insufficient hours ;  &gt; Males ;</t>
  </si>
  <si>
    <t>Tasmania ;  Family member ;  &gt; Fewer than 4 weeks of insufficient hours ;  &gt; Females ;</t>
  </si>
  <si>
    <t>Tasmania ;  Family member ;  &gt; 4-12 weeks of insufficient hours ;  Persons ;</t>
  </si>
  <si>
    <t>Tasmania ;  Family member ;  &gt; 4-12 weeks of insufficient hours ;  &gt; Males ;</t>
  </si>
  <si>
    <t>Tasmania ;  Family member ;  &gt; 4-12 weeks of insufficient hours ;  &gt; Females ;</t>
  </si>
  <si>
    <t>Tasmania ;  Family member ;  &gt; 13-51 weeks of insufficient hours ;  Persons ;</t>
  </si>
  <si>
    <t>Tasmania ;  Family member ;  &gt; 13-51 weeks of insufficient hours ;  &gt; Males ;</t>
  </si>
  <si>
    <t>Tasmania ;  Family member ;  &gt; 13-51 weeks of insufficient hours ;  &gt; Females ;</t>
  </si>
  <si>
    <t>Tasmania ;  Family member ;  &gt; 52 weeks and over of insufficient hours ;  Persons ;</t>
  </si>
  <si>
    <t>Tasmania ;  Family member ;  &gt; 52 weeks and over of insufficient hours ;  &gt; Males ;</t>
  </si>
  <si>
    <t>Tasmania ;  Family member ;  &gt; 52 weeks and over of insufficient hours ;  &gt; Females ;</t>
  </si>
  <si>
    <t>Tasmania ;  Family member ;  Median duration of insufficient hours ;  Persons ;</t>
  </si>
  <si>
    <t>Tasmania ;  Family member ;  Median duration of insufficient hours ;  &gt; Males ;</t>
  </si>
  <si>
    <t>Tasmania ;  Family member ;  Median duration of insufficient hours ;  &gt; Females ;</t>
  </si>
  <si>
    <t>Tasmania ;  &gt; Husband, wife or partner ;  Underemployed part-time workers ;  Persons ;</t>
  </si>
  <si>
    <t>Tasmania ;  &gt; Husband, wife or partner ;  Underemployed part-time workers ;  &gt; Males ;</t>
  </si>
  <si>
    <t>Tasmania ;  &gt; Husband, wife or partner ;  Underemployed part-time workers ;  &gt; Females ;</t>
  </si>
  <si>
    <t>Tasmania ;  &gt; Husband, wife or partner ;  &gt; Fewer than 4 weeks of insufficient hours ;  Persons ;</t>
  </si>
  <si>
    <t>Tasmania ;  &gt; Husband, wife or partner ;  &gt; Fewer than 4 weeks of insufficient hours ;  &gt; Males ;</t>
  </si>
  <si>
    <t>Tasmania ;  &gt; Husband, wife or partner ;  &gt; Fewer than 4 weeks of insufficient hours ;  &gt; Females ;</t>
  </si>
  <si>
    <t>Tasmania ;  &gt; Husband, wife or partner ;  &gt; 4-12 weeks of insufficient hours ;  Persons ;</t>
  </si>
  <si>
    <t>Tasmania ;  &gt; Husband, wife or partner ;  &gt; 4-12 weeks of insufficient hours ;  &gt; Males ;</t>
  </si>
  <si>
    <t>Tasmania ;  &gt; Husband, wife or partner ;  &gt; 4-12 weeks of insufficient hours ;  &gt; Females ;</t>
  </si>
  <si>
    <t>Tasmania ;  &gt; Husband, wife or partner ;  &gt; 13-51 weeks of insufficient hours ;  Persons ;</t>
  </si>
  <si>
    <t>Tasmania ;  &gt; Husband, wife or partner ;  &gt; 13-51 weeks of insufficient hours ;  &gt; Males ;</t>
  </si>
  <si>
    <t>Tasmania ;  &gt; Husband, wife or partner ;  &gt; 13-51 weeks of insufficient hours ;  &gt; Females ;</t>
  </si>
  <si>
    <t>Tasmania ;  &gt; Husband, wife or partner ;  &gt; 52 weeks and over of insufficient hours ;  Persons ;</t>
  </si>
  <si>
    <t>Tasmania ;  &gt; Husband, wife or partner ;  &gt; 52 weeks and over of insufficient hours ;  &gt; Males ;</t>
  </si>
  <si>
    <t>Tasmania ;  &gt; Husband, wife or partner ;  &gt; 52 weeks and over of insufficient hours ;  &gt; Females ;</t>
  </si>
  <si>
    <t>Tasmania ;  &gt; Husband, wife or partner ;  Median duration of insufficient hours ;  Persons ;</t>
  </si>
  <si>
    <t>Tasmania ;  &gt; Husband, wife or partner ;  Median duration of insufficient hours ;  &gt; Males ;</t>
  </si>
  <si>
    <t>Tasmania ;  &gt; Husband, wife or partner ;  Median duration of insufficient hours ;  &gt; Females ;</t>
  </si>
  <si>
    <t>Tasmania ;  &gt;&gt; Husband, wife or partner with dependants ;  Underemployed part-time workers ;  Persons ;</t>
  </si>
  <si>
    <t>Tasmania ;  &gt;&gt; Husband, wife or partner with dependants ;  Underemployed part-time workers ;  &gt; Males ;</t>
  </si>
  <si>
    <t>Tasmania ;  &gt;&gt; Husband, wife or partner with dependants ;  Underemployed part-time workers ;  &gt; Females ;</t>
  </si>
  <si>
    <t>Tasmania ;  &gt;&gt; Husband, wife or partner with dependants ;  &gt; Fewer than 4 weeks of insufficient hours ;  Persons ;</t>
  </si>
  <si>
    <t>Tasmania ;  &gt;&gt; Husband, wife or partner with dependants ;  &gt; Fewer than 4 weeks of insufficient hours ;  &gt; Males ;</t>
  </si>
  <si>
    <t>Tasmania ;  &gt;&gt; Husband, wife or partner with dependants ;  &gt; Fewer than 4 weeks of insufficient hours ;  &gt; Females ;</t>
  </si>
  <si>
    <t>Tasmania ;  &gt;&gt; Husband, wife or partner with dependants ;  &gt; 4-12 weeks of insufficient hours ;  Persons ;</t>
  </si>
  <si>
    <t>Tasmania ;  &gt;&gt; Husband, wife or partner with dependants ;  &gt; 4-12 weeks of insufficient hours ;  &gt; Males ;</t>
  </si>
  <si>
    <t>Tasmania ;  &gt;&gt; Husband, wife or partner with dependants ;  &gt; 4-12 weeks of insufficient hours ;  &gt; Females ;</t>
  </si>
  <si>
    <t>Tasmania ;  &gt;&gt; Husband, wife or partner with dependants ;  &gt; 13-51 weeks of insufficient hours ;  Persons ;</t>
  </si>
  <si>
    <t>Tasmania ;  &gt;&gt; Husband, wife or partner with dependants ;  &gt; 13-51 weeks of insufficient hours ;  &gt; Males ;</t>
  </si>
  <si>
    <t>Tasmania ;  &gt;&gt; Husband, wife or partner with dependants ;  &gt; 13-51 weeks of insufficient hours ;  &gt; Females ;</t>
  </si>
  <si>
    <t>Tasmania ;  &gt;&gt; Husband, wife or partner with dependants ;  &gt; 52 weeks and over of insufficient hours ;  Persons ;</t>
  </si>
  <si>
    <t>Tasmania ;  &gt;&gt; Husband, wife or partner with dependants ;  &gt; 52 weeks and over of insufficient hours ;  &gt; Males ;</t>
  </si>
  <si>
    <t>Tasmania ;  &gt;&gt; Husband, wife or partner with dependants ;  &gt; 52 weeks and over of insufficient hours ;  &gt; Females ;</t>
  </si>
  <si>
    <t>Tasmania ;  &gt;&gt; Husband, wife or partner with dependants ;  Median duration of insufficient hours ;  Persons ;</t>
  </si>
  <si>
    <t>Tasmania ;  &gt;&gt; Husband, wife or partner with dependants ;  Median duration of insufficient hours ;  &gt; Males ;</t>
  </si>
  <si>
    <t>Tasmania ;  &gt;&gt; Husband, wife or partner with dependants ;  Median duration of insufficient hours ;  &gt; Females ;</t>
  </si>
  <si>
    <t>Tasmania ;  &gt;&gt; Husband, wife or partner without dependants ;  Underemployed part-time workers ;  Persons ;</t>
  </si>
  <si>
    <t>Tasmania ;  &gt;&gt; Husband, wife or partner without dependants ;  Underemployed part-time workers ;  &gt; Males ;</t>
  </si>
  <si>
    <t>Tasmania ;  &gt;&gt; Husband, wife or partner without dependants ;  Underemployed part-time workers ;  &gt; Females ;</t>
  </si>
  <si>
    <t>Tasmania ;  &gt;&gt; Husband, wife or partner without dependants ;  &gt; Fewer than 4 weeks of insufficient hours ;  Persons ;</t>
  </si>
  <si>
    <t>Tasmania ;  &gt;&gt; Husband, wife or partner without dependants ;  &gt; Fewer than 4 weeks of insufficient hours ;  &gt; Males ;</t>
  </si>
  <si>
    <t>Tasmania ;  &gt;&gt; Husband, wife or partner without dependants ;  &gt; Fewer than 4 weeks of insufficient hours ;  &gt; Females ;</t>
  </si>
  <si>
    <t>Tasmania ;  &gt;&gt; Husband, wife or partner without dependants ;  &gt; 4-12 weeks of insufficient hours ;  Persons ;</t>
  </si>
  <si>
    <t>Tasmania ;  &gt;&gt; Husband, wife or partner without dependants ;  &gt; 4-12 weeks of insufficient hours ;  &gt; Males ;</t>
  </si>
  <si>
    <t>Tasmania ;  &gt;&gt; Husband, wife or partner without dependants ;  &gt; 4-12 weeks of insufficient hours ;  &gt; Females ;</t>
  </si>
  <si>
    <t>Tasmania ;  &gt;&gt; Husband, wife or partner without dependants ;  &gt; 13-51 weeks of insufficient hours ;  Persons ;</t>
  </si>
  <si>
    <t>Tasmania ;  &gt;&gt; Husband, wife or partner without dependants ;  &gt; 13-51 weeks of insufficient hours ;  &gt; Males ;</t>
  </si>
  <si>
    <t>Tasmania ;  &gt;&gt; Husband, wife or partner without dependants ;  &gt; 13-51 weeks of insufficient hours ;  &gt; Females ;</t>
  </si>
  <si>
    <t>Tasmania ;  &gt;&gt; Husband, wife or partner without dependants ;  &gt; 52 weeks and over of insufficient hours ;  Persons ;</t>
  </si>
  <si>
    <t>Tasmania ;  &gt;&gt; Husband, wife or partner without dependants ;  &gt; 52 weeks and over of insufficient hours ;  &gt; Males ;</t>
  </si>
  <si>
    <t>Tasmania ;  &gt;&gt; Husband, wife or partner without dependants ;  &gt; 52 weeks and over of insufficient hours ;  &gt; Females ;</t>
  </si>
  <si>
    <t>Tasmania ;  &gt;&gt; Husband, wife or partner without dependants ;  Median duration of insufficient hours ;  Persons ;</t>
  </si>
  <si>
    <t>Tasmania ;  &gt;&gt; Husband, wife or partner without dependants ;  Median duration of insufficient hours ;  &gt; Males ;</t>
  </si>
  <si>
    <t>Tasmania ;  &gt;&gt; Husband, wife or partner without dependants ;  Median duration of insufficient hours ;  &gt; Females ;</t>
  </si>
  <si>
    <t>Tasmania ;  &gt; Lone parent ;  Underemployed part-time workers ;  Persons ;</t>
  </si>
  <si>
    <t>Tasmania ;  &gt; Lone parent ;  Underemployed part-time workers ;  &gt; Males ;</t>
  </si>
  <si>
    <t>Tasmania ;  &gt; Lone parent ;  Underemployed part-time workers ;  &gt; Females ;</t>
  </si>
  <si>
    <t>Tasmania ;  &gt; Lone parent ;  &gt; Fewer than 4 weeks of insufficient hours ;  Persons ;</t>
  </si>
  <si>
    <t>Tasmania ;  &gt; Lone parent ;  &gt; Fewer than 4 weeks of insufficient hours ;  &gt; Males ;</t>
  </si>
  <si>
    <t>Tasmania ;  &gt; Lone parent ;  &gt; Fewer than 4 weeks of insufficient hours ;  &gt; Females ;</t>
  </si>
  <si>
    <t>Tasmania ;  &gt; Lone parent ;  &gt; 4-12 weeks of insufficient hours ;  Persons ;</t>
  </si>
  <si>
    <t>Tasmania ;  &gt; Lone parent ;  &gt; 4-12 weeks of insufficient hours ;  &gt; Males ;</t>
  </si>
  <si>
    <t>Tasmania ;  &gt; Lone parent ;  &gt; 4-12 weeks of insufficient hours ;  &gt; Females ;</t>
  </si>
  <si>
    <t>Tasmania ;  &gt; Lone parent ;  &gt; 13-51 weeks of insufficient hours ;  Persons ;</t>
  </si>
  <si>
    <t>Tasmania ;  &gt; Lone parent ;  &gt; 13-51 weeks of insufficient hours ;  &gt; Males ;</t>
  </si>
  <si>
    <t>Tasmania ;  &gt; Lone parent ;  &gt; 13-51 weeks of insufficient hours ;  &gt; Females ;</t>
  </si>
  <si>
    <t>Tasmania ;  &gt; Lone parent ;  &gt; 52 weeks and over of insufficient hours ;  Persons ;</t>
  </si>
  <si>
    <t>Tasmania ;  &gt; Lone parent ;  &gt; 52 weeks and over of insufficient hours ;  &gt; Males ;</t>
  </si>
  <si>
    <t>Tasmania ;  &gt; Lone parent ;  &gt; 52 weeks and over of insufficient hours ;  &gt; Females ;</t>
  </si>
  <si>
    <t>Tasmania ;  &gt; Lone parent ;  Median duration of insufficient hours ;  Persons ;</t>
  </si>
  <si>
    <t>Tasmania ;  &gt; Lone parent ;  Median duration of insufficient hours ;  &gt; Males ;</t>
  </si>
  <si>
    <t>Tasmania ;  &gt; Lone parent ;  Median duration of insufficient hours ;  &gt; Females ;</t>
  </si>
  <si>
    <t>Tasmania ;  &gt; Dependent student ;  Underemployed part-time workers ;  Persons ;</t>
  </si>
  <si>
    <t>Tasmania ;  &gt; Dependent student ;  Underemployed part-time workers ;  &gt; Males ;</t>
  </si>
  <si>
    <t>Tasmania ;  &gt; Dependent student ;  Underemployed part-time workers ;  &gt; Females ;</t>
  </si>
  <si>
    <t>Tasmania ;  &gt; Dependent student ;  &gt; Fewer than 4 weeks of insufficient hours ;  Persons ;</t>
  </si>
  <si>
    <t>Tasmania ;  &gt; Dependent student ;  &gt; Fewer than 4 weeks of insufficient hours ;  &gt; Males ;</t>
  </si>
  <si>
    <t>Tasmania ;  &gt; Dependent student ;  &gt; Fewer than 4 weeks of insufficient hours ;  &gt; Females ;</t>
  </si>
  <si>
    <t>Tasmania ;  &gt; Dependent student ;  &gt; 4-12 weeks of insufficient hours ;  Persons ;</t>
  </si>
  <si>
    <t>Tasmania ;  &gt; Dependent student ;  &gt; 4-12 weeks of insufficient hours ;  &gt; Males ;</t>
  </si>
  <si>
    <t>Tasmania ;  &gt; Dependent student ;  &gt; 4-12 weeks of insufficient hours ;  &gt; Females ;</t>
  </si>
  <si>
    <t>Tasmania ;  &gt; Dependent student ;  &gt; 13-51 weeks of insufficient hours ;  Persons ;</t>
  </si>
  <si>
    <t>Tasmania ;  &gt; Dependent student ;  &gt; 13-51 weeks of insufficient hours ;  &gt; Males ;</t>
  </si>
  <si>
    <t>Tasmania ;  &gt; Dependent student ;  &gt; 13-51 weeks of insufficient hours ;  &gt; Females ;</t>
  </si>
  <si>
    <t>Tasmania ;  &gt; Dependent student ;  &gt; 52 weeks and over of insufficient hours ;  Persons ;</t>
  </si>
  <si>
    <t>Tasmania ;  &gt; Dependent student ;  &gt; 52 weeks and over of insufficient hours ;  &gt; Males ;</t>
  </si>
  <si>
    <t>Tasmania ;  &gt; Dependent student ;  &gt; 52 weeks and over of insufficient hours ;  &gt; Females ;</t>
  </si>
  <si>
    <t>Tasmania ;  &gt; Dependent student ;  Median duration of insufficient hours ;  Persons ;</t>
  </si>
  <si>
    <t>Tasmania ;  &gt; Dependent student ;  Median duration of insufficient hours ;  &gt; Males ;</t>
  </si>
  <si>
    <t>Tasmania ;  &gt; Dependent student ;  Median duration of insufficient hours ;  &gt; Females ;</t>
  </si>
  <si>
    <t>A125566704F</t>
  </si>
  <si>
    <t>A125555472A</t>
  </si>
  <si>
    <t>A125583552X</t>
  </si>
  <si>
    <t>A125569512T</t>
  </si>
  <si>
    <t>A125549856X</t>
  </si>
  <si>
    <t>A125577936W</t>
  </si>
  <si>
    <t>A125563896F</t>
  </si>
  <si>
    <t>A125558280L</t>
  </si>
  <si>
    <t>A125586360K</t>
  </si>
  <si>
    <t>A125572320J</t>
  </si>
  <si>
    <t>A125561088W</t>
  </si>
  <si>
    <t>A125589168R</t>
  </si>
  <si>
    <t>A125575128L</t>
  </si>
  <si>
    <t>A125552665T</t>
  </si>
  <si>
    <t>A125580745R</t>
  </si>
  <si>
    <t>A125566705J</t>
  </si>
  <si>
    <t>A125552784J</t>
  </si>
  <si>
    <t>A125580864F</t>
  </si>
  <si>
    <t>A125566824X</t>
  </si>
  <si>
    <t>A125555592V</t>
  </si>
  <si>
    <t>A125583672T</t>
  </si>
  <si>
    <t>A125569632K</t>
  </si>
  <si>
    <t>A125549976T</t>
  </si>
  <si>
    <t>A125578056T</t>
  </si>
  <si>
    <t>A125564016R</t>
  </si>
  <si>
    <t>A125558400V</t>
  </si>
  <si>
    <t>A125586480C</t>
  </si>
  <si>
    <t>A125572440A</t>
  </si>
  <si>
    <t>A125561208C</t>
  </si>
  <si>
    <t>A125589288J</t>
  </si>
  <si>
    <t>A125575248F</t>
  </si>
  <si>
    <t>A125552785K</t>
  </si>
  <si>
    <t>A125580865J</t>
  </si>
  <si>
    <t>A125566825A</t>
  </si>
  <si>
    <t>A125552792J</t>
  </si>
  <si>
    <t>A125580872F</t>
  </si>
  <si>
    <t>A125566832X</t>
  </si>
  <si>
    <t>A125555600J</t>
  </si>
  <si>
    <t>A125583680T</t>
  </si>
  <si>
    <t>A125569640K</t>
  </si>
  <si>
    <t>A125549984T</t>
  </si>
  <si>
    <t>A125578064T</t>
  </si>
  <si>
    <t>A125564024R</t>
  </si>
  <si>
    <t>A125558408L</t>
  </si>
  <si>
    <t>A125586488W</t>
  </si>
  <si>
    <t>A125572448V</t>
  </si>
  <si>
    <t>A125561216C</t>
  </si>
  <si>
    <t>A125589296J</t>
  </si>
  <si>
    <t>A125575256F</t>
  </si>
  <si>
    <t>A125552793K</t>
  </si>
  <si>
    <t>A125580873J</t>
  </si>
  <si>
    <t>A125566833A</t>
  </si>
  <si>
    <t>A125552672R</t>
  </si>
  <si>
    <t>A125580752L</t>
  </si>
  <si>
    <t>A125566712F</t>
  </si>
  <si>
    <t>A125555480A</t>
  </si>
  <si>
    <t>A125583560X</t>
  </si>
  <si>
    <t>A125569520T</t>
  </si>
  <si>
    <t>A125549864X</t>
  </si>
  <si>
    <t>A125577944W</t>
  </si>
  <si>
    <t>A125563904V</t>
  </si>
  <si>
    <t>A125558288F</t>
  </si>
  <si>
    <t>A125586368C</t>
  </si>
  <si>
    <t>A125572328A</t>
  </si>
  <si>
    <t>A125561096W</t>
  </si>
  <si>
    <t>A125589176R</t>
  </si>
  <si>
    <t>A125575136L</t>
  </si>
  <si>
    <t>A125552673T</t>
  </si>
  <si>
    <t>A125580753R</t>
  </si>
  <si>
    <t>A125566713J</t>
  </si>
  <si>
    <t>A125552680R</t>
  </si>
  <si>
    <t>A125580760L</t>
  </si>
  <si>
    <t>A125566720F</t>
  </si>
  <si>
    <t>A125555488V</t>
  </si>
  <si>
    <t>A125583568T</t>
  </si>
  <si>
    <t>A125569528K</t>
  </si>
  <si>
    <t>A125549872X</t>
  </si>
  <si>
    <t>A125577952W</t>
  </si>
  <si>
    <t>A125563912V</t>
  </si>
  <si>
    <t>A125558296F</t>
  </si>
  <si>
    <t>A125586376C</t>
  </si>
  <si>
    <t>A125572336A</t>
  </si>
  <si>
    <t>A125561104K</t>
  </si>
  <si>
    <t>A125589184R</t>
  </si>
  <si>
    <t>A125575144L</t>
  </si>
  <si>
    <t>A125552681T</t>
  </si>
  <si>
    <t>A125580761R</t>
  </si>
  <si>
    <t>A125566721J</t>
  </si>
  <si>
    <t>A125552744R</t>
  </si>
  <si>
    <t>A125580824L</t>
  </si>
  <si>
    <t>A125566784T</t>
  </si>
  <si>
    <t>A125555552A</t>
  </si>
  <si>
    <t>A125583632X</t>
  </si>
  <si>
    <t>A125569592C</t>
  </si>
  <si>
    <t>A125549936X</t>
  </si>
  <si>
    <t>A125578016X</t>
  </si>
  <si>
    <t>A125563976F</t>
  </si>
  <si>
    <t>A125558360L</t>
  </si>
  <si>
    <t>A125586440K</t>
  </si>
  <si>
    <t>A125572400J</t>
  </si>
  <si>
    <t>A125561168W</t>
  </si>
  <si>
    <t>A125589248R</t>
  </si>
  <si>
    <t>A125575208L</t>
  </si>
  <si>
    <t>A125552745T</t>
  </si>
  <si>
    <t>A125580825R</t>
  </si>
  <si>
    <t>A125566785V</t>
  </si>
  <si>
    <t>A125552616W</t>
  </si>
  <si>
    <t>A125580696F</t>
  </si>
  <si>
    <t>A125566656X</t>
  </si>
  <si>
    <t>A125555424J</t>
  </si>
  <si>
    <t>A125583504F</t>
  </si>
  <si>
    <t>A125569464K</t>
  </si>
  <si>
    <t>A125549808F</t>
  </si>
  <si>
    <t>A125577888R</t>
  </si>
  <si>
    <t>A125563848L</t>
  </si>
  <si>
    <t>A125558232V</t>
  </si>
  <si>
    <t>A125586312T</t>
  </si>
  <si>
    <t>A125572272A</t>
  </si>
  <si>
    <t>A125561040K</t>
  </si>
  <si>
    <t>A125589120C</t>
  </si>
  <si>
    <t>A125575080L</t>
  </si>
  <si>
    <t>A125552617X</t>
  </si>
  <si>
    <t>A125580697J</t>
  </si>
  <si>
    <t>A125566657A</t>
  </si>
  <si>
    <t>A125552800W</t>
  </si>
  <si>
    <t>A125580880F</t>
  </si>
  <si>
    <t>A125566840X</t>
  </si>
  <si>
    <t>A125555608A</t>
  </si>
  <si>
    <t>A125583688K</t>
  </si>
  <si>
    <t>A125569648C</t>
  </si>
  <si>
    <t>A125549992T</t>
  </si>
  <si>
    <t>A125578072T</t>
  </si>
  <si>
    <t>A125564032R</t>
  </si>
  <si>
    <t>A125558416L</t>
  </si>
  <si>
    <t>A125586496W</t>
  </si>
  <si>
    <t>A125572456V</t>
  </si>
  <si>
    <t>A125561224C</t>
  </si>
  <si>
    <t>A125589304W</t>
  </si>
  <si>
    <t>A125575264F</t>
  </si>
  <si>
    <t>A125552801X</t>
  </si>
  <si>
    <t>A125580881J</t>
  </si>
  <si>
    <t>A125566841A</t>
  </si>
  <si>
    <t>A125552688J</t>
  </si>
  <si>
    <t>A125580768F</t>
  </si>
  <si>
    <t>A125566728X</t>
  </si>
  <si>
    <t>A125555496V</t>
  </si>
  <si>
    <t>A125583576T</t>
  </si>
  <si>
    <t>A125569536K</t>
  </si>
  <si>
    <t>A125549880X</t>
  </si>
  <si>
    <t>A125577960W</t>
  </si>
  <si>
    <t>A125563920V</t>
  </si>
  <si>
    <t>A125558304V</t>
  </si>
  <si>
    <t>A125586384C</t>
  </si>
  <si>
    <t>A125572344A</t>
  </si>
  <si>
    <t>A125561112K</t>
  </si>
  <si>
    <t>A125589192R</t>
  </si>
  <si>
    <t>A125575152L</t>
  </si>
  <si>
    <t>A125552689K</t>
  </si>
  <si>
    <t>A125580769J</t>
  </si>
  <si>
    <t>A125566729A</t>
  </si>
  <si>
    <t>A125552576R</t>
  </si>
  <si>
    <t>A125580656L</t>
  </si>
  <si>
    <t>A125566616F</t>
  </si>
  <si>
    <t>A125555384A</t>
  </si>
  <si>
    <t>A125583464X</t>
  </si>
  <si>
    <t>A125569424T</t>
  </si>
  <si>
    <t>A125549768X</t>
  </si>
  <si>
    <t>A125577848W</t>
  </si>
  <si>
    <t>A125563808V</t>
  </si>
  <si>
    <t>A125558192L</t>
  </si>
  <si>
    <t>A125586272K</t>
  </si>
  <si>
    <t>A125572232J</t>
  </si>
  <si>
    <t>A125561000T</t>
  </si>
  <si>
    <t>A125589080W</t>
  </si>
  <si>
    <t>A125575040V</t>
  </si>
  <si>
    <t>A125552577T</t>
  </si>
  <si>
    <t>A125580657R</t>
  </si>
  <si>
    <t>A125566617J</t>
  </si>
  <si>
    <t>A125552696J</t>
  </si>
  <si>
    <t>A125580776F</t>
  </si>
  <si>
    <t>A125566736X</t>
  </si>
  <si>
    <t>A125555504J</t>
  </si>
  <si>
    <t>A125583584T</t>
  </si>
  <si>
    <t>A125569544K</t>
  </si>
  <si>
    <t>A125549888T</t>
  </si>
  <si>
    <t>A125577968R</t>
  </si>
  <si>
    <t>A125563928L</t>
  </si>
  <si>
    <t>A125558312V</t>
  </si>
  <si>
    <t>A125586392C</t>
  </si>
  <si>
    <t>A125572352A</t>
  </si>
  <si>
    <t>A125561120K</t>
  </si>
  <si>
    <t>A125589200C</t>
  </si>
  <si>
    <t>A125575160L</t>
  </si>
  <si>
    <t>A125552697K</t>
  </si>
  <si>
    <t>A125580777J</t>
  </si>
  <si>
    <t>A125566737A</t>
  </si>
  <si>
    <t>A125552704W</t>
  </si>
  <si>
    <t>A125580784F</t>
  </si>
  <si>
    <t>A125566744X</t>
  </si>
  <si>
    <t>A125555512J</t>
  </si>
  <si>
    <t>A125583592T</t>
  </si>
  <si>
    <t>A125569552K</t>
  </si>
  <si>
    <t>A125549896T</t>
  </si>
  <si>
    <t>A125577976R</t>
  </si>
  <si>
    <t>A125563936L</t>
  </si>
  <si>
    <t>A125558320V</t>
  </si>
  <si>
    <t>A125586400T</t>
  </si>
  <si>
    <t>A125572360A</t>
  </si>
  <si>
    <t>A125561128C</t>
  </si>
  <si>
    <t>A125589208W</t>
  </si>
  <si>
    <t>A125575168F</t>
  </si>
  <si>
    <t>A125552705X</t>
  </si>
  <si>
    <t>A125580785J</t>
  </si>
  <si>
    <t>A125566745A</t>
  </si>
  <si>
    <t>A125552824R</t>
  </si>
  <si>
    <t>A125580904L</t>
  </si>
  <si>
    <t>A125566864T</t>
  </si>
  <si>
    <t>A125555632A</t>
  </si>
  <si>
    <t>A125583712X</t>
  </si>
  <si>
    <t>A125569672C</t>
  </si>
  <si>
    <t>A125550016F</t>
  </si>
  <si>
    <t>A125578096K</t>
  </si>
  <si>
    <t>A125564056J</t>
  </si>
  <si>
    <t>A125558440L</t>
  </si>
  <si>
    <t>A125586520K</t>
  </si>
  <si>
    <t>A125572480V</t>
  </si>
  <si>
    <t>A125561248W</t>
  </si>
  <si>
    <t>A125589328R</t>
  </si>
  <si>
    <t>A125575288X</t>
  </si>
  <si>
    <t>A125552825T</t>
  </si>
  <si>
    <t>A125580905R</t>
  </si>
  <si>
    <t>A125566865V</t>
  </si>
  <si>
    <t>A125552536W</t>
  </si>
  <si>
    <t>A125580616V</t>
  </si>
  <si>
    <t>A125566576X</t>
  </si>
  <si>
    <t>A125555344J</t>
  </si>
  <si>
    <t>A125583424F</t>
  </si>
  <si>
    <t>A125569384K</t>
  </si>
  <si>
    <t>A125549728F</t>
  </si>
  <si>
    <t>A125577808C</t>
  </si>
  <si>
    <t>A125563768L</t>
  </si>
  <si>
    <t>A125558152V</t>
  </si>
  <si>
    <t>A125586232T</t>
  </si>
  <si>
    <t>A125572192A</t>
  </si>
  <si>
    <t>A125560960J</t>
  </si>
  <si>
    <t>A125589040C</t>
  </si>
  <si>
    <t>A125575000A</t>
  </si>
  <si>
    <t>A125552537X</t>
  </si>
  <si>
    <t>A125580617W</t>
  </si>
  <si>
    <t>A125566577A</t>
  </si>
  <si>
    <t>Tasmania ;  &gt; Non-dependent child ;  Underemployed part-time workers ;  Persons ;</t>
  </si>
  <si>
    <t>Tasmania ;  &gt; Non-dependent child ;  Underemployed part-time workers ;  &gt; Males ;</t>
  </si>
  <si>
    <t>Tasmania ;  &gt; Non-dependent child ;  Underemployed part-time workers ;  &gt; Females ;</t>
  </si>
  <si>
    <t>Tasmania ;  &gt; Non-dependent child ;  &gt; Fewer than 4 weeks of insufficient hours ;  Persons ;</t>
  </si>
  <si>
    <t>Tasmania ;  &gt; Non-dependent child ;  &gt; Fewer than 4 weeks of insufficient hours ;  &gt; Males ;</t>
  </si>
  <si>
    <t>Tasmania ;  &gt; Non-dependent child ;  &gt; Fewer than 4 weeks of insufficient hours ;  &gt; Females ;</t>
  </si>
  <si>
    <t>Tasmania ;  &gt; Non-dependent child ;  &gt; 4-12 weeks of insufficient hours ;  Persons ;</t>
  </si>
  <si>
    <t>Tasmania ;  &gt; Non-dependent child ;  &gt; 4-12 weeks of insufficient hours ;  &gt; Males ;</t>
  </si>
  <si>
    <t>Tasmania ;  &gt; Non-dependent child ;  &gt; 4-12 weeks of insufficient hours ;  &gt; Females ;</t>
  </si>
  <si>
    <t>Tasmania ;  &gt; Non-dependent child ;  &gt; 13-51 weeks of insufficient hours ;  Persons ;</t>
  </si>
  <si>
    <t>Tasmania ;  &gt; Non-dependent child ;  &gt; 13-51 weeks of insufficient hours ;  &gt; Males ;</t>
  </si>
  <si>
    <t>Tasmania ;  &gt; Non-dependent child ;  &gt; 13-51 weeks of insufficient hours ;  &gt; Females ;</t>
  </si>
  <si>
    <t>Tasmania ;  &gt; Non-dependent child ;  &gt; 52 weeks and over of insufficient hours ;  Persons ;</t>
  </si>
  <si>
    <t>Tasmania ;  &gt; Non-dependent child ;  &gt; 52 weeks and over of insufficient hours ;  &gt; Males ;</t>
  </si>
  <si>
    <t>Tasmania ;  &gt; Non-dependent child ;  &gt; 52 weeks and over of insufficient hours ;  &gt; Females ;</t>
  </si>
  <si>
    <t>Tasmania ;  &gt; Non-dependent child ;  Median duration of insufficient hours ;  Persons ;</t>
  </si>
  <si>
    <t>Tasmania ;  &gt; Non-dependent child ;  Median duration of insufficient hours ;  &gt; Males ;</t>
  </si>
  <si>
    <t>Tasmania ;  &gt; Non-dependent child ;  Median duration of insufficient hours ;  &gt; Females ;</t>
  </si>
  <si>
    <t>Tasmania ;  &gt; Other relative ;  Underemployed part-time workers ;  Persons ;</t>
  </si>
  <si>
    <t>Tasmania ;  &gt; Other relative ;  Underemployed part-time workers ;  &gt; Males ;</t>
  </si>
  <si>
    <t>Tasmania ;  &gt; Other relative ;  Underemployed part-time workers ;  &gt; Females ;</t>
  </si>
  <si>
    <t>Tasmania ;  &gt; Other relative ;  &gt; Fewer than 4 weeks of insufficient hours ;  Persons ;</t>
  </si>
  <si>
    <t>Tasmania ;  &gt; Other relative ;  &gt; Fewer than 4 weeks of insufficient hours ;  &gt; Males ;</t>
  </si>
  <si>
    <t>Tasmania ;  &gt; Other relative ;  &gt; Fewer than 4 weeks of insufficient hours ;  &gt; Females ;</t>
  </si>
  <si>
    <t>Tasmania ;  &gt; Other relative ;  &gt; 4-12 weeks of insufficient hours ;  Persons ;</t>
  </si>
  <si>
    <t>Tasmania ;  &gt; Other relative ;  &gt; 4-12 weeks of insufficient hours ;  &gt; Males ;</t>
  </si>
  <si>
    <t>Tasmania ;  &gt; Other relative ;  &gt; 4-12 weeks of insufficient hours ;  &gt; Females ;</t>
  </si>
  <si>
    <t>Tasmania ;  &gt; Other relative ;  &gt; 13-51 weeks of insufficient hours ;  Persons ;</t>
  </si>
  <si>
    <t>Tasmania ;  &gt; Other relative ;  &gt; 13-51 weeks of insufficient hours ;  &gt; Males ;</t>
  </si>
  <si>
    <t>Tasmania ;  &gt; Other relative ;  &gt; 13-51 weeks of insufficient hours ;  &gt; Females ;</t>
  </si>
  <si>
    <t>Tasmania ;  &gt; Other relative ;  &gt; 52 weeks and over of insufficient hours ;  Persons ;</t>
  </si>
  <si>
    <t>Tasmania ;  &gt; Other relative ;  &gt; 52 weeks and over of insufficient hours ;  &gt; Males ;</t>
  </si>
  <si>
    <t>Tasmania ;  &gt; Other relative ;  &gt; 52 weeks and over of insufficient hours ;  &gt; Females ;</t>
  </si>
  <si>
    <t>Tasmania ;  &gt; Other relative ;  Median duration of insufficient hours ;  Persons ;</t>
  </si>
  <si>
    <t>Tasmania ;  &gt; Other relative ;  Median duration of insufficient hours ;  &gt; Males ;</t>
  </si>
  <si>
    <t>Tasmania ;  &gt; Other relative ;  Median duration of insufficient hours ;  &gt; Females ;</t>
  </si>
  <si>
    <t>Tasmania ;  Not in a family ;  Underemployed part-time workers ;  Persons ;</t>
  </si>
  <si>
    <t>Tasmania ;  Not in a family ;  Underemployed part-time workers ;  &gt; Males ;</t>
  </si>
  <si>
    <t>Tasmania ;  Not in a family ;  Underemployed part-time workers ;  &gt; Females ;</t>
  </si>
  <si>
    <t>Tasmania ;  Not in a family ;  &gt; Fewer than 4 weeks of insufficient hours ;  Persons ;</t>
  </si>
  <si>
    <t>Tasmania ;  Not in a family ;  &gt; Fewer than 4 weeks of insufficient hours ;  &gt; Males ;</t>
  </si>
  <si>
    <t>Tasmania ;  Not in a family ;  &gt; Fewer than 4 weeks of insufficient hours ;  &gt; Females ;</t>
  </si>
  <si>
    <t>Tasmania ;  Not in a family ;  &gt; 4-12 weeks of insufficient hours ;  Persons ;</t>
  </si>
  <si>
    <t>Tasmania ;  Not in a family ;  &gt; 4-12 weeks of insufficient hours ;  &gt; Males ;</t>
  </si>
  <si>
    <t>Tasmania ;  Not in a family ;  &gt; 4-12 weeks of insufficient hours ;  &gt; Females ;</t>
  </si>
  <si>
    <t>Tasmania ;  Not in a family ;  &gt; 13-51 weeks of insufficient hours ;  Persons ;</t>
  </si>
  <si>
    <t>Tasmania ;  Not in a family ;  &gt; 13-51 weeks of insufficient hours ;  &gt; Males ;</t>
  </si>
  <si>
    <t>Tasmania ;  Not in a family ;  &gt; 13-51 weeks of insufficient hours ;  &gt; Females ;</t>
  </si>
  <si>
    <t>Tasmania ;  Not in a family ;  &gt; 52 weeks and over of insufficient hours ;  Persons ;</t>
  </si>
  <si>
    <t>Tasmania ;  Not in a family ;  &gt; 52 weeks and over of insufficient hours ;  &gt; Males ;</t>
  </si>
  <si>
    <t>Tasmania ;  Not in a family ;  &gt; 52 weeks and over of insufficient hours ;  &gt; Females ;</t>
  </si>
  <si>
    <t>Tasmania ;  Not in a family ;  Median duration of insufficient hours ;  Persons ;</t>
  </si>
  <si>
    <t>Tasmania ;  Not in a family ;  Median duration of insufficient hours ;  &gt; Males ;</t>
  </si>
  <si>
    <t>Tasmania ;  Not in a family ;  Median duration of insufficient hours ;  &gt; Females ;</t>
  </si>
  <si>
    <t>Tasmania ;  &gt; Person living alone ;  Underemployed part-time workers ;  Persons ;</t>
  </si>
  <si>
    <t>Tasmania ;  &gt; Person living alone ;  Underemployed part-time workers ;  &gt; Males ;</t>
  </si>
  <si>
    <t>Tasmania ;  &gt; Person living alone ;  Underemployed part-time workers ;  &gt; Females ;</t>
  </si>
  <si>
    <t>Tasmania ;  &gt; Person living alone ;  &gt; Fewer than 4 weeks of insufficient hours ;  Persons ;</t>
  </si>
  <si>
    <t>Tasmania ;  &gt; Person living alone ;  &gt; Fewer than 4 weeks of insufficient hours ;  &gt; Males ;</t>
  </si>
  <si>
    <t>Tasmania ;  &gt; Person living alone ;  &gt; Fewer than 4 weeks of insufficient hours ;  &gt; Females ;</t>
  </si>
  <si>
    <t>Tasmania ;  &gt; Person living alone ;  &gt; 4-12 weeks of insufficient hours ;  Persons ;</t>
  </si>
  <si>
    <t>Tasmania ;  &gt; Person living alone ;  &gt; 4-12 weeks of insufficient hours ;  &gt; Males ;</t>
  </si>
  <si>
    <t>Tasmania ;  &gt; Person living alone ;  &gt; 4-12 weeks of insufficient hours ;  &gt; Females ;</t>
  </si>
  <si>
    <t>Tasmania ;  &gt; Person living alone ;  &gt; 13-51 weeks of insufficient hours ;  Persons ;</t>
  </si>
  <si>
    <t>Tasmania ;  &gt; Person living alone ;  &gt; 13-51 weeks of insufficient hours ;  &gt; Males ;</t>
  </si>
  <si>
    <t>Tasmania ;  &gt; Person living alone ;  &gt; 13-51 weeks of insufficient hours ;  &gt; Females ;</t>
  </si>
  <si>
    <t>Tasmania ;  &gt; Person living alone ;  &gt; 52 weeks and over of insufficient hours ;  Persons ;</t>
  </si>
  <si>
    <t>Tasmania ;  &gt; Person living alone ;  &gt; 52 weeks and over of insufficient hours ;  &gt; Males ;</t>
  </si>
  <si>
    <t>Tasmania ;  &gt; Person living alone ;  &gt; 52 weeks and over of insufficient hours ;  &gt; Females ;</t>
  </si>
  <si>
    <t>Tasmania ;  &gt; Person living alone ;  Median duration of insufficient hours ;  Persons ;</t>
  </si>
  <si>
    <t>Tasmania ;  &gt; Person living alone ;  Median duration of insufficient hours ;  &gt; Males ;</t>
  </si>
  <si>
    <t>Tasmania ;  &gt; Person living alone ;  Median duration of insufficient hours ;  &gt; Females ;</t>
  </si>
  <si>
    <t>Tasmania ;  &gt; Person living with non-relatives ;  Underemployed part-time workers ;  Persons ;</t>
  </si>
  <si>
    <t>Tasmania ;  &gt; Person living with non-relatives ;  Underemployed part-time workers ;  &gt; Males ;</t>
  </si>
  <si>
    <t>Tasmania ;  &gt; Person living with non-relatives ;  Underemployed part-time workers ;  &gt; Females ;</t>
  </si>
  <si>
    <t>Tasmania ;  &gt; Person living with non-relatives ;  &gt; Fewer than 4 weeks of insufficient hours ;  Persons ;</t>
  </si>
  <si>
    <t>Tasmania ;  &gt; Person living with non-relatives ;  &gt; Fewer than 4 weeks of insufficient hours ;  &gt; Males ;</t>
  </si>
  <si>
    <t>Tasmania ;  &gt; Person living with non-relatives ;  &gt; Fewer than 4 weeks of insufficient hours ;  &gt; Females ;</t>
  </si>
  <si>
    <t>Tasmania ;  &gt; Person living with non-relatives ;  &gt; 4-12 weeks of insufficient hours ;  Persons ;</t>
  </si>
  <si>
    <t>Tasmania ;  &gt; Person living with non-relatives ;  &gt; 4-12 weeks of insufficient hours ;  &gt; Males ;</t>
  </si>
  <si>
    <t>Tasmania ;  &gt; Person living with non-relatives ;  &gt; 4-12 weeks of insufficient hours ;  &gt; Females ;</t>
  </si>
  <si>
    <t>Tasmania ;  &gt; Person living with non-relatives ;  &gt; 13-51 weeks of insufficient hours ;  Persons ;</t>
  </si>
  <si>
    <t>Tasmania ;  &gt; Person living with non-relatives ;  &gt; 13-51 weeks of insufficient hours ;  &gt; Males ;</t>
  </si>
  <si>
    <t>Tasmania ;  &gt; Person living with non-relatives ;  &gt; 13-51 weeks of insufficient hours ;  &gt; Females ;</t>
  </si>
  <si>
    <t>Tasmania ;  &gt; Person living with non-relatives ;  &gt; 52 weeks and over of insufficient hours ;  Persons ;</t>
  </si>
  <si>
    <t>Tasmania ;  &gt; Person living with non-relatives ;  &gt; 52 weeks and over of insufficient hours ;  &gt; Males ;</t>
  </si>
  <si>
    <t>Tasmania ;  &gt; Person living with non-relatives ;  &gt; 52 weeks and over of insufficient hours ;  &gt; Females ;</t>
  </si>
  <si>
    <t>Tasmania ;  &gt; Person living with non-relatives ;  Median duration of insufficient hours ;  Persons ;</t>
  </si>
  <si>
    <t>Tasmania ;  &gt; Person living with non-relatives ;  Median duration of insufficient hours ;  &gt; Males ;</t>
  </si>
  <si>
    <t>Tasmania ;  &gt; Person living with non-relatives ;  Median duration of insufficient hours ;  &gt; Females ;</t>
  </si>
  <si>
    <t>Tasmania ;  Relationship not determined ;  Underemployed part-time workers ;  Persons ;</t>
  </si>
  <si>
    <t>Tasmania ;  Relationship not determined ;  Underemployed part-time workers ;  &gt; Males ;</t>
  </si>
  <si>
    <t>Tasmania ;  Relationship not determined ;  Underemployed part-time workers ;  &gt; Females ;</t>
  </si>
  <si>
    <t>Tasmania ;  Relationship not determined ;  &gt; Fewer than 4 weeks of insufficient hours ;  Persons ;</t>
  </si>
  <si>
    <t>Tasmania ;  Relationship not determined ;  &gt; Fewer than 4 weeks of insufficient hours ;  &gt; Males ;</t>
  </si>
  <si>
    <t>Tasmania ;  Relationship not determined ;  &gt; Fewer than 4 weeks of insufficient hours ;  &gt; Females ;</t>
  </si>
  <si>
    <t>Tasmania ;  Relationship not determined ;  &gt; 4-12 weeks of insufficient hours ;  Persons ;</t>
  </si>
  <si>
    <t>Tasmania ;  Relationship not determined ;  &gt; 4-12 weeks of insufficient hours ;  &gt; Males ;</t>
  </si>
  <si>
    <t>Tasmania ;  Relationship not determined ;  &gt; 4-12 weeks of insufficient hours ;  &gt; Females ;</t>
  </si>
  <si>
    <t>Tasmania ;  Relationship not determined ;  &gt; 13-51 weeks of insufficient hours ;  Persons ;</t>
  </si>
  <si>
    <t>Tasmania ;  Relationship not determined ;  &gt; 13-51 weeks of insufficient hours ;  &gt; Males ;</t>
  </si>
  <si>
    <t>Tasmania ;  Relationship not determined ;  &gt; 13-51 weeks of insufficient hours ;  &gt; Females ;</t>
  </si>
  <si>
    <t>Tasmania ;  Relationship not determined ;  &gt; 52 weeks and over of insufficient hours ;  Persons ;</t>
  </si>
  <si>
    <t>Tasmania ;  Relationship not determined ;  &gt; 52 weeks and over of insufficient hours ;  &gt; Males ;</t>
  </si>
  <si>
    <t>Tasmania ;  Relationship not determined ;  &gt; 52 weeks and over of insufficient hours ;  &gt; Females ;</t>
  </si>
  <si>
    <t>Tasmania ;  Relationship not determined ;  Median duration of insufficient hours ;  Persons ;</t>
  </si>
  <si>
    <t>Tasmania ;  Relationship not determined ;  Median duration of insufficient hours ;  &gt; Males ;</t>
  </si>
  <si>
    <t>Tasmania ;  Relationship not determined ;  Median duration of insufficient hours ;  &gt; Females ;</t>
  </si>
  <si>
    <t>Tasmania ;  Employee ;  Underemployed part-time workers ;  Persons ;</t>
  </si>
  <si>
    <t>Tasmania ;  Employee ;  Underemployed part-time workers ;  &gt; Males ;</t>
  </si>
  <si>
    <t>Tasmania ;  Employee ;  Underemployed part-time workers ;  &gt; Females ;</t>
  </si>
  <si>
    <t>Tasmania ;  Employee ;  &gt; Fewer than 4 weeks of insufficient hours ;  Persons ;</t>
  </si>
  <si>
    <t>Tasmania ;  Employee ;  &gt; Fewer than 4 weeks of insufficient hours ;  &gt; Males ;</t>
  </si>
  <si>
    <t>Tasmania ;  Employee ;  &gt; Fewer than 4 weeks of insufficient hours ;  &gt; Females ;</t>
  </si>
  <si>
    <t>Tasmania ;  Employee ;  &gt; 4-12 weeks of insufficient hours ;  Persons ;</t>
  </si>
  <si>
    <t>Tasmania ;  Employee ;  &gt; 4-12 weeks of insufficient hours ;  &gt; Males ;</t>
  </si>
  <si>
    <t>Tasmania ;  Employee ;  &gt; 4-12 weeks of insufficient hours ;  &gt; Females ;</t>
  </si>
  <si>
    <t>Tasmania ;  Employee ;  &gt; 13-51 weeks of insufficient hours ;  Persons ;</t>
  </si>
  <si>
    <t>Tasmania ;  Employee ;  &gt; 13-51 weeks of insufficient hours ;  &gt; Males ;</t>
  </si>
  <si>
    <t>Tasmania ;  Employee ;  &gt; 13-51 weeks of insufficient hours ;  &gt; Females ;</t>
  </si>
  <si>
    <t>Tasmania ;  Employee ;  &gt; 52 weeks and over of insufficient hours ;  Persons ;</t>
  </si>
  <si>
    <t>Tasmania ;  Employee ;  &gt; 52 weeks and over of insufficient hours ;  &gt; Males ;</t>
  </si>
  <si>
    <t>Tasmania ;  Employee ;  &gt; 52 weeks and over of insufficient hours ;  &gt; Females ;</t>
  </si>
  <si>
    <t>Tasmania ;  Employee ;  Median duration of insufficient hours ;  Persons ;</t>
  </si>
  <si>
    <t>Tasmania ;  Employee ;  Median duration of insufficient hours ;  &gt; Males ;</t>
  </si>
  <si>
    <t>Tasmania ;  Employee ;  Median duration of insufficient hours ;  &gt; Females ;</t>
  </si>
  <si>
    <t>Tasmania ;  &gt; Employee with paid leave entitlements ;  Underemployed part-time workers ;  Persons ;</t>
  </si>
  <si>
    <t>Tasmania ;  &gt; Employee with paid leave entitlements ;  Underemployed part-time workers ;  &gt; Males ;</t>
  </si>
  <si>
    <t>Tasmania ;  &gt; Employee with paid leave entitlements ;  Underemployed part-time workers ;  &gt; Females ;</t>
  </si>
  <si>
    <t>Tasmania ;  &gt; Employee with paid leave entitlements ;  &gt; Fewer than 4 weeks of insufficient hours ;  Persons ;</t>
  </si>
  <si>
    <t>Tasmania ;  &gt; Employee with paid leave entitlements ;  &gt; Fewer than 4 weeks of insufficient hours ;  &gt; Males ;</t>
  </si>
  <si>
    <t>Tasmania ;  &gt; Employee with paid leave entitlements ;  &gt; Fewer than 4 weeks of insufficient hours ;  &gt; Females ;</t>
  </si>
  <si>
    <t>Tasmania ;  &gt; Employee with paid leave entitlements ;  &gt; 4-12 weeks of insufficient hours ;  Persons ;</t>
  </si>
  <si>
    <t>Tasmania ;  &gt; Employee with paid leave entitlements ;  &gt; 4-12 weeks of insufficient hours ;  &gt; Males ;</t>
  </si>
  <si>
    <t>Tasmania ;  &gt; Employee with paid leave entitlements ;  &gt; 4-12 weeks of insufficient hours ;  &gt; Females ;</t>
  </si>
  <si>
    <t>Tasmania ;  &gt; Employee with paid leave entitlements ;  &gt; 13-51 weeks of insufficient hours ;  Persons ;</t>
  </si>
  <si>
    <t>Tasmania ;  &gt; Employee with paid leave entitlements ;  &gt; 13-51 weeks of insufficient hours ;  &gt; Males ;</t>
  </si>
  <si>
    <t>Tasmania ;  &gt; Employee with paid leave entitlements ;  &gt; 13-51 weeks of insufficient hours ;  &gt; Females ;</t>
  </si>
  <si>
    <t>Tasmania ;  &gt; Employee with paid leave entitlements ;  &gt; 52 weeks and over of insufficient hours ;  Persons ;</t>
  </si>
  <si>
    <t>Tasmania ;  &gt; Employee with paid leave entitlements ;  &gt; 52 weeks and over of insufficient hours ;  &gt; Males ;</t>
  </si>
  <si>
    <t>Tasmania ;  &gt; Employee with paid leave entitlements ;  &gt; 52 weeks and over of insufficient hours ;  &gt; Females ;</t>
  </si>
  <si>
    <t>Tasmania ;  &gt; Employee with paid leave entitlements ;  Median duration of insufficient hours ;  Persons ;</t>
  </si>
  <si>
    <t>Tasmania ;  &gt; Employee with paid leave entitlements ;  Median duration of insufficient hours ;  &gt; Males ;</t>
  </si>
  <si>
    <t>Tasmania ;  &gt; Employee with paid leave entitlements ;  Median duration of insufficient hours ;  &gt; Females ;</t>
  </si>
  <si>
    <t>Tasmania ;  &gt; Employee without paid leave entitlements ;  Underemployed part-time workers ;  Persons ;</t>
  </si>
  <si>
    <t>Tasmania ;  &gt; Employee without paid leave entitlements ;  Underemployed part-time workers ;  &gt; Males ;</t>
  </si>
  <si>
    <t>Tasmania ;  &gt; Employee without paid leave entitlements ;  Underemployed part-time workers ;  &gt; Females ;</t>
  </si>
  <si>
    <t>Tasmania ;  &gt; Employee without paid leave entitlements ;  &gt; Fewer than 4 weeks of insufficient hours ;  Persons ;</t>
  </si>
  <si>
    <t>Tasmania ;  &gt; Employee without paid leave entitlements ;  &gt; Fewer than 4 weeks of insufficient hours ;  &gt; Males ;</t>
  </si>
  <si>
    <t>Tasmania ;  &gt; Employee without paid leave entitlements ;  &gt; Fewer than 4 weeks of insufficient hours ;  &gt; Females ;</t>
  </si>
  <si>
    <t>Tasmania ;  &gt; Employee without paid leave entitlements ;  &gt; 4-12 weeks of insufficient hours ;  Persons ;</t>
  </si>
  <si>
    <t>Tasmania ;  &gt; Employee without paid leave entitlements ;  &gt; 4-12 weeks of insufficient hours ;  &gt; Males ;</t>
  </si>
  <si>
    <t>Tasmania ;  &gt; Employee without paid leave entitlements ;  &gt; 4-12 weeks of insufficient hours ;  &gt; Females ;</t>
  </si>
  <si>
    <t>Tasmania ;  &gt; Employee without paid leave entitlements ;  &gt; 13-51 weeks of insufficient hours ;  Persons ;</t>
  </si>
  <si>
    <t>Tasmania ;  &gt; Employee without paid leave entitlements ;  &gt; 13-51 weeks of insufficient hours ;  &gt; Males ;</t>
  </si>
  <si>
    <t>Tasmania ;  &gt; Employee without paid leave entitlements ;  &gt; 13-51 weeks of insufficient hours ;  &gt; Females ;</t>
  </si>
  <si>
    <t>Tasmania ;  &gt; Employee without paid leave entitlements ;  &gt; 52 weeks and over of insufficient hours ;  Persons ;</t>
  </si>
  <si>
    <t>Tasmania ;  &gt; Employee without paid leave entitlements ;  &gt; 52 weeks and over of insufficient hours ;  &gt; Males ;</t>
  </si>
  <si>
    <t>Tasmania ;  &gt; Employee without paid leave entitlements ;  &gt; 52 weeks and over of insufficient hours ;  &gt; Females ;</t>
  </si>
  <si>
    <t>Tasmania ;  &gt; Employee without paid leave entitlements ;  Median duration of insufficient hours ;  Persons ;</t>
  </si>
  <si>
    <t>Tasmania ;  &gt; Employee without paid leave entitlements ;  Median duration of insufficient hours ;  &gt; Males ;</t>
  </si>
  <si>
    <t>Tasmania ;  &gt; Employee without paid leave entitlements ;  Median duration of insufficient hours ;  &gt; Females ;</t>
  </si>
  <si>
    <t>Tasmania ;  Not an employee ;  Underemployed part-time workers ;  Persons ;</t>
  </si>
  <si>
    <t>Tasmania ;  Not an employee ;  Underemployed part-time workers ;  &gt; Males ;</t>
  </si>
  <si>
    <t>Tasmania ;  Not an employee ;  Underemployed part-time workers ;  &gt; Females ;</t>
  </si>
  <si>
    <t>Tasmania ;  Not an employee ;  &gt; Fewer than 4 weeks of insufficient hours ;  Persons ;</t>
  </si>
  <si>
    <t>Tasmania ;  Not an employee ;  &gt; Fewer than 4 weeks of insufficient hours ;  &gt; Males ;</t>
  </si>
  <si>
    <t>Tasmania ;  Not an employee ;  &gt; Fewer than 4 weeks of insufficient hours ;  &gt; Females ;</t>
  </si>
  <si>
    <t>Tasmania ;  Not an employee ;  &gt; 4-12 weeks of insufficient hours ;  Persons ;</t>
  </si>
  <si>
    <t>Tasmania ;  Not an employee ;  &gt; 4-12 weeks of insufficient hours ;  &gt; Males ;</t>
  </si>
  <si>
    <t>Tasmania ;  Not an employee ;  &gt; 4-12 weeks of insufficient hours ;  &gt; Females ;</t>
  </si>
  <si>
    <t>Tasmania ;  Not an employee ;  &gt; 13-51 weeks of insufficient hours ;  Persons ;</t>
  </si>
  <si>
    <t>Tasmania ;  Not an employee ;  &gt; 13-51 weeks of insufficient hours ;  &gt; Males ;</t>
  </si>
  <si>
    <t>Tasmania ;  Not an employee ;  &gt; 13-51 weeks of insufficient hours ;  &gt; Females ;</t>
  </si>
  <si>
    <t>Tasmania ;  Not an employee ;  &gt; 52 weeks and over of insufficient hours ;  Persons ;</t>
  </si>
  <si>
    <t>Tasmania ;  Not an employee ;  &gt; 52 weeks and over of insufficient hours ;  &gt; Males ;</t>
  </si>
  <si>
    <t>Tasmania ;  Not an employee ;  &gt; 52 weeks and over of insufficient hours ;  &gt; Females ;</t>
  </si>
  <si>
    <t>Tasmania ;  Not an employee ;  Median duration of insufficient hours ;  Persons ;</t>
  </si>
  <si>
    <t>Tasmania ;  Not an employee ;  Median duration of insufficient hours ;  &gt; Males ;</t>
  </si>
  <si>
    <t>Tasmania ;  Not an employee ;  Median duration of insufficient hours ;  &gt; Females ;</t>
  </si>
  <si>
    <t>Tasmania ;  Prefers more part-time hours ;  Underemployed part-time workers ;  Persons ;</t>
  </si>
  <si>
    <t>Tasmania ;  Prefers more part-time hours ;  Underemployed part-time workers ;  &gt; Males ;</t>
  </si>
  <si>
    <t>Tasmania ;  Prefers more part-time hours ;  Underemployed part-time workers ;  &gt; Females ;</t>
  </si>
  <si>
    <t>Tasmania ;  Prefers more part-time hours ;  &gt; Fewer than 4 weeks of insufficient hours ;  Persons ;</t>
  </si>
  <si>
    <t>Tasmania ;  Prefers more part-time hours ;  &gt; Fewer than 4 weeks of insufficient hours ;  &gt; Males ;</t>
  </si>
  <si>
    <t>Tasmania ;  Prefers more part-time hours ;  &gt; Fewer than 4 weeks of insufficient hours ;  &gt; Females ;</t>
  </si>
  <si>
    <t>Tasmania ;  Prefers more part-time hours ;  &gt; 4-12 weeks of insufficient hours ;  Persons ;</t>
  </si>
  <si>
    <t>Tasmania ;  Prefers more part-time hours ;  &gt; 4-12 weeks of insufficient hours ;  &gt; Males ;</t>
  </si>
  <si>
    <t>Tasmania ;  Prefers more part-time hours ;  &gt; 4-12 weeks of insufficient hours ;  &gt; Females ;</t>
  </si>
  <si>
    <t>Tasmania ;  Prefers more part-time hours ;  &gt; 13-51 weeks of insufficient hours ;  Persons ;</t>
  </si>
  <si>
    <t>Tasmania ;  Prefers more part-time hours ;  &gt; 13-51 weeks of insufficient hours ;  &gt; Males ;</t>
  </si>
  <si>
    <t>Tasmania ;  Prefers more part-time hours ;  &gt; 13-51 weeks of insufficient hours ;  &gt; Females ;</t>
  </si>
  <si>
    <t>Tasmania ;  Prefers more part-time hours ;  &gt; 52 weeks and over of insufficient hours ;  Persons ;</t>
  </si>
  <si>
    <t>Tasmania ;  Prefers more part-time hours ;  &gt; 52 weeks and over of insufficient hours ;  &gt; Males ;</t>
  </si>
  <si>
    <t>Tasmania ;  Prefers more part-time hours ;  &gt; 52 weeks and over of insufficient hours ;  &gt; Females ;</t>
  </si>
  <si>
    <t>Tasmania ;  Prefers more part-time hours ;  Median duration of insufficient hours ;  Persons ;</t>
  </si>
  <si>
    <t>Tasmania ;  Prefers more part-time hours ;  Median duration of insufficient hours ;  &gt; Males ;</t>
  </si>
  <si>
    <t>Tasmania ;  Prefers more part-time hours ;  Median duration of insufficient hours ;  &gt; Females ;</t>
  </si>
  <si>
    <t>Tasmania ;  Prefers full-time hours ;  Underemployed part-time workers ;  Persons ;</t>
  </si>
  <si>
    <t>Tasmania ;  Prefers full-time hours ;  Underemployed part-time workers ;  &gt; Males ;</t>
  </si>
  <si>
    <t>Tasmania ;  Prefers full-time hours ;  Underemployed part-time workers ;  &gt; Females ;</t>
  </si>
  <si>
    <t>Tasmania ;  Prefers full-time hours ;  &gt; Fewer than 4 weeks of insufficient hours ;  Persons ;</t>
  </si>
  <si>
    <t>Tasmania ;  Prefers full-time hours ;  &gt; Fewer than 4 weeks of insufficient hours ;  &gt; Males ;</t>
  </si>
  <si>
    <t>Tasmania ;  Prefers full-time hours ;  &gt; Fewer than 4 weeks of insufficient hours ;  &gt; Females ;</t>
  </si>
  <si>
    <t>Tasmania ;  Prefers full-time hours ;  &gt; 4-12 weeks of insufficient hours ;  Persons ;</t>
  </si>
  <si>
    <t>Tasmania ;  Prefers full-time hours ;  &gt; 4-12 weeks of insufficient hours ;  &gt; Males ;</t>
  </si>
  <si>
    <t>Tasmania ;  Prefers full-time hours ;  &gt; 4-12 weeks of insufficient hours ;  &gt; Females ;</t>
  </si>
  <si>
    <t>Tasmania ;  Prefers full-time hours ;  &gt; 13-51 weeks of insufficient hours ;  Persons ;</t>
  </si>
  <si>
    <t>Tasmania ;  Prefers full-time hours ;  &gt; 13-51 weeks of insufficient hours ;  &gt; Males ;</t>
  </si>
  <si>
    <t>Tasmania ;  Prefers full-time hours ;  &gt; 13-51 weeks of insufficient hours ;  &gt; Females ;</t>
  </si>
  <si>
    <t>Tasmania ;  Prefers full-time hours ;  &gt; 52 weeks and over of insufficient hours ;  Persons ;</t>
  </si>
  <si>
    <t>Tasmania ;  Prefers full-time hours ;  &gt; 52 weeks and over of insufficient hours ;  &gt; Males ;</t>
  </si>
  <si>
    <t>Tasmania ;  Prefers full-time hours ;  &gt; 52 weeks and over of insufficient hours ;  &gt; Females ;</t>
  </si>
  <si>
    <t>Tasmania ;  Prefers full-time hours ;  Median duration of insufficient hours ;  Persons ;</t>
  </si>
  <si>
    <t>Tasmania ;  Prefers full-time hours ;  Median duration of insufficient hours ;  &gt; Males ;</t>
  </si>
  <si>
    <t>Tasmania ;  Prefers full-time hours ;  Median duration of insufficient hours ;  &gt; Females ;</t>
  </si>
  <si>
    <t>Tasmania ;  &gt; Prefers less than 30 hours ;  Underemployed part-time workers ;  Persons ;</t>
  </si>
  <si>
    <t>Tasmania ;  &gt; Prefers less than 30 hours ;  Underemployed part-time workers ;  &gt; Males ;</t>
  </si>
  <si>
    <t>Tasmania ;  &gt; Prefers less than 30 hours ;  Underemployed part-time workers ;  &gt; Females ;</t>
  </si>
  <si>
    <t>Tasmania ;  &gt; Prefers less than 30 hours ;  &gt; Fewer than 4 weeks of insufficient hours ;  Persons ;</t>
  </si>
  <si>
    <t>Tasmania ;  &gt; Prefers less than 30 hours ;  &gt; Fewer than 4 weeks of insufficient hours ;  &gt; Males ;</t>
  </si>
  <si>
    <t>Tasmania ;  &gt; Prefers less than 30 hours ;  &gt; Fewer than 4 weeks of insufficient hours ;  &gt; Females ;</t>
  </si>
  <si>
    <t>Tasmania ;  &gt; Prefers less than 30 hours ;  &gt; 4-12 weeks of insufficient hours ;  Persons ;</t>
  </si>
  <si>
    <t>Tasmania ;  &gt; Prefers less than 30 hours ;  &gt; 4-12 weeks of insufficient hours ;  &gt; Males ;</t>
  </si>
  <si>
    <t>Tasmania ;  &gt; Prefers less than 30 hours ;  &gt; 4-12 weeks of insufficient hours ;  &gt; Females ;</t>
  </si>
  <si>
    <t>Tasmania ;  &gt; Prefers less than 30 hours ;  &gt; 13-51 weeks of insufficient hours ;  Persons ;</t>
  </si>
  <si>
    <t>Tasmania ;  &gt; Prefers less than 30 hours ;  &gt; 13-51 weeks of insufficient hours ;  &gt; Males ;</t>
  </si>
  <si>
    <t>Tasmania ;  &gt; Prefers less than 30 hours ;  &gt; 13-51 weeks of insufficient hours ;  &gt; Females ;</t>
  </si>
  <si>
    <t>Tasmania ;  &gt; Prefers less than 30 hours ;  &gt; 52 weeks and over of insufficient hours ;  Persons ;</t>
  </si>
  <si>
    <t>Tasmania ;  &gt; Prefers less than 30 hours ;  &gt; 52 weeks and over of insufficient hours ;  &gt; Males ;</t>
  </si>
  <si>
    <t>Tasmania ;  &gt; Prefers less than 30 hours ;  &gt; 52 weeks and over of insufficient hours ;  &gt; Females ;</t>
  </si>
  <si>
    <t>Tasmania ;  &gt; Prefers less than 30 hours ;  Median duration of insufficient hours ;  Persons ;</t>
  </si>
  <si>
    <t>Tasmania ;  &gt; Prefers less than 30 hours ;  Median duration of insufficient hours ;  &gt; Males ;</t>
  </si>
  <si>
    <t>Tasmania ;  &gt; Prefers less than 30 hours ;  Median duration of insufficient hours ;  &gt; Females ;</t>
  </si>
  <si>
    <t>Tasmania ;  &gt; Prefers 30-34 hours ;  Underemployed part-time workers ;  Persons ;</t>
  </si>
  <si>
    <t>Tasmania ;  &gt; Prefers 30-34 hours ;  Underemployed part-time workers ;  &gt; Males ;</t>
  </si>
  <si>
    <t>Tasmania ;  &gt; Prefers 30-34 hours ;  Underemployed part-time workers ;  &gt; Females ;</t>
  </si>
  <si>
    <t>Tasmania ;  &gt; Prefers 30-34 hours ;  &gt; Fewer than 4 weeks of insufficient hours ;  Persons ;</t>
  </si>
  <si>
    <t>Tasmania ;  &gt; Prefers 30-34 hours ;  &gt; Fewer than 4 weeks of insufficient hours ;  &gt; Males ;</t>
  </si>
  <si>
    <t>Tasmania ;  &gt; Prefers 30-34 hours ;  &gt; Fewer than 4 weeks of insufficient hours ;  &gt; Females ;</t>
  </si>
  <si>
    <t>Tasmania ;  &gt; Prefers 30-34 hours ;  &gt; 4-12 weeks of insufficient hours ;  Persons ;</t>
  </si>
  <si>
    <t>Tasmania ;  &gt; Prefers 30-34 hours ;  &gt; 4-12 weeks of insufficient hours ;  &gt; Males ;</t>
  </si>
  <si>
    <t>Tasmania ;  &gt; Prefers 30-34 hours ;  &gt; 4-12 weeks of insufficient hours ;  &gt; Females ;</t>
  </si>
  <si>
    <t>Tasmania ;  &gt; Prefers 30-34 hours ;  &gt; 13-51 weeks of insufficient hours ;  Persons ;</t>
  </si>
  <si>
    <t>Tasmania ;  &gt; Prefers 30-34 hours ;  &gt; 13-51 weeks of insufficient hours ;  &gt; Males ;</t>
  </si>
  <si>
    <t>Tasmania ;  &gt; Prefers 30-34 hours ;  &gt; 13-51 weeks of insufficient hours ;  &gt; Females ;</t>
  </si>
  <si>
    <t>Tasmania ;  &gt; Prefers 30-34 hours ;  &gt; 52 weeks and over of insufficient hours ;  Persons ;</t>
  </si>
  <si>
    <t>Tasmania ;  &gt; Prefers 30-34 hours ;  &gt; 52 weeks and over of insufficient hours ;  &gt; Males ;</t>
  </si>
  <si>
    <t>Tasmania ;  &gt; Prefers 30-34 hours ;  &gt; 52 weeks and over of insufficient hours ;  &gt; Females ;</t>
  </si>
  <si>
    <t>Tasmania ;  &gt; Prefers 30-34 hours ;  Median duration of insufficient hours ;  Persons ;</t>
  </si>
  <si>
    <t>A125552808R</t>
  </si>
  <si>
    <t>A125580888X</t>
  </si>
  <si>
    <t>A125566848T</t>
  </si>
  <si>
    <t>A125555616A</t>
  </si>
  <si>
    <t>A125583696K</t>
  </si>
  <si>
    <t>A125569656C</t>
  </si>
  <si>
    <t>A125550000L</t>
  </si>
  <si>
    <t>A125578080T</t>
  </si>
  <si>
    <t>A125564040R</t>
  </si>
  <si>
    <t>A125558424L</t>
  </si>
  <si>
    <t>A125586504K</t>
  </si>
  <si>
    <t>A125572464V</t>
  </si>
  <si>
    <t>A125561232C</t>
  </si>
  <si>
    <t>A125589312W</t>
  </si>
  <si>
    <t>A125575272F</t>
  </si>
  <si>
    <t>A125552809T</t>
  </si>
  <si>
    <t>A125580889A</t>
  </si>
  <si>
    <t>A125566849V</t>
  </si>
  <si>
    <t>A125552816R</t>
  </si>
  <si>
    <t>A125580896X</t>
  </si>
  <si>
    <t>A125566856T</t>
  </si>
  <si>
    <t>A125555624A</t>
  </si>
  <si>
    <t>A125583704X</t>
  </si>
  <si>
    <t>A125569664C</t>
  </si>
  <si>
    <t>A125550008F</t>
  </si>
  <si>
    <t>A125578088K</t>
  </si>
  <si>
    <t>A125564048J</t>
  </si>
  <si>
    <t>A125558432L</t>
  </si>
  <si>
    <t>A125586512K</t>
  </si>
  <si>
    <t>A125572472V</t>
  </si>
  <si>
    <t>A125561240C</t>
  </si>
  <si>
    <t>A125589320W</t>
  </si>
  <si>
    <t>A125575280F</t>
  </si>
  <si>
    <t>A125552817T</t>
  </si>
  <si>
    <t>A125580897A</t>
  </si>
  <si>
    <t>A125566857V</t>
  </si>
  <si>
    <t>A125552544W</t>
  </si>
  <si>
    <t>A125580624V</t>
  </si>
  <si>
    <t>A125566584X</t>
  </si>
  <si>
    <t>A125555352J</t>
  </si>
  <si>
    <t>A125583432F</t>
  </si>
  <si>
    <t>A125569392K</t>
  </si>
  <si>
    <t>A125549736F</t>
  </si>
  <si>
    <t>A125577816C</t>
  </si>
  <si>
    <t>A125563776L</t>
  </si>
  <si>
    <t>A125558160V</t>
  </si>
  <si>
    <t>A125586240T</t>
  </si>
  <si>
    <t>A125572200R</t>
  </si>
  <si>
    <t>A125560968A</t>
  </si>
  <si>
    <t>A125589048W</t>
  </si>
  <si>
    <t>A125575008V</t>
  </si>
  <si>
    <t>A125552545X</t>
  </si>
  <si>
    <t>A125580625W</t>
  </si>
  <si>
    <t>A125566585A</t>
  </si>
  <si>
    <t>A125552624W</t>
  </si>
  <si>
    <t>A125580704V</t>
  </si>
  <si>
    <t>A125566664X</t>
  </si>
  <si>
    <t>A125555432J</t>
  </si>
  <si>
    <t>A125583512F</t>
  </si>
  <si>
    <t>A125569472K</t>
  </si>
  <si>
    <t>A125549816F</t>
  </si>
  <si>
    <t>A125577896R</t>
  </si>
  <si>
    <t>A125563856L</t>
  </si>
  <si>
    <t>A125558240V</t>
  </si>
  <si>
    <t>A125586320T</t>
  </si>
  <si>
    <t>A125572280A</t>
  </si>
  <si>
    <t>A125561048C</t>
  </si>
  <si>
    <t>A125589128W</t>
  </si>
  <si>
    <t>A125575088F</t>
  </si>
  <si>
    <t>A125552625X</t>
  </si>
  <si>
    <t>A125580705W</t>
  </si>
  <si>
    <t>A125566665A</t>
  </si>
  <si>
    <t>A125552712W</t>
  </si>
  <si>
    <t>A125580792F</t>
  </si>
  <si>
    <t>A125566752X</t>
  </si>
  <si>
    <t>A125555520J</t>
  </si>
  <si>
    <t>A125583600F</t>
  </si>
  <si>
    <t>A125569560K</t>
  </si>
  <si>
    <t>A125549904F</t>
  </si>
  <si>
    <t>A125577984R</t>
  </si>
  <si>
    <t>A125563944L</t>
  </si>
  <si>
    <t>A125558328L</t>
  </si>
  <si>
    <t>A125586408K</t>
  </si>
  <si>
    <t>A125572368V</t>
  </si>
  <si>
    <t>A125561136C</t>
  </si>
  <si>
    <t>A125589216W</t>
  </si>
  <si>
    <t>A125575176F</t>
  </si>
  <si>
    <t>A125552713X</t>
  </si>
  <si>
    <t>A125580793J</t>
  </si>
  <si>
    <t>A125566753A</t>
  </si>
  <si>
    <t>A125552832R</t>
  </si>
  <si>
    <t>A125580912L</t>
  </si>
  <si>
    <t>A125566872T</t>
  </si>
  <si>
    <t>A125555640A</t>
  </si>
  <si>
    <t>A125583720X</t>
  </si>
  <si>
    <t>A125569680C</t>
  </si>
  <si>
    <t>A125550024F</t>
  </si>
  <si>
    <t>A125578104X</t>
  </si>
  <si>
    <t>A125564064J</t>
  </si>
  <si>
    <t>A125558448F</t>
  </si>
  <si>
    <t>A125586528C</t>
  </si>
  <si>
    <t>A125572488L</t>
  </si>
  <si>
    <t>A125561256W</t>
  </si>
  <si>
    <t>A125589336R</t>
  </si>
  <si>
    <t>A125575296X</t>
  </si>
  <si>
    <t>A125552833T</t>
  </si>
  <si>
    <t>A125580913R</t>
  </si>
  <si>
    <t>A125566873V</t>
  </si>
  <si>
    <t>A125552552W</t>
  </si>
  <si>
    <t>A125580632V</t>
  </si>
  <si>
    <t>A125566592X</t>
  </si>
  <si>
    <t>A125555360J</t>
  </si>
  <si>
    <t>A125583440F</t>
  </si>
  <si>
    <t>A125569400X</t>
  </si>
  <si>
    <t>A125549744F</t>
  </si>
  <si>
    <t>A125577824C</t>
  </si>
  <si>
    <t>A125563784L</t>
  </si>
  <si>
    <t>A125558168L</t>
  </si>
  <si>
    <t>A125586248K</t>
  </si>
  <si>
    <t>A125572208J</t>
  </si>
  <si>
    <t>A125560976A</t>
  </si>
  <si>
    <t>A125589056W</t>
  </si>
  <si>
    <t>A125575016V</t>
  </si>
  <si>
    <t>A125552553X</t>
  </si>
  <si>
    <t>A125580633W</t>
  </si>
  <si>
    <t>A125566593A</t>
  </si>
  <si>
    <t>A125552752R</t>
  </si>
  <si>
    <t>A125580832L</t>
  </si>
  <si>
    <t>A125566792T</t>
  </si>
  <si>
    <t>A125555560A</t>
  </si>
  <si>
    <t>A125583640X</t>
  </si>
  <si>
    <t>A125569600T</t>
  </si>
  <si>
    <t>A125549944X</t>
  </si>
  <si>
    <t>A125578024X</t>
  </si>
  <si>
    <t>A125563984F</t>
  </si>
  <si>
    <t>A125558368F</t>
  </si>
  <si>
    <t>A125586448C</t>
  </si>
  <si>
    <t>A125572408A</t>
  </si>
  <si>
    <t>A125561176W</t>
  </si>
  <si>
    <t>A125589256R</t>
  </si>
  <si>
    <t>A125575216L</t>
  </si>
  <si>
    <t>A125552753T</t>
  </si>
  <si>
    <t>A125580833R</t>
  </si>
  <si>
    <t>A125566793V</t>
  </si>
  <si>
    <t>A125552760R</t>
  </si>
  <si>
    <t>A125580840L</t>
  </si>
  <si>
    <t>A125566800F</t>
  </si>
  <si>
    <t>A125555568V</t>
  </si>
  <si>
    <t>A125583648T</t>
  </si>
  <si>
    <t>A125569608K</t>
  </si>
  <si>
    <t>A125549952X</t>
  </si>
  <si>
    <t>A125578032X</t>
  </si>
  <si>
    <t>A125563992F</t>
  </si>
  <si>
    <t>A125558376F</t>
  </si>
  <si>
    <t>A125586456C</t>
  </si>
  <si>
    <t>A125572416A</t>
  </si>
  <si>
    <t>A125561184W</t>
  </si>
  <si>
    <t>A125589264R</t>
  </si>
  <si>
    <t>A125575224L</t>
  </si>
  <si>
    <t>A125552761T</t>
  </si>
  <si>
    <t>A125580841R</t>
  </si>
  <si>
    <t>A125566801J</t>
  </si>
  <si>
    <t>A125552592R</t>
  </si>
  <si>
    <t>A125580672L</t>
  </si>
  <si>
    <t>A125566632F</t>
  </si>
  <si>
    <t>A125555400R</t>
  </si>
  <si>
    <t>A125583480X</t>
  </si>
  <si>
    <t>A125569440T</t>
  </si>
  <si>
    <t>A125549784X</t>
  </si>
  <si>
    <t>A125577864W</t>
  </si>
  <si>
    <t>A125563824V</t>
  </si>
  <si>
    <t>A125558208V</t>
  </si>
  <si>
    <t>A125586288C</t>
  </si>
  <si>
    <t>A125572248A</t>
  </si>
  <si>
    <t>A125561016K</t>
  </si>
  <si>
    <t>A125589096R</t>
  </si>
  <si>
    <t>A125575056L</t>
  </si>
  <si>
    <t>A125552593T</t>
  </si>
  <si>
    <t>A125580673R</t>
  </si>
  <si>
    <t>A125566633J</t>
  </si>
  <si>
    <t>A125552560W</t>
  </si>
  <si>
    <t>A125580640V</t>
  </si>
  <si>
    <t>A125566600L</t>
  </si>
  <si>
    <t>A125555368A</t>
  </si>
  <si>
    <t>A125583448X</t>
  </si>
  <si>
    <t>A125569408T</t>
  </si>
  <si>
    <t>A125549752F</t>
  </si>
  <si>
    <t>A125577832C</t>
  </si>
  <si>
    <t>A125563792L</t>
  </si>
  <si>
    <t>A125558176L</t>
  </si>
  <si>
    <t>A125586256K</t>
  </si>
  <si>
    <t>A125572216J</t>
  </si>
  <si>
    <t>A125560984A</t>
  </si>
  <si>
    <t>A125589064W</t>
  </si>
  <si>
    <t>A125575024V</t>
  </si>
  <si>
    <t>A125552561X</t>
  </si>
  <si>
    <t>A125580641W</t>
  </si>
  <si>
    <t>A125566601R</t>
  </si>
  <si>
    <t>A125552632W</t>
  </si>
  <si>
    <t>A125580712V</t>
  </si>
  <si>
    <t>A125566672X</t>
  </si>
  <si>
    <t>A125555440J</t>
  </si>
  <si>
    <t>A125583520F</t>
  </si>
  <si>
    <t>A125569480K</t>
  </si>
  <si>
    <t>A125549824F</t>
  </si>
  <si>
    <t>A125577904C</t>
  </si>
  <si>
    <t>A125563864L</t>
  </si>
  <si>
    <t>A125558248L</t>
  </si>
  <si>
    <t>A125586328K</t>
  </si>
  <si>
    <t>A125572288V</t>
  </si>
  <si>
    <t>A125561056C</t>
  </si>
  <si>
    <t>A125589136W</t>
  </si>
  <si>
    <t>A125575096F</t>
  </si>
  <si>
    <t>A125552633X</t>
  </si>
  <si>
    <t>A125580713W</t>
  </si>
  <si>
    <t>A125566673A</t>
  </si>
  <si>
    <t>A125552584R</t>
  </si>
  <si>
    <t>A125580664L</t>
  </si>
  <si>
    <t>A125566624F</t>
  </si>
  <si>
    <t>A125555392A</t>
  </si>
  <si>
    <t>A125583472X</t>
  </si>
  <si>
    <t>A125569432T</t>
  </si>
  <si>
    <t>A125549776X</t>
  </si>
  <si>
    <t>A125577856W</t>
  </si>
  <si>
    <t>A125563816V</t>
  </si>
  <si>
    <t>A125558200A</t>
  </si>
  <si>
    <t>A125586280K</t>
  </si>
  <si>
    <t>A125572240J</t>
  </si>
  <si>
    <t>A125561008K</t>
  </si>
  <si>
    <t>A125589088R</t>
  </si>
  <si>
    <t>A125575048L</t>
  </si>
  <si>
    <t>A125552585T</t>
  </si>
  <si>
    <t>A125580665R</t>
  </si>
  <si>
    <t>A125566625J</t>
  </si>
  <si>
    <t>A125552640W</t>
  </si>
  <si>
    <t>A125580720V</t>
  </si>
  <si>
    <t>A125566680X</t>
  </si>
  <si>
    <t>A125555448A</t>
  </si>
  <si>
    <t>A125583528X</t>
  </si>
  <si>
    <t>A125569488C</t>
  </si>
  <si>
    <t>A125549832F</t>
  </si>
  <si>
    <t>A125577912C</t>
  </si>
  <si>
    <t>A125563872L</t>
  </si>
  <si>
    <t>A125558256L</t>
  </si>
  <si>
    <t>A125586336K</t>
  </si>
  <si>
    <t>A125572296V</t>
  </si>
  <si>
    <t>A125561064C</t>
  </si>
  <si>
    <t>A125589144W</t>
  </si>
  <si>
    <t>A125575104V</t>
  </si>
  <si>
    <t>A125552641X</t>
  </si>
  <si>
    <t>Tasmania ;  &gt; Prefers 30-34 hours ;  Median duration of insufficient hours ;  &gt; Males ;</t>
  </si>
  <si>
    <t>Tasmania ;  &gt; Prefers 30-34 hours ;  Median duration of insufficient hours ;  &gt; Females ;</t>
  </si>
  <si>
    <t>Tasmania ;  &gt; Prefers 35-39 hours ;  Underemployed part-time workers ;  Persons ;</t>
  </si>
  <si>
    <t>Tasmania ;  &gt; Prefers 35-39 hours ;  Underemployed part-time workers ;  &gt; Males ;</t>
  </si>
  <si>
    <t>Tasmania ;  &gt; Prefers 35-39 hours ;  Underemployed part-time workers ;  &gt; Females ;</t>
  </si>
  <si>
    <t>Tasmania ;  &gt; Prefers 35-39 hours ;  &gt; Fewer than 4 weeks of insufficient hours ;  Persons ;</t>
  </si>
  <si>
    <t>Tasmania ;  &gt; Prefers 35-39 hours ;  &gt; Fewer than 4 weeks of insufficient hours ;  &gt; Males ;</t>
  </si>
  <si>
    <t>Tasmania ;  &gt; Prefers 35-39 hours ;  &gt; Fewer than 4 weeks of insufficient hours ;  &gt; Females ;</t>
  </si>
  <si>
    <t>Tasmania ;  &gt; Prefers 35-39 hours ;  &gt; 4-12 weeks of insufficient hours ;  Persons ;</t>
  </si>
  <si>
    <t>Tasmania ;  &gt; Prefers 35-39 hours ;  &gt; 4-12 weeks of insufficient hours ;  &gt; Males ;</t>
  </si>
  <si>
    <t>Tasmania ;  &gt; Prefers 35-39 hours ;  &gt; 4-12 weeks of insufficient hours ;  &gt; Females ;</t>
  </si>
  <si>
    <t>Tasmania ;  &gt; Prefers 35-39 hours ;  &gt; 13-51 weeks of insufficient hours ;  Persons ;</t>
  </si>
  <si>
    <t>Tasmania ;  &gt; Prefers 35-39 hours ;  &gt; 13-51 weeks of insufficient hours ;  &gt; Males ;</t>
  </si>
  <si>
    <t>Tasmania ;  &gt; Prefers 35-39 hours ;  &gt; 13-51 weeks of insufficient hours ;  &gt; Females ;</t>
  </si>
  <si>
    <t>Tasmania ;  &gt; Prefers 35-39 hours ;  &gt; 52 weeks and over of insufficient hours ;  Persons ;</t>
  </si>
  <si>
    <t>Tasmania ;  &gt; Prefers 35-39 hours ;  &gt; 52 weeks and over of insufficient hours ;  &gt; Males ;</t>
  </si>
  <si>
    <t>Tasmania ;  &gt; Prefers 35-39 hours ;  &gt; 52 weeks and over of insufficient hours ;  &gt; Females ;</t>
  </si>
  <si>
    <t>Tasmania ;  &gt; Prefers 35-39 hours ;  Median duration of insufficient hours ;  Persons ;</t>
  </si>
  <si>
    <t>Tasmania ;  &gt; Prefers 35-39 hours ;  Median duration of insufficient hours ;  &gt; Males ;</t>
  </si>
  <si>
    <t>Tasmania ;  &gt; Prefers 35-39 hours ;  Median duration of insufficient hours ;  &gt; Females ;</t>
  </si>
  <si>
    <t>Tasmania ;  &gt; Prefers 40 hours or more ;  Underemployed part-time workers ;  Persons ;</t>
  </si>
  <si>
    <t>Tasmania ;  &gt; Prefers 40 hours or more ;  Underemployed part-time workers ;  &gt; Males ;</t>
  </si>
  <si>
    <t>Tasmania ;  &gt; Prefers 40 hours or more ;  Underemployed part-time workers ;  &gt; Females ;</t>
  </si>
  <si>
    <t>Tasmania ;  &gt; Prefers 40 hours or more ;  &gt; Fewer than 4 weeks of insufficient hours ;  Persons ;</t>
  </si>
  <si>
    <t>Tasmania ;  &gt; Prefers 40 hours or more ;  &gt; Fewer than 4 weeks of insufficient hours ;  &gt; Males ;</t>
  </si>
  <si>
    <t>Tasmania ;  &gt; Prefers 40 hours or more ;  &gt; Fewer than 4 weeks of insufficient hours ;  &gt; Females ;</t>
  </si>
  <si>
    <t>Tasmania ;  &gt; Prefers 40 hours or more ;  &gt; 4-12 weeks of insufficient hours ;  Persons ;</t>
  </si>
  <si>
    <t>Tasmania ;  &gt; Prefers 40 hours or more ;  &gt; 4-12 weeks of insufficient hours ;  &gt; Males ;</t>
  </si>
  <si>
    <t>Tasmania ;  &gt; Prefers 40 hours or more ;  &gt; 4-12 weeks of insufficient hours ;  &gt; Females ;</t>
  </si>
  <si>
    <t>Tasmania ;  &gt; Prefers 40 hours or more ;  &gt; 13-51 weeks of insufficient hours ;  Persons ;</t>
  </si>
  <si>
    <t>Tasmania ;  &gt; Prefers 40 hours or more ;  &gt; 13-51 weeks of insufficient hours ;  &gt; Males ;</t>
  </si>
  <si>
    <t>Tasmania ;  &gt; Prefers 40 hours or more ;  &gt; 13-51 weeks of insufficient hours ;  &gt; Females ;</t>
  </si>
  <si>
    <t>Tasmania ;  &gt; Prefers 40 hours or more ;  &gt; 52 weeks and over of insufficient hours ;  Persons ;</t>
  </si>
  <si>
    <t>Tasmania ;  &gt; Prefers 40 hours or more ;  &gt; 52 weeks and over of insufficient hours ;  &gt; Males ;</t>
  </si>
  <si>
    <t>Tasmania ;  &gt; Prefers 40 hours or more ;  &gt; 52 weeks and over of insufficient hours ;  &gt; Females ;</t>
  </si>
  <si>
    <t>Tasmania ;  &gt; Prefers 40 hours or more ;  Median duration of insufficient hours ;  Persons ;</t>
  </si>
  <si>
    <t>Tasmania ;  &gt; Prefers 40 hours or more ;  Median duration of insufficient hours ;  &gt; Males ;</t>
  </si>
  <si>
    <t>Tasmania ;  &gt; Prefers 40 hours or more ;  Median duration of insufficient hours ;  &gt; Females ;</t>
  </si>
  <si>
    <t>Tasmania ;  Prefers less than 10 extra hours ;  Underemployed part-time workers ;  Persons ;</t>
  </si>
  <si>
    <t>Tasmania ;  Prefers less than 10 extra hours ;  Underemployed part-time workers ;  &gt; Males ;</t>
  </si>
  <si>
    <t>Tasmania ;  Prefers less than 10 extra hours ;  Underemployed part-time workers ;  &gt; Females ;</t>
  </si>
  <si>
    <t>Tasmania ;  Prefers less than 10 extra hours ;  &gt; Fewer than 4 weeks of insufficient hours ;  Persons ;</t>
  </si>
  <si>
    <t>Tasmania ;  Prefers less than 10 extra hours ;  &gt; Fewer than 4 weeks of insufficient hours ;  &gt; Males ;</t>
  </si>
  <si>
    <t>Tasmania ;  Prefers less than 10 extra hours ;  &gt; Fewer than 4 weeks of insufficient hours ;  &gt; Females ;</t>
  </si>
  <si>
    <t>Tasmania ;  Prefers less than 10 extra hours ;  &gt; 4-12 weeks of insufficient hours ;  Persons ;</t>
  </si>
  <si>
    <t>Tasmania ;  Prefers less than 10 extra hours ;  &gt; 4-12 weeks of insufficient hours ;  &gt; Males ;</t>
  </si>
  <si>
    <t>Tasmania ;  Prefers less than 10 extra hours ;  &gt; 4-12 weeks of insufficient hours ;  &gt; Females ;</t>
  </si>
  <si>
    <t>Tasmania ;  Prefers less than 10 extra hours ;  &gt; 13-51 weeks of insufficient hours ;  Persons ;</t>
  </si>
  <si>
    <t>Tasmania ;  Prefers less than 10 extra hours ;  &gt; 13-51 weeks of insufficient hours ;  &gt; Males ;</t>
  </si>
  <si>
    <t>Tasmania ;  Prefers less than 10 extra hours ;  &gt; 13-51 weeks of insufficient hours ;  &gt; Females ;</t>
  </si>
  <si>
    <t>Tasmania ;  Prefers less than 10 extra hours ;  &gt; 52 weeks and over of insufficient hours ;  Persons ;</t>
  </si>
  <si>
    <t>Tasmania ;  Prefers less than 10 extra hours ;  &gt; 52 weeks and over of insufficient hours ;  &gt; Males ;</t>
  </si>
  <si>
    <t>Tasmania ;  Prefers less than 10 extra hours ;  &gt; 52 weeks and over of insufficient hours ;  &gt; Females ;</t>
  </si>
  <si>
    <t>Tasmania ;  Prefers less than 10 extra hours ;  Median duration of insufficient hours ;  Persons ;</t>
  </si>
  <si>
    <t>Tasmania ;  Prefers less than 10 extra hours ;  Median duration of insufficient hours ;  &gt; Males ;</t>
  </si>
  <si>
    <t>Tasmania ;  Prefers less than 10 extra hours ;  Median duration of insufficient hours ;  &gt; Females ;</t>
  </si>
  <si>
    <t>Tasmania ;  Prefers 10-19 extra hours ;  Underemployed part-time workers ;  Persons ;</t>
  </si>
  <si>
    <t>Tasmania ;  Prefers 10-19 extra hours ;  Underemployed part-time workers ;  &gt; Males ;</t>
  </si>
  <si>
    <t>Tasmania ;  Prefers 10-19 extra hours ;  Underemployed part-time workers ;  &gt; Females ;</t>
  </si>
  <si>
    <t>Tasmania ;  Prefers 10-19 extra hours ;  &gt; Fewer than 4 weeks of insufficient hours ;  Persons ;</t>
  </si>
  <si>
    <t>Tasmania ;  Prefers 10-19 extra hours ;  &gt; Fewer than 4 weeks of insufficient hours ;  &gt; Males ;</t>
  </si>
  <si>
    <t>Tasmania ;  Prefers 10-19 extra hours ;  &gt; Fewer than 4 weeks of insufficient hours ;  &gt; Females ;</t>
  </si>
  <si>
    <t>Tasmania ;  Prefers 10-19 extra hours ;  &gt; 4-12 weeks of insufficient hours ;  Persons ;</t>
  </si>
  <si>
    <t>Tasmania ;  Prefers 10-19 extra hours ;  &gt; 4-12 weeks of insufficient hours ;  &gt; Males ;</t>
  </si>
  <si>
    <t>Tasmania ;  Prefers 10-19 extra hours ;  &gt; 4-12 weeks of insufficient hours ;  &gt; Females ;</t>
  </si>
  <si>
    <t>Tasmania ;  Prefers 10-19 extra hours ;  &gt; 13-51 weeks of insufficient hours ;  Persons ;</t>
  </si>
  <si>
    <t>Tasmania ;  Prefers 10-19 extra hours ;  &gt; 13-51 weeks of insufficient hours ;  &gt; Males ;</t>
  </si>
  <si>
    <t>Tasmania ;  Prefers 10-19 extra hours ;  &gt; 13-51 weeks of insufficient hours ;  &gt; Females ;</t>
  </si>
  <si>
    <t>Tasmania ;  Prefers 10-19 extra hours ;  &gt; 52 weeks and over of insufficient hours ;  Persons ;</t>
  </si>
  <si>
    <t>Tasmania ;  Prefers 10-19 extra hours ;  &gt; 52 weeks and over of insufficient hours ;  &gt; Males ;</t>
  </si>
  <si>
    <t>Tasmania ;  Prefers 10-19 extra hours ;  &gt; 52 weeks and over of insufficient hours ;  &gt; Females ;</t>
  </si>
  <si>
    <t>Tasmania ;  Prefers 10-19 extra hours ;  Median duration of insufficient hours ;  Persons ;</t>
  </si>
  <si>
    <t>Tasmania ;  Prefers 10-19 extra hours ;  Median duration of insufficient hours ;  &gt; Males ;</t>
  </si>
  <si>
    <t>Tasmania ;  Prefers 10-19 extra hours ;  Median duration of insufficient hours ;  &gt; Females ;</t>
  </si>
  <si>
    <t>Tasmania ;  Prefers 20-29 extra hours ;  Underemployed part-time workers ;  Persons ;</t>
  </si>
  <si>
    <t>Tasmania ;  Prefers 20-29 extra hours ;  Underemployed part-time workers ;  &gt; Males ;</t>
  </si>
  <si>
    <t>Tasmania ;  Prefers 20-29 extra hours ;  Underemployed part-time workers ;  &gt; Females ;</t>
  </si>
  <si>
    <t>Tasmania ;  Prefers 20-29 extra hours ;  &gt; Fewer than 4 weeks of insufficient hours ;  Persons ;</t>
  </si>
  <si>
    <t>Tasmania ;  Prefers 20-29 extra hours ;  &gt; Fewer than 4 weeks of insufficient hours ;  &gt; Males ;</t>
  </si>
  <si>
    <t>Tasmania ;  Prefers 20-29 extra hours ;  &gt; Fewer than 4 weeks of insufficient hours ;  &gt; Females ;</t>
  </si>
  <si>
    <t>Tasmania ;  Prefers 20-29 extra hours ;  &gt; 4-12 weeks of insufficient hours ;  Persons ;</t>
  </si>
  <si>
    <t>Tasmania ;  Prefers 20-29 extra hours ;  &gt; 4-12 weeks of insufficient hours ;  &gt; Males ;</t>
  </si>
  <si>
    <t>Tasmania ;  Prefers 20-29 extra hours ;  &gt; 4-12 weeks of insufficient hours ;  &gt; Females ;</t>
  </si>
  <si>
    <t>Tasmania ;  Prefers 20-29 extra hours ;  &gt; 13-51 weeks of insufficient hours ;  Persons ;</t>
  </si>
  <si>
    <t>Tasmania ;  Prefers 20-29 extra hours ;  &gt; 13-51 weeks of insufficient hours ;  &gt; Males ;</t>
  </si>
  <si>
    <t>Tasmania ;  Prefers 20-29 extra hours ;  &gt; 13-51 weeks of insufficient hours ;  &gt; Females ;</t>
  </si>
  <si>
    <t>Tasmania ;  Prefers 20-29 extra hours ;  &gt; 52 weeks and over of insufficient hours ;  Persons ;</t>
  </si>
  <si>
    <t>Tasmania ;  Prefers 20-29 extra hours ;  &gt; 52 weeks and over of insufficient hours ;  &gt; Males ;</t>
  </si>
  <si>
    <t>Tasmania ;  Prefers 20-29 extra hours ;  &gt; 52 weeks and over of insufficient hours ;  &gt; Females ;</t>
  </si>
  <si>
    <t>Tasmania ;  Prefers 20-29 extra hours ;  Median duration of insufficient hours ;  Persons ;</t>
  </si>
  <si>
    <t>Tasmania ;  Prefers 20-29 extra hours ;  Median duration of insufficient hours ;  &gt; Males ;</t>
  </si>
  <si>
    <t>Tasmania ;  Prefers 20-29 extra hours ;  Median duration of insufficient hours ;  &gt; Females ;</t>
  </si>
  <si>
    <t>Tasmania ;  Prefers 30 extra hours or more ;  Underemployed part-time workers ;  Persons ;</t>
  </si>
  <si>
    <t>Tasmania ;  Prefers 30 extra hours or more ;  Underemployed part-time workers ;  &gt; Males ;</t>
  </si>
  <si>
    <t>Tasmania ;  Prefers 30 extra hours or more ;  Underemployed part-time workers ;  &gt; Females ;</t>
  </si>
  <si>
    <t>Tasmania ;  Prefers 30 extra hours or more ;  &gt; Fewer than 4 weeks of insufficient hours ;  Persons ;</t>
  </si>
  <si>
    <t>Tasmania ;  Prefers 30 extra hours or more ;  &gt; Fewer than 4 weeks of insufficient hours ;  &gt; Males ;</t>
  </si>
  <si>
    <t>Tasmania ;  Prefers 30 extra hours or more ;  &gt; Fewer than 4 weeks of insufficient hours ;  &gt; Females ;</t>
  </si>
  <si>
    <t>Tasmania ;  Prefers 30 extra hours or more ;  &gt; 4-12 weeks of insufficient hours ;  Persons ;</t>
  </si>
  <si>
    <t>Tasmania ;  Prefers 30 extra hours or more ;  &gt; 4-12 weeks of insufficient hours ;  &gt; Males ;</t>
  </si>
  <si>
    <t>Tasmania ;  Prefers 30 extra hours or more ;  &gt; 4-12 weeks of insufficient hours ;  &gt; Females ;</t>
  </si>
  <si>
    <t>Tasmania ;  Prefers 30 extra hours or more ;  &gt; 13-51 weeks of insufficient hours ;  Persons ;</t>
  </si>
  <si>
    <t>Tasmania ;  Prefers 30 extra hours or more ;  &gt; 13-51 weeks of insufficient hours ;  &gt; Males ;</t>
  </si>
  <si>
    <t>Tasmania ;  Prefers 30 extra hours or more ;  &gt; 13-51 weeks of insufficient hours ;  &gt; Females ;</t>
  </si>
  <si>
    <t>Tasmania ;  Prefers 30 extra hours or more ;  &gt; 52 weeks and over of insufficient hours ;  Persons ;</t>
  </si>
  <si>
    <t>Tasmania ;  Prefers 30 extra hours or more ;  &gt; 52 weeks and over of insufficient hours ;  &gt; Males ;</t>
  </si>
  <si>
    <t>Tasmania ;  Prefers 30 extra hours or more ;  &gt; 52 weeks and over of insufficient hours ;  &gt; Females ;</t>
  </si>
  <si>
    <t>Tasmania ;  Prefers 30 extra hours or more ;  Median duration of insufficient hours ;  Persons ;</t>
  </si>
  <si>
    <t>Tasmania ;  Prefers 30 extra hours or more ;  Median duration of insufficient hours ;  &gt; Males ;</t>
  </si>
  <si>
    <t>Tasmania ;  Prefers 30 extra hours or more ;  Median duration of insufficient hours ;  &gt; Females ;</t>
  </si>
  <si>
    <t>Tasmania ;  Would prefer to change employer to work more hours ;  Underemployed part-time workers ;  Persons ;</t>
  </si>
  <si>
    <t>Tasmania ;  Would prefer to change employer to work more hours ;  Underemployed part-time workers ;  &gt; Males ;</t>
  </si>
  <si>
    <t>Tasmania ;  Would prefer to change employer to work more hours ;  Underemployed part-time workers ;  &gt; Females ;</t>
  </si>
  <si>
    <t>Tasmania ;  Would prefer to change employer to work more hours ;  &gt; Fewer than 4 weeks of insufficient hours ;  Persons ;</t>
  </si>
  <si>
    <t>Tasmania ;  Would prefer to change employer to work more hours ;  &gt; Fewer than 4 weeks of insufficient hours ;  &gt; Males ;</t>
  </si>
  <si>
    <t>Tasmania ;  Would prefer to change employer to work more hours ;  &gt; Fewer than 4 weeks of insufficient hours ;  &gt; Females ;</t>
  </si>
  <si>
    <t>Tasmania ;  Would prefer to change employer to work more hours ;  &gt; 4-12 weeks of insufficient hours ;  Persons ;</t>
  </si>
  <si>
    <t>Tasmania ;  Would prefer to change employer to work more hours ;  &gt; 4-12 weeks of insufficient hours ;  &gt; Males ;</t>
  </si>
  <si>
    <t>Tasmania ;  Would prefer to change employer to work more hours ;  &gt; 4-12 weeks of insufficient hours ;  &gt; Females ;</t>
  </si>
  <si>
    <t>Tasmania ;  Would prefer to change employer to work more hours ;  &gt; 13-51 weeks of insufficient hours ;  Persons ;</t>
  </si>
  <si>
    <t>Tasmania ;  Would prefer to change employer to work more hours ;  &gt; 13-51 weeks of insufficient hours ;  &gt; Males ;</t>
  </si>
  <si>
    <t>Tasmania ;  Would prefer to change employer to work more hours ;  &gt; 13-51 weeks of insufficient hours ;  &gt; Females ;</t>
  </si>
  <si>
    <t>Tasmania ;  Would prefer to change employer to work more hours ;  &gt; 52 weeks and over of insufficient hours ;  Persons ;</t>
  </si>
  <si>
    <t>Tasmania ;  Would prefer to change employer to work more hours ;  &gt; 52 weeks and over of insufficient hours ;  &gt; Males ;</t>
  </si>
  <si>
    <t>Tasmania ;  Would prefer to change employer to work more hours ;  &gt; 52 weeks and over of insufficient hours ;  &gt; Females ;</t>
  </si>
  <si>
    <t>Tasmania ;  Would prefer to change employer to work more hours ;  Median duration of insufficient hours ;  Persons ;</t>
  </si>
  <si>
    <t>Tasmania ;  Would prefer to change employer to work more hours ;  Median duration of insufficient hours ;  &gt; Males ;</t>
  </si>
  <si>
    <t>Tasmania ;  Would prefer to change employer to work more hours ;  Median duration of insufficient hours ;  &gt; Females ;</t>
  </si>
  <si>
    <t>Tasmania ;  Would not prefer to change employer to work more hours ;  Underemployed part-time workers ;  Persons ;</t>
  </si>
  <si>
    <t>Tasmania ;  Would not prefer to change employer to work more hours ;  Underemployed part-time workers ;  &gt; Males ;</t>
  </si>
  <si>
    <t>Tasmania ;  Would not prefer to change employer to work more hours ;  Underemployed part-time workers ;  &gt; Females ;</t>
  </si>
  <si>
    <t>Tasmania ;  Would not prefer to change employer to work more hours ;  &gt; Fewer than 4 weeks of insufficient hours ;  Persons ;</t>
  </si>
  <si>
    <t>Tasmania ;  Would not prefer to change employer to work more hours ;  &gt; Fewer than 4 weeks of insufficient hours ;  &gt; Males ;</t>
  </si>
  <si>
    <t>Tasmania ;  Would not prefer to change employer to work more hours ;  &gt; Fewer than 4 weeks of insufficient hours ;  &gt; Females ;</t>
  </si>
  <si>
    <t>Tasmania ;  Would not prefer to change employer to work more hours ;  &gt; 4-12 weeks of insufficient hours ;  Persons ;</t>
  </si>
  <si>
    <t>Tasmania ;  Would not prefer to change employer to work more hours ;  &gt; 4-12 weeks of insufficient hours ;  &gt; Males ;</t>
  </si>
  <si>
    <t>Tasmania ;  Would not prefer to change employer to work more hours ;  &gt; 4-12 weeks of insufficient hours ;  &gt; Females ;</t>
  </si>
  <si>
    <t>Tasmania ;  Would not prefer to change employer to work more hours ;  &gt; 13-51 weeks of insufficient hours ;  Persons ;</t>
  </si>
  <si>
    <t>Tasmania ;  Would not prefer to change employer to work more hours ;  &gt; 13-51 weeks of insufficient hours ;  &gt; Males ;</t>
  </si>
  <si>
    <t>Tasmania ;  Would not prefer to change employer to work more hours ;  &gt; 13-51 weeks of insufficient hours ;  &gt; Females ;</t>
  </si>
  <si>
    <t>Tasmania ;  Would not prefer to change employer to work more hours ;  &gt; 52 weeks and over of insufficient hours ;  Persons ;</t>
  </si>
  <si>
    <t>Tasmania ;  Would not prefer to change employer to work more hours ;  &gt; 52 weeks and over of insufficient hours ;  &gt; Males ;</t>
  </si>
  <si>
    <t>Tasmania ;  Would not prefer to change employer to work more hours ;  &gt; 52 weeks and over of insufficient hours ;  &gt; Females ;</t>
  </si>
  <si>
    <t>Tasmania ;  Would not prefer to change employer to work more hours ;  Median duration of insufficient hours ;  Persons ;</t>
  </si>
  <si>
    <t>Tasmania ;  Would not prefer to change employer to work more hours ;  Median duration of insufficient hours ;  &gt; Males ;</t>
  </si>
  <si>
    <t>Tasmania ;  Would not prefer to change employer to work more hours ;  Median duration of insufficient hours ;  &gt; Females ;</t>
  </si>
  <si>
    <t>Tasmania ;  No preference in changing employer to work more hours ;  Underemployed part-time workers ;  Persons ;</t>
  </si>
  <si>
    <t>Tasmania ;  No preference in changing employer to work more hours ;  Underemployed part-time workers ;  &gt; Males ;</t>
  </si>
  <si>
    <t>Tasmania ;  No preference in changing employer to work more hours ;  Underemployed part-time workers ;  &gt; Females ;</t>
  </si>
  <si>
    <t>Tasmania ;  No preference in changing employer to work more hours ;  &gt; Fewer than 4 weeks of insufficient hours ;  Persons ;</t>
  </si>
  <si>
    <t>Tasmania ;  No preference in changing employer to work more hours ;  &gt; Fewer than 4 weeks of insufficient hours ;  &gt; Males ;</t>
  </si>
  <si>
    <t>Tasmania ;  No preference in changing employer to work more hours ;  &gt; Fewer than 4 weeks of insufficient hours ;  &gt; Females ;</t>
  </si>
  <si>
    <t>Tasmania ;  No preference in changing employer to work more hours ;  &gt; 4-12 weeks of insufficient hours ;  Persons ;</t>
  </si>
  <si>
    <t>Tasmania ;  No preference in changing employer to work more hours ;  &gt; 4-12 weeks of insufficient hours ;  &gt; Males ;</t>
  </si>
  <si>
    <t>Tasmania ;  No preference in changing employer to work more hours ;  &gt; 4-12 weeks of insufficient hours ;  &gt; Females ;</t>
  </si>
  <si>
    <t>Tasmania ;  No preference in changing employer to work more hours ;  &gt; 13-51 weeks of insufficient hours ;  Persons ;</t>
  </si>
  <si>
    <t>Tasmania ;  No preference in changing employer to work more hours ;  &gt; 13-51 weeks of insufficient hours ;  &gt; Males ;</t>
  </si>
  <si>
    <t>Tasmania ;  No preference in changing employer to work more hours ;  &gt; 13-51 weeks of insufficient hours ;  &gt; Females ;</t>
  </si>
  <si>
    <t>Tasmania ;  No preference in changing employer to work more hours ;  &gt; 52 weeks and over of insufficient hours ;  Persons ;</t>
  </si>
  <si>
    <t>Tasmania ;  No preference in changing employer to work more hours ;  &gt; 52 weeks and over of insufficient hours ;  &gt; Males ;</t>
  </si>
  <si>
    <t>Tasmania ;  No preference in changing employer to work more hours ;  &gt; 52 weeks and over of insufficient hours ;  &gt; Females ;</t>
  </si>
  <si>
    <t>Tasmania ;  No preference in changing employer to work more hours ;  Median duration of insufficient hours ;  Persons ;</t>
  </si>
  <si>
    <t>Tasmania ;  No preference in changing employer to work more hours ;  Median duration of insufficient hours ;  &gt; Males ;</t>
  </si>
  <si>
    <t>Tasmania ;  No preference in changing employer to work more hours ;  Median duration of insufficient hours ;  &gt; Females ;</t>
  </si>
  <si>
    <t>Northern Territory ;  Underemployed part-time workers ;  Persons ;</t>
  </si>
  <si>
    <t>Northern Territory ;  Underemployed part-time workers ;  &gt; Males ;</t>
  </si>
  <si>
    <t>Northern Territory ;  Underemployed part-time workers ;  &gt; Females ;</t>
  </si>
  <si>
    <t>Northern Territory ;  &gt; Fewer than 4 weeks of insufficient hours ;  Persons ;</t>
  </si>
  <si>
    <t>Northern Territory ;  &gt; Fewer than 4 weeks of insufficient hours ;  &gt; Males ;</t>
  </si>
  <si>
    <t>Northern Territory ;  &gt; Fewer than 4 weeks of insufficient hours ;  &gt; Females ;</t>
  </si>
  <si>
    <t>Northern Territory ;  &gt; 4-12 weeks of insufficient hours ;  Persons ;</t>
  </si>
  <si>
    <t>Northern Territory ;  &gt; 4-12 weeks of insufficient hours ;  &gt; Males ;</t>
  </si>
  <si>
    <t>Northern Territory ;  &gt; 4-12 weeks of insufficient hours ;  &gt; Females ;</t>
  </si>
  <si>
    <t>Northern Territory ;  &gt; 13-51 weeks of insufficient hours ;  Persons ;</t>
  </si>
  <si>
    <t>Northern Territory ;  &gt; 13-51 weeks of insufficient hours ;  &gt; Males ;</t>
  </si>
  <si>
    <t>Northern Territory ;  &gt; 13-51 weeks of insufficient hours ;  &gt; Females ;</t>
  </si>
  <si>
    <t>Northern Territory ;  &gt; 52 weeks and over of insufficient hours ;  Persons ;</t>
  </si>
  <si>
    <t>Northern Territory ;  &gt; 52 weeks and over of insufficient hours ;  &gt; Males ;</t>
  </si>
  <si>
    <t>Northern Territory ;  &gt; 52 weeks and over of insufficient hours ;  &gt; Females ;</t>
  </si>
  <si>
    <t>Northern Territory ;  Median duration of insufficient hours ;  Persons ;</t>
  </si>
  <si>
    <t>Northern Territory ;  Median duration of insufficient hours ;  &gt; Males ;</t>
  </si>
  <si>
    <t>Northern Territory ;  Median duration of insufficient hours ;  &gt; Females ;</t>
  </si>
  <si>
    <t>Northern Territory ;  15-64 years ;  Underemployed part-time workers ;  Persons ;</t>
  </si>
  <si>
    <t>Northern Territory ;  15-64 years ;  Underemployed part-time workers ;  &gt; Males ;</t>
  </si>
  <si>
    <t>Northern Territory ;  15-64 years ;  Underemployed part-time workers ;  &gt; Females ;</t>
  </si>
  <si>
    <t>Northern Territory ;  15-64 years ;  &gt; Fewer than 4 weeks of insufficient hours ;  Persons ;</t>
  </si>
  <si>
    <t>Northern Territory ;  15-64 years ;  &gt; Fewer than 4 weeks of insufficient hours ;  &gt; Males ;</t>
  </si>
  <si>
    <t>Northern Territory ;  15-64 years ;  &gt; Fewer than 4 weeks of insufficient hours ;  &gt; Females ;</t>
  </si>
  <si>
    <t>Northern Territory ;  15-64 years ;  &gt; 4-12 weeks of insufficient hours ;  Persons ;</t>
  </si>
  <si>
    <t>Northern Territory ;  15-64 years ;  &gt; 4-12 weeks of insufficient hours ;  &gt; Males ;</t>
  </si>
  <si>
    <t>Northern Territory ;  15-64 years ;  &gt; 4-12 weeks of insufficient hours ;  &gt; Females ;</t>
  </si>
  <si>
    <t>Northern Territory ;  15-64 years ;  &gt; 13-51 weeks of insufficient hours ;  Persons ;</t>
  </si>
  <si>
    <t>Northern Territory ;  15-64 years ;  &gt; 13-51 weeks of insufficient hours ;  &gt; Males ;</t>
  </si>
  <si>
    <t>Northern Territory ;  15-64 years ;  &gt; 13-51 weeks of insufficient hours ;  &gt; Females ;</t>
  </si>
  <si>
    <t>Northern Territory ;  15-64 years ;  &gt; 52 weeks and over of insufficient hours ;  Persons ;</t>
  </si>
  <si>
    <t>Northern Territory ;  15-64 years ;  &gt; 52 weeks and over of insufficient hours ;  &gt; Males ;</t>
  </si>
  <si>
    <t>Northern Territory ;  15-64 years ;  &gt; 52 weeks and over of insufficient hours ;  &gt; Females ;</t>
  </si>
  <si>
    <t>Northern Territory ;  15-64 years ;  Median duration of insufficient hours ;  Persons ;</t>
  </si>
  <si>
    <t>Northern Territory ;  15-64 years ;  Median duration of insufficient hours ;  &gt; Males ;</t>
  </si>
  <si>
    <t>Northern Territory ;  15-64 years ;  Median duration of insufficient hours ;  &gt; Females ;</t>
  </si>
  <si>
    <t>Northern Territory ;  &gt; 15-24 years ;  Underemployed part-time workers ;  Persons ;</t>
  </si>
  <si>
    <t>Northern Territory ;  &gt; 15-24 years ;  Underemployed part-time workers ;  &gt; Males ;</t>
  </si>
  <si>
    <t>Northern Territory ;  &gt; 15-24 years ;  Underemployed part-time workers ;  &gt; Females ;</t>
  </si>
  <si>
    <t>Northern Territory ;  &gt; 15-24 years ;  &gt; Fewer than 4 weeks of insufficient hours ;  Persons ;</t>
  </si>
  <si>
    <t>Northern Territory ;  &gt; 15-24 years ;  &gt; Fewer than 4 weeks of insufficient hours ;  &gt; Males ;</t>
  </si>
  <si>
    <t>Northern Territory ;  &gt; 15-24 years ;  &gt; Fewer than 4 weeks of insufficient hours ;  &gt; Females ;</t>
  </si>
  <si>
    <t>Northern Territory ;  &gt; 15-24 years ;  &gt; 4-12 weeks of insufficient hours ;  Persons ;</t>
  </si>
  <si>
    <t>Northern Territory ;  &gt; 15-24 years ;  &gt; 4-12 weeks of insufficient hours ;  &gt; Males ;</t>
  </si>
  <si>
    <t>Northern Territory ;  &gt; 15-24 years ;  &gt; 4-12 weeks of insufficient hours ;  &gt; Females ;</t>
  </si>
  <si>
    <t>Northern Territory ;  &gt; 15-24 years ;  &gt; 13-51 weeks of insufficient hours ;  Persons ;</t>
  </si>
  <si>
    <t>Northern Territory ;  &gt; 15-24 years ;  &gt; 13-51 weeks of insufficient hours ;  &gt; Males ;</t>
  </si>
  <si>
    <t>Northern Territory ;  &gt; 15-24 years ;  &gt; 13-51 weeks of insufficient hours ;  &gt; Females ;</t>
  </si>
  <si>
    <t>Northern Territory ;  &gt; 15-24 years ;  &gt; 52 weeks and over of insufficient hours ;  Persons ;</t>
  </si>
  <si>
    <t>Northern Territory ;  &gt; 15-24 years ;  &gt; 52 weeks and over of insufficient hours ;  &gt; Males ;</t>
  </si>
  <si>
    <t>Northern Territory ;  &gt; 15-24 years ;  &gt; 52 weeks and over of insufficient hours ;  &gt; Females ;</t>
  </si>
  <si>
    <t>Northern Territory ;  &gt; 15-24 years ;  Median duration of insufficient hours ;  Persons ;</t>
  </si>
  <si>
    <t>Northern Territory ;  &gt; 15-24 years ;  Median duration of insufficient hours ;  &gt; Males ;</t>
  </si>
  <si>
    <t>Northern Territory ;  &gt; 15-24 years ;  Median duration of insufficient hours ;  &gt; Females ;</t>
  </si>
  <si>
    <t>Northern Territory ;  &gt; 25-44 years ;  Underemployed part-time workers ;  Persons ;</t>
  </si>
  <si>
    <t>Northern Territory ;  &gt; 25-44 years ;  Underemployed part-time workers ;  &gt; Males ;</t>
  </si>
  <si>
    <t>Northern Territory ;  &gt; 25-44 years ;  Underemployed part-time workers ;  &gt; Females ;</t>
  </si>
  <si>
    <t>Northern Territory ;  &gt; 25-44 years ;  &gt; Fewer than 4 weeks of insufficient hours ;  Persons ;</t>
  </si>
  <si>
    <t>Northern Territory ;  &gt; 25-44 years ;  &gt; Fewer than 4 weeks of insufficient hours ;  &gt; Males ;</t>
  </si>
  <si>
    <t>Northern Territory ;  &gt; 25-44 years ;  &gt; Fewer than 4 weeks of insufficient hours ;  &gt; Females ;</t>
  </si>
  <si>
    <t>Northern Territory ;  &gt; 25-44 years ;  &gt; 4-12 weeks of insufficient hours ;  Persons ;</t>
  </si>
  <si>
    <t>Northern Territory ;  &gt; 25-44 years ;  &gt; 4-12 weeks of insufficient hours ;  &gt; Males ;</t>
  </si>
  <si>
    <t>Northern Territory ;  &gt; 25-44 years ;  &gt; 4-12 weeks of insufficient hours ;  &gt; Females ;</t>
  </si>
  <si>
    <t>Northern Territory ;  &gt; 25-44 years ;  &gt; 13-51 weeks of insufficient hours ;  Persons ;</t>
  </si>
  <si>
    <t>Northern Territory ;  &gt; 25-44 years ;  &gt; 13-51 weeks of insufficient hours ;  &gt; Males ;</t>
  </si>
  <si>
    <t>Northern Territory ;  &gt; 25-44 years ;  &gt; 13-51 weeks of insufficient hours ;  &gt; Females ;</t>
  </si>
  <si>
    <t>Northern Territory ;  &gt; 25-44 years ;  &gt; 52 weeks and over of insufficient hours ;  Persons ;</t>
  </si>
  <si>
    <t>Northern Territory ;  &gt; 25-44 years ;  &gt; 52 weeks and over of insufficient hours ;  &gt; Males ;</t>
  </si>
  <si>
    <t>Northern Territory ;  &gt; 25-44 years ;  &gt; 52 weeks and over of insufficient hours ;  &gt; Females ;</t>
  </si>
  <si>
    <t>Northern Territory ;  &gt; 25-44 years ;  Median duration of insufficient hours ;  Persons ;</t>
  </si>
  <si>
    <t>Northern Territory ;  &gt; 25-44 years ;  Median duration of insufficient hours ;  &gt; Males ;</t>
  </si>
  <si>
    <t>Northern Territory ;  &gt; 25-44 years ;  Median duration of insufficient hours ;  &gt; Females ;</t>
  </si>
  <si>
    <t>Northern Territory ;  &gt;&gt; 25-34 years ;  Underemployed part-time workers ;  Persons ;</t>
  </si>
  <si>
    <t>Northern Territory ;  &gt;&gt; 25-34 years ;  Underemployed part-time workers ;  &gt; Males ;</t>
  </si>
  <si>
    <t>Northern Territory ;  &gt;&gt; 25-34 years ;  Underemployed part-time workers ;  &gt; Females ;</t>
  </si>
  <si>
    <t>Northern Territory ;  &gt;&gt; 25-34 years ;  &gt; Fewer than 4 weeks of insufficient hours ;  Persons ;</t>
  </si>
  <si>
    <t>Northern Territory ;  &gt;&gt; 25-34 years ;  &gt; Fewer than 4 weeks of insufficient hours ;  &gt; Males ;</t>
  </si>
  <si>
    <t>Northern Territory ;  &gt;&gt; 25-34 years ;  &gt; Fewer than 4 weeks of insufficient hours ;  &gt; Females ;</t>
  </si>
  <si>
    <t>Northern Territory ;  &gt;&gt; 25-34 years ;  &gt; 4-12 weeks of insufficient hours ;  Persons ;</t>
  </si>
  <si>
    <t>Northern Territory ;  &gt;&gt; 25-34 years ;  &gt; 4-12 weeks of insufficient hours ;  &gt; Males ;</t>
  </si>
  <si>
    <t>Northern Territory ;  &gt;&gt; 25-34 years ;  &gt; 4-12 weeks of insufficient hours ;  &gt; Females ;</t>
  </si>
  <si>
    <t>Northern Territory ;  &gt;&gt; 25-34 years ;  &gt; 13-51 weeks of insufficient hours ;  Persons ;</t>
  </si>
  <si>
    <t>Northern Territory ;  &gt;&gt; 25-34 years ;  &gt; 13-51 weeks of insufficient hours ;  &gt; Males ;</t>
  </si>
  <si>
    <t>Northern Territory ;  &gt;&gt; 25-34 years ;  &gt; 13-51 weeks of insufficient hours ;  &gt; Females ;</t>
  </si>
  <si>
    <t>Northern Territory ;  &gt;&gt; 25-34 years ;  &gt; 52 weeks and over of insufficient hours ;  Persons ;</t>
  </si>
  <si>
    <t>Northern Territory ;  &gt;&gt; 25-34 years ;  &gt; 52 weeks and over of insufficient hours ;  &gt; Males ;</t>
  </si>
  <si>
    <t>A125580721W</t>
  </si>
  <si>
    <t>A125566681A</t>
  </si>
  <si>
    <t>A125552600C</t>
  </si>
  <si>
    <t>A125580680L</t>
  </si>
  <si>
    <t>A125566640F</t>
  </si>
  <si>
    <t>A125555408J</t>
  </si>
  <si>
    <t>A125583488T</t>
  </si>
  <si>
    <t>A125569448K</t>
  </si>
  <si>
    <t>A125549792X</t>
  </si>
  <si>
    <t>A125577872W</t>
  </si>
  <si>
    <t>A125563832V</t>
  </si>
  <si>
    <t>A125558216V</t>
  </si>
  <si>
    <t>A125586296C</t>
  </si>
  <si>
    <t>A125572256A</t>
  </si>
  <si>
    <t>A125561024K</t>
  </si>
  <si>
    <t>A125589104C</t>
  </si>
  <si>
    <t>A125575064L</t>
  </si>
  <si>
    <t>A125552601F</t>
  </si>
  <si>
    <t>A125580681R</t>
  </si>
  <si>
    <t>A125566641J</t>
  </si>
  <si>
    <t>A125552648R</t>
  </si>
  <si>
    <t>A125580728L</t>
  </si>
  <si>
    <t>A125566688T</t>
  </si>
  <si>
    <t>A125555456A</t>
  </si>
  <si>
    <t>A125583536X</t>
  </si>
  <si>
    <t>A125569496C</t>
  </si>
  <si>
    <t>A125549840F</t>
  </si>
  <si>
    <t>A125577920C</t>
  </si>
  <si>
    <t>A125563880L</t>
  </si>
  <si>
    <t>A125558264L</t>
  </si>
  <si>
    <t>A125586344K</t>
  </si>
  <si>
    <t>A125572304J</t>
  </si>
  <si>
    <t>A125561072C</t>
  </si>
  <si>
    <t>A125589152W</t>
  </si>
  <si>
    <t>A125575112V</t>
  </si>
  <si>
    <t>A125552649T</t>
  </si>
  <si>
    <t>A125580729R</t>
  </si>
  <si>
    <t>A125566689V</t>
  </si>
  <si>
    <t>A125552720W</t>
  </si>
  <si>
    <t>A125580800V</t>
  </si>
  <si>
    <t>A125566760X</t>
  </si>
  <si>
    <t>A125555528A</t>
  </si>
  <si>
    <t>A125583608X</t>
  </si>
  <si>
    <t>A125569568C</t>
  </si>
  <si>
    <t>A125549912F</t>
  </si>
  <si>
    <t>A125577992R</t>
  </si>
  <si>
    <t>A125563952L</t>
  </si>
  <si>
    <t>A125558336L</t>
  </si>
  <si>
    <t>A125586416K</t>
  </si>
  <si>
    <t>A125572376V</t>
  </si>
  <si>
    <t>A125561144C</t>
  </si>
  <si>
    <t>A125589224W</t>
  </si>
  <si>
    <t>A125575184F</t>
  </si>
  <si>
    <t>A125552721X</t>
  </si>
  <si>
    <t>A125580801W</t>
  </si>
  <si>
    <t>A125566761A</t>
  </si>
  <si>
    <t>A125552656R</t>
  </si>
  <si>
    <t>A125580736L</t>
  </si>
  <si>
    <t>A125566696T</t>
  </si>
  <si>
    <t>A125555464A</t>
  </si>
  <si>
    <t>A125583544X</t>
  </si>
  <si>
    <t>A125569504T</t>
  </si>
  <si>
    <t>A125549848X</t>
  </si>
  <si>
    <t>A125577928W</t>
  </si>
  <si>
    <t>A125563888F</t>
  </si>
  <si>
    <t>A125558272L</t>
  </si>
  <si>
    <t>A125586352K</t>
  </si>
  <si>
    <t>A125572312J</t>
  </si>
  <si>
    <t>A125561080C</t>
  </si>
  <si>
    <t>A125589160W</t>
  </si>
  <si>
    <t>A125575120V</t>
  </si>
  <si>
    <t>A125552657T</t>
  </si>
  <si>
    <t>A125580737R</t>
  </si>
  <si>
    <t>A125566697V</t>
  </si>
  <si>
    <t>A125552608W</t>
  </si>
  <si>
    <t>A125580688F</t>
  </si>
  <si>
    <t>A125566648X</t>
  </si>
  <si>
    <t>A125555416J</t>
  </si>
  <si>
    <t>A125583496T</t>
  </si>
  <si>
    <t>A125569456K</t>
  </si>
  <si>
    <t>A125549800L</t>
  </si>
  <si>
    <t>A125577880W</t>
  </si>
  <si>
    <t>A125563840V</t>
  </si>
  <si>
    <t>A125558224V</t>
  </si>
  <si>
    <t>A125586304T</t>
  </si>
  <si>
    <t>A125572264A</t>
  </si>
  <si>
    <t>A125561032K</t>
  </si>
  <si>
    <t>A125589112C</t>
  </si>
  <si>
    <t>A125575072L</t>
  </si>
  <si>
    <t>A125552609X</t>
  </si>
  <si>
    <t>A125580689J</t>
  </si>
  <si>
    <t>A125566649A</t>
  </si>
  <si>
    <t>A125552768J</t>
  </si>
  <si>
    <t>A125580848F</t>
  </si>
  <si>
    <t>A125566808X</t>
  </si>
  <si>
    <t>A125555576V</t>
  </si>
  <si>
    <t>A125583656T</t>
  </si>
  <si>
    <t>A125569616K</t>
  </si>
  <si>
    <t>A125549960X</t>
  </si>
  <si>
    <t>A125578040X</t>
  </si>
  <si>
    <t>A125564000W</t>
  </si>
  <si>
    <t>A125558384F</t>
  </si>
  <si>
    <t>A125586464C</t>
  </si>
  <si>
    <t>A125572424A</t>
  </si>
  <si>
    <t>A125561192W</t>
  </si>
  <si>
    <t>A125589272R</t>
  </si>
  <si>
    <t>A125575232L</t>
  </si>
  <si>
    <t>A125552769K</t>
  </si>
  <si>
    <t>A125580849J</t>
  </si>
  <si>
    <t>A125566809A</t>
  </si>
  <si>
    <t>A125552728R</t>
  </si>
  <si>
    <t>A125580808L</t>
  </si>
  <si>
    <t>A125566768T</t>
  </si>
  <si>
    <t>A125555536A</t>
  </si>
  <si>
    <t>A125583616X</t>
  </si>
  <si>
    <t>A125569576C</t>
  </si>
  <si>
    <t>A125549920F</t>
  </si>
  <si>
    <t>A125578000F</t>
  </si>
  <si>
    <t>A125563960L</t>
  </si>
  <si>
    <t>A125558344L</t>
  </si>
  <si>
    <t>A125586424K</t>
  </si>
  <si>
    <t>A125572384V</t>
  </si>
  <si>
    <t>A125561152C</t>
  </si>
  <si>
    <t>A125589232W</t>
  </si>
  <si>
    <t>A125575192F</t>
  </si>
  <si>
    <t>A125552729T</t>
  </si>
  <si>
    <t>A125580809R</t>
  </si>
  <si>
    <t>A125566769V</t>
  </si>
  <si>
    <t>A125552736R</t>
  </si>
  <si>
    <t>A125580816L</t>
  </si>
  <si>
    <t>A125566776T</t>
  </si>
  <si>
    <t>A125555544A</t>
  </si>
  <si>
    <t>A125583624X</t>
  </si>
  <si>
    <t>A125569584C</t>
  </si>
  <si>
    <t>A125549928X</t>
  </si>
  <si>
    <t>A125578008X</t>
  </si>
  <si>
    <t>A125563968F</t>
  </si>
  <si>
    <t>A125558352L</t>
  </si>
  <si>
    <t>A125586432K</t>
  </si>
  <si>
    <t>A125572392V</t>
  </si>
  <si>
    <t>A125561160C</t>
  </si>
  <si>
    <t>A125589240W</t>
  </si>
  <si>
    <t>A125575200V</t>
  </si>
  <si>
    <t>A125552737T</t>
  </si>
  <si>
    <t>A125580817R</t>
  </si>
  <si>
    <t>A125566777V</t>
  </si>
  <si>
    <t>A125552840R</t>
  </si>
  <si>
    <t>A125580920L</t>
  </si>
  <si>
    <t>A125566880T</t>
  </si>
  <si>
    <t>A125555648V</t>
  </si>
  <si>
    <t>A125583728T</t>
  </si>
  <si>
    <t>A125569688W</t>
  </si>
  <si>
    <t>A125550032F</t>
  </si>
  <si>
    <t>A125578112X</t>
  </si>
  <si>
    <t>A125564072J</t>
  </si>
  <si>
    <t>A125558456F</t>
  </si>
  <si>
    <t>A125586536C</t>
  </si>
  <si>
    <t>A125572496L</t>
  </si>
  <si>
    <t>A125561264W</t>
  </si>
  <si>
    <t>A125589344R</t>
  </si>
  <si>
    <t>A125575304L</t>
  </si>
  <si>
    <t>A125552841T</t>
  </si>
  <si>
    <t>A125580921R</t>
  </si>
  <si>
    <t>A125566881V</t>
  </si>
  <si>
    <t>A125552880J</t>
  </si>
  <si>
    <t>A125580960F</t>
  </si>
  <si>
    <t>A125566920X</t>
  </si>
  <si>
    <t>A125555688L</t>
  </si>
  <si>
    <t>A125583768K</t>
  </si>
  <si>
    <t>A125569728C</t>
  </si>
  <si>
    <t>A125550072X</t>
  </si>
  <si>
    <t>A125578152T</t>
  </si>
  <si>
    <t>A125564112R</t>
  </si>
  <si>
    <t>A125558496X</t>
  </si>
  <si>
    <t>A125586576W</t>
  </si>
  <si>
    <t>A125572536V</t>
  </si>
  <si>
    <t>A125561304C</t>
  </si>
  <si>
    <t>A125589384J</t>
  </si>
  <si>
    <t>A125575344F</t>
  </si>
  <si>
    <t>A125552881K</t>
  </si>
  <si>
    <t>A125580961J</t>
  </si>
  <si>
    <t>A125566921A</t>
  </si>
  <si>
    <t>A125553088W</t>
  </si>
  <si>
    <t>A125581168V</t>
  </si>
  <si>
    <t>A125567128L</t>
  </si>
  <si>
    <t>A125555896F</t>
  </si>
  <si>
    <t>A125583976C</t>
  </si>
  <si>
    <t>A125569936W</t>
  </si>
  <si>
    <t>A125550280T</t>
  </si>
  <si>
    <t>A125578360K</t>
  </si>
  <si>
    <t>A125564320J</t>
  </si>
  <si>
    <t>A125558704F</t>
  </si>
  <si>
    <t>A125586784R</t>
  </si>
  <si>
    <t>A125572744L</t>
  </si>
  <si>
    <t>A125561512W</t>
  </si>
  <si>
    <t>A125589592A</t>
  </si>
  <si>
    <t>A125575552X</t>
  </si>
  <si>
    <t>A125553089X</t>
  </si>
  <si>
    <t>A125581169W</t>
  </si>
  <si>
    <t>A125567129R</t>
  </si>
  <si>
    <t>A125552976A</t>
  </si>
  <si>
    <t>A125581056A</t>
  </si>
  <si>
    <t>A125567016V</t>
  </si>
  <si>
    <t>A125555784L</t>
  </si>
  <si>
    <t>A125583864K</t>
  </si>
  <si>
    <t>A125569824C</t>
  </si>
  <si>
    <t>A125550168T</t>
  </si>
  <si>
    <t>A125578248K</t>
  </si>
  <si>
    <t>A125564208J</t>
  </si>
  <si>
    <t>A125558592X</t>
  </si>
  <si>
    <t>A125586672W</t>
  </si>
  <si>
    <t>A125572632V</t>
  </si>
  <si>
    <t>A125561400C</t>
  </si>
  <si>
    <t>A125589480J</t>
  </si>
  <si>
    <t>A125575440F</t>
  </si>
  <si>
    <t>A125552977C</t>
  </si>
  <si>
    <t>A125581057C</t>
  </si>
  <si>
    <t>A125567017W</t>
  </si>
  <si>
    <t>A125553096W</t>
  </si>
  <si>
    <t>A125581176V</t>
  </si>
  <si>
    <t>A125567136L</t>
  </si>
  <si>
    <t>A125555904V</t>
  </si>
  <si>
    <t>A125583984C</t>
  </si>
  <si>
    <t>A125569944W</t>
  </si>
  <si>
    <t>A125550288K</t>
  </si>
  <si>
    <t>A125578368C</t>
  </si>
  <si>
    <t>A125564328A</t>
  </si>
  <si>
    <t>A125558712F</t>
  </si>
  <si>
    <t>A125586792R</t>
  </si>
  <si>
    <t>A125572752L</t>
  </si>
  <si>
    <t>A125561520W</t>
  </si>
  <si>
    <t>A125589600R</t>
  </si>
  <si>
    <t>A125575560X</t>
  </si>
  <si>
    <t>A125553097X</t>
  </si>
  <si>
    <t>A125581177W</t>
  </si>
  <si>
    <t>A125567137R</t>
  </si>
  <si>
    <t>A125553104K</t>
  </si>
  <si>
    <t>A125581184V</t>
  </si>
  <si>
    <t>A125567144L</t>
  </si>
  <si>
    <t>A125555912V</t>
  </si>
  <si>
    <t>A125583992C</t>
  </si>
  <si>
    <t>A125569952W</t>
  </si>
  <si>
    <t>A125550296K</t>
  </si>
  <si>
    <t>A125578376C</t>
  </si>
  <si>
    <t>A125564336A</t>
  </si>
  <si>
    <t>A125558720F</t>
  </si>
  <si>
    <t>A125586800C</t>
  </si>
  <si>
    <t>A125572760L</t>
  </si>
  <si>
    <t>A125561528R</t>
  </si>
  <si>
    <t>A125589608J</t>
  </si>
  <si>
    <t>Northern Territory ;  &gt;&gt; 25-34 years ;  &gt; 52 weeks and over of insufficient hours ;  &gt; Females ;</t>
  </si>
  <si>
    <t>Northern Territory ;  &gt;&gt; 25-34 years ;  Median duration of insufficient hours ;  Persons ;</t>
  </si>
  <si>
    <t>Northern Territory ;  &gt;&gt; 25-34 years ;  Median duration of insufficient hours ;  &gt; Males ;</t>
  </si>
  <si>
    <t>Northern Territory ;  &gt;&gt; 25-34 years ;  Median duration of insufficient hours ;  &gt; Females ;</t>
  </si>
  <si>
    <t>Northern Territory ;  &gt;&gt; 35-44 years ;  Underemployed part-time workers ;  Persons ;</t>
  </si>
  <si>
    <t>Northern Territory ;  &gt;&gt; 35-44 years ;  Underemployed part-time workers ;  &gt; Males ;</t>
  </si>
  <si>
    <t>Northern Territory ;  &gt;&gt; 35-44 years ;  Underemployed part-time workers ;  &gt; Females ;</t>
  </si>
  <si>
    <t>Northern Territory ;  &gt;&gt; 35-44 years ;  &gt; Fewer than 4 weeks of insufficient hours ;  Persons ;</t>
  </si>
  <si>
    <t>Northern Territory ;  &gt;&gt; 35-44 years ;  &gt; Fewer than 4 weeks of insufficient hours ;  &gt; Males ;</t>
  </si>
  <si>
    <t>Northern Territory ;  &gt;&gt; 35-44 years ;  &gt; Fewer than 4 weeks of insufficient hours ;  &gt; Females ;</t>
  </si>
  <si>
    <t>Northern Territory ;  &gt;&gt; 35-44 years ;  &gt; 4-12 weeks of insufficient hours ;  Persons ;</t>
  </si>
  <si>
    <t>Northern Territory ;  &gt;&gt; 35-44 years ;  &gt; 4-12 weeks of insufficient hours ;  &gt; Males ;</t>
  </si>
  <si>
    <t>Northern Territory ;  &gt;&gt; 35-44 years ;  &gt; 4-12 weeks of insufficient hours ;  &gt; Females ;</t>
  </si>
  <si>
    <t>Northern Territory ;  &gt;&gt; 35-44 years ;  &gt; 13-51 weeks of insufficient hours ;  Persons ;</t>
  </si>
  <si>
    <t>Northern Territory ;  &gt;&gt; 35-44 years ;  &gt; 13-51 weeks of insufficient hours ;  &gt; Males ;</t>
  </si>
  <si>
    <t>Northern Territory ;  &gt;&gt; 35-44 years ;  &gt; 13-51 weeks of insufficient hours ;  &gt; Females ;</t>
  </si>
  <si>
    <t>Northern Territory ;  &gt;&gt; 35-44 years ;  &gt; 52 weeks and over of insufficient hours ;  Persons ;</t>
  </si>
  <si>
    <t>Northern Territory ;  &gt;&gt; 35-44 years ;  &gt; 52 weeks and over of insufficient hours ;  &gt; Males ;</t>
  </si>
  <si>
    <t>Northern Territory ;  &gt;&gt; 35-44 years ;  &gt; 52 weeks and over of insufficient hours ;  &gt; Females ;</t>
  </si>
  <si>
    <t>Northern Territory ;  &gt;&gt; 35-44 years ;  Median duration of insufficient hours ;  Persons ;</t>
  </si>
  <si>
    <t>Northern Territory ;  &gt;&gt; 35-44 years ;  Median duration of insufficient hours ;  &gt; Males ;</t>
  </si>
  <si>
    <t>Northern Territory ;  &gt;&gt; 35-44 years ;  Median duration of insufficient hours ;  &gt; Females ;</t>
  </si>
  <si>
    <t>Northern Territory ;  &gt; 45-64 years ;  Underemployed part-time workers ;  Persons ;</t>
  </si>
  <si>
    <t>Northern Territory ;  &gt; 45-64 years ;  Underemployed part-time workers ;  &gt; Males ;</t>
  </si>
  <si>
    <t>Northern Territory ;  &gt; 45-64 years ;  Underemployed part-time workers ;  &gt; Females ;</t>
  </si>
  <si>
    <t>Northern Territory ;  &gt; 45-64 years ;  &gt; Fewer than 4 weeks of insufficient hours ;  Persons ;</t>
  </si>
  <si>
    <t>Northern Territory ;  &gt; 45-64 years ;  &gt; Fewer than 4 weeks of insufficient hours ;  &gt; Males ;</t>
  </si>
  <si>
    <t>Northern Territory ;  &gt; 45-64 years ;  &gt; Fewer than 4 weeks of insufficient hours ;  &gt; Females ;</t>
  </si>
  <si>
    <t>Northern Territory ;  &gt; 45-64 years ;  &gt; 4-12 weeks of insufficient hours ;  Persons ;</t>
  </si>
  <si>
    <t>Northern Territory ;  &gt; 45-64 years ;  &gt; 4-12 weeks of insufficient hours ;  &gt; Males ;</t>
  </si>
  <si>
    <t>Northern Territory ;  &gt; 45-64 years ;  &gt; 4-12 weeks of insufficient hours ;  &gt; Females ;</t>
  </si>
  <si>
    <t>Northern Territory ;  &gt; 45-64 years ;  &gt; 13-51 weeks of insufficient hours ;  Persons ;</t>
  </si>
  <si>
    <t>Northern Territory ;  &gt; 45-64 years ;  &gt; 13-51 weeks of insufficient hours ;  &gt; Males ;</t>
  </si>
  <si>
    <t>Northern Territory ;  &gt; 45-64 years ;  &gt; 13-51 weeks of insufficient hours ;  &gt; Females ;</t>
  </si>
  <si>
    <t>Northern Territory ;  &gt; 45-64 years ;  &gt; 52 weeks and over of insufficient hours ;  Persons ;</t>
  </si>
  <si>
    <t>Northern Territory ;  &gt; 45-64 years ;  &gt; 52 weeks and over of insufficient hours ;  &gt; Males ;</t>
  </si>
  <si>
    <t>Northern Territory ;  &gt; 45-64 years ;  &gt; 52 weeks and over of insufficient hours ;  &gt; Females ;</t>
  </si>
  <si>
    <t>Northern Territory ;  &gt; 45-64 years ;  Median duration of insufficient hours ;  Persons ;</t>
  </si>
  <si>
    <t>Northern Territory ;  &gt; 45-64 years ;  Median duration of insufficient hours ;  &gt; Males ;</t>
  </si>
  <si>
    <t>Northern Territory ;  &gt; 45-64 years ;  Median duration of insufficient hours ;  &gt; Females ;</t>
  </si>
  <si>
    <t>Northern Territory ;  &gt;&gt; 45-54 years ;  Underemployed part-time workers ;  Persons ;</t>
  </si>
  <si>
    <t>Northern Territory ;  &gt;&gt; 45-54 years ;  Underemployed part-time workers ;  &gt; Males ;</t>
  </si>
  <si>
    <t>Northern Territory ;  &gt;&gt; 45-54 years ;  Underemployed part-time workers ;  &gt; Females ;</t>
  </si>
  <si>
    <t>Northern Territory ;  &gt;&gt; 45-54 years ;  &gt; Fewer than 4 weeks of insufficient hours ;  Persons ;</t>
  </si>
  <si>
    <t>Northern Territory ;  &gt;&gt; 45-54 years ;  &gt; Fewer than 4 weeks of insufficient hours ;  &gt; Males ;</t>
  </si>
  <si>
    <t>Northern Territory ;  &gt;&gt; 45-54 years ;  &gt; Fewer than 4 weeks of insufficient hours ;  &gt; Females ;</t>
  </si>
  <si>
    <t>Northern Territory ;  &gt;&gt; 45-54 years ;  &gt; 4-12 weeks of insufficient hours ;  Persons ;</t>
  </si>
  <si>
    <t>Northern Territory ;  &gt;&gt; 45-54 years ;  &gt; 4-12 weeks of insufficient hours ;  &gt; Males ;</t>
  </si>
  <si>
    <t>Northern Territory ;  &gt;&gt; 45-54 years ;  &gt; 4-12 weeks of insufficient hours ;  &gt; Females ;</t>
  </si>
  <si>
    <t>Northern Territory ;  &gt;&gt; 45-54 years ;  &gt; 13-51 weeks of insufficient hours ;  Persons ;</t>
  </si>
  <si>
    <t>Northern Territory ;  &gt;&gt; 45-54 years ;  &gt; 13-51 weeks of insufficient hours ;  &gt; Males ;</t>
  </si>
  <si>
    <t>Northern Territory ;  &gt;&gt; 45-54 years ;  &gt; 13-51 weeks of insufficient hours ;  &gt; Females ;</t>
  </si>
  <si>
    <t>Northern Territory ;  &gt;&gt; 45-54 years ;  &gt; 52 weeks and over of insufficient hours ;  Persons ;</t>
  </si>
  <si>
    <t>Northern Territory ;  &gt;&gt; 45-54 years ;  &gt; 52 weeks and over of insufficient hours ;  &gt; Males ;</t>
  </si>
  <si>
    <t>Northern Territory ;  &gt;&gt; 45-54 years ;  &gt; 52 weeks and over of insufficient hours ;  &gt; Females ;</t>
  </si>
  <si>
    <t>Northern Territory ;  &gt;&gt; 45-54 years ;  Median duration of insufficient hours ;  Persons ;</t>
  </si>
  <si>
    <t>Northern Territory ;  &gt;&gt; 45-54 years ;  Median duration of insufficient hours ;  &gt; Males ;</t>
  </si>
  <si>
    <t>Northern Territory ;  &gt;&gt; 45-54 years ;  Median duration of insufficient hours ;  &gt; Females ;</t>
  </si>
  <si>
    <t>Northern Territory ;  &gt;&gt; 55-64 years ;  Underemployed part-time workers ;  Persons ;</t>
  </si>
  <si>
    <t>Northern Territory ;  &gt;&gt; 55-64 years ;  Underemployed part-time workers ;  &gt; Males ;</t>
  </si>
  <si>
    <t>Northern Territory ;  &gt;&gt; 55-64 years ;  Underemployed part-time workers ;  &gt; Females ;</t>
  </si>
  <si>
    <t>Northern Territory ;  &gt;&gt; 55-64 years ;  &gt; Fewer than 4 weeks of insufficient hours ;  Persons ;</t>
  </si>
  <si>
    <t>Northern Territory ;  &gt;&gt; 55-64 years ;  &gt; Fewer than 4 weeks of insufficient hours ;  &gt; Males ;</t>
  </si>
  <si>
    <t>Northern Territory ;  &gt;&gt; 55-64 years ;  &gt; Fewer than 4 weeks of insufficient hours ;  &gt; Females ;</t>
  </si>
  <si>
    <t>Northern Territory ;  &gt;&gt; 55-64 years ;  &gt; 4-12 weeks of insufficient hours ;  Persons ;</t>
  </si>
  <si>
    <t>Northern Territory ;  &gt;&gt; 55-64 years ;  &gt; 4-12 weeks of insufficient hours ;  &gt; Males ;</t>
  </si>
  <si>
    <t>Northern Territory ;  &gt;&gt; 55-64 years ;  &gt; 4-12 weeks of insufficient hours ;  &gt; Females ;</t>
  </si>
  <si>
    <t>Northern Territory ;  &gt;&gt; 55-64 years ;  &gt; 13-51 weeks of insufficient hours ;  Persons ;</t>
  </si>
  <si>
    <t>Northern Territory ;  &gt;&gt; 55-64 years ;  &gt; 13-51 weeks of insufficient hours ;  &gt; Males ;</t>
  </si>
  <si>
    <t>Northern Territory ;  &gt;&gt; 55-64 years ;  &gt; 13-51 weeks of insufficient hours ;  &gt; Females ;</t>
  </si>
  <si>
    <t>Northern Territory ;  &gt;&gt; 55-64 years ;  &gt; 52 weeks and over of insufficient hours ;  Persons ;</t>
  </si>
  <si>
    <t>Northern Territory ;  &gt;&gt; 55-64 years ;  &gt; 52 weeks and over of insufficient hours ;  &gt; Males ;</t>
  </si>
  <si>
    <t>Northern Territory ;  &gt;&gt; 55-64 years ;  &gt; 52 weeks and over of insufficient hours ;  &gt; Females ;</t>
  </si>
  <si>
    <t>Northern Territory ;  &gt;&gt; 55-64 years ;  Median duration of insufficient hours ;  Persons ;</t>
  </si>
  <si>
    <t>Northern Territory ;  &gt;&gt; 55-64 years ;  Median duration of insufficient hours ;  &gt; Males ;</t>
  </si>
  <si>
    <t>Northern Territory ;  &gt;&gt; 55-64 years ;  Median duration of insufficient hours ;  &gt; Females ;</t>
  </si>
  <si>
    <t>Northern Territory ;  65 years and over ;  Underemployed part-time workers ;  Persons ;</t>
  </si>
  <si>
    <t>Northern Territory ;  65 years and over ;  Underemployed part-time workers ;  &gt; Males ;</t>
  </si>
  <si>
    <t>Northern Territory ;  65 years and over ;  Underemployed part-time workers ;  &gt; Females ;</t>
  </si>
  <si>
    <t>Northern Territory ;  65 years and over ;  &gt; Fewer than 4 weeks of insufficient hours ;  Persons ;</t>
  </si>
  <si>
    <t>Northern Territory ;  65 years and over ;  &gt; Fewer than 4 weeks of insufficient hours ;  &gt; Males ;</t>
  </si>
  <si>
    <t>Northern Territory ;  65 years and over ;  &gt; Fewer than 4 weeks of insufficient hours ;  &gt; Females ;</t>
  </si>
  <si>
    <t>Northern Territory ;  65 years and over ;  &gt; 4-12 weeks of insufficient hours ;  Persons ;</t>
  </si>
  <si>
    <t>Northern Territory ;  65 years and over ;  &gt; 4-12 weeks of insufficient hours ;  &gt; Males ;</t>
  </si>
  <si>
    <t>Northern Territory ;  65 years and over ;  &gt; 4-12 weeks of insufficient hours ;  &gt; Females ;</t>
  </si>
  <si>
    <t>Northern Territory ;  65 years and over ;  &gt; 13-51 weeks of insufficient hours ;  Persons ;</t>
  </si>
  <si>
    <t>Northern Territory ;  65 years and over ;  &gt; 13-51 weeks of insufficient hours ;  &gt; Males ;</t>
  </si>
  <si>
    <t>Northern Territory ;  65 years and over ;  &gt; 13-51 weeks of insufficient hours ;  &gt; Females ;</t>
  </si>
  <si>
    <t>Northern Territory ;  65 years and over ;  &gt; 52 weeks and over of insufficient hours ;  Persons ;</t>
  </si>
  <si>
    <t>Northern Territory ;  65 years and over ;  &gt; 52 weeks and over of insufficient hours ;  &gt; Males ;</t>
  </si>
  <si>
    <t>Northern Territory ;  65 years and over ;  &gt; 52 weeks and over of insufficient hours ;  &gt; Females ;</t>
  </si>
  <si>
    <t>Northern Territory ;  65 years and over ;  Median duration of insufficient hours ;  Persons ;</t>
  </si>
  <si>
    <t>Northern Territory ;  65 years and over ;  Median duration of insufficient hours ;  &gt; Males ;</t>
  </si>
  <si>
    <t>Northern Territory ;  65 years and over ;  Median duration of insufficient hours ;  &gt; Females ;</t>
  </si>
  <si>
    <t>Northern Territory ;  Family member ;  Underemployed part-time workers ;  Persons ;</t>
  </si>
  <si>
    <t>Northern Territory ;  Family member ;  Underemployed part-time workers ;  &gt; Males ;</t>
  </si>
  <si>
    <t>Northern Territory ;  Family member ;  Underemployed part-time workers ;  &gt; Females ;</t>
  </si>
  <si>
    <t>Northern Territory ;  Family member ;  &gt; Fewer than 4 weeks of insufficient hours ;  Persons ;</t>
  </si>
  <si>
    <t>Northern Territory ;  Family member ;  &gt; Fewer than 4 weeks of insufficient hours ;  &gt; Males ;</t>
  </si>
  <si>
    <t>Northern Territory ;  Family member ;  &gt; Fewer than 4 weeks of insufficient hours ;  &gt; Females ;</t>
  </si>
  <si>
    <t>Northern Territory ;  Family member ;  &gt; 4-12 weeks of insufficient hours ;  Persons ;</t>
  </si>
  <si>
    <t>Northern Territory ;  Family member ;  &gt; 4-12 weeks of insufficient hours ;  &gt; Males ;</t>
  </si>
  <si>
    <t>Northern Territory ;  Family member ;  &gt; 4-12 weeks of insufficient hours ;  &gt; Females ;</t>
  </si>
  <si>
    <t>Northern Territory ;  Family member ;  &gt; 13-51 weeks of insufficient hours ;  Persons ;</t>
  </si>
  <si>
    <t>Northern Territory ;  Family member ;  &gt; 13-51 weeks of insufficient hours ;  &gt; Males ;</t>
  </si>
  <si>
    <t>Northern Territory ;  Family member ;  &gt; 13-51 weeks of insufficient hours ;  &gt; Females ;</t>
  </si>
  <si>
    <t>Northern Territory ;  Family member ;  &gt; 52 weeks and over of insufficient hours ;  Persons ;</t>
  </si>
  <si>
    <t>Northern Territory ;  Family member ;  &gt; 52 weeks and over of insufficient hours ;  &gt; Males ;</t>
  </si>
  <si>
    <t>Northern Territory ;  Family member ;  &gt; 52 weeks and over of insufficient hours ;  &gt; Females ;</t>
  </si>
  <si>
    <t>Northern Territory ;  Family member ;  Median duration of insufficient hours ;  Persons ;</t>
  </si>
  <si>
    <t>Northern Territory ;  Family member ;  Median duration of insufficient hours ;  &gt; Males ;</t>
  </si>
  <si>
    <t>Northern Territory ;  Family member ;  Median duration of insufficient hours ;  &gt; Females ;</t>
  </si>
  <si>
    <t>Northern Territory ;  &gt; Husband, wife or partner ;  Underemployed part-time workers ;  Persons ;</t>
  </si>
  <si>
    <t>Northern Territory ;  &gt; Husband, wife or partner ;  Underemployed part-time workers ;  &gt; Males ;</t>
  </si>
  <si>
    <t>Northern Territory ;  &gt; Husband, wife or partner ;  Underemployed part-time workers ;  &gt; Females ;</t>
  </si>
  <si>
    <t>Northern Territory ;  &gt; Husband, wife or partner ;  &gt; Fewer than 4 weeks of insufficient hours ;  Persons ;</t>
  </si>
  <si>
    <t>Northern Territory ;  &gt; Husband, wife or partner ;  &gt; Fewer than 4 weeks of insufficient hours ;  &gt; Males ;</t>
  </si>
  <si>
    <t>Northern Territory ;  &gt; Husband, wife or partner ;  &gt; Fewer than 4 weeks of insufficient hours ;  &gt; Females ;</t>
  </si>
  <si>
    <t>Northern Territory ;  &gt; Husband, wife or partner ;  &gt; 4-12 weeks of insufficient hours ;  Persons ;</t>
  </si>
  <si>
    <t>Northern Territory ;  &gt; Husband, wife or partner ;  &gt; 4-12 weeks of insufficient hours ;  &gt; Males ;</t>
  </si>
  <si>
    <t>Northern Territory ;  &gt; Husband, wife or partner ;  &gt; 4-12 weeks of insufficient hours ;  &gt; Females ;</t>
  </si>
  <si>
    <t>Northern Territory ;  &gt; Husband, wife or partner ;  &gt; 13-51 weeks of insufficient hours ;  Persons ;</t>
  </si>
  <si>
    <t>Northern Territory ;  &gt; Husband, wife or partner ;  &gt; 13-51 weeks of insufficient hours ;  &gt; Males ;</t>
  </si>
  <si>
    <t>Northern Territory ;  &gt; Husband, wife or partner ;  &gt; 13-51 weeks of insufficient hours ;  &gt; Females ;</t>
  </si>
  <si>
    <t>Northern Territory ;  &gt; Husband, wife or partner ;  &gt; 52 weeks and over of insufficient hours ;  Persons ;</t>
  </si>
  <si>
    <t>Northern Territory ;  &gt; Husband, wife or partner ;  &gt; 52 weeks and over of insufficient hours ;  &gt; Males ;</t>
  </si>
  <si>
    <t>Northern Territory ;  &gt; Husband, wife or partner ;  &gt; 52 weeks and over of insufficient hours ;  &gt; Females ;</t>
  </si>
  <si>
    <t>Northern Territory ;  &gt; Husband, wife or partner ;  Median duration of insufficient hours ;  Persons ;</t>
  </si>
  <si>
    <t>Northern Territory ;  &gt; Husband, wife or partner ;  Median duration of insufficient hours ;  &gt; Males ;</t>
  </si>
  <si>
    <t>Northern Territory ;  &gt; Husband, wife or partner ;  Median duration of insufficient hours ;  &gt; Females ;</t>
  </si>
  <si>
    <t>Northern Territory ;  &gt;&gt; Husband, wife or partner with dependants ;  Underemployed part-time workers ;  Persons ;</t>
  </si>
  <si>
    <t>Northern Territory ;  &gt;&gt; Husband, wife or partner with dependants ;  Underemployed part-time workers ;  &gt; Males ;</t>
  </si>
  <si>
    <t>Northern Territory ;  &gt;&gt; Husband, wife or partner with dependants ;  Underemployed part-time workers ;  &gt; Females ;</t>
  </si>
  <si>
    <t>Northern Territory ;  &gt;&gt; Husband, wife or partner with dependants ;  &gt; Fewer than 4 weeks of insufficient hours ;  Persons ;</t>
  </si>
  <si>
    <t>Northern Territory ;  &gt;&gt; Husband, wife or partner with dependants ;  &gt; Fewer than 4 weeks of insufficient hours ;  &gt; Males ;</t>
  </si>
  <si>
    <t>Northern Territory ;  &gt;&gt; Husband, wife or partner with dependants ;  &gt; Fewer than 4 weeks of insufficient hours ;  &gt; Females ;</t>
  </si>
  <si>
    <t>Northern Territory ;  &gt;&gt; Husband, wife or partner with dependants ;  &gt; 4-12 weeks of insufficient hours ;  Persons ;</t>
  </si>
  <si>
    <t>Northern Territory ;  &gt;&gt; Husband, wife or partner with dependants ;  &gt; 4-12 weeks of insufficient hours ;  &gt; Males ;</t>
  </si>
  <si>
    <t>Northern Territory ;  &gt;&gt; Husband, wife or partner with dependants ;  &gt; 4-12 weeks of insufficient hours ;  &gt; Females ;</t>
  </si>
  <si>
    <t>Northern Territory ;  &gt;&gt; Husband, wife or partner with dependants ;  &gt; 13-51 weeks of insufficient hours ;  Persons ;</t>
  </si>
  <si>
    <t>Northern Territory ;  &gt;&gt; Husband, wife or partner with dependants ;  &gt; 13-51 weeks of insufficient hours ;  &gt; Males ;</t>
  </si>
  <si>
    <t>Northern Territory ;  &gt;&gt; Husband, wife or partner with dependants ;  &gt; 13-51 weeks of insufficient hours ;  &gt; Females ;</t>
  </si>
  <si>
    <t>Northern Territory ;  &gt;&gt; Husband, wife or partner with dependants ;  &gt; 52 weeks and over of insufficient hours ;  Persons ;</t>
  </si>
  <si>
    <t>Northern Territory ;  &gt;&gt; Husband, wife or partner with dependants ;  &gt; 52 weeks and over of insufficient hours ;  &gt; Males ;</t>
  </si>
  <si>
    <t>Northern Territory ;  &gt;&gt; Husband, wife or partner with dependants ;  &gt; 52 weeks and over of insufficient hours ;  &gt; Females ;</t>
  </si>
  <si>
    <t>Northern Territory ;  &gt;&gt; Husband, wife or partner with dependants ;  Median duration of insufficient hours ;  Persons ;</t>
  </si>
  <si>
    <t>Northern Territory ;  &gt;&gt; Husband, wife or partner with dependants ;  Median duration of insufficient hours ;  &gt; Males ;</t>
  </si>
  <si>
    <t>Northern Territory ;  &gt;&gt; Husband, wife or partner with dependants ;  Median duration of insufficient hours ;  &gt; Females ;</t>
  </si>
  <si>
    <t>Northern Territory ;  &gt;&gt; Husband, wife or partner without dependants ;  Underemployed part-time workers ;  Persons ;</t>
  </si>
  <si>
    <t>Northern Territory ;  &gt;&gt; Husband, wife or partner without dependants ;  Underemployed part-time workers ;  &gt; Males ;</t>
  </si>
  <si>
    <t>Northern Territory ;  &gt;&gt; Husband, wife or partner without dependants ;  Underemployed part-time workers ;  &gt; Females ;</t>
  </si>
  <si>
    <t>Northern Territory ;  &gt;&gt; Husband, wife or partner without dependants ;  &gt; Fewer than 4 weeks of insufficient hours ;  Persons ;</t>
  </si>
  <si>
    <t>Northern Territory ;  &gt;&gt; Husband, wife or partner without dependants ;  &gt; Fewer than 4 weeks of insufficient hours ;  &gt; Males ;</t>
  </si>
  <si>
    <t>Northern Territory ;  &gt;&gt; Husband, wife or partner without dependants ;  &gt; Fewer than 4 weeks of insufficient hours ;  &gt; Females ;</t>
  </si>
  <si>
    <t>Northern Territory ;  &gt;&gt; Husband, wife or partner without dependants ;  &gt; 4-12 weeks of insufficient hours ;  Persons ;</t>
  </si>
  <si>
    <t>Northern Territory ;  &gt;&gt; Husband, wife or partner without dependants ;  &gt; 4-12 weeks of insufficient hours ;  &gt; Males ;</t>
  </si>
  <si>
    <t>Northern Territory ;  &gt;&gt; Husband, wife or partner without dependants ;  &gt; 4-12 weeks of insufficient hours ;  &gt; Females ;</t>
  </si>
  <si>
    <t>Northern Territory ;  &gt;&gt; Husband, wife or partner without dependants ;  &gt; 13-51 weeks of insufficient hours ;  Persons ;</t>
  </si>
  <si>
    <t>Northern Territory ;  &gt;&gt; Husband, wife or partner without dependants ;  &gt; 13-51 weeks of insufficient hours ;  &gt; Males ;</t>
  </si>
  <si>
    <t>Northern Territory ;  &gt;&gt; Husband, wife or partner without dependants ;  &gt; 13-51 weeks of insufficient hours ;  &gt; Females ;</t>
  </si>
  <si>
    <t>Northern Territory ;  &gt;&gt; Husband, wife or partner without dependants ;  &gt; 52 weeks and over of insufficient hours ;  Persons ;</t>
  </si>
  <si>
    <t>Northern Territory ;  &gt;&gt; Husband, wife or partner without dependants ;  &gt; 52 weeks and over of insufficient hours ;  &gt; Males ;</t>
  </si>
  <si>
    <t>Northern Territory ;  &gt;&gt; Husband, wife or partner without dependants ;  &gt; 52 weeks and over of insufficient hours ;  &gt; Females ;</t>
  </si>
  <si>
    <t>Northern Territory ;  &gt;&gt; Husband, wife or partner without dependants ;  Median duration of insufficient hours ;  Persons ;</t>
  </si>
  <si>
    <t>Northern Territory ;  &gt;&gt; Husband, wife or partner without dependants ;  Median duration of insufficient hours ;  &gt; Males ;</t>
  </si>
  <si>
    <t>Northern Territory ;  &gt;&gt; Husband, wife or partner without dependants ;  Median duration of insufficient hours ;  &gt; Females ;</t>
  </si>
  <si>
    <t>Northern Territory ;  &gt; Lone parent ;  Underemployed part-time workers ;  Persons ;</t>
  </si>
  <si>
    <t>Northern Territory ;  &gt; Lone parent ;  Underemployed part-time workers ;  &gt; Males ;</t>
  </si>
  <si>
    <t>Northern Territory ;  &gt; Lone parent ;  Underemployed part-time workers ;  &gt; Females ;</t>
  </si>
  <si>
    <t>Northern Territory ;  &gt; Lone parent ;  &gt; Fewer than 4 weeks of insufficient hours ;  Persons ;</t>
  </si>
  <si>
    <t>Northern Territory ;  &gt; Lone parent ;  &gt; Fewer than 4 weeks of insufficient hours ;  &gt; Males ;</t>
  </si>
  <si>
    <t>Northern Territory ;  &gt; Lone parent ;  &gt; Fewer than 4 weeks of insufficient hours ;  &gt; Females ;</t>
  </si>
  <si>
    <t>Northern Territory ;  &gt; Lone parent ;  &gt; 4-12 weeks of insufficient hours ;  Persons ;</t>
  </si>
  <si>
    <t>Northern Territory ;  &gt; Lone parent ;  &gt; 4-12 weeks of insufficient hours ;  &gt; Males ;</t>
  </si>
  <si>
    <t>Northern Territory ;  &gt; Lone parent ;  &gt; 4-12 weeks of insufficient hours ;  &gt; Females ;</t>
  </si>
  <si>
    <t>Northern Territory ;  &gt; Lone parent ;  &gt; 13-51 weeks of insufficient hours ;  Persons ;</t>
  </si>
  <si>
    <t>Northern Territory ;  &gt; Lone parent ;  &gt; 13-51 weeks of insufficient hours ;  &gt; Males ;</t>
  </si>
  <si>
    <t>Northern Territory ;  &gt; Lone parent ;  &gt; 13-51 weeks of insufficient hours ;  &gt; Females ;</t>
  </si>
  <si>
    <t>Northern Territory ;  &gt; Lone parent ;  &gt; 52 weeks and over of insufficient hours ;  Persons ;</t>
  </si>
  <si>
    <t>Northern Territory ;  &gt; Lone parent ;  &gt; 52 weeks and over of insufficient hours ;  &gt; Males ;</t>
  </si>
  <si>
    <t>Northern Territory ;  &gt; Lone parent ;  &gt; 52 weeks and over of insufficient hours ;  &gt; Females ;</t>
  </si>
  <si>
    <t>Northern Territory ;  &gt; Lone parent ;  Median duration of insufficient hours ;  Persons ;</t>
  </si>
  <si>
    <t>Northern Territory ;  &gt; Lone parent ;  Median duration of insufficient hours ;  &gt; Males ;</t>
  </si>
  <si>
    <t>Northern Territory ;  &gt; Lone parent ;  Median duration of insufficient hours ;  &gt; Females ;</t>
  </si>
  <si>
    <t>Northern Territory ;  &gt; Dependent student ;  Underemployed part-time workers ;  Persons ;</t>
  </si>
  <si>
    <t>Northern Territory ;  &gt; Dependent student ;  Underemployed part-time workers ;  &gt; Males ;</t>
  </si>
  <si>
    <t>Northern Territory ;  &gt; Dependent student ;  Underemployed part-time workers ;  &gt; Females ;</t>
  </si>
  <si>
    <t>Northern Territory ;  &gt; Dependent student ;  &gt; Fewer than 4 weeks of insufficient hours ;  Persons ;</t>
  </si>
  <si>
    <t>Northern Territory ;  &gt; Dependent student ;  &gt; Fewer than 4 weeks of insufficient hours ;  &gt; Males ;</t>
  </si>
  <si>
    <t>Northern Territory ;  &gt; Dependent student ;  &gt; Fewer than 4 weeks of insufficient hours ;  &gt; Females ;</t>
  </si>
  <si>
    <t>Northern Territory ;  &gt; Dependent student ;  &gt; 4-12 weeks of insufficient hours ;  Persons ;</t>
  </si>
  <si>
    <t>Northern Territory ;  &gt; Dependent student ;  &gt; 4-12 weeks of insufficient hours ;  &gt; Males ;</t>
  </si>
  <si>
    <t>Northern Territory ;  &gt; Dependent student ;  &gt; 4-12 weeks of insufficient hours ;  &gt; Females ;</t>
  </si>
  <si>
    <t>Northern Territory ;  &gt; Dependent student ;  &gt; 13-51 weeks of insufficient hours ;  Persons ;</t>
  </si>
  <si>
    <t>Northern Territory ;  &gt; Dependent student ;  &gt; 13-51 weeks of insufficient hours ;  &gt; Males ;</t>
  </si>
  <si>
    <t>Northern Territory ;  &gt; Dependent student ;  &gt; 13-51 weeks of insufficient hours ;  &gt; Females ;</t>
  </si>
  <si>
    <t>Northern Territory ;  &gt; Dependent student ;  &gt; 52 weeks and over of insufficient hours ;  Persons ;</t>
  </si>
  <si>
    <t>Northern Territory ;  &gt; Dependent student ;  &gt; 52 weeks and over of insufficient hours ;  &gt; Males ;</t>
  </si>
  <si>
    <t>Northern Territory ;  &gt; Dependent student ;  &gt; 52 weeks and over of insufficient hours ;  &gt; Females ;</t>
  </si>
  <si>
    <t>Northern Territory ;  &gt; Dependent student ;  Median duration of insufficient hours ;  Persons ;</t>
  </si>
  <si>
    <t>Northern Territory ;  &gt; Dependent student ;  Median duration of insufficient hours ;  &gt; Males ;</t>
  </si>
  <si>
    <t>Northern Territory ;  &gt; Dependent student ;  Median duration of insufficient hours ;  &gt; Females ;</t>
  </si>
  <si>
    <t>Northern Territory ;  &gt; Non-dependent child ;  Underemployed part-time workers ;  Persons ;</t>
  </si>
  <si>
    <t>Northern Territory ;  &gt; Non-dependent child ;  Underemployed part-time workers ;  &gt; Males ;</t>
  </si>
  <si>
    <t>Northern Territory ;  &gt; Non-dependent child ;  Underemployed part-time workers ;  &gt; Females ;</t>
  </si>
  <si>
    <t>Northern Territory ;  &gt; Non-dependent child ;  &gt; Fewer than 4 weeks of insufficient hours ;  Persons ;</t>
  </si>
  <si>
    <t>Northern Territory ;  &gt; Non-dependent child ;  &gt; Fewer than 4 weeks of insufficient hours ;  &gt; Males ;</t>
  </si>
  <si>
    <t>Northern Territory ;  &gt; Non-dependent child ;  &gt; Fewer than 4 weeks of insufficient hours ;  &gt; Females ;</t>
  </si>
  <si>
    <t>Northern Territory ;  &gt; Non-dependent child ;  &gt; 4-12 weeks of insufficient hours ;  Persons ;</t>
  </si>
  <si>
    <t>Northern Territory ;  &gt; Non-dependent child ;  &gt; 4-12 weeks of insufficient hours ;  &gt; Males ;</t>
  </si>
  <si>
    <t>Northern Territory ;  &gt; Non-dependent child ;  &gt; 4-12 weeks of insufficient hours ;  &gt; Females ;</t>
  </si>
  <si>
    <t>Northern Territory ;  &gt; Non-dependent child ;  &gt; 13-51 weeks of insufficient hours ;  Persons ;</t>
  </si>
  <si>
    <t>Northern Territory ;  &gt; Non-dependent child ;  &gt; 13-51 weeks of insufficient hours ;  &gt; Males ;</t>
  </si>
  <si>
    <t>Northern Territory ;  &gt; Non-dependent child ;  &gt; 13-51 weeks of insufficient hours ;  &gt; Females ;</t>
  </si>
  <si>
    <t>Northern Territory ;  &gt; Non-dependent child ;  &gt; 52 weeks and over of insufficient hours ;  Persons ;</t>
  </si>
  <si>
    <t>Northern Territory ;  &gt; Non-dependent child ;  &gt; 52 weeks and over of insufficient hours ;  &gt; Males ;</t>
  </si>
  <si>
    <t>Northern Territory ;  &gt; Non-dependent child ;  &gt; 52 weeks and over of insufficient hours ;  &gt; Females ;</t>
  </si>
  <si>
    <t>Northern Territory ;  &gt; Non-dependent child ;  Median duration of insufficient hours ;  Persons ;</t>
  </si>
  <si>
    <t>Northern Territory ;  &gt; Non-dependent child ;  Median duration of insufficient hours ;  &gt; Males ;</t>
  </si>
  <si>
    <t>Northern Territory ;  &gt; Non-dependent child ;  Median duration of insufficient hours ;  &gt; Females ;</t>
  </si>
  <si>
    <t>Northern Territory ;  &gt; Other relative ;  Underemployed part-time workers ;  Persons ;</t>
  </si>
  <si>
    <t>Northern Territory ;  &gt; Other relative ;  Underemployed part-time workers ;  &gt; Males ;</t>
  </si>
  <si>
    <t>Northern Territory ;  &gt; Other relative ;  Underemployed part-time workers ;  &gt; Females ;</t>
  </si>
  <si>
    <t>Northern Territory ;  &gt; Other relative ;  &gt; Fewer than 4 weeks of insufficient hours ;  Persons ;</t>
  </si>
  <si>
    <t>Northern Territory ;  &gt; Other relative ;  &gt; Fewer than 4 weeks of insufficient hours ;  &gt; Males ;</t>
  </si>
  <si>
    <t>Northern Territory ;  &gt; Other relative ;  &gt; Fewer than 4 weeks of insufficient hours ;  &gt; Females ;</t>
  </si>
  <si>
    <t>Northern Territory ;  &gt; Other relative ;  &gt; 4-12 weeks of insufficient hours ;  Persons ;</t>
  </si>
  <si>
    <t>Northern Territory ;  &gt; Other relative ;  &gt; 4-12 weeks of insufficient hours ;  &gt; Males ;</t>
  </si>
  <si>
    <t>Northern Territory ;  &gt; Other relative ;  &gt; 4-12 weeks of insufficient hours ;  &gt; Females ;</t>
  </si>
  <si>
    <t>Northern Territory ;  &gt; Other relative ;  &gt; 13-51 weeks of insufficient hours ;  Persons ;</t>
  </si>
  <si>
    <t>Northern Territory ;  &gt; Other relative ;  &gt; 13-51 weeks of insufficient hours ;  &gt; Males ;</t>
  </si>
  <si>
    <t>Northern Territory ;  &gt; Other relative ;  &gt; 13-51 weeks of insufficient hours ;  &gt; Females ;</t>
  </si>
  <si>
    <t>Northern Territory ;  &gt; Other relative ;  &gt; 52 weeks and over of insufficient hours ;  Persons ;</t>
  </si>
  <si>
    <t>Northern Territory ;  &gt; Other relative ;  &gt; 52 weeks and over of insufficient hours ;  &gt; Males ;</t>
  </si>
  <si>
    <t>Northern Territory ;  &gt; Other relative ;  &gt; 52 weeks and over of insufficient hours ;  &gt; Females ;</t>
  </si>
  <si>
    <t>Northern Territory ;  &gt; Other relative ;  Median duration of insufficient hours ;  Persons ;</t>
  </si>
  <si>
    <t>Northern Territory ;  &gt; Other relative ;  Median duration of insufficient hours ;  &gt; Males ;</t>
  </si>
  <si>
    <t>Northern Territory ;  &gt; Other relative ;  Median duration of insufficient hours ;  &gt; Females ;</t>
  </si>
  <si>
    <t>Northern Territory ;  Not in a family ;  Underemployed part-time workers ;  Persons ;</t>
  </si>
  <si>
    <t>Northern Territory ;  Not in a family ;  Underemployed part-time workers ;  &gt; Males ;</t>
  </si>
  <si>
    <t>Northern Territory ;  Not in a family ;  Underemployed part-time workers ;  &gt; Females ;</t>
  </si>
  <si>
    <t>Northern Territory ;  Not in a family ;  &gt; Fewer than 4 weeks of insufficient hours ;  Persons ;</t>
  </si>
  <si>
    <t>Northern Territory ;  Not in a family ;  &gt; Fewer than 4 weeks of insufficient hours ;  &gt; Males ;</t>
  </si>
  <si>
    <t>Northern Territory ;  Not in a family ;  &gt; Fewer than 4 weeks of insufficient hours ;  &gt; Females ;</t>
  </si>
  <si>
    <t>Northern Territory ;  Not in a family ;  &gt; 4-12 weeks of insufficient hours ;  Persons ;</t>
  </si>
  <si>
    <t>Northern Territory ;  Not in a family ;  &gt; 4-12 weeks of insufficient hours ;  &gt; Males ;</t>
  </si>
  <si>
    <t>Northern Territory ;  Not in a family ;  &gt; 4-12 weeks of insufficient hours ;  &gt; Females ;</t>
  </si>
  <si>
    <t>Northern Territory ;  Not in a family ;  &gt; 13-51 weeks of insufficient hours ;  Persons ;</t>
  </si>
  <si>
    <t>Northern Territory ;  Not in a family ;  &gt; 13-51 weeks of insufficient hours ;  &gt; Males ;</t>
  </si>
  <si>
    <t>Northern Territory ;  Not in a family ;  &gt; 13-51 weeks of insufficient hours ;  &gt; Females ;</t>
  </si>
  <si>
    <t>A125575568T</t>
  </si>
  <si>
    <t>A125553105L</t>
  </si>
  <si>
    <t>A125581185W</t>
  </si>
  <si>
    <t>A125567145R</t>
  </si>
  <si>
    <t>A125552984A</t>
  </si>
  <si>
    <t>A125581064A</t>
  </si>
  <si>
    <t>A125567024V</t>
  </si>
  <si>
    <t>A125555792L</t>
  </si>
  <si>
    <t>A125583872K</t>
  </si>
  <si>
    <t>A125569832C</t>
  </si>
  <si>
    <t>A125550176T</t>
  </si>
  <si>
    <t>A125578256K</t>
  </si>
  <si>
    <t>A125564216J</t>
  </si>
  <si>
    <t>A125558600L</t>
  </si>
  <si>
    <t>A125586680W</t>
  </si>
  <si>
    <t>A125572640V</t>
  </si>
  <si>
    <t>A125561408W</t>
  </si>
  <si>
    <t>A125589488A</t>
  </si>
  <si>
    <t>A125575448X</t>
  </si>
  <si>
    <t>A125552985C</t>
  </si>
  <si>
    <t>A125581065C</t>
  </si>
  <si>
    <t>A125567025W</t>
  </si>
  <si>
    <t>A125552992A</t>
  </si>
  <si>
    <t>A125581072A</t>
  </si>
  <si>
    <t>A125567032V</t>
  </si>
  <si>
    <t>A125555800A</t>
  </si>
  <si>
    <t>A125583880K</t>
  </si>
  <si>
    <t>A125569840C</t>
  </si>
  <si>
    <t>A125550184T</t>
  </si>
  <si>
    <t>A125578264K</t>
  </si>
  <si>
    <t>A125564224J</t>
  </si>
  <si>
    <t>A125558608F</t>
  </si>
  <si>
    <t>A125586688R</t>
  </si>
  <si>
    <t>A125572648L</t>
  </si>
  <si>
    <t>A125561416W</t>
  </si>
  <si>
    <t>A125589496A</t>
  </si>
  <si>
    <t>A125575456X</t>
  </si>
  <si>
    <t>A125552993C</t>
  </si>
  <si>
    <t>A125581073C</t>
  </si>
  <si>
    <t>A125567033W</t>
  </si>
  <si>
    <t>A125553056C</t>
  </si>
  <si>
    <t>A125581136A</t>
  </si>
  <si>
    <t>A125567096F</t>
  </si>
  <si>
    <t>A125555864L</t>
  </si>
  <si>
    <t>A125583944K</t>
  </si>
  <si>
    <t>A125569904C</t>
  </si>
  <si>
    <t>A125550248T</t>
  </si>
  <si>
    <t>A125578328K</t>
  </si>
  <si>
    <t>A125564288V</t>
  </si>
  <si>
    <t>A125558672X</t>
  </si>
  <si>
    <t>A125586752W</t>
  </si>
  <si>
    <t>A125572712V</t>
  </si>
  <si>
    <t>A125561480R</t>
  </si>
  <si>
    <t>A125589560J</t>
  </si>
  <si>
    <t>A125575520F</t>
  </si>
  <si>
    <t>A125553057F</t>
  </si>
  <si>
    <t>A125581137C</t>
  </si>
  <si>
    <t>A125567097J</t>
  </si>
  <si>
    <t>A125552928J</t>
  </si>
  <si>
    <t>A125581008J</t>
  </si>
  <si>
    <t>A125566968K</t>
  </si>
  <si>
    <t>A125555736V</t>
  </si>
  <si>
    <t>A125583816T</t>
  </si>
  <si>
    <t>A125569776W</t>
  </si>
  <si>
    <t>A125550120F</t>
  </si>
  <si>
    <t>A125578200X</t>
  </si>
  <si>
    <t>A125564160J</t>
  </si>
  <si>
    <t>A125558544F</t>
  </si>
  <si>
    <t>A125586624C</t>
  </si>
  <si>
    <t>A125572584L</t>
  </si>
  <si>
    <t>A125561352W</t>
  </si>
  <si>
    <t>A125589432R</t>
  </si>
  <si>
    <t>A125575392X</t>
  </si>
  <si>
    <t>A125552929K</t>
  </si>
  <si>
    <t>A125581009K</t>
  </si>
  <si>
    <t>A125566969L</t>
  </si>
  <si>
    <t>A125553112K</t>
  </si>
  <si>
    <t>A125581192V</t>
  </si>
  <si>
    <t>A125567152L</t>
  </si>
  <si>
    <t>A125555920V</t>
  </si>
  <si>
    <t>A125584000V</t>
  </si>
  <si>
    <t>A125569960W</t>
  </si>
  <si>
    <t>A125550304X</t>
  </si>
  <si>
    <t>A125578384C</t>
  </si>
  <si>
    <t>A125564344A</t>
  </si>
  <si>
    <t>A125558728X</t>
  </si>
  <si>
    <t>A125586808W</t>
  </si>
  <si>
    <t>A125572768F</t>
  </si>
  <si>
    <t>A125561536R</t>
  </si>
  <si>
    <t>A125589616J</t>
  </si>
  <si>
    <t>A125575576T</t>
  </si>
  <si>
    <t>A125553113L</t>
  </si>
  <si>
    <t>A125581193W</t>
  </si>
  <si>
    <t>A125567153R</t>
  </si>
  <si>
    <t>A125553000T</t>
  </si>
  <si>
    <t>A125581080A</t>
  </si>
  <si>
    <t>A125567040V</t>
  </si>
  <si>
    <t>A125555808V</t>
  </si>
  <si>
    <t>A125583888C</t>
  </si>
  <si>
    <t>A125569848W</t>
  </si>
  <si>
    <t>A125550192T</t>
  </si>
  <si>
    <t>A125578272K</t>
  </si>
  <si>
    <t>A125564232J</t>
  </si>
  <si>
    <t>A125558616F</t>
  </si>
  <si>
    <t>A125586696R</t>
  </si>
  <si>
    <t>A125572656L</t>
  </si>
  <si>
    <t>A125561424W</t>
  </si>
  <si>
    <t>A125589504R</t>
  </si>
  <si>
    <t>A125575464X</t>
  </si>
  <si>
    <t>A125553001V</t>
  </si>
  <si>
    <t>A125581081C</t>
  </si>
  <si>
    <t>A125567041W</t>
  </si>
  <si>
    <t>A125552888A</t>
  </si>
  <si>
    <t>A125580968X</t>
  </si>
  <si>
    <t>A125566928T</t>
  </si>
  <si>
    <t>A125555696L</t>
  </si>
  <si>
    <t>A125583776K</t>
  </si>
  <si>
    <t>A125569736C</t>
  </si>
  <si>
    <t>A125550080X</t>
  </si>
  <si>
    <t>A125578160T</t>
  </si>
  <si>
    <t>A125564120R</t>
  </si>
  <si>
    <t>A125558504L</t>
  </si>
  <si>
    <t>A125586584W</t>
  </si>
  <si>
    <t>A125572544V</t>
  </si>
  <si>
    <t>A125561312C</t>
  </si>
  <si>
    <t>A125589392J</t>
  </si>
  <si>
    <t>A125575352F</t>
  </si>
  <si>
    <t>A125552889C</t>
  </si>
  <si>
    <t>A125580969A</t>
  </si>
  <si>
    <t>A125566929V</t>
  </si>
  <si>
    <t>A125553008K</t>
  </si>
  <si>
    <t>A125581088V</t>
  </si>
  <si>
    <t>A125567048L</t>
  </si>
  <si>
    <t>A125555816V</t>
  </si>
  <si>
    <t>A125583896C</t>
  </si>
  <si>
    <t>A125569856W</t>
  </si>
  <si>
    <t>A125550200F</t>
  </si>
  <si>
    <t>A125578280K</t>
  </si>
  <si>
    <t>A125564240J</t>
  </si>
  <si>
    <t>A125558624F</t>
  </si>
  <si>
    <t>A125586704C</t>
  </si>
  <si>
    <t>A125572664L</t>
  </si>
  <si>
    <t>A125561432W</t>
  </si>
  <si>
    <t>A125589512R</t>
  </si>
  <si>
    <t>A125575472X</t>
  </si>
  <si>
    <t>A125553009L</t>
  </si>
  <si>
    <t>A125581089W</t>
  </si>
  <si>
    <t>A125567049R</t>
  </si>
  <si>
    <t>A125553016K</t>
  </si>
  <si>
    <t>A125581096V</t>
  </si>
  <si>
    <t>A125567056L</t>
  </si>
  <si>
    <t>A125555824V</t>
  </si>
  <si>
    <t>A125583904T</t>
  </si>
  <si>
    <t>A125569864W</t>
  </si>
  <si>
    <t>A125550208X</t>
  </si>
  <si>
    <t>A125578288C</t>
  </si>
  <si>
    <t>A125564248A</t>
  </si>
  <si>
    <t>A125558632F</t>
  </si>
  <si>
    <t>A125586712C</t>
  </si>
  <si>
    <t>A125572672L</t>
  </si>
  <si>
    <t>A125561440W</t>
  </si>
  <si>
    <t>A125589520R</t>
  </si>
  <si>
    <t>A125575480X</t>
  </si>
  <si>
    <t>A125553017L</t>
  </si>
  <si>
    <t>A125581097W</t>
  </si>
  <si>
    <t>A125567057R</t>
  </si>
  <si>
    <t>A125553136C</t>
  </si>
  <si>
    <t>A125581216A</t>
  </si>
  <si>
    <t>A125567176F</t>
  </si>
  <si>
    <t>A125555944L</t>
  </si>
  <si>
    <t>A125584024L</t>
  </si>
  <si>
    <t>A125569984R</t>
  </si>
  <si>
    <t>A125550328T</t>
  </si>
  <si>
    <t>A125578408K</t>
  </si>
  <si>
    <t>A125564368V</t>
  </si>
  <si>
    <t>A125558752X</t>
  </si>
  <si>
    <t>A125586832W</t>
  </si>
  <si>
    <t>A125572792F</t>
  </si>
  <si>
    <t>A125561560R</t>
  </si>
  <si>
    <t>A125589640J</t>
  </si>
  <si>
    <t>A125575600F</t>
  </si>
  <si>
    <t>A125553137F</t>
  </si>
  <si>
    <t>A125581217C</t>
  </si>
  <si>
    <t>A125567177J</t>
  </si>
  <si>
    <t>A125552848J</t>
  </si>
  <si>
    <t>A125580928F</t>
  </si>
  <si>
    <t>A125566888K</t>
  </si>
  <si>
    <t>A125555656V</t>
  </si>
  <si>
    <t>A125583736T</t>
  </si>
  <si>
    <t>A125569696W</t>
  </si>
  <si>
    <t>A125550040F</t>
  </si>
  <si>
    <t>A125578120X</t>
  </si>
  <si>
    <t>A125564080J</t>
  </si>
  <si>
    <t>A125558464F</t>
  </si>
  <si>
    <t>A125586544C</t>
  </si>
  <si>
    <t>A125572504A</t>
  </si>
  <si>
    <t>A125561272W</t>
  </si>
  <si>
    <t>A125589352R</t>
  </si>
  <si>
    <t>A125575312L</t>
  </si>
  <si>
    <t>A125552849K</t>
  </si>
  <si>
    <t>A125580929J</t>
  </si>
  <si>
    <t>A125566889L</t>
  </si>
  <si>
    <t>A125553120K</t>
  </si>
  <si>
    <t>A125581200J</t>
  </si>
  <si>
    <t>A125567160L</t>
  </si>
  <si>
    <t>A125555928L</t>
  </si>
  <si>
    <t>A125584008L</t>
  </si>
  <si>
    <t>A125569968R</t>
  </si>
  <si>
    <t>A125550312X</t>
  </si>
  <si>
    <t>A125578392C</t>
  </si>
  <si>
    <t>A125564352A</t>
  </si>
  <si>
    <t>A125558736X</t>
  </si>
  <si>
    <t>A125586816W</t>
  </si>
  <si>
    <t>A125572776F</t>
  </si>
  <si>
    <t>A125561544R</t>
  </si>
  <si>
    <t>A125589624J</t>
  </si>
  <si>
    <t>A125575584T</t>
  </si>
  <si>
    <t>A125553121L</t>
  </si>
  <si>
    <t>A125581201K</t>
  </si>
  <si>
    <t>A125567161R</t>
  </si>
  <si>
    <t>A125553128C</t>
  </si>
  <si>
    <t>A125581208A</t>
  </si>
  <si>
    <t>A125567168F</t>
  </si>
  <si>
    <t>A125555936L</t>
  </si>
  <si>
    <t>A125584016L</t>
  </si>
  <si>
    <t>A125569976R</t>
  </si>
  <si>
    <t>A125550320X</t>
  </si>
  <si>
    <t>A125578400T</t>
  </si>
  <si>
    <t>A125564360A</t>
  </si>
  <si>
    <t>A125558744X</t>
  </si>
  <si>
    <t>A125586824W</t>
  </si>
  <si>
    <t>A125572784F</t>
  </si>
  <si>
    <t>A125561552R</t>
  </si>
  <si>
    <t>A125589632J</t>
  </si>
  <si>
    <t>A125575592T</t>
  </si>
  <si>
    <t>A125553129F</t>
  </si>
  <si>
    <t>A125581209C</t>
  </si>
  <si>
    <t>A125567169J</t>
  </si>
  <si>
    <t>A125552856J</t>
  </si>
  <si>
    <t>A125580936F</t>
  </si>
  <si>
    <t>A125566896K</t>
  </si>
  <si>
    <t>A125555664V</t>
  </si>
  <si>
    <t>A125583744T</t>
  </si>
  <si>
    <t>A125569704K</t>
  </si>
  <si>
    <t>A125550048X</t>
  </si>
  <si>
    <t>A125578128T</t>
  </si>
  <si>
    <t>A125564088A</t>
  </si>
  <si>
    <t>A125558472F</t>
  </si>
  <si>
    <t>A125586552C</t>
  </si>
  <si>
    <t>A125572512A</t>
  </si>
  <si>
    <t>Northern Territory ;  Not in a family ;  &gt; 52 weeks and over of insufficient hours ;  Persons ;</t>
  </si>
  <si>
    <t>Northern Territory ;  Not in a family ;  &gt; 52 weeks and over of insufficient hours ;  &gt; Males ;</t>
  </si>
  <si>
    <t>Northern Territory ;  Not in a family ;  &gt; 52 weeks and over of insufficient hours ;  &gt; Females ;</t>
  </si>
  <si>
    <t>Northern Territory ;  Not in a family ;  Median duration of insufficient hours ;  Persons ;</t>
  </si>
  <si>
    <t>Northern Territory ;  Not in a family ;  Median duration of insufficient hours ;  &gt; Males ;</t>
  </si>
  <si>
    <t>Northern Territory ;  Not in a family ;  Median duration of insufficient hours ;  &gt; Females ;</t>
  </si>
  <si>
    <t>Northern Territory ;  &gt; Person living alone ;  Underemployed part-time workers ;  Persons ;</t>
  </si>
  <si>
    <t>Northern Territory ;  &gt; Person living alone ;  Underemployed part-time workers ;  &gt; Males ;</t>
  </si>
  <si>
    <t>Northern Territory ;  &gt; Person living alone ;  Underemployed part-time workers ;  &gt; Females ;</t>
  </si>
  <si>
    <t>Northern Territory ;  &gt; Person living alone ;  &gt; Fewer than 4 weeks of insufficient hours ;  Persons ;</t>
  </si>
  <si>
    <t>Northern Territory ;  &gt; Person living alone ;  &gt; Fewer than 4 weeks of insufficient hours ;  &gt; Males ;</t>
  </si>
  <si>
    <t>Northern Territory ;  &gt; Person living alone ;  &gt; Fewer than 4 weeks of insufficient hours ;  &gt; Females ;</t>
  </si>
  <si>
    <t>Northern Territory ;  &gt; Person living alone ;  &gt; 4-12 weeks of insufficient hours ;  Persons ;</t>
  </si>
  <si>
    <t>Northern Territory ;  &gt; Person living alone ;  &gt; 4-12 weeks of insufficient hours ;  &gt; Males ;</t>
  </si>
  <si>
    <t>Northern Territory ;  &gt; Person living alone ;  &gt; 4-12 weeks of insufficient hours ;  &gt; Females ;</t>
  </si>
  <si>
    <t>Northern Territory ;  &gt; Person living alone ;  &gt; 13-51 weeks of insufficient hours ;  Persons ;</t>
  </si>
  <si>
    <t>Northern Territory ;  &gt; Person living alone ;  &gt; 13-51 weeks of insufficient hours ;  &gt; Males ;</t>
  </si>
  <si>
    <t>Northern Territory ;  &gt; Person living alone ;  &gt; 13-51 weeks of insufficient hours ;  &gt; Females ;</t>
  </si>
  <si>
    <t>Northern Territory ;  &gt; Person living alone ;  &gt; 52 weeks and over of insufficient hours ;  Persons ;</t>
  </si>
  <si>
    <t>Northern Territory ;  &gt; Person living alone ;  &gt; 52 weeks and over of insufficient hours ;  &gt; Males ;</t>
  </si>
  <si>
    <t>Northern Territory ;  &gt; Person living alone ;  &gt; 52 weeks and over of insufficient hours ;  &gt; Females ;</t>
  </si>
  <si>
    <t>Northern Territory ;  &gt; Person living alone ;  Median duration of insufficient hours ;  Persons ;</t>
  </si>
  <si>
    <t>Northern Territory ;  &gt; Person living alone ;  Median duration of insufficient hours ;  &gt; Males ;</t>
  </si>
  <si>
    <t>Northern Territory ;  &gt; Person living alone ;  Median duration of insufficient hours ;  &gt; Females ;</t>
  </si>
  <si>
    <t>Northern Territory ;  &gt; Person living with non-relatives ;  Underemployed part-time workers ;  Persons ;</t>
  </si>
  <si>
    <t>Northern Territory ;  &gt; Person living with non-relatives ;  Underemployed part-time workers ;  &gt; Males ;</t>
  </si>
  <si>
    <t>Northern Territory ;  &gt; Person living with non-relatives ;  Underemployed part-time workers ;  &gt; Females ;</t>
  </si>
  <si>
    <t>Northern Territory ;  &gt; Person living with non-relatives ;  &gt; Fewer than 4 weeks of insufficient hours ;  Persons ;</t>
  </si>
  <si>
    <t>Northern Territory ;  &gt; Person living with non-relatives ;  &gt; Fewer than 4 weeks of insufficient hours ;  &gt; Males ;</t>
  </si>
  <si>
    <t>Northern Territory ;  &gt; Person living with non-relatives ;  &gt; Fewer than 4 weeks of insufficient hours ;  &gt; Females ;</t>
  </si>
  <si>
    <t>Northern Territory ;  &gt; Person living with non-relatives ;  &gt; 4-12 weeks of insufficient hours ;  Persons ;</t>
  </si>
  <si>
    <t>Northern Territory ;  &gt; Person living with non-relatives ;  &gt; 4-12 weeks of insufficient hours ;  &gt; Males ;</t>
  </si>
  <si>
    <t>Northern Territory ;  &gt; Person living with non-relatives ;  &gt; 4-12 weeks of insufficient hours ;  &gt; Females ;</t>
  </si>
  <si>
    <t>Northern Territory ;  &gt; Person living with non-relatives ;  &gt; 13-51 weeks of insufficient hours ;  Persons ;</t>
  </si>
  <si>
    <t>Northern Territory ;  &gt; Person living with non-relatives ;  &gt; 13-51 weeks of insufficient hours ;  &gt; Males ;</t>
  </si>
  <si>
    <t>Northern Territory ;  &gt; Person living with non-relatives ;  &gt; 13-51 weeks of insufficient hours ;  &gt; Females ;</t>
  </si>
  <si>
    <t>Northern Territory ;  &gt; Person living with non-relatives ;  &gt; 52 weeks and over of insufficient hours ;  Persons ;</t>
  </si>
  <si>
    <t>Northern Territory ;  &gt; Person living with non-relatives ;  &gt; 52 weeks and over of insufficient hours ;  &gt; Males ;</t>
  </si>
  <si>
    <t>Northern Territory ;  &gt; Person living with non-relatives ;  &gt; 52 weeks and over of insufficient hours ;  &gt; Females ;</t>
  </si>
  <si>
    <t>Northern Territory ;  &gt; Person living with non-relatives ;  Median duration of insufficient hours ;  Persons ;</t>
  </si>
  <si>
    <t>Northern Territory ;  &gt; Person living with non-relatives ;  Median duration of insufficient hours ;  &gt; Males ;</t>
  </si>
  <si>
    <t>Northern Territory ;  &gt; Person living with non-relatives ;  Median duration of insufficient hours ;  &gt; Females ;</t>
  </si>
  <si>
    <t>Northern Territory ;  Relationship not determined ;  Underemployed part-time workers ;  Persons ;</t>
  </si>
  <si>
    <t>Northern Territory ;  Relationship not determined ;  Underemployed part-time workers ;  &gt; Males ;</t>
  </si>
  <si>
    <t>Northern Territory ;  Relationship not determined ;  Underemployed part-time workers ;  &gt; Females ;</t>
  </si>
  <si>
    <t>Northern Territory ;  Relationship not determined ;  &gt; Fewer than 4 weeks of insufficient hours ;  Persons ;</t>
  </si>
  <si>
    <t>Northern Territory ;  Relationship not determined ;  &gt; Fewer than 4 weeks of insufficient hours ;  &gt; Males ;</t>
  </si>
  <si>
    <t>Northern Territory ;  Relationship not determined ;  &gt; Fewer than 4 weeks of insufficient hours ;  &gt; Females ;</t>
  </si>
  <si>
    <t>Northern Territory ;  Relationship not determined ;  &gt; 4-12 weeks of insufficient hours ;  Persons ;</t>
  </si>
  <si>
    <t>Northern Territory ;  Relationship not determined ;  &gt; 4-12 weeks of insufficient hours ;  &gt; Males ;</t>
  </si>
  <si>
    <t>Northern Territory ;  Relationship not determined ;  &gt; 4-12 weeks of insufficient hours ;  &gt; Females ;</t>
  </si>
  <si>
    <t>Northern Territory ;  Relationship not determined ;  &gt; 13-51 weeks of insufficient hours ;  Persons ;</t>
  </si>
  <si>
    <t>Northern Territory ;  Relationship not determined ;  &gt; 13-51 weeks of insufficient hours ;  &gt; Males ;</t>
  </si>
  <si>
    <t>Northern Territory ;  Relationship not determined ;  &gt; 13-51 weeks of insufficient hours ;  &gt; Females ;</t>
  </si>
  <si>
    <t>Northern Territory ;  Relationship not determined ;  &gt; 52 weeks and over of insufficient hours ;  Persons ;</t>
  </si>
  <si>
    <t>Northern Territory ;  Relationship not determined ;  &gt; 52 weeks and over of insufficient hours ;  &gt; Males ;</t>
  </si>
  <si>
    <t>Northern Territory ;  Relationship not determined ;  &gt; 52 weeks and over of insufficient hours ;  &gt; Females ;</t>
  </si>
  <si>
    <t>Northern Territory ;  Relationship not determined ;  Median duration of insufficient hours ;  Persons ;</t>
  </si>
  <si>
    <t>Northern Territory ;  Relationship not determined ;  Median duration of insufficient hours ;  &gt; Males ;</t>
  </si>
  <si>
    <t>Northern Territory ;  Relationship not determined ;  Median duration of insufficient hours ;  &gt; Females ;</t>
  </si>
  <si>
    <t>Northern Territory ;  Employee ;  Underemployed part-time workers ;  Persons ;</t>
  </si>
  <si>
    <t>Northern Territory ;  Employee ;  Underemployed part-time workers ;  &gt; Males ;</t>
  </si>
  <si>
    <t>Northern Territory ;  Employee ;  Underemployed part-time workers ;  &gt; Females ;</t>
  </si>
  <si>
    <t>Northern Territory ;  Employee ;  &gt; Fewer than 4 weeks of insufficient hours ;  Persons ;</t>
  </si>
  <si>
    <t>Northern Territory ;  Employee ;  &gt; Fewer than 4 weeks of insufficient hours ;  &gt; Males ;</t>
  </si>
  <si>
    <t>Northern Territory ;  Employee ;  &gt; Fewer than 4 weeks of insufficient hours ;  &gt; Females ;</t>
  </si>
  <si>
    <t>Northern Territory ;  Employee ;  &gt; 4-12 weeks of insufficient hours ;  Persons ;</t>
  </si>
  <si>
    <t>Northern Territory ;  Employee ;  &gt; 4-12 weeks of insufficient hours ;  &gt; Males ;</t>
  </si>
  <si>
    <t>Northern Territory ;  Employee ;  &gt; 4-12 weeks of insufficient hours ;  &gt; Females ;</t>
  </si>
  <si>
    <t>Northern Territory ;  Employee ;  &gt; 13-51 weeks of insufficient hours ;  Persons ;</t>
  </si>
  <si>
    <t>Northern Territory ;  Employee ;  &gt; 13-51 weeks of insufficient hours ;  &gt; Males ;</t>
  </si>
  <si>
    <t>Northern Territory ;  Employee ;  &gt; 13-51 weeks of insufficient hours ;  &gt; Females ;</t>
  </si>
  <si>
    <t>Northern Territory ;  Employee ;  &gt; 52 weeks and over of insufficient hours ;  Persons ;</t>
  </si>
  <si>
    <t>Northern Territory ;  Employee ;  &gt; 52 weeks and over of insufficient hours ;  &gt; Males ;</t>
  </si>
  <si>
    <t>Northern Territory ;  Employee ;  &gt; 52 weeks and over of insufficient hours ;  &gt; Females ;</t>
  </si>
  <si>
    <t>Northern Territory ;  Employee ;  Median duration of insufficient hours ;  Persons ;</t>
  </si>
  <si>
    <t>Northern Territory ;  Employee ;  Median duration of insufficient hours ;  &gt; Males ;</t>
  </si>
  <si>
    <t>Northern Territory ;  Employee ;  Median duration of insufficient hours ;  &gt; Females ;</t>
  </si>
  <si>
    <t>Northern Territory ;  &gt; Employee with paid leave entitlements ;  Underemployed part-time workers ;  Persons ;</t>
  </si>
  <si>
    <t>Northern Territory ;  &gt; Employee with paid leave entitlements ;  Underemployed part-time workers ;  &gt; Males ;</t>
  </si>
  <si>
    <t>Northern Territory ;  &gt; Employee with paid leave entitlements ;  Underemployed part-time workers ;  &gt; Females ;</t>
  </si>
  <si>
    <t>Northern Territory ;  &gt; Employee with paid leave entitlements ;  &gt; Fewer than 4 weeks of insufficient hours ;  Persons ;</t>
  </si>
  <si>
    <t>Northern Territory ;  &gt; Employee with paid leave entitlements ;  &gt; Fewer than 4 weeks of insufficient hours ;  &gt; Males ;</t>
  </si>
  <si>
    <t>Northern Territory ;  &gt; Employee with paid leave entitlements ;  &gt; Fewer than 4 weeks of insufficient hours ;  &gt; Females ;</t>
  </si>
  <si>
    <t>Northern Territory ;  &gt; Employee with paid leave entitlements ;  &gt; 4-12 weeks of insufficient hours ;  Persons ;</t>
  </si>
  <si>
    <t>Northern Territory ;  &gt; Employee with paid leave entitlements ;  &gt; 4-12 weeks of insufficient hours ;  &gt; Males ;</t>
  </si>
  <si>
    <t>Northern Territory ;  &gt; Employee with paid leave entitlements ;  &gt; 4-12 weeks of insufficient hours ;  &gt; Females ;</t>
  </si>
  <si>
    <t>Northern Territory ;  &gt; Employee with paid leave entitlements ;  &gt; 13-51 weeks of insufficient hours ;  Persons ;</t>
  </si>
  <si>
    <t>Northern Territory ;  &gt; Employee with paid leave entitlements ;  &gt; 13-51 weeks of insufficient hours ;  &gt; Males ;</t>
  </si>
  <si>
    <t>Northern Territory ;  &gt; Employee with paid leave entitlements ;  &gt; 13-51 weeks of insufficient hours ;  &gt; Females ;</t>
  </si>
  <si>
    <t>Northern Territory ;  &gt; Employee with paid leave entitlements ;  &gt; 52 weeks and over of insufficient hours ;  Persons ;</t>
  </si>
  <si>
    <t>Northern Territory ;  &gt; Employee with paid leave entitlements ;  &gt; 52 weeks and over of insufficient hours ;  &gt; Males ;</t>
  </si>
  <si>
    <t>Northern Territory ;  &gt; Employee with paid leave entitlements ;  &gt; 52 weeks and over of insufficient hours ;  &gt; Females ;</t>
  </si>
  <si>
    <t>Northern Territory ;  &gt; Employee with paid leave entitlements ;  Median duration of insufficient hours ;  Persons ;</t>
  </si>
  <si>
    <t>Northern Territory ;  &gt; Employee with paid leave entitlements ;  Median duration of insufficient hours ;  &gt; Males ;</t>
  </si>
  <si>
    <t>Northern Territory ;  &gt; Employee with paid leave entitlements ;  Median duration of insufficient hours ;  &gt; Females ;</t>
  </si>
  <si>
    <t>Northern Territory ;  &gt; Employee without paid leave entitlements ;  Underemployed part-time workers ;  Persons ;</t>
  </si>
  <si>
    <t>Northern Territory ;  &gt; Employee without paid leave entitlements ;  Underemployed part-time workers ;  &gt; Males ;</t>
  </si>
  <si>
    <t>Northern Territory ;  &gt; Employee without paid leave entitlements ;  Underemployed part-time workers ;  &gt; Females ;</t>
  </si>
  <si>
    <t>Northern Territory ;  &gt; Employee without paid leave entitlements ;  &gt; Fewer than 4 weeks of insufficient hours ;  Persons ;</t>
  </si>
  <si>
    <t>Northern Territory ;  &gt; Employee without paid leave entitlements ;  &gt; Fewer than 4 weeks of insufficient hours ;  &gt; Males ;</t>
  </si>
  <si>
    <t>Northern Territory ;  &gt; Employee without paid leave entitlements ;  &gt; Fewer than 4 weeks of insufficient hours ;  &gt; Females ;</t>
  </si>
  <si>
    <t>Northern Territory ;  &gt; Employee without paid leave entitlements ;  &gt; 4-12 weeks of insufficient hours ;  Persons ;</t>
  </si>
  <si>
    <t>Northern Territory ;  &gt; Employee without paid leave entitlements ;  &gt; 4-12 weeks of insufficient hours ;  &gt; Males ;</t>
  </si>
  <si>
    <t>Northern Territory ;  &gt; Employee without paid leave entitlements ;  &gt; 4-12 weeks of insufficient hours ;  &gt; Females ;</t>
  </si>
  <si>
    <t>Northern Territory ;  &gt; Employee without paid leave entitlements ;  &gt; 13-51 weeks of insufficient hours ;  Persons ;</t>
  </si>
  <si>
    <t>Northern Territory ;  &gt; Employee without paid leave entitlements ;  &gt; 13-51 weeks of insufficient hours ;  &gt; Males ;</t>
  </si>
  <si>
    <t>Northern Territory ;  &gt; Employee without paid leave entitlements ;  &gt; 13-51 weeks of insufficient hours ;  &gt; Females ;</t>
  </si>
  <si>
    <t>Northern Territory ;  &gt; Employee without paid leave entitlements ;  &gt; 52 weeks and over of insufficient hours ;  Persons ;</t>
  </si>
  <si>
    <t>Northern Territory ;  &gt; Employee without paid leave entitlements ;  &gt; 52 weeks and over of insufficient hours ;  &gt; Males ;</t>
  </si>
  <si>
    <t>Northern Territory ;  &gt; Employee without paid leave entitlements ;  &gt; 52 weeks and over of insufficient hours ;  &gt; Females ;</t>
  </si>
  <si>
    <t>Northern Territory ;  &gt; Employee without paid leave entitlements ;  Median duration of insufficient hours ;  Persons ;</t>
  </si>
  <si>
    <t>Northern Territory ;  &gt; Employee without paid leave entitlements ;  Median duration of insufficient hours ;  &gt; Males ;</t>
  </si>
  <si>
    <t>Northern Territory ;  &gt; Employee without paid leave entitlements ;  Median duration of insufficient hours ;  &gt; Females ;</t>
  </si>
  <si>
    <t>Northern Territory ;  Not an employee ;  Underemployed part-time workers ;  Persons ;</t>
  </si>
  <si>
    <t>Northern Territory ;  Not an employee ;  Underemployed part-time workers ;  &gt; Males ;</t>
  </si>
  <si>
    <t>Northern Territory ;  Not an employee ;  Underemployed part-time workers ;  &gt; Females ;</t>
  </si>
  <si>
    <t>Northern Territory ;  Not an employee ;  &gt; Fewer than 4 weeks of insufficient hours ;  Persons ;</t>
  </si>
  <si>
    <t>Northern Territory ;  Not an employee ;  &gt; Fewer than 4 weeks of insufficient hours ;  &gt; Males ;</t>
  </si>
  <si>
    <t>Northern Territory ;  Not an employee ;  &gt; Fewer than 4 weeks of insufficient hours ;  &gt; Females ;</t>
  </si>
  <si>
    <t>Northern Territory ;  Not an employee ;  &gt; 4-12 weeks of insufficient hours ;  Persons ;</t>
  </si>
  <si>
    <t>Northern Territory ;  Not an employee ;  &gt; 4-12 weeks of insufficient hours ;  &gt; Males ;</t>
  </si>
  <si>
    <t>Northern Territory ;  Not an employee ;  &gt; 4-12 weeks of insufficient hours ;  &gt; Females ;</t>
  </si>
  <si>
    <t>Northern Territory ;  Not an employee ;  &gt; 13-51 weeks of insufficient hours ;  Persons ;</t>
  </si>
  <si>
    <t>Northern Territory ;  Not an employee ;  &gt; 13-51 weeks of insufficient hours ;  &gt; Males ;</t>
  </si>
  <si>
    <t>Northern Territory ;  Not an employee ;  &gt; 13-51 weeks of insufficient hours ;  &gt; Females ;</t>
  </si>
  <si>
    <t>Northern Territory ;  Not an employee ;  &gt; 52 weeks and over of insufficient hours ;  Persons ;</t>
  </si>
  <si>
    <t>Northern Territory ;  Not an employee ;  &gt; 52 weeks and over of insufficient hours ;  &gt; Males ;</t>
  </si>
  <si>
    <t>Northern Territory ;  Not an employee ;  &gt; 52 weeks and over of insufficient hours ;  &gt; Females ;</t>
  </si>
  <si>
    <t>Northern Territory ;  Not an employee ;  Median duration of insufficient hours ;  Persons ;</t>
  </si>
  <si>
    <t>Northern Territory ;  Not an employee ;  Median duration of insufficient hours ;  &gt; Males ;</t>
  </si>
  <si>
    <t>Northern Territory ;  Not an employee ;  Median duration of insufficient hours ;  &gt; Females ;</t>
  </si>
  <si>
    <t>Northern Territory ;  Prefers more part-time hours ;  Underemployed part-time workers ;  Persons ;</t>
  </si>
  <si>
    <t>Northern Territory ;  Prefers more part-time hours ;  Underemployed part-time workers ;  &gt; Males ;</t>
  </si>
  <si>
    <t>Northern Territory ;  Prefers more part-time hours ;  Underemployed part-time workers ;  &gt; Females ;</t>
  </si>
  <si>
    <t>Northern Territory ;  Prefers more part-time hours ;  &gt; Fewer than 4 weeks of insufficient hours ;  Persons ;</t>
  </si>
  <si>
    <t>Northern Territory ;  Prefers more part-time hours ;  &gt; Fewer than 4 weeks of insufficient hours ;  &gt; Males ;</t>
  </si>
  <si>
    <t>Northern Territory ;  Prefers more part-time hours ;  &gt; Fewer than 4 weeks of insufficient hours ;  &gt; Females ;</t>
  </si>
  <si>
    <t>Northern Territory ;  Prefers more part-time hours ;  &gt; 4-12 weeks of insufficient hours ;  Persons ;</t>
  </si>
  <si>
    <t>Northern Territory ;  Prefers more part-time hours ;  &gt; 4-12 weeks of insufficient hours ;  &gt; Males ;</t>
  </si>
  <si>
    <t>Northern Territory ;  Prefers more part-time hours ;  &gt; 4-12 weeks of insufficient hours ;  &gt; Females ;</t>
  </si>
  <si>
    <t>Northern Territory ;  Prefers more part-time hours ;  &gt; 13-51 weeks of insufficient hours ;  Persons ;</t>
  </si>
  <si>
    <t>Northern Territory ;  Prefers more part-time hours ;  &gt; 13-51 weeks of insufficient hours ;  &gt; Males ;</t>
  </si>
  <si>
    <t>Northern Territory ;  Prefers more part-time hours ;  &gt; 13-51 weeks of insufficient hours ;  &gt; Females ;</t>
  </si>
  <si>
    <t>Northern Territory ;  Prefers more part-time hours ;  &gt; 52 weeks and over of insufficient hours ;  Persons ;</t>
  </si>
  <si>
    <t>Northern Territory ;  Prefers more part-time hours ;  &gt; 52 weeks and over of insufficient hours ;  &gt; Males ;</t>
  </si>
  <si>
    <t>Northern Territory ;  Prefers more part-time hours ;  &gt; 52 weeks and over of insufficient hours ;  &gt; Females ;</t>
  </si>
  <si>
    <t>Northern Territory ;  Prefers more part-time hours ;  Median duration of insufficient hours ;  Persons ;</t>
  </si>
  <si>
    <t>Northern Territory ;  Prefers more part-time hours ;  Median duration of insufficient hours ;  &gt; Males ;</t>
  </si>
  <si>
    <t>Northern Territory ;  Prefers more part-time hours ;  Median duration of insufficient hours ;  &gt; Females ;</t>
  </si>
  <si>
    <t>Northern Territory ;  Prefers full-time hours ;  Underemployed part-time workers ;  Persons ;</t>
  </si>
  <si>
    <t>Northern Territory ;  Prefers full-time hours ;  Underemployed part-time workers ;  &gt; Males ;</t>
  </si>
  <si>
    <t>Northern Territory ;  Prefers full-time hours ;  Underemployed part-time workers ;  &gt; Females ;</t>
  </si>
  <si>
    <t>Northern Territory ;  Prefers full-time hours ;  &gt; Fewer than 4 weeks of insufficient hours ;  Persons ;</t>
  </si>
  <si>
    <t>Northern Territory ;  Prefers full-time hours ;  &gt; Fewer than 4 weeks of insufficient hours ;  &gt; Males ;</t>
  </si>
  <si>
    <t>Northern Territory ;  Prefers full-time hours ;  &gt; Fewer than 4 weeks of insufficient hours ;  &gt; Females ;</t>
  </si>
  <si>
    <t>Northern Territory ;  Prefers full-time hours ;  &gt; 4-12 weeks of insufficient hours ;  Persons ;</t>
  </si>
  <si>
    <t>Northern Territory ;  Prefers full-time hours ;  &gt; 4-12 weeks of insufficient hours ;  &gt; Males ;</t>
  </si>
  <si>
    <t>Northern Territory ;  Prefers full-time hours ;  &gt; 4-12 weeks of insufficient hours ;  &gt; Females ;</t>
  </si>
  <si>
    <t>Northern Territory ;  Prefers full-time hours ;  &gt; 13-51 weeks of insufficient hours ;  Persons ;</t>
  </si>
  <si>
    <t>Northern Territory ;  Prefers full-time hours ;  &gt; 13-51 weeks of insufficient hours ;  &gt; Males ;</t>
  </si>
  <si>
    <t>Northern Territory ;  Prefers full-time hours ;  &gt; 13-51 weeks of insufficient hours ;  &gt; Females ;</t>
  </si>
  <si>
    <t>Northern Territory ;  Prefers full-time hours ;  &gt; 52 weeks and over of insufficient hours ;  Persons ;</t>
  </si>
  <si>
    <t>Northern Territory ;  Prefers full-time hours ;  &gt; 52 weeks and over of insufficient hours ;  &gt; Males ;</t>
  </si>
  <si>
    <t>Northern Territory ;  Prefers full-time hours ;  &gt; 52 weeks and over of insufficient hours ;  &gt; Females ;</t>
  </si>
  <si>
    <t>Northern Territory ;  Prefers full-time hours ;  Median duration of insufficient hours ;  Persons ;</t>
  </si>
  <si>
    <t>Northern Territory ;  Prefers full-time hours ;  Median duration of insufficient hours ;  &gt; Males ;</t>
  </si>
  <si>
    <t>Northern Territory ;  Prefers full-time hours ;  Median duration of insufficient hours ;  &gt; Females ;</t>
  </si>
  <si>
    <t>Northern Territory ;  &gt; Prefers less than 30 hours ;  Underemployed part-time workers ;  Persons ;</t>
  </si>
  <si>
    <t>Northern Territory ;  &gt; Prefers less than 30 hours ;  Underemployed part-time workers ;  &gt; Males ;</t>
  </si>
  <si>
    <t>Northern Territory ;  &gt; Prefers less than 30 hours ;  Underemployed part-time workers ;  &gt; Females ;</t>
  </si>
  <si>
    <t>Northern Territory ;  &gt; Prefers less than 30 hours ;  &gt; Fewer than 4 weeks of insufficient hours ;  Persons ;</t>
  </si>
  <si>
    <t>Northern Territory ;  &gt; Prefers less than 30 hours ;  &gt; Fewer than 4 weeks of insufficient hours ;  &gt; Males ;</t>
  </si>
  <si>
    <t>Northern Territory ;  &gt; Prefers less than 30 hours ;  &gt; Fewer than 4 weeks of insufficient hours ;  &gt; Females ;</t>
  </si>
  <si>
    <t>Northern Territory ;  &gt; Prefers less than 30 hours ;  &gt; 4-12 weeks of insufficient hours ;  Persons ;</t>
  </si>
  <si>
    <t>Northern Territory ;  &gt; Prefers less than 30 hours ;  &gt; 4-12 weeks of insufficient hours ;  &gt; Males ;</t>
  </si>
  <si>
    <t>Northern Territory ;  &gt; Prefers less than 30 hours ;  &gt; 4-12 weeks of insufficient hours ;  &gt; Females ;</t>
  </si>
  <si>
    <t>Northern Territory ;  &gt; Prefers less than 30 hours ;  &gt; 13-51 weeks of insufficient hours ;  Persons ;</t>
  </si>
  <si>
    <t>Northern Territory ;  &gt; Prefers less than 30 hours ;  &gt; 13-51 weeks of insufficient hours ;  &gt; Males ;</t>
  </si>
  <si>
    <t>Northern Territory ;  &gt; Prefers less than 30 hours ;  &gt; 13-51 weeks of insufficient hours ;  &gt; Females ;</t>
  </si>
  <si>
    <t>Northern Territory ;  &gt; Prefers less than 30 hours ;  &gt; 52 weeks and over of insufficient hours ;  Persons ;</t>
  </si>
  <si>
    <t>Northern Territory ;  &gt; Prefers less than 30 hours ;  &gt; 52 weeks and over of insufficient hours ;  &gt; Males ;</t>
  </si>
  <si>
    <t>Northern Territory ;  &gt; Prefers less than 30 hours ;  &gt; 52 weeks and over of insufficient hours ;  &gt; Females ;</t>
  </si>
  <si>
    <t>Northern Territory ;  &gt; Prefers less than 30 hours ;  Median duration of insufficient hours ;  Persons ;</t>
  </si>
  <si>
    <t>Northern Territory ;  &gt; Prefers less than 30 hours ;  Median duration of insufficient hours ;  &gt; Males ;</t>
  </si>
  <si>
    <t>Northern Territory ;  &gt; Prefers less than 30 hours ;  Median duration of insufficient hours ;  &gt; Females ;</t>
  </si>
  <si>
    <t>Northern Territory ;  &gt; Prefers 30-34 hours ;  Underemployed part-time workers ;  Persons ;</t>
  </si>
  <si>
    <t>Northern Territory ;  &gt; Prefers 30-34 hours ;  Underemployed part-time workers ;  &gt; Males ;</t>
  </si>
  <si>
    <t>Northern Territory ;  &gt; Prefers 30-34 hours ;  Underemployed part-time workers ;  &gt; Females ;</t>
  </si>
  <si>
    <t>Northern Territory ;  &gt; Prefers 30-34 hours ;  &gt; Fewer than 4 weeks of insufficient hours ;  Persons ;</t>
  </si>
  <si>
    <t>Northern Territory ;  &gt; Prefers 30-34 hours ;  &gt; Fewer than 4 weeks of insufficient hours ;  &gt; Males ;</t>
  </si>
  <si>
    <t>Northern Territory ;  &gt; Prefers 30-34 hours ;  &gt; Fewer than 4 weeks of insufficient hours ;  &gt; Females ;</t>
  </si>
  <si>
    <t>Northern Territory ;  &gt; Prefers 30-34 hours ;  &gt; 4-12 weeks of insufficient hours ;  Persons ;</t>
  </si>
  <si>
    <t>Northern Territory ;  &gt; Prefers 30-34 hours ;  &gt; 4-12 weeks of insufficient hours ;  &gt; Males ;</t>
  </si>
  <si>
    <t>Northern Territory ;  &gt; Prefers 30-34 hours ;  &gt; 4-12 weeks of insufficient hours ;  &gt; Females ;</t>
  </si>
  <si>
    <t>Northern Territory ;  &gt; Prefers 30-34 hours ;  &gt; 13-51 weeks of insufficient hours ;  Persons ;</t>
  </si>
  <si>
    <t>Northern Territory ;  &gt; Prefers 30-34 hours ;  &gt; 13-51 weeks of insufficient hours ;  &gt; Males ;</t>
  </si>
  <si>
    <t>Northern Territory ;  &gt; Prefers 30-34 hours ;  &gt; 13-51 weeks of insufficient hours ;  &gt; Females ;</t>
  </si>
  <si>
    <t>Northern Territory ;  &gt; Prefers 30-34 hours ;  &gt; 52 weeks and over of insufficient hours ;  Persons ;</t>
  </si>
  <si>
    <t>Northern Territory ;  &gt; Prefers 30-34 hours ;  &gt; 52 weeks and over of insufficient hours ;  &gt; Males ;</t>
  </si>
  <si>
    <t>Northern Territory ;  &gt; Prefers 30-34 hours ;  &gt; 52 weeks and over of insufficient hours ;  &gt; Females ;</t>
  </si>
  <si>
    <t>Northern Territory ;  &gt; Prefers 30-34 hours ;  Median duration of insufficient hours ;  Persons ;</t>
  </si>
  <si>
    <t>Northern Territory ;  &gt; Prefers 30-34 hours ;  Median duration of insufficient hours ;  &gt; Males ;</t>
  </si>
  <si>
    <t>Northern Territory ;  &gt; Prefers 30-34 hours ;  Median duration of insufficient hours ;  &gt; Females ;</t>
  </si>
  <si>
    <t>Northern Territory ;  &gt; Prefers 35-39 hours ;  Underemployed part-time workers ;  Persons ;</t>
  </si>
  <si>
    <t>Northern Territory ;  &gt; Prefers 35-39 hours ;  Underemployed part-time workers ;  &gt; Males ;</t>
  </si>
  <si>
    <t>Northern Territory ;  &gt; Prefers 35-39 hours ;  Underemployed part-time workers ;  &gt; Females ;</t>
  </si>
  <si>
    <t>Northern Territory ;  &gt; Prefers 35-39 hours ;  &gt; Fewer than 4 weeks of insufficient hours ;  Persons ;</t>
  </si>
  <si>
    <t>Northern Territory ;  &gt; Prefers 35-39 hours ;  &gt; Fewer than 4 weeks of insufficient hours ;  &gt; Males ;</t>
  </si>
  <si>
    <t>Northern Territory ;  &gt; Prefers 35-39 hours ;  &gt; Fewer than 4 weeks of insufficient hours ;  &gt; Females ;</t>
  </si>
  <si>
    <t>Northern Territory ;  &gt; Prefers 35-39 hours ;  &gt; 4-12 weeks of insufficient hours ;  Persons ;</t>
  </si>
  <si>
    <t>Northern Territory ;  &gt; Prefers 35-39 hours ;  &gt; 4-12 weeks of insufficient hours ;  &gt; Males ;</t>
  </si>
  <si>
    <t>Northern Territory ;  &gt; Prefers 35-39 hours ;  &gt; 4-12 weeks of insufficient hours ;  &gt; Females ;</t>
  </si>
  <si>
    <t>Northern Territory ;  &gt; Prefers 35-39 hours ;  &gt; 13-51 weeks of insufficient hours ;  Persons ;</t>
  </si>
  <si>
    <t>Northern Territory ;  &gt; Prefers 35-39 hours ;  &gt; 13-51 weeks of insufficient hours ;  &gt; Males ;</t>
  </si>
  <si>
    <t>Northern Territory ;  &gt; Prefers 35-39 hours ;  &gt; 13-51 weeks of insufficient hours ;  &gt; Females ;</t>
  </si>
  <si>
    <t>Northern Territory ;  &gt; Prefers 35-39 hours ;  &gt; 52 weeks and over of insufficient hours ;  Persons ;</t>
  </si>
  <si>
    <t>Northern Territory ;  &gt; Prefers 35-39 hours ;  &gt; 52 weeks and over of insufficient hours ;  &gt; Males ;</t>
  </si>
  <si>
    <t>Northern Territory ;  &gt; Prefers 35-39 hours ;  &gt; 52 weeks and over of insufficient hours ;  &gt; Females ;</t>
  </si>
  <si>
    <t>Northern Territory ;  &gt; Prefers 35-39 hours ;  Median duration of insufficient hours ;  Persons ;</t>
  </si>
  <si>
    <t>Northern Territory ;  &gt; Prefers 35-39 hours ;  Median duration of insufficient hours ;  &gt; Males ;</t>
  </si>
  <si>
    <t>Northern Territory ;  &gt; Prefers 35-39 hours ;  Median duration of insufficient hours ;  &gt; Females ;</t>
  </si>
  <si>
    <t>Northern Territory ;  &gt; Prefers 40 hours or more ;  Underemployed part-time workers ;  Persons ;</t>
  </si>
  <si>
    <t>Northern Territory ;  &gt; Prefers 40 hours or more ;  Underemployed part-time workers ;  &gt; Males ;</t>
  </si>
  <si>
    <t>Northern Territory ;  &gt; Prefers 40 hours or more ;  Underemployed part-time workers ;  &gt; Females ;</t>
  </si>
  <si>
    <t>Northern Territory ;  &gt; Prefers 40 hours or more ;  &gt; Fewer than 4 weeks of insufficient hours ;  Persons ;</t>
  </si>
  <si>
    <t>Northern Territory ;  &gt; Prefers 40 hours or more ;  &gt; Fewer than 4 weeks of insufficient hours ;  &gt; Males ;</t>
  </si>
  <si>
    <t>Northern Territory ;  &gt; Prefers 40 hours or more ;  &gt; Fewer than 4 weeks of insufficient hours ;  &gt; Females ;</t>
  </si>
  <si>
    <t>Northern Territory ;  &gt; Prefers 40 hours or more ;  &gt; 4-12 weeks of insufficient hours ;  Persons ;</t>
  </si>
  <si>
    <t>Northern Territory ;  &gt; Prefers 40 hours or more ;  &gt; 4-12 weeks of insufficient hours ;  &gt; Males ;</t>
  </si>
  <si>
    <t>Northern Territory ;  &gt; Prefers 40 hours or more ;  &gt; 4-12 weeks of insufficient hours ;  &gt; Females ;</t>
  </si>
  <si>
    <t>Northern Territory ;  &gt; Prefers 40 hours or more ;  &gt; 13-51 weeks of insufficient hours ;  Persons ;</t>
  </si>
  <si>
    <t>Northern Territory ;  &gt; Prefers 40 hours or more ;  &gt; 13-51 weeks of insufficient hours ;  &gt; Males ;</t>
  </si>
  <si>
    <t>Northern Territory ;  &gt; Prefers 40 hours or more ;  &gt; 13-51 weeks of insufficient hours ;  &gt; Females ;</t>
  </si>
  <si>
    <t>Northern Territory ;  &gt; Prefers 40 hours or more ;  &gt; 52 weeks and over of insufficient hours ;  Persons ;</t>
  </si>
  <si>
    <t>Northern Territory ;  &gt; Prefers 40 hours or more ;  &gt; 52 weeks and over of insufficient hours ;  &gt; Males ;</t>
  </si>
  <si>
    <t>Northern Territory ;  &gt; Prefers 40 hours or more ;  &gt; 52 weeks and over of insufficient hours ;  &gt; Females ;</t>
  </si>
  <si>
    <t>Northern Territory ;  &gt; Prefers 40 hours or more ;  Median duration of insufficient hours ;  Persons ;</t>
  </si>
  <si>
    <t>Northern Territory ;  &gt; Prefers 40 hours or more ;  Median duration of insufficient hours ;  &gt; Males ;</t>
  </si>
  <si>
    <t>Northern Territory ;  &gt; Prefers 40 hours or more ;  Median duration of insufficient hours ;  &gt; Females ;</t>
  </si>
  <si>
    <t>Northern Territory ;  Prefers less than 10 extra hours ;  Underemployed part-time workers ;  Persons ;</t>
  </si>
  <si>
    <t>Northern Territory ;  Prefers less than 10 extra hours ;  Underemployed part-time workers ;  &gt; Males ;</t>
  </si>
  <si>
    <t>Northern Territory ;  Prefers less than 10 extra hours ;  Underemployed part-time workers ;  &gt; Females ;</t>
  </si>
  <si>
    <t>Northern Territory ;  Prefers less than 10 extra hours ;  &gt; Fewer than 4 weeks of insufficient hours ;  Persons ;</t>
  </si>
  <si>
    <t>Northern Territory ;  Prefers less than 10 extra hours ;  &gt; Fewer than 4 weeks of insufficient hours ;  &gt; Males ;</t>
  </si>
  <si>
    <t>Northern Territory ;  Prefers less than 10 extra hours ;  &gt; Fewer than 4 weeks of insufficient hours ;  &gt; Females ;</t>
  </si>
  <si>
    <t>Northern Territory ;  Prefers less than 10 extra hours ;  &gt; 4-12 weeks of insufficient hours ;  Persons ;</t>
  </si>
  <si>
    <t>Northern Territory ;  Prefers less than 10 extra hours ;  &gt; 4-12 weeks of insufficient hours ;  &gt; Males ;</t>
  </si>
  <si>
    <t>Northern Territory ;  Prefers less than 10 extra hours ;  &gt; 4-12 weeks of insufficient hours ;  &gt; Females ;</t>
  </si>
  <si>
    <t>Northern Territory ;  Prefers less than 10 extra hours ;  &gt; 13-51 weeks of insufficient hours ;  Persons ;</t>
  </si>
  <si>
    <t>A125561280W</t>
  </si>
  <si>
    <t>A125589360R</t>
  </si>
  <si>
    <t>A125575320L</t>
  </si>
  <si>
    <t>A125552857K</t>
  </si>
  <si>
    <t>A125580937J</t>
  </si>
  <si>
    <t>A125566897L</t>
  </si>
  <si>
    <t>A125552936J</t>
  </si>
  <si>
    <t>A125581016J</t>
  </si>
  <si>
    <t>A125566976K</t>
  </si>
  <si>
    <t>A125555744V</t>
  </si>
  <si>
    <t>A125583824T</t>
  </si>
  <si>
    <t>A125569784W</t>
  </si>
  <si>
    <t>A125550128X</t>
  </si>
  <si>
    <t>A125578208T</t>
  </si>
  <si>
    <t>A125564168A</t>
  </si>
  <si>
    <t>A125558552F</t>
  </si>
  <si>
    <t>A125586632C</t>
  </si>
  <si>
    <t>A125572592L</t>
  </si>
  <si>
    <t>A125561360W</t>
  </si>
  <si>
    <t>A125589440R</t>
  </si>
  <si>
    <t>A125575400L</t>
  </si>
  <si>
    <t>A125552937K</t>
  </si>
  <si>
    <t>A125581017K</t>
  </si>
  <si>
    <t>A125566977L</t>
  </si>
  <si>
    <t>A125553024K</t>
  </si>
  <si>
    <t>A125581104J</t>
  </si>
  <si>
    <t>A125567064L</t>
  </si>
  <si>
    <t>A125555832V</t>
  </si>
  <si>
    <t>A125583912T</t>
  </si>
  <si>
    <t>A125569872W</t>
  </si>
  <si>
    <t>A125550216X</t>
  </si>
  <si>
    <t>A125578296C</t>
  </si>
  <si>
    <t>A125564256A</t>
  </si>
  <si>
    <t>A125558640F</t>
  </si>
  <si>
    <t>A125586720C</t>
  </si>
  <si>
    <t>A125572680L</t>
  </si>
  <si>
    <t>A125561448R</t>
  </si>
  <si>
    <t>A125589528J</t>
  </si>
  <si>
    <t>A125575488T</t>
  </si>
  <si>
    <t>A125553025L</t>
  </si>
  <si>
    <t>A125581105K</t>
  </si>
  <si>
    <t>A125567065R</t>
  </si>
  <si>
    <t>A125553144C</t>
  </si>
  <si>
    <t>A125581224A</t>
  </si>
  <si>
    <t>A125567184F</t>
  </si>
  <si>
    <t>A125555952L</t>
  </si>
  <si>
    <t>A125584032L</t>
  </si>
  <si>
    <t>A125569992R</t>
  </si>
  <si>
    <t>A125550336T</t>
  </si>
  <si>
    <t>A125578416K</t>
  </si>
  <si>
    <t>A125564376V</t>
  </si>
  <si>
    <t>A125558760X</t>
  </si>
  <si>
    <t>A125586840W</t>
  </si>
  <si>
    <t>A125572800V</t>
  </si>
  <si>
    <t>A125561568J</t>
  </si>
  <si>
    <t>A125589648A</t>
  </si>
  <si>
    <t>A125575608X</t>
  </si>
  <si>
    <t>A125553145F</t>
  </si>
  <si>
    <t>A125581225C</t>
  </si>
  <si>
    <t>A125567185J</t>
  </si>
  <si>
    <t>A125552864J</t>
  </si>
  <si>
    <t>A125580944F</t>
  </si>
  <si>
    <t>A125566904X</t>
  </si>
  <si>
    <t>A125555672V</t>
  </si>
  <si>
    <t>A125583752T</t>
  </si>
  <si>
    <t>A125569712K</t>
  </si>
  <si>
    <t>A125550056X</t>
  </si>
  <si>
    <t>A125578136T</t>
  </si>
  <si>
    <t>A125564096A</t>
  </si>
  <si>
    <t>A125558480F</t>
  </si>
  <si>
    <t>A125586560C</t>
  </si>
  <si>
    <t>A125572520A</t>
  </si>
  <si>
    <t>A125561288R</t>
  </si>
  <si>
    <t>A125589368J</t>
  </si>
  <si>
    <t>A125575328F</t>
  </si>
  <si>
    <t>A125552865K</t>
  </si>
  <si>
    <t>A125580945J</t>
  </si>
  <si>
    <t>A125566905A</t>
  </si>
  <si>
    <t>A125553064C</t>
  </si>
  <si>
    <t>A125581144A</t>
  </si>
  <si>
    <t>A125567104V</t>
  </si>
  <si>
    <t>A125555872L</t>
  </si>
  <si>
    <t>A125583952K</t>
  </si>
  <si>
    <t>A125569912C</t>
  </si>
  <si>
    <t>A125550256T</t>
  </si>
  <si>
    <t>A125578336K</t>
  </si>
  <si>
    <t>A125564296V</t>
  </si>
  <si>
    <t>A125558680X</t>
  </si>
  <si>
    <t>A125586760W</t>
  </si>
  <si>
    <t>A125572720V</t>
  </si>
  <si>
    <t>A125561488J</t>
  </si>
  <si>
    <t>A125589568A</t>
  </si>
  <si>
    <t>A125575528X</t>
  </si>
  <si>
    <t>A125553065F</t>
  </si>
  <si>
    <t>A125581145C</t>
  </si>
  <si>
    <t>A125567105W</t>
  </si>
  <si>
    <t>A125553072C</t>
  </si>
  <si>
    <t>A125581152A</t>
  </si>
  <si>
    <t>A125567112V</t>
  </si>
  <si>
    <t>A125555880L</t>
  </si>
  <si>
    <t>A125583960K</t>
  </si>
  <si>
    <t>A125569920C</t>
  </si>
  <si>
    <t>A125550264T</t>
  </si>
  <si>
    <t>A125578344K</t>
  </si>
  <si>
    <t>A125564304J</t>
  </si>
  <si>
    <t>A125558688T</t>
  </si>
  <si>
    <t>A125586768R</t>
  </si>
  <si>
    <t>A125572728L</t>
  </si>
  <si>
    <t>A125561496J</t>
  </si>
  <si>
    <t>A125589576A</t>
  </si>
  <si>
    <t>A125575536X</t>
  </si>
  <si>
    <t>A125553073F</t>
  </si>
  <si>
    <t>A125581153C</t>
  </si>
  <si>
    <t>A125567113W</t>
  </si>
  <si>
    <t>A125552904R</t>
  </si>
  <si>
    <t>A125580984X</t>
  </si>
  <si>
    <t>A125566944T</t>
  </si>
  <si>
    <t>A125555712A</t>
  </si>
  <si>
    <t>A125583792K</t>
  </si>
  <si>
    <t>A125569752C</t>
  </si>
  <si>
    <t>A125550096T</t>
  </si>
  <si>
    <t>A125578176K</t>
  </si>
  <si>
    <t>A125564136J</t>
  </si>
  <si>
    <t>A125558520L</t>
  </si>
  <si>
    <t>A125586600K</t>
  </si>
  <si>
    <t>A125572560V</t>
  </si>
  <si>
    <t>A125561328W</t>
  </si>
  <si>
    <t>A125589408R</t>
  </si>
  <si>
    <t>A125575368X</t>
  </si>
  <si>
    <t>A125552905T</t>
  </si>
  <si>
    <t>A125580985A</t>
  </si>
  <si>
    <t>A125566945V</t>
  </si>
  <si>
    <t>A125552872J</t>
  </si>
  <si>
    <t>A125580952F</t>
  </si>
  <si>
    <t>A125566912X</t>
  </si>
  <si>
    <t>A125555680V</t>
  </si>
  <si>
    <t>A125583760T</t>
  </si>
  <si>
    <t>A125569720K</t>
  </si>
  <si>
    <t>A125550064X</t>
  </si>
  <si>
    <t>A125578144T</t>
  </si>
  <si>
    <t>A125564104R</t>
  </si>
  <si>
    <t>A125558488X</t>
  </si>
  <si>
    <t>A125586568W</t>
  </si>
  <si>
    <t>A125572528V</t>
  </si>
  <si>
    <t>A125561296R</t>
  </si>
  <si>
    <t>A125589376J</t>
  </si>
  <si>
    <t>A125575336F</t>
  </si>
  <si>
    <t>A125552873K</t>
  </si>
  <si>
    <t>A125580953J</t>
  </si>
  <si>
    <t>A125566913A</t>
  </si>
  <si>
    <t>A125552944J</t>
  </si>
  <si>
    <t>A125581024J</t>
  </si>
  <si>
    <t>A125566984K</t>
  </si>
  <si>
    <t>A125555752V</t>
  </si>
  <si>
    <t>A125583832T</t>
  </si>
  <si>
    <t>A125569792W</t>
  </si>
  <si>
    <t>A125550136X</t>
  </si>
  <si>
    <t>A125578216T</t>
  </si>
  <si>
    <t>A125564176A</t>
  </si>
  <si>
    <t>A125558560F</t>
  </si>
  <si>
    <t>A125586640C</t>
  </si>
  <si>
    <t>A125572600A</t>
  </si>
  <si>
    <t>A125561368R</t>
  </si>
  <si>
    <t>A125589448J</t>
  </si>
  <si>
    <t>A125575408F</t>
  </si>
  <si>
    <t>A125552945K</t>
  </si>
  <si>
    <t>A125581025K</t>
  </si>
  <si>
    <t>A125566985L</t>
  </si>
  <si>
    <t>A125552896A</t>
  </si>
  <si>
    <t>A125580976X</t>
  </si>
  <si>
    <t>A125566936T</t>
  </si>
  <si>
    <t>A125555704A</t>
  </si>
  <si>
    <t>A125583784K</t>
  </si>
  <si>
    <t>A125569744C</t>
  </si>
  <si>
    <t>A125550088T</t>
  </si>
  <si>
    <t>A125578168K</t>
  </si>
  <si>
    <t>A125564128J</t>
  </si>
  <si>
    <t>A125558512L</t>
  </si>
  <si>
    <t>A125586592W</t>
  </si>
  <si>
    <t>A125572552V</t>
  </si>
  <si>
    <t>A125561320C</t>
  </si>
  <si>
    <t>A125589400W</t>
  </si>
  <si>
    <t>A125575360F</t>
  </si>
  <si>
    <t>A125552897C</t>
  </si>
  <si>
    <t>A125580977A</t>
  </si>
  <si>
    <t>A125566937V</t>
  </si>
  <si>
    <t>A125552952J</t>
  </si>
  <si>
    <t>A125581032J</t>
  </si>
  <si>
    <t>A125566992K</t>
  </si>
  <si>
    <t>A125555760V</t>
  </si>
  <si>
    <t>A125583840T</t>
  </si>
  <si>
    <t>A125569800K</t>
  </si>
  <si>
    <t>A125550144X</t>
  </si>
  <si>
    <t>A125578224T</t>
  </si>
  <si>
    <t>A125564184A</t>
  </si>
  <si>
    <t>A125558568X</t>
  </si>
  <si>
    <t>A125586648W</t>
  </si>
  <si>
    <t>A125572608V</t>
  </si>
  <si>
    <t>A125561376R</t>
  </si>
  <si>
    <t>A125589456J</t>
  </si>
  <si>
    <t>A125575416F</t>
  </si>
  <si>
    <t>A125552953K</t>
  </si>
  <si>
    <t>A125581033K</t>
  </si>
  <si>
    <t>A125566993L</t>
  </si>
  <si>
    <t>A125552912R</t>
  </si>
  <si>
    <t>A125580992X</t>
  </si>
  <si>
    <t>A125566952T</t>
  </si>
  <si>
    <t>A125555720A</t>
  </si>
  <si>
    <t>A125583800X</t>
  </si>
  <si>
    <t>A125569760C</t>
  </si>
  <si>
    <t>A125550104F</t>
  </si>
  <si>
    <t>A125578184K</t>
  </si>
  <si>
    <t>A125564144J</t>
  </si>
  <si>
    <t>A125558528F</t>
  </si>
  <si>
    <t>A125586608C</t>
  </si>
  <si>
    <t>A125572568L</t>
  </si>
  <si>
    <t>A125561336W</t>
  </si>
  <si>
    <t>A125589416R</t>
  </si>
  <si>
    <t>A125575376X</t>
  </si>
  <si>
    <t>A125552913T</t>
  </si>
  <si>
    <t>A125580993A</t>
  </si>
  <si>
    <t>A125566953V</t>
  </si>
  <si>
    <t>A125552960J</t>
  </si>
  <si>
    <t>A125581040J</t>
  </si>
  <si>
    <t>A125567000A</t>
  </si>
  <si>
    <t>A125555768L</t>
  </si>
  <si>
    <t>A125583848K</t>
  </si>
  <si>
    <t>A125569808C</t>
  </si>
  <si>
    <t>A125550152X</t>
  </si>
  <si>
    <t>A125578232T</t>
  </si>
  <si>
    <t>A125564192A</t>
  </si>
  <si>
    <t>A125558576X</t>
  </si>
  <si>
    <t>A125586656W</t>
  </si>
  <si>
    <t>A125572616V</t>
  </si>
  <si>
    <t>A125561384R</t>
  </si>
  <si>
    <t>A125589464J</t>
  </si>
  <si>
    <t>A125575424F</t>
  </si>
  <si>
    <t>A125552961K</t>
  </si>
  <si>
    <t>A125581041K</t>
  </si>
  <si>
    <t>A125567001C</t>
  </si>
  <si>
    <t>A125553032K</t>
  </si>
  <si>
    <t>A125581112J</t>
  </si>
  <si>
    <t>A125567072L</t>
  </si>
  <si>
    <t>A125555840V</t>
  </si>
  <si>
    <t>A125583920T</t>
  </si>
  <si>
    <t>A125569880W</t>
  </si>
  <si>
    <t>A125550224X</t>
  </si>
  <si>
    <t>A125578304T</t>
  </si>
  <si>
    <t>A125564264A</t>
  </si>
  <si>
    <t>A125558648X</t>
  </si>
  <si>
    <t>Northern Territory ;  Prefers less than 10 extra hours ;  &gt; 13-51 weeks of insufficient hours ;  &gt; Males ;</t>
  </si>
  <si>
    <t>Northern Territory ;  Prefers less than 10 extra hours ;  &gt; 13-51 weeks of insufficient hours ;  &gt; Females ;</t>
  </si>
  <si>
    <t>Northern Territory ;  Prefers less than 10 extra hours ;  &gt; 52 weeks and over of insufficient hours ;  Persons ;</t>
  </si>
  <si>
    <t>Northern Territory ;  Prefers less than 10 extra hours ;  &gt; 52 weeks and over of insufficient hours ;  &gt; Males ;</t>
  </si>
  <si>
    <t>Northern Territory ;  Prefers less than 10 extra hours ;  &gt; 52 weeks and over of insufficient hours ;  &gt; Females ;</t>
  </si>
  <si>
    <t>Northern Territory ;  Prefers less than 10 extra hours ;  Median duration of insufficient hours ;  Persons ;</t>
  </si>
  <si>
    <t>Northern Territory ;  Prefers less than 10 extra hours ;  Median duration of insufficient hours ;  &gt; Males ;</t>
  </si>
  <si>
    <t>Northern Territory ;  Prefers less than 10 extra hours ;  Median duration of insufficient hours ;  &gt; Females ;</t>
  </si>
  <si>
    <t>Northern Territory ;  Prefers 10-19 extra hours ;  Underemployed part-time workers ;  Persons ;</t>
  </si>
  <si>
    <t>Northern Territory ;  Prefers 10-19 extra hours ;  Underemployed part-time workers ;  &gt; Males ;</t>
  </si>
  <si>
    <t>Northern Territory ;  Prefers 10-19 extra hours ;  Underemployed part-time workers ;  &gt; Females ;</t>
  </si>
  <si>
    <t>Northern Territory ;  Prefers 10-19 extra hours ;  &gt; Fewer than 4 weeks of insufficient hours ;  Persons ;</t>
  </si>
  <si>
    <t>Northern Territory ;  Prefers 10-19 extra hours ;  &gt; Fewer than 4 weeks of insufficient hours ;  &gt; Males ;</t>
  </si>
  <si>
    <t>Northern Territory ;  Prefers 10-19 extra hours ;  &gt; Fewer than 4 weeks of insufficient hours ;  &gt; Females ;</t>
  </si>
  <si>
    <t>Northern Territory ;  Prefers 10-19 extra hours ;  &gt; 4-12 weeks of insufficient hours ;  Persons ;</t>
  </si>
  <si>
    <t>Northern Territory ;  Prefers 10-19 extra hours ;  &gt; 4-12 weeks of insufficient hours ;  &gt; Males ;</t>
  </si>
  <si>
    <t>Northern Territory ;  Prefers 10-19 extra hours ;  &gt; 4-12 weeks of insufficient hours ;  &gt; Females ;</t>
  </si>
  <si>
    <t>Northern Territory ;  Prefers 10-19 extra hours ;  &gt; 13-51 weeks of insufficient hours ;  Persons ;</t>
  </si>
  <si>
    <t>Northern Territory ;  Prefers 10-19 extra hours ;  &gt; 13-51 weeks of insufficient hours ;  &gt; Males ;</t>
  </si>
  <si>
    <t>Northern Territory ;  Prefers 10-19 extra hours ;  &gt; 13-51 weeks of insufficient hours ;  &gt; Females ;</t>
  </si>
  <si>
    <t>Northern Territory ;  Prefers 10-19 extra hours ;  &gt; 52 weeks and over of insufficient hours ;  Persons ;</t>
  </si>
  <si>
    <t>Northern Territory ;  Prefers 10-19 extra hours ;  &gt; 52 weeks and over of insufficient hours ;  &gt; Males ;</t>
  </si>
  <si>
    <t>Northern Territory ;  Prefers 10-19 extra hours ;  &gt; 52 weeks and over of insufficient hours ;  &gt; Females ;</t>
  </si>
  <si>
    <t>Northern Territory ;  Prefers 10-19 extra hours ;  Median duration of insufficient hours ;  Persons ;</t>
  </si>
  <si>
    <t>Northern Territory ;  Prefers 10-19 extra hours ;  Median duration of insufficient hours ;  &gt; Males ;</t>
  </si>
  <si>
    <t>Northern Territory ;  Prefers 10-19 extra hours ;  Median duration of insufficient hours ;  &gt; Females ;</t>
  </si>
  <si>
    <t>Northern Territory ;  Prefers 20-29 extra hours ;  Underemployed part-time workers ;  Persons ;</t>
  </si>
  <si>
    <t>Northern Territory ;  Prefers 20-29 extra hours ;  Underemployed part-time workers ;  &gt; Males ;</t>
  </si>
  <si>
    <t>Northern Territory ;  Prefers 20-29 extra hours ;  Underemployed part-time workers ;  &gt; Females ;</t>
  </si>
  <si>
    <t>Northern Territory ;  Prefers 20-29 extra hours ;  &gt; Fewer than 4 weeks of insufficient hours ;  Persons ;</t>
  </si>
  <si>
    <t>Northern Territory ;  Prefers 20-29 extra hours ;  &gt; Fewer than 4 weeks of insufficient hours ;  &gt; Males ;</t>
  </si>
  <si>
    <t>Northern Territory ;  Prefers 20-29 extra hours ;  &gt; Fewer than 4 weeks of insufficient hours ;  &gt; Females ;</t>
  </si>
  <si>
    <t>Northern Territory ;  Prefers 20-29 extra hours ;  &gt; 4-12 weeks of insufficient hours ;  Persons ;</t>
  </si>
  <si>
    <t>Northern Territory ;  Prefers 20-29 extra hours ;  &gt; 4-12 weeks of insufficient hours ;  &gt; Males ;</t>
  </si>
  <si>
    <t>Northern Territory ;  Prefers 20-29 extra hours ;  &gt; 4-12 weeks of insufficient hours ;  &gt; Females ;</t>
  </si>
  <si>
    <t>Northern Territory ;  Prefers 20-29 extra hours ;  &gt; 13-51 weeks of insufficient hours ;  Persons ;</t>
  </si>
  <si>
    <t>Northern Territory ;  Prefers 20-29 extra hours ;  &gt; 13-51 weeks of insufficient hours ;  &gt; Males ;</t>
  </si>
  <si>
    <t>Northern Territory ;  Prefers 20-29 extra hours ;  &gt; 13-51 weeks of insufficient hours ;  &gt; Females ;</t>
  </si>
  <si>
    <t>Northern Territory ;  Prefers 20-29 extra hours ;  &gt; 52 weeks and over of insufficient hours ;  Persons ;</t>
  </si>
  <si>
    <t>Northern Territory ;  Prefers 20-29 extra hours ;  &gt; 52 weeks and over of insufficient hours ;  &gt; Males ;</t>
  </si>
  <si>
    <t>Northern Territory ;  Prefers 20-29 extra hours ;  &gt; 52 weeks and over of insufficient hours ;  &gt; Females ;</t>
  </si>
  <si>
    <t>Northern Territory ;  Prefers 20-29 extra hours ;  Median duration of insufficient hours ;  Persons ;</t>
  </si>
  <si>
    <t>Northern Territory ;  Prefers 20-29 extra hours ;  Median duration of insufficient hours ;  &gt; Males ;</t>
  </si>
  <si>
    <t>Northern Territory ;  Prefers 20-29 extra hours ;  Median duration of insufficient hours ;  &gt; Females ;</t>
  </si>
  <si>
    <t>Northern Territory ;  Prefers 30 extra hours or more ;  Underemployed part-time workers ;  Persons ;</t>
  </si>
  <si>
    <t>Northern Territory ;  Prefers 30 extra hours or more ;  Underemployed part-time workers ;  &gt; Males ;</t>
  </si>
  <si>
    <t>Northern Territory ;  Prefers 30 extra hours or more ;  Underemployed part-time workers ;  &gt; Females ;</t>
  </si>
  <si>
    <t>Northern Territory ;  Prefers 30 extra hours or more ;  &gt; Fewer than 4 weeks of insufficient hours ;  Persons ;</t>
  </si>
  <si>
    <t>Northern Territory ;  Prefers 30 extra hours or more ;  &gt; Fewer than 4 weeks of insufficient hours ;  &gt; Males ;</t>
  </si>
  <si>
    <t>Northern Territory ;  Prefers 30 extra hours or more ;  &gt; Fewer than 4 weeks of insufficient hours ;  &gt; Females ;</t>
  </si>
  <si>
    <t>Northern Territory ;  Prefers 30 extra hours or more ;  &gt; 4-12 weeks of insufficient hours ;  Persons ;</t>
  </si>
  <si>
    <t>Northern Territory ;  Prefers 30 extra hours or more ;  &gt; 4-12 weeks of insufficient hours ;  &gt; Males ;</t>
  </si>
  <si>
    <t>Northern Territory ;  Prefers 30 extra hours or more ;  &gt; 4-12 weeks of insufficient hours ;  &gt; Females ;</t>
  </si>
  <si>
    <t>Northern Territory ;  Prefers 30 extra hours or more ;  &gt; 13-51 weeks of insufficient hours ;  Persons ;</t>
  </si>
  <si>
    <t>Northern Territory ;  Prefers 30 extra hours or more ;  &gt; 13-51 weeks of insufficient hours ;  &gt; Males ;</t>
  </si>
  <si>
    <t>Northern Territory ;  Prefers 30 extra hours or more ;  &gt; 13-51 weeks of insufficient hours ;  &gt; Females ;</t>
  </si>
  <si>
    <t>Northern Territory ;  Prefers 30 extra hours or more ;  &gt; 52 weeks and over of insufficient hours ;  Persons ;</t>
  </si>
  <si>
    <t>Northern Territory ;  Prefers 30 extra hours or more ;  &gt; 52 weeks and over of insufficient hours ;  &gt; Males ;</t>
  </si>
  <si>
    <t>Northern Territory ;  Prefers 30 extra hours or more ;  &gt; 52 weeks and over of insufficient hours ;  &gt; Females ;</t>
  </si>
  <si>
    <t>Northern Territory ;  Prefers 30 extra hours or more ;  Median duration of insufficient hours ;  Persons ;</t>
  </si>
  <si>
    <t>Northern Territory ;  Prefers 30 extra hours or more ;  Median duration of insufficient hours ;  &gt; Males ;</t>
  </si>
  <si>
    <t>Northern Territory ;  Prefers 30 extra hours or more ;  Median duration of insufficient hours ;  &gt; Females ;</t>
  </si>
  <si>
    <t>Northern Territory ;  Would prefer to change employer to work more hours ;  Underemployed part-time workers ;  Persons ;</t>
  </si>
  <si>
    <t>Northern Territory ;  Would prefer to change employer to work more hours ;  Underemployed part-time workers ;  &gt; Males ;</t>
  </si>
  <si>
    <t>Northern Territory ;  Would prefer to change employer to work more hours ;  Underemployed part-time workers ;  &gt; Females ;</t>
  </si>
  <si>
    <t>Northern Territory ;  Would prefer to change employer to work more hours ;  &gt; Fewer than 4 weeks of insufficient hours ;  Persons ;</t>
  </si>
  <si>
    <t>Northern Territory ;  Would prefer to change employer to work more hours ;  &gt; Fewer than 4 weeks of insufficient hours ;  &gt; Males ;</t>
  </si>
  <si>
    <t>Northern Territory ;  Would prefer to change employer to work more hours ;  &gt; Fewer than 4 weeks of insufficient hours ;  &gt; Females ;</t>
  </si>
  <si>
    <t>Northern Territory ;  Would prefer to change employer to work more hours ;  &gt; 4-12 weeks of insufficient hours ;  Persons ;</t>
  </si>
  <si>
    <t>Northern Territory ;  Would prefer to change employer to work more hours ;  &gt; 4-12 weeks of insufficient hours ;  &gt; Males ;</t>
  </si>
  <si>
    <t>Northern Territory ;  Would prefer to change employer to work more hours ;  &gt; 4-12 weeks of insufficient hours ;  &gt; Females ;</t>
  </si>
  <si>
    <t>Northern Territory ;  Would prefer to change employer to work more hours ;  &gt; 13-51 weeks of insufficient hours ;  Persons ;</t>
  </si>
  <si>
    <t>Northern Territory ;  Would prefer to change employer to work more hours ;  &gt; 13-51 weeks of insufficient hours ;  &gt; Males ;</t>
  </si>
  <si>
    <t>Northern Territory ;  Would prefer to change employer to work more hours ;  &gt; 13-51 weeks of insufficient hours ;  &gt; Females ;</t>
  </si>
  <si>
    <t>Northern Territory ;  Would prefer to change employer to work more hours ;  &gt; 52 weeks and over of insufficient hours ;  Persons ;</t>
  </si>
  <si>
    <t>Northern Territory ;  Would prefer to change employer to work more hours ;  &gt; 52 weeks and over of insufficient hours ;  &gt; Males ;</t>
  </si>
  <si>
    <t>Northern Territory ;  Would prefer to change employer to work more hours ;  &gt; 52 weeks and over of insufficient hours ;  &gt; Females ;</t>
  </si>
  <si>
    <t>Northern Territory ;  Would prefer to change employer to work more hours ;  Median duration of insufficient hours ;  Persons ;</t>
  </si>
  <si>
    <t>Northern Territory ;  Would prefer to change employer to work more hours ;  Median duration of insufficient hours ;  &gt; Males ;</t>
  </si>
  <si>
    <t>Northern Territory ;  Would prefer to change employer to work more hours ;  Median duration of insufficient hours ;  &gt; Females ;</t>
  </si>
  <si>
    <t>Northern Territory ;  Would not prefer to change employer to work more hours ;  Underemployed part-time workers ;  Persons ;</t>
  </si>
  <si>
    <t>Northern Territory ;  Would not prefer to change employer to work more hours ;  Underemployed part-time workers ;  &gt; Males ;</t>
  </si>
  <si>
    <t>Northern Territory ;  Would not prefer to change employer to work more hours ;  Underemployed part-time workers ;  &gt; Females ;</t>
  </si>
  <si>
    <t>Northern Territory ;  Would not prefer to change employer to work more hours ;  &gt; Fewer than 4 weeks of insufficient hours ;  Persons ;</t>
  </si>
  <si>
    <t>Northern Territory ;  Would not prefer to change employer to work more hours ;  &gt; Fewer than 4 weeks of insufficient hours ;  &gt; Males ;</t>
  </si>
  <si>
    <t>Northern Territory ;  Would not prefer to change employer to work more hours ;  &gt; Fewer than 4 weeks of insufficient hours ;  &gt; Females ;</t>
  </si>
  <si>
    <t>Northern Territory ;  Would not prefer to change employer to work more hours ;  &gt; 4-12 weeks of insufficient hours ;  Persons ;</t>
  </si>
  <si>
    <t>Northern Territory ;  Would not prefer to change employer to work more hours ;  &gt; 4-12 weeks of insufficient hours ;  &gt; Males ;</t>
  </si>
  <si>
    <t>Northern Territory ;  Would not prefer to change employer to work more hours ;  &gt; 4-12 weeks of insufficient hours ;  &gt; Females ;</t>
  </si>
  <si>
    <t>Northern Territory ;  Would not prefer to change employer to work more hours ;  &gt; 13-51 weeks of insufficient hours ;  Persons ;</t>
  </si>
  <si>
    <t>Northern Territory ;  Would not prefer to change employer to work more hours ;  &gt; 13-51 weeks of insufficient hours ;  &gt; Males ;</t>
  </si>
  <si>
    <t>Northern Territory ;  Would not prefer to change employer to work more hours ;  &gt; 13-51 weeks of insufficient hours ;  &gt; Females ;</t>
  </si>
  <si>
    <t>Northern Territory ;  Would not prefer to change employer to work more hours ;  &gt; 52 weeks and over of insufficient hours ;  Persons ;</t>
  </si>
  <si>
    <t>Northern Territory ;  Would not prefer to change employer to work more hours ;  &gt; 52 weeks and over of insufficient hours ;  &gt; Males ;</t>
  </si>
  <si>
    <t>Northern Territory ;  Would not prefer to change employer to work more hours ;  &gt; 52 weeks and over of insufficient hours ;  &gt; Females ;</t>
  </si>
  <si>
    <t>Northern Territory ;  Would not prefer to change employer to work more hours ;  Median duration of insufficient hours ;  Persons ;</t>
  </si>
  <si>
    <t>Northern Territory ;  Would not prefer to change employer to work more hours ;  Median duration of insufficient hours ;  &gt; Males ;</t>
  </si>
  <si>
    <t>Northern Territory ;  Would not prefer to change employer to work more hours ;  Median duration of insufficient hours ;  &gt; Females ;</t>
  </si>
  <si>
    <t>Northern Territory ;  No preference in changing employer to work more hours ;  Underemployed part-time workers ;  Persons ;</t>
  </si>
  <si>
    <t>Northern Territory ;  No preference in changing employer to work more hours ;  Underemployed part-time workers ;  &gt; Males ;</t>
  </si>
  <si>
    <t>Northern Territory ;  No preference in changing employer to work more hours ;  Underemployed part-time workers ;  &gt; Females ;</t>
  </si>
  <si>
    <t>Northern Territory ;  No preference in changing employer to work more hours ;  &gt; Fewer than 4 weeks of insufficient hours ;  Persons ;</t>
  </si>
  <si>
    <t>Northern Territory ;  No preference in changing employer to work more hours ;  &gt; Fewer than 4 weeks of insufficient hours ;  &gt; Males ;</t>
  </si>
  <si>
    <t>Northern Territory ;  No preference in changing employer to work more hours ;  &gt; Fewer than 4 weeks of insufficient hours ;  &gt; Females ;</t>
  </si>
  <si>
    <t>Northern Territory ;  No preference in changing employer to work more hours ;  &gt; 4-12 weeks of insufficient hours ;  Persons ;</t>
  </si>
  <si>
    <t>Northern Territory ;  No preference in changing employer to work more hours ;  &gt; 4-12 weeks of insufficient hours ;  &gt; Males ;</t>
  </si>
  <si>
    <t>Northern Territory ;  No preference in changing employer to work more hours ;  &gt; 4-12 weeks of insufficient hours ;  &gt; Females ;</t>
  </si>
  <si>
    <t>Northern Territory ;  No preference in changing employer to work more hours ;  &gt; 13-51 weeks of insufficient hours ;  Persons ;</t>
  </si>
  <si>
    <t>Northern Territory ;  No preference in changing employer to work more hours ;  &gt; 13-51 weeks of insufficient hours ;  &gt; Males ;</t>
  </si>
  <si>
    <t>Northern Territory ;  No preference in changing employer to work more hours ;  &gt; 13-51 weeks of insufficient hours ;  &gt; Females ;</t>
  </si>
  <si>
    <t>Northern Territory ;  No preference in changing employer to work more hours ;  &gt; 52 weeks and over of insufficient hours ;  Persons ;</t>
  </si>
  <si>
    <t>Northern Territory ;  No preference in changing employer to work more hours ;  &gt; 52 weeks and over of insufficient hours ;  &gt; Males ;</t>
  </si>
  <si>
    <t>Northern Territory ;  No preference in changing employer to work more hours ;  &gt; 52 weeks and over of insufficient hours ;  &gt; Females ;</t>
  </si>
  <si>
    <t>Northern Territory ;  No preference in changing employer to work more hours ;  Median duration of insufficient hours ;  Persons ;</t>
  </si>
  <si>
    <t>Northern Territory ;  No preference in changing employer to work more hours ;  Median duration of insufficient hours ;  &gt; Males ;</t>
  </si>
  <si>
    <t>Northern Territory ;  No preference in changing employer to work more hours ;  Median duration of insufficient hours ;  &gt; Females ;</t>
  </si>
  <si>
    <t>Australian Capital Territory ;  Underemployed part-time workers ;  Persons ;</t>
  </si>
  <si>
    <t>Australian Capital Territory ;  Underemployed part-time workers ;  &gt; Males ;</t>
  </si>
  <si>
    <t>Australian Capital Territory ;  Underemployed part-time workers ;  &gt; Females ;</t>
  </si>
  <si>
    <t>Australian Capital Territory ;  &gt; Fewer than 4 weeks of insufficient hours ;  Persons ;</t>
  </si>
  <si>
    <t>Australian Capital Territory ;  &gt; Fewer than 4 weeks of insufficient hours ;  &gt; Males ;</t>
  </si>
  <si>
    <t>Australian Capital Territory ;  &gt; Fewer than 4 weeks of insufficient hours ;  &gt; Females ;</t>
  </si>
  <si>
    <t>Australian Capital Territory ;  &gt; 4-12 weeks of insufficient hours ;  Persons ;</t>
  </si>
  <si>
    <t>Australian Capital Territory ;  &gt; 4-12 weeks of insufficient hours ;  &gt; Males ;</t>
  </si>
  <si>
    <t>Australian Capital Territory ;  &gt; 4-12 weeks of insufficient hours ;  &gt; Females ;</t>
  </si>
  <si>
    <t>Australian Capital Territory ;  &gt; 13-51 weeks of insufficient hours ;  Persons ;</t>
  </si>
  <si>
    <t>Australian Capital Territory ;  &gt; 13-51 weeks of insufficient hours ;  &gt; Males ;</t>
  </si>
  <si>
    <t>Australian Capital Territory ;  &gt; 13-51 weeks of insufficient hours ;  &gt; Females ;</t>
  </si>
  <si>
    <t>Australian Capital Territory ;  &gt; 52 weeks and over of insufficient hours ;  Persons ;</t>
  </si>
  <si>
    <t>Australian Capital Territory ;  &gt; 52 weeks and over of insufficient hours ;  &gt; Males ;</t>
  </si>
  <si>
    <t>Australian Capital Territory ;  &gt; 52 weeks and over of insufficient hours ;  &gt; Females ;</t>
  </si>
  <si>
    <t>Australian Capital Territory ;  Median duration of insufficient hours ;  Persons ;</t>
  </si>
  <si>
    <t>Australian Capital Territory ;  Median duration of insufficient hours ;  &gt; Males ;</t>
  </si>
  <si>
    <t>Australian Capital Territory ;  Median duration of insufficient hours ;  &gt; Females ;</t>
  </si>
  <si>
    <t>Australian Capital Territory ;  15-64 years ;  Underemployed part-time workers ;  Persons ;</t>
  </si>
  <si>
    <t>Australian Capital Territory ;  15-64 years ;  Underemployed part-time workers ;  &gt; Males ;</t>
  </si>
  <si>
    <t>Australian Capital Territory ;  15-64 years ;  Underemployed part-time workers ;  &gt; Females ;</t>
  </si>
  <si>
    <t>Australian Capital Territory ;  15-64 years ;  &gt; Fewer than 4 weeks of insufficient hours ;  Persons ;</t>
  </si>
  <si>
    <t>Australian Capital Territory ;  15-64 years ;  &gt; Fewer than 4 weeks of insufficient hours ;  &gt; Males ;</t>
  </si>
  <si>
    <t>Australian Capital Territory ;  15-64 years ;  &gt; Fewer than 4 weeks of insufficient hours ;  &gt; Females ;</t>
  </si>
  <si>
    <t>Australian Capital Territory ;  15-64 years ;  &gt; 4-12 weeks of insufficient hours ;  Persons ;</t>
  </si>
  <si>
    <t>Australian Capital Territory ;  15-64 years ;  &gt; 4-12 weeks of insufficient hours ;  &gt; Males ;</t>
  </si>
  <si>
    <t>Australian Capital Territory ;  15-64 years ;  &gt; 4-12 weeks of insufficient hours ;  &gt; Females ;</t>
  </si>
  <si>
    <t>Australian Capital Territory ;  15-64 years ;  &gt; 13-51 weeks of insufficient hours ;  Persons ;</t>
  </si>
  <si>
    <t>Australian Capital Territory ;  15-64 years ;  &gt; 13-51 weeks of insufficient hours ;  &gt; Males ;</t>
  </si>
  <si>
    <t>Australian Capital Territory ;  15-64 years ;  &gt; 13-51 weeks of insufficient hours ;  &gt; Females ;</t>
  </si>
  <si>
    <t>Australian Capital Territory ;  15-64 years ;  &gt; 52 weeks and over of insufficient hours ;  Persons ;</t>
  </si>
  <si>
    <t>Australian Capital Territory ;  15-64 years ;  &gt; 52 weeks and over of insufficient hours ;  &gt; Males ;</t>
  </si>
  <si>
    <t>Australian Capital Territory ;  15-64 years ;  &gt; 52 weeks and over of insufficient hours ;  &gt; Females ;</t>
  </si>
  <si>
    <t>Australian Capital Territory ;  15-64 years ;  Median duration of insufficient hours ;  Persons ;</t>
  </si>
  <si>
    <t>Australian Capital Territory ;  15-64 years ;  Median duration of insufficient hours ;  &gt; Males ;</t>
  </si>
  <si>
    <t>Australian Capital Territory ;  15-64 years ;  Median duration of insufficient hours ;  &gt; Females ;</t>
  </si>
  <si>
    <t>Australian Capital Territory ;  &gt; 15-24 years ;  Underemployed part-time workers ;  Persons ;</t>
  </si>
  <si>
    <t>Australian Capital Territory ;  &gt; 15-24 years ;  Underemployed part-time workers ;  &gt; Males ;</t>
  </si>
  <si>
    <t>Australian Capital Territory ;  &gt; 15-24 years ;  Underemployed part-time workers ;  &gt; Females ;</t>
  </si>
  <si>
    <t>Australian Capital Territory ;  &gt; 15-24 years ;  &gt; Fewer than 4 weeks of insufficient hours ;  Persons ;</t>
  </si>
  <si>
    <t>Australian Capital Territory ;  &gt; 15-24 years ;  &gt; Fewer than 4 weeks of insufficient hours ;  &gt; Males ;</t>
  </si>
  <si>
    <t>Australian Capital Territory ;  &gt; 15-24 years ;  &gt; Fewer than 4 weeks of insufficient hours ;  &gt; Females ;</t>
  </si>
  <si>
    <t>Australian Capital Territory ;  &gt; 15-24 years ;  &gt; 4-12 weeks of insufficient hours ;  Persons ;</t>
  </si>
  <si>
    <t>Australian Capital Territory ;  &gt; 15-24 years ;  &gt; 4-12 weeks of insufficient hours ;  &gt; Males ;</t>
  </si>
  <si>
    <t>Australian Capital Territory ;  &gt; 15-24 years ;  &gt; 4-12 weeks of insufficient hours ;  &gt; Females ;</t>
  </si>
  <si>
    <t>Australian Capital Territory ;  &gt; 15-24 years ;  &gt; 13-51 weeks of insufficient hours ;  Persons ;</t>
  </si>
  <si>
    <t>Australian Capital Territory ;  &gt; 15-24 years ;  &gt; 13-51 weeks of insufficient hours ;  &gt; Males ;</t>
  </si>
  <si>
    <t>Australian Capital Territory ;  &gt; 15-24 years ;  &gt; 13-51 weeks of insufficient hours ;  &gt; Females ;</t>
  </si>
  <si>
    <t>Australian Capital Territory ;  &gt; 15-24 years ;  &gt; 52 weeks and over of insufficient hours ;  Persons ;</t>
  </si>
  <si>
    <t>Australian Capital Territory ;  &gt; 15-24 years ;  &gt; 52 weeks and over of insufficient hours ;  &gt; Males ;</t>
  </si>
  <si>
    <t>Australian Capital Territory ;  &gt; 15-24 years ;  &gt; 52 weeks and over of insufficient hours ;  &gt; Females ;</t>
  </si>
  <si>
    <t>Australian Capital Territory ;  &gt; 15-24 years ;  Median duration of insufficient hours ;  Persons ;</t>
  </si>
  <si>
    <t>Australian Capital Territory ;  &gt; 15-24 years ;  Median duration of insufficient hours ;  &gt; Males ;</t>
  </si>
  <si>
    <t>Australian Capital Territory ;  &gt; 15-24 years ;  Median duration of insufficient hours ;  &gt; Females ;</t>
  </si>
  <si>
    <t>Australian Capital Territory ;  &gt; 25-44 years ;  Underemployed part-time workers ;  Persons ;</t>
  </si>
  <si>
    <t>Australian Capital Territory ;  &gt; 25-44 years ;  Underemployed part-time workers ;  &gt; Males ;</t>
  </si>
  <si>
    <t>Australian Capital Territory ;  &gt; 25-44 years ;  Underemployed part-time workers ;  &gt; Females ;</t>
  </si>
  <si>
    <t>Australian Capital Territory ;  &gt; 25-44 years ;  &gt; Fewer than 4 weeks of insufficient hours ;  Persons ;</t>
  </si>
  <si>
    <t>Australian Capital Territory ;  &gt; 25-44 years ;  &gt; Fewer than 4 weeks of insufficient hours ;  &gt; Males ;</t>
  </si>
  <si>
    <t>Australian Capital Territory ;  &gt; 25-44 years ;  &gt; Fewer than 4 weeks of insufficient hours ;  &gt; Females ;</t>
  </si>
  <si>
    <t>Australian Capital Territory ;  &gt; 25-44 years ;  &gt; 4-12 weeks of insufficient hours ;  Persons ;</t>
  </si>
  <si>
    <t>Australian Capital Territory ;  &gt; 25-44 years ;  &gt; 4-12 weeks of insufficient hours ;  &gt; Males ;</t>
  </si>
  <si>
    <t>Australian Capital Territory ;  &gt; 25-44 years ;  &gt; 4-12 weeks of insufficient hours ;  &gt; Females ;</t>
  </si>
  <si>
    <t>Australian Capital Territory ;  &gt; 25-44 years ;  &gt; 13-51 weeks of insufficient hours ;  Persons ;</t>
  </si>
  <si>
    <t>Australian Capital Territory ;  &gt; 25-44 years ;  &gt; 13-51 weeks of insufficient hours ;  &gt; Males ;</t>
  </si>
  <si>
    <t>Australian Capital Territory ;  &gt; 25-44 years ;  &gt; 13-51 weeks of insufficient hours ;  &gt; Females ;</t>
  </si>
  <si>
    <t>Australian Capital Territory ;  &gt; 25-44 years ;  &gt; 52 weeks and over of insufficient hours ;  Persons ;</t>
  </si>
  <si>
    <t>Australian Capital Territory ;  &gt; 25-44 years ;  &gt; 52 weeks and over of insufficient hours ;  &gt; Males ;</t>
  </si>
  <si>
    <t>Australian Capital Territory ;  &gt; 25-44 years ;  &gt; 52 weeks and over of insufficient hours ;  &gt; Females ;</t>
  </si>
  <si>
    <t>Australian Capital Territory ;  &gt; 25-44 years ;  Median duration of insufficient hours ;  Persons ;</t>
  </si>
  <si>
    <t>Australian Capital Territory ;  &gt; 25-44 years ;  Median duration of insufficient hours ;  &gt; Males ;</t>
  </si>
  <si>
    <t>Australian Capital Territory ;  &gt; 25-44 years ;  Median duration of insufficient hours ;  &gt; Females ;</t>
  </si>
  <si>
    <t>Australian Capital Territory ;  &gt;&gt; 25-34 years ;  Underemployed part-time workers ;  Persons ;</t>
  </si>
  <si>
    <t>Australian Capital Territory ;  &gt;&gt; 25-34 years ;  Underemployed part-time workers ;  &gt; Males ;</t>
  </si>
  <si>
    <t>Australian Capital Territory ;  &gt;&gt; 25-34 years ;  Underemployed part-time workers ;  &gt; Females ;</t>
  </si>
  <si>
    <t>Australian Capital Territory ;  &gt;&gt; 25-34 years ;  &gt; Fewer than 4 weeks of insufficient hours ;  Persons ;</t>
  </si>
  <si>
    <t>Australian Capital Territory ;  &gt;&gt; 25-34 years ;  &gt; Fewer than 4 weeks of insufficient hours ;  &gt; Males ;</t>
  </si>
  <si>
    <t>Australian Capital Territory ;  &gt;&gt; 25-34 years ;  &gt; Fewer than 4 weeks of insufficient hours ;  &gt; Females ;</t>
  </si>
  <si>
    <t>Australian Capital Territory ;  &gt;&gt; 25-34 years ;  &gt; 4-12 weeks of insufficient hours ;  Persons ;</t>
  </si>
  <si>
    <t>Australian Capital Territory ;  &gt;&gt; 25-34 years ;  &gt; 4-12 weeks of insufficient hours ;  &gt; Males ;</t>
  </si>
  <si>
    <t>Australian Capital Territory ;  &gt;&gt; 25-34 years ;  &gt; 4-12 weeks of insufficient hours ;  &gt; Females ;</t>
  </si>
  <si>
    <t>Australian Capital Territory ;  &gt;&gt; 25-34 years ;  &gt; 13-51 weeks of insufficient hours ;  Persons ;</t>
  </si>
  <si>
    <t>Australian Capital Territory ;  &gt;&gt; 25-34 years ;  &gt; 13-51 weeks of insufficient hours ;  &gt; Males ;</t>
  </si>
  <si>
    <t>Australian Capital Territory ;  &gt;&gt; 25-34 years ;  &gt; 13-51 weeks of insufficient hours ;  &gt; Females ;</t>
  </si>
  <si>
    <t>Australian Capital Territory ;  &gt;&gt; 25-34 years ;  &gt; 52 weeks and over of insufficient hours ;  Persons ;</t>
  </si>
  <si>
    <t>Australian Capital Territory ;  &gt;&gt; 25-34 years ;  &gt; 52 weeks and over of insufficient hours ;  &gt; Males ;</t>
  </si>
  <si>
    <t>Australian Capital Territory ;  &gt;&gt; 25-34 years ;  &gt; 52 weeks and over of insufficient hours ;  &gt; Females ;</t>
  </si>
  <si>
    <t>Australian Capital Territory ;  &gt;&gt; 25-34 years ;  Median duration of insufficient hours ;  Persons ;</t>
  </si>
  <si>
    <t>Australian Capital Territory ;  &gt;&gt; 25-34 years ;  Median duration of insufficient hours ;  &gt; Males ;</t>
  </si>
  <si>
    <t>Australian Capital Territory ;  &gt;&gt; 25-34 years ;  Median duration of insufficient hours ;  &gt; Females ;</t>
  </si>
  <si>
    <t>Australian Capital Territory ;  &gt;&gt; 35-44 years ;  Underemployed part-time workers ;  Persons ;</t>
  </si>
  <si>
    <t>Australian Capital Territory ;  &gt;&gt; 35-44 years ;  Underemployed part-time workers ;  &gt; Males ;</t>
  </si>
  <si>
    <t>Australian Capital Territory ;  &gt;&gt; 35-44 years ;  Underemployed part-time workers ;  &gt; Females ;</t>
  </si>
  <si>
    <t>Australian Capital Territory ;  &gt;&gt; 35-44 years ;  &gt; Fewer than 4 weeks of insufficient hours ;  Persons ;</t>
  </si>
  <si>
    <t>Australian Capital Territory ;  &gt;&gt; 35-44 years ;  &gt; Fewer than 4 weeks of insufficient hours ;  &gt; Males ;</t>
  </si>
  <si>
    <t>Australian Capital Territory ;  &gt;&gt; 35-44 years ;  &gt; Fewer than 4 weeks of insufficient hours ;  &gt; Females ;</t>
  </si>
  <si>
    <t>Australian Capital Territory ;  &gt;&gt; 35-44 years ;  &gt; 4-12 weeks of insufficient hours ;  Persons ;</t>
  </si>
  <si>
    <t>Australian Capital Territory ;  &gt;&gt; 35-44 years ;  &gt; 4-12 weeks of insufficient hours ;  &gt; Males ;</t>
  </si>
  <si>
    <t>Australian Capital Territory ;  &gt;&gt; 35-44 years ;  &gt; 4-12 weeks of insufficient hours ;  &gt; Females ;</t>
  </si>
  <si>
    <t>Australian Capital Territory ;  &gt;&gt; 35-44 years ;  &gt; 13-51 weeks of insufficient hours ;  Persons ;</t>
  </si>
  <si>
    <t>Australian Capital Territory ;  &gt;&gt; 35-44 years ;  &gt; 13-51 weeks of insufficient hours ;  &gt; Males ;</t>
  </si>
  <si>
    <t>Australian Capital Territory ;  &gt;&gt; 35-44 years ;  &gt; 13-51 weeks of insufficient hours ;  &gt; Females ;</t>
  </si>
  <si>
    <t>Australian Capital Territory ;  &gt;&gt; 35-44 years ;  &gt; 52 weeks and over of insufficient hours ;  Persons ;</t>
  </si>
  <si>
    <t>Australian Capital Territory ;  &gt;&gt; 35-44 years ;  &gt; 52 weeks and over of insufficient hours ;  &gt; Males ;</t>
  </si>
  <si>
    <t>Australian Capital Territory ;  &gt;&gt; 35-44 years ;  &gt; 52 weeks and over of insufficient hours ;  &gt; Females ;</t>
  </si>
  <si>
    <t>Australian Capital Territory ;  &gt;&gt; 35-44 years ;  Median duration of insufficient hours ;  Persons ;</t>
  </si>
  <si>
    <t>Australian Capital Territory ;  &gt;&gt; 35-44 years ;  Median duration of insufficient hours ;  &gt; Males ;</t>
  </si>
  <si>
    <t>Australian Capital Territory ;  &gt;&gt; 35-44 years ;  Median duration of insufficient hours ;  &gt; Females ;</t>
  </si>
  <si>
    <t>Australian Capital Territory ;  &gt; 45-64 years ;  Underemployed part-time workers ;  Persons ;</t>
  </si>
  <si>
    <t>Australian Capital Territory ;  &gt; 45-64 years ;  Underemployed part-time workers ;  &gt; Males ;</t>
  </si>
  <si>
    <t>Australian Capital Territory ;  &gt; 45-64 years ;  Underemployed part-time workers ;  &gt; Females ;</t>
  </si>
  <si>
    <t>Australian Capital Territory ;  &gt; 45-64 years ;  &gt; Fewer than 4 weeks of insufficient hours ;  Persons ;</t>
  </si>
  <si>
    <t>Australian Capital Territory ;  &gt; 45-64 years ;  &gt; Fewer than 4 weeks of insufficient hours ;  &gt; Males ;</t>
  </si>
  <si>
    <t>Australian Capital Territory ;  &gt; 45-64 years ;  &gt; Fewer than 4 weeks of insufficient hours ;  &gt; Females ;</t>
  </si>
  <si>
    <t>Australian Capital Territory ;  &gt; 45-64 years ;  &gt; 4-12 weeks of insufficient hours ;  Persons ;</t>
  </si>
  <si>
    <t>Australian Capital Territory ;  &gt; 45-64 years ;  &gt; 4-12 weeks of insufficient hours ;  &gt; Males ;</t>
  </si>
  <si>
    <t>Australian Capital Territory ;  &gt; 45-64 years ;  &gt; 4-12 weeks of insufficient hours ;  &gt; Females ;</t>
  </si>
  <si>
    <t>Australian Capital Territory ;  &gt; 45-64 years ;  &gt; 13-51 weeks of insufficient hours ;  Persons ;</t>
  </si>
  <si>
    <t>Australian Capital Territory ;  &gt; 45-64 years ;  &gt; 13-51 weeks of insufficient hours ;  &gt; Males ;</t>
  </si>
  <si>
    <t>Australian Capital Territory ;  &gt; 45-64 years ;  &gt; 13-51 weeks of insufficient hours ;  &gt; Females ;</t>
  </si>
  <si>
    <t>Australian Capital Territory ;  &gt; 45-64 years ;  &gt; 52 weeks and over of insufficient hours ;  Persons ;</t>
  </si>
  <si>
    <t>Australian Capital Territory ;  &gt; 45-64 years ;  &gt; 52 weeks and over of insufficient hours ;  &gt; Males ;</t>
  </si>
  <si>
    <t>Australian Capital Territory ;  &gt; 45-64 years ;  &gt; 52 weeks and over of insufficient hours ;  &gt; Females ;</t>
  </si>
  <si>
    <t>Australian Capital Territory ;  &gt; 45-64 years ;  Median duration of insufficient hours ;  Persons ;</t>
  </si>
  <si>
    <t>Australian Capital Territory ;  &gt; 45-64 years ;  Median duration of insufficient hours ;  &gt; Males ;</t>
  </si>
  <si>
    <t>Australian Capital Territory ;  &gt; 45-64 years ;  Median duration of insufficient hours ;  &gt; Females ;</t>
  </si>
  <si>
    <t>Australian Capital Territory ;  &gt;&gt; 45-54 years ;  Underemployed part-time workers ;  Persons ;</t>
  </si>
  <si>
    <t>Australian Capital Territory ;  &gt;&gt; 45-54 years ;  Underemployed part-time workers ;  &gt; Males ;</t>
  </si>
  <si>
    <t>Australian Capital Territory ;  &gt;&gt; 45-54 years ;  Underemployed part-time workers ;  &gt; Females ;</t>
  </si>
  <si>
    <t>Australian Capital Territory ;  &gt;&gt; 45-54 years ;  &gt; Fewer than 4 weeks of insufficient hours ;  Persons ;</t>
  </si>
  <si>
    <t>Australian Capital Territory ;  &gt;&gt; 45-54 years ;  &gt; Fewer than 4 weeks of insufficient hours ;  &gt; Males ;</t>
  </si>
  <si>
    <t>Australian Capital Territory ;  &gt;&gt; 45-54 years ;  &gt; Fewer than 4 weeks of insufficient hours ;  &gt; Females ;</t>
  </si>
  <si>
    <t>Australian Capital Territory ;  &gt;&gt; 45-54 years ;  &gt; 4-12 weeks of insufficient hours ;  Persons ;</t>
  </si>
  <si>
    <t>Australian Capital Territory ;  &gt;&gt; 45-54 years ;  &gt; 4-12 weeks of insufficient hours ;  &gt; Males ;</t>
  </si>
  <si>
    <t>A125586728W</t>
  </si>
  <si>
    <t>A125572688F</t>
  </si>
  <si>
    <t>A125561456R</t>
  </si>
  <si>
    <t>A125589536J</t>
  </si>
  <si>
    <t>A125575496T</t>
  </si>
  <si>
    <t>A125553033L</t>
  </si>
  <si>
    <t>A125581113K</t>
  </si>
  <si>
    <t>A125567073R</t>
  </si>
  <si>
    <t>A125552968A</t>
  </si>
  <si>
    <t>A125581048A</t>
  </si>
  <si>
    <t>A125567008V</t>
  </si>
  <si>
    <t>A125555776L</t>
  </si>
  <si>
    <t>A125583856K</t>
  </si>
  <si>
    <t>A125569816C</t>
  </si>
  <si>
    <t>A125550160X</t>
  </si>
  <si>
    <t>A125578240T</t>
  </si>
  <si>
    <t>A125564200R</t>
  </si>
  <si>
    <t>A125558584X</t>
  </si>
  <si>
    <t>A125586664W</t>
  </si>
  <si>
    <t>A125572624V</t>
  </si>
  <si>
    <t>A125561392R</t>
  </si>
  <si>
    <t>A125589472J</t>
  </si>
  <si>
    <t>A125575432F</t>
  </si>
  <si>
    <t>A125552969C</t>
  </si>
  <si>
    <t>A125581049C</t>
  </si>
  <si>
    <t>A125567009W</t>
  </si>
  <si>
    <t>A125552920R</t>
  </si>
  <si>
    <t>A125581000R</t>
  </si>
  <si>
    <t>A125566960T</t>
  </si>
  <si>
    <t>A125555728V</t>
  </si>
  <si>
    <t>A125583808T</t>
  </si>
  <si>
    <t>A125569768W</t>
  </si>
  <si>
    <t>A125550112F</t>
  </si>
  <si>
    <t>A125578192K</t>
  </si>
  <si>
    <t>A125564152J</t>
  </si>
  <si>
    <t>A125558536F</t>
  </si>
  <si>
    <t>A125586616C</t>
  </si>
  <si>
    <t>A125572576L</t>
  </si>
  <si>
    <t>A125561344W</t>
  </si>
  <si>
    <t>A125589424R</t>
  </si>
  <si>
    <t>A125575384X</t>
  </si>
  <si>
    <t>A125552921T</t>
  </si>
  <si>
    <t>A125581001T</t>
  </si>
  <si>
    <t>A125566961V</t>
  </si>
  <si>
    <t>A125553080C</t>
  </si>
  <si>
    <t>A125581160A</t>
  </si>
  <si>
    <t>A125567120V</t>
  </si>
  <si>
    <t>A125555888F</t>
  </si>
  <si>
    <t>A125583968C</t>
  </si>
  <si>
    <t>A125569928W</t>
  </si>
  <si>
    <t>A125550272T</t>
  </si>
  <si>
    <t>A125578352K</t>
  </si>
  <si>
    <t>A125564312J</t>
  </si>
  <si>
    <t>A125558696T</t>
  </si>
  <si>
    <t>A125586776R</t>
  </si>
  <si>
    <t>A125572736L</t>
  </si>
  <si>
    <t>A125561504W</t>
  </si>
  <si>
    <t>A125589584A</t>
  </si>
  <si>
    <t>A125575544X</t>
  </si>
  <si>
    <t>A125553081F</t>
  </si>
  <si>
    <t>A125581161C</t>
  </si>
  <si>
    <t>A125567121W</t>
  </si>
  <si>
    <t>A125553040K</t>
  </si>
  <si>
    <t>A125581120J</t>
  </si>
  <si>
    <t>A125567080L</t>
  </si>
  <si>
    <t>A125555848L</t>
  </si>
  <si>
    <t>A125583928K</t>
  </si>
  <si>
    <t>A125569888R</t>
  </si>
  <si>
    <t>A125550232X</t>
  </si>
  <si>
    <t>A125578312T</t>
  </si>
  <si>
    <t>A125564272A</t>
  </si>
  <si>
    <t>A125558656X</t>
  </si>
  <si>
    <t>A125586736W</t>
  </si>
  <si>
    <t>A125572696F</t>
  </si>
  <si>
    <t>A125561464R</t>
  </si>
  <si>
    <t>A125589544J</t>
  </si>
  <si>
    <t>A125575504F</t>
  </si>
  <si>
    <t>A125553041L</t>
  </si>
  <si>
    <t>A125581121K</t>
  </si>
  <si>
    <t>A125567081R</t>
  </si>
  <si>
    <t>A125553048C</t>
  </si>
  <si>
    <t>A125581128A</t>
  </si>
  <si>
    <t>A125567088F</t>
  </si>
  <si>
    <t>A125555856L</t>
  </si>
  <si>
    <t>A125583936K</t>
  </si>
  <si>
    <t>A125569896R</t>
  </si>
  <si>
    <t>A125550240X</t>
  </si>
  <si>
    <t>A125578320T</t>
  </si>
  <si>
    <t>A125564280A</t>
  </si>
  <si>
    <t>A125558664X</t>
  </si>
  <si>
    <t>A125586744W</t>
  </si>
  <si>
    <t>A125572704V</t>
  </si>
  <si>
    <t>A125561472R</t>
  </si>
  <si>
    <t>A125589552J</t>
  </si>
  <si>
    <t>A125575512F</t>
  </si>
  <si>
    <t>A125553049F</t>
  </si>
  <si>
    <t>A125581129C</t>
  </si>
  <si>
    <t>A125567089J</t>
  </si>
  <si>
    <t>A125553152C</t>
  </si>
  <si>
    <t>A125581232A</t>
  </si>
  <si>
    <t>A125567192F</t>
  </si>
  <si>
    <t>A125555960L</t>
  </si>
  <si>
    <t>A125584040L</t>
  </si>
  <si>
    <t>A125570000K</t>
  </si>
  <si>
    <t>A125550344T</t>
  </si>
  <si>
    <t>A125578424K</t>
  </si>
  <si>
    <t>A125564384V</t>
  </si>
  <si>
    <t>A125558768T</t>
  </si>
  <si>
    <t>A125586848R</t>
  </si>
  <si>
    <t>A125572808L</t>
  </si>
  <si>
    <t>A125561576J</t>
  </si>
  <si>
    <t>A125589656A</t>
  </si>
  <si>
    <t>A125575616X</t>
  </si>
  <si>
    <t>A125553153F</t>
  </si>
  <si>
    <t>A125581233C</t>
  </si>
  <si>
    <t>A125567193J</t>
  </si>
  <si>
    <t>A125551632C</t>
  </si>
  <si>
    <t>A125579712W</t>
  </si>
  <si>
    <t>A125565672F</t>
  </si>
  <si>
    <t>A125554440R</t>
  </si>
  <si>
    <t>A125582520L</t>
  </si>
  <si>
    <t>A125568480T</t>
  </si>
  <si>
    <t>A125548824L</t>
  </si>
  <si>
    <t>A125576904K</t>
  </si>
  <si>
    <t>A125562864V</t>
  </si>
  <si>
    <t>A125557248V</t>
  </si>
  <si>
    <t>A125585328T</t>
  </si>
  <si>
    <t>A125571288A</t>
  </si>
  <si>
    <t>A125560056K</t>
  </si>
  <si>
    <t>A125588136C</t>
  </si>
  <si>
    <t>A125574096L</t>
  </si>
  <si>
    <t>A125551633F</t>
  </si>
  <si>
    <t>A125579713X</t>
  </si>
  <si>
    <t>A125565673J</t>
  </si>
  <si>
    <t>A125551840W</t>
  </si>
  <si>
    <t>A125579920R</t>
  </si>
  <si>
    <t>A125565880X</t>
  </si>
  <si>
    <t>A125554648A</t>
  </si>
  <si>
    <t>A125582728X</t>
  </si>
  <si>
    <t>A125568688C</t>
  </si>
  <si>
    <t>A125549032J</t>
  </si>
  <si>
    <t>A125577112F</t>
  </si>
  <si>
    <t>A125563072R</t>
  </si>
  <si>
    <t>A125557456L</t>
  </si>
  <si>
    <t>A125585536K</t>
  </si>
  <si>
    <t>A125571496V</t>
  </si>
  <si>
    <t>A125560264C</t>
  </si>
  <si>
    <t>A125588344W</t>
  </si>
  <si>
    <t>A125574304V</t>
  </si>
  <si>
    <t>A125551841X</t>
  </si>
  <si>
    <t>A125579921T</t>
  </si>
  <si>
    <t>A125565881A</t>
  </si>
  <si>
    <t>A125551728W</t>
  </si>
  <si>
    <t>A125579808R</t>
  </si>
  <si>
    <t>A125565768X</t>
  </si>
  <si>
    <t>A125554536J</t>
  </si>
  <si>
    <t>A125582616F</t>
  </si>
  <si>
    <t>A125568576K</t>
  </si>
  <si>
    <t>A125548920L</t>
  </si>
  <si>
    <t>A125577000L</t>
  </si>
  <si>
    <t>A125562960V</t>
  </si>
  <si>
    <t>A125557344V</t>
  </si>
  <si>
    <t>A125585424T</t>
  </si>
  <si>
    <t>A125571384A</t>
  </si>
  <si>
    <t>A125560152K</t>
  </si>
  <si>
    <t>A125588232C</t>
  </si>
  <si>
    <t>A125574192L</t>
  </si>
  <si>
    <t>A125551729X</t>
  </si>
  <si>
    <t>A125579809T</t>
  </si>
  <si>
    <t>A125565769A</t>
  </si>
  <si>
    <t>A125551848R</t>
  </si>
  <si>
    <t>A125579928J</t>
  </si>
  <si>
    <t>A125565888T</t>
  </si>
  <si>
    <t>A125554656A</t>
  </si>
  <si>
    <t>A125582736X</t>
  </si>
  <si>
    <t>A125568696C</t>
  </si>
  <si>
    <t>A125549040J</t>
  </si>
  <si>
    <t>A125577120F</t>
  </si>
  <si>
    <t>A125563080R</t>
  </si>
  <si>
    <t>A125557464L</t>
  </si>
  <si>
    <t>A125585544K</t>
  </si>
  <si>
    <t>A125571504J</t>
  </si>
  <si>
    <t>A125560272C</t>
  </si>
  <si>
    <t>A125588352W</t>
  </si>
  <si>
    <t>A125574312V</t>
  </si>
  <si>
    <t>A125551849T</t>
  </si>
  <si>
    <t>A125579929K</t>
  </si>
  <si>
    <t>A125565889V</t>
  </si>
  <si>
    <t>A125551856R</t>
  </si>
  <si>
    <t>A125579936J</t>
  </si>
  <si>
    <t>A125565896T</t>
  </si>
  <si>
    <t>A125554664A</t>
  </si>
  <si>
    <t>A125582744X</t>
  </si>
  <si>
    <t>A125568704T</t>
  </si>
  <si>
    <t>A125549048A</t>
  </si>
  <si>
    <t>A125577128X</t>
  </si>
  <si>
    <t>A125563088J</t>
  </si>
  <si>
    <t>A125557472L</t>
  </si>
  <si>
    <t>A125585552K</t>
  </si>
  <si>
    <t>A125571512J</t>
  </si>
  <si>
    <t>A125560280C</t>
  </si>
  <si>
    <t>A125588360W</t>
  </si>
  <si>
    <t>A125574320V</t>
  </si>
  <si>
    <t>A125551857T</t>
  </si>
  <si>
    <t>A125579937K</t>
  </si>
  <si>
    <t>A125565897V</t>
  </si>
  <si>
    <t>A125551736W</t>
  </si>
  <si>
    <t>A125579816R</t>
  </si>
  <si>
    <t>A125565776X</t>
  </si>
  <si>
    <t>A125554544J</t>
  </si>
  <si>
    <t>A125582624F</t>
  </si>
  <si>
    <t>A125568584K</t>
  </si>
  <si>
    <t>A125548928F</t>
  </si>
  <si>
    <t>A125577008F</t>
  </si>
  <si>
    <t>A125562968L</t>
  </si>
  <si>
    <t>A125557352V</t>
  </si>
  <si>
    <t>A125585432T</t>
  </si>
  <si>
    <t>A125571392A</t>
  </si>
  <si>
    <t>A125560160K</t>
  </si>
  <si>
    <t>A125588240C</t>
  </si>
  <si>
    <t>A125574200A</t>
  </si>
  <si>
    <t>A125551737X</t>
  </si>
  <si>
    <t>A125579817T</t>
  </si>
  <si>
    <t>A125565777A</t>
  </si>
  <si>
    <t>A125551744W</t>
  </si>
  <si>
    <t>A125579824R</t>
  </si>
  <si>
    <t>A125565784X</t>
  </si>
  <si>
    <t>A125554552J</t>
  </si>
  <si>
    <t>A125582632F</t>
  </si>
  <si>
    <t>A125568592K</t>
  </si>
  <si>
    <t>A125548936F</t>
  </si>
  <si>
    <t>A125577016F</t>
  </si>
  <si>
    <t>A125562976L</t>
  </si>
  <si>
    <t>A125557360V</t>
  </si>
  <si>
    <t>A125585440T</t>
  </si>
  <si>
    <t>A125571400R</t>
  </si>
  <si>
    <t>A125560168C</t>
  </si>
  <si>
    <t>A125588248W</t>
  </si>
  <si>
    <t>A125574208V</t>
  </si>
  <si>
    <t>A125551745X</t>
  </si>
  <si>
    <t>A125579825T</t>
  </si>
  <si>
    <t>A125565785A</t>
  </si>
  <si>
    <t>A125551808W</t>
  </si>
  <si>
    <t>A125579888A</t>
  </si>
  <si>
    <t>A125565848X</t>
  </si>
  <si>
    <t>A125554616J</t>
  </si>
  <si>
    <t>A125582696T</t>
  </si>
  <si>
    <t>A125568656K</t>
  </si>
  <si>
    <t>A125549000R</t>
  </si>
  <si>
    <t>A125577080X</t>
  </si>
  <si>
    <t>Australian Capital Territory ;  &gt;&gt; 45-54 years ;  &gt; 4-12 weeks of insufficient hours ;  &gt; Females ;</t>
  </si>
  <si>
    <t>Australian Capital Territory ;  &gt;&gt; 45-54 years ;  &gt; 13-51 weeks of insufficient hours ;  Persons ;</t>
  </si>
  <si>
    <t>Australian Capital Territory ;  &gt;&gt; 45-54 years ;  &gt; 13-51 weeks of insufficient hours ;  &gt; Males ;</t>
  </si>
  <si>
    <t>Australian Capital Territory ;  &gt;&gt; 45-54 years ;  &gt; 13-51 weeks of insufficient hours ;  &gt; Females ;</t>
  </si>
  <si>
    <t>Australian Capital Territory ;  &gt;&gt; 45-54 years ;  &gt; 52 weeks and over of insufficient hours ;  Persons ;</t>
  </si>
  <si>
    <t>Australian Capital Territory ;  &gt;&gt; 45-54 years ;  &gt; 52 weeks and over of insufficient hours ;  &gt; Males ;</t>
  </si>
  <si>
    <t>Australian Capital Territory ;  &gt;&gt; 45-54 years ;  &gt; 52 weeks and over of insufficient hours ;  &gt; Females ;</t>
  </si>
  <si>
    <t>Australian Capital Territory ;  &gt;&gt; 45-54 years ;  Median duration of insufficient hours ;  Persons ;</t>
  </si>
  <si>
    <t>Australian Capital Territory ;  &gt;&gt; 45-54 years ;  Median duration of insufficient hours ;  &gt; Males ;</t>
  </si>
  <si>
    <t>Australian Capital Territory ;  &gt;&gt; 45-54 years ;  Median duration of insufficient hours ;  &gt; Females ;</t>
  </si>
  <si>
    <t>Australian Capital Territory ;  &gt;&gt; 55-64 years ;  Underemployed part-time workers ;  Persons ;</t>
  </si>
  <si>
    <t>Australian Capital Territory ;  &gt;&gt; 55-64 years ;  Underemployed part-time workers ;  &gt; Males ;</t>
  </si>
  <si>
    <t>Australian Capital Territory ;  &gt;&gt; 55-64 years ;  Underemployed part-time workers ;  &gt; Females ;</t>
  </si>
  <si>
    <t>Australian Capital Territory ;  &gt;&gt; 55-64 years ;  &gt; Fewer than 4 weeks of insufficient hours ;  Persons ;</t>
  </si>
  <si>
    <t>Australian Capital Territory ;  &gt;&gt; 55-64 years ;  &gt; Fewer than 4 weeks of insufficient hours ;  &gt; Males ;</t>
  </si>
  <si>
    <t>Australian Capital Territory ;  &gt;&gt; 55-64 years ;  &gt; Fewer than 4 weeks of insufficient hours ;  &gt; Females ;</t>
  </si>
  <si>
    <t>Australian Capital Territory ;  &gt;&gt; 55-64 years ;  &gt; 4-12 weeks of insufficient hours ;  Persons ;</t>
  </si>
  <si>
    <t>Australian Capital Territory ;  &gt;&gt; 55-64 years ;  &gt; 4-12 weeks of insufficient hours ;  &gt; Males ;</t>
  </si>
  <si>
    <t>Australian Capital Territory ;  &gt;&gt; 55-64 years ;  &gt; 4-12 weeks of insufficient hours ;  &gt; Females ;</t>
  </si>
  <si>
    <t>Australian Capital Territory ;  &gt;&gt; 55-64 years ;  &gt; 13-51 weeks of insufficient hours ;  Persons ;</t>
  </si>
  <si>
    <t>Australian Capital Territory ;  &gt;&gt; 55-64 years ;  &gt; 13-51 weeks of insufficient hours ;  &gt; Males ;</t>
  </si>
  <si>
    <t>Australian Capital Territory ;  &gt;&gt; 55-64 years ;  &gt; 13-51 weeks of insufficient hours ;  &gt; Females ;</t>
  </si>
  <si>
    <t>Australian Capital Territory ;  &gt;&gt; 55-64 years ;  &gt; 52 weeks and over of insufficient hours ;  Persons ;</t>
  </si>
  <si>
    <t>Australian Capital Territory ;  &gt;&gt; 55-64 years ;  &gt; 52 weeks and over of insufficient hours ;  &gt; Males ;</t>
  </si>
  <si>
    <t>Australian Capital Territory ;  &gt;&gt; 55-64 years ;  &gt; 52 weeks and over of insufficient hours ;  &gt; Females ;</t>
  </si>
  <si>
    <t>Australian Capital Territory ;  &gt;&gt; 55-64 years ;  Median duration of insufficient hours ;  Persons ;</t>
  </si>
  <si>
    <t>Australian Capital Territory ;  &gt;&gt; 55-64 years ;  Median duration of insufficient hours ;  &gt; Males ;</t>
  </si>
  <si>
    <t>Australian Capital Territory ;  &gt;&gt; 55-64 years ;  Median duration of insufficient hours ;  &gt; Females ;</t>
  </si>
  <si>
    <t>Australian Capital Territory ;  65 years and over ;  Underemployed part-time workers ;  Persons ;</t>
  </si>
  <si>
    <t>Australian Capital Territory ;  65 years and over ;  Underemployed part-time workers ;  &gt; Males ;</t>
  </si>
  <si>
    <t>Australian Capital Territory ;  65 years and over ;  Underemployed part-time workers ;  &gt; Females ;</t>
  </si>
  <si>
    <t>Australian Capital Territory ;  65 years and over ;  &gt; Fewer than 4 weeks of insufficient hours ;  Persons ;</t>
  </si>
  <si>
    <t>Australian Capital Territory ;  65 years and over ;  &gt; Fewer than 4 weeks of insufficient hours ;  &gt; Males ;</t>
  </si>
  <si>
    <t>Australian Capital Territory ;  65 years and over ;  &gt; Fewer than 4 weeks of insufficient hours ;  &gt; Females ;</t>
  </si>
  <si>
    <t>Australian Capital Territory ;  65 years and over ;  &gt; 4-12 weeks of insufficient hours ;  Persons ;</t>
  </si>
  <si>
    <t>Australian Capital Territory ;  65 years and over ;  &gt; 4-12 weeks of insufficient hours ;  &gt; Males ;</t>
  </si>
  <si>
    <t>Australian Capital Territory ;  65 years and over ;  &gt; 4-12 weeks of insufficient hours ;  &gt; Females ;</t>
  </si>
  <si>
    <t>Australian Capital Territory ;  65 years and over ;  &gt; 13-51 weeks of insufficient hours ;  Persons ;</t>
  </si>
  <si>
    <t>Australian Capital Territory ;  65 years and over ;  &gt; 13-51 weeks of insufficient hours ;  &gt; Males ;</t>
  </si>
  <si>
    <t>Australian Capital Territory ;  65 years and over ;  &gt; 13-51 weeks of insufficient hours ;  &gt; Females ;</t>
  </si>
  <si>
    <t>Australian Capital Territory ;  65 years and over ;  &gt; 52 weeks and over of insufficient hours ;  Persons ;</t>
  </si>
  <si>
    <t>Australian Capital Territory ;  65 years and over ;  &gt; 52 weeks and over of insufficient hours ;  &gt; Males ;</t>
  </si>
  <si>
    <t>Australian Capital Territory ;  65 years and over ;  &gt; 52 weeks and over of insufficient hours ;  &gt; Females ;</t>
  </si>
  <si>
    <t>Australian Capital Territory ;  65 years and over ;  Median duration of insufficient hours ;  Persons ;</t>
  </si>
  <si>
    <t>Australian Capital Territory ;  65 years and over ;  Median duration of insufficient hours ;  &gt; Males ;</t>
  </si>
  <si>
    <t>Australian Capital Territory ;  65 years and over ;  Median duration of insufficient hours ;  &gt; Females ;</t>
  </si>
  <si>
    <t>Australian Capital Territory ;  Family member ;  Underemployed part-time workers ;  Persons ;</t>
  </si>
  <si>
    <t>Australian Capital Territory ;  Family member ;  Underemployed part-time workers ;  &gt; Males ;</t>
  </si>
  <si>
    <t>Australian Capital Territory ;  Family member ;  Underemployed part-time workers ;  &gt; Females ;</t>
  </si>
  <si>
    <t>Australian Capital Territory ;  Family member ;  &gt; Fewer than 4 weeks of insufficient hours ;  Persons ;</t>
  </si>
  <si>
    <t>Australian Capital Territory ;  Family member ;  &gt; Fewer than 4 weeks of insufficient hours ;  &gt; Males ;</t>
  </si>
  <si>
    <t>Australian Capital Territory ;  Family member ;  &gt; Fewer than 4 weeks of insufficient hours ;  &gt; Females ;</t>
  </si>
  <si>
    <t>Australian Capital Territory ;  Family member ;  &gt; 4-12 weeks of insufficient hours ;  Persons ;</t>
  </si>
  <si>
    <t>Australian Capital Territory ;  Family member ;  &gt; 4-12 weeks of insufficient hours ;  &gt; Males ;</t>
  </si>
  <si>
    <t>Australian Capital Territory ;  Family member ;  &gt; 4-12 weeks of insufficient hours ;  &gt; Females ;</t>
  </si>
  <si>
    <t>Australian Capital Territory ;  Family member ;  &gt; 13-51 weeks of insufficient hours ;  Persons ;</t>
  </si>
  <si>
    <t>Australian Capital Territory ;  Family member ;  &gt; 13-51 weeks of insufficient hours ;  &gt; Males ;</t>
  </si>
  <si>
    <t>Australian Capital Territory ;  Family member ;  &gt; 13-51 weeks of insufficient hours ;  &gt; Females ;</t>
  </si>
  <si>
    <t>Australian Capital Territory ;  Family member ;  &gt; 52 weeks and over of insufficient hours ;  Persons ;</t>
  </si>
  <si>
    <t>Australian Capital Territory ;  Family member ;  &gt; 52 weeks and over of insufficient hours ;  &gt; Males ;</t>
  </si>
  <si>
    <t>Australian Capital Territory ;  Family member ;  &gt; 52 weeks and over of insufficient hours ;  &gt; Females ;</t>
  </si>
  <si>
    <t>Australian Capital Territory ;  Family member ;  Median duration of insufficient hours ;  Persons ;</t>
  </si>
  <si>
    <t>Australian Capital Territory ;  Family member ;  Median duration of insufficient hours ;  &gt; Males ;</t>
  </si>
  <si>
    <t>Australian Capital Territory ;  Family member ;  Median duration of insufficient hours ;  &gt; Females ;</t>
  </si>
  <si>
    <t>Australian Capital Territory ;  &gt; Husband, wife or partner ;  Underemployed part-time workers ;  Persons ;</t>
  </si>
  <si>
    <t>Australian Capital Territory ;  &gt; Husband, wife or partner ;  Underemployed part-time workers ;  &gt; Males ;</t>
  </si>
  <si>
    <t>Australian Capital Territory ;  &gt; Husband, wife or partner ;  Underemployed part-time workers ;  &gt; Females ;</t>
  </si>
  <si>
    <t>Australian Capital Territory ;  &gt; Husband, wife or partner ;  &gt; Fewer than 4 weeks of insufficient hours ;  Persons ;</t>
  </si>
  <si>
    <t>Australian Capital Territory ;  &gt; Husband, wife or partner ;  &gt; Fewer than 4 weeks of insufficient hours ;  &gt; Males ;</t>
  </si>
  <si>
    <t>Australian Capital Territory ;  &gt; Husband, wife or partner ;  &gt; Fewer than 4 weeks of insufficient hours ;  &gt; Females ;</t>
  </si>
  <si>
    <t>Australian Capital Territory ;  &gt; Husband, wife or partner ;  &gt; 4-12 weeks of insufficient hours ;  Persons ;</t>
  </si>
  <si>
    <t>Australian Capital Territory ;  &gt; Husband, wife or partner ;  &gt; 4-12 weeks of insufficient hours ;  &gt; Males ;</t>
  </si>
  <si>
    <t>Australian Capital Territory ;  &gt; Husband, wife or partner ;  &gt; 4-12 weeks of insufficient hours ;  &gt; Females ;</t>
  </si>
  <si>
    <t>Australian Capital Territory ;  &gt; Husband, wife or partner ;  &gt; 13-51 weeks of insufficient hours ;  Persons ;</t>
  </si>
  <si>
    <t>Australian Capital Territory ;  &gt; Husband, wife or partner ;  &gt; 13-51 weeks of insufficient hours ;  &gt; Males ;</t>
  </si>
  <si>
    <t>Australian Capital Territory ;  &gt; Husband, wife or partner ;  &gt; 13-51 weeks of insufficient hours ;  &gt; Females ;</t>
  </si>
  <si>
    <t>Australian Capital Territory ;  &gt; Husband, wife or partner ;  &gt; 52 weeks and over of insufficient hours ;  Persons ;</t>
  </si>
  <si>
    <t>Australian Capital Territory ;  &gt; Husband, wife or partner ;  &gt; 52 weeks and over of insufficient hours ;  &gt; Males ;</t>
  </si>
  <si>
    <t>Australian Capital Territory ;  &gt; Husband, wife or partner ;  &gt; 52 weeks and over of insufficient hours ;  &gt; Females ;</t>
  </si>
  <si>
    <t>Australian Capital Territory ;  &gt; Husband, wife or partner ;  Median duration of insufficient hours ;  Persons ;</t>
  </si>
  <si>
    <t>Australian Capital Territory ;  &gt; Husband, wife or partner ;  Median duration of insufficient hours ;  &gt; Males ;</t>
  </si>
  <si>
    <t>Australian Capital Territory ;  &gt; Husband, wife or partner ;  Median duration of insufficient hours ;  &gt; Females ;</t>
  </si>
  <si>
    <t>Australian Capital Territory ;  &gt;&gt; Husband, wife or partner with dependants ;  Underemployed part-time workers ;  Persons ;</t>
  </si>
  <si>
    <t>Australian Capital Territory ;  &gt;&gt; Husband, wife or partner with dependants ;  Underemployed part-time workers ;  &gt; Males ;</t>
  </si>
  <si>
    <t>Australian Capital Territory ;  &gt;&gt; Husband, wife or partner with dependants ;  Underemployed part-time workers ;  &gt; Females ;</t>
  </si>
  <si>
    <t>Australian Capital Territory ;  &gt;&gt; Husband, wife or partner with dependants ;  &gt; Fewer than 4 weeks of insufficient hours ;  Persons ;</t>
  </si>
  <si>
    <t>Australian Capital Territory ;  &gt;&gt; Husband, wife or partner with dependants ;  &gt; Fewer than 4 weeks of insufficient hours ;  &gt; Males ;</t>
  </si>
  <si>
    <t>Australian Capital Territory ;  &gt;&gt; Husband, wife or partner with dependants ;  &gt; Fewer than 4 weeks of insufficient hours ;  &gt; Females ;</t>
  </si>
  <si>
    <t>Australian Capital Territory ;  &gt;&gt; Husband, wife or partner with dependants ;  &gt; 4-12 weeks of insufficient hours ;  Persons ;</t>
  </si>
  <si>
    <t>Australian Capital Territory ;  &gt;&gt; Husband, wife or partner with dependants ;  &gt; 4-12 weeks of insufficient hours ;  &gt; Males ;</t>
  </si>
  <si>
    <t>Australian Capital Territory ;  &gt;&gt; Husband, wife or partner with dependants ;  &gt; 4-12 weeks of insufficient hours ;  &gt; Females ;</t>
  </si>
  <si>
    <t>Australian Capital Territory ;  &gt;&gt; Husband, wife or partner with dependants ;  &gt; 13-51 weeks of insufficient hours ;  Persons ;</t>
  </si>
  <si>
    <t>Australian Capital Territory ;  &gt;&gt; Husband, wife or partner with dependants ;  &gt; 13-51 weeks of insufficient hours ;  &gt; Males ;</t>
  </si>
  <si>
    <t>Australian Capital Territory ;  &gt;&gt; Husband, wife or partner with dependants ;  &gt; 13-51 weeks of insufficient hours ;  &gt; Females ;</t>
  </si>
  <si>
    <t>Australian Capital Territory ;  &gt;&gt; Husband, wife or partner with dependants ;  &gt; 52 weeks and over of insufficient hours ;  Persons ;</t>
  </si>
  <si>
    <t>Australian Capital Territory ;  &gt;&gt; Husband, wife or partner with dependants ;  &gt; 52 weeks and over of insufficient hours ;  &gt; Males ;</t>
  </si>
  <si>
    <t>Australian Capital Territory ;  &gt;&gt; Husband, wife or partner with dependants ;  &gt; 52 weeks and over of insufficient hours ;  &gt; Females ;</t>
  </si>
  <si>
    <t>Australian Capital Territory ;  &gt;&gt; Husband, wife or partner with dependants ;  Median duration of insufficient hours ;  Persons ;</t>
  </si>
  <si>
    <t>Australian Capital Territory ;  &gt;&gt; Husband, wife or partner with dependants ;  Median duration of insufficient hours ;  &gt; Males ;</t>
  </si>
  <si>
    <t>Australian Capital Territory ;  &gt;&gt; Husband, wife or partner with dependants ;  Median duration of insufficient hours ;  &gt; Females ;</t>
  </si>
  <si>
    <t>Australian Capital Territory ;  &gt;&gt; Husband, wife or partner without dependants ;  Underemployed part-time workers ;  Persons ;</t>
  </si>
  <si>
    <t>Australian Capital Territory ;  &gt;&gt; Husband, wife or partner without dependants ;  Underemployed part-time workers ;  &gt; Males ;</t>
  </si>
  <si>
    <t>Australian Capital Territory ;  &gt;&gt; Husband, wife or partner without dependants ;  Underemployed part-time workers ;  &gt; Females ;</t>
  </si>
  <si>
    <t>Australian Capital Territory ;  &gt;&gt; Husband, wife or partner without dependants ;  &gt; Fewer than 4 weeks of insufficient hours ;  Persons ;</t>
  </si>
  <si>
    <t>Australian Capital Territory ;  &gt;&gt; Husband, wife or partner without dependants ;  &gt; Fewer than 4 weeks of insufficient hours ;  &gt; Males ;</t>
  </si>
  <si>
    <t>Australian Capital Territory ;  &gt;&gt; Husband, wife or partner without dependants ;  &gt; Fewer than 4 weeks of insufficient hours ;  &gt; Females ;</t>
  </si>
  <si>
    <t>Australian Capital Territory ;  &gt;&gt; Husband, wife or partner without dependants ;  &gt; 4-12 weeks of insufficient hours ;  Persons ;</t>
  </si>
  <si>
    <t>Australian Capital Territory ;  &gt;&gt; Husband, wife or partner without dependants ;  &gt; 4-12 weeks of insufficient hours ;  &gt; Males ;</t>
  </si>
  <si>
    <t>Australian Capital Territory ;  &gt;&gt; Husband, wife or partner without dependants ;  &gt; 4-12 weeks of insufficient hours ;  &gt; Females ;</t>
  </si>
  <si>
    <t>Australian Capital Territory ;  &gt;&gt; Husband, wife or partner without dependants ;  &gt; 13-51 weeks of insufficient hours ;  Persons ;</t>
  </si>
  <si>
    <t>Australian Capital Territory ;  &gt;&gt; Husband, wife or partner without dependants ;  &gt; 13-51 weeks of insufficient hours ;  &gt; Males ;</t>
  </si>
  <si>
    <t>Australian Capital Territory ;  &gt;&gt; Husband, wife or partner without dependants ;  &gt; 13-51 weeks of insufficient hours ;  &gt; Females ;</t>
  </si>
  <si>
    <t>Australian Capital Territory ;  &gt;&gt; Husband, wife or partner without dependants ;  &gt; 52 weeks and over of insufficient hours ;  Persons ;</t>
  </si>
  <si>
    <t>Australian Capital Territory ;  &gt;&gt; Husband, wife or partner without dependants ;  &gt; 52 weeks and over of insufficient hours ;  &gt; Males ;</t>
  </si>
  <si>
    <t>Australian Capital Territory ;  &gt;&gt; Husband, wife or partner without dependants ;  &gt; 52 weeks and over of insufficient hours ;  &gt; Females ;</t>
  </si>
  <si>
    <t>Australian Capital Territory ;  &gt;&gt; Husband, wife or partner without dependants ;  Median duration of insufficient hours ;  Persons ;</t>
  </si>
  <si>
    <t>Australian Capital Territory ;  &gt;&gt; Husband, wife or partner without dependants ;  Median duration of insufficient hours ;  &gt; Males ;</t>
  </si>
  <si>
    <t>Australian Capital Territory ;  &gt;&gt; Husband, wife or partner without dependants ;  Median duration of insufficient hours ;  &gt; Females ;</t>
  </si>
  <si>
    <t>Australian Capital Territory ;  &gt; Lone parent ;  Underemployed part-time workers ;  Persons ;</t>
  </si>
  <si>
    <t>Australian Capital Territory ;  &gt; Lone parent ;  Underemployed part-time workers ;  &gt; Males ;</t>
  </si>
  <si>
    <t>Australian Capital Territory ;  &gt; Lone parent ;  Underemployed part-time workers ;  &gt; Females ;</t>
  </si>
  <si>
    <t>Australian Capital Territory ;  &gt; Lone parent ;  &gt; Fewer than 4 weeks of insufficient hours ;  Persons ;</t>
  </si>
  <si>
    <t>Australian Capital Territory ;  &gt; Lone parent ;  &gt; Fewer than 4 weeks of insufficient hours ;  &gt; Males ;</t>
  </si>
  <si>
    <t>Australian Capital Territory ;  &gt; Lone parent ;  &gt; Fewer than 4 weeks of insufficient hours ;  &gt; Females ;</t>
  </si>
  <si>
    <t>Australian Capital Territory ;  &gt; Lone parent ;  &gt; 4-12 weeks of insufficient hours ;  Persons ;</t>
  </si>
  <si>
    <t>Australian Capital Territory ;  &gt; Lone parent ;  &gt; 4-12 weeks of insufficient hours ;  &gt; Males ;</t>
  </si>
  <si>
    <t>Australian Capital Territory ;  &gt; Lone parent ;  &gt; 4-12 weeks of insufficient hours ;  &gt; Females ;</t>
  </si>
  <si>
    <t>Australian Capital Territory ;  &gt; Lone parent ;  &gt; 13-51 weeks of insufficient hours ;  Persons ;</t>
  </si>
  <si>
    <t>Australian Capital Territory ;  &gt; Lone parent ;  &gt; 13-51 weeks of insufficient hours ;  &gt; Males ;</t>
  </si>
  <si>
    <t>Australian Capital Territory ;  &gt; Lone parent ;  &gt; 13-51 weeks of insufficient hours ;  &gt; Females ;</t>
  </si>
  <si>
    <t>Australian Capital Territory ;  &gt; Lone parent ;  &gt; 52 weeks and over of insufficient hours ;  Persons ;</t>
  </si>
  <si>
    <t>Australian Capital Territory ;  &gt; Lone parent ;  &gt; 52 weeks and over of insufficient hours ;  &gt; Males ;</t>
  </si>
  <si>
    <t>Australian Capital Territory ;  &gt; Lone parent ;  &gt; 52 weeks and over of insufficient hours ;  &gt; Females ;</t>
  </si>
  <si>
    <t>Australian Capital Territory ;  &gt; Lone parent ;  Median duration of insufficient hours ;  Persons ;</t>
  </si>
  <si>
    <t>Australian Capital Territory ;  &gt; Lone parent ;  Median duration of insufficient hours ;  &gt; Males ;</t>
  </si>
  <si>
    <t>Australian Capital Territory ;  &gt; Lone parent ;  Median duration of insufficient hours ;  &gt; Females ;</t>
  </si>
  <si>
    <t>Australian Capital Territory ;  &gt; Dependent student ;  Underemployed part-time workers ;  Persons ;</t>
  </si>
  <si>
    <t>Australian Capital Territory ;  &gt; Dependent student ;  Underemployed part-time workers ;  &gt; Males ;</t>
  </si>
  <si>
    <t>Australian Capital Territory ;  &gt; Dependent student ;  Underemployed part-time workers ;  &gt; Females ;</t>
  </si>
  <si>
    <t>Australian Capital Territory ;  &gt; Dependent student ;  &gt; Fewer than 4 weeks of insufficient hours ;  Persons ;</t>
  </si>
  <si>
    <t>Australian Capital Territory ;  &gt; Dependent student ;  &gt; Fewer than 4 weeks of insufficient hours ;  &gt; Males ;</t>
  </si>
  <si>
    <t>Australian Capital Territory ;  &gt; Dependent student ;  &gt; Fewer than 4 weeks of insufficient hours ;  &gt; Females ;</t>
  </si>
  <si>
    <t>Australian Capital Territory ;  &gt; Dependent student ;  &gt; 4-12 weeks of insufficient hours ;  Persons ;</t>
  </si>
  <si>
    <t>Australian Capital Territory ;  &gt; Dependent student ;  &gt; 4-12 weeks of insufficient hours ;  &gt; Males ;</t>
  </si>
  <si>
    <t>Australian Capital Territory ;  &gt; Dependent student ;  &gt; 4-12 weeks of insufficient hours ;  &gt; Females ;</t>
  </si>
  <si>
    <t>Australian Capital Territory ;  &gt; Dependent student ;  &gt; 13-51 weeks of insufficient hours ;  Persons ;</t>
  </si>
  <si>
    <t>Australian Capital Territory ;  &gt; Dependent student ;  &gt; 13-51 weeks of insufficient hours ;  &gt; Males ;</t>
  </si>
  <si>
    <t>Australian Capital Territory ;  &gt; Dependent student ;  &gt; 13-51 weeks of insufficient hours ;  &gt; Females ;</t>
  </si>
  <si>
    <t>Australian Capital Territory ;  &gt; Dependent student ;  &gt; 52 weeks and over of insufficient hours ;  Persons ;</t>
  </si>
  <si>
    <t>Australian Capital Territory ;  &gt; Dependent student ;  &gt; 52 weeks and over of insufficient hours ;  &gt; Males ;</t>
  </si>
  <si>
    <t>Australian Capital Territory ;  &gt; Dependent student ;  &gt; 52 weeks and over of insufficient hours ;  &gt; Females ;</t>
  </si>
  <si>
    <t>Australian Capital Territory ;  &gt; Dependent student ;  Median duration of insufficient hours ;  Persons ;</t>
  </si>
  <si>
    <t>Australian Capital Territory ;  &gt; Dependent student ;  Median duration of insufficient hours ;  &gt; Males ;</t>
  </si>
  <si>
    <t>Australian Capital Territory ;  &gt; Dependent student ;  Median duration of insufficient hours ;  &gt; Females ;</t>
  </si>
  <si>
    <t>Australian Capital Territory ;  &gt; Non-dependent child ;  Underemployed part-time workers ;  Persons ;</t>
  </si>
  <si>
    <t>Australian Capital Territory ;  &gt; Non-dependent child ;  Underemployed part-time workers ;  &gt; Males ;</t>
  </si>
  <si>
    <t>Australian Capital Territory ;  &gt; Non-dependent child ;  Underemployed part-time workers ;  &gt; Females ;</t>
  </si>
  <si>
    <t>Australian Capital Territory ;  &gt; Non-dependent child ;  &gt; Fewer than 4 weeks of insufficient hours ;  Persons ;</t>
  </si>
  <si>
    <t>Australian Capital Territory ;  &gt; Non-dependent child ;  &gt; Fewer than 4 weeks of insufficient hours ;  &gt; Males ;</t>
  </si>
  <si>
    <t>Australian Capital Territory ;  &gt; Non-dependent child ;  &gt; Fewer than 4 weeks of insufficient hours ;  &gt; Females ;</t>
  </si>
  <si>
    <t>Australian Capital Territory ;  &gt; Non-dependent child ;  &gt; 4-12 weeks of insufficient hours ;  Persons ;</t>
  </si>
  <si>
    <t>Australian Capital Territory ;  &gt; Non-dependent child ;  &gt; 4-12 weeks of insufficient hours ;  &gt; Males ;</t>
  </si>
  <si>
    <t>Australian Capital Territory ;  &gt; Non-dependent child ;  &gt; 4-12 weeks of insufficient hours ;  &gt; Females ;</t>
  </si>
  <si>
    <t>Australian Capital Territory ;  &gt; Non-dependent child ;  &gt; 13-51 weeks of insufficient hours ;  Persons ;</t>
  </si>
  <si>
    <t>Australian Capital Territory ;  &gt; Non-dependent child ;  &gt; 13-51 weeks of insufficient hours ;  &gt; Males ;</t>
  </si>
  <si>
    <t>Australian Capital Territory ;  &gt; Non-dependent child ;  &gt; 13-51 weeks of insufficient hours ;  &gt; Females ;</t>
  </si>
  <si>
    <t>Australian Capital Territory ;  &gt; Non-dependent child ;  &gt; 52 weeks and over of insufficient hours ;  Persons ;</t>
  </si>
  <si>
    <t>Australian Capital Territory ;  &gt; Non-dependent child ;  &gt; 52 weeks and over of insufficient hours ;  &gt; Males ;</t>
  </si>
  <si>
    <t>Australian Capital Territory ;  &gt; Non-dependent child ;  &gt; 52 weeks and over of insufficient hours ;  &gt; Females ;</t>
  </si>
  <si>
    <t>Australian Capital Territory ;  &gt; Non-dependent child ;  Median duration of insufficient hours ;  Persons ;</t>
  </si>
  <si>
    <t>Australian Capital Territory ;  &gt; Non-dependent child ;  Median duration of insufficient hours ;  &gt; Males ;</t>
  </si>
  <si>
    <t>Australian Capital Territory ;  &gt; Non-dependent child ;  Median duration of insufficient hours ;  &gt; Females ;</t>
  </si>
  <si>
    <t>Australian Capital Territory ;  &gt; Other relative ;  Underemployed part-time workers ;  Persons ;</t>
  </si>
  <si>
    <t>Australian Capital Territory ;  &gt; Other relative ;  Underemployed part-time workers ;  &gt; Males ;</t>
  </si>
  <si>
    <t>Australian Capital Territory ;  &gt; Other relative ;  Underemployed part-time workers ;  &gt; Females ;</t>
  </si>
  <si>
    <t>Australian Capital Territory ;  &gt; Other relative ;  &gt; Fewer than 4 weeks of insufficient hours ;  Persons ;</t>
  </si>
  <si>
    <t>Australian Capital Territory ;  &gt; Other relative ;  &gt; Fewer than 4 weeks of insufficient hours ;  &gt; Males ;</t>
  </si>
  <si>
    <t>Australian Capital Territory ;  &gt; Other relative ;  &gt; Fewer than 4 weeks of insufficient hours ;  &gt; Females ;</t>
  </si>
  <si>
    <t>Australian Capital Territory ;  &gt; Other relative ;  &gt; 4-12 weeks of insufficient hours ;  Persons ;</t>
  </si>
  <si>
    <t>Australian Capital Territory ;  &gt; Other relative ;  &gt; 4-12 weeks of insufficient hours ;  &gt; Males ;</t>
  </si>
  <si>
    <t>Australian Capital Territory ;  &gt; Other relative ;  &gt; 4-12 weeks of insufficient hours ;  &gt; Females ;</t>
  </si>
  <si>
    <t>Australian Capital Territory ;  &gt; Other relative ;  &gt; 13-51 weeks of insufficient hours ;  Persons ;</t>
  </si>
  <si>
    <t>Australian Capital Territory ;  &gt; Other relative ;  &gt; 13-51 weeks of insufficient hours ;  &gt; Males ;</t>
  </si>
  <si>
    <t>Australian Capital Territory ;  &gt; Other relative ;  &gt; 13-51 weeks of insufficient hours ;  &gt; Females ;</t>
  </si>
  <si>
    <t>Australian Capital Territory ;  &gt; Other relative ;  &gt; 52 weeks and over of insufficient hours ;  Persons ;</t>
  </si>
  <si>
    <t>Australian Capital Territory ;  &gt; Other relative ;  &gt; 52 weeks and over of insufficient hours ;  &gt; Males ;</t>
  </si>
  <si>
    <t>Australian Capital Territory ;  &gt; Other relative ;  &gt; 52 weeks and over of insufficient hours ;  &gt; Females ;</t>
  </si>
  <si>
    <t>Australian Capital Territory ;  &gt; Other relative ;  Median duration of insufficient hours ;  Persons ;</t>
  </si>
  <si>
    <t>Australian Capital Territory ;  &gt; Other relative ;  Median duration of insufficient hours ;  &gt; Males ;</t>
  </si>
  <si>
    <t>Australian Capital Territory ;  &gt; Other relative ;  Median duration of insufficient hours ;  &gt; Females ;</t>
  </si>
  <si>
    <t>Australian Capital Territory ;  Not in a family ;  Underemployed part-time workers ;  Persons ;</t>
  </si>
  <si>
    <t>Australian Capital Territory ;  Not in a family ;  Underemployed part-time workers ;  &gt; Males ;</t>
  </si>
  <si>
    <t>Australian Capital Territory ;  Not in a family ;  Underemployed part-time workers ;  &gt; Females ;</t>
  </si>
  <si>
    <t>Australian Capital Territory ;  Not in a family ;  &gt; Fewer than 4 weeks of insufficient hours ;  Persons ;</t>
  </si>
  <si>
    <t>Australian Capital Territory ;  Not in a family ;  &gt; Fewer than 4 weeks of insufficient hours ;  &gt; Males ;</t>
  </si>
  <si>
    <t>Australian Capital Territory ;  Not in a family ;  &gt; Fewer than 4 weeks of insufficient hours ;  &gt; Females ;</t>
  </si>
  <si>
    <t>Australian Capital Territory ;  Not in a family ;  &gt; 4-12 weeks of insufficient hours ;  Persons ;</t>
  </si>
  <si>
    <t>Australian Capital Territory ;  Not in a family ;  &gt; 4-12 weeks of insufficient hours ;  &gt; Males ;</t>
  </si>
  <si>
    <t>Australian Capital Territory ;  Not in a family ;  &gt; 4-12 weeks of insufficient hours ;  &gt; Females ;</t>
  </si>
  <si>
    <t>Australian Capital Territory ;  Not in a family ;  &gt; 13-51 weeks of insufficient hours ;  Persons ;</t>
  </si>
  <si>
    <t>Australian Capital Territory ;  Not in a family ;  &gt; 13-51 weeks of insufficient hours ;  &gt; Males ;</t>
  </si>
  <si>
    <t>Australian Capital Territory ;  Not in a family ;  &gt; 13-51 weeks of insufficient hours ;  &gt; Females ;</t>
  </si>
  <si>
    <t>Australian Capital Territory ;  Not in a family ;  &gt; 52 weeks and over of insufficient hours ;  Persons ;</t>
  </si>
  <si>
    <t>Australian Capital Territory ;  Not in a family ;  &gt; 52 weeks and over of insufficient hours ;  &gt; Males ;</t>
  </si>
  <si>
    <t>Australian Capital Territory ;  Not in a family ;  &gt; 52 weeks and over of insufficient hours ;  &gt; Females ;</t>
  </si>
  <si>
    <t>Australian Capital Territory ;  Not in a family ;  Median duration of insufficient hours ;  Persons ;</t>
  </si>
  <si>
    <t>Australian Capital Territory ;  Not in a family ;  Median duration of insufficient hours ;  &gt; Males ;</t>
  </si>
  <si>
    <t>Australian Capital Territory ;  Not in a family ;  Median duration of insufficient hours ;  &gt; Females ;</t>
  </si>
  <si>
    <t>Australian Capital Territory ;  &gt; Person living alone ;  Underemployed part-time workers ;  Persons ;</t>
  </si>
  <si>
    <t>Australian Capital Territory ;  &gt; Person living alone ;  Underemployed part-time workers ;  &gt; Males ;</t>
  </si>
  <si>
    <t>Australian Capital Territory ;  &gt; Person living alone ;  Underemployed part-time workers ;  &gt; Females ;</t>
  </si>
  <si>
    <t>Australian Capital Territory ;  &gt; Person living alone ;  &gt; Fewer than 4 weeks of insufficient hours ;  Persons ;</t>
  </si>
  <si>
    <t>Australian Capital Territory ;  &gt; Person living alone ;  &gt; Fewer than 4 weeks of insufficient hours ;  &gt; Males ;</t>
  </si>
  <si>
    <t>Australian Capital Territory ;  &gt; Person living alone ;  &gt; Fewer than 4 weeks of insufficient hours ;  &gt; Females ;</t>
  </si>
  <si>
    <t>Australian Capital Territory ;  &gt; Person living alone ;  &gt; 4-12 weeks of insufficient hours ;  Persons ;</t>
  </si>
  <si>
    <t>Australian Capital Territory ;  &gt; Person living alone ;  &gt; 4-12 weeks of insufficient hours ;  &gt; Males ;</t>
  </si>
  <si>
    <t>Australian Capital Territory ;  &gt; Person living alone ;  &gt; 4-12 weeks of insufficient hours ;  &gt; Females ;</t>
  </si>
  <si>
    <t>Australian Capital Territory ;  &gt; Person living alone ;  &gt; 13-51 weeks of insufficient hours ;  Persons ;</t>
  </si>
  <si>
    <t>Australian Capital Territory ;  &gt; Person living alone ;  &gt; 13-51 weeks of insufficient hours ;  &gt; Males ;</t>
  </si>
  <si>
    <t>Australian Capital Territory ;  &gt; Person living alone ;  &gt; 13-51 weeks of insufficient hours ;  &gt; Females ;</t>
  </si>
  <si>
    <t>Australian Capital Territory ;  &gt; Person living alone ;  &gt; 52 weeks and over of insufficient hours ;  Persons ;</t>
  </si>
  <si>
    <t>Australian Capital Territory ;  &gt; Person living alone ;  &gt; 52 weeks and over of insufficient hours ;  &gt; Males ;</t>
  </si>
  <si>
    <t>Australian Capital Territory ;  &gt; Person living alone ;  &gt; 52 weeks and over of insufficient hours ;  &gt; Females ;</t>
  </si>
  <si>
    <t>Australian Capital Territory ;  &gt; Person living alone ;  Median duration of insufficient hours ;  Persons ;</t>
  </si>
  <si>
    <t>Australian Capital Territory ;  &gt; Person living alone ;  Median duration of insufficient hours ;  &gt; Males ;</t>
  </si>
  <si>
    <t>Australian Capital Territory ;  &gt; Person living alone ;  Median duration of insufficient hours ;  &gt; Females ;</t>
  </si>
  <si>
    <t>Australian Capital Territory ;  &gt; Person living with non-relatives ;  Underemployed part-time workers ;  Persons ;</t>
  </si>
  <si>
    <t>Australian Capital Territory ;  &gt; Person living with non-relatives ;  Underemployed part-time workers ;  &gt; Males ;</t>
  </si>
  <si>
    <t>Australian Capital Territory ;  &gt; Person living with non-relatives ;  Underemployed part-time workers ;  &gt; Females ;</t>
  </si>
  <si>
    <t>Australian Capital Territory ;  &gt; Person living with non-relatives ;  &gt; Fewer than 4 weeks of insufficient hours ;  Persons ;</t>
  </si>
  <si>
    <t>Australian Capital Territory ;  &gt; Person living with non-relatives ;  &gt; Fewer than 4 weeks of insufficient hours ;  &gt; Males ;</t>
  </si>
  <si>
    <t>Australian Capital Territory ;  &gt; Person living with non-relatives ;  &gt; Fewer than 4 weeks of insufficient hours ;  &gt; Females ;</t>
  </si>
  <si>
    <t>Australian Capital Territory ;  &gt; Person living with non-relatives ;  &gt; 4-12 weeks of insufficient hours ;  Persons ;</t>
  </si>
  <si>
    <t>Australian Capital Territory ;  &gt; Person living with non-relatives ;  &gt; 4-12 weeks of insufficient hours ;  &gt; Males ;</t>
  </si>
  <si>
    <t>Australian Capital Territory ;  &gt; Person living with non-relatives ;  &gt; 4-12 weeks of insufficient hours ;  &gt; Females ;</t>
  </si>
  <si>
    <t>Australian Capital Territory ;  &gt; Person living with non-relatives ;  &gt; 13-51 weeks of insufficient hours ;  Persons ;</t>
  </si>
  <si>
    <t>Australian Capital Territory ;  &gt; Person living with non-relatives ;  &gt; 13-51 weeks of insufficient hours ;  &gt; Males ;</t>
  </si>
  <si>
    <t>Australian Capital Territory ;  &gt; Person living with non-relatives ;  &gt; 13-51 weeks of insufficient hours ;  &gt; Females ;</t>
  </si>
  <si>
    <t>Australian Capital Territory ;  &gt; Person living with non-relatives ;  &gt; 52 weeks and over of insufficient hours ;  Persons ;</t>
  </si>
  <si>
    <t>Australian Capital Territory ;  &gt; Person living with non-relatives ;  &gt; 52 weeks and over of insufficient hours ;  &gt; Males ;</t>
  </si>
  <si>
    <t>Australian Capital Territory ;  &gt; Person living with non-relatives ;  &gt; 52 weeks and over of insufficient hours ;  &gt; Females ;</t>
  </si>
  <si>
    <t>Australian Capital Territory ;  &gt; Person living with non-relatives ;  Median duration of insufficient hours ;  Persons ;</t>
  </si>
  <si>
    <t>Australian Capital Territory ;  &gt; Person living with non-relatives ;  Median duration of insufficient hours ;  &gt; Males ;</t>
  </si>
  <si>
    <t>Australian Capital Territory ;  &gt; Person living with non-relatives ;  Median duration of insufficient hours ;  &gt; Females ;</t>
  </si>
  <si>
    <t>Australian Capital Territory ;  Relationship not determined ;  Underemployed part-time workers ;  Persons ;</t>
  </si>
  <si>
    <t>Australian Capital Territory ;  Relationship not determined ;  Underemployed part-time workers ;  &gt; Males ;</t>
  </si>
  <si>
    <t>Australian Capital Territory ;  Relationship not determined ;  Underemployed part-time workers ;  &gt; Females ;</t>
  </si>
  <si>
    <t>Australian Capital Territory ;  Relationship not determined ;  &gt; Fewer than 4 weeks of insufficient hours ;  Persons ;</t>
  </si>
  <si>
    <t>Australian Capital Territory ;  Relationship not determined ;  &gt; Fewer than 4 weeks of insufficient hours ;  &gt; Males ;</t>
  </si>
  <si>
    <t>Australian Capital Territory ;  Relationship not determined ;  &gt; Fewer than 4 weeks of insufficient hours ;  &gt; Females ;</t>
  </si>
  <si>
    <t>A125563040W</t>
  </si>
  <si>
    <t>A125557424V</t>
  </si>
  <si>
    <t>A125585504T</t>
  </si>
  <si>
    <t>A125571464A</t>
  </si>
  <si>
    <t>A125560232K</t>
  </si>
  <si>
    <t>A125588312C</t>
  </si>
  <si>
    <t>A125574272L</t>
  </si>
  <si>
    <t>A125551809X</t>
  </si>
  <si>
    <t>A125579889C</t>
  </si>
  <si>
    <t>A125565849A</t>
  </si>
  <si>
    <t>A125551680W</t>
  </si>
  <si>
    <t>A125579760R</t>
  </si>
  <si>
    <t>A125565720L</t>
  </si>
  <si>
    <t>A125554488A</t>
  </si>
  <si>
    <t>A125582568X</t>
  </si>
  <si>
    <t>A125568528T</t>
  </si>
  <si>
    <t>A125548872F</t>
  </si>
  <si>
    <t>A125576952C</t>
  </si>
  <si>
    <t>A125562912A</t>
  </si>
  <si>
    <t>A125557296L</t>
  </si>
  <si>
    <t>A125585376K</t>
  </si>
  <si>
    <t>A125571336J</t>
  </si>
  <si>
    <t>A125560104T</t>
  </si>
  <si>
    <t>A125588184W</t>
  </si>
  <si>
    <t>A125574144V</t>
  </si>
  <si>
    <t>A125551681X</t>
  </si>
  <si>
    <t>A125579761T</t>
  </si>
  <si>
    <t>A125565721R</t>
  </si>
  <si>
    <t>A125551864R</t>
  </si>
  <si>
    <t>A125579944J</t>
  </si>
  <si>
    <t>A125565904F</t>
  </si>
  <si>
    <t>A125554672A</t>
  </si>
  <si>
    <t>A125582752X</t>
  </si>
  <si>
    <t>A125568712T</t>
  </si>
  <si>
    <t>A125549056A</t>
  </si>
  <si>
    <t>A125577136X</t>
  </si>
  <si>
    <t>A125563096J</t>
  </si>
  <si>
    <t>A125557480L</t>
  </si>
  <si>
    <t>A125585560K</t>
  </si>
  <si>
    <t>A125571520J</t>
  </si>
  <si>
    <t>A125560288W</t>
  </si>
  <si>
    <t>A125588368R</t>
  </si>
  <si>
    <t>A125574328L</t>
  </si>
  <si>
    <t>A125551865T</t>
  </si>
  <si>
    <t>A125579945K</t>
  </si>
  <si>
    <t>A125565905J</t>
  </si>
  <si>
    <t>A125551752W</t>
  </si>
  <si>
    <t>A125579832R</t>
  </si>
  <si>
    <t>A125565792X</t>
  </si>
  <si>
    <t>A125554560J</t>
  </si>
  <si>
    <t>A125582640F</t>
  </si>
  <si>
    <t>A125568600X</t>
  </si>
  <si>
    <t>A125548944F</t>
  </si>
  <si>
    <t>A125577024F</t>
  </si>
  <si>
    <t>A125562984L</t>
  </si>
  <si>
    <t>A125557368L</t>
  </si>
  <si>
    <t>A125585448K</t>
  </si>
  <si>
    <t>A125571408J</t>
  </si>
  <si>
    <t>A125560176C</t>
  </si>
  <si>
    <t>A125588256W</t>
  </si>
  <si>
    <t>A125574216V</t>
  </si>
  <si>
    <t>A125551753X</t>
  </si>
  <si>
    <t>A125579833T</t>
  </si>
  <si>
    <t>A125565793A</t>
  </si>
  <si>
    <t>A125551640C</t>
  </si>
  <si>
    <t>A125579720W</t>
  </si>
  <si>
    <t>A125565680F</t>
  </si>
  <si>
    <t>A125554448J</t>
  </si>
  <si>
    <t>A125582528F</t>
  </si>
  <si>
    <t>A125568488K</t>
  </si>
  <si>
    <t>A125548832L</t>
  </si>
  <si>
    <t>A125576912K</t>
  </si>
  <si>
    <t>A125562872V</t>
  </si>
  <si>
    <t>A125557256V</t>
  </si>
  <si>
    <t>A125585336T</t>
  </si>
  <si>
    <t>A125571296A</t>
  </si>
  <si>
    <t>A125560064K</t>
  </si>
  <si>
    <t>A125588144C</t>
  </si>
  <si>
    <t>A125574104A</t>
  </si>
  <si>
    <t>A125551641F</t>
  </si>
  <si>
    <t>A125579721X</t>
  </si>
  <si>
    <t>A125565681J</t>
  </si>
  <si>
    <t>A125551760W</t>
  </si>
  <si>
    <t>A125579840R</t>
  </si>
  <si>
    <t>A125565800L</t>
  </si>
  <si>
    <t>A125554568A</t>
  </si>
  <si>
    <t>A125582648X</t>
  </si>
  <si>
    <t>A125568608T</t>
  </si>
  <si>
    <t>A125548952F</t>
  </si>
  <si>
    <t>A125577032F</t>
  </si>
  <si>
    <t>A125562992L</t>
  </si>
  <si>
    <t>A125557376L</t>
  </si>
  <si>
    <t>A125585456K</t>
  </si>
  <si>
    <t>A125571416J</t>
  </si>
  <si>
    <t>A125560184C</t>
  </si>
  <si>
    <t>A125588264W</t>
  </si>
  <si>
    <t>A125574224V</t>
  </si>
  <si>
    <t>A125551761X</t>
  </si>
  <si>
    <t>A125579841T</t>
  </si>
  <si>
    <t>A125565801R</t>
  </si>
  <si>
    <t>A125551768R</t>
  </si>
  <si>
    <t>A125579848J</t>
  </si>
  <si>
    <t>A125565808F</t>
  </si>
  <si>
    <t>A125554576A</t>
  </si>
  <si>
    <t>A125582656X</t>
  </si>
  <si>
    <t>A125568616T</t>
  </si>
  <si>
    <t>A125548960F</t>
  </si>
  <si>
    <t>A125577040F</t>
  </si>
  <si>
    <t>A125563000C</t>
  </si>
  <si>
    <t>A125557384L</t>
  </si>
  <si>
    <t>A125585464K</t>
  </si>
  <si>
    <t>A125571424J</t>
  </si>
  <si>
    <t>A125560192C</t>
  </si>
  <si>
    <t>A125588272W</t>
  </si>
  <si>
    <t>A125574232V</t>
  </si>
  <si>
    <t>A125551769T</t>
  </si>
  <si>
    <t>A125579849K</t>
  </si>
  <si>
    <t>A125565809J</t>
  </si>
  <si>
    <t>A125551888J</t>
  </si>
  <si>
    <t>A125579968A</t>
  </si>
  <si>
    <t>A125565928X</t>
  </si>
  <si>
    <t>A125554696V</t>
  </si>
  <si>
    <t>A125582776T</t>
  </si>
  <si>
    <t>A125568736K</t>
  </si>
  <si>
    <t>A125549080A</t>
  </si>
  <si>
    <t>A125577160X</t>
  </si>
  <si>
    <t>A125563120W</t>
  </si>
  <si>
    <t>A125557504V</t>
  </si>
  <si>
    <t>A125585584C</t>
  </si>
  <si>
    <t>A125571544A</t>
  </si>
  <si>
    <t>A125560312K</t>
  </si>
  <si>
    <t>A125588392R</t>
  </si>
  <si>
    <t>A125574352L</t>
  </si>
  <si>
    <t>A125551889K</t>
  </si>
  <si>
    <t>A125579969C</t>
  </si>
  <si>
    <t>A125565929A</t>
  </si>
  <si>
    <t>A125551600K</t>
  </si>
  <si>
    <t>A125579680R</t>
  </si>
  <si>
    <t>A125565640L</t>
  </si>
  <si>
    <t>A125554408R</t>
  </si>
  <si>
    <t>A125582488X</t>
  </si>
  <si>
    <t>A125568448T</t>
  </si>
  <si>
    <t>A125548792F</t>
  </si>
  <si>
    <t>A125576872C</t>
  </si>
  <si>
    <t>A125562832A</t>
  </si>
  <si>
    <t>A125557216A</t>
  </si>
  <si>
    <t>A125585296K</t>
  </si>
  <si>
    <t>A125571256J</t>
  </si>
  <si>
    <t>A125560024T</t>
  </si>
  <si>
    <t>A125588104K</t>
  </si>
  <si>
    <t>A125574064V</t>
  </si>
  <si>
    <t>A125551601L</t>
  </si>
  <si>
    <t>A125579681T</t>
  </si>
  <si>
    <t>A125565641R</t>
  </si>
  <si>
    <t>A125551872R</t>
  </si>
  <si>
    <t>A125579952J</t>
  </si>
  <si>
    <t>A125565912F</t>
  </si>
  <si>
    <t>A125554680A</t>
  </si>
  <si>
    <t>A125582760X</t>
  </si>
  <si>
    <t>A125568720T</t>
  </si>
  <si>
    <t>A125549064A</t>
  </si>
  <si>
    <t>A125577144X</t>
  </si>
  <si>
    <t>A125563104W</t>
  </si>
  <si>
    <t>A125557488F</t>
  </si>
  <si>
    <t>A125585568C</t>
  </si>
  <si>
    <t>A125571528A</t>
  </si>
  <si>
    <t>A125560296W</t>
  </si>
  <si>
    <t>A125588376R</t>
  </si>
  <si>
    <t>A125574336L</t>
  </si>
  <si>
    <t>A125551873T</t>
  </si>
  <si>
    <t>A125579953K</t>
  </si>
  <si>
    <t>A125565913J</t>
  </si>
  <si>
    <t>A125551880R</t>
  </si>
  <si>
    <t>A125579960J</t>
  </si>
  <si>
    <t>A125565920F</t>
  </si>
  <si>
    <t>A125554688V</t>
  </si>
  <si>
    <t>A125582768T</t>
  </si>
  <si>
    <t>A125568728K</t>
  </si>
  <si>
    <t>A125549072A</t>
  </si>
  <si>
    <t>A125577152X</t>
  </si>
  <si>
    <t>A125563112W</t>
  </si>
  <si>
    <t>A125557496F</t>
  </si>
  <si>
    <t>A125585576C</t>
  </si>
  <si>
    <t>A125571536A</t>
  </si>
  <si>
    <t>A125560304K</t>
  </si>
  <si>
    <t>A125588384R</t>
  </si>
  <si>
    <t>A125574344L</t>
  </si>
  <si>
    <t>A125551881T</t>
  </si>
  <si>
    <t>A125579961K</t>
  </si>
  <si>
    <t>A125565921J</t>
  </si>
  <si>
    <t>A125551608C</t>
  </si>
  <si>
    <t>A125579688J</t>
  </si>
  <si>
    <t>A125565648F</t>
  </si>
  <si>
    <t>A125554416R</t>
  </si>
  <si>
    <t>A125582496X</t>
  </si>
  <si>
    <t>A125568456T</t>
  </si>
  <si>
    <t>A125548800V</t>
  </si>
  <si>
    <t>A125576880C</t>
  </si>
  <si>
    <t>A125562840A</t>
  </si>
  <si>
    <t>A125557224A</t>
  </si>
  <si>
    <t>A125585304X</t>
  </si>
  <si>
    <t>A125571264J</t>
  </si>
  <si>
    <t>A125560032T</t>
  </si>
  <si>
    <t>A125588112K</t>
  </si>
  <si>
    <t>A125574072V</t>
  </si>
  <si>
    <t>A125551609F</t>
  </si>
  <si>
    <t>A125579689K</t>
  </si>
  <si>
    <t>A125565649J</t>
  </si>
  <si>
    <t>A125551688R</t>
  </si>
  <si>
    <t>A125579768J</t>
  </si>
  <si>
    <t>A125565728F</t>
  </si>
  <si>
    <t>A125554496A</t>
  </si>
  <si>
    <t>A125582576X</t>
  </si>
  <si>
    <t>A125568536T</t>
  </si>
  <si>
    <t>A125548880F</t>
  </si>
  <si>
    <t>A125576960C</t>
  </si>
  <si>
    <t>A125562920A</t>
  </si>
  <si>
    <t>A125557304A</t>
  </si>
  <si>
    <t>A125585384K</t>
  </si>
  <si>
    <t>A125571344J</t>
  </si>
  <si>
    <t>A125560112T</t>
  </si>
  <si>
    <t>A125588192W</t>
  </si>
  <si>
    <t>A125574152V</t>
  </si>
  <si>
    <t>A125551689T</t>
  </si>
  <si>
    <t>A125579769K</t>
  </si>
  <si>
    <t>A125565729J</t>
  </si>
  <si>
    <t>A125551776R</t>
  </si>
  <si>
    <t>A125579856J</t>
  </si>
  <si>
    <t>A125565816F</t>
  </si>
  <si>
    <t>A125554584A</t>
  </si>
  <si>
    <t>A125582664X</t>
  </si>
  <si>
    <t>A125568624T</t>
  </si>
  <si>
    <t>A125548968X</t>
  </si>
  <si>
    <t>A125577048X</t>
  </si>
  <si>
    <t>A125563008W</t>
  </si>
  <si>
    <t>A125557392L</t>
  </si>
  <si>
    <t>A125585472K</t>
  </si>
  <si>
    <t>A125571432J</t>
  </si>
  <si>
    <t>A125560200T</t>
  </si>
  <si>
    <t>A125588280W</t>
  </si>
  <si>
    <t>A125574240V</t>
  </si>
  <si>
    <t>A125551777T</t>
  </si>
  <si>
    <t>A125579857K</t>
  </si>
  <si>
    <t>A125565817J</t>
  </si>
  <si>
    <t>A125551896J</t>
  </si>
  <si>
    <t>A125579976A</t>
  </si>
  <si>
    <t>A125565936X</t>
  </si>
  <si>
    <t>A125554704J</t>
  </si>
  <si>
    <t>A125582784T</t>
  </si>
  <si>
    <t>A125568744K</t>
  </si>
  <si>
    <t>Australian Capital Territory ;  Relationship not determined ;  &gt; 4-12 weeks of insufficient hours ;  Persons ;</t>
  </si>
  <si>
    <t>Australian Capital Territory ;  Relationship not determined ;  &gt; 4-12 weeks of insufficient hours ;  &gt; Males ;</t>
  </si>
  <si>
    <t>Australian Capital Territory ;  Relationship not determined ;  &gt; 4-12 weeks of insufficient hours ;  &gt; Females ;</t>
  </si>
  <si>
    <t>Australian Capital Territory ;  Relationship not determined ;  &gt; 13-51 weeks of insufficient hours ;  Persons ;</t>
  </si>
  <si>
    <t>Australian Capital Territory ;  Relationship not determined ;  &gt; 13-51 weeks of insufficient hours ;  &gt; Males ;</t>
  </si>
  <si>
    <t>Australian Capital Territory ;  Relationship not determined ;  &gt; 13-51 weeks of insufficient hours ;  &gt; Females ;</t>
  </si>
  <si>
    <t>Australian Capital Territory ;  Relationship not determined ;  &gt; 52 weeks and over of insufficient hours ;  Persons ;</t>
  </si>
  <si>
    <t>Australian Capital Territory ;  Relationship not determined ;  &gt; 52 weeks and over of insufficient hours ;  &gt; Males ;</t>
  </si>
  <si>
    <t>Australian Capital Territory ;  Relationship not determined ;  &gt; 52 weeks and over of insufficient hours ;  &gt; Females ;</t>
  </si>
  <si>
    <t>Australian Capital Territory ;  Relationship not determined ;  Median duration of insufficient hours ;  Persons ;</t>
  </si>
  <si>
    <t>Australian Capital Territory ;  Relationship not determined ;  Median duration of insufficient hours ;  &gt; Males ;</t>
  </si>
  <si>
    <t>Australian Capital Territory ;  Relationship not determined ;  Median duration of insufficient hours ;  &gt; Females ;</t>
  </si>
  <si>
    <t>Australian Capital Territory ;  Employee ;  Underemployed part-time workers ;  Persons ;</t>
  </si>
  <si>
    <t>Australian Capital Territory ;  Employee ;  Underemployed part-time workers ;  &gt; Males ;</t>
  </si>
  <si>
    <t>Australian Capital Territory ;  Employee ;  Underemployed part-time workers ;  &gt; Females ;</t>
  </si>
  <si>
    <t>Australian Capital Territory ;  Employee ;  &gt; Fewer than 4 weeks of insufficient hours ;  Persons ;</t>
  </si>
  <si>
    <t>Australian Capital Territory ;  Employee ;  &gt; Fewer than 4 weeks of insufficient hours ;  &gt; Males ;</t>
  </si>
  <si>
    <t>Australian Capital Territory ;  Employee ;  &gt; Fewer than 4 weeks of insufficient hours ;  &gt; Females ;</t>
  </si>
  <si>
    <t>Australian Capital Territory ;  Employee ;  &gt; 4-12 weeks of insufficient hours ;  Persons ;</t>
  </si>
  <si>
    <t>Australian Capital Territory ;  Employee ;  &gt; 4-12 weeks of insufficient hours ;  &gt; Males ;</t>
  </si>
  <si>
    <t>Australian Capital Territory ;  Employee ;  &gt; 4-12 weeks of insufficient hours ;  &gt; Females ;</t>
  </si>
  <si>
    <t>Australian Capital Territory ;  Employee ;  &gt; 13-51 weeks of insufficient hours ;  Persons ;</t>
  </si>
  <si>
    <t>Australian Capital Territory ;  Employee ;  &gt; 13-51 weeks of insufficient hours ;  &gt; Males ;</t>
  </si>
  <si>
    <t>Australian Capital Territory ;  Employee ;  &gt; 13-51 weeks of insufficient hours ;  &gt; Females ;</t>
  </si>
  <si>
    <t>Australian Capital Territory ;  Employee ;  &gt; 52 weeks and over of insufficient hours ;  Persons ;</t>
  </si>
  <si>
    <t>Australian Capital Territory ;  Employee ;  &gt; 52 weeks and over of insufficient hours ;  &gt; Males ;</t>
  </si>
  <si>
    <t>Australian Capital Territory ;  Employee ;  &gt; 52 weeks and over of insufficient hours ;  &gt; Females ;</t>
  </si>
  <si>
    <t>Australian Capital Territory ;  Employee ;  Median duration of insufficient hours ;  Persons ;</t>
  </si>
  <si>
    <t>Australian Capital Territory ;  Employee ;  Median duration of insufficient hours ;  &gt; Males ;</t>
  </si>
  <si>
    <t>Australian Capital Territory ;  Employee ;  Median duration of insufficient hours ;  &gt; Females ;</t>
  </si>
  <si>
    <t>Australian Capital Territory ;  &gt; Employee with paid leave entitlements ;  Underemployed part-time workers ;  Persons ;</t>
  </si>
  <si>
    <t>Australian Capital Territory ;  &gt; Employee with paid leave entitlements ;  Underemployed part-time workers ;  &gt; Males ;</t>
  </si>
  <si>
    <t>Australian Capital Territory ;  &gt; Employee with paid leave entitlements ;  Underemployed part-time workers ;  &gt; Females ;</t>
  </si>
  <si>
    <t>Australian Capital Territory ;  &gt; Employee with paid leave entitlements ;  &gt; Fewer than 4 weeks of insufficient hours ;  Persons ;</t>
  </si>
  <si>
    <t>Australian Capital Territory ;  &gt; Employee with paid leave entitlements ;  &gt; Fewer than 4 weeks of insufficient hours ;  &gt; Males ;</t>
  </si>
  <si>
    <t>Australian Capital Territory ;  &gt; Employee with paid leave entitlements ;  &gt; Fewer than 4 weeks of insufficient hours ;  &gt; Females ;</t>
  </si>
  <si>
    <t>Australian Capital Territory ;  &gt; Employee with paid leave entitlements ;  &gt; 4-12 weeks of insufficient hours ;  Persons ;</t>
  </si>
  <si>
    <t>Australian Capital Territory ;  &gt; Employee with paid leave entitlements ;  &gt; 4-12 weeks of insufficient hours ;  &gt; Males ;</t>
  </si>
  <si>
    <t>Australian Capital Territory ;  &gt; Employee with paid leave entitlements ;  &gt; 4-12 weeks of insufficient hours ;  &gt; Females ;</t>
  </si>
  <si>
    <t>Australian Capital Territory ;  &gt; Employee with paid leave entitlements ;  &gt; 13-51 weeks of insufficient hours ;  Persons ;</t>
  </si>
  <si>
    <t>Australian Capital Territory ;  &gt; Employee with paid leave entitlements ;  &gt; 13-51 weeks of insufficient hours ;  &gt; Males ;</t>
  </si>
  <si>
    <t>Australian Capital Territory ;  &gt; Employee with paid leave entitlements ;  &gt; 13-51 weeks of insufficient hours ;  &gt; Females ;</t>
  </si>
  <si>
    <t>Australian Capital Territory ;  &gt; Employee with paid leave entitlements ;  &gt; 52 weeks and over of insufficient hours ;  Persons ;</t>
  </si>
  <si>
    <t>Australian Capital Territory ;  &gt; Employee with paid leave entitlements ;  &gt; 52 weeks and over of insufficient hours ;  &gt; Males ;</t>
  </si>
  <si>
    <t>Australian Capital Territory ;  &gt; Employee with paid leave entitlements ;  &gt; 52 weeks and over of insufficient hours ;  &gt; Females ;</t>
  </si>
  <si>
    <t>Australian Capital Territory ;  &gt; Employee with paid leave entitlements ;  Median duration of insufficient hours ;  Persons ;</t>
  </si>
  <si>
    <t>Australian Capital Territory ;  &gt; Employee with paid leave entitlements ;  Median duration of insufficient hours ;  &gt; Males ;</t>
  </si>
  <si>
    <t>Australian Capital Territory ;  &gt; Employee with paid leave entitlements ;  Median duration of insufficient hours ;  &gt; Females ;</t>
  </si>
  <si>
    <t>Australian Capital Territory ;  &gt; Employee without paid leave entitlements ;  Underemployed part-time workers ;  Persons ;</t>
  </si>
  <si>
    <t>Australian Capital Territory ;  &gt; Employee without paid leave entitlements ;  Underemployed part-time workers ;  &gt; Males ;</t>
  </si>
  <si>
    <t>Australian Capital Territory ;  &gt; Employee without paid leave entitlements ;  Underemployed part-time workers ;  &gt; Females ;</t>
  </si>
  <si>
    <t>Australian Capital Territory ;  &gt; Employee without paid leave entitlements ;  &gt; Fewer than 4 weeks of insufficient hours ;  Persons ;</t>
  </si>
  <si>
    <t>Australian Capital Territory ;  &gt; Employee without paid leave entitlements ;  &gt; Fewer than 4 weeks of insufficient hours ;  &gt; Males ;</t>
  </si>
  <si>
    <t>Australian Capital Territory ;  &gt; Employee without paid leave entitlements ;  &gt; Fewer than 4 weeks of insufficient hours ;  &gt; Females ;</t>
  </si>
  <si>
    <t>Australian Capital Territory ;  &gt; Employee without paid leave entitlements ;  &gt; 4-12 weeks of insufficient hours ;  Persons ;</t>
  </si>
  <si>
    <t>Australian Capital Territory ;  &gt; Employee without paid leave entitlements ;  &gt; 4-12 weeks of insufficient hours ;  &gt; Males ;</t>
  </si>
  <si>
    <t>Australian Capital Territory ;  &gt; Employee without paid leave entitlements ;  &gt; 4-12 weeks of insufficient hours ;  &gt; Females ;</t>
  </si>
  <si>
    <t>Australian Capital Territory ;  &gt; Employee without paid leave entitlements ;  &gt; 13-51 weeks of insufficient hours ;  Persons ;</t>
  </si>
  <si>
    <t>Australian Capital Territory ;  &gt; Employee without paid leave entitlements ;  &gt; 13-51 weeks of insufficient hours ;  &gt; Males ;</t>
  </si>
  <si>
    <t>Australian Capital Territory ;  &gt; Employee without paid leave entitlements ;  &gt; 13-51 weeks of insufficient hours ;  &gt; Females ;</t>
  </si>
  <si>
    <t>Australian Capital Territory ;  &gt; Employee without paid leave entitlements ;  &gt; 52 weeks and over of insufficient hours ;  Persons ;</t>
  </si>
  <si>
    <t>Australian Capital Territory ;  &gt; Employee without paid leave entitlements ;  &gt; 52 weeks and over of insufficient hours ;  &gt; Males ;</t>
  </si>
  <si>
    <t>Australian Capital Territory ;  &gt; Employee without paid leave entitlements ;  &gt; 52 weeks and over of insufficient hours ;  &gt; Females ;</t>
  </si>
  <si>
    <t>Australian Capital Territory ;  &gt; Employee without paid leave entitlements ;  Median duration of insufficient hours ;  Persons ;</t>
  </si>
  <si>
    <t>Australian Capital Territory ;  &gt; Employee without paid leave entitlements ;  Median duration of insufficient hours ;  &gt; Males ;</t>
  </si>
  <si>
    <t>Australian Capital Territory ;  &gt; Employee without paid leave entitlements ;  Median duration of insufficient hours ;  &gt; Females ;</t>
  </si>
  <si>
    <t>Australian Capital Territory ;  Not an employee ;  Underemployed part-time workers ;  Persons ;</t>
  </si>
  <si>
    <t>Australian Capital Territory ;  Not an employee ;  Underemployed part-time workers ;  &gt; Males ;</t>
  </si>
  <si>
    <t>Australian Capital Territory ;  Not an employee ;  Underemployed part-time workers ;  &gt; Females ;</t>
  </si>
  <si>
    <t>Australian Capital Territory ;  Not an employee ;  &gt; Fewer than 4 weeks of insufficient hours ;  Persons ;</t>
  </si>
  <si>
    <t>Australian Capital Territory ;  Not an employee ;  &gt; Fewer than 4 weeks of insufficient hours ;  &gt; Males ;</t>
  </si>
  <si>
    <t>Australian Capital Territory ;  Not an employee ;  &gt; Fewer than 4 weeks of insufficient hours ;  &gt; Females ;</t>
  </si>
  <si>
    <t>Australian Capital Territory ;  Not an employee ;  &gt; 4-12 weeks of insufficient hours ;  Persons ;</t>
  </si>
  <si>
    <t>Australian Capital Territory ;  Not an employee ;  &gt; 4-12 weeks of insufficient hours ;  &gt; Males ;</t>
  </si>
  <si>
    <t>Australian Capital Territory ;  Not an employee ;  &gt; 4-12 weeks of insufficient hours ;  &gt; Females ;</t>
  </si>
  <si>
    <t>Australian Capital Territory ;  Not an employee ;  &gt; 13-51 weeks of insufficient hours ;  Persons ;</t>
  </si>
  <si>
    <t>Australian Capital Territory ;  Not an employee ;  &gt; 13-51 weeks of insufficient hours ;  &gt; Males ;</t>
  </si>
  <si>
    <t>Australian Capital Territory ;  Not an employee ;  &gt; 13-51 weeks of insufficient hours ;  &gt; Females ;</t>
  </si>
  <si>
    <t>Australian Capital Territory ;  Not an employee ;  &gt; 52 weeks and over of insufficient hours ;  Persons ;</t>
  </si>
  <si>
    <t>Australian Capital Territory ;  Not an employee ;  &gt; 52 weeks and over of insufficient hours ;  &gt; Males ;</t>
  </si>
  <si>
    <t>Australian Capital Territory ;  Not an employee ;  &gt; 52 weeks and over of insufficient hours ;  &gt; Females ;</t>
  </si>
  <si>
    <t>Australian Capital Territory ;  Not an employee ;  Median duration of insufficient hours ;  Persons ;</t>
  </si>
  <si>
    <t>Australian Capital Territory ;  Not an employee ;  Median duration of insufficient hours ;  &gt; Males ;</t>
  </si>
  <si>
    <t>Australian Capital Territory ;  Not an employee ;  Median duration of insufficient hours ;  &gt; Females ;</t>
  </si>
  <si>
    <t>Australian Capital Territory ;  Prefers more part-time hours ;  Underemployed part-time workers ;  Persons ;</t>
  </si>
  <si>
    <t>Australian Capital Territory ;  Prefers more part-time hours ;  Underemployed part-time workers ;  &gt; Males ;</t>
  </si>
  <si>
    <t>Australian Capital Territory ;  Prefers more part-time hours ;  Underemployed part-time workers ;  &gt; Females ;</t>
  </si>
  <si>
    <t>Australian Capital Territory ;  Prefers more part-time hours ;  &gt; Fewer than 4 weeks of insufficient hours ;  Persons ;</t>
  </si>
  <si>
    <t>Australian Capital Territory ;  Prefers more part-time hours ;  &gt; Fewer than 4 weeks of insufficient hours ;  &gt; Males ;</t>
  </si>
  <si>
    <t>Australian Capital Territory ;  Prefers more part-time hours ;  &gt; Fewer than 4 weeks of insufficient hours ;  &gt; Females ;</t>
  </si>
  <si>
    <t>Australian Capital Territory ;  Prefers more part-time hours ;  &gt; 4-12 weeks of insufficient hours ;  Persons ;</t>
  </si>
  <si>
    <t>Australian Capital Territory ;  Prefers more part-time hours ;  &gt; 4-12 weeks of insufficient hours ;  &gt; Males ;</t>
  </si>
  <si>
    <t>Australian Capital Territory ;  Prefers more part-time hours ;  &gt; 4-12 weeks of insufficient hours ;  &gt; Females ;</t>
  </si>
  <si>
    <t>Australian Capital Territory ;  Prefers more part-time hours ;  &gt; 13-51 weeks of insufficient hours ;  Persons ;</t>
  </si>
  <si>
    <t>Australian Capital Territory ;  Prefers more part-time hours ;  &gt; 13-51 weeks of insufficient hours ;  &gt; Males ;</t>
  </si>
  <si>
    <t>Australian Capital Territory ;  Prefers more part-time hours ;  &gt; 13-51 weeks of insufficient hours ;  &gt; Females ;</t>
  </si>
  <si>
    <t>Australian Capital Territory ;  Prefers more part-time hours ;  &gt; 52 weeks and over of insufficient hours ;  Persons ;</t>
  </si>
  <si>
    <t>Australian Capital Territory ;  Prefers more part-time hours ;  &gt; 52 weeks and over of insufficient hours ;  &gt; Males ;</t>
  </si>
  <si>
    <t>Australian Capital Territory ;  Prefers more part-time hours ;  &gt; 52 weeks and over of insufficient hours ;  &gt; Females ;</t>
  </si>
  <si>
    <t>Australian Capital Territory ;  Prefers more part-time hours ;  Median duration of insufficient hours ;  Persons ;</t>
  </si>
  <si>
    <t>Australian Capital Territory ;  Prefers more part-time hours ;  Median duration of insufficient hours ;  &gt; Males ;</t>
  </si>
  <si>
    <t>Australian Capital Territory ;  Prefers more part-time hours ;  Median duration of insufficient hours ;  &gt; Females ;</t>
  </si>
  <si>
    <t>Australian Capital Territory ;  Prefers full-time hours ;  Underemployed part-time workers ;  Persons ;</t>
  </si>
  <si>
    <t>Australian Capital Territory ;  Prefers full-time hours ;  Underemployed part-time workers ;  &gt; Males ;</t>
  </si>
  <si>
    <t>Australian Capital Territory ;  Prefers full-time hours ;  Underemployed part-time workers ;  &gt; Females ;</t>
  </si>
  <si>
    <t>Australian Capital Territory ;  Prefers full-time hours ;  &gt; Fewer than 4 weeks of insufficient hours ;  Persons ;</t>
  </si>
  <si>
    <t>Australian Capital Territory ;  Prefers full-time hours ;  &gt; Fewer than 4 weeks of insufficient hours ;  &gt; Males ;</t>
  </si>
  <si>
    <t>Australian Capital Territory ;  Prefers full-time hours ;  &gt; Fewer than 4 weeks of insufficient hours ;  &gt; Females ;</t>
  </si>
  <si>
    <t>Australian Capital Territory ;  Prefers full-time hours ;  &gt; 4-12 weeks of insufficient hours ;  Persons ;</t>
  </si>
  <si>
    <t>Australian Capital Territory ;  Prefers full-time hours ;  &gt; 4-12 weeks of insufficient hours ;  &gt; Males ;</t>
  </si>
  <si>
    <t>Australian Capital Territory ;  Prefers full-time hours ;  &gt; 4-12 weeks of insufficient hours ;  &gt; Females ;</t>
  </si>
  <si>
    <t>Australian Capital Territory ;  Prefers full-time hours ;  &gt; 13-51 weeks of insufficient hours ;  Persons ;</t>
  </si>
  <si>
    <t>Australian Capital Territory ;  Prefers full-time hours ;  &gt; 13-51 weeks of insufficient hours ;  &gt; Males ;</t>
  </si>
  <si>
    <t>Australian Capital Territory ;  Prefers full-time hours ;  &gt; 13-51 weeks of insufficient hours ;  &gt; Females ;</t>
  </si>
  <si>
    <t>Australian Capital Territory ;  Prefers full-time hours ;  &gt; 52 weeks and over of insufficient hours ;  Persons ;</t>
  </si>
  <si>
    <t>Australian Capital Territory ;  Prefers full-time hours ;  &gt; 52 weeks and over of insufficient hours ;  &gt; Males ;</t>
  </si>
  <si>
    <t>Australian Capital Territory ;  Prefers full-time hours ;  &gt; 52 weeks and over of insufficient hours ;  &gt; Females ;</t>
  </si>
  <si>
    <t>Australian Capital Territory ;  Prefers full-time hours ;  Median duration of insufficient hours ;  Persons ;</t>
  </si>
  <si>
    <t>Australian Capital Territory ;  Prefers full-time hours ;  Median duration of insufficient hours ;  &gt; Males ;</t>
  </si>
  <si>
    <t>Australian Capital Territory ;  Prefers full-time hours ;  Median duration of insufficient hours ;  &gt; Females ;</t>
  </si>
  <si>
    <t>Australian Capital Territory ;  &gt; Prefers less than 30 hours ;  Underemployed part-time workers ;  Persons ;</t>
  </si>
  <si>
    <t>Australian Capital Territory ;  &gt; Prefers less than 30 hours ;  Underemployed part-time workers ;  &gt; Males ;</t>
  </si>
  <si>
    <t>Australian Capital Territory ;  &gt; Prefers less than 30 hours ;  Underemployed part-time workers ;  &gt; Females ;</t>
  </si>
  <si>
    <t>Australian Capital Territory ;  &gt; Prefers less than 30 hours ;  &gt; Fewer than 4 weeks of insufficient hours ;  Persons ;</t>
  </si>
  <si>
    <t>Australian Capital Territory ;  &gt; Prefers less than 30 hours ;  &gt; Fewer than 4 weeks of insufficient hours ;  &gt; Males ;</t>
  </si>
  <si>
    <t>Australian Capital Territory ;  &gt; Prefers less than 30 hours ;  &gt; Fewer than 4 weeks of insufficient hours ;  &gt; Females ;</t>
  </si>
  <si>
    <t>Australian Capital Territory ;  &gt; Prefers less than 30 hours ;  &gt; 4-12 weeks of insufficient hours ;  Persons ;</t>
  </si>
  <si>
    <t>Australian Capital Territory ;  &gt; Prefers less than 30 hours ;  &gt; 4-12 weeks of insufficient hours ;  &gt; Males ;</t>
  </si>
  <si>
    <t>Australian Capital Territory ;  &gt; Prefers less than 30 hours ;  &gt; 4-12 weeks of insufficient hours ;  &gt; Females ;</t>
  </si>
  <si>
    <t>Australian Capital Territory ;  &gt; Prefers less than 30 hours ;  &gt; 13-51 weeks of insufficient hours ;  Persons ;</t>
  </si>
  <si>
    <t>Australian Capital Territory ;  &gt; Prefers less than 30 hours ;  &gt; 13-51 weeks of insufficient hours ;  &gt; Males ;</t>
  </si>
  <si>
    <t>Australian Capital Territory ;  &gt; Prefers less than 30 hours ;  &gt; 13-51 weeks of insufficient hours ;  &gt; Females ;</t>
  </si>
  <si>
    <t>Australian Capital Territory ;  &gt; Prefers less than 30 hours ;  &gt; 52 weeks and over of insufficient hours ;  Persons ;</t>
  </si>
  <si>
    <t>Australian Capital Territory ;  &gt; Prefers less than 30 hours ;  &gt; 52 weeks and over of insufficient hours ;  &gt; Males ;</t>
  </si>
  <si>
    <t>Australian Capital Territory ;  &gt; Prefers less than 30 hours ;  &gt; 52 weeks and over of insufficient hours ;  &gt; Females ;</t>
  </si>
  <si>
    <t>Australian Capital Territory ;  &gt; Prefers less than 30 hours ;  Median duration of insufficient hours ;  Persons ;</t>
  </si>
  <si>
    <t>Australian Capital Territory ;  &gt; Prefers less than 30 hours ;  Median duration of insufficient hours ;  &gt; Males ;</t>
  </si>
  <si>
    <t>Australian Capital Territory ;  &gt; Prefers less than 30 hours ;  Median duration of insufficient hours ;  &gt; Females ;</t>
  </si>
  <si>
    <t>Australian Capital Territory ;  &gt; Prefers 30-34 hours ;  Underemployed part-time workers ;  Persons ;</t>
  </si>
  <si>
    <t>Australian Capital Territory ;  &gt; Prefers 30-34 hours ;  Underemployed part-time workers ;  &gt; Males ;</t>
  </si>
  <si>
    <t>Australian Capital Territory ;  &gt; Prefers 30-34 hours ;  Underemployed part-time workers ;  &gt; Females ;</t>
  </si>
  <si>
    <t>Australian Capital Territory ;  &gt; Prefers 30-34 hours ;  &gt; Fewer than 4 weeks of insufficient hours ;  Persons ;</t>
  </si>
  <si>
    <t>Australian Capital Territory ;  &gt; Prefers 30-34 hours ;  &gt; Fewer than 4 weeks of insufficient hours ;  &gt; Males ;</t>
  </si>
  <si>
    <t>Australian Capital Territory ;  &gt; Prefers 30-34 hours ;  &gt; Fewer than 4 weeks of insufficient hours ;  &gt; Females ;</t>
  </si>
  <si>
    <t>Australian Capital Territory ;  &gt; Prefers 30-34 hours ;  &gt; 4-12 weeks of insufficient hours ;  Persons ;</t>
  </si>
  <si>
    <t>Australian Capital Territory ;  &gt; Prefers 30-34 hours ;  &gt; 4-12 weeks of insufficient hours ;  &gt; Males ;</t>
  </si>
  <si>
    <t>Australian Capital Territory ;  &gt; Prefers 30-34 hours ;  &gt; 4-12 weeks of insufficient hours ;  &gt; Females ;</t>
  </si>
  <si>
    <t>Australian Capital Territory ;  &gt; Prefers 30-34 hours ;  &gt; 13-51 weeks of insufficient hours ;  Persons ;</t>
  </si>
  <si>
    <t>Australian Capital Territory ;  &gt; Prefers 30-34 hours ;  &gt; 13-51 weeks of insufficient hours ;  &gt; Males ;</t>
  </si>
  <si>
    <t>Australian Capital Territory ;  &gt; Prefers 30-34 hours ;  &gt; 13-51 weeks of insufficient hours ;  &gt; Females ;</t>
  </si>
  <si>
    <t>Australian Capital Territory ;  &gt; Prefers 30-34 hours ;  &gt; 52 weeks and over of insufficient hours ;  Persons ;</t>
  </si>
  <si>
    <t>Australian Capital Territory ;  &gt; Prefers 30-34 hours ;  &gt; 52 weeks and over of insufficient hours ;  &gt; Males ;</t>
  </si>
  <si>
    <t>Australian Capital Territory ;  &gt; Prefers 30-34 hours ;  &gt; 52 weeks and over of insufficient hours ;  &gt; Females ;</t>
  </si>
  <si>
    <t>Australian Capital Territory ;  &gt; Prefers 30-34 hours ;  Median duration of insufficient hours ;  Persons ;</t>
  </si>
  <si>
    <t>Australian Capital Territory ;  &gt; Prefers 30-34 hours ;  Median duration of insufficient hours ;  &gt; Males ;</t>
  </si>
  <si>
    <t>Australian Capital Territory ;  &gt; Prefers 30-34 hours ;  Median duration of insufficient hours ;  &gt; Females ;</t>
  </si>
  <si>
    <t>Australian Capital Territory ;  &gt; Prefers 35-39 hours ;  Underemployed part-time workers ;  Persons ;</t>
  </si>
  <si>
    <t>Australian Capital Territory ;  &gt; Prefers 35-39 hours ;  Underemployed part-time workers ;  &gt; Males ;</t>
  </si>
  <si>
    <t>Australian Capital Territory ;  &gt; Prefers 35-39 hours ;  Underemployed part-time workers ;  &gt; Females ;</t>
  </si>
  <si>
    <t>Australian Capital Territory ;  &gt; Prefers 35-39 hours ;  &gt; Fewer than 4 weeks of insufficient hours ;  Persons ;</t>
  </si>
  <si>
    <t>Australian Capital Territory ;  &gt; Prefers 35-39 hours ;  &gt; Fewer than 4 weeks of insufficient hours ;  &gt; Males ;</t>
  </si>
  <si>
    <t>Australian Capital Territory ;  &gt; Prefers 35-39 hours ;  &gt; Fewer than 4 weeks of insufficient hours ;  &gt; Females ;</t>
  </si>
  <si>
    <t>Australian Capital Territory ;  &gt; Prefers 35-39 hours ;  &gt; 4-12 weeks of insufficient hours ;  Persons ;</t>
  </si>
  <si>
    <t>Australian Capital Territory ;  &gt; Prefers 35-39 hours ;  &gt; 4-12 weeks of insufficient hours ;  &gt; Males ;</t>
  </si>
  <si>
    <t>Australian Capital Territory ;  &gt; Prefers 35-39 hours ;  &gt; 4-12 weeks of insufficient hours ;  &gt; Females ;</t>
  </si>
  <si>
    <t>Australian Capital Territory ;  &gt; Prefers 35-39 hours ;  &gt; 13-51 weeks of insufficient hours ;  Persons ;</t>
  </si>
  <si>
    <t>Australian Capital Territory ;  &gt; Prefers 35-39 hours ;  &gt; 13-51 weeks of insufficient hours ;  &gt; Males ;</t>
  </si>
  <si>
    <t>Australian Capital Territory ;  &gt; Prefers 35-39 hours ;  &gt; 13-51 weeks of insufficient hours ;  &gt; Females ;</t>
  </si>
  <si>
    <t>Australian Capital Territory ;  &gt; Prefers 35-39 hours ;  &gt; 52 weeks and over of insufficient hours ;  Persons ;</t>
  </si>
  <si>
    <t>Australian Capital Territory ;  &gt; Prefers 35-39 hours ;  &gt; 52 weeks and over of insufficient hours ;  &gt; Males ;</t>
  </si>
  <si>
    <t>Australian Capital Territory ;  &gt; Prefers 35-39 hours ;  &gt; 52 weeks and over of insufficient hours ;  &gt; Females ;</t>
  </si>
  <si>
    <t>Australian Capital Territory ;  &gt; Prefers 35-39 hours ;  Median duration of insufficient hours ;  Persons ;</t>
  </si>
  <si>
    <t>Australian Capital Territory ;  &gt; Prefers 35-39 hours ;  Median duration of insufficient hours ;  &gt; Males ;</t>
  </si>
  <si>
    <t>Australian Capital Territory ;  &gt; Prefers 35-39 hours ;  Median duration of insufficient hours ;  &gt; Females ;</t>
  </si>
  <si>
    <t>Australian Capital Territory ;  &gt; Prefers 40 hours or more ;  Underemployed part-time workers ;  Persons ;</t>
  </si>
  <si>
    <t>Australian Capital Territory ;  &gt; Prefers 40 hours or more ;  Underemployed part-time workers ;  &gt; Males ;</t>
  </si>
  <si>
    <t>Australian Capital Territory ;  &gt; Prefers 40 hours or more ;  Underemployed part-time workers ;  &gt; Females ;</t>
  </si>
  <si>
    <t>Australian Capital Territory ;  &gt; Prefers 40 hours or more ;  &gt; Fewer than 4 weeks of insufficient hours ;  Persons ;</t>
  </si>
  <si>
    <t>Australian Capital Territory ;  &gt; Prefers 40 hours or more ;  &gt; Fewer than 4 weeks of insufficient hours ;  &gt; Males ;</t>
  </si>
  <si>
    <t>Australian Capital Territory ;  &gt; Prefers 40 hours or more ;  &gt; Fewer than 4 weeks of insufficient hours ;  &gt; Females ;</t>
  </si>
  <si>
    <t>Australian Capital Territory ;  &gt; Prefers 40 hours or more ;  &gt; 4-12 weeks of insufficient hours ;  Persons ;</t>
  </si>
  <si>
    <t>Australian Capital Territory ;  &gt; Prefers 40 hours or more ;  &gt; 4-12 weeks of insufficient hours ;  &gt; Males ;</t>
  </si>
  <si>
    <t>Australian Capital Territory ;  &gt; Prefers 40 hours or more ;  &gt; 4-12 weeks of insufficient hours ;  &gt; Females ;</t>
  </si>
  <si>
    <t>Australian Capital Territory ;  &gt; Prefers 40 hours or more ;  &gt; 13-51 weeks of insufficient hours ;  Persons ;</t>
  </si>
  <si>
    <t>Australian Capital Territory ;  &gt; Prefers 40 hours or more ;  &gt; 13-51 weeks of insufficient hours ;  &gt; Males ;</t>
  </si>
  <si>
    <t>Australian Capital Territory ;  &gt; Prefers 40 hours or more ;  &gt; 13-51 weeks of insufficient hours ;  &gt; Females ;</t>
  </si>
  <si>
    <t>Australian Capital Territory ;  &gt; Prefers 40 hours or more ;  &gt; 52 weeks and over of insufficient hours ;  Persons ;</t>
  </si>
  <si>
    <t>Australian Capital Territory ;  &gt; Prefers 40 hours or more ;  &gt; 52 weeks and over of insufficient hours ;  &gt; Males ;</t>
  </si>
  <si>
    <t>Australian Capital Territory ;  &gt; Prefers 40 hours or more ;  &gt; 52 weeks and over of insufficient hours ;  &gt; Females ;</t>
  </si>
  <si>
    <t>Australian Capital Territory ;  &gt; Prefers 40 hours or more ;  Median duration of insufficient hours ;  Persons ;</t>
  </si>
  <si>
    <t>Australian Capital Territory ;  &gt; Prefers 40 hours or more ;  Median duration of insufficient hours ;  &gt; Males ;</t>
  </si>
  <si>
    <t>Australian Capital Territory ;  &gt; Prefers 40 hours or more ;  Median duration of insufficient hours ;  &gt; Females ;</t>
  </si>
  <si>
    <t>Australian Capital Territory ;  Prefers less than 10 extra hours ;  Underemployed part-time workers ;  Persons ;</t>
  </si>
  <si>
    <t>Australian Capital Territory ;  Prefers less than 10 extra hours ;  Underemployed part-time workers ;  &gt; Males ;</t>
  </si>
  <si>
    <t>Australian Capital Territory ;  Prefers less than 10 extra hours ;  Underemployed part-time workers ;  &gt; Females ;</t>
  </si>
  <si>
    <t>Australian Capital Territory ;  Prefers less than 10 extra hours ;  &gt; Fewer than 4 weeks of insufficient hours ;  Persons ;</t>
  </si>
  <si>
    <t>Australian Capital Territory ;  Prefers less than 10 extra hours ;  &gt; Fewer than 4 weeks of insufficient hours ;  &gt; Males ;</t>
  </si>
  <si>
    <t>Australian Capital Territory ;  Prefers less than 10 extra hours ;  &gt; Fewer than 4 weeks of insufficient hours ;  &gt; Females ;</t>
  </si>
  <si>
    <t>Australian Capital Territory ;  Prefers less than 10 extra hours ;  &gt; 4-12 weeks of insufficient hours ;  Persons ;</t>
  </si>
  <si>
    <t>Australian Capital Territory ;  Prefers less than 10 extra hours ;  &gt; 4-12 weeks of insufficient hours ;  &gt; Males ;</t>
  </si>
  <si>
    <t>Australian Capital Territory ;  Prefers less than 10 extra hours ;  &gt; 4-12 weeks of insufficient hours ;  &gt; Females ;</t>
  </si>
  <si>
    <t>Australian Capital Territory ;  Prefers less than 10 extra hours ;  &gt; 13-51 weeks of insufficient hours ;  Persons ;</t>
  </si>
  <si>
    <t>Australian Capital Territory ;  Prefers less than 10 extra hours ;  &gt; 13-51 weeks of insufficient hours ;  &gt; Males ;</t>
  </si>
  <si>
    <t>Australian Capital Territory ;  Prefers less than 10 extra hours ;  &gt; 13-51 weeks of insufficient hours ;  &gt; Females ;</t>
  </si>
  <si>
    <t>Australian Capital Territory ;  Prefers less than 10 extra hours ;  &gt; 52 weeks and over of insufficient hours ;  Persons ;</t>
  </si>
  <si>
    <t>Australian Capital Territory ;  Prefers less than 10 extra hours ;  &gt; 52 weeks and over of insufficient hours ;  &gt; Males ;</t>
  </si>
  <si>
    <t>Australian Capital Territory ;  Prefers less than 10 extra hours ;  &gt; 52 weeks and over of insufficient hours ;  &gt; Females ;</t>
  </si>
  <si>
    <t>Australian Capital Territory ;  Prefers less than 10 extra hours ;  Median duration of insufficient hours ;  Persons ;</t>
  </si>
  <si>
    <t>Australian Capital Territory ;  Prefers less than 10 extra hours ;  Median duration of insufficient hours ;  &gt; Males ;</t>
  </si>
  <si>
    <t>Australian Capital Territory ;  Prefers less than 10 extra hours ;  Median duration of insufficient hours ;  &gt; Females ;</t>
  </si>
  <si>
    <t>Australian Capital Territory ;  Prefers 10-19 extra hours ;  Underemployed part-time workers ;  Persons ;</t>
  </si>
  <si>
    <t>Australian Capital Territory ;  Prefers 10-19 extra hours ;  Underemployed part-time workers ;  &gt; Males ;</t>
  </si>
  <si>
    <t>Australian Capital Territory ;  Prefers 10-19 extra hours ;  Underemployed part-time workers ;  &gt; Females ;</t>
  </si>
  <si>
    <t>Australian Capital Territory ;  Prefers 10-19 extra hours ;  &gt; Fewer than 4 weeks of insufficient hours ;  Persons ;</t>
  </si>
  <si>
    <t>Australian Capital Territory ;  Prefers 10-19 extra hours ;  &gt; Fewer than 4 weeks of insufficient hours ;  &gt; Males ;</t>
  </si>
  <si>
    <t>Australian Capital Territory ;  Prefers 10-19 extra hours ;  &gt; Fewer than 4 weeks of insufficient hours ;  &gt; Females ;</t>
  </si>
  <si>
    <t>Australian Capital Territory ;  Prefers 10-19 extra hours ;  &gt; 4-12 weeks of insufficient hours ;  Persons ;</t>
  </si>
  <si>
    <t>Australian Capital Territory ;  Prefers 10-19 extra hours ;  &gt; 4-12 weeks of insufficient hours ;  &gt; Males ;</t>
  </si>
  <si>
    <t>Australian Capital Territory ;  Prefers 10-19 extra hours ;  &gt; 4-12 weeks of insufficient hours ;  &gt; Females ;</t>
  </si>
  <si>
    <t>Australian Capital Territory ;  Prefers 10-19 extra hours ;  &gt; 13-51 weeks of insufficient hours ;  Persons ;</t>
  </si>
  <si>
    <t>Australian Capital Territory ;  Prefers 10-19 extra hours ;  &gt; 13-51 weeks of insufficient hours ;  &gt; Males ;</t>
  </si>
  <si>
    <t>Australian Capital Territory ;  Prefers 10-19 extra hours ;  &gt; 13-51 weeks of insufficient hours ;  &gt; Females ;</t>
  </si>
  <si>
    <t>Australian Capital Territory ;  Prefers 10-19 extra hours ;  &gt; 52 weeks and over of insufficient hours ;  Persons ;</t>
  </si>
  <si>
    <t>Australian Capital Territory ;  Prefers 10-19 extra hours ;  &gt; 52 weeks and over of insufficient hours ;  &gt; Males ;</t>
  </si>
  <si>
    <t>Australian Capital Territory ;  Prefers 10-19 extra hours ;  &gt; 52 weeks and over of insufficient hours ;  &gt; Females ;</t>
  </si>
  <si>
    <t>Australian Capital Territory ;  Prefers 10-19 extra hours ;  Median duration of insufficient hours ;  Persons ;</t>
  </si>
  <si>
    <t>Australian Capital Territory ;  Prefers 10-19 extra hours ;  Median duration of insufficient hours ;  &gt; Males ;</t>
  </si>
  <si>
    <t>Australian Capital Territory ;  Prefers 10-19 extra hours ;  Median duration of insufficient hours ;  &gt; Females ;</t>
  </si>
  <si>
    <t>Australian Capital Territory ;  Prefers 20-29 extra hours ;  Underemployed part-time workers ;  Persons ;</t>
  </si>
  <si>
    <t>Australian Capital Territory ;  Prefers 20-29 extra hours ;  Underemployed part-time workers ;  &gt; Males ;</t>
  </si>
  <si>
    <t>Australian Capital Territory ;  Prefers 20-29 extra hours ;  Underemployed part-time workers ;  &gt; Females ;</t>
  </si>
  <si>
    <t>Australian Capital Territory ;  Prefers 20-29 extra hours ;  &gt; Fewer than 4 weeks of insufficient hours ;  Persons ;</t>
  </si>
  <si>
    <t>Australian Capital Territory ;  Prefers 20-29 extra hours ;  &gt; Fewer than 4 weeks of insufficient hours ;  &gt; Males ;</t>
  </si>
  <si>
    <t>Australian Capital Territory ;  Prefers 20-29 extra hours ;  &gt; Fewer than 4 weeks of insufficient hours ;  &gt; Females ;</t>
  </si>
  <si>
    <t>Australian Capital Territory ;  Prefers 20-29 extra hours ;  &gt; 4-12 weeks of insufficient hours ;  Persons ;</t>
  </si>
  <si>
    <t>Australian Capital Territory ;  Prefers 20-29 extra hours ;  &gt; 4-12 weeks of insufficient hours ;  &gt; Males ;</t>
  </si>
  <si>
    <t>Australian Capital Territory ;  Prefers 20-29 extra hours ;  &gt; 4-12 weeks of insufficient hours ;  &gt; Females ;</t>
  </si>
  <si>
    <t>Australian Capital Territory ;  Prefers 20-29 extra hours ;  &gt; 13-51 weeks of insufficient hours ;  Persons ;</t>
  </si>
  <si>
    <t>Australian Capital Territory ;  Prefers 20-29 extra hours ;  &gt; 13-51 weeks of insufficient hours ;  &gt; Males ;</t>
  </si>
  <si>
    <t>Australian Capital Territory ;  Prefers 20-29 extra hours ;  &gt; 13-51 weeks of insufficient hours ;  &gt; Females ;</t>
  </si>
  <si>
    <t>Australian Capital Territory ;  Prefers 20-29 extra hours ;  &gt; 52 weeks and over of insufficient hours ;  Persons ;</t>
  </si>
  <si>
    <t>Australian Capital Territory ;  Prefers 20-29 extra hours ;  &gt; 52 weeks and over of insufficient hours ;  &gt; Males ;</t>
  </si>
  <si>
    <t>Australian Capital Territory ;  Prefers 20-29 extra hours ;  &gt; 52 weeks and over of insufficient hours ;  &gt; Females ;</t>
  </si>
  <si>
    <t>Australian Capital Territory ;  Prefers 20-29 extra hours ;  Median duration of insufficient hours ;  Persons ;</t>
  </si>
  <si>
    <t>Australian Capital Territory ;  Prefers 20-29 extra hours ;  Median duration of insufficient hours ;  &gt; Males ;</t>
  </si>
  <si>
    <t>Australian Capital Territory ;  Prefers 20-29 extra hours ;  Median duration of insufficient hours ;  &gt; Females ;</t>
  </si>
  <si>
    <t>Australian Capital Territory ;  Prefers 30 extra hours or more ;  Underemployed part-time workers ;  Persons ;</t>
  </si>
  <si>
    <t>Australian Capital Territory ;  Prefers 30 extra hours or more ;  Underemployed part-time workers ;  &gt; Males ;</t>
  </si>
  <si>
    <t>Australian Capital Territory ;  Prefers 30 extra hours or more ;  Underemployed part-time workers ;  &gt; Females ;</t>
  </si>
  <si>
    <t>Australian Capital Territory ;  Prefers 30 extra hours or more ;  &gt; Fewer than 4 weeks of insufficient hours ;  Persons ;</t>
  </si>
  <si>
    <t>A125549088V</t>
  </si>
  <si>
    <t>A125577168T</t>
  </si>
  <si>
    <t>A125563128R</t>
  </si>
  <si>
    <t>A125557512V</t>
  </si>
  <si>
    <t>A125585592C</t>
  </si>
  <si>
    <t>A125571552A</t>
  </si>
  <si>
    <t>A125560320K</t>
  </si>
  <si>
    <t>A125588400C</t>
  </si>
  <si>
    <t>A125574360L</t>
  </si>
  <si>
    <t>A125551897K</t>
  </si>
  <si>
    <t>A125579977C</t>
  </si>
  <si>
    <t>A125565937A</t>
  </si>
  <si>
    <t>A125551616C</t>
  </si>
  <si>
    <t>A125579696J</t>
  </si>
  <si>
    <t>A125565656F</t>
  </si>
  <si>
    <t>A125554424R</t>
  </si>
  <si>
    <t>A125582504L</t>
  </si>
  <si>
    <t>A125568464T</t>
  </si>
  <si>
    <t>A125548808L</t>
  </si>
  <si>
    <t>A125576888W</t>
  </si>
  <si>
    <t>A125562848V</t>
  </si>
  <si>
    <t>A125557232A</t>
  </si>
  <si>
    <t>A125585312X</t>
  </si>
  <si>
    <t>A125571272J</t>
  </si>
  <si>
    <t>A125560040T</t>
  </si>
  <si>
    <t>A125588120K</t>
  </si>
  <si>
    <t>A125574080V</t>
  </si>
  <si>
    <t>A125551617F</t>
  </si>
  <si>
    <t>A125579697K</t>
  </si>
  <si>
    <t>A125565657J</t>
  </si>
  <si>
    <t>A125551816W</t>
  </si>
  <si>
    <t>A125579896A</t>
  </si>
  <si>
    <t>A125565856X</t>
  </si>
  <si>
    <t>A125554624J</t>
  </si>
  <si>
    <t>A125582704F</t>
  </si>
  <si>
    <t>A125568664K</t>
  </si>
  <si>
    <t>A125549008J</t>
  </si>
  <si>
    <t>A125577088T</t>
  </si>
  <si>
    <t>A125563048R</t>
  </si>
  <si>
    <t>A125557432V</t>
  </si>
  <si>
    <t>A125585512T</t>
  </si>
  <si>
    <t>A125571472A</t>
  </si>
  <si>
    <t>A125560240K</t>
  </si>
  <si>
    <t>A125588320C</t>
  </si>
  <si>
    <t>A125574280L</t>
  </si>
  <si>
    <t>A125551817X</t>
  </si>
  <si>
    <t>A125579897C</t>
  </si>
  <si>
    <t>A125565857A</t>
  </si>
  <si>
    <t>A125551824W</t>
  </si>
  <si>
    <t>A125579904R</t>
  </si>
  <si>
    <t>A125565864X</t>
  </si>
  <si>
    <t>A125554632J</t>
  </si>
  <si>
    <t>A125582712F</t>
  </si>
  <si>
    <t>A125568672K</t>
  </si>
  <si>
    <t>A125549016J</t>
  </si>
  <si>
    <t>A125577096T</t>
  </si>
  <si>
    <t>A125563056R</t>
  </si>
  <si>
    <t>A125557440V</t>
  </si>
  <si>
    <t>A125585520T</t>
  </si>
  <si>
    <t>A125571480A</t>
  </si>
  <si>
    <t>A125560248C</t>
  </si>
  <si>
    <t>A125588328W</t>
  </si>
  <si>
    <t>A125574288F</t>
  </si>
  <si>
    <t>A125551825X</t>
  </si>
  <si>
    <t>A125579905T</t>
  </si>
  <si>
    <t>A125565865A</t>
  </si>
  <si>
    <t>A125551656W</t>
  </si>
  <si>
    <t>A125579736R</t>
  </si>
  <si>
    <t>A125565696X</t>
  </si>
  <si>
    <t>A125554464J</t>
  </si>
  <si>
    <t>A125582544F</t>
  </si>
  <si>
    <t>A125568504X</t>
  </si>
  <si>
    <t>A125548848F</t>
  </si>
  <si>
    <t>A125576928C</t>
  </si>
  <si>
    <t>A125562888L</t>
  </si>
  <si>
    <t>A125557272V</t>
  </si>
  <si>
    <t>A125585352T</t>
  </si>
  <si>
    <t>A125571312R</t>
  </si>
  <si>
    <t>A125560080K</t>
  </si>
  <si>
    <t>A125588160C</t>
  </si>
  <si>
    <t>A125574120A</t>
  </si>
  <si>
    <t>A125551657X</t>
  </si>
  <si>
    <t>A125579737T</t>
  </si>
  <si>
    <t>A125565697A</t>
  </si>
  <si>
    <t>A125551624C</t>
  </si>
  <si>
    <t>A125579704W</t>
  </si>
  <si>
    <t>A125565664F</t>
  </si>
  <si>
    <t>A125554432R</t>
  </si>
  <si>
    <t>A125582512L</t>
  </si>
  <si>
    <t>A125568472T</t>
  </si>
  <si>
    <t>A125548816L</t>
  </si>
  <si>
    <t>A125576896W</t>
  </si>
  <si>
    <t>A125562856V</t>
  </si>
  <si>
    <t>A125557240A</t>
  </si>
  <si>
    <t>A125585320X</t>
  </si>
  <si>
    <t>A125571280J</t>
  </si>
  <si>
    <t>A125560048K</t>
  </si>
  <si>
    <t>A125588128C</t>
  </si>
  <si>
    <t>A125574088L</t>
  </si>
  <si>
    <t>A125551625F</t>
  </si>
  <si>
    <t>A125579705X</t>
  </si>
  <si>
    <t>A125565665J</t>
  </si>
  <si>
    <t>A125551696R</t>
  </si>
  <si>
    <t>A125579776J</t>
  </si>
  <si>
    <t>A125565736F</t>
  </si>
  <si>
    <t>A125554504R</t>
  </si>
  <si>
    <t>A125582584X</t>
  </si>
  <si>
    <t>A125568544T</t>
  </si>
  <si>
    <t>A125548888X</t>
  </si>
  <si>
    <t>A125576968W</t>
  </si>
  <si>
    <t>A125562928V</t>
  </si>
  <si>
    <t>A125557312A</t>
  </si>
  <si>
    <t>A125585392K</t>
  </si>
  <si>
    <t>A125571352J</t>
  </si>
  <si>
    <t>A125560120T</t>
  </si>
  <si>
    <t>A125588200K</t>
  </si>
  <si>
    <t>A125574160V</t>
  </si>
  <si>
    <t>A125551697T</t>
  </si>
  <si>
    <t>A125579777K</t>
  </si>
  <si>
    <t>A125565737J</t>
  </si>
  <si>
    <t>A125551648W</t>
  </si>
  <si>
    <t>A125579728R</t>
  </si>
  <si>
    <t>A125565688X</t>
  </si>
  <si>
    <t>A125554456J</t>
  </si>
  <si>
    <t>A125582536F</t>
  </si>
  <si>
    <t>A125568496K</t>
  </si>
  <si>
    <t>A125548840L</t>
  </si>
  <si>
    <t>A125576920K</t>
  </si>
  <si>
    <t>A125562880V</t>
  </si>
  <si>
    <t>A125557264V</t>
  </si>
  <si>
    <t>A125585344T</t>
  </si>
  <si>
    <t>A125571304R</t>
  </si>
  <si>
    <t>A125560072K</t>
  </si>
  <si>
    <t>A125588152C</t>
  </si>
  <si>
    <t>A125574112A</t>
  </si>
  <si>
    <t>A125551649X</t>
  </si>
  <si>
    <t>A125579729T</t>
  </si>
  <si>
    <t>A125565689A</t>
  </si>
  <si>
    <t>A125551704C</t>
  </si>
  <si>
    <t>A125579784J</t>
  </si>
  <si>
    <t>A125565744F</t>
  </si>
  <si>
    <t>A125554512R</t>
  </si>
  <si>
    <t>A125582592X</t>
  </si>
  <si>
    <t>A125568552T</t>
  </si>
  <si>
    <t>A125548896X</t>
  </si>
  <si>
    <t>A125576976W</t>
  </si>
  <si>
    <t>A125562936V</t>
  </si>
  <si>
    <t>A125557320A</t>
  </si>
  <si>
    <t>A125585400X</t>
  </si>
  <si>
    <t>A125571360J</t>
  </si>
  <si>
    <t>A125560128K</t>
  </si>
  <si>
    <t>A125588208C</t>
  </si>
  <si>
    <t>A125574168L</t>
  </si>
  <si>
    <t>A125551705F</t>
  </si>
  <si>
    <t>A125579785K</t>
  </si>
  <si>
    <t>A125565745J</t>
  </si>
  <si>
    <t>A125551664W</t>
  </si>
  <si>
    <t>A125579744R</t>
  </si>
  <si>
    <t>A125565704L</t>
  </si>
  <si>
    <t>A125554472J</t>
  </si>
  <si>
    <t>A125582552F</t>
  </si>
  <si>
    <t>A125568512X</t>
  </si>
  <si>
    <t>A125548856F</t>
  </si>
  <si>
    <t>A125576936C</t>
  </si>
  <si>
    <t>A125562896L</t>
  </si>
  <si>
    <t>A125557280V</t>
  </si>
  <si>
    <t>A125585360T</t>
  </si>
  <si>
    <t>A125571320R</t>
  </si>
  <si>
    <t>A125560088C</t>
  </si>
  <si>
    <t>A125588168W</t>
  </si>
  <si>
    <t>A125574128V</t>
  </si>
  <si>
    <t>A125551665X</t>
  </si>
  <si>
    <t>A125579745T</t>
  </si>
  <si>
    <t>A125565705R</t>
  </si>
  <si>
    <t>A125551712C</t>
  </si>
  <si>
    <t>A125579792J</t>
  </si>
  <si>
    <t>A125565752F</t>
  </si>
  <si>
    <t>A125554520R</t>
  </si>
  <si>
    <t>A125582600L</t>
  </si>
  <si>
    <t>A125568560T</t>
  </si>
  <si>
    <t>A125548904L</t>
  </si>
  <si>
    <t>A125576984W</t>
  </si>
  <si>
    <t>A125562944V</t>
  </si>
  <si>
    <t>A125557328V</t>
  </si>
  <si>
    <t>A125585408T</t>
  </si>
  <si>
    <t>A125571368A</t>
  </si>
  <si>
    <t>A125560136K</t>
  </si>
  <si>
    <t>A125588216C</t>
  </si>
  <si>
    <t>A125574176L</t>
  </si>
  <si>
    <t>A125551713F</t>
  </si>
  <si>
    <t>A125579793K</t>
  </si>
  <si>
    <t>A125565753J</t>
  </si>
  <si>
    <t>A125551784R</t>
  </si>
  <si>
    <t>A125579864J</t>
  </si>
  <si>
    <t>A125565824F</t>
  </si>
  <si>
    <t>A125554592A</t>
  </si>
  <si>
    <t>A125582672X</t>
  </si>
  <si>
    <t>A125568632T</t>
  </si>
  <si>
    <t>A125548976X</t>
  </si>
  <si>
    <t>A125577056X</t>
  </si>
  <si>
    <t>A125563016W</t>
  </si>
  <si>
    <t>A125557400A</t>
  </si>
  <si>
    <t>A125585480K</t>
  </si>
  <si>
    <t>A125571440J</t>
  </si>
  <si>
    <t>A125560208K</t>
  </si>
  <si>
    <t>A125588288R</t>
  </si>
  <si>
    <t>A125574248L</t>
  </si>
  <si>
    <t>A125551785T</t>
  </si>
  <si>
    <t>A125579865K</t>
  </si>
  <si>
    <t>A125565825J</t>
  </si>
  <si>
    <t>A125551720C</t>
  </si>
  <si>
    <t>A125579800W</t>
  </si>
  <si>
    <t>A125565760F</t>
  </si>
  <si>
    <t>A125554528J</t>
  </si>
  <si>
    <t>A125582608F</t>
  </si>
  <si>
    <t>A125568568K</t>
  </si>
  <si>
    <t>A125548912L</t>
  </si>
  <si>
    <t>A125576992W</t>
  </si>
  <si>
    <t>A125562952V</t>
  </si>
  <si>
    <t>A125557336V</t>
  </si>
  <si>
    <t>A125585416T</t>
  </si>
  <si>
    <t>A125571376A</t>
  </si>
  <si>
    <t>A125560144K</t>
  </si>
  <si>
    <t>A125588224C</t>
  </si>
  <si>
    <t>A125574184L</t>
  </si>
  <si>
    <t>A125551721F</t>
  </si>
  <si>
    <t>A125579801X</t>
  </si>
  <si>
    <t>A125565761J</t>
  </si>
  <si>
    <t>A125551672W</t>
  </si>
  <si>
    <t>A125579752R</t>
  </si>
  <si>
    <t>A125565712L</t>
  </si>
  <si>
    <t>A125554480J</t>
  </si>
  <si>
    <t>A125582560F</t>
  </si>
  <si>
    <t>A125568520X</t>
  </si>
  <si>
    <t>A125548864F</t>
  </si>
  <si>
    <t>A125576944C</t>
  </si>
  <si>
    <t>A125562904A</t>
  </si>
  <si>
    <t>A125557288L</t>
  </si>
  <si>
    <t>A125585368K</t>
  </si>
  <si>
    <t>A125571328J</t>
  </si>
  <si>
    <t>A125560096C</t>
  </si>
  <si>
    <t>A125588176W</t>
  </si>
  <si>
    <t>A125574136V</t>
  </si>
  <si>
    <t>A125551673X</t>
  </si>
  <si>
    <t>A125579753T</t>
  </si>
  <si>
    <t>A125565713R</t>
  </si>
  <si>
    <t>A125551832W</t>
  </si>
  <si>
    <t>A125579912R</t>
  </si>
  <si>
    <t>A125565872X</t>
  </si>
  <si>
    <t>A125554640J</t>
  </si>
  <si>
    <t>Australian Capital Territory ;  Prefers 30 extra hours or more ;  &gt; Fewer than 4 weeks of insufficient hours ;  &gt; Males ;</t>
  </si>
  <si>
    <t>Australian Capital Territory ;  Prefers 30 extra hours or more ;  &gt; Fewer than 4 weeks of insufficient hours ;  &gt; Females ;</t>
  </si>
  <si>
    <t>Australian Capital Territory ;  Prefers 30 extra hours or more ;  &gt; 4-12 weeks of insufficient hours ;  Persons ;</t>
  </si>
  <si>
    <t>Australian Capital Territory ;  Prefers 30 extra hours or more ;  &gt; 4-12 weeks of insufficient hours ;  &gt; Males ;</t>
  </si>
  <si>
    <t>Australian Capital Territory ;  Prefers 30 extra hours or more ;  &gt; 4-12 weeks of insufficient hours ;  &gt; Females ;</t>
  </si>
  <si>
    <t>Australian Capital Territory ;  Prefers 30 extra hours or more ;  &gt; 13-51 weeks of insufficient hours ;  Persons ;</t>
  </si>
  <si>
    <t>Australian Capital Territory ;  Prefers 30 extra hours or more ;  &gt; 13-51 weeks of insufficient hours ;  &gt; Males ;</t>
  </si>
  <si>
    <t>Australian Capital Territory ;  Prefers 30 extra hours or more ;  &gt; 13-51 weeks of insufficient hours ;  &gt; Females ;</t>
  </si>
  <si>
    <t>Australian Capital Territory ;  Prefers 30 extra hours or more ;  &gt; 52 weeks and over of insufficient hours ;  Persons ;</t>
  </si>
  <si>
    <t>Australian Capital Territory ;  Prefers 30 extra hours or more ;  &gt; 52 weeks and over of insufficient hours ;  &gt; Males ;</t>
  </si>
  <si>
    <t>Australian Capital Territory ;  Prefers 30 extra hours or more ;  &gt; 52 weeks and over of insufficient hours ;  &gt; Females ;</t>
  </si>
  <si>
    <t>Australian Capital Territory ;  Prefers 30 extra hours or more ;  Median duration of insufficient hours ;  Persons ;</t>
  </si>
  <si>
    <t>Australian Capital Territory ;  Prefers 30 extra hours or more ;  Median duration of insufficient hours ;  &gt; Males ;</t>
  </si>
  <si>
    <t>Australian Capital Territory ;  Prefers 30 extra hours or more ;  Median duration of insufficient hours ;  &gt; Females ;</t>
  </si>
  <si>
    <t>Australian Capital Territory ;  Would prefer to change employer to work more hours ;  Underemployed part-time workers ;  Persons ;</t>
  </si>
  <si>
    <t>Australian Capital Territory ;  Would prefer to change employer to work more hours ;  Underemployed part-time workers ;  &gt; Males ;</t>
  </si>
  <si>
    <t>Australian Capital Territory ;  Would prefer to change employer to work more hours ;  Underemployed part-time workers ;  &gt; Females ;</t>
  </si>
  <si>
    <t>Australian Capital Territory ;  Would prefer to change employer to work more hours ;  &gt; Fewer than 4 weeks of insufficient hours ;  Persons ;</t>
  </si>
  <si>
    <t>Australian Capital Territory ;  Would prefer to change employer to work more hours ;  &gt; Fewer than 4 weeks of insufficient hours ;  &gt; Males ;</t>
  </si>
  <si>
    <t>Australian Capital Territory ;  Would prefer to change employer to work more hours ;  &gt; Fewer than 4 weeks of insufficient hours ;  &gt; Females ;</t>
  </si>
  <si>
    <t>Australian Capital Territory ;  Would prefer to change employer to work more hours ;  &gt; 4-12 weeks of insufficient hours ;  Persons ;</t>
  </si>
  <si>
    <t>Australian Capital Territory ;  Would prefer to change employer to work more hours ;  &gt; 4-12 weeks of insufficient hours ;  &gt; Males ;</t>
  </si>
  <si>
    <t>Australian Capital Territory ;  Would prefer to change employer to work more hours ;  &gt; 4-12 weeks of insufficient hours ;  &gt; Females ;</t>
  </si>
  <si>
    <t>Australian Capital Territory ;  Would prefer to change employer to work more hours ;  &gt; 13-51 weeks of insufficient hours ;  Persons ;</t>
  </si>
  <si>
    <t>Australian Capital Territory ;  Would prefer to change employer to work more hours ;  &gt; 13-51 weeks of insufficient hours ;  &gt; Males ;</t>
  </si>
  <si>
    <t>Australian Capital Territory ;  Would prefer to change employer to work more hours ;  &gt; 13-51 weeks of insufficient hours ;  &gt; Females ;</t>
  </si>
  <si>
    <t>Australian Capital Territory ;  Would prefer to change employer to work more hours ;  &gt; 52 weeks and over of insufficient hours ;  Persons ;</t>
  </si>
  <si>
    <t>Australian Capital Territory ;  Would prefer to change employer to work more hours ;  &gt; 52 weeks and over of insufficient hours ;  &gt; Males ;</t>
  </si>
  <si>
    <t>Australian Capital Territory ;  Would prefer to change employer to work more hours ;  &gt; 52 weeks and over of insufficient hours ;  &gt; Females ;</t>
  </si>
  <si>
    <t>Australian Capital Territory ;  Would prefer to change employer to work more hours ;  Median duration of insufficient hours ;  Persons ;</t>
  </si>
  <si>
    <t>Australian Capital Territory ;  Would prefer to change employer to work more hours ;  Median duration of insufficient hours ;  &gt; Males ;</t>
  </si>
  <si>
    <t>Australian Capital Territory ;  Would prefer to change employer to work more hours ;  Median duration of insufficient hours ;  &gt; Females ;</t>
  </si>
  <si>
    <t>Australian Capital Territory ;  Would not prefer to change employer to work more hours ;  Underemployed part-time workers ;  Persons ;</t>
  </si>
  <si>
    <t>Australian Capital Territory ;  Would not prefer to change employer to work more hours ;  Underemployed part-time workers ;  &gt; Males ;</t>
  </si>
  <si>
    <t>Australian Capital Territory ;  Would not prefer to change employer to work more hours ;  Underemployed part-time workers ;  &gt; Females ;</t>
  </si>
  <si>
    <t>Australian Capital Territory ;  Would not prefer to change employer to work more hours ;  &gt; Fewer than 4 weeks of insufficient hours ;  Persons ;</t>
  </si>
  <si>
    <t>Australian Capital Territory ;  Would not prefer to change employer to work more hours ;  &gt; Fewer than 4 weeks of insufficient hours ;  &gt; Males ;</t>
  </si>
  <si>
    <t>Australian Capital Territory ;  Would not prefer to change employer to work more hours ;  &gt; Fewer than 4 weeks of insufficient hours ;  &gt; Females ;</t>
  </si>
  <si>
    <t>Australian Capital Territory ;  Would not prefer to change employer to work more hours ;  &gt; 4-12 weeks of insufficient hours ;  Persons ;</t>
  </si>
  <si>
    <t>Australian Capital Territory ;  Would not prefer to change employer to work more hours ;  &gt; 4-12 weeks of insufficient hours ;  &gt; Males ;</t>
  </si>
  <si>
    <t>Australian Capital Territory ;  Would not prefer to change employer to work more hours ;  &gt; 4-12 weeks of insufficient hours ;  &gt; Females ;</t>
  </si>
  <si>
    <t>Australian Capital Territory ;  Would not prefer to change employer to work more hours ;  &gt; 13-51 weeks of insufficient hours ;  Persons ;</t>
  </si>
  <si>
    <t>Australian Capital Territory ;  Would not prefer to change employer to work more hours ;  &gt; 13-51 weeks of insufficient hours ;  &gt; Males ;</t>
  </si>
  <si>
    <t>Australian Capital Territory ;  Would not prefer to change employer to work more hours ;  &gt; 13-51 weeks of insufficient hours ;  &gt; Females ;</t>
  </si>
  <si>
    <t>Australian Capital Territory ;  Would not prefer to change employer to work more hours ;  &gt; 52 weeks and over of insufficient hours ;  Persons ;</t>
  </si>
  <si>
    <t>Australian Capital Territory ;  Would not prefer to change employer to work more hours ;  &gt; 52 weeks and over of insufficient hours ;  &gt; Males ;</t>
  </si>
  <si>
    <t>Australian Capital Territory ;  Would not prefer to change employer to work more hours ;  &gt; 52 weeks and over of insufficient hours ;  &gt; Females ;</t>
  </si>
  <si>
    <t>Australian Capital Territory ;  Would not prefer to change employer to work more hours ;  Median duration of insufficient hours ;  Persons ;</t>
  </si>
  <si>
    <t>Australian Capital Territory ;  Would not prefer to change employer to work more hours ;  Median duration of insufficient hours ;  &gt; Males ;</t>
  </si>
  <si>
    <t>Australian Capital Territory ;  Would not prefer to change employer to work more hours ;  Median duration of insufficient hours ;  &gt; Females ;</t>
  </si>
  <si>
    <t>Australian Capital Territory ;  No preference in changing employer to work more hours ;  Underemployed part-time workers ;  Persons ;</t>
  </si>
  <si>
    <t>Australian Capital Territory ;  No preference in changing employer to work more hours ;  Underemployed part-time workers ;  &gt; Males ;</t>
  </si>
  <si>
    <t>Australian Capital Territory ;  No preference in changing employer to work more hours ;  Underemployed part-time workers ;  &gt; Females ;</t>
  </si>
  <si>
    <t>Australian Capital Territory ;  No preference in changing employer to work more hours ;  &gt; Fewer than 4 weeks of insufficient hours ;  Persons ;</t>
  </si>
  <si>
    <t>Australian Capital Territory ;  No preference in changing employer to work more hours ;  &gt; Fewer than 4 weeks of insufficient hours ;  &gt; Males ;</t>
  </si>
  <si>
    <t>Australian Capital Territory ;  No preference in changing employer to work more hours ;  &gt; Fewer than 4 weeks of insufficient hours ;  &gt; Females ;</t>
  </si>
  <si>
    <t>Australian Capital Territory ;  No preference in changing employer to work more hours ;  &gt; 4-12 weeks of insufficient hours ;  Persons ;</t>
  </si>
  <si>
    <t>Australian Capital Territory ;  No preference in changing employer to work more hours ;  &gt; 4-12 weeks of insufficient hours ;  &gt; Males ;</t>
  </si>
  <si>
    <t>Australian Capital Territory ;  No preference in changing employer to work more hours ;  &gt; 4-12 weeks of insufficient hours ;  &gt; Females ;</t>
  </si>
  <si>
    <t>Australian Capital Territory ;  No preference in changing employer to work more hours ;  &gt; 13-51 weeks of insufficient hours ;  Persons ;</t>
  </si>
  <si>
    <t>Australian Capital Territory ;  No preference in changing employer to work more hours ;  &gt; 13-51 weeks of insufficient hours ;  &gt; Males ;</t>
  </si>
  <si>
    <t>Australian Capital Territory ;  No preference in changing employer to work more hours ;  &gt; 13-51 weeks of insufficient hours ;  &gt; Females ;</t>
  </si>
  <si>
    <t>Australian Capital Territory ;  No preference in changing employer to work more hours ;  &gt; 52 weeks and over of insufficient hours ;  Persons ;</t>
  </si>
  <si>
    <t>Australian Capital Territory ;  No preference in changing employer to work more hours ;  &gt; 52 weeks and over of insufficient hours ;  &gt; Males ;</t>
  </si>
  <si>
    <t>Australian Capital Territory ;  No preference in changing employer to work more hours ;  &gt; 52 weeks and over of insufficient hours ;  &gt; Females ;</t>
  </si>
  <si>
    <t>Australian Capital Territory ;  No preference in changing employer to work more hours ;  Median duration of insufficient hours ;  Persons ;</t>
  </si>
  <si>
    <t>Australian Capital Territory ;  No preference in changing employer to work more hours ;  Median duration of insufficient hours ;  &gt; Males ;</t>
  </si>
  <si>
    <t>Australian Capital Territory ;  No preference in changing employer to work more hours ;  Median duration of insufficient hours ;  &gt; Females ;</t>
  </si>
  <si>
    <t>A125582720F</t>
  </si>
  <si>
    <t>A125568680K</t>
  </si>
  <si>
    <t>A125549024J</t>
  </si>
  <si>
    <t>A125577104F</t>
  </si>
  <si>
    <t>A125563064R</t>
  </si>
  <si>
    <t>A125557448L</t>
  </si>
  <si>
    <t>A125585528K</t>
  </si>
  <si>
    <t>A125571488V</t>
  </si>
  <si>
    <t>A125560256C</t>
  </si>
  <si>
    <t>A125588336W</t>
  </si>
  <si>
    <t>A125574296F</t>
  </si>
  <si>
    <t>A125551833X</t>
  </si>
  <si>
    <t>A125579913T</t>
  </si>
  <si>
    <t>A125565873A</t>
  </si>
  <si>
    <t>A125551792R</t>
  </si>
  <si>
    <t>A125579872J</t>
  </si>
  <si>
    <t>A125565832F</t>
  </si>
  <si>
    <t>A125554600R</t>
  </si>
  <si>
    <t>A125582680X</t>
  </si>
  <si>
    <t>A125568640T</t>
  </si>
  <si>
    <t>A125548984X</t>
  </si>
  <si>
    <t>A125577064X</t>
  </si>
  <si>
    <t>A125563024W</t>
  </si>
  <si>
    <t>A125557408V</t>
  </si>
  <si>
    <t>A125585488C</t>
  </si>
  <si>
    <t>A125571448A</t>
  </si>
  <si>
    <t>A125560216K</t>
  </si>
  <si>
    <t>A125588296R</t>
  </si>
  <si>
    <t>A125574256L</t>
  </si>
  <si>
    <t>A125551793T</t>
  </si>
  <si>
    <t>A125579873K</t>
  </si>
  <si>
    <t>A125565833J</t>
  </si>
  <si>
    <t>A125551800C</t>
  </si>
  <si>
    <t>A125579880J</t>
  </si>
  <si>
    <t>A125565840F</t>
  </si>
  <si>
    <t>A125554608J</t>
  </si>
  <si>
    <t>A125582688T</t>
  </si>
  <si>
    <t>A125568648K</t>
  </si>
  <si>
    <t>A125548992X</t>
  </si>
  <si>
    <t>A125577072X</t>
  </si>
  <si>
    <t>A125563032W</t>
  </si>
  <si>
    <t>A125557416V</t>
  </si>
  <si>
    <t>A125585496C</t>
  </si>
  <si>
    <t>A125571456A</t>
  </si>
  <si>
    <t>A125560224K</t>
  </si>
  <si>
    <t>A125588304C</t>
  </si>
  <si>
    <t>A125574264L</t>
  </si>
  <si>
    <t>A125551801F</t>
  </si>
  <si>
    <t>A125579881K</t>
  </si>
  <si>
    <t>A125565841J</t>
  </si>
  <si>
    <t>A125551904W</t>
  </si>
  <si>
    <t>A125579984A</t>
  </si>
  <si>
    <t>A125565944X</t>
  </si>
  <si>
    <t>A125554712J</t>
  </si>
  <si>
    <t>A125582792T</t>
  </si>
  <si>
    <t>A125568752K</t>
  </si>
  <si>
    <t>A125549096V</t>
  </si>
  <si>
    <t>A125577176T</t>
  </si>
  <si>
    <t>A125563136R</t>
  </si>
  <si>
    <t>A125557520V</t>
  </si>
  <si>
    <t>A125585600T</t>
  </si>
  <si>
    <t>A125571560A</t>
  </si>
  <si>
    <t>A125560328C</t>
  </si>
  <si>
    <t>A125588408W</t>
  </si>
  <si>
    <t>A125574368F</t>
  </si>
  <si>
    <t>A125551905X</t>
  </si>
  <si>
    <t>A125579985C</t>
  </si>
  <si>
    <t>A125565945A</t>
  </si>
  <si>
    <t>Time Series Workbook</t>
  </si>
  <si>
    <t>6226.0 Participation, Job Search and Mobility, Australia</t>
  </si>
  <si>
    <t>Table 6. Duration of insufficient hours of underemployed part-time workers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</si>
  <si>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</si>
  <si>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</si>
  <si>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</si>
  <si>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</si>
  <si>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</si>
  <si>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</si>
  <si>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</si>
  <si>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</si>
  <si>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</si>
  <si>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6229.0 Underemployed workers</t>
  </si>
  <si>
    <t>Released at 11:30 am (Canberra time) Tue 09 July 2024</t>
  </si>
  <si>
    <t>Contents</t>
  </si>
  <si>
    <t>Tables</t>
  </si>
  <si>
    <t>Table 6.1 - Duration of insufficient hours of underemployed part-time workers by state and territory,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</si>
  <si>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</si>
  <si>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</si>
  <si>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</si>
  <si>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2024</t>
  </si>
  <si>
    <t>Summary</t>
  </si>
  <si>
    <t>Methodology</t>
  </si>
  <si>
    <t>Select a state or territory:</t>
  </si>
  <si>
    <t>Australia</t>
  </si>
  <si>
    <t>Time Series IDs</t>
  </si>
  <si>
    <t>Duration of current period of insufficient work</t>
  </si>
  <si>
    <t>Median duration</t>
  </si>
  <si>
    <t>Fewer than 4 weeks</t>
  </si>
  <si>
    <t>4–12 weeks</t>
  </si>
  <si>
    <t>13–51 weeks</t>
  </si>
  <si>
    <t>52 weeks and over</t>
  </si>
  <si>
    <t>Total</t>
  </si>
  <si>
    <t>'000</t>
  </si>
  <si>
    <t>weeks</t>
  </si>
  <si>
    <t>Persons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</si>
  <si>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</si>
  <si>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</si>
  <si>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</si>
  <si>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</si>
  <si>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</si>
  <si>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</si>
  <si>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</si>
  <si>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</si>
  <si>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</si>
  <si>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</si>
  <si>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</si>
  <si>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</si>
  <si>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</si>
  <si>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</si>
  <si>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</si>
  <si>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</si>
  <si>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</si>
  <si>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</si>
  <si>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</si>
  <si>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Relationship in household  </t>
  </si>
  <si>
    <t>Family member</t>
  </si>
  <si>
    <t>Husband, wife or partner</t>
  </si>
  <si>
    <t>With dependants</t>
  </si>
  <si>
    <t>Without dependants</t>
  </si>
  <si>
    <t>Lone parent</t>
  </si>
  <si>
    <t>Dependent student</t>
  </si>
  <si>
    <t>Non-dependent child</t>
  </si>
  <si>
    <t>Other relative</t>
  </si>
  <si>
    <t>Not in a family</t>
  </si>
  <si>
    <t>Person living alone</t>
  </si>
  <si>
    <t>Person living with non-relatives</t>
  </si>
  <si>
    <t>Relationship not determined</t>
  </si>
  <si>
    <t>Status in employment of main job</t>
  </si>
  <si>
    <t>Employee</t>
  </si>
  <si>
    <t>With paid leave entitlements</t>
  </si>
  <si>
    <t>Without paid leave entitlements</t>
  </si>
  <si>
    <t>Not an employee</t>
  </si>
  <si>
    <t>Preferred hours summary</t>
  </si>
  <si>
    <t>Prefers more part-time hours</t>
  </si>
  <si>
    <t>Prefers full-time hours</t>
  </si>
  <si>
    <t xml:space="preserve">Preferred number of total weekly hours </t>
  </si>
  <si>
    <t>Less than 30 hours</t>
  </si>
  <si>
    <t>30–34 hours</t>
  </si>
  <si>
    <t>35–39 hours</t>
  </si>
  <si>
    <t>40 hours or more</t>
  </si>
  <si>
    <t xml:space="preserve">Preferred number of extra weekly hours </t>
  </si>
  <si>
    <t>Less than 10 hours</t>
  </si>
  <si>
    <t>10–19 hours</t>
  </si>
  <si>
    <t>20–29 hours</t>
  </si>
  <si>
    <t>30 hours or more</t>
  </si>
  <si>
    <t>Whether would prefer to change employer to work more hours</t>
  </si>
  <si>
    <t>Would prefer to change employer</t>
  </si>
  <si>
    <t>Would prefer not to change employer</t>
  </si>
  <si>
    <t>No preference</t>
  </si>
  <si>
    <t>Males</t>
  </si>
  <si>
    <t>Females</t>
  </si>
  <si>
    <t>Aust Capital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</si>
</sst>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3" fillId="0" borderId="0">
      <alignment horizontal="left" vertical="center" wrapText="1"/>
    </xf>
    <xf numFmtId="0" fontId="11" fillId="0" borderId="0"/>
  </cellStyleXfs>
  <cellXfs count="9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0" fontId="29" fillId="0" borderId="0" xfId="9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1" fontId="31" fillId="0" borderId="0" xfId="4" quotePrefix="1" applyNumberFormat="1" applyFont="1" applyAlignment="1">
      <alignment horizontal="center"/>
    </xf>
    <xf numFmtId="166" fontId="29" fillId="0" borderId="0" xfId="12" applyNumberFormat="1" applyFont="1" applyAlignment="1">
      <alignment horizontal="left" vertical="center" indent="1"/>
    </xf>
    <xf numFmtId="0" fontId="29" fillId="0" borderId="0" xfId="7" applyFont="1" applyAlignment="1">
      <alignment horizontal="left" indent="1"/>
    </xf>
    <xf numFmtId="0" fontId="29" fillId="0" borderId="0" xfId="12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14" fillId="0" borderId="0" xfId="7" applyFont="1" applyAlignment="1">
      <alignment horizontal="left" indent="1"/>
    </xf>
    <xf numFmtId="166" fontId="13" fillId="0" borderId="0" xfId="12" applyNumberFormat="1" applyAlignment="1">
      <alignment horizontal="left" vertical="center" wrapText="1" indent="1"/>
    </xf>
    <xf numFmtId="0" fontId="32" fillId="0" borderId="0" xfId="1" applyFont="1" applyAlignment="1">
      <alignment horizontal="left"/>
    </xf>
    <xf numFmtId="0" fontId="15" fillId="0" borderId="0" xfId="7" applyAlignment="1">
      <alignment horizontal="left" indent="1"/>
    </xf>
    <xf numFmtId="166" fontId="13" fillId="0" borderId="0" xfId="12" applyNumberFormat="1" applyAlignment="1">
      <alignment horizontal="left" vertical="center" wrapText="1" indent="2"/>
    </xf>
    <xf numFmtId="166" fontId="13" fillId="0" borderId="0" xfId="12" applyNumberFormat="1" applyAlignment="1">
      <alignment horizontal="left" vertical="center" wrapText="1" indent="3"/>
    </xf>
    <xf numFmtId="166" fontId="14" fillId="0" borderId="0" xfId="7" applyNumberFormat="1" applyFont="1" applyAlignment="1">
      <alignment horizontal="left" indent="1"/>
    </xf>
    <xf numFmtId="166" fontId="1" fillId="0" borderId="0" xfId="13" applyNumberFormat="1" applyFont="1" applyAlignment="1">
      <alignment horizontal="left" indent="1"/>
    </xf>
    <xf numFmtId="0" fontId="33" fillId="0" borderId="0" xfId="7" applyFont="1" applyAlignment="1">
      <alignment horizontal="left" indent="1"/>
    </xf>
    <xf numFmtId="166" fontId="18" fillId="0" borderId="0" xfId="7" applyNumberFormat="1" applyFont="1" applyAlignment="1">
      <alignment horizontal="right"/>
    </xf>
    <xf numFmtId="166" fontId="29" fillId="0" borderId="0" xfId="12" applyNumberFormat="1" applyFont="1" applyAlignment="1">
      <alignment horizontal="left" vertical="center"/>
    </xf>
    <xf numFmtId="0" fontId="33" fillId="0" borderId="0" xfId="7" applyFont="1"/>
    <xf numFmtId="0" fontId="34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3" applyFont="1" applyAlignment="1">
      <alignment horizontal="left" indent="2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0" fontId="29" fillId="0" borderId="0" xfId="11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0" fontId="29" fillId="0" borderId="7" xfId="9" applyFont="1" applyBorder="1">
      <alignment horizontal="center" vertical="center" wrapText="1"/>
    </xf>
    <xf numFmtId="0" fontId="10" fillId="0" borderId="0" xfId="1" applyFont="1"/>
  </cellXfs>
  <cellStyles count="14">
    <cellStyle name="Hyperlink" xfId="1" builtinId="8"/>
    <cellStyle name="Hyperlink 2" xfId="5" xr:uid="{CB7D390F-0E42-4135-ADA6-6DE22E5266D6}"/>
    <cellStyle name="Normal" xfId="0" builtinId="0"/>
    <cellStyle name="Normal 10" xfId="3" xr:uid="{4AB36001-D1C9-42BD-B4EB-9B755B41142A}"/>
    <cellStyle name="Normal 2" xfId="7" xr:uid="{8AC0C50E-EEDA-4A7D-90DC-4957DC856D6B}"/>
    <cellStyle name="Normal 2 2 2" xfId="13" xr:uid="{D0F9D5BD-B4F9-476B-99D6-3234B2A86229}"/>
    <cellStyle name="Normal 2 4" xfId="4" xr:uid="{EC34107C-C8E5-47F2-A638-678A75125B3C}"/>
    <cellStyle name="Normal 3 5 4" xfId="2" xr:uid="{0AF3F7A4-0741-49E8-9EF2-6C76E8783561}"/>
    <cellStyle name="Style1" xfId="6" xr:uid="{69718AEA-32E5-4DF2-8BE5-DDB8969176A7}"/>
    <cellStyle name="Style3" xfId="10" xr:uid="{D50BDC89-3A6B-48EB-ADAD-1C1EA6D85780}"/>
    <cellStyle name="Style4" xfId="8" xr:uid="{C747E80E-B345-4214-80D9-58ABF93276E7}"/>
    <cellStyle name="Style5" xfId="9" xr:uid="{C100A0C8-37E4-4175-9482-88115F1D29F5}"/>
    <cellStyle name="Style6" xfId="11" xr:uid="{D0587F20-8E3C-4574-BEF7-F2EC503A491D}"/>
    <cellStyle name="Style9" xfId="12" xr:uid="{C6FA773F-CB8E-4AA6-9279-696553D4A3D9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836ED-393A-4622-8D16-25B13C04F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E3CF88-987C-46CE-8012-17DB9D7D2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550AB-48E0-4D7B-8DD9-A137A8870F64}">
  <dimension ref="A1:E26"/>
  <sheetViews>
    <sheetView showGridLines="0" tabSelected="1" workbookViewId="0">
      <pane ySplit="7" topLeftCell="A8" activePane="bottomLeft" state="frozen"/>
      <selection activeCell="B12" sqref="B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12649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12661</v>
      </c>
      <c r="C5" s="11"/>
      <c r="D5" s="11"/>
      <c r="E5" s="11"/>
    </row>
    <row r="6" spans="1:5" ht="15.75" customHeight="1">
      <c r="A6" s="11"/>
      <c r="B6" s="74" t="s">
        <v>12651</v>
      </c>
      <c r="C6" s="74"/>
      <c r="D6" s="74"/>
      <c r="E6" s="74"/>
    </row>
    <row r="7" spans="1:5" ht="15.75" customHeight="1">
      <c r="A7" s="11"/>
      <c r="B7" s="21" t="s">
        <v>12662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12663</v>
      </c>
      <c r="C9" s="24"/>
      <c r="D9" s="11"/>
      <c r="E9" s="11"/>
    </row>
    <row r="10" spans="1:5">
      <c r="A10" s="23"/>
      <c r="B10" s="25" t="s">
        <v>12664</v>
      </c>
      <c r="C10" s="23"/>
      <c r="D10" s="11"/>
      <c r="E10" s="11"/>
    </row>
    <row r="11" spans="1:5">
      <c r="A11" s="23"/>
      <c r="B11" s="26">
        <v>6.1</v>
      </c>
      <c r="C11" s="27" t="s">
        <v>12665</v>
      </c>
      <c r="D11" s="11"/>
      <c r="E11" s="11"/>
    </row>
    <row r="12" spans="1:5">
      <c r="A12" s="23"/>
      <c r="B12" s="26" t="s">
        <v>12666</v>
      </c>
      <c r="C12" s="27" t="s">
        <v>12667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5"/>
      <c r="C14" s="75"/>
      <c r="D14" s="11"/>
      <c r="E14" s="11"/>
    </row>
    <row r="15" spans="1:5" ht="15.75">
      <c r="A15" s="23"/>
      <c r="B15" s="76" t="s">
        <v>12668</v>
      </c>
      <c r="C15" s="76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12669</v>
      </c>
      <c r="C17" s="23"/>
      <c r="D17" s="11"/>
      <c r="E17" s="11"/>
    </row>
    <row r="18" spans="1:5">
      <c r="A18" s="23"/>
      <c r="B18" s="77" t="s">
        <v>12670</v>
      </c>
      <c r="C18" s="77"/>
      <c r="D18" s="11"/>
      <c r="E18" s="11"/>
    </row>
    <row r="19" spans="1:5">
      <c r="A19" s="23"/>
      <c r="B19" s="91" t="s">
        <v>12671</v>
      </c>
      <c r="C19" s="91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12652</v>
      </c>
      <c r="C21" s="11"/>
      <c r="D21" s="11"/>
      <c r="E21" s="11"/>
    </row>
    <row r="22" spans="1:5">
      <c r="A22" s="22"/>
      <c r="B22" s="73" t="s">
        <v>12660</v>
      </c>
      <c r="C22" s="73"/>
      <c r="D22" s="73"/>
      <c r="E22" s="73"/>
    </row>
    <row r="23" spans="1:5">
      <c r="A23" s="22"/>
      <c r="B23" s="73" t="s">
        <v>12659</v>
      </c>
      <c r="C23" s="73"/>
      <c r="D23" s="73"/>
      <c r="E23" s="73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2024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9BCCDEA8-0EEE-45AC-A92C-8C8BC788562F}"/>
    <hyperlink ref="B12" location="Index!A12" display="Index" xr:uid="{E8278D8E-4A01-44ED-87E3-D244C82B9ACD}"/>
    <hyperlink ref="B26" r:id="rId2" display="© Commonwealth of Australia 2015" xr:uid="{E2A45FAB-33AA-401B-8CCC-D0D81CA5A72F}"/>
    <hyperlink ref="B23" r:id="rId3" display="or the Labour Surveys Branch at labour.statistics@abs.gov.au." xr:uid="{54D84F92-1714-4062-AE02-9E68E0670DB0}"/>
    <hyperlink ref="B22:E22" r:id="rId4" display="For further information about these and related statistics visit www.abs.gov.au/about/contact-us" xr:uid="{32D7ABC3-B85E-49C3-B7C4-AA4AC9AD0E3C}"/>
    <hyperlink ref="B11" location="'Table 6.1'!C10" display="'Table 6.1'!C10" xr:uid="{64BDA303-BFEA-4FEB-84EA-5408750871D2}"/>
    <hyperlink ref="B19" r:id="rId5" display="Explanatory Notes" xr:uid="{5A7DC803-6901-48CD-B9A5-4B2BEDB058A9}"/>
    <hyperlink ref="B18" r:id="rId6" xr:uid="{3E0BAA6B-36D2-42ED-9EFF-31D0D7B94D62}"/>
    <hyperlink ref="B18:C18" r:id="rId7" display="Summary" xr:uid="{6287B9F1-7334-45EE-95DE-812EC07483B3}"/>
    <hyperlink ref="B19:C19" r:id="rId8" display="Methodology" xr:uid="{4FC7361E-B520-43F1-A7F2-9F310507C9CD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3013</v>
      </c>
      <c r="C1" s="3" t="s">
        <v>3014</v>
      </c>
      <c r="D1" s="3" t="s">
        <v>3015</v>
      </c>
      <c r="E1" s="3" t="s">
        <v>3016</v>
      </c>
      <c r="F1" s="3" t="s">
        <v>3017</v>
      </c>
      <c r="G1" s="3" t="s">
        <v>3018</v>
      </c>
      <c r="H1" s="3" t="s">
        <v>3019</v>
      </c>
      <c r="I1" s="3" t="s">
        <v>3020</v>
      </c>
      <c r="J1" s="3" t="s">
        <v>3021</v>
      </c>
      <c r="K1" s="3" t="s">
        <v>3022</v>
      </c>
      <c r="L1" s="3" t="s">
        <v>3023</v>
      </c>
      <c r="M1" s="3" t="s">
        <v>3024</v>
      </c>
      <c r="N1" s="3" t="s">
        <v>3025</v>
      </c>
      <c r="O1" s="3" t="s">
        <v>3026</v>
      </c>
      <c r="P1" s="3" t="s">
        <v>3027</v>
      </c>
      <c r="Q1" s="3" t="s">
        <v>3028</v>
      </c>
      <c r="R1" s="3" t="s">
        <v>3029</v>
      </c>
      <c r="S1" s="3" t="s">
        <v>3030</v>
      </c>
      <c r="T1" s="3" t="s">
        <v>3031</v>
      </c>
      <c r="U1" s="3" t="s">
        <v>3032</v>
      </c>
      <c r="V1" s="3" t="s">
        <v>3033</v>
      </c>
      <c r="W1" s="3" t="s">
        <v>3034</v>
      </c>
      <c r="X1" s="3" t="s">
        <v>3035</v>
      </c>
      <c r="Y1" s="3" t="s">
        <v>3036</v>
      </c>
      <c r="Z1" s="3" t="s">
        <v>3037</v>
      </c>
      <c r="AA1" s="3" t="s">
        <v>3038</v>
      </c>
      <c r="AB1" s="3" t="s">
        <v>3039</v>
      </c>
      <c r="AC1" s="3" t="s">
        <v>3040</v>
      </c>
      <c r="AD1" s="3" t="s">
        <v>3041</v>
      </c>
      <c r="AE1" s="3" t="s">
        <v>3042</v>
      </c>
      <c r="AF1" s="3" t="s">
        <v>3043</v>
      </c>
      <c r="AG1" s="3" t="s">
        <v>3044</v>
      </c>
      <c r="AH1" s="3" t="s">
        <v>3045</v>
      </c>
      <c r="AI1" s="3" t="s">
        <v>3046</v>
      </c>
      <c r="AJ1" s="3" t="s">
        <v>3047</v>
      </c>
      <c r="AK1" s="3" t="s">
        <v>3048</v>
      </c>
      <c r="AL1" s="3" t="s">
        <v>3049</v>
      </c>
      <c r="AM1" s="3" t="s">
        <v>3050</v>
      </c>
      <c r="AN1" s="3" t="s">
        <v>3051</v>
      </c>
      <c r="AO1" s="3" t="s">
        <v>3052</v>
      </c>
      <c r="AP1" s="3" t="s">
        <v>3053</v>
      </c>
      <c r="AQ1" s="3" t="s">
        <v>3054</v>
      </c>
      <c r="AR1" s="3" t="s">
        <v>3055</v>
      </c>
      <c r="AS1" s="3" t="s">
        <v>3056</v>
      </c>
      <c r="AT1" s="3" t="s">
        <v>3057</v>
      </c>
      <c r="AU1" s="3" t="s">
        <v>3058</v>
      </c>
      <c r="AV1" s="3" t="s">
        <v>3059</v>
      </c>
      <c r="AW1" s="3" t="s">
        <v>3060</v>
      </c>
      <c r="AX1" s="3" t="s">
        <v>3061</v>
      </c>
      <c r="AY1" s="3" t="s">
        <v>3062</v>
      </c>
      <c r="AZ1" s="3" t="s">
        <v>3063</v>
      </c>
      <c r="BA1" s="3" t="s">
        <v>3064</v>
      </c>
      <c r="BB1" s="3" t="s">
        <v>3065</v>
      </c>
      <c r="BC1" s="3" t="s">
        <v>3066</v>
      </c>
      <c r="BD1" s="3" t="s">
        <v>3067</v>
      </c>
      <c r="BE1" s="3" t="s">
        <v>3068</v>
      </c>
      <c r="BF1" s="3" t="s">
        <v>3069</v>
      </c>
      <c r="BG1" s="3" t="s">
        <v>3070</v>
      </c>
      <c r="BH1" s="3" t="s">
        <v>3071</v>
      </c>
      <c r="BI1" s="3" t="s">
        <v>3072</v>
      </c>
      <c r="BJ1" s="3" t="s">
        <v>3073</v>
      </c>
      <c r="BK1" s="3" t="s">
        <v>3074</v>
      </c>
      <c r="BL1" s="3" t="s">
        <v>3075</v>
      </c>
      <c r="BM1" s="3" t="s">
        <v>3076</v>
      </c>
      <c r="BN1" s="3" t="s">
        <v>3077</v>
      </c>
      <c r="BO1" s="3" t="s">
        <v>3078</v>
      </c>
      <c r="BP1" s="3" t="s">
        <v>3079</v>
      </c>
      <c r="BQ1" s="3" t="s">
        <v>3080</v>
      </c>
      <c r="BR1" s="3" t="s">
        <v>3081</v>
      </c>
      <c r="BS1" s="3" t="s">
        <v>3082</v>
      </c>
      <c r="BT1" s="3" t="s">
        <v>3083</v>
      </c>
      <c r="BU1" s="3" t="s">
        <v>3084</v>
      </c>
      <c r="BV1" s="3" t="s">
        <v>3085</v>
      </c>
      <c r="BW1" s="3" t="s">
        <v>3086</v>
      </c>
      <c r="BX1" s="3" t="s">
        <v>3087</v>
      </c>
      <c r="BY1" s="3" t="s">
        <v>3088</v>
      </c>
      <c r="BZ1" s="3" t="s">
        <v>3089</v>
      </c>
      <c r="CA1" s="3" t="s">
        <v>3090</v>
      </c>
      <c r="CB1" s="3" t="s">
        <v>3091</v>
      </c>
      <c r="CC1" s="3" t="s">
        <v>3092</v>
      </c>
      <c r="CD1" s="3" t="s">
        <v>3093</v>
      </c>
      <c r="CE1" s="3" t="s">
        <v>3094</v>
      </c>
      <c r="CF1" s="3" t="s">
        <v>3095</v>
      </c>
      <c r="CG1" s="3" t="s">
        <v>3096</v>
      </c>
      <c r="CH1" s="3" t="s">
        <v>3097</v>
      </c>
      <c r="CI1" s="3" t="s">
        <v>3098</v>
      </c>
      <c r="CJ1" s="3" t="s">
        <v>3099</v>
      </c>
      <c r="CK1" s="3" t="s">
        <v>3100</v>
      </c>
      <c r="CL1" s="3" t="s">
        <v>3101</v>
      </c>
      <c r="CM1" s="3" t="s">
        <v>3102</v>
      </c>
      <c r="CN1" s="3" t="s">
        <v>3103</v>
      </c>
      <c r="CO1" s="3" t="s">
        <v>3104</v>
      </c>
      <c r="CP1" s="3" t="s">
        <v>3105</v>
      </c>
      <c r="CQ1" s="3" t="s">
        <v>3106</v>
      </c>
      <c r="CR1" s="3" t="s">
        <v>3107</v>
      </c>
      <c r="CS1" s="3" t="s">
        <v>3108</v>
      </c>
      <c r="CT1" s="3" t="s">
        <v>3109</v>
      </c>
      <c r="CU1" s="3" t="s">
        <v>3110</v>
      </c>
      <c r="CV1" s="3" t="s">
        <v>3111</v>
      </c>
      <c r="CW1" s="3" t="s">
        <v>3112</v>
      </c>
      <c r="CX1" s="3" t="s">
        <v>3113</v>
      </c>
      <c r="CY1" s="3" t="s">
        <v>3114</v>
      </c>
      <c r="CZ1" s="3" t="s">
        <v>3115</v>
      </c>
      <c r="DA1" s="3" t="s">
        <v>3116</v>
      </c>
      <c r="DB1" s="3" t="s">
        <v>3117</v>
      </c>
      <c r="DC1" s="3" t="s">
        <v>3118</v>
      </c>
      <c r="DD1" s="3" t="s">
        <v>3119</v>
      </c>
      <c r="DE1" s="3" t="s">
        <v>3120</v>
      </c>
      <c r="DF1" s="3" t="s">
        <v>3121</v>
      </c>
      <c r="DG1" s="3" t="s">
        <v>3122</v>
      </c>
      <c r="DH1" s="3" t="s">
        <v>3123</v>
      </c>
      <c r="DI1" s="3" t="s">
        <v>3124</v>
      </c>
      <c r="DJ1" s="3" t="s">
        <v>3125</v>
      </c>
      <c r="DK1" s="3" t="s">
        <v>3126</v>
      </c>
      <c r="DL1" s="3" t="s">
        <v>3127</v>
      </c>
      <c r="DM1" s="3" t="s">
        <v>3128</v>
      </c>
      <c r="DN1" s="3" t="s">
        <v>3129</v>
      </c>
      <c r="DO1" s="3" t="s">
        <v>3130</v>
      </c>
      <c r="DP1" s="3" t="s">
        <v>3131</v>
      </c>
      <c r="DQ1" s="3" t="s">
        <v>3132</v>
      </c>
      <c r="DR1" s="3" t="s">
        <v>3133</v>
      </c>
      <c r="DS1" s="3" t="s">
        <v>3134</v>
      </c>
      <c r="DT1" s="3" t="s">
        <v>3135</v>
      </c>
      <c r="DU1" s="3" t="s">
        <v>3136</v>
      </c>
      <c r="DV1" s="3" t="s">
        <v>3137</v>
      </c>
      <c r="DW1" s="3" t="s">
        <v>3138</v>
      </c>
      <c r="DX1" s="3" t="s">
        <v>3139</v>
      </c>
      <c r="DY1" s="3" t="s">
        <v>3140</v>
      </c>
      <c r="DZ1" s="3" t="s">
        <v>3141</v>
      </c>
      <c r="EA1" s="3" t="s">
        <v>3142</v>
      </c>
      <c r="EB1" s="3" t="s">
        <v>3143</v>
      </c>
      <c r="EC1" s="3" t="s">
        <v>3144</v>
      </c>
      <c r="ED1" s="3" t="s">
        <v>3145</v>
      </c>
      <c r="EE1" s="3" t="s">
        <v>3146</v>
      </c>
      <c r="EF1" s="3" t="s">
        <v>3147</v>
      </c>
      <c r="EG1" s="3" t="s">
        <v>3148</v>
      </c>
      <c r="EH1" s="3" t="s">
        <v>3149</v>
      </c>
      <c r="EI1" s="3" t="s">
        <v>3150</v>
      </c>
      <c r="EJ1" s="3" t="s">
        <v>3151</v>
      </c>
      <c r="EK1" s="3" t="s">
        <v>3152</v>
      </c>
      <c r="EL1" s="3" t="s">
        <v>3153</v>
      </c>
      <c r="EM1" s="3" t="s">
        <v>3154</v>
      </c>
      <c r="EN1" s="3" t="s">
        <v>3155</v>
      </c>
      <c r="EO1" s="3" t="s">
        <v>3156</v>
      </c>
      <c r="EP1" s="3" t="s">
        <v>3157</v>
      </c>
      <c r="EQ1" s="3" t="s">
        <v>3158</v>
      </c>
      <c r="ER1" s="3" t="s">
        <v>3159</v>
      </c>
      <c r="ES1" s="3" t="s">
        <v>3160</v>
      </c>
      <c r="ET1" s="3" t="s">
        <v>3161</v>
      </c>
      <c r="EU1" s="3" t="s">
        <v>3162</v>
      </c>
      <c r="EV1" s="3" t="s">
        <v>3163</v>
      </c>
      <c r="EW1" s="3" t="s">
        <v>3164</v>
      </c>
      <c r="EX1" s="3" t="s">
        <v>3165</v>
      </c>
      <c r="EY1" s="3" t="s">
        <v>3166</v>
      </c>
      <c r="EZ1" s="3" t="s">
        <v>3167</v>
      </c>
      <c r="FA1" s="3" t="s">
        <v>3168</v>
      </c>
      <c r="FB1" s="3" t="s">
        <v>3169</v>
      </c>
      <c r="FC1" s="3" t="s">
        <v>3170</v>
      </c>
      <c r="FD1" s="3" t="s">
        <v>3171</v>
      </c>
      <c r="FE1" s="3" t="s">
        <v>3172</v>
      </c>
      <c r="FF1" s="3" t="s">
        <v>3173</v>
      </c>
      <c r="FG1" s="3" t="s">
        <v>3174</v>
      </c>
      <c r="FH1" s="3" t="s">
        <v>3175</v>
      </c>
      <c r="FI1" s="3" t="s">
        <v>3176</v>
      </c>
      <c r="FJ1" s="3" t="s">
        <v>3177</v>
      </c>
      <c r="FK1" s="3" t="s">
        <v>3178</v>
      </c>
      <c r="FL1" s="3" t="s">
        <v>3179</v>
      </c>
      <c r="FM1" s="3" t="s">
        <v>3180</v>
      </c>
      <c r="FN1" s="3" t="s">
        <v>3181</v>
      </c>
      <c r="FO1" s="3" t="s">
        <v>3182</v>
      </c>
      <c r="FP1" s="3" t="s">
        <v>3183</v>
      </c>
      <c r="FQ1" s="3" t="s">
        <v>3184</v>
      </c>
      <c r="FR1" s="3" t="s">
        <v>3185</v>
      </c>
      <c r="FS1" s="3" t="s">
        <v>3186</v>
      </c>
      <c r="FT1" s="3" t="s">
        <v>3187</v>
      </c>
      <c r="FU1" s="3" t="s">
        <v>3188</v>
      </c>
      <c r="FV1" s="3" t="s">
        <v>3189</v>
      </c>
      <c r="FW1" s="3" t="s">
        <v>3190</v>
      </c>
      <c r="FX1" s="3" t="s">
        <v>3191</v>
      </c>
      <c r="FY1" s="3" t="s">
        <v>3192</v>
      </c>
      <c r="FZ1" s="3" t="s">
        <v>3193</v>
      </c>
      <c r="GA1" s="3" t="s">
        <v>3194</v>
      </c>
      <c r="GB1" s="3" t="s">
        <v>3195</v>
      </c>
      <c r="GC1" s="3" t="s">
        <v>3196</v>
      </c>
      <c r="GD1" s="3" t="s">
        <v>3197</v>
      </c>
      <c r="GE1" s="3" t="s">
        <v>3198</v>
      </c>
      <c r="GF1" s="3" t="s">
        <v>3199</v>
      </c>
      <c r="GG1" s="3" t="s">
        <v>3200</v>
      </c>
      <c r="GH1" s="3" t="s">
        <v>3201</v>
      </c>
      <c r="GI1" s="3" t="s">
        <v>3202</v>
      </c>
      <c r="GJ1" s="3" t="s">
        <v>3203</v>
      </c>
      <c r="GK1" s="3" t="s">
        <v>3204</v>
      </c>
      <c r="GL1" s="3" t="s">
        <v>3205</v>
      </c>
      <c r="GM1" s="3" t="s">
        <v>3206</v>
      </c>
      <c r="GN1" s="3" t="s">
        <v>3207</v>
      </c>
      <c r="GO1" s="3" t="s">
        <v>3208</v>
      </c>
      <c r="GP1" s="3" t="s">
        <v>3209</v>
      </c>
      <c r="GQ1" s="3" t="s">
        <v>3210</v>
      </c>
      <c r="GR1" s="3" t="s">
        <v>3211</v>
      </c>
      <c r="GS1" s="3" t="s">
        <v>3212</v>
      </c>
      <c r="GT1" s="3" t="s">
        <v>3213</v>
      </c>
      <c r="GU1" s="3" t="s">
        <v>3214</v>
      </c>
      <c r="GV1" s="3" t="s">
        <v>3215</v>
      </c>
      <c r="GW1" s="3" t="s">
        <v>3216</v>
      </c>
      <c r="GX1" s="3" t="s">
        <v>3217</v>
      </c>
      <c r="GY1" s="3" t="s">
        <v>3218</v>
      </c>
      <c r="GZ1" s="3" t="s">
        <v>3219</v>
      </c>
      <c r="HA1" s="3" t="s">
        <v>3220</v>
      </c>
      <c r="HB1" s="3" t="s">
        <v>3221</v>
      </c>
      <c r="HC1" s="3" t="s">
        <v>3222</v>
      </c>
      <c r="HD1" s="3" t="s">
        <v>3223</v>
      </c>
      <c r="HE1" s="3" t="s">
        <v>3224</v>
      </c>
      <c r="HF1" s="3" t="s">
        <v>3225</v>
      </c>
      <c r="HG1" s="3" t="s">
        <v>3226</v>
      </c>
      <c r="HH1" s="3" t="s">
        <v>3227</v>
      </c>
      <c r="HI1" s="3" t="s">
        <v>3228</v>
      </c>
      <c r="HJ1" s="3" t="s">
        <v>3229</v>
      </c>
      <c r="HK1" s="3" t="s">
        <v>3230</v>
      </c>
      <c r="HL1" s="3" t="s">
        <v>3231</v>
      </c>
      <c r="HM1" s="3" t="s">
        <v>3232</v>
      </c>
      <c r="HN1" s="3" t="s">
        <v>3233</v>
      </c>
      <c r="HO1" s="3" t="s">
        <v>3234</v>
      </c>
      <c r="HP1" s="3" t="s">
        <v>3235</v>
      </c>
      <c r="HQ1" s="3" t="s">
        <v>3236</v>
      </c>
      <c r="HR1" s="3" t="s">
        <v>3237</v>
      </c>
      <c r="HS1" s="3" t="s">
        <v>3238</v>
      </c>
      <c r="HT1" s="3" t="s">
        <v>3239</v>
      </c>
      <c r="HU1" s="3" t="s">
        <v>3240</v>
      </c>
      <c r="HV1" s="3" t="s">
        <v>3241</v>
      </c>
      <c r="HW1" s="3" t="s">
        <v>3242</v>
      </c>
      <c r="HX1" s="3" t="s">
        <v>3243</v>
      </c>
      <c r="HY1" s="3" t="s">
        <v>3244</v>
      </c>
      <c r="HZ1" s="3" t="s">
        <v>3245</v>
      </c>
      <c r="IA1" s="3" t="s">
        <v>3246</v>
      </c>
      <c r="IB1" s="3" t="s">
        <v>3247</v>
      </c>
      <c r="IC1" s="3" t="s">
        <v>3248</v>
      </c>
      <c r="ID1" s="3" t="s">
        <v>3249</v>
      </c>
      <c r="IE1" s="3" t="s">
        <v>3250</v>
      </c>
      <c r="IF1" s="3" t="s">
        <v>3251</v>
      </c>
      <c r="IG1" s="3" t="s">
        <v>3252</v>
      </c>
      <c r="IH1" s="3" t="s">
        <v>3253</v>
      </c>
      <c r="II1" s="3" t="s">
        <v>3254</v>
      </c>
      <c r="IJ1" s="3" t="s">
        <v>3255</v>
      </c>
      <c r="IK1" s="3" t="s">
        <v>3256</v>
      </c>
      <c r="IL1" s="3" t="s">
        <v>3257</v>
      </c>
      <c r="IM1" s="3" t="s">
        <v>3258</v>
      </c>
      <c r="IN1" s="3" t="s">
        <v>3259</v>
      </c>
      <c r="IO1" s="3" t="s">
        <v>3260</v>
      </c>
      <c r="IP1" s="3" t="s">
        <v>3261</v>
      </c>
      <c r="IQ1" s="3" t="s">
        <v>3262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3263</v>
      </c>
      <c r="C10" s="8" t="s">
        <v>3264</v>
      </c>
      <c r="D10" s="8" t="s">
        <v>3265</v>
      </c>
      <c r="E10" s="8" t="s">
        <v>3266</v>
      </c>
      <c r="F10" s="8" t="s">
        <v>3267</v>
      </c>
      <c r="G10" s="8" t="s">
        <v>3268</v>
      </c>
      <c r="H10" s="8" t="s">
        <v>3269</v>
      </c>
      <c r="I10" s="8" t="s">
        <v>3270</v>
      </c>
      <c r="J10" s="8" t="s">
        <v>3271</v>
      </c>
      <c r="K10" s="8" t="s">
        <v>3272</v>
      </c>
      <c r="L10" s="8" t="s">
        <v>3273</v>
      </c>
      <c r="M10" s="8" t="s">
        <v>3274</v>
      </c>
      <c r="N10" s="8" t="s">
        <v>3275</v>
      </c>
      <c r="O10" s="8" t="s">
        <v>3276</v>
      </c>
      <c r="P10" s="8" t="s">
        <v>3277</v>
      </c>
      <c r="Q10" s="8" t="s">
        <v>3278</v>
      </c>
      <c r="R10" s="8" t="s">
        <v>3279</v>
      </c>
      <c r="S10" s="8" t="s">
        <v>3280</v>
      </c>
      <c r="T10" s="8" t="s">
        <v>3281</v>
      </c>
      <c r="U10" s="8" t="s">
        <v>3282</v>
      </c>
      <c r="V10" s="8" t="s">
        <v>3283</v>
      </c>
      <c r="W10" s="8" t="s">
        <v>3284</v>
      </c>
      <c r="X10" s="8" t="s">
        <v>3285</v>
      </c>
      <c r="Y10" s="8" t="s">
        <v>3286</v>
      </c>
      <c r="Z10" s="8" t="s">
        <v>3287</v>
      </c>
      <c r="AA10" s="8" t="s">
        <v>3288</v>
      </c>
      <c r="AB10" s="8" t="s">
        <v>3289</v>
      </c>
      <c r="AC10" s="8" t="s">
        <v>3290</v>
      </c>
      <c r="AD10" s="8" t="s">
        <v>3291</v>
      </c>
      <c r="AE10" s="8" t="s">
        <v>3292</v>
      </c>
      <c r="AF10" s="8" t="s">
        <v>3293</v>
      </c>
      <c r="AG10" s="8" t="s">
        <v>3294</v>
      </c>
      <c r="AH10" s="8" t="s">
        <v>3295</v>
      </c>
      <c r="AI10" s="8" t="s">
        <v>3296</v>
      </c>
      <c r="AJ10" s="8" t="s">
        <v>3297</v>
      </c>
      <c r="AK10" s="8" t="s">
        <v>3298</v>
      </c>
      <c r="AL10" s="8" t="s">
        <v>3299</v>
      </c>
      <c r="AM10" s="8" t="s">
        <v>3300</v>
      </c>
      <c r="AN10" s="8" t="s">
        <v>3301</v>
      </c>
      <c r="AO10" s="8" t="s">
        <v>3302</v>
      </c>
      <c r="AP10" s="8" t="s">
        <v>3303</v>
      </c>
      <c r="AQ10" s="8" t="s">
        <v>3304</v>
      </c>
      <c r="AR10" s="8" t="s">
        <v>3305</v>
      </c>
      <c r="AS10" s="8" t="s">
        <v>3306</v>
      </c>
      <c r="AT10" s="8" t="s">
        <v>3307</v>
      </c>
      <c r="AU10" s="8" t="s">
        <v>3308</v>
      </c>
      <c r="AV10" s="8" t="s">
        <v>3309</v>
      </c>
      <c r="AW10" s="8" t="s">
        <v>3310</v>
      </c>
      <c r="AX10" s="8" t="s">
        <v>3311</v>
      </c>
      <c r="AY10" s="8" t="s">
        <v>3312</v>
      </c>
      <c r="AZ10" s="8" t="s">
        <v>3313</v>
      </c>
      <c r="BA10" s="8" t="s">
        <v>3314</v>
      </c>
      <c r="BB10" s="8" t="s">
        <v>3315</v>
      </c>
      <c r="BC10" s="8" t="s">
        <v>3316</v>
      </c>
      <c r="BD10" s="8" t="s">
        <v>3317</v>
      </c>
      <c r="BE10" s="8" t="s">
        <v>3318</v>
      </c>
      <c r="BF10" s="8" t="s">
        <v>3319</v>
      </c>
      <c r="BG10" s="8" t="s">
        <v>3320</v>
      </c>
      <c r="BH10" s="8" t="s">
        <v>3321</v>
      </c>
      <c r="BI10" s="8" t="s">
        <v>3322</v>
      </c>
      <c r="BJ10" s="8" t="s">
        <v>3323</v>
      </c>
      <c r="BK10" s="8" t="s">
        <v>3324</v>
      </c>
      <c r="BL10" s="8" t="s">
        <v>3325</v>
      </c>
      <c r="BM10" s="8" t="s">
        <v>3326</v>
      </c>
      <c r="BN10" s="8" t="s">
        <v>3327</v>
      </c>
      <c r="BO10" s="8" t="s">
        <v>3328</v>
      </c>
      <c r="BP10" s="8" t="s">
        <v>3329</v>
      </c>
      <c r="BQ10" s="8" t="s">
        <v>3330</v>
      </c>
      <c r="BR10" s="8" t="s">
        <v>3331</v>
      </c>
      <c r="BS10" s="8" t="s">
        <v>3332</v>
      </c>
      <c r="BT10" s="8" t="s">
        <v>3333</v>
      </c>
      <c r="BU10" s="8" t="s">
        <v>3334</v>
      </c>
      <c r="BV10" s="8" t="s">
        <v>3335</v>
      </c>
      <c r="BW10" s="8" t="s">
        <v>3336</v>
      </c>
      <c r="BX10" s="8" t="s">
        <v>3337</v>
      </c>
      <c r="BY10" s="8" t="s">
        <v>3338</v>
      </c>
      <c r="BZ10" s="8" t="s">
        <v>3339</v>
      </c>
      <c r="CA10" s="8" t="s">
        <v>3340</v>
      </c>
      <c r="CB10" s="8" t="s">
        <v>3341</v>
      </c>
      <c r="CC10" s="8" t="s">
        <v>3342</v>
      </c>
      <c r="CD10" s="8" t="s">
        <v>3343</v>
      </c>
      <c r="CE10" s="8" t="s">
        <v>3344</v>
      </c>
      <c r="CF10" s="8" t="s">
        <v>3345</v>
      </c>
      <c r="CG10" s="8" t="s">
        <v>3346</v>
      </c>
      <c r="CH10" s="8" t="s">
        <v>3347</v>
      </c>
      <c r="CI10" s="8" t="s">
        <v>3348</v>
      </c>
      <c r="CJ10" s="8" t="s">
        <v>3349</v>
      </c>
      <c r="CK10" s="8" t="s">
        <v>3350</v>
      </c>
      <c r="CL10" s="8" t="s">
        <v>3351</v>
      </c>
      <c r="CM10" s="8" t="s">
        <v>3352</v>
      </c>
      <c r="CN10" s="8" t="s">
        <v>3353</v>
      </c>
      <c r="CO10" s="8" t="s">
        <v>3354</v>
      </c>
      <c r="CP10" s="8" t="s">
        <v>3355</v>
      </c>
      <c r="CQ10" s="8" t="s">
        <v>3356</v>
      </c>
      <c r="CR10" s="8" t="s">
        <v>3357</v>
      </c>
      <c r="CS10" s="8" t="s">
        <v>3358</v>
      </c>
      <c r="CT10" s="8" t="s">
        <v>3359</v>
      </c>
      <c r="CU10" s="8" t="s">
        <v>3360</v>
      </c>
      <c r="CV10" s="8" t="s">
        <v>3361</v>
      </c>
      <c r="CW10" s="8" t="s">
        <v>3362</v>
      </c>
      <c r="CX10" s="8" t="s">
        <v>3363</v>
      </c>
      <c r="CY10" s="8" t="s">
        <v>3364</v>
      </c>
      <c r="CZ10" s="8" t="s">
        <v>3365</v>
      </c>
      <c r="DA10" s="8" t="s">
        <v>3366</v>
      </c>
      <c r="DB10" s="8" t="s">
        <v>3367</v>
      </c>
      <c r="DC10" s="8" t="s">
        <v>3368</v>
      </c>
      <c r="DD10" s="8" t="s">
        <v>3369</v>
      </c>
      <c r="DE10" s="8" t="s">
        <v>3370</v>
      </c>
      <c r="DF10" s="8" t="s">
        <v>3371</v>
      </c>
      <c r="DG10" s="8" t="s">
        <v>3372</v>
      </c>
      <c r="DH10" s="8" t="s">
        <v>3373</v>
      </c>
      <c r="DI10" s="8" t="s">
        <v>3374</v>
      </c>
      <c r="DJ10" s="8" t="s">
        <v>3375</v>
      </c>
      <c r="DK10" s="8" t="s">
        <v>3376</v>
      </c>
      <c r="DL10" s="8" t="s">
        <v>3377</v>
      </c>
      <c r="DM10" s="8" t="s">
        <v>3378</v>
      </c>
      <c r="DN10" s="8" t="s">
        <v>3379</v>
      </c>
      <c r="DO10" s="8" t="s">
        <v>3380</v>
      </c>
      <c r="DP10" s="8" t="s">
        <v>3381</v>
      </c>
      <c r="DQ10" s="8" t="s">
        <v>3382</v>
      </c>
      <c r="DR10" s="8" t="s">
        <v>3383</v>
      </c>
      <c r="DS10" s="8" t="s">
        <v>3384</v>
      </c>
      <c r="DT10" s="8" t="s">
        <v>3385</v>
      </c>
      <c r="DU10" s="8" t="s">
        <v>3386</v>
      </c>
      <c r="DV10" s="8" t="s">
        <v>3387</v>
      </c>
      <c r="DW10" s="8" t="s">
        <v>3388</v>
      </c>
      <c r="DX10" s="8" t="s">
        <v>3389</v>
      </c>
      <c r="DY10" s="8" t="s">
        <v>3390</v>
      </c>
      <c r="DZ10" s="8" t="s">
        <v>3391</v>
      </c>
      <c r="EA10" s="8" t="s">
        <v>3392</v>
      </c>
      <c r="EB10" s="8" t="s">
        <v>3393</v>
      </c>
      <c r="EC10" s="8" t="s">
        <v>3394</v>
      </c>
      <c r="ED10" s="8" t="s">
        <v>3395</v>
      </c>
      <c r="EE10" s="8" t="s">
        <v>3396</v>
      </c>
      <c r="EF10" s="8" t="s">
        <v>3397</v>
      </c>
      <c r="EG10" s="8" t="s">
        <v>3398</v>
      </c>
      <c r="EH10" s="8" t="s">
        <v>3399</v>
      </c>
      <c r="EI10" s="8" t="s">
        <v>3400</v>
      </c>
      <c r="EJ10" s="8" t="s">
        <v>3401</v>
      </c>
      <c r="EK10" s="8" t="s">
        <v>3402</v>
      </c>
      <c r="EL10" s="8" t="s">
        <v>3403</v>
      </c>
      <c r="EM10" s="8" t="s">
        <v>3404</v>
      </c>
      <c r="EN10" s="8" t="s">
        <v>3405</v>
      </c>
      <c r="EO10" s="8" t="s">
        <v>3406</v>
      </c>
      <c r="EP10" s="8" t="s">
        <v>3407</v>
      </c>
      <c r="EQ10" s="8" t="s">
        <v>3408</v>
      </c>
      <c r="ER10" s="8" t="s">
        <v>3409</v>
      </c>
      <c r="ES10" s="8" t="s">
        <v>3410</v>
      </c>
      <c r="ET10" s="8" t="s">
        <v>3411</v>
      </c>
      <c r="EU10" s="8" t="s">
        <v>3412</v>
      </c>
      <c r="EV10" s="8" t="s">
        <v>3413</v>
      </c>
      <c r="EW10" s="8" t="s">
        <v>3414</v>
      </c>
      <c r="EX10" s="8" t="s">
        <v>3415</v>
      </c>
      <c r="EY10" s="8" t="s">
        <v>3416</v>
      </c>
      <c r="EZ10" s="8" t="s">
        <v>3417</v>
      </c>
      <c r="FA10" s="8" t="s">
        <v>3418</v>
      </c>
      <c r="FB10" s="8" t="s">
        <v>3419</v>
      </c>
      <c r="FC10" s="8" t="s">
        <v>3420</v>
      </c>
      <c r="FD10" s="8" t="s">
        <v>3421</v>
      </c>
      <c r="FE10" s="8" t="s">
        <v>3422</v>
      </c>
      <c r="FF10" s="8" t="s">
        <v>3423</v>
      </c>
      <c r="FG10" s="8" t="s">
        <v>3424</v>
      </c>
      <c r="FH10" s="8" t="s">
        <v>3425</v>
      </c>
      <c r="FI10" s="8" t="s">
        <v>3426</v>
      </c>
      <c r="FJ10" s="8" t="s">
        <v>3427</v>
      </c>
      <c r="FK10" s="8" t="s">
        <v>3428</v>
      </c>
      <c r="FL10" s="8" t="s">
        <v>3429</v>
      </c>
      <c r="FM10" s="8" t="s">
        <v>3430</v>
      </c>
      <c r="FN10" s="8" t="s">
        <v>3431</v>
      </c>
      <c r="FO10" s="8" t="s">
        <v>3432</v>
      </c>
      <c r="FP10" s="8" t="s">
        <v>3433</v>
      </c>
      <c r="FQ10" s="8" t="s">
        <v>3434</v>
      </c>
      <c r="FR10" s="8" t="s">
        <v>3435</v>
      </c>
      <c r="FS10" s="8" t="s">
        <v>3436</v>
      </c>
      <c r="FT10" s="8" t="s">
        <v>3437</v>
      </c>
      <c r="FU10" s="8" t="s">
        <v>3438</v>
      </c>
      <c r="FV10" s="8" t="s">
        <v>3439</v>
      </c>
      <c r="FW10" s="8" t="s">
        <v>3440</v>
      </c>
      <c r="FX10" s="8" t="s">
        <v>3441</v>
      </c>
      <c r="FY10" s="8" t="s">
        <v>3442</v>
      </c>
      <c r="FZ10" s="8" t="s">
        <v>3443</v>
      </c>
      <c r="GA10" s="8" t="s">
        <v>3444</v>
      </c>
      <c r="GB10" s="8" t="s">
        <v>3445</v>
      </c>
      <c r="GC10" s="8" t="s">
        <v>3446</v>
      </c>
      <c r="GD10" s="8" t="s">
        <v>3447</v>
      </c>
      <c r="GE10" s="8" t="s">
        <v>3448</v>
      </c>
      <c r="GF10" s="8" t="s">
        <v>3449</v>
      </c>
      <c r="GG10" s="8" t="s">
        <v>3450</v>
      </c>
      <c r="GH10" s="8" t="s">
        <v>3451</v>
      </c>
      <c r="GI10" s="8" t="s">
        <v>3452</v>
      </c>
      <c r="GJ10" s="8" t="s">
        <v>3453</v>
      </c>
      <c r="GK10" s="8" t="s">
        <v>3454</v>
      </c>
      <c r="GL10" s="8" t="s">
        <v>3455</v>
      </c>
      <c r="GM10" s="8" t="s">
        <v>3456</v>
      </c>
      <c r="GN10" s="8" t="s">
        <v>3457</v>
      </c>
      <c r="GO10" s="8" t="s">
        <v>3458</v>
      </c>
      <c r="GP10" s="8" t="s">
        <v>3459</v>
      </c>
      <c r="GQ10" s="8" t="s">
        <v>3460</v>
      </c>
      <c r="GR10" s="8" t="s">
        <v>3461</v>
      </c>
      <c r="GS10" s="8" t="s">
        <v>3462</v>
      </c>
      <c r="GT10" s="8" t="s">
        <v>3463</v>
      </c>
      <c r="GU10" s="8" t="s">
        <v>3464</v>
      </c>
      <c r="GV10" s="8" t="s">
        <v>3465</v>
      </c>
      <c r="GW10" s="8" t="s">
        <v>3466</v>
      </c>
      <c r="GX10" s="8" t="s">
        <v>3467</v>
      </c>
      <c r="GY10" s="8" t="s">
        <v>3468</v>
      </c>
      <c r="GZ10" s="8" t="s">
        <v>3469</v>
      </c>
      <c r="HA10" s="8" t="s">
        <v>3470</v>
      </c>
      <c r="HB10" s="8" t="s">
        <v>3471</v>
      </c>
      <c r="HC10" s="8" t="s">
        <v>3472</v>
      </c>
      <c r="HD10" s="8" t="s">
        <v>3473</v>
      </c>
      <c r="HE10" s="8" t="s">
        <v>3474</v>
      </c>
      <c r="HF10" s="8" t="s">
        <v>3475</v>
      </c>
      <c r="HG10" s="8" t="s">
        <v>3476</v>
      </c>
      <c r="HH10" s="8" t="s">
        <v>3477</v>
      </c>
      <c r="HI10" s="8" t="s">
        <v>3478</v>
      </c>
      <c r="HJ10" s="8" t="s">
        <v>3479</v>
      </c>
      <c r="HK10" s="8" t="s">
        <v>3480</v>
      </c>
      <c r="HL10" s="8" t="s">
        <v>3481</v>
      </c>
      <c r="HM10" s="8" t="s">
        <v>3482</v>
      </c>
      <c r="HN10" s="8" t="s">
        <v>3483</v>
      </c>
      <c r="HO10" s="8" t="s">
        <v>3484</v>
      </c>
      <c r="HP10" s="8" t="s">
        <v>3485</v>
      </c>
      <c r="HQ10" s="8" t="s">
        <v>3486</v>
      </c>
      <c r="HR10" s="8" t="s">
        <v>3487</v>
      </c>
      <c r="HS10" s="8" t="s">
        <v>3488</v>
      </c>
      <c r="HT10" s="8" t="s">
        <v>3489</v>
      </c>
      <c r="HU10" s="8" t="s">
        <v>3490</v>
      </c>
      <c r="HV10" s="8" t="s">
        <v>3491</v>
      </c>
      <c r="HW10" s="8" t="s">
        <v>3492</v>
      </c>
      <c r="HX10" s="8" t="s">
        <v>3493</v>
      </c>
      <c r="HY10" s="8" t="s">
        <v>3494</v>
      </c>
      <c r="HZ10" s="8" t="s">
        <v>3495</v>
      </c>
      <c r="IA10" s="8" t="s">
        <v>3496</v>
      </c>
      <c r="IB10" s="8" t="s">
        <v>3497</v>
      </c>
      <c r="IC10" s="8" t="s">
        <v>3498</v>
      </c>
      <c r="ID10" s="8" t="s">
        <v>3499</v>
      </c>
      <c r="IE10" s="8" t="s">
        <v>3500</v>
      </c>
      <c r="IF10" s="8" t="s">
        <v>3501</v>
      </c>
      <c r="IG10" s="8" t="s">
        <v>3502</v>
      </c>
      <c r="IH10" s="8" t="s">
        <v>3503</v>
      </c>
      <c r="II10" s="8" t="s">
        <v>3504</v>
      </c>
      <c r="IJ10" s="8" t="s">
        <v>3505</v>
      </c>
      <c r="IK10" s="8" t="s">
        <v>3506</v>
      </c>
      <c r="IL10" s="8" t="s">
        <v>3507</v>
      </c>
      <c r="IM10" s="8" t="s">
        <v>3508</v>
      </c>
      <c r="IN10" s="8" t="s">
        <v>3509</v>
      </c>
      <c r="IO10" s="8" t="s">
        <v>3510</v>
      </c>
      <c r="IP10" s="8" t="s">
        <v>3511</v>
      </c>
      <c r="IQ10" s="8" t="s">
        <v>3512</v>
      </c>
    </row>
    <row r="11" spans="1:251">
      <c r="A11" s="10">
        <v>42036</v>
      </c>
      <c r="B11" s="9">
        <v>5.3259999999999996</v>
      </c>
      <c r="C11" s="9">
        <v>1.3640000000000001</v>
      </c>
      <c r="D11" s="9">
        <v>3.9609999999999999</v>
      </c>
      <c r="E11" s="9">
        <v>9.7970000000000006</v>
      </c>
      <c r="F11" s="9">
        <v>2.593</v>
      </c>
      <c r="G11" s="9">
        <v>7.2030000000000003</v>
      </c>
      <c r="H11" s="9">
        <v>25.731000000000002</v>
      </c>
      <c r="I11" s="9">
        <v>8.5109999999999992</v>
      </c>
      <c r="J11" s="9">
        <v>17.22</v>
      </c>
      <c r="K11" s="9">
        <v>52</v>
      </c>
      <c r="L11" s="9">
        <v>104</v>
      </c>
      <c r="M11" s="9">
        <v>52</v>
      </c>
      <c r="N11" s="9">
        <v>69.201999999999998</v>
      </c>
      <c r="O11" s="9">
        <v>21.154</v>
      </c>
      <c r="P11" s="9">
        <v>48.048000000000002</v>
      </c>
      <c r="Q11" s="9">
        <v>8.3640000000000008</v>
      </c>
      <c r="R11" s="9">
        <v>2.2450000000000001</v>
      </c>
      <c r="S11" s="9">
        <v>6.1180000000000003</v>
      </c>
      <c r="T11" s="9">
        <v>7.2569999999999997</v>
      </c>
      <c r="U11" s="9">
        <v>4.367</v>
      </c>
      <c r="V11" s="9">
        <v>2.89</v>
      </c>
      <c r="W11" s="9">
        <v>13.497</v>
      </c>
      <c r="X11" s="9">
        <v>6.3380000000000001</v>
      </c>
      <c r="Y11" s="9">
        <v>7.1589999999999998</v>
      </c>
      <c r="Z11" s="9">
        <v>40.085000000000001</v>
      </c>
      <c r="AA11" s="9">
        <v>8.2040000000000006</v>
      </c>
      <c r="AB11" s="9">
        <v>31.881</v>
      </c>
      <c r="AC11" s="9">
        <v>52</v>
      </c>
      <c r="AD11" s="9">
        <v>26</v>
      </c>
      <c r="AE11" s="9">
        <v>104</v>
      </c>
      <c r="AF11" s="9">
        <v>46.933999999999997</v>
      </c>
      <c r="AG11" s="9">
        <v>12.964</v>
      </c>
      <c r="AH11" s="9">
        <v>33.97</v>
      </c>
      <c r="AI11" s="9">
        <v>6.2469999999999999</v>
      </c>
      <c r="AJ11" s="9">
        <v>1.748</v>
      </c>
      <c r="AK11" s="9">
        <v>4.5</v>
      </c>
      <c r="AL11" s="9">
        <v>4.8120000000000003</v>
      </c>
      <c r="AM11" s="9">
        <v>2.4630000000000001</v>
      </c>
      <c r="AN11" s="9">
        <v>2.3490000000000002</v>
      </c>
      <c r="AO11" s="9">
        <v>9.3109999999999999</v>
      </c>
      <c r="AP11" s="9">
        <v>4.8659999999999997</v>
      </c>
      <c r="AQ11" s="9">
        <v>4.4450000000000003</v>
      </c>
      <c r="AR11" s="9">
        <v>26.564</v>
      </c>
      <c r="AS11" s="9">
        <v>3.8879999999999999</v>
      </c>
      <c r="AT11" s="9">
        <v>22.677</v>
      </c>
      <c r="AU11" s="9">
        <v>52</v>
      </c>
      <c r="AV11" s="9">
        <v>26</v>
      </c>
      <c r="AW11" s="9">
        <v>102.91500000000001</v>
      </c>
      <c r="AX11" s="9">
        <v>22.268000000000001</v>
      </c>
      <c r="AY11" s="9">
        <v>8.19</v>
      </c>
      <c r="AZ11" s="9">
        <v>14.077999999999999</v>
      </c>
      <c r="BA11" s="9">
        <v>2.117</v>
      </c>
      <c r="BB11" s="9">
        <v>0.498</v>
      </c>
      <c r="BC11" s="9">
        <v>1.619</v>
      </c>
      <c r="BD11" s="9">
        <v>2.4449999999999998</v>
      </c>
      <c r="BE11" s="9">
        <v>1.9039999999999999</v>
      </c>
      <c r="BF11" s="9">
        <v>0.54100000000000004</v>
      </c>
      <c r="BG11" s="9">
        <v>4.1859999999999999</v>
      </c>
      <c r="BH11" s="9">
        <v>1.472</v>
      </c>
      <c r="BI11" s="9">
        <v>2.714</v>
      </c>
      <c r="BJ11" s="9">
        <v>13.52</v>
      </c>
      <c r="BK11" s="9">
        <v>4.3159999999999998</v>
      </c>
      <c r="BL11" s="9">
        <v>9.2040000000000006</v>
      </c>
      <c r="BM11" s="9">
        <v>102.217</v>
      </c>
      <c r="BN11" s="9">
        <v>51.177999999999997</v>
      </c>
      <c r="BO11" s="9">
        <v>104</v>
      </c>
      <c r="BP11" s="9">
        <v>5.641</v>
      </c>
      <c r="BQ11" s="9">
        <v>3.0550000000000002</v>
      </c>
      <c r="BR11" s="9">
        <v>2.5859999999999999</v>
      </c>
      <c r="BS11" s="9">
        <v>0.98599999999999999</v>
      </c>
      <c r="BT11" s="9">
        <v>0</v>
      </c>
      <c r="BU11" s="9">
        <v>0.98599999999999999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4.6550000000000002</v>
      </c>
      <c r="CC11" s="9">
        <v>3.0550000000000002</v>
      </c>
      <c r="CD11" s="9">
        <v>1.6</v>
      </c>
      <c r="CE11" s="9">
        <v>100.676</v>
      </c>
      <c r="CF11" s="9">
        <v>91.397000000000006</v>
      </c>
      <c r="CG11" s="9">
        <v>104.709</v>
      </c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>
        <v>0</v>
      </c>
      <c r="FD11" s="9"/>
      <c r="FE11" s="9"/>
      <c r="FF11" s="9">
        <v>0</v>
      </c>
      <c r="FG11" s="9"/>
      <c r="FH11" s="9"/>
      <c r="FI11" s="9">
        <v>0</v>
      </c>
      <c r="FJ11" s="9"/>
      <c r="FK11" s="9"/>
      <c r="FL11" s="9">
        <v>0</v>
      </c>
      <c r="FM11" s="9"/>
      <c r="FN11" s="9"/>
      <c r="FO11" s="9">
        <v>0</v>
      </c>
      <c r="FP11" s="9"/>
      <c r="FQ11" s="9"/>
      <c r="FR11" s="9">
        <v>0</v>
      </c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>
        <v>0</v>
      </c>
      <c r="HH11" s="9">
        <v>0</v>
      </c>
      <c r="HI11" s="9">
        <v>0</v>
      </c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5.782</v>
      </c>
      <c r="C12" s="9">
        <v>1.514</v>
      </c>
      <c r="D12" s="9">
        <v>4.2670000000000003</v>
      </c>
      <c r="E12" s="9">
        <v>9.1579999999999995</v>
      </c>
      <c r="F12" s="9">
        <v>3.7090000000000001</v>
      </c>
      <c r="G12" s="9">
        <v>5.4489999999999998</v>
      </c>
      <c r="H12" s="9">
        <v>24.989000000000001</v>
      </c>
      <c r="I12" s="9">
        <v>4.2560000000000002</v>
      </c>
      <c r="J12" s="9">
        <v>20.733000000000001</v>
      </c>
      <c r="K12" s="9">
        <v>52</v>
      </c>
      <c r="L12" s="9">
        <v>27.780999999999999</v>
      </c>
      <c r="M12" s="9">
        <v>54.621000000000002</v>
      </c>
      <c r="N12" s="9">
        <v>73.364999999999995</v>
      </c>
      <c r="O12" s="9">
        <v>26.233000000000001</v>
      </c>
      <c r="P12" s="9">
        <v>47.131999999999998</v>
      </c>
      <c r="Q12" s="9">
        <v>8.2469999999999999</v>
      </c>
      <c r="R12" s="9">
        <v>4.3479999999999999</v>
      </c>
      <c r="S12" s="9">
        <v>3.899</v>
      </c>
      <c r="T12" s="9">
        <v>8.6379999999999999</v>
      </c>
      <c r="U12" s="9">
        <v>2.5310000000000001</v>
      </c>
      <c r="V12" s="9">
        <v>6.1070000000000002</v>
      </c>
      <c r="W12" s="9">
        <v>16.984999999999999</v>
      </c>
      <c r="X12" s="9">
        <v>5.6769999999999996</v>
      </c>
      <c r="Y12" s="9">
        <v>11.308</v>
      </c>
      <c r="Z12" s="9">
        <v>39.494999999999997</v>
      </c>
      <c r="AA12" s="9">
        <v>13.678000000000001</v>
      </c>
      <c r="AB12" s="9">
        <v>25.817</v>
      </c>
      <c r="AC12" s="9">
        <v>52</v>
      </c>
      <c r="AD12" s="9">
        <v>52</v>
      </c>
      <c r="AE12" s="9">
        <v>52</v>
      </c>
      <c r="AF12" s="9">
        <v>48.747999999999998</v>
      </c>
      <c r="AG12" s="9">
        <v>14.622999999999999</v>
      </c>
      <c r="AH12" s="9">
        <v>34.124000000000002</v>
      </c>
      <c r="AI12" s="9">
        <v>6.7080000000000002</v>
      </c>
      <c r="AJ12" s="9">
        <v>2.8079999999999998</v>
      </c>
      <c r="AK12" s="9">
        <v>3.899</v>
      </c>
      <c r="AL12" s="9">
        <v>5.5369999999999999</v>
      </c>
      <c r="AM12" s="9">
        <v>1.079</v>
      </c>
      <c r="AN12" s="9">
        <v>4.4580000000000002</v>
      </c>
      <c r="AO12" s="9">
        <v>11.243</v>
      </c>
      <c r="AP12" s="9">
        <v>2.1429999999999998</v>
      </c>
      <c r="AQ12" s="9">
        <v>9.1010000000000009</v>
      </c>
      <c r="AR12" s="9">
        <v>25.259</v>
      </c>
      <c r="AS12" s="9">
        <v>8.593</v>
      </c>
      <c r="AT12" s="9">
        <v>16.667000000000002</v>
      </c>
      <c r="AU12" s="9">
        <v>52</v>
      </c>
      <c r="AV12" s="9">
        <v>52</v>
      </c>
      <c r="AW12" s="9">
        <v>46.152999999999999</v>
      </c>
      <c r="AX12" s="9">
        <v>24.617999999999999</v>
      </c>
      <c r="AY12" s="9">
        <v>11.61</v>
      </c>
      <c r="AZ12" s="9">
        <v>13.007999999999999</v>
      </c>
      <c r="BA12" s="9">
        <v>1.54</v>
      </c>
      <c r="BB12" s="9">
        <v>1.54</v>
      </c>
      <c r="BC12" s="9">
        <v>0</v>
      </c>
      <c r="BD12" s="9">
        <v>3.101</v>
      </c>
      <c r="BE12" s="9">
        <v>1.4510000000000001</v>
      </c>
      <c r="BF12" s="9">
        <v>1.65</v>
      </c>
      <c r="BG12" s="9">
        <v>5.7409999999999997</v>
      </c>
      <c r="BH12" s="9">
        <v>3.5339999999999998</v>
      </c>
      <c r="BI12" s="9">
        <v>2.2069999999999999</v>
      </c>
      <c r="BJ12" s="9">
        <v>14.236000000000001</v>
      </c>
      <c r="BK12" s="9">
        <v>5.085</v>
      </c>
      <c r="BL12" s="9">
        <v>9.1509999999999998</v>
      </c>
      <c r="BM12" s="9">
        <v>52</v>
      </c>
      <c r="BN12" s="9">
        <v>43.045000000000002</v>
      </c>
      <c r="BO12" s="9">
        <v>86.647999999999996</v>
      </c>
      <c r="BP12" s="9">
        <v>7.1580000000000004</v>
      </c>
      <c r="BQ12" s="9">
        <v>5.5780000000000003</v>
      </c>
      <c r="BR12" s="9">
        <v>1.58</v>
      </c>
      <c r="BS12" s="9">
        <v>0.46300000000000002</v>
      </c>
      <c r="BT12" s="9">
        <v>0.46300000000000002</v>
      </c>
      <c r="BU12" s="9">
        <v>0</v>
      </c>
      <c r="BV12" s="9">
        <v>0</v>
      </c>
      <c r="BW12" s="9">
        <v>0</v>
      </c>
      <c r="BX12" s="9">
        <v>0</v>
      </c>
      <c r="BY12" s="9">
        <v>0.90700000000000003</v>
      </c>
      <c r="BZ12" s="9">
        <v>0.90700000000000003</v>
      </c>
      <c r="CA12" s="9">
        <v>0</v>
      </c>
      <c r="CB12" s="9">
        <v>5.7869999999999999</v>
      </c>
      <c r="CC12" s="9">
        <v>4.2080000000000002</v>
      </c>
      <c r="CD12" s="9">
        <v>1.58</v>
      </c>
      <c r="CE12" s="9">
        <v>127.69</v>
      </c>
      <c r="CF12" s="9">
        <v>155.428</v>
      </c>
      <c r="CG12" s="9">
        <v>83.878</v>
      </c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>
        <v>0</v>
      </c>
      <c r="FG12" s="9"/>
      <c r="FH12" s="9"/>
      <c r="FI12" s="9">
        <v>0</v>
      </c>
      <c r="FJ12" s="9"/>
      <c r="FK12" s="9"/>
      <c r="FL12" s="9">
        <v>0</v>
      </c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>
        <v>0</v>
      </c>
      <c r="HI12" s="9"/>
      <c r="HJ12" s="9"/>
      <c r="HK12" s="9">
        <v>0</v>
      </c>
      <c r="HL12" s="9"/>
      <c r="HM12" s="9"/>
      <c r="HN12" s="9"/>
      <c r="HO12" s="9"/>
      <c r="HP12" s="9"/>
      <c r="HQ12" s="9">
        <v>0</v>
      </c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5.1440000000000001</v>
      </c>
      <c r="C13" s="9">
        <v>3.2109999999999999</v>
      </c>
      <c r="D13" s="9">
        <v>1.9330000000000001</v>
      </c>
      <c r="E13" s="9">
        <v>12.635999999999999</v>
      </c>
      <c r="F13" s="9">
        <v>5.7240000000000002</v>
      </c>
      <c r="G13" s="9">
        <v>6.9109999999999996</v>
      </c>
      <c r="H13" s="9">
        <v>26.81</v>
      </c>
      <c r="I13" s="9">
        <v>5.4</v>
      </c>
      <c r="J13" s="9">
        <v>21.41</v>
      </c>
      <c r="K13" s="9">
        <v>52</v>
      </c>
      <c r="L13" s="9">
        <v>34</v>
      </c>
      <c r="M13" s="9">
        <v>52</v>
      </c>
      <c r="N13" s="9">
        <v>73.682000000000002</v>
      </c>
      <c r="O13" s="9">
        <v>23.102</v>
      </c>
      <c r="P13" s="9">
        <v>50.58</v>
      </c>
      <c r="Q13" s="9">
        <v>1.0449999999999999</v>
      </c>
      <c r="R13" s="9">
        <v>0</v>
      </c>
      <c r="S13" s="9">
        <v>1.0449999999999999</v>
      </c>
      <c r="T13" s="9">
        <v>9.5719999999999992</v>
      </c>
      <c r="U13" s="9">
        <v>4.2279999999999998</v>
      </c>
      <c r="V13" s="9">
        <v>5.3440000000000003</v>
      </c>
      <c r="W13" s="9">
        <v>20.908999999999999</v>
      </c>
      <c r="X13" s="9">
        <v>6.0880000000000001</v>
      </c>
      <c r="Y13" s="9">
        <v>14.821</v>
      </c>
      <c r="Z13" s="9">
        <v>42.155999999999999</v>
      </c>
      <c r="AA13" s="9">
        <v>12.786</v>
      </c>
      <c r="AB13" s="9">
        <v>29.37</v>
      </c>
      <c r="AC13" s="9">
        <v>52</v>
      </c>
      <c r="AD13" s="9">
        <v>52</v>
      </c>
      <c r="AE13" s="9">
        <v>52</v>
      </c>
      <c r="AF13" s="9">
        <v>45.573999999999998</v>
      </c>
      <c r="AG13" s="9">
        <v>14.247999999999999</v>
      </c>
      <c r="AH13" s="9">
        <v>31.326000000000001</v>
      </c>
      <c r="AI13" s="9">
        <v>1.0449999999999999</v>
      </c>
      <c r="AJ13" s="9">
        <v>0</v>
      </c>
      <c r="AK13" s="9">
        <v>1.0449999999999999</v>
      </c>
      <c r="AL13" s="9">
        <v>6.5549999999999997</v>
      </c>
      <c r="AM13" s="9">
        <v>3.141</v>
      </c>
      <c r="AN13" s="9">
        <v>3.4140000000000001</v>
      </c>
      <c r="AO13" s="9">
        <v>11.382</v>
      </c>
      <c r="AP13" s="9">
        <v>3.7120000000000002</v>
      </c>
      <c r="AQ13" s="9">
        <v>7.67</v>
      </c>
      <c r="AR13" s="9">
        <v>26.591999999999999</v>
      </c>
      <c r="AS13" s="9">
        <v>7.3949999999999996</v>
      </c>
      <c r="AT13" s="9">
        <v>19.196999999999999</v>
      </c>
      <c r="AU13" s="9">
        <v>52</v>
      </c>
      <c r="AV13" s="9">
        <v>51.35</v>
      </c>
      <c r="AW13" s="9">
        <v>104</v>
      </c>
      <c r="AX13" s="9">
        <v>28.108000000000001</v>
      </c>
      <c r="AY13" s="9">
        <v>8.8550000000000004</v>
      </c>
      <c r="AZ13" s="9">
        <v>19.254000000000001</v>
      </c>
      <c r="BA13" s="9">
        <v>0</v>
      </c>
      <c r="BB13" s="9">
        <v>0</v>
      </c>
      <c r="BC13" s="9">
        <v>0</v>
      </c>
      <c r="BD13" s="9">
        <v>3.0169999999999999</v>
      </c>
      <c r="BE13" s="9">
        <v>1.0880000000000001</v>
      </c>
      <c r="BF13" s="9">
        <v>1.929</v>
      </c>
      <c r="BG13" s="9">
        <v>9.5280000000000005</v>
      </c>
      <c r="BH13" s="9">
        <v>2.3759999999999999</v>
      </c>
      <c r="BI13" s="9">
        <v>7.1509999999999998</v>
      </c>
      <c r="BJ13" s="9">
        <v>15.564</v>
      </c>
      <c r="BK13" s="9">
        <v>5.391</v>
      </c>
      <c r="BL13" s="9">
        <v>10.173</v>
      </c>
      <c r="BM13" s="9">
        <v>52</v>
      </c>
      <c r="BN13" s="9">
        <v>69.897000000000006</v>
      </c>
      <c r="BO13" s="9">
        <v>52</v>
      </c>
      <c r="BP13" s="9">
        <v>2.4700000000000002</v>
      </c>
      <c r="BQ13" s="9">
        <v>2.4700000000000002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0.60899999999999999</v>
      </c>
      <c r="BZ13" s="9">
        <v>0.60899999999999999</v>
      </c>
      <c r="CA13" s="9">
        <v>0</v>
      </c>
      <c r="CB13" s="9">
        <v>1.861</v>
      </c>
      <c r="CC13" s="9">
        <v>1.861</v>
      </c>
      <c r="CD13" s="9">
        <v>0</v>
      </c>
      <c r="CE13" s="9">
        <v>52</v>
      </c>
      <c r="CF13" s="9">
        <v>52</v>
      </c>
      <c r="CG13" s="9">
        <v>0</v>
      </c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>
        <v>0</v>
      </c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>
        <v>0</v>
      </c>
      <c r="FG13" s="9"/>
      <c r="FH13" s="9"/>
      <c r="FI13" s="9"/>
      <c r="FJ13" s="9"/>
      <c r="FK13" s="9"/>
      <c r="FL13" s="9">
        <v>0</v>
      </c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8.1669999999999998</v>
      </c>
      <c r="C14" s="9">
        <v>1.659</v>
      </c>
      <c r="D14" s="9">
        <v>6.508</v>
      </c>
      <c r="E14" s="9">
        <v>9.5329999999999995</v>
      </c>
      <c r="F14" s="9">
        <v>3.476</v>
      </c>
      <c r="G14" s="9">
        <v>6.0570000000000004</v>
      </c>
      <c r="H14" s="9">
        <v>20.295999999999999</v>
      </c>
      <c r="I14" s="9">
        <v>7.6619999999999999</v>
      </c>
      <c r="J14" s="9">
        <v>12.634</v>
      </c>
      <c r="K14" s="9">
        <v>48.795999999999999</v>
      </c>
      <c r="L14" s="9">
        <v>52</v>
      </c>
      <c r="M14" s="9">
        <v>42.709000000000003</v>
      </c>
      <c r="N14" s="9">
        <v>69.697000000000003</v>
      </c>
      <c r="O14" s="9">
        <v>25.55</v>
      </c>
      <c r="P14" s="9">
        <v>44.146999999999998</v>
      </c>
      <c r="Q14" s="9">
        <v>4.0110000000000001</v>
      </c>
      <c r="R14" s="9">
        <v>1.3180000000000001</v>
      </c>
      <c r="S14" s="9">
        <v>2.6930000000000001</v>
      </c>
      <c r="T14" s="9">
        <v>8.9789999999999992</v>
      </c>
      <c r="U14" s="9">
        <v>3.2429999999999999</v>
      </c>
      <c r="V14" s="9">
        <v>5.7359999999999998</v>
      </c>
      <c r="W14" s="9">
        <v>16.300999999999998</v>
      </c>
      <c r="X14" s="9">
        <v>6.032</v>
      </c>
      <c r="Y14" s="9">
        <v>10.269</v>
      </c>
      <c r="Z14" s="9">
        <v>40.405999999999999</v>
      </c>
      <c r="AA14" s="9">
        <v>14.956</v>
      </c>
      <c r="AB14" s="9">
        <v>25.45</v>
      </c>
      <c r="AC14" s="9">
        <v>52</v>
      </c>
      <c r="AD14" s="9">
        <v>52</v>
      </c>
      <c r="AE14" s="9">
        <v>52</v>
      </c>
      <c r="AF14" s="9">
        <v>47.545999999999999</v>
      </c>
      <c r="AG14" s="9">
        <v>13.54</v>
      </c>
      <c r="AH14" s="9">
        <v>34.005000000000003</v>
      </c>
      <c r="AI14" s="9">
        <v>2.3079999999999998</v>
      </c>
      <c r="AJ14" s="9">
        <v>0.871</v>
      </c>
      <c r="AK14" s="9">
        <v>1.4370000000000001</v>
      </c>
      <c r="AL14" s="9">
        <v>8.1229999999999993</v>
      </c>
      <c r="AM14" s="9">
        <v>3.2429999999999999</v>
      </c>
      <c r="AN14" s="9">
        <v>4.88</v>
      </c>
      <c r="AO14" s="9">
        <v>11.000999999999999</v>
      </c>
      <c r="AP14" s="9">
        <v>3.77</v>
      </c>
      <c r="AQ14" s="9">
        <v>7.2309999999999999</v>
      </c>
      <c r="AR14" s="9">
        <v>26.114000000000001</v>
      </c>
      <c r="AS14" s="9">
        <v>5.6559999999999997</v>
      </c>
      <c r="AT14" s="9">
        <v>20.457000000000001</v>
      </c>
      <c r="AU14" s="9">
        <v>52</v>
      </c>
      <c r="AV14" s="9">
        <v>38.124000000000002</v>
      </c>
      <c r="AW14" s="9">
        <v>52</v>
      </c>
      <c r="AX14" s="9">
        <v>22.151</v>
      </c>
      <c r="AY14" s="9">
        <v>12.01</v>
      </c>
      <c r="AZ14" s="9">
        <v>10.141999999999999</v>
      </c>
      <c r="BA14" s="9">
        <v>1.7030000000000001</v>
      </c>
      <c r="BB14" s="9">
        <v>0.44700000000000001</v>
      </c>
      <c r="BC14" s="9">
        <v>1.256</v>
      </c>
      <c r="BD14" s="9">
        <v>0.85599999999999998</v>
      </c>
      <c r="BE14" s="9">
        <v>0</v>
      </c>
      <c r="BF14" s="9">
        <v>0.85599999999999998</v>
      </c>
      <c r="BG14" s="9">
        <v>5.3</v>
      </c>
      <c r="BH14" s="9">
        <v>2.2629999999999999</v>
      </c>
      <c r="BI14" s="9">
        <v>3.0379999999999998</v>
      </c>
      <c r="BJ14" s="9">
        <v>14.292</v>
      </c>
      <c r="BK14" s="9">
        <v>9.3000000000000007</v>
      </c>
      <c r="BL14" s="9">
        <v>4.992</v>
      </c>
      <c r="BM14" s="9">
        <v>78</v>
      </c>
      <c r="BN14" s="9">
        <v>104</v>
      </c>
      <c r="BO14" s="9">
        <v>48.953000000000003</v>
      </c>
      <c r="BP14" s="9">
        <v>5.55</v>
      </c>
      <c r="BQ14" s="9">
        <v>3.9180000000000001</v>
      </c>
      <c r="BR14" s="9">
        <v>1.631</v>
      </c>
      <c r="BS14" s="9">
        <v>0.46400000000000002</v>
      </c>
      <c r="BT14" s="9">
        <v>0.46400000000000002</v>
      </c>
      <c r="BU14" s="9">
        <v>0</v>
      </c>
      <c r="BV14" s="9">
        <v>0.36299999999999999</v>
      </c>
      <c r="BW14" s="9">
        <v>0.36299999999999999</v>
      </c>
      <c r="BX14" s="9">
        <v>0</v>
      </c>
      <c r="BY14" s="9">
        <v>1.6040000000000001</v>
      </c>
      <c r="BZ14" s="9">
        <v>0.376</v>
      </c>
      <c r="CA14" s="9">
        <v>1.2290000000000001</v>
      </c>
      <c r="CB14" s="9">
        <v>3.1179999999999999</v>
      </c>
      <c r="CC14" s="9">
        <v>2.7149999999999999</v>
      </c>
      <c r="CD14" s="9">
        <v>0.40300000000000002</v>
      </c>
      <c r="CE14" s="9">
        <v>52</v>
      </c>
      <c r="CF14" s="9">
        <v>88.614999999999995</v>
      </c>
      <c r="CG14" s="9">
        <v>33.768999999999998</v>
      </c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>
        <v>0</v>
      </c>
      <c r="FG14" s="9"/>
      <c r="FH14" s="9"/>
      <c r="FI14" s="9"/>
      <c r="FJ14" s="9"/>
      <c r="FK14" s="9"/>
      <c r="FL14" s="9">
        <v>0</v>
      </c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>
        <v>0</v>
      </c>
      <c r="HM14" s="9"/>
      <c r="HN14" s="9">
        <v>0</v>
      </c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8.8810000000000002</v>
      </c>
      <c r="C15" s="9">
        <v>3.4769999999999999</v>
      </c>
      <c r="D15" s="9">
        <v>5.4029999999999996</v>
      </c>
      <c r="E15" s="9">
        <v>8.3629999999999995</v>
      </c>
      <c r="F15" s="9">
        <v>1.3819999999999999</v>
      </c>
      <c r="G15" s="9">
        <v>6.98</v>
      </c>
      <c r="H15" s="9">
        <v>24.617000000000001</v>
      </c>
      <c r="I15" s="9">
        <v>7.218</v>
      </c>
      <c r="J15" s="9">
        <v>17.399999999999999</v>
      </c>
      <c r="K15" s="9">
        <v>52</v>
      </c>
      <c r="L15" s="9">
        <v>37.014000000000003</v>
      </c>
      <c r="M15" s="9">
        <v>52</v>
      </c>
      <c r="N15" s="9">
        <v>68.290000000000006</v>
      </c>
      <c r="O15" s="9">
        <v>23.715</v>
      </c>
      <c r="P15" s="9">
        <v>44.575000000000003</v>
      </c>
      <c r="Q15" s="9">
        <v>5.5439999999999996</v>
      </c>
      <c r="R15" s="9">
        <v>3.073</v>
      </c>
      <c r="S15" s="9">
        <v>2.4710000000000001</v>
      </c>
      <c r="T15" s="9">
        <v>10.301</v>
      </c>
      <c r="U15" s="9">
        <v>6.5350000000000001</v>
      </c>
      <c r="V15" s="9">
        <v>3.766</v>
      </c>
      <c r="W15" s="9">
        <v>9.5239999999999991</v>
      </c>
      <c r="X15" s="9">
        <v>3.04</v>
      </c>
      <c r="Y15" s="9">
        <v>6.484</v>
      </c>
      <c r="Z15" s="9">
        <v>42.920999999999999</v>
      </c>
      <c r="AA15" s="9">
        <v>11.067</v>
      </c>
      <c r="AB15" s="9">
        <v>31.853999999999999</v>
      </c>
      <c r="AC15" s="9">
        <v>52</v>
      </c>
      <c r="AD15" s="9">
        <v>30.062999999999999</v>
      </c>
      <c r="AE15" s="9">
        <v>104</v>
      </c>
      <c r="AF15" s="9">
        <v>41.293999999999997</v>
      </c>
      <c r="AG15" s="9">
        <v>11.772</v>
      </c>
      <c r="AH15" s="9">
        <v>29.521999999999998</v>
      </c>
      <c r="AI15" s="9">
        <v>2.569</v>
      </c>
      <c r="AJ15" s="9">
        <v>1.387</v>
      </c>
      <c r="AK15" s="9">
        <v>1.1819999999999999</v>
      </c>
      <c r="AL15" s="9">
        <v>4.923</v>
      </c>
      <c r="AM15" s="9">
        <v>2.2040000000000002</v>
      </c>
      <c r="AN15" s="9">
        <v>2.7189999999999999</v>
      </c>
      <c r="AO15" s="9">
        <v>6.4139999999999997</v>
      </c>
      <c r="AP15" s="9">
        <v>1.5780000000000001</v>
      </c>
      <c r="AQ15" s="9">
        <v>4.8360000000000003</v>
      </c>
      <c r="AR15" s="9">
        <v>27.388000000000002</v>
      </c>
      <c r="AS15" s="9">
        <v>6.6029999999999998</v>
      </c>
      <c r="AT15" s="9">
        <v>20.785</v>
      </c>
      <c r="AU15" s="9">
        <v>52</v>
      </c>
      <c r="AV15" s="9">
        <v>52</v>
      </c>
      <c r="AW15" s="9">
        <v>100</v>
      </c>
      <c r="AX15" s="9">
        <v>26.995999999999999</v>
      </c>
      <c r="AY15" s="9">
        <v>11.943</v>
      </c>
      <c r="AZ15" s="9">
        <v>15.053000000000001</v>
      </c>
      <c r="BA15" s="9">
        <v>2.9750000000000001</v>
      </c>
      <c r="BB15" s="9">
        <v>1.6859999999999999</v>
      </c>
      <c r="BC15" s="9">
        <v>1.2889999999999999</v>
      </c>
      <c r="BD15" s="9">
        <v>5.3780000000000001</v>
      </c>
      <c r="BE15" s="9">
        <v>4.3310000000000004</v>
      </c>
      <c r="BF15" s="9">
        <v>1.0469999999999999</v>
      </c>
      <c r="BG15" s="9">
        <v>3.11</v>
      </c>
      <c r="BH15" s="9">
        <v>1.462</v>
      </c>
      <c r="BI15" s="9">
        <v>1.649</v>
      </c>
      <c r="BJ15" s="9">
        <v>15.532999999999999</v>
      </c>
      <c r="BK15" s="9">
        <v>4.4640000000000004</v>
      </c>
      <c r="BL15" s="9">
        <v>11.069000000000001</v>
      </c>
      <c r="BM15" s="9">
        <v>52</v>
      </c>
      <c r="BN15" s="9">
        <v>10.340999999999999</v>
      </c>
      <c r="BO15" s="9">
        <v>196.12299999999999</v>
      </c>
      <c r="BP15" s="9">
        <v>6.3010000000000002</v>
      </c>
      <c r="BQ15" s="9">
        <v>4.1070000000000002</v>
      </c>
      <c r="BR15" s="9">
        <v>2.1949999999999998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2.0169999999999999</v>
      </c>
      <c r="BZ15" s="9">
        <v>1.0489999999999999</v>
      </c>
      <c r="CA15" s="9">
        <v>0.96799999999999997</v>
      </c>
      <c r="CB15" s="9">
        <v>4.2839999999999998</v>
      </c>
      <c r="CC15" s="9">
        <v>3.0579999999999998</v>
      </c>
      <c r="CD15" s="9">
        <v>1.226</v>
      </c>
      <c r="CE15" s="9">
        <v>70.864000000000004</v>
      </c>
      <c r="CF15" s="9">
        <v>104</v>
      </c>
      <c r="CG15" s="9">
        <v>50.118000000000002</v>
      </c>
      <c r="CH15" s="9">
        <v>226.68</v>
      </c>
      <c r="CI15" s="9">
        <v>85.668000000000006</v>
      </c>
      <c r="CJ15" s="9">
        <v>141.012</v>
      </c>
      <c r="CK15" s="9">
        <v>24.934000000000001</v>
      </c>
      <c r="CL15" s="9">
        <v>10.863</v>
      </c>
      <c r="CM15" s="9">
        <v>14.071</v>
      </c>
      <c r="CN15" s="9">
        <v>38.731000000000002</v>
      </c>
      <c r="CO15" s="9">
        <v>14.351000000000001</v>
      </c>
      <c r="CP15" s="9">
        <v>24.379000000000001</v>
      </c>
      <c r="CQ15" s="9">
        <v>52.612000000000002</v>
      </c>
      <c r="CR15" s="9">
        <v>17.986999999999998</v>
      </c>
      <c r="CS15" s="9">
        <v>34.625</v>
      </c>
      <c r="CT15" s="9">
        <v>110.404</v>
      </c>
      <c r="CU15" s="9">
        <v>42.466000000000001</v>
      </c>
      <c r="CV15" s="9">
        <v>67.938000000000002</v>
      </c>
      <c r="CW15" s="9">
        <v>45.44</v>
      </c>
      <c r="CX15" s="9">
        <v>43</v>
      </c>
      <c r="CY15" s="9">
        <v>47.694000000000003</v>
      </c>
      <c r="CZ15" s="9">
        <v>115.907</v>
      </c>
      <c r="DA15" s="9">
        <v>41.128</v>
      </c>
      <c r="DB15" s="9">
        <v>74.78</v>
      </c>
      <c r="DC15" s="9">
        <v>12.834</v>
      </c>
      <c r="DD15" s="9">
        <v>6.0670000000000002</v>
      </c>
      <c r="DE15" s="9">
        <v>6.7670000000000003</v>
      </c>
      <c r="DF15" s="9">
        <v>16.533000000000001</v>
      </c>
      <c r="DG15" s="9">
        <v>5.96</v>
      </c>
      <c r="DH15" s="9">
        <v>10.573</v>
      </c>
      <c r="DI15" s="9">
        <v>22.486000000000001</v>
      </c>
      <c r="DJ15" s="9">
        <v>7.0010000000000003</v>
      </c>
      <c r="DK15" s="9">
        <v>15.484999999999999</v>
      </c>
      <c r="DL15" s="9">
        <v>64.052999999999997</v>
      </c>
      <c r="DM15" s="9">
        <v>22.099</v>
      </c>
      <c r="DN15" s="9">
        <v>41.954000000000001</v>
      </c>
      <c r="DO15" s="9">
        <v>52</v>
      </c>
      <c r="DP15" s="9">
        <v>52</v>
      </c>
      <c r="DQ15" s="9">
        <v>52</v>
      </c>
      <c r="DR15" s="9">
        <v>72.385999999999996</v>
      </c>
      <c r="DS15" s="9">
        <v>23.978000000000002</v>
      </c>
      <c r="DT15" s="9">
        <v>48.408000000000001</v>
      </c>
      <c r="DU15" s="9">
        <v>6.6630000000000003</v>
      </c>
      <c r="DV15" s="9">
        <v>2.597</v>
      </c>
      <c r="DW15" s="9">
        <v>4.0659999999999998</v>
      </c>
      <c r="DX15" s="9">
        <v>13.57</v>
      </c>
      <c r="DY15" s="9">
        <v>5.96</v>
      </c>
      <c r="DZ15" s="9">
        <v>7.61</v>
      </c>
      <c r="EA15" s="9">
        <v>13.117000000000001</v>
      </c>
      <c r="EB15" s="9">
        <v>2.9630000000000001</v>
      </c>
      <c r="EC15" s="9">
        <v>10.154</v>
      </c>
      <c r="ED15" s="9">
        <v>39.036999999999999</v>
      </c>
      <c r="EE15" s="9">
        <v>12.459</v>
      </c>
      <c r="EF15" s="9">
        <v>26.577999999999999</v>
      </c>
      <c r="EG15" s="9">
        <v>52</v>
      </c>
      <c r="EH15" s="9">
        <v>52</v>
      </c>
      <c r="EI15" s="9">
        <v>52</v>
      </c>
      <c r="EJ15" s="9">
        <v>43.521000000000001</v>
      </c>
      <c r="EK15" s="9">
        <v>17.149000000000001</v>
      </c>
      <c r="EL15" s="9">
        <v>26.372</v>
      </c>
      <c r="EM15" s="9">
        <v>6.1719999999999997</v>
      </c>
      <c r="EN15" s="9">
        <v>3.47</v>
      </c>
      <c r="EO15" s="9">
        <v>2.702</v>
      </c>
      <c r="EP15" s="9">
        <v>2.9630000000000001</v>
      </c>
      <c r="EQ15" s="9">
        <v>0</v>
      </c>
      <c r="ER15" s="9">
        <v>2.9630000000000001</v>
      </c>
      <c r="ES15" s="9">
        <v>9.3699999999999992</v>
      </c>
      <c r="ET15" s="9">
        <v>4.0380000000000003</v>
      </c>
      <c r="EU15" s="9">
        <v>5.3310000000000004</v>
      </c>
      <c r="EV15" s="9">
        <v>25.016999999999999</v>
      </c>
      <c r="EW15" s="9">
        <v>9.641</v>
      </c>
      <c r="EX15" s="9">
        <v>15.375999999999999</v>
      </c>
      <c r="EY15" s="9">
        <v>52</v>
      </c>
      <c r="EZ15" s="9">
        <v>52</v>
      </c>
      <c r="FA15" s="9">
        <v>52</v>
      </c>
      <c r="FB15" s="9">
        <v>14.172000000000001</v>
      </c>
      <c r="FC15" s="9">
        <v>0</v>
      </c>
      <c r="FD15" s="9">
        <v>14.172000000000001</v>
      </c>
      <c r="FE15" s="9">
        <v>1.1499999999999999</v>
      </c>
      <c r="FF15" s="9">
        <v>0</v>
      </c>
      <c r="FG15" s="9">
        <v>1.1499999999999999</v>
      </c>
      <c r="FH15" s="9">
        <v>1.6779999999999999</v>
      </c>
      <c r="FI15" s="9">
        <v>0</v>
      </c>
      <c r="FJ15" s="9">
        <v>1.6779999999999999</v>
      </c>
      <c r="FK15" s="9">
        <v>3.6339999999999999</v>
      </c>
      <c r="FL15" s="9">
        <v>0</v>
      </c>
      <c r="FM15" s="9">
        <v>3.6339999999999999</v>
      </c>
      <c r="FN15" s="9">
        <v>7.7089999999999996</v>
      </c>
      <c r="FO15" s="9">
        <v>0</v>
      </c>
      <c r="FP15" s="9">
        <v>7.7089999999999996</v>
      </c>
      <c r="FQ15" s="9">
        <v>52</v>
      </c>
      <c r="FR15" s="9">
        <v>0</v>
      </c>
      <c r="FS15" s="9">
        <v>52</v>
      </c>
      <c r="FT15" s="9">
        <v>45.366999999999997</v>
      </c>
      <c r="FU15" s="9">
        <v>20.149000000000001</v>
      </c>
      <c r="FV15" s="9">
        <v>25.218</v>
      </c>
      <c r="FW15" s="9">
        <v>3.6360000000000001</v>
      </c>
      <c r="FX15" s="9">
        <v>0</v>
      </c>
      <c r="FY15" s="9">
        <v>3.6360000000000001</v>
      </c>
      <c r="FZ15" s="9">
        <v>10.69</v>
      </c>
      <c r="GA15" s="9">
        <v>5.3789999999999996</v>
      </c>
      <c r="GB15" s="9">
        <v>5.3109999999999999</v>
      </c>
      <c r="GC15" s="9">
        <v>14.84</v>
      </c>
      <c r="GD15" s="9">
        <v>7.7140000000000004</v>
      </c>
      <c r="GE15" s="9">
        <v>7.125</v>
      </c>
      <c r="GF15" s="9">
        <v>16.202000000000002</v>
      </c>
      <c r="GG15" s="9">
        <v>7.0549999999999997</v>
      </c>
      <c r="GH15" s="9">
        <v>9.1460000000000008</v>
      </c>
      <c r="GI15" s="9">
        <v>26</v>
      </c>
      <c r="GJ15" s="9">
        <v>26</v>
      </c>
      <c r="GK15" s="9">
        <v>26</v>
      </c>
      <c r="GL15" s="9">
        <v>42.768999999999998</v>
      </c>
      <c r="GM15" s="9">
        <v>22.14</v>
      </c>
      <c r="GN15" s="9">
        <v>20.629000000000001</v>
      </c>
      <c r="GO15" s="9">
        <v>7.3129999999999997</v>
      </c>
      <c r="GP15" s="9">
        <v>4.7960000000000003</v>
      </c>
      <c r="GQ15" s="9">
        <v>2.5169999999999999</v>
      </c>
      <c r="GR15" s="9">
        <v>9.1349999999999998</v>
      </c>
      <c r="GS15" s="9">
        <v>3.012</v>
      </c>
      <c r="GT15" s="9">
        <v>6.1230000000000002</v>
      </c>
      <c r="GU15" s="9">
        <v>8.4710000000000001</v>
      </c>
      <c r="GV15" s="9">
        <v>3.2719999999999998</v>
      </c>
      <c r="GW15" s="9">
        <v>5.1989999999999998</v>
      </c>
      <c r="GX15" s="9">
        <v>17.850000000000001</v>
      </c>
      <c r="GY15" s="9">
        <v>11.06</v>
      </c>
      <c r="GZ15" s="9">
        <v>6.79</v>
      </c>
      <c r="HA15" s="9">
        <v>31.831</v>
      </c>
      <c r="HB15" s="9">
        <v>47.540999999999997</v>
      </c>
      <c r="HC15" s="9">
        <v>20.393000000000001</v>
      </c>
      <c r="HD15" s="9">
        <v>8.4659999999999993</v>
      </c>
      <c r="HE15" s="9">
        <v>2.2519999999999998</v>
      </c>
      <c r="HF15" s="9">
        <v>6.2140000000000004</v>
      </c>
      <c r="HG15" s="9">
        <v>0</v>
      </c>
      <c r="HH15" s="9">
        <v>0</v>
      </c>
      <c r="HI15" s="9">
        <v>0</v>
      </c>
      <c r="HJ15" s="9">
        <v>0.69499999999999995</v>
      </c>
      <c r="HK15" s="9">
        <v>0</v>
      </c>
      <c r="HL15" s="9">
        <v>0.69499999999999995</v>
      </c>
      <c r="HM15" s="9">
        <v>3.181</v>
      </c>
      <c r="HN15" s="9">
        <v>0</v>
      </c>
      <c r="HO15" s="9">
        <v>3.181</v>
      </c>
      <c r="HP15" s="9">
        <v>4.59</v>
      </c>
      <c r="HQ15" s="9">
        <v>2.2519999999999998</v>
      </c>
      <c r="HR15" s="9">
        <v>2.3380000000000001</v>
      </c>
      <c r="HS15" s="9">
        <v>52</v>
      </c>
      <c r="HT15" s="9">
        <v>52</v>
      </c>
      <c r="HU15" s="9">
        <v>26.501000000000001</v>
      </c>
      <c r="HV15" s="9">
        <v>44.728000000000002</v>
      </c>
      <c r="HW15" s="9">
        <v>20.552</v>
      </c>
      <c r="HX15" s="9">
        <v>24.175000000000001</v>
      </c>
      <c r="HY15" s="9">
        <v>5.726</v>
      </c>
      <c r="HZ15" s="9">
        <v>4.1429999999999998</v>
      </c>
      <c r="IA15" s="9">
        <v>1.583</v>
      </c>
      <c r="IB15" s="9">
        <v>14.888</v>
      </c>
      <c r="IC15" s="9">
        <v>7.5510000000000002</v>
      </c>
      <c r="ID15" s="9">
        <v>7.3360000000000003</v>
      </c>
      <c r="IE15" s="9">
        <v>10.067</v>
      </c>
      <c r="IF15" s="9">
        <v>4.0359999999999996</v>
      </c>
      <c r="IG15" s="9">
        <v>6.0309999999999997</v>
      </c>
      <c r="IH15" s="9">
        <v>14.047000000000001</v>
      </c>
      <c r="II15" s="9">
        <v>4.8209999999999997</v>
      </c>
      <c r="IJ15" s="9">
        <v>9.2249999999999996</v>
      </c>
      <c r="IK15" s="9">
        <v>13</v>
      </c>
      <c r="IL15" s="9">
        <v>9</v>
      </c>
      <c r="IM15" s="9">
        <v>22.417999999999999</v>
      </c>
      <c r="IN15" s="9">
        <v>22.433</v>
      </c>
      <c r="IO15" s="9">
        <v>10.477</v>
      </c>
      <c r="IP15" s="9">
        <v>11.956</v>
      </c>
      <c r="IQ15" s="9">
        <v>3.5009999999999999</v>
      </c>
    </row>
    <row r="16" spans="1:251">
      <c r="A16" s="10">
        <v>43862</v>
      </c>
      <c r="B16" s="9">
        <v>6.9539999999999997</v>
      </c>
      <c r="C16" s="9">
        <v>1.363</v>
      </c>
      <c r="D16" s="9">
        <v>5.5919999999999996</v>
      </c>
      <c r="E16" s="9">
        <v>9.2829999999999995</v>
      </c>
      <c r="F16" s="9">
        <v>5.657</v>
      </c>
      <c r="G16" s="9">
        <v>3.6259999999999999</v>
      </c>
      <c r="H16" s="9">
        <v>16.702000000000002</v>
      </c>
      <c r="I16" s="9">
        <v>3.5390000000000001</v>
      </c>
      <c r="J16" s="9">
        <v>13.163</v>
      </c>
      <c r="K16" s="9">
        <v>39.037999999999997</v>
      </c>
      <c r="L16" s="9">
        <v>20.329000000000001</v>
      </c>
      <c r="M16" s="9">
        <v>52</v>
      </c>
      <c r="N16" s="9">
        <v>71.867000000000004</v>
      </c>
      <c r="O16" s="9">
        <v>23.079000000000001</v>
      </c>
      <c r="P16" s="9">
        <v>48.787999999999997</v>
      </c>
      <c r="Q16" s="9">
        <v>7.7439999999999998</v>
      </c>
      <c r="R16" s="9">
        <v>0.98899999999999999</v>
      </c>
      <c r="S16" s="9">
        <v>6.7549999999999999</v>
      </c>
      <c r="T16" s="9">
        <v>9.0830000000000002</v>
      </c>
      <c r="U16" s="9">
        <v>3.718</v>
      </c>
      <c r="V16" s="9">
        <v>5.3650000000000002</v>
      </c>
      <c r="W16" s="9">
        <v>16.936</v>
      </c>
      <c r="X16" s="9">
        <v>8.4939999999999998</v>
      </c>
      <c r="Y16" s="9">
        <v>8.4429999999999996</v>
      </c>
      <c r="Z16" s="9">
        <v>38.103000000000002</v>
      </c>
      <c r="AA16" s="9">
        <v>9.8780000000000001</v>
      </c>
      <c r="AB16" s="9">
        <v>28.225000000000001</v>
      </c>
      <c r="AC16" s="9">
        <v>52</v>
      </c>
      <c r="AD16" s="9">
        <v>26</v>
      </c>
      <c r="AE16" s="9">
        <v>52</v>
      </c>
      <c r="AF16" s="9">
        <v>42.853000000000002</v>
      </c>
      <c r="AG16" s="9">
        <v>13.206</v>
      </c>
      <c r="AH16" s="9">
        <v>29.646999999999998</v>
      </c>
      <c r="AI16" s="9">
        <v>6.0970000000000004</v>
      </c>
      <c r="AJ16" s="9">
        <v>0.57399999999999995</v>
      </c>
      <c r="AK16" s="9">
        <v>5.5229999999999997</v>
      </c>
      <c r="AL16" s="9">
        <v>5.9169999999999998</v>
      </c>
      <c r="AM16" s="9">
        <v>1.7809999999999999</v>
      </c>
      <c r="AN16" s="9">
        <v>4.1349999999999998</v>
      </c>
      <c r="AO16" s="9">
        <v>9.9179999999999993</v>
      </c>
      <c r="AP16" s="9">
        <v>5.3810000000000002</v>
      </c>
      <c r="AQ16" s="9">
        <v>4.5359999999999996</v>
      </c>
      <c r="AR16" s="9">
        <v>20.922000000000001</v>
      </c>
      <c r="AS16" s="9">
        <v>5.4690000000000003</v>
      </c>
      <c r="AT16" s="9">
        <v>15.452999999999999</v>
      </c>
      <c r="AU16" s="9">
        <v>41.942999999999998</v>
      </c>
      <c r="AV16" s="9">
        <v>22.716000000000001</v>
      </c>
      <c r="AW16" s="9">
        <v>52</v>
      </c>
      <c r="AX16" s="9">
        <v>29.013999999999999</v>
      </c>
      <c r="AY16" s="9">
        <v>9.8729999999999993</v>
      </c>
      <c r="AZ16" s="9">
        <v>19.140999999999998</v>
      </c>
      <c r="BA16" s="9">
        <v>1.6479999999999999</v>
      </c>
      <c r="BB16" s="9">
        <v>0.41499999999999998</v>
      </c>
      <c r="BC16" s="9">
        <v>1.2330000000000001</v>
      </c>
      <c r="BD16" s="9">
        <v>3.1669999999999998</v>
      </c>
      <c r="BE16" s="9">
        <v>1.9370000000000001</v>
      </c>
      <c r="BF16" s="9">
        <v>1.23</v>
      </c>
      <c r="BG16" s="9">
        <v>7.0190000000000001</v>
      </c>
      <c r="BH16" s="9">
        <v>3.1120000000000001</v>
      </c>
      <c r="BI16" s="9">
        <v>3.907</v>
      </c>
      <c r="BJ16" s="9">
        <v>17.181000000000001</v>
      </c>
      <c r="BK16" s="9">
        <v>4.4089999999999998</v>
      </c>
      <c r="BL16" s="9">
        <v>12.772</v>
      </c>
      <c r="BM16" s="9">
        <v>52</v>
      </c>
      <c r="BN16" s="9">
        <v>39.945999999999998</v>
      </c>
      <c r="BO16" s="9">
        <v>155.023</v>
      </c>
      <c r="BP16" s="9">
        <v>6.3209999999999997</v>
      </c>
      <c r="BQ16" s="9">
        <v>4.8650000000000002</v>
      </c>
      <c r="BR16" s="9">
        <v>1.456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0.64200000000000002</v>
      </c>
      <c r="BZ16" s="9">
        <v>0.64200000000000002</v>
      </c>
      <c r="CA16" s="9">
        <v>0</v>
      </c>
      <c r="CB16" s="9">
        <v>5.6779999999999999</v>
      </c>
      <c r="CC16" s="9">
        <v>4.2220000000000004</v>
      </c>
      <c r="CD16" s="9">
        <v>1.456</v>
      </c>
      <c r="CE16" s="9">
        <v>201.83600000000001</v>
      </c>
      <c r="CF16" s="9">
        <v>208</v>
      </c>
      <c r="CG16" s="9">
        <v>156.17099999999999</v>
      </c>
      <c r="CH16" s="9">
        <v>227.87200000000001</v>
      </c>
      <c r="CI16" s="9">
        <v>86.619</v>
      </c>
      <c r="CJ16" s="9">
        <v>141.25299999999999</v>
      </c>
      <c r="CK16" s="9">
        <v>25.126999999999999</v>
      </c>
      <c r="CL16" s="9">
        <v>5.9180000000000001</v>
      </c>
      <c r="CM16" s="9">
        <v>19.209</v>
      </c>
      <c r="CN16" s="9">
        <v>41.640999999999998</v>
      </c>
      <c r="CO16" s="9">
        <v>15.645</v>
      </c>
      <c r="CP16" s="9">
        <v>25.995999999999999</v>
      </c>
      <c r="CQ16" s="9">
        <v>62.011000000000003</v>
      </c>
      <c r="CR16" s="9">
        <v>31.773</v>
      </c>
      <c r="CS16" s="9">
        <v>30.238</v>
      </c>
      <c r="CT16" s="9">
        <v>99.093000000000004</v>
      </c>
      <c r="CU16" s="9">
        <v>33.283000000000001</v>
      </c>
      <c r="CV16" s="9">
        <v>65.81</v>
      </c>
      <c r="CW16" s="9">
        <v>27.027000000000001</v>
      </c>
      <c r="CX16" s="9">
        <v>26</v>
      </c>
      <c r="CY16" s="9">
        <v>43</v>
      </c>
      <c r="CZ16" s="9">
        <v>108.78</v>
      </c>
      <c r="DA16" s="9">
        <v>38.396000000000001</v>
      </c>
      <c r="DB16" s="9">
        <v>70.384</v>
      </c>
      <c r="DC16" s="9">
        <v>12.919</v>
      </c>
      <c r="DD16" s="9">
        <v>1.1919999999999999</v>
      </c>
      <c r="DE16" s="9">
        <v>11.728</v>
      </c>
      <c r="DF16" s="9">
        <v>18.969000000000001</v>
      </c>
      <c r="DG16" s="9">
        <v>5.8550000000000004</v>
      </c>
      <c r="DH16" s="9">
        <v>13.114000000000001</v>
      </c>
      <c r="DI16" s="9">
        <v>27.952000000000002</v>
      </c>
      <c r="DJ16" s="9">
        <v>16.236000000000001</v>
      </c>
      <c r="DK16" s="9">
        <v>11.715999999999999</v>
      </c>
      <c r="DL16" s="9">
        <v>48.94</v>
      </c>
      <c r="DM16" s="9">
        <v>15.113</v>
      </c>
      <c r="DN16" s="9">
        <v>33.826999999999998</v>
      </c>
      <c r="DO16" s="9">
        <v>30</v>
      </c>
      <c r="DP16" s="9">
        <v>26</v>
      </c>
      <c r="DQ16" s="9">
        <v>44.551000000000002</v>
      </c>
      <c r="DR16" s="9">
        <v>55.722999999999999</v>
      </c>
      <c r="DS16" s="9">
        <v>15.821</v>
      </c>
      <c r="DT16" s="9">
        <v>39.902000000000001</v>
      </c>
      <c r="DU16" s="9">
        <v>8.9130000000000003</v>
      </c>
      <c r="DV16" s="9">
        <v>0</v>
      </c>
      <c r="DW16" s="9">
        <v>8.9130000000000003</v>
      </c>
      <c r="DX16" s="9">
        <v>7.0979999999999999</v>
      </c>
      <c r="DY16" s="9">
        <v>2.57</v>
      </c>
      <c r="DZ16" s="9">
        <v>4.5279999999999996</v>
      </c>
      <c r="EA16" s="9">
        <v>13.577999999999999</v>
      </c>
      <c r="EB16" s="9">
        <v>7.1070000000000002</v>
      </c>
      <c r="EC16" s="9">
        <v>6.4720000000000004</v>
      </c>
      <c r="ED16" s="9">
        <v>26.134</v>
      </c>
      <c r="EE16" s="9">
        <v>6.1449999999999996</v>
      </c>
      <c r="EF16" s="9">
        <v>19.989000000000001</v>
      </c>
      <c r="EG16" s="9">
        <v>41.125999999999998</v>
      </c>
      <c r="EH16" s="9">
        <v>26</v>
      </c>
      <c r="EI16" s="9">
        <v>50.097999999999999</v>
      </c>
      <c r="EJ16" s="9">
        <v>53.057000000000002</v>
      </c>
      <c r="EK16" s="9">
        <v>22.574999999999999</v>
      </c>
      <c r="EL16" s="9">
        <v>30.481999999999999</v>
      </c>
      <c r="EM16" s="9">
        <v>4.0060000000000002</v>
      </c>
      <c r="EN16" s="9">
        <v>1.1919999999999999</v>
      </c>
      <c r="EO16" s="9">
        <v>2.8149999999999999</v>
      </c>
      <c r="EP16" s="9">
        <v>11.871</v>
      </c>
      <c r="EQ16" s="9">
        <v>3.286</v>
      </c>
      <c r="ER16" s="9">
        <v>8.5850000000000009</v>
      </c>
      <c r="ES16" s="9">
        <v>14.372999999999999</v>
      </c>
      <c r="ET16" s="9">
        <v>9.1289999999999996</v>
      </c>
      <c r="EU16" s="9">
        <v>5.2439999999999998</v>
      </c>
      <c r="EV16" s="9">
        <v>22.806000000000001</v>
      </c>
      <c r="EW16" s="9">
        <v>8.968</v>
      </c>
      <c r="EX16" s="9">
        <v>13.837999999999999</v>
      </c>
      <c r="EY16" s="9">
        <v>26</v>
      </c>
      <c r="EZ16" s="9">
        <v>26</v>
      </c>
      <c r="FA16" s="9">
        <v>24.547999999999998</v>
      </c>
      <c r="FB16" s="9">
        <v>16.309000000000001</v>
      </c>
      <c r="FC16" s="9">
        <v>3.198</v>
      </c>
      <c r="FD16" s="9">
        <v>13.111000000000001</v>
      </c>
      <c r="FE16" s="9">
        <v>2.2610000000000001</v>
      </c>
      <c r="FF16" s="9">
        <v>0</v>
      </c>
      <c r="FG16" s="9">
        <v>2.2610000000000001</v>
      </c>
      <c r="FH16" s="9">
        <v>1.129</v>
      </c>
      <c r="FI16" s="9">
        <v>0.67400000000000004</v>
      </c>
      <c r="FJ16" s="9">
        <v>0.45500000000000002</v>
      </c>
      <c r="FK16" s="9">
        <v>3.7789999999999999</v>
      </c>
      <c r="FL16" s="9">
        <v>1.31</v>
      </c>
      <c r="FM16" s="9">
        <v>2.4689999999999999</v>
      </c>
      <c r="FN16" s="9">
        <v>9.1389999999999993</v>
      </c>
      <c r="FO16" s="9">
        <v>1.214</v>
      </c>
      <c r="FP16" s="9">
        <v>7.9260000000000002</v>
      </c>
      <c r="FQ16" s="9">
        <v>52</v>
      </c>
      <c r="FR16" s="9">
        <v>21</v>
      </c>
      <c r="FS16" s="9">
        <v>52</v>
      </c>
      <c r="FT16" s="9">
        <v>51.813000000000002</v>
      </c>
      <c r="FU16" s="9">
        <v>21.527000000000001</v>
      </c>
      <c r="FV16" s="9">
        <v>30.285</v>
      </c>
      <c r="FW16" s="9">
        <v>6.0720000000000001</v>
      </c>
      <c r="FX16" s="9">
        <v>2.4359999999999999</v>
      </c>
      <c r="FY16" s="9">
        <v>3.6360000000000001</v>
      </c>
      <c r="FZ16" s="9">
        <v>7.9450000000000003</v>
      </c>
      <c r="GA16" s="9">
        <v>3.5419999999999998</v>
      </c>
      <c r="GB16" s="9">
        <v>4.4029999999999996</v>
      </c>
      <c r="GC16" s="9">
        <v>12.922000000000001</v>
      </c>
      <c r="GD16" s="9">
        <v>7.7960000000000003</v>
      </c>
      <c r="GE16" s="9">
        <v>5.1260000000000003</v>
      </c>
      <c r="GF16" s="9">
        <v>24.873999999999999</v>
      </c>
      <c r="GG16" s="9">
        <v>7.7530000000000001</v>
      </c>
      <c r="GH16" s="9">
        <v>17.120999999999999</v>
      </c>
      <c r="GI16" s="9">
        <v>42.902999999999999</v>
      </c>
      <c r="GJ16" s="9">
        <v>26</v>
      </c>
      <c r="GK16" s="9">
        <v>52</v>
      </c>
      <c r="GL16" s="9">
        <v>43.643999999999998</v>
      </c>
      <c r="GM16" s="9">
        <v>20.363</v>
      </c>
      <c r="GN16" s="9">
        <v>23.28</v>
      </c>
      <c r="GO16" s="9">
        <v>3.875</v>
      </c>
      <c r="GP16" s="9">
        <v>2.29</v>
      </c>
      <c r="GQ16" s="9">
        <v>1.585</v>
      </c>
      <c r="GR16" s="9">
        <v>10.305999999999999</v>
      </c>
      <c r="GS16" s="9">
        <v>4.3949999999999996</v>
      </c>
      <c r="GT16" s="9">
        <v>5.9109999999999996</v>
      </c>
      <c r="GU16" s="9">
        <v>14.653</v>
      </c>
      <c r="GV16" s="9">
        <v>5.149</v>
      </c>
      <c r="GW16" s="9">
        <v>9.5039999999999996</v>
      </c>
      <c r="GX16" s="9">
        <v>14.81</v>
      </c>
      <c r="GY16" s="9">
        <v>8.5289999999999999</v>
      </c>
      <c r="GZ16" s="9">
        <v>6.2809999999999997</v>
      </c>
      <c r="HA16" s="9">
        <v>23.975000000000001</v>
      </c>
      <c r="HB16" s="9">
        <v>25.491</v>
      </c>
      <c r="HC16" s="9">
        <v>21.416</v>
      </c>
      <c r="HD16" s="9">
        <v>7.327</v>
      </c>
      <c r="HE16" s="9">
        <v>3.1339999999999999</v>
      </c>
      <c r="HF16" s="9">
        <v>4.1929999999999996</v>
      </c>
      <c r="HG16" s="9">
        <v>0</v>
      </c>
      <c r="HH16" s="9">
        <v>0</v>
      </c>
      <c r="HI16" s="9">
        <v>0</v>
      </c>
      <c r="HJ16" s="9">
        <v>3.2930000000000001</v>
      </c>
      <c r="HK16" s="9">
        <v>1.179</v>
      </c>
      <c r="HL16" s="9">
        <v>2.1139999999999999</v>
      </c>
      <c r="HM16" s="9">
        <v>2.7040000000000002</v>
      </c>
      <c r="HN16" s="9">
        <v>1.282</v>
      </c>
      <c r="HO16" s="9">
        <v>1.4219999999999999</v>
      </c>
      <c r="HP16" s="9">
        <v>1.33</v>
      </c>
      <c r="HQ16" s="9">
        <v>0.67400000000000004</v>
      </c>
      <c r="HR16" s="9">
        <v>0.65600000000000003</v>
      </c>
      <c r="HS16" s="9">
        <v>17</v>
      </c>
      <c r="HT16" s="9">
        <v>17</v>
      </c>
      <c r="HU16" s="9">
        <v>14.154</v>
      </c>
      <c r="HV16" s="9">
        <v>45.991999999999997</v>
      </c>
      <c r="HW16" s="9">
        <v>20.187999999999999</v>
      </c>
      <c r="HX16" s="9">
        <v>25.803999999999998</v>
      </c>
      <c r="HY16" s="9">
        <v>8.0190000000000001</v>
      </c>
      <c r="HZ16" s="9">
        <v>1.68</v>
      </c>
      <c r="IA16" s="9">
        <v>6.3390000000000004</v>
      </c>
      <c r="IB16" s="9">
        <v>7.93</v>
      </c>
      <c r="IC16" s="9">
        <v>3.9780000000000002</v>
      </c>
      <c r="ID16" s="9">
        <v>3.9529999999999998</v>
      </c>
      <c r="IE16" s="9">
        <v>11.122</v>
      </c>
      <c r="IF16" s="9">
        <v>5.0170000000000003</v>
      </c>
      <c r="IG16" s="9">
        <v>6.1050000000000004</v>
      </c>
      <c r="IH16" s="9">
        <v>18.920999999999999</v>
      </c>
      <c r="II16" s="9">
        <v>9.5139999999999993</v>
      </c>
      <c r="IJ16" s="9">
        <v>9.407</v>
      </c>
      <c r="IK16" s="9">
        <v>27.902000000000001</v>
      </c>
      <c r="IL16" s="9">
        <v>39.545000000000002</v>
      </c>
      <c r="IM16" s="9">
        <v>21.161999999999999</v>
      </c>
      <c r="IN16" s="9">
        <v>23.530999999999999</v>
      </c>
      <c r="IO16" s="9">
        <v>10.974</v>
      </c>
      <c r="IP16" s="9">
        <v>12.557</v>
      </c>
      <c r="IQ16" s="9">
        <v>3.6150000000000002</v>
      </c>
    </row>
    <row r="17" spans="1:251">
      <c r="A17" s="10">
        <v>44228</v>
      </c>
      <c r="B17" s="9">
        <v>1.9890000000000001</v>
      </c>
      <c r="C17" s="9">
        <v>1.002</v>
      </c>
      <c r="D17" s="9">
        <v>0.98799999999999999</v>
      </c>
      <c r="E17" s="9">
        <v>12.413</v>
      </c>
      <c r="F17" s="9">
        <v>5.6379999999999999</v>
      </c>
      <c r="G17" s="9">
        <v>6.7750000000000004</v>
      </c>
      <c r="H17" s="9">
        <v>19.934999999999999</v>
      </c>
      <c r="I17" s="9">
        <v>6.1379999999999999</v>
      </c>
      <c r="J17" s="9">
        <v>13.797000000000001</v>
      </c>
      <c r="K17" s="9">
        <v>48</v>
      </c>
      <c r="L17" s="9">
        <v>47</v>
      </c>
      <c r="M17" s="9">
        <v>51.822000000000003</v>
      </c>
      <c r="N17" s="9">
        <v>64.147000000000006</v>
      </c>
      <c r="O17" s="9">
        <v>26.399000000000001</v>
      </c>
      <c r="P17" s="9">
        <v>37.747999999999998</v>
      </c>
      <c r="Q17" s="9">
        <v>5.6269999999999998</v>
      </c>
      <c r="R17" s="9">
        <v>1.9419999999999999</v>
      </c>
      <c r="S17" s="9">
        <v>3.6840000000000002</v>
      </c>
      <c r="T17" s="9">
        <v>7.0540000000000003</v>
      </c>
      <c r="U17" s="9">
        <v>1.8460000000000001</v>
      </c>
      <c r="V17" s="9">
        <v>5.2069999999999999</v>
      </c>
      <c r="W17" s="9">
        <v>21.942</v>
      </c>
      <c r="X17" s="9">
        <v>11.151</v>
      </c>
      <c r="Y17" s="9">
        <v>10.791</v>
      </c>
      <c r="Z17" s="9">
        <v>29.524999999999999</v>
      </c>
      <c r="AA17" s="9">
        <v>11.459</v>
      </c>
      <c r="AB17" s="9">
        <v>18.065999999999999</v>
      </c>
      <c r="AC17" s="9">
        <v>47</v>
      </c>
      <c r="AD17" s="9">
        <v>47</v>
      </c>
      <c r="AE17" s="9">
        <v>47.371000000000002</v>
      </c>
      <c r="AF17" s="9">
        <v>35.993000000000002</v>
      </c>
      <c r="AG17" s="9">
        <v>12.856</v>
      </c>
      <c r="AH17" s="9">
        <v>23.137</v>
      </c>
      <c r="AI17" s="9">
        <v>5.1029999999999998</v>
      </c>
      <c r="AJ17" s="9">
        <v>1.4179999999999999</v>
      </c>
      <c r="AK17" s="9">
        <v>3.6840000000000002</v>
      </c>
      <c r="AL17" s="9">
        <v>3.8740000000000001</v>
      </c>
      <c r="AM17" s="9">
        <v>1.056</v>
      </c>
      <c r="AN17" s="9">
        <v>2.8170000000000002</v>
      </c>
      <c r="AO17" s="9">
        <v>12.584</v>
      </c>
      <c r="AP17" s="9">
        <v>6.7830000000000004</v>
      </c>
      <c r="AQ17" s="9">
        <v>5.8010000000000002</v>
      </c>
      <c r="AR17" s="9">
        <v>14.432</v>
      </c>
      <c r="AS17" s="9">
        <v>3.5979999999999999</v>
      </c>
      <c r="AT17" s="9">
        <v>10.834</v>
      </c>
      <c r="AU17" s="9">
        <v>43</v>
      </c>
      <c r="AV17" s="9">
        <v>43</v>
      </c>
      <c r="AW17" s="9">
        <v>44.707000000000001</v>
      </c>
      <c r="AX17" s="9">
        <v>28.154</v>
      </c>
      <c r="AY17" s="9">
        <v>13.542999999999999</v>
      </c>
      <c r="AZ17" s="9">
        <v>14.611000000000001</v>
      </c>
      <c r="BA17" s="9">
        <v>0.52400000000000002</v>
      </c>
      <c r="BB17" s="9">
        <v>0.52400000000000002</v>
      </c>
      <c r="BC17" s="9">
        <v>0</v>
      </c>
      <c r="BD17" s="9">
        <v>3.18</v>
      </c>
      <c r="BE17" s="9">
        <v>0.79</v>
      </c>
      <c r="BF17" s="9">
        <v>2.39</v>
      </c>
      <c r="BG17" s="9">
        <v>9.3580000000000005</v>
      </c>
      <c r="BH17" s="9">
        <v>4.3680000000000003</v>
      </c>
      <c r="BI17" s="9">
        <v>4.99</v>
      </c>
      <c r="BJ17" s="9">
        <v>15.093</v>
      </c>
      <c r="BK17" s="9">
        <v>7.8609999999999998</v>
      </c>
      <c r="BL17" s="9">
        <v>7.2309999999999999</v>
      </c>
      <c r="BM17" s="9">
        <v>52</v>
      </c>
      <c r="BN17" s="9">
        <v>52</v>
      </c>
      <c r="BO17" s="9">
        <v>49.597000000000001</v>
      </c>
      <c r="BP17" s="9">
        <v>6.875</v>
      </c>
      <c r="BQ17" s="9">
        <v>3.6219999999999999</v>
      </c>
      <c r="BR17" s="9">
        <v>3.2530000000000001</v>
      </c>
      <c r="BS17" s="9">
        <v>1.121</v>
      </c>
      <c r="BT17" s="9">
        <v>0.50600000000000001</v>
      </c>
      <c r="BU17" s="9">
        <v>0.61499999999999999</v>
      </c>
      <c r="BV17" s="9">
        <v>0.59499999999999997</v>
      </c>
      <c r="BW17" s="9">
        <v>0</v>
      </c>
      <c r="BX17" s="9">
        <v>0.59499999999999997</v>
      </c>
      <c r="BY17" s="9">
        <v>0.47699999999999998</v>
      </c>
      <c r="BZ17" s="9">
        <v>0.47699999999999998</v>
      </c>
      <c r="CA17" s="9">
        <v>0</v>
      </c>
      <c r="CB17" s="9">
        <v>4.6829999999999998</v>
      </c>
      <c r="CC17" s="9">
        <v>2.6389999999999998</v>
      </c>
      <c r="CD17" s="9">
        <v>2.044</v>
      </c>
      <c r="CE17" s="9">
        <v>104</v>
      </c>
      <c r="CF17" s="9">
        <v>59.655999999999999</v>
      </c>
      <c r="CG17" s="9">
        <v>171.06</v>
      </c>
      <c r="CH17" s="9">
        <v>211.28100000000001</v>
      </c>
      <c r="CI17" s="9">
        <v>83.94</v>
      </c>
      <c r="CJ17" s="9">
        <v>127.34099999999999</v>
      </c>
      <c r="CK17" s="9">
        <v>28.835999999999999</v>
      </c>
      <c r="CL17" s="9">
        <v>10.712</v>
      </c>
      <c r="CM17" s="9">
        <v>18.123999999999999</v>
      </c>
      <c r="CN17" s="9">
        <v>29.693999999999999</v>
      </c>
      <c r="CO17" s="9">
        <v>7.9870000000000001</v>
      </c>
      <c r="CP17" s="9">
        <v>21.706</v>
      </c>
      <c r="CQ17" s="9">
        <v>60.51</v>
      </c>
      <c r="CR17" s="9">
        <v>24.690999999999999</v>
      </c>
      <c r="CS17" s="9">
        <v>35.819000000000003</v>
      </c>
      <c r="CT17" s="9">
        <v>92.241</v>
      </c>
      <c r="CU17" s="9">
        <v>40.548999999999999</v>
      </c>
      <c r="CV17" s="9">
        <v>51.692</v>
      </c>
      <c r="CW17" s="9">
        <v>43</v>
      </c>
      <c r="CX17" s="9">
        <v>47</v>
      </c>
      <c r="CY17" s="9">
        <v>39</v>
      </c>
      <c r="CZ17" s="9">
        <v>103.185</v>
      </c>
      <c r="DA17" s="9">
        <v>37.578000000000003</v>
      </c>
      <c r="DB17" s="9">
        <v>65.606999999999999</v>
      </c>
      <c r="DC17" s="9">
        <v>14.029</v>
      </c>
      <c r="DD17" s="9">
        <v>3.76</v>
      </c>
      <c r="DE17" s="9">
        <v>10.268000000000001</v>
      </c>
      <c r="DF17" s="9">
        <v>12.026</v>
      </c>
      <c r="DG17" s="9">
        <v>3.423</v>
      </c>
      <c r="DH17" s="9">
        <v>8.6029999999999998</v>
      </c>
      <c r="DI17" s="9">
        <v>38.228999999999999</v>
      </c>
      <c r="DJ17" s="9">
        <v>16.690000000000001</v>
      </c>
      <c r="DK17" s="9">
        <v>21.54</v>
      </c>
      <c r="DL17" s="9">
        <v>38.901000000000003</v>
      </c>
      <c r="DM17" s="9">
        <v>13.704000000000001</v>
      </c>
      <c r="DN17" s="9">
        <v>25.196999999999999</v>
      </c>
      <c r="DO17" s="9">
        <v>43</v>
      </c>
      <c r="DP17" s="9">
        <v>43</v>
      </c>
      <c r="DQ17" s="9">
        <v>39</v>
      </c>
      <c r="DR17" s="9">
        <v>55.45</v>
      </c>
      <c r="DS17" s="9">
        <v>19.681999999999999</v>
      </c>
      <c r="DT17" s="9">
        <v>35.768000000000001</v>
      </c>
      <c r="DU17" s="9">
        <v>11.356</v>
      </c>
      <c r="DV17" s="9">
        <v>2.3490000000000002</v>
      </c>
      <c r="DW17" s="9">
        <v>9.0069999999999997</v>
      </c>
      <c r="DX17" s="9">
        <v>6.6660000000000004</v>
      </c>
      <c r="DY17" s="9">
        <v>1.978</v>
      </c>
      <c r="DZ17" s="9">
        <v>4.6879999999999997</v>
      </c>
      <c r="EA17" s="9">
        <v>15.172000000000001</v>
      </c>
      <c r="EB17" s="9">
        <v>8.8569999999999993</v>
      </c>
      <c r="EC17" s="9">
        <v>6.3150000000000004</v>
      </c>
      <c r="ED17" s="9">
        <v>22.257000000000001</v>
      </c>
      <c r="EE17" s="9">
        <v>6.4989999999999997</v>
      </c>
      <c r="EF17" s="9">
        <v>15.759</v>
      </c>
      <c r="EG17" s="9">
        <v>43</v>
      </c>
      <c r="EH17" s="9">
        <v>43</v>
      </c>
      <c r="EI17" s="9">
        <v>31.26</v>
      </c>
      <c r="EJ17" s="9">
        <v>47.734000000000002</v>
      </c>
      <c r="EK17" s="9">
        <v>17.896000000000001</v>
      </c>
      <c r="EL17" s="9">
        <v>29.838000000000001</v>
      </c>
      <c r="EM17" s="9">
        <v>2.673</v>
      </c>
      <c r="EN17" s="9">
        <v>1.4119999999999999</v>
      </c>
      <c r="EO17" s="9">
        <v>1.2609999999999999</v>
      </c>
      <c r="EP17" s="9">
        <v>5.36</v>
      </c>
      <c r="EQ17" s="9">
        <v>1.4450000000000001</v>
      </c>
      <c r="ER17" s="9">
        <v>3.915</v>
      </c>
      <c r="ES17" s="9">
        <v>23.058</v>
      </c>
      <c r="ET17" s="9">
        <v>7.8330000000000002</v>
      </c>
      <c r="EU17" s="9">
        <v>15.225</v>
      </c>
      <c r="EV17" s="9">
        <v>16.643999999999998</v>
      </c>
      <c r="EW17" s="9">
        <v>7.2060000000000004</v>
      </c>
      <c r="EX17" s="9">
        <v>9.4380000000000006</v>
      </c>
      <c r="EY17" s="9">
        <v>43</v>
      </c>
      <c r="EZ17" s="9">
        <v>43</v>
      </c>
      <c r="FA17" s="9">
        <v>39.408999999999999</v>
      </c>
      <c r="FB17" s="9">
        <v>16.904</v>
      </c>
      <c r="FC17" s="9">
        <v>2.835</v>
      </c>
      <c r="FD17" s="9">
        <v>14.07</v>
      </c>
      <c r="FE17" s="9">
        <v>1.679</v>
      </c>
      <c r="FF17" s="9">
        <v>0.629</v>
      </c>
      <c r="FG17" s="9">
        <v>1.05</v>
      </c>
      <c r="FH17" s="9">
        <v>0.51700000000000002</v>
      </c>
      <c r="FI17" s="9">
        <v>0</v>
      </c>
      <c r="FJ17" s="9">
        <v>0.51700000000000002</v>
      </c>
      <c r="FK17" s="9">
        <v>3.1659999999999999</v>
      </c>
      <c r="FL17" s="9">
        <v>0.83799999999999997</v>
      </c>
      <c r="FM17" s="9">
        <v>2.3279999999999998</v>
      </c>
      <c r="FN17" s="9">
        <v>11.542</v>
      </c>
      <c r="FO17" s="9">
        <v>1.367</v>
      </c>
      <c r="FP17" s="9">
        <v>10.175000000000001</v>
      </c>
      <c r="FQ17" s="9">
        <v>90.378</v>
      </c>
      <c r="FR17" s="9">
        <v>41.978000000000002</v>
      </c>
      <c r="FS17" s="9">
        <v>128.96299999999999</v>
      </c>
      <c r="FT17" s="9">
        <v>38.679000000000002</v>
      </c>
      <c r="FU17" s="9">
        <v>16.648</v>
      </c>
      <c r="FV17" s="9">
        <v>22.030999999999999</v>
      </c>
      <c r="FW17" s="9">
        <v>7.71</v>
      </c>
      <c r="FX17" s="9">
        <v>3.0049999999999999</v>
      </c>
      <c r="FY17" s="9">
        <v>4.7050000000000001</v>
      </c>
      <c r="FZ17" s="9">
        <v>9.48</v>
      </c>
      <c r="GA17" s="9">
        <v>1.6759999999999999</v>
      </c>
      <c r="GB17" s="9">
        <v>7.8029999999999999</v>
      </c>
      <c r="GC17" s="9">
        <v>6.7119999999999997</v>
      </c>
      <c r="GD17" s="9">
        <v>1.724</v>
      </c>
      <c r="GE17" s="9">
        <v>4.9880000000000004</v>
      </c>
      <c r="GF17" s="9">
        <v>14.776999999999999</v>
      </c>
      <c r="GG17" s="9">
        <v>10.244</v>
      </c>
      <c r="GH17" s="9">
        <v>4.5339999999999998</v>
      </c>
      <c r="GI17" s="9">
        <v>16.975000000000001</v>
      </c>
      <c r="GJ17" s="9">
        <v>52</v>
      </c>
      <c r="GK17" s="9">
        <v>10</v>
      </c>
      <c r="GL17" s="9">
        <v>48.848999999999997</v>
      </c>
      <c r="GM17" s="9">
        <v>23.768000000000001</v>
      </c>
      <c r="GN17" s="9">
        <v>25.081</v>
      </c>
      <c r="GO17" s="9">
        <v>4.2969999999999997</v>
      </c>
      <c r="GP17" s="9">
        <v>2.1960000000000002</v>
      </c>
      <c r="GQ17" s="9">
        <v>2.101</v>
      </c>
      <c r="GR17" s="9">
        <v>7.085</v>
      </c>
      <c r="GS17" s="9">
        <v>2.302</v>
      </c>
      <c r="GT17" s="9">
        <v>4.7830000000000004</v>
      </c>
      <c r="GU17" s="9">
        <v>11.363</v>
      </c>
      <c r="GV17" s="9">
        <v>4.9530000000000003</v>
      </c>
      <c r="GW17" s="9">
        <v>6.41</v>
      </c>
      <c r="GX17" s="9">
        <v>26.103999999999999</v>
      </c>
      <c r="GY17" s="9">
        <v>14.317</v>
      </c>
      <c r="GZ17" s="9">
        <v>11.787000000000001</v>
      </c>
      <c r="HA17" s="9">
        <v>52</v>
      </c>
      <c r="HB17" s="9">
        <v>52</v>
      </c>
      <c r="HC17" s="9">
        <v>42.113</v>
      </c>
      <c r="HD17" s="9">
        <v>3.6640000000000001</v>
      </c>
      <c r="HE17" s="9">
        <v>3.11</v>
      </c>
      <c r="HF17" s="9">
        <v>0.55300000000000005</v>
      </c>
      <c r="HG17" s="9">
        <v>1.121</v>
      </c>
      <c r="HH17" s="9">
        <v>1.121</v>
      </c>
      <c r="HI17" s="9">
        <v>0</v>
      </c>
      <c r="HJ17" s="9">
        <v>0.58599999999999997</v>
      </c>
      <c r="HK17" s="9">
        <v>0.58599999999999997</v>
      </c>
      <c r="HL17" s="9">
        <v>0</v>
      </c>
      <c r="HM17" s="9">
        <v>1.04</v>
      </c>
      <c r="HN17" s="9">
        <v>0.48599999999999999</v>
      </c>
      <c r="HO17" s="9">
        <v>0.55300000000000005</v>
      </c>
      <c r="HP17" s="9">
        <v>0.91700000000000004</v>
      </c>
      <c r="HQ17" s="9">
        <v>0.91700000000000004</v>
      </c>
      <c r="HR17" s="9">
        <v>0</v>
      </c>
      <c r="HS17" s="9">
        <v>14.127000000000001</v>
      </c>
      <c r="HT17" s="9">
        <v>7.4169999999999998</v>
      </c>
      <c r="HU17" s="9">
        <v>0</v>
      </c>
      <c r="HV17" s="9">
        <v>33.106000000000002</v>
      </c>
      <c r="HW17" s="9">
        <v>13.89</v>
      </c>
      <c r="HX17" s="9">
        <v>19.216000000000001</v>
      </c>
      <c r="HY17" s="9">
        <v>4.7430000000000003</v>
      </c>
      <c r="HZ17" s="9">
        <v>1.3919999999999999</v>
      </c>
      <c r="IA17" s="9">
        <v>3.351</v>
      </c>
      <c r="IB17" s="9">
        <v>7.1710000000000003</v>
      </c>
      <c r="IC17" s="9">
        <v>2.3149999999999999</v>
      </c>
      <c r="ID17" s="9">
        <v>4.8559999999999999</v>
      </c>
      <c r="IE17" s="9">
        <v>6.758</v>
      </c>
      <c r="IF17" s="9">
        <v>3.1549999999999998</v>
      </c>
      <c r="IG17" s="9">
        <v>3.6040000000000001</v>
      </c>
      <c r="IH17" s="9">
        <v>14.433999999999999</v>
      </c>
      <c r="II17" s="9">
        <v>7.0279999999999996</v>
      </c>
      <c r="IJ17" s="9">
        <v>7.4059999999999997</v>
      </c>
      <c r="IK17" s="9">
        <v>46.107999999999997</v>
      </c>
      <c r="IL17" s="9">
        <v>49.956000000000003</v>
      </c>
      <c r="IM17" s="9">
        <v>26.364999999999998</v>
      </c>
      <c r="IN17" s="9">
        <v>21.013999999999999</v>
      </c>
      <c r="IO17" s="9">
        <v>6.8380000000000001</v>
      </c>
      <c r="IP17" s="9">
        <v>14.176</v>
      </c>
      <c r="IQ17" s="9">
        <v>1.589</v>
      </c>
    </row>
    <row r="18" spans="1:251">
      <c r="A18" s="10">
        <v>44593</v>
      </c>
      <c r="B18" s="9">
        <v>5.258</v>
      </c>
      <c r="C18" s="9">
        <v>1.88</v>
      </c>
      <c r="D18" s="9">
        <v>3.3780000000000001</v>
      </c>
      <c r="E18" s="9">
        <v>8.1120000000000001</v>
      </c>
      <c r="F18" s="9">
        <v>3.5619999999999998</v>
      </c>
      <c r="G18" s="9">
        <v>4.55</v>
      </c>
      <c r="H18" s="9">
        <v>16.466999999999999</v>
      </c>
      <c r="I18" s="9">
        <v>6.0389999999999997</v>
      </c>
      <c r="J18" s="9">
        <v>10.428000000000001</v>
      </c>
      <c r="K18" s="9">
        <v>43.140999999999998</v>
      </c>
      <c r="L18" s="9">
        <v>35.097999999999999</v>
      </c>
      <c r="M18" s="9">
        <v>49.942999999999998</v>
      </c>
      <c r="N18" s="9">
        <v>47.893000000000001</v>
      </c>
      <c r="O18" s="9">
        <v>14.760999999999999</v>
      </c>
      <c r="P18" s="9">
        <v>33.131999999999998</v>
      </c>
      <c r="Q18" s="9">
        <v>4.2480000000000002</v>
      </c>
      <c r="R18" s="9">
        <v>1.18</v>
      </c>
      <c r="S18" s="9">
        <v>3.0670000000000002</v>
      </c>
      <c r="T18" s="9">
        <v>5.6379999999999999</v>
      </c>
      <c r="U18" s="9">
        <v>1.794</v>
      </c>
      <c r="V18" s="9">
        <v>3.8439999999999999</v>
      </c>
      <c r="W18" s="9">
        <v>11.032999999999999</v>
      </c>
      <c r="X18" s="9">
        <v>2.7559999999999998</v>
      </c>
      <c r="Y18" s="9">
        <v>8.2769999999999992</v>
      </c>
      <c r="Z18" s="9">
        <v>26.974</v>
      </c>
      <c r="AA18" s="9">
        <v>9.0299999999999994</v>
      </c>
      <c r="AB18" s="9">
        <v>17.943999999999999</v>
      </c>
      <c r="AC18" s="9">
        <v>52</v>
      </c>
      <c r="AD18" s="9">
        <v>104</v>
      </c>
      <c r="AE18" s="9">
        <v>52</v>
      </c>
      <c r="AF18" s="9">
        <v>27.917000000000002</v>
      </c>
      <c r="AG18" s="9">
        <v>5.58</v>
      </c>
      <c r="AH18" s="9">
        <v>22.337</v>
      </c>
      <c r="AI18" s="9">
        <v>2.0009999999999999</v>
      </c>
      <c r="AJ18" s="9">
        <v>0</v>
      </c>
      <c r="AK18" s="9">
        <v>2.0009999999999999</v>
      </c>
      <c r="AL18" s="9">
        <v>2.8420000000000001</v>
      </c>
      <c r="AM18" s="9">
        <v>0.625</v>
      </c>
      <c r="AN18" s="9">
        <v>2.2170000000000001</v>
      </c>
      <c r="AO18" s="9">
        <v>7.6630000000000003</v>
      </c>
      <c r="AP18" s="9">
        <v>0.64400000000000002</v>
      </c>
      <c r="AQ18" s="9">
        <v>7.0190000000000001</v>
      </c>
      <c r="AR18" s="9">
        <v>15.412000000000001</v>
      </c>
      <c r="AS18" s="9">
        <v>4.3109999999999999</v>
      </c>
      <c r="AT18" s="9">
        <v>11.101000000000001</v>
      </c>
      <c r="AU18" s="9">
        <v>52</v>
      </c>
      <c r="AV18" s="9">
        <v>104</v>
      </c>
      <c r="AW18" s="9">
        <v>48.78</v>
      </c>
      <c r="AX18" s="9">
        <v>19.975999999999999</v>
      </c>
      <c r="AY18" s="9">
        <v>9.1809999999999992</v>
      </c>
      <c r="AZ18" s="9">
        <v>10.794</v>
      </c>
      <c r="BA18" s="9">
        <v>2.2469999999999999</v>
      </c>
      <c r="BB18" s="9">
        <v>1.18</v>
      </c>
      <c r="BC18" s="9">
        <v>1.0669999999999999</v>
      </c>
      <c r="BD18" s="9">
        <v>2.7959999999999998</v>
      </c>
      <c r="BE18" s="9">
        <v>1.169</v>
      </c>
      <c r="BF18" s="9">
        <v>1.627</v>
      </c>
      <c r="BG18" s="9">
        <v>3.37</v>
      </c>
      <c r="BH18" s="9">
        <v>2.1120000000000001</v>
      </c>
      <c r="BI18" s="9">
        <v>1.258</v>
      </c>
      <c r="BJ18" s="9">
        <v>11.561</v>
      </c>
      <c r="BK18" s="9">
        <v>4.7190000000000003</v>
      </c>
      <c r="BL18" s="9">
        <v>6.8419999999999996</v>
      </c>
      <c r="BM18" s="9">
        <v>83.018000000000001</v>
      </c>
      <c r="BN18" s="9">
        <v>70.126000000000005</v>
      </c>
      <c r="BO18" s="9">
        <v>102.351</v>
      </c>
      <c r="BP18" s="9">
        <v>4.3380000000000001</v>
      </c>
      <c r="BQ18" s="9">
        <v>2.63</v>
      </c>
      <c r="BR18" s="9">
        <v>1.708</v>
      </c>
      <c r="BS18" s="9">
        <v>0</v>
      </c>
      <c r="BT18" s="9">
        <v>0</v>
      </c>
      <c r="BU18" s="9">
        <v>0</v>
      </c>
      <c r="BV18" s="9">
        <v>0.42799999999999999</v>
      </c>
      <c r="BW18" s="9">
        <v>0</v>
      </c>
      <c r="BX18" s="9">
        <v>0.42799999999999999</v>
      </c>
      <c r="BY18" s="9">
        <v>0.41</v>
      </c>
      <c r="BZ18" s="9">
        <v>0</v>
      </c>
      <c r="CA18" s="9">
        <v>0.41</v>
      </c>
      <c r="CB18" s="9">
        <v>3.5</v>
      </c>
      <c r="CC18" s="9">
        <v>2.63</v>
      </c>
      <c r="CD18" s="9">
        <v>0.87</v>
      </c>
      <c r="CE18" s="9">
        <v>112.82899999999999</v>
      </c>
      <c r="CF18" s="9">
        <v>111.61799999999999</v>
      </c>
      <c r="CG18" s="9">
        <v>135.84299999999999</v>
      </c>
      <c r="CH18" s="9">
        <v>156.65299999999999</v>
      </c>
      <c r="CI18" s="9">
        <v>57.811</v>
      </c>
      <c r="CJ18" s="9">
        <v>98.841999999999999</v>
      </c>
      <c r="CK18" s="9">
        <v>18.492000000000001</v>
      </c>
      <c r="CL18" s="9">
        <v>7.4249999999999998</v>
      </c>
      <c r="CM18" s="9">
        <v>11.067</v>
      </c>
      <c r="CN18" s="9">
        <v>27.881</v>
      </c>
      <c r="CO18" s="9">
        <v>8.5860000000000003</v>
      </c>
      <c r="CP18" s="9">
        <v>19.295000000000002</v>
      </c>
      <c r="CQ18" s="9">
        <v>39.36</v>
      </c>
      <c r="CR18" s="9">
        <v>15.371</v>
      </c>
      <c r="CS18" s="9">
        <v>23.989000000000001</v>
      </c>
      <c r="CT18" s="9">
        <v>70.92</v>
      </c>
      <c r="CU18" s="9">
        <v>26.428999999999998</v>
      </c>
      <c r="CV18" s="9">
        <v>44.491</v>
      </c>
      <c r="CW18" s="9">
        <v>43</v>
      </c>
      <c r="CX18" s="9">
        <v>45.793999999999997</v>
      </c>
      <c r="CY18" s="9">
        <v>43</v>
      </c>
      <c r="CZ18" s="9">
        <v>72.674000000000007</v>
      </c>
      <c r="DA18" s="9">
        <v>25.305</v>
      </c>
      <c r="DB18" s="9">
        <v>47.369</v>
      </c>
      <c r="DC18" s="9">
        <v>6.14</v>
      </c>
      <c r="DD18" s="9">
        <v>2.79</v>
      </c>
      <c r="DE18" s="9">
        <v>3.35</v>
      </c>
      <c r="DF18" s="9">
        <v>10.547000000000001</v>
      </c>
      <c r="DG18" s="9">
        <v>2.3769999999999998</v>
      </c>
      <c r="DH18" s="9">
        <v>8.1690000000000005</v>
      </c>
      <c r="DI18" s="9">
        <v>16.186</v>
      </c>
      <c r="DJ18" s="9">
        <v>5.29</v>
      </c>
      <c r="DK18" s="9">
        <v>10.896000000000001</v>
      </c>
      <c r="DL18" s="9">
        <v>39.801000000000002</v>
      </c>
      <c r="DM18" s="9">
        <v>14.848000000000001</v>
      </c>
      <c r="DN18" s="9">
        <v>24.952999999999999</v>
      </c>
      <c r="DO18" s="9">
        <v>52</v>
      </c>
      <c r="DP18" s="9">
        <v>75.245000000000005</v>
      </c>
      <c r="DQ18" s="9">
        <v>52</v>
      </c>
      <c r="DR18" s="9">
        <v>39.427999999999997</v>
      </c>
      <c r="DS18" s="9">
        <v>11.672000000000001</v>
      </c>
      <c r="DT18" s="9">
        <v>27.757000000000001</v>
      </c>
      <c r="DU18" s="9">
        <v>1.823</v>
      </c>
      <c r="DV18" s="9">
        <v>0.39100000000000001</v>
      </c>
      <c r="DW18" s="9">
        <v>1.4319999999999999</v>
      </c>
      <c r="DX18" s="9">
        <v>7.8650000000000002</v>
      </c>
      <c r="DY18" s="9">
        <v>1.208</v>
      </c>
      <c r="DZ18" s="9">
        <v>6.657</v>
      </c>
      <c r="EA18" s="9">
        <v>8.0790000000000006</v>
      </c>
      <c r="EB18" s="9">
        <v>2.8820000000000001</v>
      </c>
      <c r="EC18" s="9">
        <v>5.1970000000000001</v>
      </c>
      <c r="ED18" s="9">
        <v>21.661000000000001</v>
      </c>
      <c r="EE18" s="9">
        <v>7.1909999999999998</v>
      </c>
      <c r="EF18" s="9">
        <v>14.47</v>
      </c>
      <c r="EG18" s="9">
        <v>52</v>
      </c>
      <c r="EH18" s="9">
        <v>73.147999999999996</v>
      </c>
      <c r="EI18" s="9">
        <v>52</v>
      </c>
      <c r="EJ18" s="9">
        <v>33.244999999999997</v>
      </c>
      <c r="EK18" s="9">
        <v>13.632999999999999</v>
      </c>
      <c r="EL18" s="9">
        <v>19.611999999999998</v>
      </c>
      <c r="EM18" s="9">
        <v>4.3170000000000002</v>
      </c>
      <c r="EN18" s="9">
        <v>2.399</v>
      </c>
      <c r="EO18" s="9">
        <v>1.917</v>
      </c>
      <c r="EP18" s="9">
        <v>2.681</v>
      </c>
      <c r="EQ18" s="9">
        <v>1.169</v>
      </c>
      <c r="ER18" s="9">
        <v>1.512</v>
      </c>
      <c r="ES18" s="9">
        <v>8.1069999999999993</v>
      </c>
      <c r="ET18" s="9">
        <v>2.4079999999999999</v>
      </c>
      <c r="EU18" s="9">
        <v>5.6989999999999998</v>
      </c>
      <c r="EV18" s="9">
        <v>18.14</v>
      </c>
      <c r="EW18" s="9">
        <v>7.657</v>
      </c>
      <c r="EX18" s="9">
        <v>10.483000000000001</v>
      </c>
      <c r="EY18" s="9">
        <v>52</v>
      </c>
      <c r="EZ18" s="9">
        <v>81.953999999999994</v>
      </c>
      <c r="FA18" s="9">
        <v>52</v>
      </c>
      <c r="FB18" s="9">
        <v>9.8070000000000004</v>
      </c>
      <c r="FC18" s="9">
        <v>0.66700000000000004</v>
      </c>
      <c r="FD18" s="9">
        <v>9.1389999999999993</v>
      </c>
      <c r="FE18" s="9">
        <v>2.6429999999999998</v>
      </c>
      <c r="FF18" s="9">
        <v>0</v>
      </c>
      <c r="FG18" s="9">
        <v>2.6429999999999998</v>
      </c>
      <c r="FH18" s="9">
        <v>0</v>
      </c>
      <c r="FI18" s="9">
        <v>0</v>
      </c>
      <c r="FJ18" s="9">
        <v>0</v>
      </c>
      <c r="FK18" s="9">
        <v>1.794</v>
      </c>
      <c r="FL18" s="9">
        <v>0.66700000000000004</v>
      </c>
      <c r="FM18" s="9">
        <v>1.127</v>
      </c>
      <c r="FN18" s="9">
        <v>5.3689999999999998</v>
      </c>
      <c r="FO18" s="9">
        <v>0</v>
      </c>
      <c r="FP18" s="9">
        <v>5.3689999999999998</v>
      </c>
      <c r="FQ18" s="9">
        <v>52</v>
      </c>
      <c r="FR18" s="9">
        <v>0</v>
      </c>
      <c r="FS18" s="9">
        <v>52</v>
      </c>
      <c r="FT18" s="9">
        <v>30.187999999999999</v>
      </c>
      <c r="FU18" s="9">
        <v>12.003</v>
      </c>
      <c r="FV18" s="9">
        <v>18.184999999999999</v>
      </c>
      <c r="FW18" s="9">
        <v>5.1070000000000002</v>
      </c>
      <c r="FX18" s="9">
        <v>1.7490000000000001</v>
      </c>
      <c r="FY18" s="9">
        <v>3.3580000000000001</v>
      </c>
      <c r="FZ18" s="9">
        <v>5.1280000000000001</v>
      </c>
      <c r="GA18" s="9">
        <v>1.395</v>
      </c>
      <c r="GB18" s="9">
        <v>3.7320000000000002</v>
      </c>
      <c r="GC18" s="9">
        <v>11.917999999999999</v>
      </c>
      <c r="GD18" s="9">
        <v>4.6349999999999998</v>
      </c>
      <c r="GE18" s="9">
        <v>7.2830000000000004</v>
      </c>
      <c r="GF18" s="9">
        <v>8.0359999999999996</v>
      </c>
      <c r="GG18" s="9">
        <v>4.2240000000000002</v>
      </c>
      <c r="GH18" s="9">
        <v>3.8119999999999998</v>
      </c>
      <c r="GI18" s="9">
        <v>17.175999999999998</v>
      </c>
      <c r="GJ18" s="9">
        <v>25.184999999999999</v>
      </c>
      <c r="GK18" s="9">
        <v>13</v>
      </c>
      <c r="GL18" s="9">
        <v>38.805999999999997</v>
      </c>
      <c r="GM18" s="9">
        <v>17.890999999999998</v>
      </c>
      <c r="GN18" s="9">
        <v>20.914999999999999</v>
      </c>
      <c r="GO18" s="9">
        <v>3.3250000000000002</v>
      </c>
      <c r="GP18" s="9">
        <v>2.8849999999999998</v>
      </c>
      <c r="GQ18" s="9">
        <v>0.44</v>
      </c>
      <c r="GR18" s="9">
        <v>10.266999999999999</v>
      </c>
      <c r="GS18" s="9">
        <v>3.5529999999999999</v>
      </c>
      <c r="GT18" s="9">
        <v>6.7130000000000001</v>
      </c>
      <c r="GU18" s="9">
        <v>9.4610000000000003</v>
      </c>
      <c r="GV18" s="9">
        <v>4.7789999999999999</v>
      </c>
      <c r="GW18" s="9">
        <v>4.6820000000000004</v>
      </c>
      <c r="GX18" s="9">
        <v>15.752000000000001</v>
      </c>
      <c r="GY18" s="9">
        <v>6.6719999999999997</v>
      </c>
      <c r="GZ18" s="9">
        <v>9.08</v>
      </c>
      <c r="HA18" s="9">
        <v>36.555999999999997</v>
      </c>
      <c r="HB18" s="9">
        <v>42.331000000000003</v>
      </c>
      <c r="HC18" s="9">
        <v>27.556000000000001</v>
      </c>
      <c r="HD18" s="9">
        <v>5.1790000000000003</v>
      </c>
      <c r="HE18" s="9">
        <v>1.9450000000000001</v>
      </c>
      <c r="HF18" s="9">
        <v>3.2330000000000001</v>
      </c>
      <c r="HG18" s="9">
        <v>1.2769999999999999</v>
      </c>
      <c r="HH18" s="9">
        <v>0</v>
      </c>
      <c r="HI18" s="9">
        <v>1.2769999999999999</v>
      </c>
      <c r="HJ18" s="9">
        <v>1.94</v>
      </c>
      <c r="HK18" s="9">
        <v>1.26</v>
      </c>
      <c r="HL18" s="9">
        <v>0.68</v>
      </c>
      <c r="HM18" s="9">
        <v>0</v>
      </c>
      <c r="HN18" s="9">
        <v>0</v>
      </c>
      <c r="HO18" s="9">
        <v>0</v>
      </c>
      <c r="HP18" s="9">
        <v>1.9610000000000001</v>
      </c>
      <c r="HQ18" s="9">
        <v>0.68500000000000005</v>
      </c>
      <c r="HR18" s="9">
        <v>1.276</v>
      </c>
      <c r="HS18" s="9">
        <v>6.6059999999999999</v>
      </c>
      <c r="HT18" s="9">
        <v>69.501000000000005</v>
      </c>
      <c r="HU18" s="9">
        <v>3.9990000000000001</v>
      </c>
      <c r="HV18" s="9">
        <v>37.161999999999999</v>
      </c>
      <c r="HW18" s="9">
        <v>18.116</v>
      </c>
      <c r="HX18" s="9">
        <v>19.045999999999999</v>
      </c>
      <c r="HY18" s="9">
        <v>4.359</v>
      </c>
      <c r="HZ18" s="9">
        <v>2.6139999999999999</v>
      </c>
      <c r="IA18" s="9">
        <v>1.7450000000000001</v>
      </c>
      <c r="IB18" s="9">
        <v>7.1959999999999997</v>
      </c>
      <c r="IC18" s="9">
        <v>1.8620000000000001</v>
      </c>
      <c r="ID18" s="9">
        <v>5.3330000000000002</v>
      </c>
      <c r="IE18" s="9">
        <v>9.2289999999999992</v>
      </c>
      <c r="IF18" s="9">
        <v>5.5490000000000004</v>
      </c>
      <c r="IG18" s="9">
        <v>3.68</v>
      </c>
      <c r="IH18" s="9">
        <v>16.379000000000001</v>
      </c>
      <c r="II18" s="9">
        <v>8.0909999999999993</v>
      </c>
      <c r="IJ18" s="9">
        <v>8.2880000000000003</v>
      </c>
      <c r="IK18" s="9">
        <v>37.886000000000003</v>
      </c>
      <c r="IL18" s="9">
        <v>47.344999999999999</v>
      </c>
      <c r="IM18" s="9">
        <v>31.257999999999999</v>
      </c>
      <c r="IN18" s="9">
        <v>21.521000000000001</v>
      </c>
      <c r="IO18" s="9">
        <v>9.032</v>
      </c>
      <c r="IP18" s="9">
        <v>12.489000000000001</v>
      </c>
      <c r="IQ18" s="9">
        <v>2.7989999999999999</v>
      </c>
    </row>
    <row r="19" spans="1:251">
      <c r="A19" s="10">
        <v>44958</v>
      </c>
      <c r="B19" s="9">
        <v>7.9219999999999997</v>
      </c>
      <c r="C19" s="9">
        <v>1.702</v>
      </c>
      <c r="D19" s="9">
        <v>6.22</v>
      </c>
      <c r="E19" s="9">
        <v>5.8849999999999998</v>
      </c>
      <c r="F19" s="9">
        <v>1.7010000000000001</v>
      </c>
      <c r="G19" s="9">
        <v>4.1840000000000002</v>
      </c>
      <c r="H19" s="9">
        <v>9.1289999999999996</v>
      </c>
      <c r="I19" s="9">
        <v>1.9790000000000001</v>
      </c>
      <c r="J19" s="9">
        <v>7.15</v>
      </c>
      <c r="K19" s="9">
        <v>13</v>
      </c>
      <c r="L19" s="9">
        <v>18.408999999999999</v>
      </c>
      <c r="M19" s="9">
        <v>13</v>
      </c>
      <c r="N19" s="9">
        <v>47.17</v>
      </c>
      <c r="O19" s="9">
        <v>14.646000000000001</v>
      </c>
      <c r="P19" s="9">
        <v>32.524000000000001</v>
      </c>
      <c r="Q19" s="9">
        <v>4.3129999999999997</v>
      </c>
      <c r="R19" s="9">
        <v>2.5720000000000001</v>
      </c>
      <c r="S19" s="9">
        <v>1.7410000000000001</v>
      </c>
      <c r="T19" s="9">
        <v>9.6389999999999993</v>
      </c>
      <c r="U19" s="9">
        <v>2.2010000000000001</v>
      </c>
      <c r="V19" s="9">
        <v>7.4379999999999997</v>
      </c>
      <c r="W19" s="9">
        <v>11.641999999999999</v>
      </c>
      <c r="X19" s="9">
        <v>4.7590000000000003</v>
      </c>
      <c r="Y19" s="9">
        <v>6.883</v>
      </c>
      <c r="Z19" s="9">
        <v>21.574999999999999</v>
      </c>
      <c r="AA19" s="9">
        <v>5.1139999999999999</v>
      </c>
      <c r="AB19" s="9">
        <v>16.460999999999999</v>
      </c>
      <c r="AC19" s="9">
        <v>43</v>
      </c>
      <c r="AD19" s="9">
        <v>42.436</v>
      </c>
      <c r="AE19" s="9">
        <v>47.808999999999997</v>
      </c>
      <c r="AF19" s="9">
        <v>26.317</v>
      </c>
      <c r="AG19" s="9">
        <v>9.2550000000000008</v>
      </c>
      <c r="AH19" s="9">
        <v>17.062000000000001</v>
      </c>
      <c r="AI19" s="9">
        <v>4.3129999999999997</v>
      </c>
      <c r="AJ19" s="9">
        <v>2.5720000000000001</v>
      </c>
      <c r="AK19" s="9">
        <v>1.7410000000000001</v>
      </c>
      <c r="AL19" s="9">
        <v>5.5830000000000002</v>
      </c>
      <c r="AM19" s="9">
        <v>2.2010000000000001</v>
      </c>
      <c r="AN19" s="9">
        <v>3.3820000000000001</v>
      </c>
      <c r="AO19" s="9">
        <v>6.2270000000000003</v>
      </c>
      <c r="AP19" s="9">
        <v>2.218</v>
      </c>
      <c r="AQ19" s="9">
        <v>4.01</v>
      </c>
      <c r="AR19" s="9">
        <v>10.194000000000001</v>
      </c>
      <c r="AS19" s="9">
        <v>2.2650000000000001</v>
      </c>
      <c r="AT19" s="9">
        <v>7.9290000000000003</v>
      </c>
      <c r="AU19" s="9">
        <v>26</v>
      </c>
      <c r="AV19" s="9">
        <v>10.765000000000001</v>
      </c>
      <c r="AW19" s="9">
        <v>34.923999999999999</v>
      </c>
      <c r="AX19" s="9">
        <v>20.853000000000002</v>
      </c>
      <c r="AY19" s="9">
        <v>5.391</v>
      </c>
      <c r="AZ19" s="9">
        <v>15.462</v>
      </c>
      <c r="BA19" s="9">
        <v>0</v>
      </c>
      <c r="BB19" s="9">
        <v>0</v>
      </c>
      <c r="BC19" s="9">
        <v>0</v>
      </c>
      <c r="BD19" s="9">
        <v>4.056</v>
      </c>
      <c r="BE19" s="9">
        <v>0</v>
      </c>
      <c r="BF19" s="9">
        <v>4.056</v>
      </c>
      <c r="BG19" s="9">
        <v>5.415</v>
      </c>
      <c r="BH19" s="9">
        <v>2.5409999999999999</v>
      </c>
      <c r="BI19" s="9">
        <v>2.8740000000000001</v>
      </c>
      <c r="BJ19" s="9">
        <v>11.382</v>
      </c>
      <c r="BK19" s="9">
        <v>2.85</v>
      </c>
      <c r="BL19" s="9">
        <v>8.532</v>
      </c>
      <c r="BM19" s="9">
        <v>52</v>
      </c>
      <c r="BN19" s="9">
        <v>164.267</v>
      </c>
      <c r="BO19" s="9">
        <v>52</v>
      </c>
      <c r="BP19" s="9">
        <v>13.384</v>
      </c>
      <c r="BQ19" s="9">
        <v>8.3339999999999996</v>
      </c>
      <c r="BR19" s="9">
        <v>5.0490000000000004</v>
      </c>
      <c r="BS19" s="9">
        <v>0</v>
      </c>
      <c r="BT19" s="9">
        <v>0</v>
      </c>
      <c r="BU19" s="9">
        <v>0</v>
      </c>
      <c r="BV19" s="9">
        <v>1.9590000000000001</v>
      </c>
      <c r="BW19" s="9">
        <v>0.73499999999999999</v>
      </c>
      <c r="BX19" s="9">
        <v>1.2250000000000001</v>
      </c>
      <c r="BY19" s="9">
        <v>0.55100000000000005</v>
      </c>
      <c r="BZ19" s="9">
        <v>0.55100000000000005</v>
      </c>
      <c r="CA19" s="9">
        <v>0</v>
      </c>
      <c r="CB19" s="9">
        <v>10.872999999999999</v>
      </c>
      <c r="CC19" s="9">
        <v>7.048</v>
      </c>
      <c r="CD19" s="9">
        <v>3.8250000000000002</v>
      </c>
      <c r="CE19" s="9">
        <v>246.56800000000001</v>
      </c>
      <c r="CF19" s="9">
        <v>253.35</v>
      </c>
      <c r="CG19" s="9">
        <v>199.72399999999999</v>
      </c>
      <c r="CH19" s="9">
        <v>170.94800000000001</v>
      </c>
      <c r="CI19" s="9">
        <v>70.096000000000004</v>
      </c>
      <c r="CJ19" s="9">
        <v>100.852</v>
      </c>
      <c r="CK19" s="9">
        <v>15.58</v>
      </c>
      <c r="CL19" s="9">
        <v>4.625</v>
      </c>
      <c r="CM19" s="9">
        <v>10.955</v>
      </c>
      <c r="CN19" s="9">
        <v>44.7</v>
      </c>
      <c r="CO19" s="9">
        <v>21.187000000000001</v>
      </c>
      <c r="CP19" s="9">
        <v>23.513999999999999</v>
      </c>
      <c r="CQ19" s="9">
        <v>44.975999999999999</v>
      </c>
      <c r="CR19" s="9">
        <v>20.228999999999999</v>
      </c>
      <c r="CS19" s="9">
        <v>24.747</v>
      </c>
      <c r="CT19" s="9">
        <v>65.691999999999993</v>
      </c>
      <c r="CU19" s="9">
        <v>24.056000000000001</v>
      </c>
      <c r="CV19" s="9">
        <v>41.636000000000003</v>
      </c>
      <c r="CW19" s="9">
        <v>26</v>
      </c>
      <c r="CX19" s="9">
        <v>26</v>
      </c>
      <c r="CY19" s="9">
        <v>27.027000000000001</v>
      </c>
      <c r="CZ19" s="9">
        <v>79.388000000000005</v>
      </c>
      <c r="DA19" s="9">
        <v>31.468</v>
      </c>
      <c r="DB19" s="9">
        <v>47.92</v>
      </c>
      <c r="DC19" s="9">
        <v>8.85</v>
      </c>
      <c r="DD19" s="9">
        <v>3.4830000000000001</v>
      </c>
      <c r="DE19" s="9">
        <v>5.367</v>
      </c>
      <c r="DF19" s="9">
        <v>15.811</v>
      </c>
      <c r="DG19" s="9">
        <v>4.6210000000000004</v>
      </c>
      <c r="DH19" s="9">
        <v>11.19</v>
      </c>
      <c r="DI19" s="9">
        <v>19.77</v>
      </c>
      <c r="DJ19" s="9">
        <v>10.396000000000001</v>
      </c>
      <c r="DK19" s="9">
        <v>9.3740000000000006</v>
      </c>
      <c r="DL19" s="9">
        <v>34.957000000000001</v>
      </c>
      <c r="DM19" s="9">
        <v>12.968</v>
      </c>
      <c r="DN19" s="9">
        <v>21.99</v>
      </c>
      <c r="DO19" s="9">
        <v>34</v>
      </c>
      <c r="DP19" s="9">
        <v>34.363</v>
      </c>
      <c r="DQ19" s="9">
        <v>34</v>
      </c>
      <c r="DR19" s="9">
        <v>37.780999999999999</v>
      </c>
      <c r="DS19" s="9">
        <v>8.8209999999999997</v>
      </c>
      <c r="DT19" s="9">
        <v>28.96</v>
      </c>
      <c r="DU19" s="9">
        <v>5.827</v>
      </c>
      <c r="DV19" s="9">
        <v>1.657</v>
      </c>
      <c r="DW19" s="9">
        <v>4.17</v>
      </c>
      <c r="DX19" s="9">
        <v>11.872</v>
      </c>
      <c r="DY19" s="9">
        <v>3.218</v>
      </c>
      <c r="DZ19" s="9">
        <v>8.6539999999999999</v>
      </c>
      <c r="EA19" s="9">
        <v>10.224</v>
      </c>
      <c r="EB19" s="9">
        <v>2.0760000000000001</v>
      </c>
      <c r="EC19" s="9">
        <v>8.1470000000000002</v>
      </c>
      <c r="ED19" s="9">
        <v>9.859</v>
      </c>
      <c r="EE19" s="9">
        <v>1.87</v>
      </c>
      <c r="EF19" s="9">
        <v>7.9889999999999999</v>
      </c>
      <c r="EG19" s="9">
        <v>13</v>
      </c>
      <c r="EH19" s="9">
        <v>8</v>
      </c>
      <c r="EI19" s="9">
        <v>13</v>
      </c>
      <c r="EJ19" s="9">
        <v>41.606999999999999</v>
      </c>
      <c r="EK19" s="9">
        <v>22.646000000000001</v>
      </c>
      <c r="EL19" s="9">
        <v>18.96</v>
      </c>
      <c r="EM19" s="9">
        <v>3.0230000000000001</v>
      </c>
      <c r="EN19" s="9">
        <v>1.8260000000000001</v>
      </c>
      <c r="EO19" s="9">
        <v>1.198</v>
      </c>
      <c r="EP19" s="9">
        <v>3.9390000000000001</v>
      </c>
      <c r="EQ19" s="9">
        <v>1.403</v>
      </c>
      <c r="ER19" s="9">
        <v>2.5350000000000001</v>
      </c>
      <c r="ES19" s="9">
        <v>9.5459999999999994</v>
      </c>
      <c r="ET19" s="9">
        <v>8.3190000000000008</v>
      </c>
      <c r="EU19" s="9">
        <v>1.2270000000000001</v>
      </c>
      <c r="EV19" s="9">
        <v>25.099</v>
      </c>
      <c r="EW19" s="9">
        <v>11.098000000000001</v>
      </c>
      <c r="EX19" s="9">
        <v>14.000999999999999</v>
      </c>
      <c r="EY19" s="9">
        <v>93.903000000000006</v>
      </c>
      <c r="EZ19" s="9">
        <v>57.65</v>
      </c>
      <c r="FA19" s="9">
        <v>100.13800000000001</v>
      </c>
      <c r="FB19" s="9">
        <v>14.015000000000001</v>
      </c>
      <c r="FC19" s="9">
        <v>3.4529999999999998</v>
      </c>
      <c r="FD19" s="9">
        <v>10.561999999999999</v>
      </c>
      <c r="FE19" s="9">
        <v>0.27400000000000002</v>
      </c>
      <c r="FF19" s="9">
        <v>0</v>
      </c>
      <c r="FG19" s="9">
        <v>0.27400000000000002</v>
      </c>
      <c r="FH19" s="9">
        <v>2.7650000000000001</v>
      </c>
      <c r="FI19" s="9">
        <v>0.68600000000000005</v>
      </c>
      <c r="FJ19" s="9">
        <v>2.08</v>
      </c>
      <c r="FK19" s="9">
        <v>0.78800000000000003</v>
      </c>
      <c r="FL19" s="9">
        <v>0</v>
      </c>
      <c r="FM19" s="9">
        <v>0.78800000000000003</v>
      </c>
      <c r="FN19" s="9">
        <v>10.188000000000001</v>
      </c>
      <c r="FO19" s="9">
        <v>2.7669999999999999</v>
      </c>
      <c r="FP19" s="9">
        <v>7.42</v>
      </c>
      <c r="FQ19" s="9">
        <v>73.555000000000007</v>
      </c>
      <c r="FR19" s="9">
        <v>118.934</v>
      </c>
      <c r="FS19" s="9">
        <v>52</v>
      </c>
      <c r="FT19" s="9">
        <v>34.308</v>
      </c>
      <c r="FU19" s="9">
        <v>17.914999999999999</v>
      </c>
      <c r="FV19" s="9">
        <v>16.393000000000001</v>
      </c>
      <c r="FW19" s="9">
        <v>1.407</v>
      </c>
      <c r="FX19" s="9">
        <v>0</v>
      </c>
      <c r="FY19" s="9">
        <v>1.407</v>
      </c>
      <c r="FZ19" s="9">
        <v>13.042999999999999</v>
      </c>
      <c r="GA19" s="9">
        <v>10.374000000000001</v>
      </c>
      <c r="GB19" s="9">
        <v>2.67</v>
      </c>
      <c r="GC19" s="9">
        <v>11.093</v>
      </c>
      <c r="GD19" s="9">
        <v>4.9329999999999998</v>
      </c>
      <c r="GE19" s="9">
        <v>6.16</v>
      </c>
      <c r="GF19" s="9">
        <v>8.7639999999999993</v>
      </c>
      <c r="GG19" s="9">
        <v>2.6080000000000001</v>
      </c>
      <c r="GH19" s="9">
        <v>6.1559999999999997</v>
      </c>
      <c r="GI19" s="9">
        <v>18.085000000000001</v>
      </c>
      <c r="GJ19" s="9">
        <v>12</v>
      </c>
      <c r="GK19" s="9">
        <v>31.405000000000001</v>
      </c>
      <c r="GL19" s="9">
        <v>35.378999999999998</v>
      </c>
      <c r="GM19" s="9">
        <v>11.295999999999999</v>
      </c>
      <c r="GN19" s="9">
        <v>24.082999999999998</v>
      </c>
      <c r="GO19" s="9">
        <v>3.0150000000000001</v>
      </c>
      <c r="GP19" s="9">
        <v>0</v>
      </c>
      <c r="GQ19" s="9">
        <v>3.0150000000000001</v>
      </c>
      <c r="GR19" s="9">
        <v>12.356999999999999</v>
      </c>
      <c r="GS19" s="9">
        <v>4.782</v>
      </c>
      <c r="GT19" s="9">
        <v>7.5750000000000002</v>
      </c>
      <c r="GU19" s="9">
        <v>11.379</v>
      </c>
      <c r="GV19" s="9">
        <v>3.9550000000000001</v>
      </c>
      <c r="GW19" s="9">
        <v>7.423</v>
      </c>
      <c r="GX19" s="9">
        <v>8.6280000000000001</v>
      </c>
      <c r="GY19" s="9">
        <v>2.5590000000000002</v>
      </c>
      <c r="GZ19" s="9">
        <v>6.069</v>
      </c>
      <c r="HA19" s="9">
        <v>14.997999999999999</v>
      </c>
      <c r="HB19" s="9">
        <v>16.715</v>
      </c>
      <c r="HC19" s="9">
        <v>13.513</v>
      </c>
      <c r="HD19" s="9">
        <v>7.8579999999999997</v>
      </c>
      <c r="HE19" s="9">
        <v>5.9649999999999999</v>
      </c>
      <c r="HF19" s="9">
        <v>1.8939999999999999</v>
      </c>
      <c r="HG19" s="9">
        <v>2.0339999999999998</v>
      </c>
      <c r="HH19" s="9">
        <v>1.1419999999999999</v>
      </c>
      <c r="HI19" s="9">
        <v>0.89200000000000002</v>
      </c>
      <c r="HJ19" s="9">
        <v>0.72399999999999998</v>
      </c>
      <c r="HK19" s="9">
        <v>0.72399999999999998</v>
      </c>
      <c r="HL19" s="9">
        <v>0</v>
      </c>
      <c r="HM19" s="9">
        <v>1.946</v>
      </c>
      <c r="HN19" s="9">
        <v>0.94499999999999995</v>
      </c>
      <c r="HO19" s="9">
        <v>1.002</v>
      </c>
      <c r="HP19" s="9">
        <v>3.1539999999999999</v>
      </c>
      <c r="HQ19" s="9">
        <v>3.1539999999999999</v>
      </c>
      <c r="HR19" s="9">
        <v>0</v>
      </c>
      <c r="HS19" s="9">
        <v>34.914000000000001</v>
      </c>
      <c r="HT19" s="9">
        <v>48.511000000000003</v>
      </c>
      <c r="HU19" s="9">
        <v>9.4619999999999997</v>
      </c>
      <c r="HV19" s="9">
        <v>31.83</v>
      </c>
      <c r="HW19" s="9">
        <v>14.23</v>
      </c>
      <c r="HX19" s="9">
        <v>17.600000000000001</v>
      </c>
      <c r="HY19" s="9">
        <v>4.8090000000000002</v>
      </c>
      <c r="HZ19" s="9">
        <v>3.9209999999999998</v>
      </c>
      <c r="IA19" s="9">
        <v>0.88800000000000001</v>
      </c>
      <c r="IB19" s="9">
        <v>10.385999999999999</v>
      </c>
      <c r="IC19" s="9">
        <v>4.8760000000000003</v>
      </c>
      <c r="ID19" s="9">
        <v>5.51</v>
      </c>
      <c r="IE19" s="9">
        <v>10.335000000000001</v>
      </c>
      <c r="IF19" s="9">
        <v>3.1120000000000001</v>
      </c>
      <c r="IG19" s="9">
        <v>7.2220000000000004</v>
      </c>
      <c r="IH19" s="9">
        <v>6.3</v>
      </c>
      <c r="II19" s="9">
        <v>2.3210000000000002</v>
      </c>
      <c r="IJ19" s="9">
        <v>3.9790000000000001</v>
      </c>
      <c r="IK19" s="9">
        <v>14.87</v>
      </c>
      <c r="IL19" s="9">
        <v>7.0350000000000001</v>
      </c>
      <c r="IM19" s="9">
        <v>19.300999999999998</v>
      </c>
      <c r="IN19" s="9">
        <v>15.786</v>
      </c>
      <c r="IO19" s="9">
        <v>6.4180000000000001</v>
      </c>
      <c r="IP19" s="9">
        <v>9.3689999999999998</v>
      </c>
      <c r="IQ19" s="9">
        <v>2.9769999999999999</v>
      </c>
    </row>
    <row r="20" spans="1:251">
      <c r="A20" s="10">
        <v>45323</v>
      </c>
      <c r="B20" s="9">
        <v>4.6459999999999999</v>
      </c>
      <c r="C20" s="9">
        <v>0</v>
      </c>
      <c r="D20" s="9">
        <v>4.6459999999999999</v>
      </c>
      <c r="E20" s="9">
        <v>7.2569999999999997</v>
      </c>
      <c r="F20" s="9">
        <v>3.903</v>
      </c>
      <c r="G20" s="9">
        <v>3.3530000000000002</v>
      </c>
      <c r="H20" s="9">
        <v>24.204999999999998</v>
      </c>
      <c r="I20" s="9">
        <v>6.9219999999999997</v>
      </c>
      <c r="J20" s="9">
        <v>17.283000000000001</v>
      </c>
      <c r="K20" s="9">
        <v>52</v>
      </c>
      <c r="L20" s="9">
        <v>96.373000000000005</v>
      </c>
      <c r="M20" s="9">
        <v>52</v>
      </c>
      <c r="N20" s="9">
        <v>55.417000000000002</v>
      </c>
      <c r="O20" s="9">
        <v>18.802</v>
      </c>
      <c r="P20" s="9">
        <v>36.613999999999997</v>
      </c>
      <c r="Q20" s="9">
        <v>8.8309999999999995</v>
      </c>
      <c r="R20" s="9">
        <v>2.2730000000000001</v>
      </c>
      <c r="S20" s="9">
        <v>6.5579999999999998</v>
      </c>
      <c r="T20" s="9">
        <v>7.0579999999999998</v>
      </c>
      <c r="U20" s="9">
        <v>2.19</v>
      </c>
      <c r="V20" s="9">
        <v>4.8680000000000003</v>
      </c>
      <c r="W20" s="9">
        <v>13.808</v>
      </c>
      <c r="X20" s="9">
        <v>7.4850000000000003</v>
      </c>
      <c r="Y20" s="9">
        <v>6.3230000000000004</v>
      </c>
      <c r="Z20" s="9">
        <v>25.72</v>
      </c>
      <c r="AA20" s="9">
        <v>6.8540000000000001</v>
      </c>
      <c r="AB20" s="9">
        <v>18.866</v>
      </c>
      <c r="AC20" s="9">
        <v>29.427</v>
      </c>
      <c r="AD20" s="9">
        <v>25.667000000000002</v>
      </c>
      <c r="AE20" s="9">
        <v>52</v>
      </c>
      <c r="AF20" s="9">
        <v>29.751999999999999</v>
      </c>
      <c r="AG20" s="9">
        <v>10.632999999999999</v>
      </c>
      <c r="AH20" s="9">
        <v>19.12</v>
      </c>
      <c r="AI20" s="9">
        <v>6.8040000000000003</v>
      </c>
      <c r="AJ20" s="9">
        <v>2.2730000000000001</v>
      </c>
      <c r="AK20" s="9">
        <v>4.53</v>
      </c>
      <c r="AL20" s="9">
        <v>4.8639999999999999</v>
      </c>
      <c r="AM20" s="9">
        <v>1.3720000000000001</v>
      </c>
      <c r="AN20" s="9">
        <v>3.4910000000000001</v>
      </c>
      <c r="AO20" s="9">
        <v>6.782</v>
      </c>
      <c r="AP20" s="9">
        <v>3.5190000000000001</v>
      </c>
      <c r="AQ20" s="9">
        <v>3.2629999999999999</v>
      </c>
      <c r="AR20" s="9">
        <v>11.303000000000001</v>
      </c>
      <c r="AS20" s="9">
        <v>3.468</v>
      </c>
      <c r="AT20" s="9">
        <v>7.835</v>
      </c>
      <c r="AU20" s="9">
        <v>14.696999999999999</v>
      </c>
      <c r="AV20" s="9">
        <v>16.18</v>
      </c>
      <c r="AW20" s="9">
        <v>14.175000000000001</v>
      </c>
      <c r="AX20" s="9">
        <v>25.664000000000001</v>
      </c>
      <c r="AY20" s="9">
        <v>8.17</v>
      </c>
      <c r="AZ20" s="9">
        <v>17.494</v>
      </c>
      <c r="BA20" s="9">
        <v>2.0270000000000001</v>
      </c>
      <c r="BB20" s="9">
        <v>0</v>
      </c>
      <c r="BC20" s="9">
        <v>2.0270000000000001</v>
      </c>
      <c r="BD20" s="9">
        <v>2.194</v>
      </c>
      <c r="BE20" s="9">
        <v>0.81799999999999995</v>
      </c>
      <c r="BF20" s="9">
        <v>1.377</v>
      </c>
      <c r="BG20" s="9">
        <v>7.0250000000000004</v>
      </c>
      <c r="BH20" s="9">
        <v>3.9649999999999999</v>
      </c>
      <c r="BI20" s="9">
        <v>3.06</v>
      </c>
      <c r="BJ20" s="9">
        <v>14.417</v>
      </c>
      <c r="BK20" s="9">
        <v>3.3860000000000001</v>
      </c>
      <c r="BL20" s="9">
        <v>11.031000000000001</v>
      </c>
      <c r="BM20" s="9">
        <v>52</v>
      </c>
      <c r="BN20" s="9">
        <v>30</v>
      </c>
      <c r="BO20" s="9">
        <v>94.837999999999994</v>
      </c>
      <c r="BP20" s="9">
        <v>8.9120000000000008</v>
      </c>
      <c r="BQ20" s="9">
        <v>6.3040000000000003</v>
      </c>
      <c r="BR20" s="9">
        <v>2.609</v>
      </c>
      <c r="BS20" s="9">
        <v>0</v>
      </c>
      <c r="BT20" s="9">
        <v>0</v>
      </c>
      <c r="BU20" s="9">
        <v>0</v>
      </c>
      <c r="BV20" s="9">
        <v>0.57199999999999995</v>
      </c>
      <c r="BW20" s="9">
        <v>0.57199999999999995</v>
      </c>
      <c r="BX20" s="9">
        <v>0</v>
      </c>
      <c r="BY20" s="9">
        <v>3.0270000000000001</v>
      </c>
      <c r="BZ20" s="9">
        <v>1.296</v>
      </c>
      <c r="CA20" s="9">
        <v>1.7310000000000001</v>
      </c>
      <c r="CB20" s="9">
        <v>5.3140000000000001</v>
      </c>
      <c r="CC20" s="9">
        <v>4.4349999999999996</v>
      </c>
      <c r="CD20" s="9">
        <v>0.878</v>
      </c>
      <c r="CE20" s="9">
        <v>52</v>
      </c>
      <c r="CF20" s="9">
        <v>81.966999999999999</v>
      </c>
      <c r="CG20" s="9">
        <v>23.488</v>
      </c>
      <c r="CH20" s="9">
        <v>209.042</v>
      </c>
      <c r="CI20" s="9">
        <v>82.421000000000006</v>
      </c>
      <c r="CJ20" s="9">
        <v>126.621</v>
      </c>
      <c r="CK20" s="9">
        <v>19.135000000000002</v>
      </c>
      <c r="CL20" s="9">
        <v>5.3949999999999996</v>
      </c>
      <c r="CM20" s="9">
        <v>13.74</v>
      </c>
      <c r="CN20" s="9">
        <v>32.470999999999997</v>
      </c>
      <c r="CO20" s="9">
        <v>13.433</v>
      </c>
      <c r="CP20" s="9">
        <v>19.038</v>
      </c>
      <c r="CQ20" s="9">
        <v>69.14</v>
      </c>
      <c r="CR20" s="9">
        <v>28.943000000000001</v>
      </c>
      <c r="CS20" s="9">
        <v>40.197000000000003</v>
      </c>
      <c r="CT20" s="9">
        <v>88.295000000000002</v>
      </c>
      <c r="CU20" s="9">
        <v>34.65</v>
      </c>
      <c r="CV20" s="9">
        <v>53.645000000000003</v>
      </c>
      <c r="CW20" s="9">
        <v>28</v>
      </c>
      <c r="CX20" s="9">
        <v>30.303000000000001</v>
      </c>
      <c r="CY20" s="9">
        <v>26.233000000000001</v>
      </c>
      <c r="CZ20" s="9">
        <v>93.53</v>
      </c>
      <c r="DA20" s="9">
        <v>29.524999999999999</v>
      </c>
      <c r="DB20" s="9">
        <v>64.004999999999995</v>
      </c>
      <c r="DC20" s="9">
        <v>9.0280000000000005</v>
      </c>
      <c r="DD20" s="9">
        <v>1.704</v>
      </c>
      <c r="DE20" s="9">
        <v>7.3239999999999998</v>
      </c>
      <c r="DF20" s="9">
        <v>13.023999999999999</v>
      </c>
      <c r="DG20" s="9">
        <v>4.3170000000000002</v>
      </c>
      <c r="DH20" s="9">
        <v>8.7070000000000007</v>
      </c>
      <c r="DI20" s="9">
        <v>25.215</v>
      </c>
      <c r="DJ20" s="9">
        <v>9.1010000000000009</v>
      </c>
      <c r="DK20" s="9">
        <v>16.114000000000001</v>
      </c>
      <c r="DL20" s="9">
        <v>46.262999999999998</v>
      </c>
      <c r="DM20" s="9">
        <v>14.403</v>
      </c>
      <c r="DN20" s="9">
        <v>31.86</v>
      </c>
      <c r="DO20" s="9">
        <v>46.366999999999997</v>
      </c>
      <c r="DP20" s="9">
        <v>47.527999999999999</v>
      </c>
      <c r="DQ20" s="9">
        <v>42.417999999999999</v>
      </c>
      <c r="DR20" s="9">
        <v>50.402000000000001</v>
      </c>
      <c r="DS20" s="9">
        <v>13.875</v>
      </c>
      <c r="DT20" s="9">
        <v>36.527999999999999</v>
      </c>
      <c r="DU20" s="9">
        <v>4.2779999999999996</v>
      </c>
      <c r="DV20" s="9">
        <v>0.85799999999999998</v>
      </c>
      <c r="DW20" s="9">
        <v>3.4209999999999998</v>
      </c>
      <c r="DX20" s="9">
        <v>7.13</v>
      </c>
      <c r="DY20" s="9">
        <v>2.081</v>
      </c>
      <c r="DZ20" s="9">
        <v>5.0490000000000004</v>
      </c>
      <c r="EA20" s="9">
        <v>14.551</v>
      </c>
      <c r="EB20" s="9">
        <v>5.8209999999999997</v>
      </c>
      <c r="EC20" s="9">
        <v>8.7309999999999999</v>
      </c>
      <c r="ED20" s="9">
        <v>24.443000000000001</v>
      </c>
      <c r="EE20" s="9">
        <v>5.1150000000000002</v>
      </c>
      <c r="EF20" s="9">
        <v>19.327000000000002</v>
      </c>
      <c r="EG20" s="9">
        <v>35.280999999999999</v>
      </c>
      <c r="EH20" s="9">
        <v>24.486000000000001</v>
      </c>
      <c r="EI20" s="9">
        <v>52</v>
      </c>
      <c r="EJ20" s="9">
        <v>43.128</v>
      </c>
      <c r="EK20" s="9">
        <v>15.65</v>
      </c>
      <c r="EL20" s="9">
        <v>27.477</v>
      </c>
      <c r="EM20" s="9">
        <v>4.7489999999999997</v>
      </c>
      <c r="EN20" s="9">
        <v>0.84599999999999997</v>
      </c>
      <c r="EO20" s="9">
        <v>3.903</v>
      </c>
      <c r="EP20" s="9">
        <v>5.8949999999999996</v>
      </c>
      <c r="EQ20" s="9">
        <v>2.2360000000000002</v>
      </c>
      <c r="ER20" s="9">
        <v>3.6589999999999998</v>
      </c>
      <c r="ES20" s="9">
        <v>10.663</v>
      </c>
      <c r="ET20" s="9">
        <v>3.28</v>
      </c>
      <c r="EU20" s="9">
        <v>7.383</v>
      </c>
      <c r="EV20" s="9">
        <v>21.82</v>
      </c>
      <c r="EW20" s="9">
        <v>9.2880000000000003</v>
      </c>
      <c r="EX20" s="9">
        <v>12.532999999999999</v>
      </c>
      <c r="EY20" s="9">
        <v>51.564</v>
      </c>
      <c r="EZ20" s="9">
        <v>52</v>
      </c>
      <c r="FA20" s="9">
        <v>30.332999999999998</v>
      </c>
      <c r="FB20" s="9">
        <v>15.694000000000001</v>
      </c>
      <c r="FC20" s="9">
        <v>2.4550000000000001</v>
      </c>
      <c r="FD20" s="9">
        <v>13.239000000000001</v>
      </c>
      <c r="FE20" s="9">
        <v>3.65</v>
      </c>
      <c r="FF20" s="9">
        <v>0</v>
      </c>
      <c r="FG20" s="9">
        <v>3.65</v>
      </c>
      <c r="FH20" s="9">
        <v>1.94</v>
      </c>
      <c r="FI20" s="9">
        <v>0.70299999999999996</v>
      </c>
      <c r="FJ20" s="9">
        <v>1.2370000000000001</v>
      </c>
      <c r="FK20" s="9">
        <v>4.2759999999999998</v>
      </c>
      <c r="FL20" s="9">
        <v>1.2749999999999999</v>
      </c>
      <c r="FM20" s="9">
        <v>3.0009999999999999</v>
      </c>
      <c r="FN20" s="9">
        <v>5.8280000000000003</v>
      </c>
      <c r="FO20" s="9">
        <v>0.47699999999999998</v>
      </c>
      <c r="FP20" s="9">
        <v>5.351</v>
      </c>
      <c r="FQ20" s="9">
        <v>16.581</v>
      </c>
      <c r="FR20" s="9">
        <v>15.102</v>
      </c>
      <c r="FS20" s="9">
        <v>17</v>
      </c>
      <c r="FT20" s="9">
        <v>42.203000000000003</v>
      </c>
      <c r="FU20" s="9">
        <v>21.324999999999999</v>
      </c>
      <c r="FV20" s="9">
        <v>20.878</v>
      </c>
      <c r="FW20" s="9">
        <v>2.4089999999999998</v>
      </c>
      <c r="FX20" s="9">
        <v>1.2330000000000001</v>
      </c>
      <c r="FY20" s="9">
        <v>1.1759999999999999</v>
      </c>
      <c r="FZ20" s="9">
        <v>5.851</v>
      </c>
      <c r="GA20" s="9">
        <v>2.6309999999999998</v>
      </c>
      <c r="GB20" s="9">
        <v>3.22</v>
      </c>
      <c r="GC20" s="9">
        <v>17.986999999999998</v>
      </c>
      <c r="GD20" s="9">
        <v>8.468</v>
      </c>
      <c r="GE20" s="9">
        <v>9.52</v>
      </c>
      <c r="GF20" s="9">
        <v>15.956</v>
      </c>
      <c r="GG20" s="9">
        <v>8.9930000000000003</v>
      </c>
      <c r="GH20" s="9">
        <v>6.9630000000000001</v>
      </c>
      <c r="GI20" s="9">
        <v>26</v>
      </c>
      <c r="GJ20" s="9">
        <v>25.53</v>
      </c>
      <c r="GK20" s="9">
        <v>29.920999999999999</v>
      </c>
      <c r="GL20" s="9">
        <v>47.963999999999999</v>
      </c>
      <c r="GM20" s="9">
        <v>22.835000000000001</v>
      </c>
      <c r="GN20" s="9">
        <v>25.128</v>
      </c>
      <c r="GO20" s="9">
        <v>2.2810000000000001</v>
      </c>
      <c r="GP20" s="9">
        <v>1.55</v>
      </c>
      <c r="GQ20" s="9">
        <v>0.73099999999999998</v>
      </c>
      <c r="GR20" s="9">
        <v>9.6140000000000008</v>
      </c>
      <c r="GS20" s="9">
        <v>4.2480000000000002</v>
      </c>
      <c r="GT20" s="9">
        <v>5.3659999999999997</v>
      </c>
      <c r="GU20" s="9">
        <v>17.794</v>
      </c>
      <c r="GV20" s="9">
        <v>7.7309999999999999</v>
      </c>
      <c r="GW20" s="9">
        <v>10.063000000000001</v>
      </c>
      <c r="GX20" s="9">
        <v>18.274000000000001</v>
      </c>
      <c r="GY20" s="9">
        <v>9.3059999999999992</v>
      </c>
      <c r="GZ20" s="9">
        <v>8.968</v>
      </c>
      <c r="HA20" s="9">
        <v>26</v>
      </c>
      <c r="HB20" s="9">
        <v>34.284999999999997</v>
      </c>
      <c r="HC20" s="9">
        <v>23.44</v>
      </c>
      <c r="HD20" s="9">
        <v>9.6509999999999998</v>
      </c>
      <c r="HE20" s="9">
        <v>6.2809999999999997</v>
      </c>
      <c r="HF20" s="9">
        <v>3.37</v>
      </c>
      <c r="HG20" s="9">
        <v>1.7669999999999999</v>
      </c>
      <c r="HH20" s="9">
        <v>0.90800000000000003</v>
      </c>
      <c r="HI20" s="9">
        <v>0.85899999999999999</v>
      </c>
      <c r="HJ20" s="9">
        <v>2.0430000000000001</v>
      </c>
      <c r="HK20" s="9">
        <v>1.5349999999999999</v>
      </c>
      <c r="HL20" s="9">
        <v>0.50800000000000001</v>
      </c>
      <c r="HM20" s="9">
        <v>3.867</v>
      </c>
      <c r="HN20" s="9">
        <v>2.3679999999999999</v>
      </c>
      <c r="HO20" s="9">
        <v>1.4990000000000001</v>
      </c>
      <c r="HP20" s="9">
        <v>1.974</v>
      </c>
      <c r="HQ20" s="9">
        <v>1.47</v>
      </c>
      <c r="HR20" s="9">
        <v>0.504</v>
      </c>
      <c r="HS20" s="9">
        <v>26</v>
      </c>
      <c r="HT20" s="9">
        <v>20.55</v>
      </c>
      <c r="HU20" s="9">
        <v>26.132000000000001</v>
      </c>
      <c r="HV20" s="9">
        <v>41.75</v>
      </c>
      <c r="HW20" s="9">
        <v>21.390999999999998</v>
      </c>
      <c r="HX20" s="9">
        <v>20.359000000000002</v>
      </c>
      <c r="HY20" s="9">
        <v>5.7919999999999998</v>
      </c>
      <c r="HZ20" s="9">
        <v>1.637</v>
      </c>
      <c r="IA20" s="9">
        <v>4.1550000000000002</v>
      </c>
      <c r="IB20" s="9">
        <v>6.2469999999999999</v>
      </c>
      <c r="IC20" s="9">
        <v>4.6280000000000001</v>
      </c>
      <c r="ID20" s="9">
        <v>1.619</v>
      </c>
      <c r="IE20" s="9">
        <v>12.587</v>
      </c>
      <c r="IF20" s="9">
        <v>6.593</v>
      </c>
      <c r="IG20" s="9">
        <v>5.9930000000000003</v>
      </c>
      <c r="IH20" s="9">
        <v>17.123999999999999</v>
      </c>
      <c r="II20" s="9">
        <v>8.532</v>
      </c>
      <c r="IJ20" s="9">
        <v>8.5920000000000005</v>
      </c>
      <c r="IK20" s="9">
        <v>30</v>
      </c>
      <c r="IL20" s="9">
        <v>29.741</v>
      </c>
      <c r="IM20" s="9">
        <v>36.067999999999998</v>
      </c>
      <c r="IN20" s="9">
        <v>19.126999999999999</v>
      </c>
      <c r="IO20" s="9">
        <v>8.6859999999999999</v>
      </c>
      <c r="IP20" s="9">
        <v>10.441000000000001</v>
      </c>
      <c r="IQ20" s="9">
        <v>2.9940000000000002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3513</v>
      </c>
      <c r="C1" s="3" t="s">
        <v>3514</v>
      </c>
      <c r="D1" s="3" t="s">
        <v>3515</v>
      </c>
      <c r="E1" s="3" t="s">
        <v>3516</v>
      </c>
      <c r="F1" s="3" t="s">
        <v>3517</v>
      </c>
      <c r="G1" s="3" t="s">
        <v>3518</v>
      </c>
      <c r="H1" s="3" t="s">
        <v>3519</v>
      </c>
      <c r="I1" s="3" t="s">
        <v>3520</v>
      </c>
      <c r="J1" s="3" t="s">
        <v>3521</v>
      </c>
      <c r="K1" s="3" t="s">
        <v>3522</v>
      </c>
      <c r="L1" s="3" t="s">
        <v>3523</v>
      </c>
      <c r="M1" s="3" t="s">
        <v>3524</v>
      </c>
      <c r="N1" s="3" t="s">
        <v>3525</v>
      </c>
      <c r="O1" s="3" t="s">
        <v>3526</v>
      </c>
      <c r="P1" s="3" t="s">
        <v>3527</v>
      </c>
      <c r="Q1" s="3" t="s">
        <v>3528</v>
      </c>
      <c r="R1" s="3" t="s">
        <v>3529</v>
      </c>
      <c r="S1" s="3" t="s">
        <v>3530</v>
      </c>
      <c r="T1" s="3" t="s">
        <v>3531</v>
      </c>
      <c r="U1" s="3" t="s">
        <v>3532</v>
      </c>
      <c r="V1" s="3" t="s">
        <v>3533</v>
      </c>
      <c r="W1" s="3" t="s">
        <v>3534</v>
      </c>
      <c r="X1" s="3" t="s">
        <v>3535</v>
      </c>
      <c r="Y1" s="3" t="s">
        <v>3536</v>
      </c>
      <c r="Z1" s="3" t="s">
        <v>3537</v>
      </c>
      <c r="AA1" s="3" t="s">
        <v>3538</v>
      </c>
      <c r="AB1" s="3" t="s">
        <v>3539</v>
      </c>
      <c r="AC1" s="3" t="s">
        <v>3540</v>
      </c>
      <c r="AD1" s="3" t="s">
        <v>3541</v>
      </c>
      <c r="AE1" s="3" t="s">
        <v>3542</v>
      </c>
      <c r="AF1" s="3" t="s">
        <v>3543</v>
      </c>
      <c r="AG1" s="3" t="s">
        <v>3544</v>
      </c>
      <c r="AH1" s="3" t="s">
        <v>3545</v>
      </c>
      <c r="AI1" s="3" t="s">
        <v>3546</v>
      </c>
      <c r="AJ1" s="3" t="s">
        <v>3547</v>
      </c>
      <c r="AK1" s="3" t="s">
        <v>3548</v>
      </c>
      <c r="AL1" s="3" t="s">
        <v>3549</v>
      </c>
      <c r="AM1" s="3" t="s">
        <v>3550</v>
      </c>
      <c r="AN1" s="3" t="s">
        <v>3551</v>
      </c>
      <c r="AO1" s="3" t="s">
        <v>3552</v>
      </c>
      <c r="AP1" s="3" t="s">
        <v>3553</v>
      </c>
      <c r="AQ1" s="3" t="s">
        <v>3554</v>
      </c>
      <c r="AR1" s="3" t="s">
        <v>3555</v>
      </c>
      <c r="AS1" s="3" t="s">
        <v>3556</v>
      </c>
      <c r="AT1" s="3" t="s">
        <v>3557</v>
      </c>
      <c r="AU1" s="3" t="s">
        <v>3558</v>
      </c>
      <c r="AV1" s="3" t="s">
        <v>3559</v>
      </c>
      <c r="AW1" s="3" t="s">
        <v>3560</v>
      </c>
      <c r="AX1" s="3" t="s">
        <v>3561</v>
      </c>
      <c r="AY1" s="3" t="s">
        <v>3562</v>
      </c>
      <c r="AZ1" s="3" t="s">
        <v>3563</v>
      </c>
      <c r="BA1" s="3" t="s">
        <v>3564</v>
      </c>
      <c r="BB1" s="3" t="s">
        <v>3565</v>
      </c>
      <c r="BC1" s="3" t="s">
        <v>3566</v>
      </c>
      <c r="BD1" s="3" t="s">
        <v>3567</v>
      </c>
      <c r="BE1" s="3" t="s">
        <v>3568</v>
      </c>
      <c r="BF1" s="3" t="s">
        <v>3569</v>
      </c>
      <c r="BG1" s="3" t="s">
        <v>3570</v>
      </c>
      <c r="BH1" s="3" t="s">
        <v>3571</v>
      </c>
      <c r="BI1" s="3" t="s">
        <v>3572</v>
      </c>
      <c r="BJ1" s="3" t="s">
        <v>3573</v>
      </c>
      <c r="BK1" s="3" t="s">
        <v>3574</v>
      </c>
      <c r="BL1" s="3" t="s">
        <v>3575</v>
      </c>
      <c r="BM1" s="3" t="s">
        <v>3576</v>
      </c>
      <c r="BN1" s="3" t="s">
        <v>3577</v>
      </c>
      <c r="BO1" s="3" t="s">
        <v>3578</v>
      </c>
      <c r="BP1" s="3" t="s">
        <v>3579</v>
      </c>
      <c r="BQ1" s="3" t="s">
        <v>3580</v>
      </c>
      <c r="BR1" s="3" t="s">
        <v>3581</v>
      </c>
      <c r="BS1" s="3" t="s">
        <v>3582</v>
      </c>
      <c r="BT1" s="3" t="s">
        <v>3583</v>
      </c>
      <c r="BU1" s="3" t="s">
        <v>3584</v>
      </c>
      <c r="BV1" s="3" t="s">
        <v>3585</v>
      </c>
      <c r="BW1" s="3" t="s">
        <v>3586</v>
      </c>
      <c r="BX1" s="3" t="s">
        <v>3587</v>
      </c>
      <c r="BY1" s="3" t="s">
        <v>3588</v>
      </c>
      <c r="BZ1" s="3" t="s">
        <v>3589</v>
      </c>
      <c r="CA1" s="3" t="s">
        <v>3590</v>
      </c>
      <c r="CB1" s="3" t="s">
        <v>3591</v>
      </c>
      <c r="CC1" s="3" t="s">
        <v>3592</v>
      </c>
      <c r="CD1" s="3" t="s">
        <v>3593</v>
      </c>
      <c r="CE1" s="3" t="s">
        <v>3594</v>
      </c>
      <c r="CF1" s="3" t="s">
        <v>3595</v>
      </c>
      <c r="CG1" s="3" t="s">
        <v>3596</v>
      </c>
      <c r="CH1" s="3" t="s">
        <v>3597</v>
      </c>
      <c r="CI1" s="3" t="s">
        <v>3598</v>
      </c>
      <c r="CJ1" s="3" t="s">
        <v>3599</v>
      </c>
      <c r="CK1" s="3" t="s">
        <v>3600</v>
      </c>
      <c r="CL1" s="3" t="s">
        <v>3601</v>
      </c>
      <c r="CM1" s="3" t="s">
        <v>3602</v>
      </c>
      <c r="CN1" s="3" t="s">
        <v>3603</v>
      </c>
      <c r="CO1" s="3" t="s">
        <v>3604</v>
      </c>
      <c r="CP1" s="3" t="s">
        <v>3605</v>
      </c>
      <c r="CQ1" s="3" t="s">
        <v>3606</v>
      </c>
      <c r="CR1" s="3" t="s">
        <v>3607</v>
      </c>
      <c r="CS1" s="3" t="s">
        <v>3608</v>
      </c>
      <c r="CT1" s="3" t="s">
        <v>3609</v>
      </c>
      <c r="CU1" s="3" t="s">
        <v>3610</v>
      </c>
      <c r="CV1" s="3" t="s">
        <v>3611</v>
      </c>
      <c r="CW1" s="3" t="s">
        <v>3612</v>
      </c>
      <c r="CX1" s="3" t="s">
        <v>3613</v>
      </c>
      <c r="CY1" s="3" t="s">
        <v>3614</v>
      </c>
      <c r="CZ1" s="3" t="s">
        <v>3615</v>
      </c>
      <c r="DA1" s="3" t="s">
        <v>3616</v>
      </c>
      <c r="DB1" s="3" t="s">
        <v>3617</v>
      </c>
      <c r="DC1" s="3" t="s">
        <v>3618</v>
      </c>
      <c r="DD1" s="3" t="s">
        <v>3619</v>
      </c>
      <c r="DE1" s="3" t="s">
        <v>3620</v>
      </c>
      <c r="DF1" s="3" t="s">
        <v>3621</v>
      </c>
      <c r="DG1" s="3" t="s">
        <v>3622</v>
      </c>
      <c r="DH1" s="3" t="s">
        <v>3623</v>
      </c>
      <c r="DI1" s="3" t="s">
        <v>3624</v>
      </c>
      <c r="DJ1" s="3" t="s">
        <v>3625</v>
      </c>
      <c r="DK1" s="3" t="s">
        <v>3626</v>
      </c>
      <c r="DL1" s="3" t="s">
        <v>3627</v>
      </c>
      <c r="DM1" s="3" t="s">
        <v>3628</v>
      </c>
      <c r="DN1" s="3" t="s">
        <v>3629</v>
      </c>
      <c r="DO1" s="3" t="s">
        <v>3630</v>
      </c>
      <c r="DP1" s="3" t="s">
        <v>3631</v>
      </c>
      <c r="DQ1" s="3" t="s">
        <v>3632</v>
      </c>
      <c r="DR1" s="3" t="s">
        <v>3633</v>
      </c>
      <c r="DS1" s="3" t="s">
        <v>3634</v>
      </c>
      <c r="DT1" s="3" t="s">
        <v>3635</v>
      </c>
      <c r="DU1" s="3" t="s">
        <v>3636</v>
      </c>
      <c r="DV1" s="3" t="s">
        <v>3637</v>
      </c>
      <c r="DW1" s="3" t="s">
        <v>3638</v>
      </c>
      <c r="DX1" s="3" t="s">
        <v>3639</v>
      </c>
      <c r="DY1" s="3" t="s">
        <v>3640</v>
      </c>
      <c r="DZ1" s="3" t="s">
        <v>3641</v>
      </c>
      <c r="EA1" s="3" t="s">
        <v>3642</v>
      </c>
      <c r="EB1" s="3" t="s">
        <v>3643</v>
      </c>
      <c r="EC1" s="3" t="s">
        <v>3644</v>
      </c>
      <c r="ED1" s="3" t="s">
        <v>3645</v>
      </c>
      <c r="EE1" s="3" t="s">
        <v>3646</v>
      </c>
      <c r="EF1" s="3" t="s">
        <v>3647</v>
      </c>
      <c r="EG1" s="3" t="s">
        <v>3648</v>
      </c>
      <c r="EH1" s="3" t="s">
        <v>3649</v>
      </c>
      <c r="EI1" s="3" t="s">
        <v>3650</v>
      </c>
      <c r="EJ1" s="3" t="s">
        <v>3651</v>
      </c>
      <c r="EK1" s="3" t="s">
        <v>3652</v>
      </c>
      <c r="EL1" s="3" t="s">
        <v>3653</v>
      </c>
      <c r="EM1" s="3" t="s">
        <v>3654</v>
      </c>
      <c r="EN1" s="3" t="s">
        <v>3655</v>
      </c>
      <c r="EO1" s="3" t="s">
        <v>3656</v>
      </c>
      <c r="EP1" s="3" t="s">
        <v>3657</v>
      </c>
      <c r="EQ1" s="3" t="s">
        <v>3658</v>
      </c>
      <c r="ER1" s="3" t="s">
        <v>3659</v>
      </c>
      <c r="ES1" s="3" t="s">
        <v>3660</v>
      </c>
      <c r="ET1" s="3" t="s">
        <v>3661</v>
      </c>
      <c r="EU1" s="3" t="s">
        <v>3662</v>
      </c>
      <c r="EV1" s="3" t="s">
        <v>3663</v>
      </c>
      <c r="EW1" s="3" t="s">
        <v>3664</v>
      </c>
      <c r="EX1" s="3" t="s">
        <v>3665</v>
      </c>
      <c r="EY1" s="3" t="s">
        <v>3666</v>
      </c>
      <c r="EZ1" s="3" t="s">
        <v>3667</v>
      </c>
      <c r="FA1" s="3" t="s">
        <v>3668</v>
      </c>
      <c r="FB1" s="3" t="s">
        <v>3669</v>
      </c>
      <c r="FC1" s="3" t="s">
        <v>3670</v>
      </c>
      <c r="FD1" s="3" t="s">
        <v>3671</v>
      </c>
      <c r="FE1" s="3" t="s">
        <v>3672</v>
      </c>
      <c r="FF1" s="3" t="s">
        <v>3673</v>
      </c>
      <c r="FG1" s="3" t="s">
        <v>3674</v>
      </c>
      <c r="FH1" s="3" t="s">
        <v>3675</v>
      </c>
      <c r="FI1" s="3" t="s">
        <v>3676</v>
      </c>
      <c r="FJ1" s="3" t="s">
        <v>3677</v>
      </c>
      <c r="FK1" s="3" t="s">
        <v>3678</v>
      </c>
      <c r="FL1" s="3" t="s">
        <v>3679</v>
      </c>
      <c r="FM1" s="3" t="s">
        <v>3680</v>
      </c>
      <c r="FN1" s="3" t="s">
        <v>3681</v>
      </c>
      <c r="FO1" s="3" t="s">
        <v>3682</v>
      </c>
      <c r="FP1" s="3" t="s">
        <v>3683</v>
      </c>
      <c r="FQ1" s="3" t="s">
        <v>3684</v>
      </c>
      <c r="FR1" s="3" t="s">
        <v>3685</v>
      </c>
      <c r="FS1" s="3" t="s">
        <v>3686</v>
      </c>
      <c r="FT1" s="3" t="s">
        <v>3687</v>
      </c>
      <c r="FU1" s="3" t="s">
        <v>3688</v>
      </c>
      <c r="FV1" s="3" t="s">
        <v>3689</v>
      </c>
      <c r="FW1" s="3" t="s">
        <v>3690</v>
      </c>
      <c r="FX1" s="3" t="s">
        <v>3691</v>
      </c>
      <c r="FY1" s="3" t="s">
        <v>3692</v>
      </c>
      <c r="FZ1" s="3" t="s">
        <v>3693</v>
      </c>
      <c r="GA1" s="3" t="s">
        <v>3694</v>
      </c>
      <c r="GB1" s="3" t="s">
        <v>3695</v>
      </c>
      <c r="GC1" s="3" t="s">
        <v>3696</v>
      </c>
      <c r="GD1" s="3" t="s">
        <v>3697</v>
      </c>
      <c r="GE1" s="3" t="s">
        <v>3698</v>
      </c>
      <c r="GF1" s="3" t="s">
        <v>3699</v>
      </c>
      <c r="GG1" s="3" t="s">
        <v>3700</v>
      </c>
      <c r="GH1" s="3" t="s">
        <v>3701</v>
      </c>
      <c r="GI1" s="3" t="s">
        <v>3702</v>
      </c>
      <c r="GJ1" s="3" t="s">
        <v>3703</v>
      </c>
      <c r="GK1" s="3" t="s">
        <v>3704</v>
      </c>
      <c r="GL1" s="3" t="s">
        <v>3705</v>
      </c>
      <c r="GM1" s="3" t="s">
        <v>3706</v>
      </c>
      <c r="GN1" s="3" t="s">
        <v>3707</v>
      </c>
      <c r="GO1" s="3" t="s">
        <v>3708</v>
      </c>
      <c r="GP1" s="3" t="s">
        <v>3709</v>
      </c>
      <c r="GQ1" s="3" t="s">
        <v>3710</v>
      </c>
      <c r="GR1" s="3" t="s">
        <v>3711</v>
      </c>
      <c r="GS1" s="3" t="s">
        <v>3712</v>
      </c>
      <c r="GT1" s="3" t="s">
        <v>3713</v>
      </c>
      <c r="GU1" s="3" t="s">
        <v>3714</v>
      </c>
      <c r="GV1" s="3" t="s">
        <v>3715</v>
      </c>
      <c r="GW1" s="3" t="s">
        <v>3716</v>
      </c>
      <c r="GX1" s="3" t="s">
        <v>3717</v>
      </c>
      <c r="GY1" s="3" t="s">
        <v>3718</v>
      </c>
      <c r="GZ1" s="3" t="s">
        <v>3719</v>
      </c>
      <c r="HA1" s="3" t="s">
        <v>3720</v>
      </c>
      <c r="HB1" s="3" t="s">
        <v>3721</v>
      </c>
      <c r="HC1" s="3" t="s">
        <v>3722</v>
      </c>
      <c r="HD1" s="3" t="s">
        <v>3723</v>
      </c>
      <c r="HE1" s="3" t="s">
        <v>3724</v>
      </c>
      <c r="HF1" s="3" t="s">
        <v>3725</v>
      </c>
      <c r="HG1" s="3" t="s">
        <v>3726</v>
      </c>
      <c r="HH1" s="3" t="s">
        <v>3727</v>
      </c>
      <c r="HI1" s="3" t="s">
        <v>3728</v>
      </c>
      <c r="HJ1" s="3" t="s">
        <v>3729</v>
      </c>
      <c r="HK1" s="3" t="s">
        <v>3730</v>
      </c>
      <c r="HL1" s="3" t="s">
        <v>3731</v>
      </c>
      <c r="HM1" s="3" t="s">
        <v>3732</v>
      </c>
      <c r="HN1" s="3" t="s">
        <v>3733</v>
      </c>
      <c r="HO1" s="3" t="s">
        <v>3734</v>
      </c>
      <c r="HP1" s="3" t="s">
        <v>3735</v>
      </c>
      <c r="HQ1" s="3" t="s">
        <v>3736</v>
      </c>
      <c r="HR1" s="3" t="s">
        <v>3737</v>
      </c>
      <c r="HS1" s="3" t="s">
        <v>3738</v>
      </c>
      <c r="HT1" s="3" t="s">
        <v>3739</v>
      </c>
      <c r="HU1" s="3" t="s">
        <v>3740</v>
      </c>
      <c r="HV1" s="3" t="s">
        <v>3741</v>
      </c>
      <c r="HW1" s="3" t="s">
        <v>3742</v>
      </c>
      <c r="HX1" s="3" t="s">
        <v>3743</v>
      </c>
      <c r="HY1" s="3" t="s">
        <v>3744</v>
      </c>
      <c r="HZ1" s="3" t="s">
        <v>3745</v>
      </c>
      <c r="IA1" s="3" t="s">
        <v>3746</v>
      </c>
      <c r="IB1" s="3" t="s">
        <v>3747</v>
      </c>
      <c r="IC1" s="3" t="s">
        <v>3748</v>
      </c>
      <c r="ID1" s="3" t="s">
        <v>3749</v>
      </c>
      <c r="IE1" s="3" t="s">
        <v>3750</v>
      </c>
      <c r="IF1" s="3" t="s">
        <v>3751</v>
      </c>
      <c r="IG1" s="3" t="s">
        <v>3752</v>
      </c>
      <c r="IH1" s="3" t="s">
        <v>3753</v>
      </c>
      <c r="II1" s="3" t="s">
        <v>3754</v>
      </c>
      <c r="IJ1" s="3" t="s">
        <v>3755</v>
      </c>
      <c r="IK1" s="3" t="s">
        <v>3756</v>
      </c>
      <c r="IL1" s="3" t="s">
        <v>3757</v>
      </c>
      <c r="IM1" s="3" t="s">
        <v>3758</v>
      </c>
      <c r="IN1" s="3" t="s">
        <v>3759</v>
      </c>
      <c r="IO1" s="3" t="s">
        <v>3760</v>
      </c>
      <c r="IP1" s="3" t="s">
        <v>3761</v>
      </c>
      <c r="IQ1" s="3" t="s">
        <v>3762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3763</v>
      </c>
      <c r="C10" s="8" t="s">
        <v>3764</v>
      </c>
      <c r="D10" s="8" t="s">
        <v>3765</v>
      </c>
      <c r="E10" s="8" t="s">
        <v>3766</v>
      </c>
      <c r="F10" s="8" t="s">
        <v>3767</v>
      </c>
      <c r="G10" s="8" t="s">
        <v>3768</v>
      </c>
      <c r="H10" s="8" t="s">
        <v>3769</v>
      </c>
      <c r="I10" s="8" t="s">
        <v>3770</v>
      </c>
      <c r="J10" s="8" t="s">
        <v>3771</v>
      </c>
      <c r="K10" s="8" t="s">
        <v>3772</v>
      </c>
      <c r="L10" s="8" t="s">
        <v>3773</v>
      </c>
      <c r="M10" s="8" t="s">
        <v>3774</v>
      </c>
      <c r="N10" s="8" t="s">
        <v>3775</v>
      </c>
      <c r="O10" s="8" t="s">
        <v>3776</v>
      </c>
      <c r="P10" s="8" t="s">
        <v>3777</v>
      </c>
      <c r="Q10" s="8" t="s">
        <v>3778</v>
      </c>
      <c r="R10" s="8" t="s">
        <v>3779</v>
      </c>
      <c r="S10" s="8" t="s">
        <v>3780</v>
      </c>
      <c r="T10" s="8" t="s">
        <v>3781</v>
      </c>
      <c r="U10" s="8" t="s">
        <v>3782</v>
      </c>
      <c r="V10" s="8" t="s">
        <v>3783</v>
      </c>
      <c r="W10" s="8" t="s">
        <v>3784</v>
      </c>
      <c r="X10" s="8" t="s">
        <v>3785</v>
      </c>
      <c r="Y10" s="8" t="s">
        <v>3786</v>
      </c>
      <c r="Z10" s="8" t="s">
        <v>3787</v>
      </c>
      <c r="AA10" s="8" t="s">
        <v>3788</v>
      </c>
      <c r="AB10" s="8" t="s">
        <v>3789</v>
      </c>
      <c r="AC10" s="8" t="s">
        <v>3790</v>
      </c>
      <c r="AD10" s="8" t="s">
        <v>3791</v>
      </c>
      <c r="AE10" s="8" t="s">
        <v>3792</v>
      </c>
      <c r="AF10" s="8" t="s">
        <v>3793</v>
      </c>
      <c r="AG10" s="8" t="s">
        <v>3794</v>
      </c>
      <c r="AH10" s="8" t="s">
        <v>3795</v>
      </c>
      <c r="AI10" s="8" t="s">
        <v>3796</v>
      </c>
      <c r="AJ10" s="8" t="s">
        <v>3797</v>
      </c>
      <c r="AK10" s="8" t="s">
        <v>3798</v>
      </c>
      <c r="AL10" s="8" t="s">
        <v>3799</v>
      </c>
      <c r="AM10" s="8" t="s">
        <v>3800</v>
      </c>
      <c r="AN10" s="8" t="s">
        <v>3801</v>
      </c>
      <c r="AO10" s="8" t="s">
        <v>3802</v>
      </c>
      <c r="AP10" s="8" t="s">
        <v>3803</v>
      </c>
      <c r="AQ10" s="8" t="s">
        <v>3804</v>
      </c>
      <c r="AR10" s="8" t="s">
        <v>3805</v>
      </c>
      <c r="AS10" s="8" t="s">
        <v>3806</v>
      </c>
      <c r="AT10" s="8" t="s">
        <v>3807</v>
      </c>
      <c r="AU10" s="8" t="s">
        <v>3808</v>
      </c>
      <c r="AV10" s="8" t="s">
        <v>3809</v>
      </c>
      <c r="AW10" s="8" t="s">
        <v>3810</v>
      </c>
      <c r="AX10" s="8" t="s">
        <v>3811</v>
      </c>
      <c r="AY10" s="8" t="s">
        <v>3812</v>
      </c>
      <c r="AZ10" s="8" t="s">
        <v>3813</v>
      </c>
      <c r="BA10" s="8" t="s">
        <v>3814</v>
      </c>
      <c r="BB10" s="8" t="s">
        <v>3815</v>
      </c>
      <c r="BC10" s="8" t="s">
        <v>3816</v>
      </c>
      <c r="BD10" s="8" t="s">
        <v>3817</v>
      </c>
      <c r="BE10" s="8" t="s">
        <v>3818</v>
      </c>
      <c r="BF10" s="8" t="s">
        <v>3819</v>
      </c>
      <c r="BG10" s="8" t="s">
        <v>3820</v>
      </c>
      <c r="BH10" s="8" t="s">
        <v>3821</v>
      </c>
      <c r="BI10" s="8" t="s">
        <v>3822</v>
      </c>
      <c r="BJ10" s="8" t="s">
        <v>3823</v>
      </c>
      <c r="BK10" s="8" t="s">
        <v>3824</v>
      </c>
      <c r="BL10" s="8" t="s">
        <v>3825</v>
      </c>
      <c r="BM10" s="8" t="s">
        <v>3826</v>
      </c>
      <c r="BN10" s="8" t="s">
        <v>3827</v>
      </c>
      <c r="BO10" s="8" t="s">
        <v>3828</v>
      </c>
      <c r="BP10" s="8" t="s">
        <v>3829</v>
      </c>
      <c r="BQ10" s="8" t="s">
        <v>3830</v>
      </c>
      <c r="BR10" s="8" t="s">
        <v>3831</v>
      </c>
      <c r="BS10" s="8" t="s">
        <v>3832</v>
      </c>
      <c r="BT10" s="8" t="s">
        <v>3833</v>
      </c>
      <c r="BU10" s="8" t="s">
        <v>3834</v>
      </c>
      <c r="BV10" s="8" t="s">
        <v>3835</v>
      </c>
      <c r="BW10" s="8" t="s">
        <v>3836</v>
      </c>
      <c r="BX10" s="8" t="s">
        <v>3837</v>
      </c>
      <c r="BY10" s="8" t="s">
        <v>3838</v>
      </c>
      <c r="BZ10" s="8" t="s">
        <v>3839</v>
      </c>
      <c r="CA10" s="8" t="s">
        <v>3840</v>
      </c>
      <c r="CB10" s="8" t="s">
        <v>3841</v>
      </c>
      <c r="CC10" s="8" t="s">
        <v>3842</v>
      </c>
      <c r="CD10" s="8" t="s">
        <v>3843</v>
      </c>
      <c r="CE10" s="8" t="s">
        <v>3844</v>
      </c>
      <c r="CF10" s="8" t="s">
        <v>3845</v>
      </c>
      <c r="CG10" s="8" t="s">
        <v>3846</v>
      </c>
      <c r="CH10" s="8" t="s">
        <v>3847</v>
      </c>
      <c r="CI10" s="8" t="s">
        <v>3848</v>
      </c>
      <c r="CJ10" s="8" t="s">
        <v>3849</v>
      </c>
      <c r="CK10" s="8" t="s">
        <v>3850</v>
      </c>
      <c r="CL10" s="8" t="s">
        <v>3851</v>
      </c>
      <c r="CM10" s="8" t="s">
        <v>3852</v>
      </c>
      <c r="CN10" s="8" t="s">
        <v>3853</v>
      </c>
      <c r="CO10" s="8" t="s">
        <v>3854</v>
      </c>
      <c r="CP10" s="8" t="s">
        <v>3855</v>
      </c>
      <c r="CQ10" s="8" t="s">
        <v>3856</v>
      </c>
      <c r="CR10" s="8" t="s">
        <v>3857</v>
      </c>
      <c r="CS10" s="8" t="s">
        <v>3858</v>
      </c>
      <c r="CT10" s="8" t="s">
        <v>3859</v>
      </c>
      <c r="CU10" s="8" t="s">
        <v>3860</v>
      </c>
      <c r="CV10" s="8" t="s">
        <v>3861</v>
      </c>
      <c r="CW10" s="8" t="s">
        <v>3862</v>
      </c>
      <c r="CX10" s="8" t="s">
        <v>3863</v>
      </c>
      <c r="CY10" s="8" t="s">
        <v>3864</v>
      </c>
      <c r="CZ10" s="8" t="s">
        <v>3865</v>
      </c>
      <c r="DA10" s="8" t="s">
        <v>3866</v>
      </c>
      <c r="DB10" s="8" t="s">
        <v>3867</v>
      </c>
      <c r="DC10" s="8" t="s">
        <v>3868</v>
      </c>
      <c r="DD10" s="8" t="s">
        <v>3869</v>
      </c>
      <c r="DE10" s="8" t="s">
        <v>3870</v>
      </c>
      <c r="DF10" s="8" t="s">
        <v>3871</v>
      </c>
      <c r="DG10" s="8" t="s">
        <v>3872</v>
      </c>
      <c r="DH10" s="8" t="s">
        <v>3873</v>
      </c>
      <c r="DI10" s="8" t="s">
        <v>3874</v>
      </c>
      <c r="DJ10" s="8" t="s">
        <v>3875</v>
      </c>
      <c r="DK10" s="8" t="s">
        <v>3876</v>
      </c>
      <c r="DL10" s="8" t="s">
        <v>3877</v>
      </c>
      <c r="DM10" s="8" t="s">
        <v>3878</v>
      </c>
      <c r="DN10" s="8" t="s">
        <v>3879</v>
      </c>
      <c r="DO10" s="8" t="s">
        <v>3880</v>
      </c>
      <c r="DP10" s="8" t="s">
        <v>3881</v>
      </c>
      <c r="DQ10" s="8" t="s">
        <v>3882</v>
      </c>
      <c r="DR10" s="8" t="s">
        <v>3883</v>
      </c>
      <c r="DS10" s="8" t="s">
        <v>3884</v>
      </c>
      <c r="DT10" s="8" t="s">
        <v>3885</v>
      </c>
      <c r="DU10" s="8" t="s">
        <v>3886</v>
      </c>
      <c r="DV10" s="8" t="s">
        <v>3887</v>
      </c>
      <c r="DW10" s="8" t="s">
        <v>3888</v>
      </c>
      <c r="DX10" s="8" t="s">
        <v>3889</v>
      </c>
      <c r="DY10" s="8" t="s">
        <v>3890</v>
      </c>
      <c r="DZ10" s="8" t="s">
        <v>3891</v>
      </c>
      <c r="EA10" s="8" t="s">
        <v>3892</v>
      </c>
      <c r="EB10" s="8" t="s">
        <v>3893</v>
      </c>
      <c r="EC10" s="8" t="s">
        <v>3894</v>
      </c>
      <c r="ED10" s="8" t="s">
        <v>3895</v>
      </c>
      <c r="EE10" s="8" t="s">
        <v>3896</v>
      </c>
      <c r="EF10" s="8" t="s">
        <v>3897</v>
      </c>
      <c r="EG10" s="8" t="s">
        <v>3898</v>
      </c>
      <c r="EH10" s="8" t="s">
        <v>3899</v>
      </c>
      <c r="EI10" s="8" t="s">
        <v>3900</v>
      </c>
      <c r="EJ10" s="8" t="s">
        <v>3901</v>
      </c>
      <c r="EK10" s="8" t="s">
        <v>3902</v>
      </c>
      <c r="EL10" s="8" t="s">
        <v>3903</v>
      </c>
      <c r="EM10" s="8" t="s">
        <v>3904</v>
      </c>
      <c r="EN10" s="8" t="s">
        <v>3905</v>
      </c>
      <c r="EO10" s="8" t="s">
        <v>3906</v>
      </c>
      <c r="EP10" s="8" t="s">
        <v>3907</v>
      </c>
      <c r="EQ10" s="8" t="s">
        <v>3908</v>
      </c>
      <c r="ER10" s="8" t="s">
        <v>3909</v>
      </c>
      <c r="ES10" s="8" t="s">
        <v>3910</v>
      </c>
      <c r="ET10" s="8" t="s">
        <v>3911</v>
      </c>
      <c r="EU10" s="8" t="s">
        <v>3912</v>
      </c>
      <c r="EV10" s="8" t="s">
        <v>3913</v>
      </c>
      <c r="EW10" s="8" t="s">
        <v>3914</v>
      </c>
      <c r="EX10" s="8" t="s">
        <v>3915</v>
      </c>
      <c r="EY10" s="8" t="s">
        <v>3916</v>
      </c>
      <c r="EZ10" s="8" t="s">
        <v>3917</v>
      </c>
      <c r="FA10" s="8" t="s">
        <v>3918</v>
      </c>
      <c r="FB10" s="8" t="s">
        <v>3919</v>
      </c>
      <c r="FC10" s="8" t="s">
        <v>3920</v>
      </c>
      <c r="FD10" s="8" t="s">
        <v>3921</v>
      </c>
      <c r="FE10" s="8" t="s">
        <v>3922</v>
      </c>
      <c r="FF10" s="8" t="s">
        <v>3923</v>
      </c>
      <c r="FG10" s="8" t="s">
        <v>3924</v>
      </c>
      <c r="FH10" s="8" t="s">
        <v>3925</v>
      </c>
      <c r="FI10" s="8" t="s">
        <v>3926</v>
      </c>
      <c r="FJ10" s="8" t="s">
        <v>3927</v>
      </c>
      <c r="FK10" s="8" t="s">
        <v>3928</v>
      </c>
      <c r="FL10" s="8" t="s">
        <v>3929</v>
      </c>
      <c r="FM10" s="8" t="s">
        <v>3930</v>
      </c>
      <c r="FN10" s="8" t="s">
        <v>3931</v>
      </c>
      <c r="FO10" s="8" t="s">
        <v>3932</v>
      </c>
      <c r="FP10" s="8" t="s">
        <v>3933</v>
      </c>
      <c r="FQ10" s="8" t="s">
        <v>3934</v>
      </c>
      <c r="FR10" s="8" t="s">
        <v>3935</v>
      </c>
      <c r="FS10" s="8" t="s">
        <v>3936</v>
      </c>
      <c r="FT10" s="8" t="s">
        <v>3937</v>
      </c>
      <c r="FU10" s="8" t="s">
        <v>3938</v>
      </c>
      <c r="FV10" s="8" t="s">
        <v>3939</v>
      </c>
      <c r="FW10" s="8" t="s">
        <v>3940</v>
      </c>
      <c r="FX10" s="8" t="s">
        <v>3941</v>
      </c>
      <c r="FY10" s="8" t="s">
        <v>3942</v>
      </c>
      <c r="FZ10" s="8" t="s">
        <v>3943</v>
      </c>
      <c r="GA10" s="8" t="s">
        <v>3944</v>
      </c>
      <c r="GB10" s="8" t="s">
        <v>3945</v>
      </c>
      <c r="GC10" s="8" t="s">
        <v>3946</v>
      </c>
      <c r="GD10" s="8" t="s">
        <v>3947</v>
      </c>
      <c r="GE10" s="8" t="s">
        <v>3948</v>
      </c>
      <c r="GF10" s="8" t="s">
        <v>3949</v>
      </c>
      <c r="GG10" s="8" t="s">
        <v>3950</v>
      </c>
      <c r="GH10" s="8" t="s">
        <v>3951</v>
      </c>
      <c r="GI10" s="8" t="s">
        <v>3952</v>
      </c>
      <c r="GJ10" s="8" t="s">
        <v>3953</v>
      </c>
      <c r="GK10" s="8" t="s">
        <v>3954</v>
      </c>
      <c r="GL10" s="8" t="s">
        <v>3955</v>
      </c>
      <c r="GM10" s="8" t="s">
        <v>3956</v>
      </c>
      <c r="GN10" s="8" t="s">
        <v>3957</v>
      </c>
      <c r="GO10" s="8" t="s">
        <v>3958</v>
      </c>
      <c r="GP10" s="8" t="s">
        <v>3959</v>
      </c>
      <c r="GQ10" s="8" t="s">
        <v>3960</v>
      </c>
      <c r="GR10" s="8" t="s">
        <v>3961</v>
      </c>
      <c r="GS10" s="8" t="s">
        <v>3962</v>
      </c>
      <c r="GT10" s="8" t="s">
        <v>3963</v>
      </c>
      <c r="GU10" s="8" t="s">
        <v>3964</v>
      </c>
      <c r="GV10" s="8" t="s">
        <v>3965</v>
      </c>
      <c r="GW10" s="8" t="s">
        <v>3966</v>
      </c>
      <c r="GX10" s="8" t="s">
        <v>3967</v>
      </c>
      <c r="GY10" s="8" t="s">
        <v>3968</v>
      </c>
      <c r="GZ10" s="8" t="s">
        <v>3969</v>
      </c>
      <c r="HA10" s="8" t="s">
        <v>3970</v>
      </c>
      <c r="HB10" s="8" t="s">
        <v>3971</v>
      </c>
      <c r="HC10" s="8" t="s">
        <v>3972</v>
      </c>
      <c r="HD10" s="8" t="s">
        <v>3973</v>
      </c>
      <c r="HE10" s="8" t="s">
        <v>3974</v>
      </c>
      <c r="HF10" s="8" t="s">
        <v>3975</v>
      </c>
      <c r="HG10" s="8" t="s">
        <v>3976</v>
      </c>
      <c r="HH10" s="8" t="s">
        <v>3977</v>
      </c>
      <c r="HI10" s="8" t="s">
        <v>3978</v>
      </c>
      <c r="HJ10" s="8" t="s">
        <v>3979</v>
      </c>
      <c r="HK10" s="8" t="s">
        <v>3980</v>
      </c>
      <c r="HL10" s="8" t="s">
        <v>3981</v>
      </c>
      <c r="HM10" s="8" t="s">
        <v>3982</v>
      </c>
      <c r="HN10" s="8" t="s">
        <v>3983</v>
      </c>
      <c r="HO10" s="8" t="s">
        <v>3984</v>
      </c>
      <c r="HP10" s="8" t="s">
        <v>3985</v>
      </c>
      <c r="HQ10" s="8" t="s">
        <v>3986</v>
      </c>
      <c r="HR10" s="8" t="s">
        <v>3987</v>
      </c>
      <c r="HS10" s="8" t="s">
        <v>3988</v>
      </c>
      <c r="HT10" s="8" t="s">
        <v>3989</v>
      </c>
      <c r="HU10" s="8" t="s">
        <v>3990</v>
      </c>
      <c r="HV10" s="8" t="s">
        <v>3991</v>
      </c>
      <c r="HW10" s="8" t="s">
        <v>3992</v>
      </c>
      <c r="HX10" s="8" t="s">
        <v>3993</v>
      </c>
      <c r="HY10" s="8" t="s">
        <v>3994</v>
      </c>
      <c r="HZ10" s="8" t="s">
        <v>3995</v>
      </c>
      <c r="IA10" s="8" t="s">
        <v>3996</v>
      </c>
      <c r="IB10" s="8" t="s">
        <v>3997</v>
      </c>
      <c r="IC10" s="8" t="s">
        <v>3998</v>
      </c>
      <c r="ID10" s="8" t="s">
        <v>3999</v>
      </c>
      <c r="IE10" s="8" t="s">
        <v>4000</v>
      </c>
      <c r="IF10" s="8" t="s">
        <v>4001</v>
      </c>
      <c r="IG10" s="8" t="s">
        <v>4002</v>
      </c>
      <c r="IH10" s="8" t="s">
        <v>4003</v>
      </c>
      <c r="II10" s="8" t="s">
        <v>4004</v>
      </c>
      <c r="IJ10" s="8" t="s">
        <v>4005</v>
      </c>
      <c r="IK10" s="8" t="s">
        <v>4006</v>
      </c>
      <c r="IL10" s="8" t="s">
        <v>4007</v>
      </c>
      <c r="IM10" s="8" t="s">
        <v>4008</v>
      </c>
      <c r="IN10" s="8" t="s">
        <v>4009</v>
      </c>
      <c r="IO10" s="8" t="s">
        <v>4010</v>
      </c>
      <c r="IP10" s="8" t="s">
        <v>4011</v>
      </c>
      <c r="IQ10" s="8" t="s">
        <v>4012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>
        <v>0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>
        <v>0</v>
      </c>
      <c r="AN11" s="9"/>
      <c r="AO11" s="9"/>
      <c r="AP11" s="9">
        <v>0</v>
      </c>
      <c r="AQ11" s="9"/>
      <c r="AR11" s="9"/>
      <c r="AS11" s="9">
        <v>0</v>
      </c>
      <c r="AT11" s="9"/>
      <c r="AU11" s="9">
        <v>0</v>
      </c>
      <c r="AV11" s="9"/>
      <c r="AW11" s="9"/>
      <c r="AX11" s="9"/>
      <c r="AY11" s="9"/>
      <c r="AZ11" s="9">
        <v>220.91800000000001</v>
      </c>
      <c r="BA11" s="9">
        <v>78.370999999999995</v>
      </c>
      <c r="BB11" s="9">
        <v>142.547</v>
      </c>
      <c r="BC11" s="9">
        <v>28.358000000000001</v>
      </c>
      <c r="BD11" s="9">
        <v>10.044</v>
      </c>
      <c r="BE11" s="9">
        <v>18.314</v>
      </c>
      <c r="BF11" s="9">
        <v>35.862000000000002</v>
      </c>
      <c r="BG11" s="9">
        <v>14.465</v>
      </c>
      <c r="BH11" s="9">
        <v>21.396999999999998</v>
      </c>
      <c r="BI11" s="9">
        <v>50.350999999999999</v>
      </c>
      <c r="BJ11" s="9">
        <v>21.597000000000001</v>
      </c>
      <c r="BK11" s="9">
        <v>28.754000000000001</v>
      </c>
      <c r="BL11" s="9">
        <v>106.34699999999999</v>
      </c>
      <c r="BM11" s="9">
        <v>32.265000000000001</v>
      </c>
      <c r="BN11" s="9">
        <v>74.081999999999994</v>
      </c>
      <c r="BO11" s="9">
        <v>47.872999999999998</v>
      </c>
      <c r="BP11" s="9">
        <v>26</v>
      </c>
      <c r="BQ11" s="9">
        <v>52</v>
      </c>
      <c r="BR11" s="9">
        <v>77.007999999999996</v>
      </c>
      <c r="BS11" s="9">
        <v>19.391999999999999</v>
      </c>
      <c r="BT11" s="9">
        <v>57.615000000000002</v>
      </c>
      <c r="BU11" s="9">
        <v>7.65</v>
      </c>
      <c r="BV11" s="9">
        <v>1.4950000000000001</v>
      </c>
      <c r="BW11" s="9">
        <v>6.1539999999999999</v>
      </c>
      <c r="BX11" s="9">
        <v>13.516</v>
      </c>
      <c r="BY11" s="9">
        <v>5.0019999999999998</v>
      </c>
      <c r="BZ11" s="9">
        <v>8.5139999999999993</v>
      </c>
      <c r="CA11" s="9">
        <v>15.269</v>
      </c>
      <c r="CB11" s="9">
        <v>5.25</v>
      </c>
      <c r="CC11" s="9">
        <v>10.019</v>
      </c>
      <c r="CD11" s="9">
        <v>40.573</v>
      </c>
      <c r="CE11" s="9">
        <v>7.6440000000000001</v>
      </c>
      <c r="CF11" s="9">
        <v>32.929000000000002</v>
      </c>
      <c r="CG11" s="9">
        <v>52</v>
      </c>
      <c r="CH11" s="9">
        <v>29.181999999999999</v>
      </c>
      <c r="CI11" s="9">
        <v>52</v>
      </c>
      <c r="CJ11" s="9">
        <v>143.911</v>
      </c>
      <c r="CK11" s="9">
        <v>58.978999999999999</v>
      </c>
      <c r="CL11" s="9">
        <v>84.932000000000002</v>
      </c>
      <c r="CM11" s="9">
        <v>20.707999999999998</v>
      </c>
      <c r="CN11" s="9">
        <v>8.548</v>
      </c>
      <c r="CO11" s="9">
        <v>12.16</v>
      </c>
      <c r="CP11" s="9">
        <v>22.346</v>
      </c>
      <c r="CQ11" s="9">
        <v>9.4629999999999992</v>
      </c>
      <c r="CR11" s="9">
        <v>12.882999999999999</v>
      </c>
      <c r="CS11" s="9">
        <v>35.082999999999998</v>
      </c>
      <c r="CT11" s="9">
        <v>16.347000000000001</v>
      </c>
      <c r="CU11" s="9">
        <v>18.736000000000001</v>
      </c>
      <c r="CV11" s="9">
        <v>65.772999999999996</v>
      </c>
      <c r="CW11" s="9">
        <v>24.62</v>
      </c>
      <c r="CX11" s="9">
        <v>41.152999999999999</v>
      </c>
      <c r="CY11" s="9">
        <v>30</v>
      </c>
      <c r="CZ11" s="9">
        <v>25.803000000000001</v>
      </c>
      <c r="DA11" s="9">
        <v>50</v>
      </c>
      <c r="DB11" s="9">
        <v>44.465000000000003</v>
      </c>
      <c r="DC11" s="9">
        <v>24.678000000000001</v>
      </c>
      <c r="DD11" s="9">
        <v>19.786999999999999</v>
      </c>
      <c r="DE11" s="9">
        <v>5.4450000000000003</v>
      </c>
      <c r="DF11" s="9">
        <v>4.0869999999999997</v>
      </c>
      <c r="DG11" s="9">
        <v>1.3580000000000001</v>
      </c>
      <c r="DH11" s="9">
        <v>7.8150000000000004</v>
      </c>
      <c r="DI11" s="9">
        <v>4.2839999999999998</v>
      </c>
      <c r="DJ11" s="9">
        <v>3.5310000000000001</v>
      </c>
      <c r="DK11" s="9">
        <v>9.7309999999999999</v>
      </c>
      <c r="DL11" s="9">
        <v>5.5940000000000003</v>
      </c>
      <c r="DM11" s="9">
        <v>4.1369999999999996</v>
      </c>
      <c r="DN11" s="9">
        <v>21.475000000000001</v>
      </c>
      <c r="DO11" s="9">
        <v>10.714</v>
      </c>
      <c r="DP11" s="9">
        <v>10.760999999999999</v>
      </c>
      <c r="DQ11" s="9">
        <v>48.338999999999999</v>
      </c>
      <c r="DR11" s="9">
        <v>26</v>
      </c>
      <c r="DS11" s="9">
        <v>52</v>
      </c>
      <c r="DT11" s="9">
        <v>140.98599999999999</v>
      </c>
      <c r="DU11" s="9">
        <v>43.009</v>
      </c>
      <c r="DV11" s="9">
        <v>97.977000000000004</v>
      </c>
      <c r="DW11" s="9">
        <v>16.100999999999999</v>
      </c>
      <c r="DX11" s="9">
        <v>5.0019999999999998</v>
      </c>
      <c r="DY11" s="9">
        <v>11.099</v>
      </c>
      <c r="DZ11" s="9">
        <v>18.164000000000001</v>
      </c>
      <c r="EA11" s="9">
        <v>6.9130000000000003</v>
      </c>
      <c r="EB11" s="9">
        <v>11.250999999999999</v>
      </c>
      <c r="EC11" s="9">
        <v>29.806999999999999</v>
      </c>
      <c r="ED11" s="9">
        <v>9.9090000000000007</v>
      </c>
      <c r="EE11" s="9">
        <v>19.898</v>
      </c>
      <c r="EF11" s="9">
        <v>76.914000000000001</v>
      </c>
      <c r="EG11" s="9">
        <v>21.184999999999999</v>
      </c>
      <c r="EH11" s="9">
        <v>55.728999999999999</v>
      </c>
      <c r="EI11" s="9">
        <v>52</v>
      </c>
      <c r="EJ11" s="9">
        <v>47</v>
      </c>
      <c r="EK11" s="9">
        <v>52</v>
      </c>
      <c r="EL11" s="9">
        <v>124.39700000000001</v>
      </c>
      <c r="EM11" s="9">
        <v>60.04</v>
      </c>
      <c r="EN11" s="9">
        <v>64.356999999999999</v>
      </c>
      <c r="EO11" s="9">
        <v>17.702000000000002</v>
      </c>
      <c r="EP11" s="9">
        <v>9.1289999999999996</v>
      </c>
      <c r="EQ11" s="9">
        <v>8.5730000000000004</v>
      </c>
      <c r="ER11" s="9">
        <v>25.513000000000002</v>
      </c>
      <c r="ES11" s="9">
        <v>11.836</v>
      </c>
      <c r="ET11" s="9">
        <v>13.677</v>
      </c>
      <c r="EU11" s="9">
        <v>30.274999999999999</v>
      </c>
      <c r="EV11" s="9">
        <v>17.282</v>
      </c>
      <c r="EW11" s="9">
        <v>12.993</v>
      </c>
      <c r="EX11" s="9">
        <v>50.906999999999996</v>
      </c>
      <c r="EY11" s="9">
        <v>21.792999999999999</v>
      </c>
      <c r="EZ11" s="9">
        <v>29.114000000000001</v>
      </c>
      <c r="FA11" s="9">
        <v>26</v>
      </c>
      <c r="FB11" s="9">
        <v>20.387</v>
      </c>
      <c r="FC11" s="9">
        <v>29.178000000000001</v>
      </c>
      <c r="FD11" s="9">
        <v>102.825</v>
      </c>
      <c r="FE11" s="9">
        <v>33.485999999999997</v>
      </c>
      <c r="FF11" s="9">
        <v>69.338999999999999</v>
      </c>
      <c r="FG11" s="9">
        <v>12.025</v>
      </c>
      <c r="FH11" s="9">
        <v>4.0629999999999997</v>
      </c>
      <c r="FI11" s="9">
        <v>7.9630000000000001</v>
      </c>
      <c r="FJ11" s="9">
        <v>13.456</v>
      </c>
      <c r="FK11" s="9">
        <v>5.556</v>
      </c>
      <c r="FL11" s="9">
        <v>7.9</v>
      </c>
      <c r="FM11" s="9">
        <v>24.151</v>
      </c>
      <c r="FN11" s="9">
        <v>7.2430000000000003</v>
      </c>
      <c r="FO11" s="9">
        <v>16.908000000000001</v>
      </c>
      <c r="FP11" s="9">
        <v>53.192999999999998</v>
      </c>
      <c r="FQ11" s="9">
        <v>16.623999999999999</v>
      </c>
      <c r="FR11" s="9">
        <v>36.569000000000003</v>
      </c>
      <c r="FS11" s="9">
        <v>52</v>
      </c>
      <c r="FT11" s="9">
        <v>47.749000000000002</v>
      </c>
      <c r="FU11" s="9">
        <v>52</v>
      </c>
      <c r="FV11" s="9">
        <v>38.161000000000001</v>
      </c>
      <c r="FW11" s="9">
        <v>9.5239999999999991</v>
      </c>
      <c r="FX11" s="9">
        <v>28.637</v>
      </c>
      <c r="FY11" s="9">
        <v>4.0759999999999996</v>
      </c>
      <c r="FZ11" s="9">
        <v>0.93899999999999995</v>
      </c>
      <c r="GA11" s="9">
        <v>3.137</v>
      </c>
      <c r="GB11" s="9">
        <v>4.7080000000000002</v>
      </c>
      <c r="GC11" s="9">
        <v>1.3580000000000001</v>
      </c>
      <c r="GD11" s="9">
        <v>3.35</v>
      </c>
      <c r="GE11" s="9">
        <v>5.6559999999999997</v>
      </c>
      <c r="GF11" s="9">
        <v>2.6659999999999999</v>
      </c>
      <c r="GG11" s="9">
        <v>2.99</v>
      </c>
      <c r="GH11" s="9">
        <v>23.721</v>
      </c>
      <c r="GI11" s="9">
        <v>4.5609999999999999</v>
      </c>
      <c r="GJ11" s="9">
        <v>19.16</v>
      </c>
      <c r="GK11" s="9">
        <v>78</v>
      </c>
      <c r="GL11" s="9">
        <v>47.164999999999999</v>
      </c>
      <c r="GM11" s="9">
        <v>104</v>
      </c>
      <c r="GN11" s="9">
        <v>59.808999999999997</v>
      </c>
      <c r="GO11" s="9">
        <v>25.300999999999998</v>
      </c>
      <c r="GP11" s="9">
        <v>34.508000000000003</v>
      </c>
      <c r="GQ11" s="9">
        <v>9.27</v>
      </c>
      <c r="GR11" s="9">
        <v>4.5750000000000002</v>
      </c>
      <c r="GS11" s="9">
        <v>4.6950000000000003</v>
      </c>
      <c r="GT11" s="9">
        <v>9.7899999999999991</v>
      </c>
      <c r="GU11" s="9">
        <v>4.8739999999999997</v>
      </c>
      <c r="GV11" s="9">
        <v>4.9160000000000004</v>
      </c>
      <c r="GW11" s="9">
        <v>14.468999999999999</v>
      </c>
      <c r="GX11" s="9">
        <v>6.6239999999999997</v>
      </c>
      <c r="GY11" s="9">
        <v>7.8449999999999998</v>
      </c>
      <c r="GZ11" s="9">
        <v>26.279</v>
      </c>
      <c r="HA11" s="9">
        <v>9.2279999999999998</v>
      </c>
      <c r="HB11" s="9">
        <v>17.050999999999998</v>
      </c>
      <c r="HC11" s="9">
        <v>26</v>
      </c>
      <c r="HD11" s="9">
        <v>15.974</v>
      </c>
      <c r="HE11" s="9">
        <v>50.521999999999998</v>
      </c>
      <c r="HF11" s="9">
        <v>64.587999999999994</v>
      </c>
      <c r="HG11" s="9">
        <v>34.738999999999997</v>
      </c>
      <c r="HH11" s="9">
        <v>29.849</v>
      </c>
      <c r="HI11" s="9">
        <v>8.4320000000000004</v>
      </c>
      <c r="HJ11" s="9">
        <v>4.5540000000000003</v>
      </c>
      <c r="HK11" s="9">
        <v>3.8769999999999998</v>
      </c>
      <c r="HL11" s="9">
        <v>15.723000000000001</v>
      </c>
      <c r="HM11" s="9">
        <v>6.9619999999999997</v>
      </c>
      <c r="HN11" s="9">
        <v>8.7609999999999992</v>
      </c>
      <c r="HO11" s="9">
        <v>15.805999999999999</v>
      </c>
      <c r="HP11" s="9">
        <v>10.657999999999999</v>
      </c>
      <c r="HQ11" s="9">
        <v>5.1479999999999997</v>
      </c>
      <c r="HR11" s="9">
        <v>24.628</v>
      </c>
      <c r="HS11" s="9">
        <v>12.565</v>
      </c>
      <c r="HT11" s="9">
        <v>12.063000000000001</v>
      </c>
      <c r="HU11" s="9">
        <v>20.324999999999999</v>
      </c>
      <c r="HV11" s="9">
        <v>21.995999999999999</v>
      </c>
      <c r="HW11" s="9">
        <v>17.605</v>
      </c>
      <c r="HX11" s="9">
        <v>99.167000000000002</v>
      </c>
      <c r="HY11" s="9">
        <v>32.878999999999998</v>
      </c>
      <c r="HZ11" s="9">
        <v>66.287999999999997</v>
      </c>
      <c r="IA11" s="9">
        <v>12.393000000000001</v>
      </c>
      <c r="IB11" s="9">
        <v>5.2389999999999999</v>
      </c>
      <c r="IC11" s="9">
        <v>7.1539999999999999</v>
      </c>
      <c r="ID11" s="9">
        <v>16.536000000000001</v>
      </c>
      <c r="IE11" s="9">
        <v>7.8250000000000002</v>
      </c>
      <c r="IF11" s="9">
        <v>8.7110000000000003</v>
      </c>
      <c r="IG11" s="9">
        <v>17.696000000000002</v>
      </c>
      <c r="IH11" s="9">
        <v>7.6989999999999998</v>
      </c>
      <c r="II11" s="9">
        <v>9.9969999999999999</v>
      </c>
      <c r="IJ11" s="9">
        <v>52.542000000000002</v>
      </c>
      <c r="IK11" s="9">
        <v>12.117000000000001</v>
      </c>
      <c r="IL11" s="9">
        <v>40.424999999999997</v>
      </c>
      <c r="IM11" s="9">
        <v>52</v>
      </c>
      <c r="IN11" s="9">
        <v>25.844000000000001</v>
      </c>
      <c r="IO11" s="9">
        <v>52</v>
      </c>
      <c r="IP11" s="9">
        <v>97.492000000000004</v>
      </c>
      <c r="IQ11" s="9">
        <v>36.19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>
        <v>0</v>
      </c>
      <c r="AM12" s="9"/>
      <c r="AN12" s="9"/>
      <c r="AO12" s="9"/>
      <c r="AP12" s="9"/>
      <c r="AQ12" s="9"/>
      <c r="AR12" s="9"/>
      <c r="AS12" s="9">
        <v>0</v>
      </c>
      <c r="AT12" s="9">
        <v>0</v>
      </c>
      <c r="AU12" s="9">
        <v>0</v>
      </c>
      <c r="AV12" s="9">
        <v>0</v>
      </c>
      <c r="AW12" s="9"/>
      <c r="AX12" s="9"/>
      <c r="AY12" s="9"/>
      <c r="AZ12" s="9">
        <v>228.84200000000001</v>
      </c>
      <c r="BA12" s="9">
        <v>86.713999999999999</v>
      </c>
      <c r="BB12" s="9">
        <v>142.12799999999999</v>
      </c>
      <c r="BC12" s="9">
        <v>33.179000000000002</v>
      </c>
      <c r="BD12" s="9">
        <v>12.763</v>
      </c>
      <c r="BE12" s="9">
        <v>20.416</v>
      </c>
      <c r="BF12" s="9">
        <v>40.482999999999997</v>
      </c>
      <c r="BG12" s="9">
        <v>17.238</v>
      </c>
      <c r="BH12" s="9">
        <v>23.245000000000001</v>
      </c>
      <c r="BI12" s="9">
        <v>56.320999999999998</v>
      </c>
      <c r="BJ12" s="9">
        <v>21.454000000000001</v>
      </c>
      <c r="BK12" s="9">
        <v>34.866999999999997</v>
      </c>
      <c r="BL12" s="9">
        <v>98.858000000000004</v>
      </c>
      <c r="BM12" s="9">
        <v>35.258000000000003</v>
      </c>
      <c r="BN12" s="9">
        <v>63.6</v>
      </c>
      <c r="BO12" s="9">
        <v>30.812000000000001</v>
      </c>
      <c r="BP12" s="9">
        <v>26</v>
      </c>
      <c r="BQ12" s="9">
        <v>34</v>
      </c>
      <c r="BR12" s="9">
        <v>91.447999999999993</v>
      </c>
      <c r="BS12" s="9">
        <v>27.053999999999998</v>
      </c>
      <c r="BT12" s="9">
        <v>64.394000000000005</v>
      </c>
      <c r="BU12" s="9">
        <v>15.321999999999999</v>
      </c>
      <c r="BV12" s="9">
        <v>5.5410000000000004</v>
      </c>
      <c r="BW12" s="9">
        <v>9.7810000000000006</v>
      </c>
      <c r="BX12" s="9">
        <v>14.798</v>
      </c>
      <c r="BY12" s="9">
        <v>3.9390000000000001</v>
      </c>
      <c r="BZ12" s="9">
        <v>10.86</v>
      </c>
      <c r="CA12" s="9">
        <v>19.184999999999999</v>
      </c>
      <c r="CB12" s="9">
        <v>4.7110000000000003</v>
      </c>
      <c r="CC12" s="9">
        <v>14.474</v>
      </c>
      <c r="CD12" s="9">
        <v>42.143000000000001</v>
      </c>
      <c r="CE12" s="9">
        <v>12.863</v>
      </c>
      <c r="CF12" s="9">
        <v>29.28</v>
      </c>
      <c r="CG12" s="9">
        <v>34.040999999999997</v>
      </c>
      <c r="CH12" s="9">
        <v>30.794</v>
      </c>
      <c r="CI12" s="9">
        <v>34.698999999999998</v>
      </c>
      <c r="CJ12" s="9">
        <v>137.39400000000001</v>
      </c>
      <c r="CK12" s="9">
        <v>59.66</v>
      </c>
      <c r="CL12" s="9">
        <v>77.733000000000004</v>
      </c>
      <c r="CM12" s="9">
        <v>17.858000000000001</v>
      </c>
      <c r="CN12" s="9">
        <v>7.2229999999999999</v>
      </c>
      <c r="CO12" s="9">
        <v>10.635</v>
      </c>
      <c r="CP12" s="9">
        <v>25.684000000000001</v>
      </c>
      <c r="CQ12" s="9">
        <v>13.298999999999999</v>
      </c>
      <c r="CR12" s="9">
        <v>12.385</v>
      </c>
      <c r="CS12" s="9">
        <v>37.136000000000003</v>
      </c>
      <c r="CT12" s="9">
        <v>16.742999999999999</v>
      </c>
      <c r="CU12" s="9">
        <v>20.393000000000001</v>
      </c>
      <c r="CV12" s="9">
        <v>56.716000000000001</v>
      </c>
      <c r="CW12" s="9">
        <v>22.395</v>
      </c>
      <c r="CX12" s="9">
        <v>34.32</v>
      </c>
      <c r="CY12" s="9">
        <v>30</v>
      </c>
      <c r="CZ12" s="9">
        <v>26</v>
      </c>
      <c r="DA12" s="9">
        <v>34</v>
      </c>
      <c r="DB12" s="9">
        <v>46.759</v>
      </c>
      <c r="DC12" s="9">
        <v>24.416</v>
      </c>
      <c r="DD12" s="9">
        <v>22.344000000000001</v>
      </c>
      <c r="DE12" s="9">
        <v>5.907</v>
      </c>
      <c r="DF12" s="9">
        <v>3.899</v>
      </c>
      <c r="DG12" s="9">
        <v>2.008</v>
      </c>
      <c r="DH12" s="9">
        <v>5.3079999999999998</v>
      </c>
      <c r="DI12" s="9">
        <v>3.2490000000000001</v>
      </c>
      <c r="DJ12" s="9">
        <v>2.0590000000000002</v>
      </c>
      <c r="DK12" s="9">
        <v>14.871</v>
      </c>
      <c r="DL12" s="9">
        <v>7.1239999999999997</v>
      </c>
      <c r="DM12" s="9">
        <v>7.7469999999999999</v>
      </c>
      <c r="DN12" s="9">
        <v>20.673999999999999</v>
      </c>
      <c r="DO12" s="9">
        <v>10.143000000000001</v>
      </c>
      <c r="DP12" s="9">
        <v>10.531000000000001</v>
      </c>
      <c r="DQ12" s="9">
        <v>39.832000000000001</v>
      </c>
      <c r="DR12" s="9">
        <v>36.575000000000003</v>
      </c>
      <c r="DS12" s="9">
        <v>44.42</v>
      </c>
      <c r="DT12" s="9">
        <v>144.53800000000001</v>
      </c>
      <c r="DU12" s="9">
        <v>49.843000000000004</v>
      </c>
      <c r="DV12" s="9">
        <v>94.694999999999993</v>
      </c>
      <c r="DW12" s="9">
        <v>20.303999999999998</v>
      </c>
      <c r="DX12" s="9">
        <v>6.2380000000000004</v>
      </c>
      <c r="DY12" s="9">
        <v>14.065</v>
      </c>
      <c r="DZ12" s="9">
        <v>22.231999999999999</v>
      </c>
      <c r="EA12" s="9">
        <v>9.2230000000000008</v>
      </c>
      <c r="EB12" s="9">
        <v>13.007999999999999</v>
      </c>
      <c r="EC12" s="9">
        <v>36.762999999999998</v>
      </c>
      <c r="ED12" s="9">
        <v>12.176</v>
      </c>
      <c r="EE12" s="9">
        <v>24.585999999999999</v>
      </c>
      <c r="EF12" s="9">
        <v>65.241</v>
      </c>
      <c r="EG12" s="9">
        <v>22.204999999999998</v>
      </c>
      <c r="EH12" s="9">
        <v>43.034999999999997</v>
      </c>
      <c r="EI12" s="9">
        <v>40</v>
      </c>
      <c r="EJ12" s="9">
        <v>30</v>
      </c>
      <c r="EK12" s="9">
        <v>40</v>
      </c>
      <c r="EL12" s="9">
        <v>131.06299999999999</v>
      </c>
      <c r="EM12" s="9">
        <v>61.286000000000001</v>
      </c>
      <c r="EN12" s="9">
        <v>69.775999999999996</v>
      </c>
      <c r="EO12" s="9">
        <v>18.782</v>
      </c>
      <c r="EP12" s="9">
        <v>10.423999999999999</v>
      </c>
      <c r="EQ12" s="9">
        <v>8.359</v>
      </c>
      <c r="ER12" s="9">
        <v>23.559000000000001</v>
      </c>
      <c r="ES12" s="9">
        <v>11.263999999999999</v>
      </c>
      <c r="ET12" s="9">
        <v>12.295</v>
      </c>
      <c r="EU12" s="9">
        <v>34.43</v>
      </c>
      <c r="EV12" s="9">
        <v>16.402000000000001</v>
      </c>
      <c r="EW12" s="9">
        <v>18.027000000000001</v>
      </c>
      <c r="EX12" s="9">
        <v>54.290999999999997</v>
      </c>
      <c r="EY12" s="9">
        <v>23.196000000000002</v>
      </c>
      <c r="EZ12" s="9">
        <v>31.094999999999999</v>
      </c>
      <c r="FA12" s="9">
        <v>26</v>
      </c>
      <c r="FB12" s="9">
        <v>26</v>
      </c>
      <c r="FC12" s="9">
        <v>26</v>
      </c>
      <c r="FD12" s="9">
        <v>105.19</v>
      </c>
      <c r="FE12" s="9">
        <v>37.145000000000003</v>
      </c>
      <c r="FF12" s="9">
        <v>68.046000000000006</v>
      </c>
      <c r="FG12" s="9">
        <v>14.541</v>
      </c>
      <c r="FH12" s="9">
        <v>5.367</v>
      </c>
      <c r="FI12" s="9">
        <v>9.1739999999999995</v>
      </c>
      <c r="FJ12" s="9">
        <v>18.87</v>
      </c>
      <c r="FK12" s="9">
        <v>8.0449999999999999</v>
      </c>
      <c r="FL12" s="9">
        <v>10.824999999999999</v>
      </c>
      <c r="FM12" s="9">
        <v>26.157</v>
      </c>
      <c r="FN12" s="9">
        <v>8.2289999999999992</v>
      </c>
      <c r="FO12" s="9">
        <v>17.928000000000001</v>
      </c>
      <c r="FP12" s="9">
        <v>45.622</v>
      </c>
      <c r="FQ12" s="9">
        <v>15.504</v>
      </c>
      <c r="FR12" s="9">
        <v>30.119</v>
      </c>
      <c r="FS12" s="9">
        <v>34</v>
      </c>
      <c r="FT12" s="9">
        <v>26</v>
      </c>
      <c r="FU12" s="9">
        <v>39.454000000000001</v>
      </c>
      <c r="FV12" s="9">
        <v>39.347999999999999</v>
      </c>
      <c r="FW12" s="9">
        <v>12.699</v>
      </c>
      <c r="FX12" s="9">
        <v>26.65</v>
      </c>
      <c r="FY12" s="9">
        <v>5.7629999999999999</v>
      </c>
      <c r="FZ12" s="9">
        <v>0.872</v>
      </c>
      <c r="GA12" s="9">
        <v>4.891</v>
      </c>
      <c r="GB12" s="9">
        <v>3.3610000000000002</v>
      </c>
      <c r="GC12" s="9">
        <v>1.1779999999999999</v>
      </c>
      <c r="GD12" s="9">
        <v>2.1829999999999998</v>
      </c>
      <c r="GE12" s="9">
        <v>10.606</v>
      </c>
      <c r="GF12" s="9">
        <v>3.9470000000000001</v>
      </c>
      <c r="GG12" s="9">
        <v>6.6589999999999998</v>
      </c>
      <c r="GH12" s="9">
        <v>19.617999999999999</v>
      </c>
      <c r="GI12" s="9">
        <v>6.702</v>
      </c>
      <c r="GJ12" s="9">
        <v>12.916</v>
      </c>
      <c r="GK12" s="9">
        <v>51.04</v>
      </c>
      <c r="GL12" s="9">
        <v>52</v>
      </c>
      <c r="GM12" s="9">
        <v>49.918999999999997</v>
      </c>
      <c r="GN12" s="9">
        <v>67.055000000000007</v>
      </c>
      <c r="GO12" s="9">
        <v>28.710999999999999</v>
      </c>
      <c r="GP12" s="9">
        <v>38.344999999999999</v>
      </c>
      <c r="GQ12" s="9">
        <v>8.7029999999999994</v>
      </c>
      <c r="GR12" s="9">
        <v>3.1819999999999999</v>
      </c>
      <c r="GS12" s="9">
        <v>5.5220000000000002</v>
      </c>
      <c r="GT12" s="9">
        <v>11.576000000000001</v>
      </c>
      <c r="GU12" s="9">
        <v>5.0590000000000002</v>
      </c>
      <c r="GV12" s="9">
        <v>6.5170000000000003</v>
      </c>
      <c r="GW12" s="9">
        <v>19.492000000000001</v>
      </c>
      <c r="GX12" s="9">
        <v>9.1829999999999998</v>
      </c>
      <c r="GY12" s="9">
        <v>10.308999999999999</v>
      </c>
      <c r="GZ12" s="9">
        <v>27.283999999999999</v>
      </c>
      <c r="HA12" s="9">
        <v>11.287000000000001</v>
      </c>
      <c r="HB12" s="9">
        <v>15.997</v>
      </c>
      <c r="HC12" s="9">
        <v>26</v>
      </c>
      <c r="HD12" s="9">
        <v>26</v>
      </c>
      <c r="HE12" s="9">
        <v>26</v>
      </c>
      <c r="HF12" s="9">
        <v>64.007000000000005</v>
      </c>
      <c r="HG12" s="9">
        <v>32.576000000000001</v>
      </c>
      <c r="HH12" s="9">
        <v>31.431000000000001</v>
      </c>
      <c r="HI12" s="9">
        <v>10.079000000000001</v>
      </c>
      <c r="HJ12" s="9">
        <v>7.242</v>
      </c>
      <c r="HK12" s="9">
        <v>2.8370000000000002</v>
      </c>
      <c r="HL12" s="9">
        <v>11.983000000000001</v>
      </c>
      <c r="HM12" s="9">
        <v>6.2050000000000001</v>
      </c>
      <c r="HN12" s="9">
        <v>5.7779999999999996</v>
      </c>
      <c r="HO12" s="9">
        <v>14.936999999999999</v>
      </c>
      <c r="HP12" s="9">
        <v>7.2190000000000003</v>
      </c>
      <c r="HQ12" s="9">
        <v>7.718</v>
      </c>
      <c r="HR12" s="9">
        <v>27.007999999999999</v>
      </c>
      <c r="HS12" s="9">
        <v>11.91</v>
      </c>
      <c r="HT12" s="9">
        <v>15.098000000000001</v>
      </c>
      <c r="HU12" s="9">
        <v>29.884</v>
      </c>
      <c r="HV12" s="9">
        <v>25.79</v>
      </c>
      <c r="HW12" s="9">
        <v>39.265999999999998</v>
      </c>
      <c r="HX12" s="9">
        <v>102.973</v>
      </c>
      <c r="HY12" s="9">
        <v>34.869999999999997</v>
      </c>
      <c r="HZ12" s="9">
        <v>68.102999999999994</v>
      </c>
      <c r="IA12" s="9">
        <v>16.131</v>
      </c>
      <c r="IB12" s="9">
        <v>6.1829999999999998</v>
      </c>
      <c r="IC12" s="9">
        <v>9.9480000000000004</v>
      </c>
      <c r="ID12" s="9">
        <v>16.126999999999999</v>
      </c>
      <c r="IE12" s="9">
        <v>7.1050000000000004</v>
      </c>
      <c r="IF12" s="9">
        <v>9.0220000000000002</v>
      </c>
      <c r="IG12" s="9">
        <v>25.87</v>
      </c>
      <c r="IH12" s="9">
        <v>7.923</v>
      </c>
      <c r="II12" s="9">
        <v>17.946999999999999</v>
      </c>
      <c r="IJ12" s="9">
        <v>44.844999999999999</v>
      </c>
      <c r="IK12" s="9">
        <v>13.659000000000001</v>
      </c>
      <c r="IL12" s="9">
        <v>31.186</v>
      </c>
      <c r="IM12" s="9">
        <v>37.326000000000001</v>
      </c>
      <c r="IN12" s="9">
        <v>26</v>
      </c>
      <c r="IO12" s="9">
        <v>40</v>
      </c>
      <c r="IP12" s="9">
        <v>113.834</v>
      </c>
      <c r="IQ12" s="9">
        <v>46.113</v>
      </c>
    </row>
    <row r="13" spans="1:251">
      <c r="A13" s="10">
        <v>42767</v>
      </c>
      <c r="B13" s="9">
        <v>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>
        <v>0</v>
      </c>
      <c r="AJ13" s="9"/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/>
      <c r="AU13" s="9">
        <v>0</v>
      </c>
      <c r="AV13" s="9"/>
      <c r="AW13" s="9"/>
      <c r="AX13" s="9">
        <v>0</v>
      </c>
      <c r="AY13" s="9"/>
      <c r="AZ13" s="9">
        <v>244.27199999999999</v>
      </c>
      <c r="BA13" s="9">
        <v>91.096999999999994</v>
      </c>
      <c r="BB13" s="9">
        <v>153.17500000000001</v>
      </c>
      <c r="BC13" s="9">
        <v>16.547999999999998</v>
      </c>
      <c r="BD13" s="9">
        <v>7.0519999999999996</v>
      </c>
      <c r="BE13" s="9">
        <v>9.4949999999999992</v>
      </c>
      <c r="BF13" s="9">
        <v>42.223999999999997</v>
      </c>
      <c r="BG13" s="9">
        <v>21.116</v>
      </c>
      <c r="BH13" s="9">
        <v>21.108000000000001</v>
      </c>
      <c r="BI13" s="9">
        <v>75.081000000000003</v>
      </c>
      <c r="BJ13" s="9">
        <v>29.271000000000001</v>
      </c>
      <c r="BK13" s="9">
        <v>45.81</v>
      </c>
      <c r="BL13" s="9">
        <v>110.42</v>
      </c>
      <c r="BM13" s="9">
        <v>33.658000000000001</v>
      </c>
      <c r="BN13" s="9">
        <v>76.762</v>
      </c>
      <c r="BO13" s="9">
        <v>40</v>
      </c>
      <c r="BP13" s="9">
        <v>30.567</v>
      </c>
      <c r="BQ13" s="9">
        <v>51.116999999999997</v>
      </c>
      <c r="BR13" s="9">
        <v>85.009</v>
      </c>
      <c r="BS13" s="9">
        <v>24.129000000000001</v>
      </c>
      <c r="BT13" s="9">
        <v>60.88</v>
      </c>
      <c r="BU13" s="9">
        <v>4.7169999999999996</v>
      </c>
      <c r="BV13" s="9">
        <v>1.873</v>
      </c>
      <c r="BW13" s="9">
        <v>2.8439999999999999</v>
      </c>
      <c r="BX13" s="9">
        <v>8.3789999999999996</v>
      </c>
      <c r="BY13" s="9">
        <v>1.0900000000000001</v>
      </c>
      <c r="BZ13" s="9">
        <v>7.2889999999999997</v>
      </c>
      <c r="CA13" s="9">
        <v>21.594000000000001</v>
      </c>
      <c r="CB13" s="9">
        <v>7.484</v>
      </c>
      <c r="CC13" s="9">
        <v>14.11</v>
      </c>
      <c r="CD13" s="9">
        <v>50.319000000000003</v>
      </c>
      <c r="CE13" s="9">
        <v>13.682</v>
      </c>
      <c r="CF13" s="9">
        <v>36.637999999999998</v>
      </c>
      <c r="CG13" s="9">
        <v>52</v>
      </c>
      <c r="CH13" s="9">
        <v>52</v>
      </c>
      <c r="CI13" s="9">
        <v>52</v>
      </c>
      <c r="CJ13" s="9">
        <v>159.26300000000001</v>
      </c>
      <c r="CK13" s="9">
        <v>66.968000000000004</v>
      </c>
      <c r="CL13" s="9">
        <v>92.295000000000002</v>
      </c>
      <c r="CM13" s="9">
        <v>11.83</v>
      </c>
      <c r="CN13" s="9">
        <v>5.1790000000000003</v>
      </c>
      <c r="CO13" s="9">
        <v>6.6509999999999998</v>
      </c>
      <c r="CP13" s="9">
        <v>33.844999999999999</v>
      </c>
      <c r="CQ13" s="9">
        <v>20.026</v>
      </c>
      <c r="CR13" s="9">
        <v>13.819000000000001</v>
      </c>
      <c r="CS13" s="9">
        <v>53.487000000000002</v>
      </c>
      <c r="CT13" s="9">
        <v>21.786999999999999</v>
      </c>
      <c r="CU13" s="9">
        <v>31.7</v>
      </c>
      <c r="CV13" s="9">
        <v>60.100999999999999</v>
      </c>
      <c r="CW13" s="9">
        <v>19.975999999999999</v>
      </c>
      <c r="CX13" s="9">
        <v>40.125</v>
      </c>
      <c r="CY13" s="9">
        <v>30</v>
      </c>
      <c r="CZ13" s="9">
        <v>26</v>
      </c>
      <c r="DA13" s="9">
        <v>35.308999999999997</v>
      </c>
      <c r="DB13" s="9">
        <v>39.905999999999999</v>
      </c>
      <c r="DC13" s="9">
        <v>19.806000000000001</v>
      </c>
      <c r="DD13" s="9">
        <v>20.100000000000001</v>
      </c>
      <c r="DE13" s="9">
        <v>1.7989999999999999</v>
      </c>
      <c r="DF13" s="9">
        <v>0.59899999999999998</v>
      </c>
      <c r="DG13" s="9">
        <v>1.2</v>
      </c>
      <c r="DH13" s="9">
        <v>7.7709999999999999</v>
      </c>
      <c r="DI13" s="9">
        <v>5.3040000000000003</v>
      </c>
      <c r="DJ13" s="9">
        <v>2.4670000000000001</v>
      </c>
      <c r="DK13" s="9">
        <v>9.1029999999999998</v>
      </c>
      <c r="DL13" s="9">
        <v>3.9510000000000001</v>
      </c>
      <c r="DM13" s="9">
        <v>5.1520000000000001</v>
      </c>
      <c r="DN13" s="9">
        <v>21.234000000000002</v>
      </c>
      <c r="DO13" s="9">
        <v>9.952</v>
      </c>
      <c r="DP13" s="9">
        <v>11.281000000000001</v>
      </c>
      <c r="DQ13" s="9">
        <v>52</v>
      </c>
      <c r="DR13" s="9">
        <v>44.505000000000003</v>
      </c>
      <c r="DS13" s="9">
        <v>52</v>
      </c>
      <c r="DT13" s="9">
        <v>139.482</v>
      </c>
      <c r="DU13" s="9">
        <v>47.308999999999997</v>
      </c>
      <c r="DV13" s="9">
        <v>92.171999999999997</v>
      </c>
      <c r="DW13" s="9">
        <v>9.0289999999999999</v>
      </c>
      <c r="DX13" s="9">
        <v>4.4029999999999996</v>
      </c>
      <c r="DY13" s="9">
        <v>4.6260000000000003</v>
      </c>
      <c r="DZ13" s="9">
        <v>23.91</v>
      </c>
      <c r="EA13" s="9">
        <v>12.228</v>
      </c>
      <c r="EB13" s="9">
        <v>11.682</v>
      </c>
      <c r="EC13" s="9">
        <v>40.463999999999999</v>
      </c>
      <c r="ED13" s="9">
        <v>13.61</v>
      </c>
      <c r="EE13" s="9">
        <v>26.853999999999999</v>
      </c>
      <c r="EF13" s="9">
        <v>66.08</v>
      </c>
      <c r="EG13" s="9">
        <v>17.068000000000001</v>
      </c>
      <c r="EH13" s="9">
        <v>49.011000000000003</v>
      </c>
      <c r="EI13" s="9">
        <v>43</v>
      </c>
      <c r="EJ13" s="9">
        <v>26</v>
      </c>
      <c r="EK13" s="9">
        <v>52</v>
      </c>
      <c r="EL13" s="9">
        <v>144.696</v>
      </c>
      <c r="EM13" s="9">
        <v>63.593000000000004</v>
      </c>
      <c r="EN13" s="9">
        <v>81.102999999999994</v>
      </c>
      <c r="EO13" s="9">
        <v>9.3179999999999996</v>
      </c>
      <c r="EP13" s="9">
        <v>3.2480000000000002</v>
      </c>
      <c r="EQ13" s="9">
        <v>6.069</v>
      </c>
      <c r="ER13" s="9">
        <v>26.085000000000001</v>
      </c>
      <c r="ES13" s="9">
        <v>14.192</v>
      </c>
      <c r="ET13" s="9">
        <v>11.893000000000001</v>
      </c>
      <c r="EU13" s="9">
        <v>43.72</v>
      </c>
      <c r="EV13" s="9">
        <v>19.611999999999998</v>
      </c>
      <c r="EW13" s="9">
        <v>24.108000000000001</v>
      </c>
      <c r="EX13" s="9">
        <v>65.573999999999998</v>
      </c>
      <c r="EY13" s="9">
        <v>26.542000000000002</v>
      </c>
      <c r="EZ13" s="9">
        <v>39.031999999999996</v>
      </c>
      <c r="FA13" s="9">
        <v>39.234000000000002</v>
      </c>
      <c r="FB13" s="9">
        <v>34</v>
      </c>
      <c r="FC13" s="9">
        <v>43</v>
      </c>
      <c r="FD13" s="9">
        <v>93.867999999999995</v>
      </c>
      <c r="FE13" s="9">
        <v>33.701999999999998</v>
      </c>
      <c r="FF13" s="9">
        <v>60.165999999999997</v>
      </c>
      <c r="FG13" s="9">
        <v>7.4390000000000001</v>
      </c>
      <c r="FH13" s="9">
        <v>4.4029999999999996</v>
      </c>
      <c r="FI13" s="9">
        <v>3.036</v>
      </c>
      <c r="FJ13" s="9">
        <v>16.120999999999999</v>
      </c>
      <c r="FK13" s="9">
        <v>8.0399999999999991</v>
      </c>
      <c r="FL13" s="9">
        <v>8.0809999999999995</v>
      </c>
      <c r="FM13" s="9">
        <v>28.477</v>
      </c>
      <c r="FN13" s="9">
        <v>10.23</v>
      </c>
      <c r="FO13" s="9">
        <v>18.247</v>
      </c>
      <c r="FP13" s="9">
        <v>41.831000000000003</v>
      </c>
      <c r="FQ13" s="9">
        <v>11.029</v>
      </c>
      <c r="FR13" s="9">
        <v>30.802</v>
      </c>
      <c r="FS13" s="9">
        <v>34.131</v>
      </c>
      <c r="FT13" s="9">
        <v>18.856999999999999</v>
      </c>
      <c r="FU13" s="9">
        <v>52</v>
      </c>
      <c r="FV13" s="9">
        <v>45.613999999999997</v>
      </c>
      <c r="FW13" s="9">
        <v>13.606999999999999</v>
      </c>
      <c r="FX13" s="9">
        <v>32.006</v>
      </c>
      <c r="FY13" s="9">
        <v>1.59</v>
      </c>
      <c r="FZ13" s="9">
        <v>0</v>
      </c>
      <c r="GA13" s="9">
        <v>1.59</v>
      </c>
      <c r="GB13" s="9">
        <v>7.7889999999999997</v>
      </c>
      <c r="GC13" s="9">
        <v>4.1879999999999997</v>
      </c>
      <c r="GD13" s="9">
        <v>3.601</v>
      </c>
      <c r="GE13" s="9">
        <v>11.987</v>
      </c>
      <c r="GF13" s="9">
        <v>3.38</v>
      </c>
      <c r="GG13" s="9">
        <v>8.6069999999999993</v>
      </c>
      <c r="GH13" s="9">
        <v>24.248999999999999</v>
      </c>
      <c r="GI13" s="9">
        <v>6.0389999999999997</v>
      </c>
      <c r="GJ13" s="9">
        <v>18.209</v>
      </c>
      <c r="GK13" s="9">
        <v>52</v>
      </c>
      <c r="GL13" s="9">
        <v>43</v>
      </c>
      <c r="GM13" s="9">
        <v>52</v>
      </c>
      <c r="GN13" s="9">
        <v>85.084000000000003</v>
      </c>
      <c r="GO13" s="9">
        <v>31.9</v>
      </c>
      <c r="GP13" s="9">
        <v>53.183999999999997</v>
      </c>
      <c r="GQ13" s="9">
        <v>5.6740000000000004</v>
      </c>
      <c r="GR13" s="9">
        <v>1.948</v>
      </c>
      <c r="GS13" s="9">
        <v>3.726</v>
      </c>
      <c r="GT13" s="9">
        <v>19.742999999999999</v>
      </c>
      <c r="GU13" s="9">
        <v>9.859</v>
      </c>
      <c r="GV13" s="9">
        <v>9.8840000000000003</v>
      </c>
      <c r="GW13" s="9">
        <v>20.027000000000001</v>
      </c>
      <c r="GX13" s="9">
        <v>5.452</v>
      </c>
      <c r="GY13" s="9">
        <v>14.574999999999999</v>
      </c>
      <c r="GZ13" s="9">
        <v>39.64</v>
      </c>
      <c r="HA13" s="9">
        <v>14.641</v>
      </c>
      <c r="HB13" s="9">
        <v>24.998000000000001</v>
      </c>
      <c r="HC13" s="9">
        <v>43</v>
      </c>
      <c r="HD13" s="9">
        <v>34</v>
      </c>
      <c r="HE13" s="9">
        <v>43</v>
      </c>
      <c r="HF13" s="9">
        <v>59.612000000000002</v>
      </c>
      <c r="HG13" s="9">
        <v>31.693000000000001</v>
      </c>
      <c r="HH13" s="9">
        <v>27.919</v>
      </c>
      <c r="HI13" s="9">
        <v>3.6429999999999998</v>
      </c>
      <c r="HJ13" s="9">
        <v>1.3</v>
      </c>
      <c r="HK13" s="9">
        <v>2.343</v>
      </c>
      <c r="HL13" s="9">
        <v>6.3419999999999996</v>
      </c>
      <c r="HM13" s="9">
        <v>4.3330000000000002</v>
      </c>
      <c r="HN13" s="9">
        <v>2.0089999999999999</v>
      </c>
      <c r="HO13" s="9">
        <v>23.692</v>
      </c>
      <c r="HP13" s="9">
        <v>14.16</v>
      </c>
      <c r="HQ13" s="9">
        <v>9.5329999999999995</v>
      </c>
      <c r="HR13" s="9">
        <v>25.934999999999999</v>
      </c>
      <c r="HS13" s="9">
        <v>11.901</v>
      </c>
      <c r="HT13" s="9">
        <v>14.034000000000001</v>
      </c>
      <c r="HU13" s="9">
        <v>34.811</v>
      </c>
      <c r="HV13" s="9">
        <v>34</v>
      </c>
      <c r="HW13" s="9">
        <v>47.835999999999999</v>
      </c>
      <c r="HX13" s="9">
        <v>99.483999999999995</v>
      </c>
      <c r="HY13" s="9">
        <v>36.082999999999998</v>
      </c>
      <c r="HZ13" s="9">
        <v>63.4</v>
      </c>
      <c r="IA13" s="9">
        <v>7.8869999999999996</v>
      </c>
      <c r="IB13" s="9">
        <v>3.8450000000000002</v>
      </c>
      <c r="IC13" s="9">
        <v>4.0419999999999998</v>
      </c>
      <c r="ID13" s="9">
        <v>15.865</v>
      </c>
      <c r="IE13" s="9">
        <v>7.9290000000000003</v>
      </c>
      <c r="IF13" s="9">
        <v>7.9349999999999996</v>
      </c>
      <c r="IG13" s="9">
        <v>33.168999999999997</v>
      </c>
      <c r="IH13" s="9">
        <v>11.879</v>
      </c>
      <c r="II13" s="9">
        <v>21.29</v>
      </c>
      <c r="IJ13" s="9">
        <v>42.563000000000002</v>
      </c>
      <c r="IK13" s="9">
        <v>12.43</v>
      </c>
      <c r="IL13" s="9">
        <v>30.132999999999999</v>
      </c>
      <c r="IM13" s="9">
        <v>34</v>
      </c>
      <c r="IN13" s="9">
        <v>21</v>
      </c>
      <c r="IO13" s="9">
        <v>43</v>
      </c>
      <c r="IP13" s="9">
        <v>133.15899999999999</v>
      </c>
      <c r="IQ13" s="9">
        <v>49.688000000000002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/>
      <c r="AR14" s="9"/>
      <c r="AS14" s="9">
        <v>0</v>
      </c>
      <c r="AT14" s="9"/>
      <c r="AU14" s="9"/>
      <c r="AV14" s="9"/>
      <c r="AW14" s="9"/>
      <c r="AX14" s="9"/>
      <c r="AY14" s="9"/>
      <c r="AZ14" s="9">
        <v>226.65199999999999</v>
      </c>
      <c r="BA14" s="9">
        <v>83.948999999999998</v>
      </c>
      <c r="BB14" s="9">
        <v>142.703</v>
      </c>
      <c r="BC14" s="9">
        <v>20.510999999999999</v>
      </c>
      <c r="BD14" s="9">
        <v>6.0060000000000002</v>
      </c>
      <c r="BE14" s="9">
        <v>14.505000000000001</v>
      </c>
      <c r="BF14" s="9">
        <v>44.197000000000003</v>
      </c>
      <c r="BG14" s="9">
        <v>17.431999999999999</v>
      </c>
      <c r="BH14" s="9">
        <v>26.765000000000001</v>
      </c>
      <c r="BI14" s="9">
        <v>58</v>
      </c>
      <c r="BJ14" s="9">
        <v>21.673999999999999</v>
      </c>
      <c r="BK14" s="9">
        <v>36.326000000000001</v>
      </c>
      <c r="BL14" s="9">
        <v>103.944</v>
      </c>
      <c r="BM14" s="9">
        <v>38.837000000000003</v>
      </c>
      <c r="BN14" s="9">
        <v>65.106999999999999</v>
      </c>
      <c r="BO14" s="9">
        <v>43</v>
      </c>
      <c r="BP14" s="9">
        <v>39.347000000000001</v>
      </c>
      <c r="BQ14" s="9">
        <v>47</v>
      </c>
      <c r="BR14" s="9">
        <v>80.944000000000003</v>
      </c>
      <c r="BS14" s="9">
        <v>25.32</v>
      </c>
      <c r="BT14" s="9">
        <v>55.624000000000002</v>
      </c>
      <c r="BU14" s="9">
        <v>7.5110000000000001</v>
      </c>
      <c r="BV14" s="9">
        <v>2.2989999999999999</v>
      </c>
      <c r="BW14" s="9">
        <v>5.2119999999999997</v>
      </c>
      <c r="BX14" s="9">
        <v>12.629</v>
      </c>
      <c r="BY14" s="9">
        <v>2.9380000000000002</v>
      </c>
      <c r="BZ14" s="9">
        <v>9.6910000000000007</v>
      </c>
      <c r="CA14" s="9">
        <v>14.821999999999999</v>
      </c>
      <c r="CB14" s="9">
        <v>4.2169999999999996</v>
      </c>
      <c r="CC14" s="9">
        <v>10.605</v>
      </c>
      <c r="CD14" s="9">
        <v>45.982999999999997</v>
      </c>
      <c r="CE14" s="9">
        <v>15.867000000000001</v>
      </c>
      <c r="CF14" s="9">
        <v>30.116</v>
      </c>
      <c r="CG14" s="9">
        <v>52</v>
      </c>
      <c r="CH14" s="9">
        <v>52</v>
      </c>
      <c r="CI14" s="9">
        <v>52</v>
      </c>
      <c r="CJ14" s="9">
        <v>145.708</v>
      </c>
      <c r="CK14" s="9">
        <v>58.628999999999998</v>
      </c>
      <c r="CL14" s="9">
        <v>87.078999999999994</v>
      </c>
      <c r="CM14" s="9">
        <v>13</v>
      </c>
      <c r="CN14" s="9">
        <v>3.7069999999999999</v>
      </c>
      <c r="CO14" s="9">
        <v>9.2929999999999993</v>
      </c>
      <c r="CP14" s="9">
        <v>31.568000000000001</v>
      </c>
      <c r="CQ14" s="9">
        <v>14.494</v>
      </c>
      <c r="CR14" s="9">
        <v>17.074000000000002</v>
      </c>
      <c r="CS14" s="9">
        <v>43.179000000000002</v>
      </c>
      <c r="CT14" s="9">
        <v>17.457999999999998</v>
      </c>
      <c r="CU14" s="9">
        <v>25.721</v>
      </c>
      <c r="CV14" s="9">
        <v>57.960999999999999</v>
      </c>
      <c r="CW14" s="9">
        <v>22.97</v>
      </c>
      <c r="CX14" s="9">
        <v>34.991</v>
      </c>
      <c r="CY14" s="9">
        <v>26</v>
      </c>
      <c r="CZ14" s="9">
        <v>26</v>
      </c>
      <c r="DA14" s="9">
        <v>33.893000000000001</v>
      </c>
      <c r="DB14" s="9">
        <v>32.642000000000003</v>
      </c>
      <c r="DC14" s="9">
        <v>20.414000000000001</v>
      </c>
      <c r="DD14" s="9">
        <v>12.228</v>
      </c>
      <c r="DE14" s="9">
        <v>5.6749999999999998</v>
      </c>
      <c r="DF14" s="9">
        <v>3.145</v>
      </c>
      <c r="DG14" s="9">
        <v>2.5310000000000001</v>
      </c>
      <c r="DH14" s="9">
        <v>4.601</v>
      </c>
      <c r="DI14" s="9">
        <v>2.5350000000000001</v>
      </c>
      <c r="DJ14" s="9">
        <v>2.0659999999999998</v>
      </c>
      <c r="DK14" s="9">
        <v>9.09</v>
      </c>
      <c r="DL14" s="9">
        <v>5.3380000000000001</v>
      </c>
      <c r="DM14" s="9">
        <v>3.7519999999999998</v>
      </c>
      <c r="DN14" s="9">
        <v>13.276</v>
      </c>
      <c r="DO14" s="9">
        <v>9.3960000000000008</v>
      </c>
      <c r="DP14" s="9">
        <v>3.88</v>
      </c>
      <c r="DQ14" s="9">
        <v>43</v>
      </c>
      <c r="DR14" s="9">
        <v>34.957000000000001</v>
      </c>
      <c r="DS14" s="9">
        <v>43</v>
      </c>
      <c r="DT14" s="9">
        <v>131.363</v>
      </c>
      <c r="DU14" s="9">
        <v>44.866</v>
      </c>
      <c r="DV14" s="9">
        <v>86.495999999999995</v>
      </c>
      <c r="DW14" s="9">
        <v>11.396000000000001</v>
      </c>
      <c r="DX14" s="9">
        <v>2.173</v>
      </c>
      <c r="DY14" s="9">
        <v>9.2219999999999995</v>
      </c>
      <c r="DZ14" s="9">
        <v>22.132999999999999</v>
      </c>
      <c r="EA14" s="9">
        <v>8.4</v>
      </c>
      <c r="EB14" s="9">
        <v>13.733000000000001</v>
      </c>
      <c r="EC14" s="9">
        <v>33.83</v>
      </c>
      <c r="ED14" s="9">
        <v>10.855</v>
      </c>
      <c r="EE14" s="9">
        <v>22.974</v>
      </c>
      <c r="EF14" s="9">
        <v>64.004999999999995</v>
      </c>
      <c r="EG14" s="9">
        <v>23.437999999999999</v>
      </c>
      <c r="EH14" s="9">
        <v>40.567</v>
      </c>
      <c r="EI14" s="9">
        <v>48</v>
      </c>
      <c r="EJ14" s="9">
        <v>52</v>
      </c>
      <c r="EK14" s="9">
        <v>48</v>
      </c>
      <c r="EL14" s="9">
        <v>127.931</v>
      </c>
      <c r="EM14" s="9">
        <v>59.497</v>
      </c>
      <c r="EN14" s="9">
        <v>68.433999999999997</v>
      </c>
      <c r="EO14" s="9">
        <v>14.791</v>
      </c>
      <c r="EP14" s="9">
        <v>6.9770000000000003</v>
      </c>
      <c r="EQ14" s="9">
        <v>7.8140000000000001</v>
      </c>
      <c r="ER14" s="9">
        <v>26.664999999999999</v>
      </c>
      <c r="ES14" s="9">
        <v>11.567</v>
      </c>
      <c r="ET14" s="9">
        <v>15.098000000000001</v>
      </c>
      <c r="EU14" s="9">
        <v>33.261000000000003</v>
      </c>
      <c r="EV14" s="9">
        <v>16.157</v>
      </c>
      <c r="EW14" s="9">
        <v>17.103000000000002</v>
      </c>
      <c r="EX14" s="9">
        <v>53.213999999999999</v>
      </c>
      <c r="EY14" s="9">
        <v>24.795000000000002</v>
      </c>
      <c r="EZ14" s="9">
        <v>28.419</v>
      </c>
      <c r="FA14" s="9">
        <v>34</v>
      </c>
      <c r="FB14" s="9">
        <v>26</v>
      </c>
      <c r="FC14" s="9">
        <v>40</v>
      </c>
      <c r="FD14" s="9">
        <v>90.013999999999996</v>
      </c>
      <c r="FE14" s="9">
        <v>32.232999999999997</v>
      </c>
      <c r="FF14" s="9">
        <v>57.780999999999999</v>
      </c>
      <c r="FG14" s="9">
        <v>9.1630000000000003</v>
      </c>
      <c r="FH14" s="9">
        <v>1.7090000000000001</v>
      </c>
      <c r="FI14" s="9">
        <v>7.4539999999999997</v>
      </c>
      <c r="FJ14" s="9">
        <v>14.76</v>
      </c>
      <c r="FK14" s="9">
        <v>5.6859999999999999</v>
      </c>
      <c r="FL14" s="9">
        <v>9.0739999999999998</v>
      </c>
      <c r="FM14" s="9">
        <v>21.795999999999999</v>
      </c>
      <c r="FN14" s="9">
        <v>7.9619999999999997</v>
      </c>
      <c r="FO14" s="9">
        <v>13.834</v>
      </c>
      <c r="FP14" s="9">
        <v>44.295000000000002</v>
      </c>
      <c r="FQ14" s="9">
        <v>16.875</v>
      </c>
      <c r="FR14" s="9">
        <v>27.42</v>
      </c>
      <c r="FS14" s="9">
        <v>50</v>
      </c>
      <c r="FT14" s="9">
        <v>52</v>
      </c>
      <c r="FU14" s="9">
        <v>48</v>
      </c>
      <c r="FV14" s="9">
        <v>41.347999999999999</v>
      </c>
      <c r="FW14" s="9">
        <v>12.632999999999999</v>
      </c>
      <c r="FX14" s="9">
        <v>28.715</v>
      </c>
      <c r="FY14" s="9">
        <v>2.2330000000000001</v>
      </c>
      <c r="FZ14" s="9">
        <v>0.46400000000000002</v>
      </c>
      <c r="GA14" s="9">
        <v>1.768</v>
      </c>
      <c r="GB14" s="9">
        <v>7.3719999999999999</v>
      </c>
      <c r="GC14" s="9">
        <v>2.7130000000000001</v>
      </c>
      <c r="GD14" s="9">
        <v>4.6589999999999998</v>
      </c>
      <c r="GE14" s="9">
        <v>12.034000000000001</v>
      </c>
      <c r="GF14" s="9">
        <v>2.8929999999999998</v>
      </c>
      <c r="GG14" s="9">
        <v>9.14</v>
      </c>
      <c r="GH14" s="9">
        <v>19.71</v>
      </c>
      <c r="GI14" s="9">
        <v>6.5629999999999997</v>
      </c>
      <c r="GJ14" s="9">
        <v>13.147</v>
      </c>
      <c r="GK14" s="9">
        <v>47.698</v>
      </c>
      <c r="GL14" s="9">
        <v>49.664000000000001</v>
      </c>
      <c r="GM14" s="9">
        <v>47.219000000000001</v>
      </c>
      <c r="GN14" s="9">
        <v>64.561000000000007</v>
      </c>
      <c r="GO14" s="9">
        <v>24.736000000000001</v>
      </c>
      <c r="GP14" s="9">
        <v>39.825000000000003</v>
      </c>
      <c r="GQ14" s="9">
        <v>6.1829999999999998</v>
      </c>
      <c r="GR14" s="9">
        <v>2.5939999999999999</v>
      </c>
      <c r="GS14" s="9">
        <v>3.589</v>
      </c>
      <c r="GT14" s="9">
        <v>14.823</v>
      </c>
      <c r="GU14" s="9">
        <v>6.1360000000000001</v>
      </c>
      <c r="GV14" s="9">
        <v>8.6869999999999994</v>
      </c>
      <c r="GW14" s="9">
        <v>19.890999999999998</v>
      </c>
      <c r="GX14" s="9">
        <v>6.8689999999999998</v>
      </c>
      <c r="GY14" s="9">
        <v>13.022</v>
      </c>
      <c r="GZ14" s="9">
        <v>23.663</v>
      </c>
      <c r="HA14" s="9">
        <v>9.1370000000000005</v>
      </c>
      <c r="HB14" s="9">
        <v>14.526</v>
      </c>
      <c r="HC14" s="9">
        <v>33.377000000000002</v>
      </c>
      <c r="HD14" s="9">
        <v>26</v>
      </c>
      <c r="HE14" s="9">
        <v>39.255000000000003</v>
      </c>
      <c r="HF14" s="9">
        <v>63.371000000000002</v>
      </c>
      <c r="HG14" s="9">
        <v>34.761000000000003</v>
      </c>
      <c r="HH14" s="9">
        <v>28.61</v>
      </c>
      <c r="HI14" s="9">
        <v>8.6080000000000005</v>
      </c>
      <c r="HJ14" s="9">
        <v>4.383</v>
      </c>
      <c r="HK14" s="9">
        <v>4.2249999999999996</v>
      </c>
      <c r="HL14" s="9">
        <v>11.842000000000001</v>
      </c>
      <c r="HM14" s="9">
        <v>5.4320000000000004</v>
      </c>
      <c r="HN14" s="9">
        <v>6.4109999999999996</v>
      </c>
      <c r="HO14" s="9">
        <v>13.37</v>
      </c>
      <c r="HP14" s="9">
        <v>9.2880000000000003</v>
      </c>
      <c r="HQ14" s="9">
        <v>4.0810000000000004</v>
      </c>
      <c r="HR14" s="9">
        <v>29.550999999999998</v>
      </c>
      <c r="HS14" s="9">
        <v>15.657999999999999</v>
      </c>
      <c r="HT14" s="9">
        <v>13.893000000000001</v>
      </c>
      <c r="HU14" s="9">
        <v>38.024999999999999</v>
      </c>
      <c r="HV14" s="9">
        <v>26</v>
      </c>
      <c r="HW14" s="9">
        <v>49.155000000000001</v>
      </c>
      <c r="HX14" s="9">
        <v>95.623999999999995</v>
      </c>
      <c r="HY14" s="9">
        <v>31.033999999999999</v>
      </c>
      <c r="HZ14" s="9">
        <v>64.59</v>
      </c>
      <c r="IA14" s="9">
        <v>10.067</v>
      </c>
      <c r="IB14" s="9">
        <v>1.6819999999999999</v>
      </c>
      <c r="IC14" s="9">
        <v>8.3849999999999998</v>
      </c>
      <c r="ID14" s="9">
        <v>19.702999999999999</v>
      </c>
      <c r="IE14" s="9">
        <v>5.88</v>
      </c>
      <c r="IF14" s="9">
        <v>13.823</v>
      </c>
      <c r="IG14" s="9">
        <v>25.719000000000001</v>
      </c>
      <c r="IH14" s="9">
        <v>8.1609999999999996</v>
      </c>
      <c r="II14" s="9">
        <v>17.556999999999999</v>
      </c>
      <c r="IJ14" s="9">
        <v>40.134999999999998</v>
      </c>
      <c r="IK14" s="9">
        <v>15.31</v>
      </c>
      <c r="IL14" s="9">
        <v>24.824999999999999</v>
      </c>
      <c r="IM14" s="9">
        <v>39.107999999999997</v>
      </c>
      <c r="IN14" s="9">
        <v>50.228000000000002</v>
      </c>
      <c r="IO14" s="9">
        <v>28.236999999999998</v>
      </c>
      <c r="IP14" s="9">
        <v>108.97799999999999</v>
      </c>
      <c r="IQ14" s="9">
        <v>47.218000000000004</v>
      </c>
    </row>
    <row r="15" spans="1:251">
      <c r="A15" s="10">
        <v>43497</v>
      </c>
      <c r="B15" s="9">
        <v>1.9179999999999999</v>
      </c>
      <c r="C15" s="9">
        <v>1.583</v>
      </c>
      <c r="D15" s="9">
        <v>5.2240000000000002</v>
      </c>
      <c r="E15" s="9">
        <v>4.609</v>
      </c>
      <c r="F15" s="9">
        <v>0.61599999999999999</v>
      </c>
      <c r="G15" s="9">
        <v>4.2880000000000003</v>
      </c>
      <c r="H15" s="9">
        <v>1.1879999999999999</v>
      </c>
      <c r="I15" s="9">
        <v>3.1</v>
      </c>
      <c r="J15" s="9">
        <v>9.42</v>
      </c>
      <c r="K15" s="9">
        <v>2.7629999999999999</v>
      </c>
      <c r="L15" s="9">
        <v>6.657</v>
      </c>
      <c r="M15" s="9">
        <v>26</v>
      </c>
      <c r="N15" s="9">
        <v>8.8870000000000005</v>
      </c>
      <c r="O15" s="9">
        <v>52</v>
      </c>
      <c r="P15" s="9">
        <v>22.294</v>
      </c>
      <c r="Q15" s="9">
        <v>10.074999999999999</v>
      </c>
      <c r="R15" s="9">
        <v>12.22</v>
      </c>
      <c r="S15" s="9">
        <v>2.2250000000000001</v>
      </c>
      <c r="T15" s="9">
        <v>2.2250000000000001</v>
      </c>
      <c r="U15" s="9">
        <v>0</v>
      </c>
      <c r="V15" s="9">
        <v>9.6630000000000003</v>
      </c>
      <c r="W15" s="9">
        <v>2.9430000000000001</v>
      </c>
      <c r="X15" s="9">
        <v>6.7210000000000001</v>
      </c>
      <c r="Y15" s="9">
        <v>5.7789999999999999</v>
      </c>
      <c r="Z15" s="9">
        <v>2.8479999999999999</v>
      </c>
      <c r="AA15" s="9">
        <v>2.931</v>
      </c>
      <c r="AB15" s="9">
        <v>4.6269999999999998</v>
      </c>
      <c r="AC15" s="9">
        <v>2.0590000000000002</v>
      </c>
      <c r="AD15" s="9">
        <v>2.5680000000000001</v>
      </c>
      <c r="AE15" s="9">
        <v>10.974</v>
      </c>
      <c r="AF15" s="9">
        <v>12.064</v>
      </c>
      <c r="AG15" s="9">
        <v>11.318</v>
      </c>
      <c r="AH15" s="9">
        <v>2.504</v>
      </c>
      <c r="AI15" s="9">
        <v>1.4339999999999999</v>
      </c>
      <c r="AJ15" s="9">
        <v>1.07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0.73899999999999999</v>
      </c>
      <c r="AR15" s="9">
        <v>0.73899999999999999</v>
      </c>
      <c r="AS15" s="9">
        <v>0</v>
      </c>
      <c r="AT15" s="9">
        <v>1.7649999999999999</v>
      </c>
      <c r="AU15" s="9">
        <v>0.69499999999999995</v>
      </c>
      <c r="AV15" s="9">
        <v>1.07</v>
      </c>
      <c r="AW15" s="9">
        <v>104</v>
      </c>
      <c r="AX15" s="9">
        <v>58.658000000000001</v>
      </c>
      <c r="AY15" s="9">
        <v>129.19200000000001</v>
      </c>
      <c r="AZ15" s="9">
        <v>222.27699999999999</v>
      </c>
      <c r="BA15" s="9">
        <v>74.405000000000001</v>
      </c>
      <c r="BB15" s="9">
        <v>147.87200000000001</v>
      </c>
      <c r="BC15" s="9">
        <v>22.652000000000001</v>
      </c>
      <c r="BD15" s="9">
        <v>8.7289999999999992</v>
      </c>
      <c r="BE15" s="9">
        <v>13.922000000000001</v>
      </c>
      <c r="BF15" s="9">
        <v>43.334000000000003</v>
      </c>
      <c r="BG15" s="9">
        <v>14.941000000000001</v>
      </c>
      <c r="BH15" s="9">
        <v>28.393000000000001</v>
      </c>
      <c r="BI15" s="9">
        <v>52.927</v>
      </c>
      <c r="BJ15" s="9">
        <v>15.377000000000001</v>
      </c>
      <c r="BK15" s="9">
        <v>37.549999999999997</v>
      </c>
      <c r="BL15" s="9">
        <v>103.364</v>
      </c>
      <c r="BM15" s="9">
        <v>35.357999999999997</v>
      </c>
      <c r="BN15" s="9">
        <v>68.006</v>
      </c>
      <c r="BO15" s="9">
        <v>40</v>
      </c>
      <c r="BP15" s="9">
        <v>40</v>
      </c>
      <c r="BQ15" s="9">
        <v>36.848999999999997</v>
      </c>
      <c r="BR15" s="9">
        <v>79.126000000000005</v>
      </c>
      <c r="BS15" s="9">
        <v>21.547000000000001</v>
      </c>
      <c r="BT15" s="9">
        <v>57.579000000000001</v>
      </c>
      <c r="BU15" s="9">
        <v>6.3959999999999999</v>
      </c>
      <c r="BV15" s="9">
        <v>1.6060000000000001</v>
      </c>
      <c r="BW15" s="9">
        <v>4.79</v>
      </c>
      <c r="BX15" s="9">
        <v>11.978999999999999</v>
      </c>
      <c r="BY15" s="9">
        <v>3.3759999999999999</v>
      </c>
      <c r="BZ15" s="9">
        <v>8.6020000000000003</v>
      </c>
      <c r="CA15" s="9">
        <v>15.016</v>
      </c>
      <c r="CB15" s="9">
        <v>1.94</v>
      </c>
      <c r="CC15" s="9">
        <v>13.076000000000001</v>
      </c>
      <c r="CD15" s="9">
        <v>45.735999999999997</v>
      </c>
      <c r="CE15" s="9">
        <v>14.625</v>
      </c>
      <c r="CF15" s="9">
        <v>31.111000000000001</v>
      </c>
      <c r="CG15" s="9">
        <v>52</v>
      </c>
      <c r="CH15" s="9">
        <v>52</v>
      </c>
      <c r="CI15" s="9">
        <v>52</v>
      </c>
      <c r="CJ15" s="9">
        <v>143.15100000000001</v>
      </c>
      <c r="CK15" s="9">
        <v>52.856999999999999</v>
      </c>
      <c r="CL15" s="9">
        <v>90.293000000000006</v>
      </c>
      <c r="CM15" s="9">
        <v>16.256</v>
      </c>
      <c r="CN15" s="9">
        <v>7.1230000000000002</v>
      </c>
      <c r="CO15" s="9">
        <v>9.1329999999999991</v>
      </c>
      <c r="CP15" s="9">
        <v>31.355</v>
      </c>
      <c r="CQ15" s="9">
        <v>11.565</v>
      </c>
      <c r="CR15" s="9">
        <v>19.791</v>
      </c>
      <c r="CS15" s="9">
        <v>37.911999999999999</v>
      </c>
      <c r="CT15" s="9">
        <v>13.436999999999999</v>
      </c>
      <c r="CU15" s="9">
        <v>24.474</v>
      </c>
      <c r="CV15" s="9">
        <v>57.628</v>
      </c>
      <c r="CW15" s="9">
        <v>20.731999999999999</v>
      </c>
      <c r="CX15" s="9">
        <v>36.896000000000001</v>
      </c>
      <c r="CY15" s="9">
        <v>26</v>
      </c>
      <c r="CZ15" s="9">
        <v>26.9</v>
      </c>
      <c r="DA15" s="9">
        <v>26</v>
      </c>
      <c r="DB15" s="9">
        <v>51.634999999999998</v>
      </c>
      <c r="DC15" s="9">
        <v>33.249000000000002</v>
      </c>
      <c r="DD15" s="9">
        <v>18.385999999999999</v>
      </c>
      <c r="DE15" s="9">
        <v>8.0079999999999991</v>
      </c>
      <c r="DF15" s="9">
        <v>6.2770000000000001</v>
      </c>
      <c r="DG15" s="9">
        <v>1.7310000000000001</v>
      </c>
      <c r="DH15" s="9">
        <v>10.285</v>
      </c>
      <c r="DI15" s="9">
        <v>6.9619999999999997</v>
      </c>
      <c r="DJ15" s="9">
        <v>3.323</v>
      </c>
      <c r="DK15" s="9">
        <v>10.491</v>
      </c>
      <c r="DL15" s="9">
        <v>7.3849999999999998</v>
      </c>
      <c r="DM15" s="9">
        <v>3.1059999999999999</v>
      </c>
      <c r="DN15" s="9">
        <v>22.852</v>
      </c>
      <c r="DO15" s="9">
        <v>12.625</v>
      </c>
      <c r="DP15" s="9">
        <v>10.227</v>
      </c>
      <c r="DQ15" s="9">
        <v>32.683999999999997</v>
      </c>
      <c r="DR15" s="9">
        <v>26.806000000000001</v>
      </c>
      <c r="DS15" s="9">
        <v>52</v>
      </c>
      <c r="DT15" s="9">
        <v>142.32599999999999</v>
      </c>
      <c r="DU15" s="9">
        <v>46.767000000000003</v>
      </c>
      <c r="DV15" s="9">
        <v>95.56</v>
      </c>
      <c r="DW15" s="9">
        <v>15.105</v>
      </c>
      <c r="DX15" s="9">
        <v>4.8419999999999996</v>
      </c>
      <c r="DY15" s="9">
        <v>10.263</v>
      </c>
      <c r="DZ15" s="9">
        <v>24.984000000000002</v>
      </c>
      <c r="EA15" s="9">
        <v>8.8360000000000003</v>
      </c>
      <c r="EB15" s="9">
        <v>16.148</v>
      </c>
      <c r="EC15" s="9">
        <v>38.959000000000003</v>
      </c>
      <c r="ED15" s="9">
        <v>14.069000000000001</v>
      </c>
      <c r="EE15" s="9">
        <v>24.89</v>
      </c>
      <c r="EF15" s="9">
        <v>63.279000000000003</v>
      </c>
      <c r="EG15" s="9">
        <v>19.02</v>
      </c>
      <c r="EH15" s="9">
        <v>44.259</v>
      </c>
      <c r="EI15" s="9">
        <v>34</v>
      </c>
      <c r="EJ15" s="9">
        <v>29.035</v>
      </c>
      <c r="EK15" s="9">
        <v>35.866</v>
      </c>
      <c r="EL15" s="9">
        <v>131.58600000000001</v>
      </c>
      <c r="EM15" s="9">
        <v>60.887</v>
      </c>
      <c r="EN15" s="9">
        <v>70.697999999999993</v>
      </c>
      <c r="EO15" s="9">
        <v>15.555</v>
      </c>
      <c r="EP15" s="9">
        <v>10.164</v>
      </c>
      <c r="EQ15" s="9">
        <v>5.391</v>
      </c>
      <c r="ER15" s="9">
        <v>28.635000000000002</v>
      </c>
      <c r="ES15" s="9">
        <v>13.067</v>
      </c>
      <c r="ET15" s="9">
        <v>15.568</v>
      </c>
      <c r="EU15" s="9">
        <v>24.459</v>
      </c>
      <c r="EV15" s="9">
        <v>8.6929999999999996</v>
      </c>
      <c r="EW15" s="9">
        <v>15.766</v>
      </c>
      <c r="EX15" s="9">
        <v>62.936999999999998</v>
      </c>
      <c r="EY15" s="9">
        <v>28.963000000000001</v>
      </c>
      <c r="EZ15" s="9">
        <v>33.973999999999997</v>
      </c>
      <c r="FA15" s="9">
        <v>43</v>
      </c>
      <c r="FB15" s="9">
        <v>41.209000000000003</v>
      </c>
      <c r="FC15" s="9">
        <v>45.927999999999997</v>
      </c>
      <c r="FD15" s="9">
        <v>95.241</v>
      </c>
      <c r="FE15" s="9">
        <v>32.680999999999997</v>
      </c>
      <c r="FF15" s="9">
        <v>62.56</v>
      </c>
      <c r="FG15" s="9">
        <v>9.875</v>
      </c>
      <c r="FH15" s="9">
        <v>2.8730000000000002</v>
      </c>
      <c r="FI15" s="9">
        <v>7.0019999999999998</v>
      </c>
      <c r="FJ15" s="9">
        <v>17.027999999999999</v>
      </c>
      <c r="FK15" s="9">
        <v>5.7060000000000004</v>
      </c>
      <c r="FL15" s="9">
        <v>11.321999999999999</v>
      </c>
      <c r="FM15" s="9">
        <v>29.032</v>
      </c>
      <c r="FN15" s="9">
        <v>12.254</v>
      </c>
      <c r="FO15" s="9">
        <v>16.777999999999999</v>
      </c>
      <c r="FP15" s="9">
        <v>39.305999999999997</v>
      </c>
      <c r="FQ15" s="9">
        <v>11.849</v>
      </c>
      <c r="FR15" s="9">
        <v>27.457999999999998</v>
      </c>
      <c r="FS15" s="9">
        <v>26</v>
      </c>
      <c r="FT15" s="9">
        <v>26</v>
      </c>
      <c r="FU15" s="9">
        <v>26</v>
      </c>
      <c r="FV15" s="9">
        <v>47.085999999999999</v>
      </c>
      <c r="FW15" s="9">
        <v>14.086</v>
      </c>
      <c r="FX15" s="9">
        <v>33</v>
      </c>
      <c r="FY15" s="9">
        <v>5.23</v>
      </c>
      <c r="FZ15" s="9">
        <v>1.9690000000000001</v>
      </c>
      <c r="GA15" s="9">
        <v>3.2610000000000001</v>
      </c>
      <c r="GB15" s="9">
        <v>7.9560000000000004</v>
      </c>
      <c r="GC15" s="9">
        <v>3.13</v>
      </c>
      <c r="GD15" s="9">
        <v>4.8259999999999996</v>
      </c>
      <c r="GE15" s="9">
        <v>9.9269999999999996</v>
      </c>
      <c r="GF15" s="9">
        <v>1.8149999999999999</v>
      </c>
      <c r="GG15" s="9">
        <v>8.1120000000000001</v>
      </c>
      <c r="GH15" s="9">
        <v>23.972999999999999</v>
      </c>
      <c r="GI15" s="9">
        <v>7.1710000000000003</v>
      </c>
      <c r="GJ15" s="9">
        <v>16.802</v>
      </c>
      <c r="GK15" s="9">
        <v>52</v>
      </c>
      <c r="GL15" s="9">
        <v>50.4</v>
      </c>
      <c r="GM15" s="9">
        <v>51.667999999999999</v>
      </c>
      <c r="GN15" s="9">
        <v>66.602999999999994</v>
      </c>
      <c r="GO15" s="9">
        <v>24.983000000000001</v>
      </c>
      <c r="GP15" s="9">
        <v>41.619</v>
      </c>
      <c r="GQ15" s="9">
        <v>4.3959999999999999</v>
      </c>
      <c r="GR15" s="9">
        <v>1.5049999999999999</v>
      </c>
      <c r="GS15" s="9">
        <v>2.891</v>
      </c>
      <c r="GT15" s="9">
        <v>14.162000000000001</v>
      </c>
      <c r="GU15" s="9">
        <v>5.2770000000000001</v>
      </c>
      <c r="GV15" s="9">
        <v>8.8849999999999998</v>
      </c>
      <c r="GW15" s="9">
        <v>10.999000000000001</v>
      </c>
      <c r="GX15" s="9">
        <v>3.698</v>
      </c>
      <c r="GY15" s="9">
        <v>7.3010000000000002</v>
      </c>
      <c r="GZ15" s="9">
        <v>37.045999999999999</v>
      </c>
      <c r="HA15" s="9">
        <v>14.503</v>
      </c>
      <c r="HB15" s="9">
        <v>22.542999999999999</v>
      </c>
      <c r="HC15" s="9">
        <v>52</v>
      </c>
      <c r="HD15" s="9">
        <v>52</v>
      </c>
      <c r="HE15" s="9">
        <v>52</v>
      </c>
      <c r="HF15" s="9">
        <v>64.983000000000004</v>
      </c>
      <c r="HG15" s="9">
        <v>35.904000000000003</v>
      </c>
      <c r="HH15" s="9">
        <v>29.079000000000001</v>
      </c>
      <c r="HI15" s="9">
        <v>11.159000000000001</v>
      </c>
      <c r="HJ15" s="9">
        <v>8.6590000000000007</v>
      </c>
      <c r="HK15" s="9">
        <v>2.5</v>
      </c>
      <c r="HL15" s="9">
        <v>14.473000000000001</v>
      </c>
      <c r="HM15" s="9">
        <v>7.79</v>
      </c>
      <c r="HN15" s="9">
        <v>6.6829999999999998</v>
      </c>
      <c r="HO15" s="9">
        <v>13.46</v>
      </c>
      <c r="HP15" s="9">
        <v>4.9950000000000001</v>
      </c>
      <c r="HQ15" s="9">
        <v>8.4649999999999999</v>
      </c>
      <c r="HR15" s="9">
        <v>25.890999999999998</v>
      </c>
      <c r="HS15" s="9">
        <v>14.46</v>
      </c>
      <c r="HT15" s="9">
        <v>11.430999999999999</v>
      </c>
      <c r="HU15" s="9">
        <v>27.9</v>
      </c>
      <c r="HV15" s="9">
        <v>28.006</v>
      </c>
      <c r="HW15" s="9">
        <v>28.747</v>
      </c>
      <c r="HX15" s="9">
        <v>101.164</v>
      </c>
      <c r="HY15" s="9">
        <v>34.783999999999999</v>
      </c>
      <c r="HZ15" s="9">
        <v>66.379000000000005</v>
      </c>
      <c r="IA15" s="9">
        <v>8.3569999999999993</v>
      </c>
      <c r="IB15" s="9">
        <v>2.3740000000000001</v>
      </c>
      <c r="IC15" s="9">
        <v>5.9820000000000002</v>
      </c>
      <c r="ID15" s="9">
        <v>18.155000000000001</v>
      </c>
      <c r="IE15" s="9">
        <v>6.6950000000000003</v>
      </c>
      <c r="IF15" s="9">
        <v>11.46</v>
      </c>
      <c r="IG15" s="9">
        <v>26.117000000000001</v>
      </c>
      <c r="IH15" s="9">
        <v>9.3529999999999998</v>
      </c>
      <c r="II15" s="9">
        <v>16.763999999999999</v>
      </c>
      <c r="IJ15" s="9">
        <v>48.533999999999999</v>
      </c>
      <c r="IK15" s="9">
        <v>16.361999999999998</v>
      </c>
      <c r="IL15" s="9">
        <v>32.173000000000002</v>
      </c>
      <c r="IM15" s="9">
        <v>40.808</v>
      </c>
      <c r="IN15" s="9">
        <v>29.547999999999998</v>
      </c>
      <c r="IO15" s="9">
        <v>46.12</v>
      </c>
      <c r="IP15" s="9">
        <v>115.901</v>
      </c>
      <c r="IQ15" s="9">
        <v>45.567999999999998</v>
      </c>
    </row>
    <row r="16" spans="1:251">
      <c r="A16" s="10">
        <v>43862</v>
      </c>
      <c r="B16" s="9">
        <v>1.0620000000000001</v>
      </c>
      <c r="C16" s="9">
        <v>2.5529999999999999</v>
      </c>
      <c r="D16" s="9">
        <v>4.7949999999999999</v>
      </c>
      <c r="E16" s="9">
        <v>3.3759999999999999</v>
      </c>
      <c r="F16" s="9">
        <v>1.42</v>
      </c>
      <c r="G16" s="9">
        <v>3.581</v>
      </c>
      <c r="H16" s="9">
        <v>1.673</v>
      </c>
      <c r="I16" s="9">
        <v>1.9079999999999999</v>
      </c>
      <c r="J16" s="9">
        <v>11.539</v>
      </c>
      <c r="K16" s="9">
        <v>4.8630000000000004</v>
      </c>
      <c r="L16" s="9">
        <v>6.6760000000000002</v>
      </c>
      <c r="M16" s="9">
        <v>44.930999999999997</v>
      </c>
      <c r="N16" s="9">
        <v>14.749000000000001</v>
      </c>
      <c r="O16" s="9">
        <v>52</v>
      </c>
      <c r="P16" s="9">
        <v>22.462</v>
      </c>
      <c r="Q16" s="9">
        <v>9.2140000000000004</v>
      </c>
      <c r="R16" s="9">
        <v>13.247</v>
      </c>
      <c r="S16" s="9">
        <v>4.4039999999999999</v>
      </c>
      <c r="T16" s="9">
        <v>0.61799999999999999</v>
      </c>
      <c r="U16" s="9">
        <v>3.786</v>
      </c>
      <c r="V16" s="9">
        <v>3.1349999999999998</v>
      </c>
      <c r="W16" s="9">
        <v>0.60199999999999998</v>
      </c>
      <c r="X16" s="9">
        <v>2.5329999999999999</v>
      </c>
      <c r="Y16" s="9">
        <v>7.5410000000000004</v>
      </c>
      <c r="Z16" s="9">
        <v>3.3439999999999999</v>
      </c>
      <c r="AA16" s="9">
        <v>4.1970000000000001</v>
      </c>
      <c r="AB16" s="9">
        <v>7.3819999999999997</v>
      </c>
      <c r="AC16" s="9">
        <v>4.6509999999999998</v>
      </c>
      <c r="AD16" s="9">
        <v>2.7309999999999999</v>
      </c>
      <c r="AE16" s="9">
        <v>20.001999999999999</v>
      </c>
      <c r="AF16" s="9">
        <v>49.515999999999998</v>
      </c>
      <c r="AG16" s="9">
        <v>17</v>
      </c>
      <c r="AH16" s="9">
        <v>1.3029999999999999</v>
      </c>
      <c r="AI16" s="9">
        <v>0</v>
      </c>
      <c r="AJ16" s="9">
        <v>1.3029999999999999</v>
      </c>
      <c r="AK16" s="9">
        <v>1.3029999999999999</v>
      </c>
      <c r="AL16" s="9">
        <v>0</v>
      </c>
      <c r="AM16" s="9">
        <v>1.3029999999999999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1.863</v>
      </c>
      <c r="AX16" s="9">
        <v>0</v>
      </c>
      <c r="AY16" s="9">
        <v>1.863</v>
      </c>
      <c r="AZ16" s="9">
        <v>232.98</v>
      </c>
      <c r="BA16" s="9">
        <v>86.251000000000005</v>
      </c>
      <c r="BB16" s="9">
        <v>146.72800000000001</v>
      </c>
      <c r="BC16" s="9">
        <v>29.628</v>
      </c>
      <c r="BD16" s="9">
        <v>5.7080000000000002</v>
      </c>
      <c r="BE16" s="9">
        <v>23.92</v>
      </c>
      <c r="BF16" s="9">
        <v>44.048999999999999</v>
      </c>
      <c r="BG16" s="9">
        <v>17.166</v>
      </c>
      <c r="BH16" s="9">
        <v>26.882999999999999</v>
      </c>
      <c r="BI16" s="9">
        <v>63.927999999999997</v>
      </c>
      <c r="BJ16" s="9">
        <v>30.949000000000002</v>
      </c>
      <c r="BK16" s="9">
        <v>32.978999999999999</v>
      </c>
      <c r="BL16" s="9">
        <v>95.375</v>
      </c>
      <c r="BM16" s="9">
        <v>32.429000000000002</v>
      </c>
      <c r="BN16" s="9">
        <v>62.947000000000003</v>
      </c>
      <c r="BO16" s="9">
        <v>26</v>
      </c>
      <c r="BP16" s="9">
        <v>25.565000000000001</v>
      </c>
      <c r="BQ16" s="9">
        <v>26.742999999999999</v>
      </c>
      <c r="BR16" s="9">
        <v>78.668999999999997</v>
      </c>
      <c r="BS16" s="9">
        <v>26.73</v>
      </c>
      <c r="BT16" s="9">
        <v>51.94</v>
      </c>
      <c r="BU16" s="9">
        <v>10.465</v>
      </c>
      <c r="BV16" s="9">
        <v>1.839</v>
      </c>
      <c r="BW16" s="9">
        <v>8.6259999999999994</v>
      </c>
      <c r="BX16" s="9">
        <v>13.882</v>
      </c>
      <c r="BY16" s="9">
        <v>4.9550000000000001</v>
      </c>
      <c r="BZ16" s="9">
        <v>8.9269999999999996</v>
      </c>
      <c r="CA16" s="9">
        <v>21.225999999999999</v>
      </c>
      <c r="CB16" s="9">
        <v>7.4790000000000001</v>
      </c>
      <c r="CC16" s="9">
        <v>13.747</v>
      </c>
      <c r="CD16" s="9">
        <v>33.095999999999997</v>
      </c>
      <c r="CE16" s="9">
        <v>12.457000000000001</v>
      </c>
      <c r="CF16" s="9">
        <v>20.638999999999999</v>
      </c>
      <c r="CG16" s="9">
        <v>26</v>
      </c>
      <c r="CH16" s="9">
        <v>41.343000000000004</v>
      </c>
      <c r="CI16" s="9">
        <v>26</v>
      </c>
      <c r="CJ16" s="9">
        <v>154.31</v>
      </c>
      <c r="CK16" s="9">
        <v>59.521000000000001</v>
      </c>
      <c r="CL16" s="9">
        <v>94.789000000000001</v>
      </c>
      <c r="CM16" s="9">
        <v>19.163</v>
      </c>
      <c r="CN16" s="9">
        <v>3.8690000000000002</v>
      </c>
      <c r="CO16" s="9">
        <v>15.292999999999999</v>
      </c>
      <c r="CP16" s="9">
        <v>30.166</v>
      </c>
      <c r="CQ16" s="9">
        <v>12.21</v>
      </c>
      <c r="CR16" s="9">
        <v>17.956</v>
      </c>
      <c r="CS16" s="9">
        <v>42.701999999999998</v>
      </c>
      <c r="CT16" s="9">
        <v>23.47</v>
      </c>
      <c r="CU16" s="9">
        <v>19.231999999999999</v>
      </c>
      <c r="CV16" s="9">
        <v>62.279000000000003</v>
      </c>
      <c r="CW16" s="9">
        <v>19.972000000000001</v>
      </c>
      <c r="CX16" s="9">
        <v>42.307000000000002</v>
      </c>
      <c r="CY16" s="9">
        <v>26</v>
      </c>
      <c r="CZ16" s="9">
        <v>21</v>
      </c>
      <c r="DA16" s="9">
        <v>34</v>
      </c>
      <c r="DB16" s="9">
        <v>42.186999999999998</v>
      </c>
      <c r="DC16" s="9">
        <v>20.556000000000001</v>
      </c>
      <c r="DD16" s="9">
        <v>21.632000000000001</v>
      </c>
      <c r="DE16" s="9">
        <v>4.8209999999999997</v>
      </c>
      <c r="DF16" s="9">
        <v>1.89</v>
      </c>
      <c r="DG16" s="9">
        <v>2.931</v>
      </c>
      <c r="DH16" s="9">
        <v>5.5229999999999997</v>
      </c>
      <c r="DI16" s="9">
        <v>2.4569999999999999</v>
      </c>
      <c r="DJ16" s="9">
        <v>3.0659999999999998</v>
      </c>
      <c r="DK16" s="9">
        <v>9.2050000000000001</v>
      </c>
      <c r="DL16" s="9">
        <v>5.8410000000000002</v>
      </c>
      <c r="DM16" s="9">
        <v>3.3639999999999999</v>
      </c>
      <c r="DN16" s="9">
        <v>22.638000000000002</v>
      </c>
      <c r="DO16" s="9">
        <v>10.368</v>
      </c>
      <c r="DP16" s="9">
        <v>12.27</v>
      </c>
      <c r="DQ16" s="9">
        <v>52</v>
      </c>
      <c r="DR16" s="9">
        <v>49.042999999999999</v>
      </c>
      <c r="DS16" s="9">
        <v>52</v>
      </c>
      <c r="DT16" s="9">
        <v>144.89699999999999</v>
      </c>
      <c r="DU16" s="9">
        <v>48.671999999999997</v>
      </c>
      <c r="DV16" s="9">
        <v>96.224000000000004</v>
      </c>
      <c r="DW16" s="9">
        <v>18.151</v>
      </c>
      <c r="DX16" s="9">
        <v>4.4160000000000004</v>
      </c>
      <c r="DY16" s="9">
        <v>13.734</v>
      </c>
      <c r="DZ16" s="9">
        <v>20.699000000000002</v>
      </c>
      <c r="EA16" s="9">
        <v>5.8330000000000002</v>
      </c>
      <c r="EB16" s="9">
        <v>14.866</v>
      </c>
      <c r="EC16" s="9">
        <v>35.024999999999999</v>
      </c>
      <c r="ED16" s="9">
        <v>15.423999999999999</v>
      </c>
      <c r="EE16" s="9">
        <v>19.600999999999999</v>
      </c>
      <c r="EF16" s="9">
        <v>71.021000000000001</v>
      </c>
      <c r="EG16" s="9">
        <v>22.998999999999999</v>
      </c>
      <c r="EH16" s="9">
        <v>48.023000000000003</v>
      </c>
      <c r="EI16" s="9">
        <v>47</v>
      </c>
      <c r="EJ16" s="9">
        <v>47</v>
      </c>
      <c r="EK16" s="9">
        <v>49.052999999999997</v>
      </c>
      <c r="EL16" s="9">
        <v>130.27000000000001</v>
      </c>
      <c r="EM16" s="9">
        <v>58.134999999999998</v>
      </c>
      <c r="EN16" s="9">
        <v>72.135999999999996</v>
      </c>
      <c r="EO16" s="9">
        <v>16.297999999999998</v>
      </c>
      <c r="EP16" s="9">
        <v>3.181</v>
      </c>
      <c r="EQ16" s="9">
        <v>13.117000000000001</v>
      </c>
      <c r="ER16" s="9">
        <v>28.872</v>
      </c>
      <c r="ES16" s="9">
        <v>13.789</v>
      </c>
      <c r="ET16" s="9">
        <v>15.083</v>
      </c>
      <c r="EU16" s="9">
        <v>38.107999999999997</v>
      </c>
      <c r="EV16" s="9">
        <v>21.366</v>
      </c>
      <c r="EW16" s="9">
        <v>16.742000000000001</v>
      </c>
      <c r="EX16" s="9">
        <v>46.991999999999997</v>
      </c>
      <c r="EY16" s="9">
        <v>19.797999999999998</v>
      </c>
      <c r="EZ16" s="9">
        <v>27.193999999999999</v>
      </c>
      <c r="FA16" s="9">
        <v>22.391999999999999</v>
      </c>
      <c r="FB16" s="9">
        <v>24</v>
      </c>
      <c r="FC16" s="9">
        <v>21.030999999999999</v>
      </c>
      <c r="FD16" s="9">
        <v>99.747</v>
      </c>
      <c r="FE16" s="9">
        <v>33.683999999999997</v>
      </c>
      <c r="FF16" s="9">
        <v>66.063999999999993</v>
      </c>
      <c r="FG16" s="9">
        <v>10.914</v>
      </c>
      <c r="FH16" s="9">
        <v>2.4359999999999999</v>
      </c>
      <c r="FI16" s="9">
        <v>8.4779999999999998</v>
      </c>
      <c r="FJ16" s="9">
        <v>13.419</v>
      </c>
      <c r="FK16" s="9">
        <v>3.3149999999999999</v>
      </c>
      <c r="FL16" s="9">
        <v>10.103</v>
      </c>
      <c r="FM16" s="9">
        <v>21.538</v>
      </c>
      <c r="FN16" s="9">
        <v>9.673</v>
      </c>
      <c r="FO16" s="9">
        <v>11.865</v>
      </c>
      <c r="FP16" s="9">
        <v>53.875999999999998</v>
      </c>
      <c r="FQ16" s="9">
        <v>18.259</v>
      </c>
      <c r="FR16" s="9">
        <v>35.616999999999997</v>
      </c>
      <c r="FS16" s="9">
        <v>52</v>
      </c>
      <c r="FT16" s="9">
        <v>52</v>
      </c>
      <c r="FU16" s="9">
        <v>52</v>
      </c>
      <c r="FV16" s="9">
        <v>45.149000000000001</v>
      </c>
      <c r="FW16" s="9">
        <v>14.989000000000001</v>
      </c>
      <c r="FX16" s="9">
        <v>30.161000000000001</v>
      </c>
      <c r="FY16" s="9">
        <v>7.2370000000000001</v>
      </c>
      <c r="FZ16" s="9">
        <v>1.98</v>
      </c>
      <c r="GA16" s="9">
        <v>5.2560000000000002</v>
      </c>
      <c r="GB16" s="9">
        <v>7.28</v>
      </c>
      <c r="GC16" s="9">
        <v>2.5179999999999998</v>
      </c>
      <c r="GD16" s="9">
        <v>4.7629999999999999</v>
      </c>
      <c r="GE16" s="9">
        <v>13.487</v>
      </c>
      <c r="GF16" s="9">
        <v>5.7510000000000003</v>
      </c>
      <c r="GG16" s="9">
        <v>7.7359999999999998</v>
      </c>
      <c r="GH16" s="9">
        <v>17.145</v>
      </c>
      <c r="GI16" s="9">
        <v>4.7389999999999999</v>
      </c>
      <c r="GJ16" s="9">
        <v>12.406000000000001</v>
      </c>
      <c r="GK16" s="9">
        <v>26</v>
      </c>
      <c r="GL16" s="9">
        <v>19.791</v>
      </c>
      <c r="GM16" s="9">
        <v>26</v>
      </c>
      <c r="GN16" s="9">
        <v>73.819999999999993</v>
      </c>
      <c r="GO16" s="9">
        <v>28.829000000000001</v>
      </c>
      <c r="GP16" s="9">
        <v>44.991</v>
      </c>
      <c r="GQ16" s="9">
        <v>9.2739999999999991</v>
      </c>
      <c r="GR16" s="9">
        <v>1.9119999999999999</v>
      </c>
      <c r="GS16" s="9">
        <v>7.3620000000000001</v>
      </c>
      <c r="GT16" s="9">
        <v>14.895</v>
      </c>
      <c r="GU16" s="9">
        <v>5.726</v>
      </c>
      <c r="GV16" s="9">
        <v>9.17</v>
      </c>
      <c r="GW16" s="9">
        <v>23.079000000000001</v>
      </c>
      <c r="GX16" s="9">
        <v>8.8279999999999994</v>
      </c>
      <c r="GY16" s="9">
        <v>14.250999999999999</v>
      </c>
      <c r="GZ16" s="9">
        <v>26.571999999999999</v>
      </c>
      <c r="HA16" s="9">
        <v>12.363</v>
      </c>
      <c r="HB16" s="9">
        <v>14.209</v>
      </c>
      <c r="HC16" s="9">
        <v>26</v>
      </c>
      <c r="HD16" s="9">
        <v>30.827999999999999</v>
      </c>
      <c r="HE16" s="9">
        <v>20.195</v>
      </c>
      <c r="HF16" s="9">
        <v>56.45</v>
      </c>
      <c r="HG16" s="9">
        <v>29.306000000000001</v>
      </c>
      <c r="HH16" s="9">
        <v>27.143999999999998</v>
      </c>
      <c r="HI16" s="9">
        <v>7.024</v>
      </c>
      <c r="HJ16" s="9">
        <v>1.2689999999999999</v>
      </c>
      <c r="HK16" s="9">
        <v>5.7549999999999999</v>
      </c>
      <c r="HL16" s="9">
        <v>13.977</v>
      </c>
      <c r="HM16" s="9">
        <v>8.0630000000000006</v>
      </c>
      <c r="HN16" s="9">
        <v>5.9130000000000003</v>
      </c>
      <c r="HO16" s="9">
        <v>15.029</v>
      </c>
      <c r="HP16" s="9">
        <v>12.539</v>
      </c>
      <c r="HQ16" s="9">
        <v>2.4910000000000001</v>
      </c>
      <c r="HR16" s="9">
        <v>20.420000000000002</v>
      </c>
      <c r="HS16" s="9">
        <v>7.4349999999999996</v>
      </c>
      <c r="HT16" s="9">
        <v>12.984999999999999</v>
      </c>
      <c r="HU16" s="9">
        <v>21</v>
      </c>
      <c r="HV16" s="9">
        <v>20</v>
      </c>
      <c r="HW16" s="9">
        <v>36.743000000000002</v>
      </c>
      <c r="HX16" s="9">
        <v>100.464</v>
      </c>
      <c r="HY16" s="9">
        <v>27.8</v>
      </c>
      <c r="HZ16" s="9">
        <v>72.664000000000001</v>
      </c>
      <c r="IA16" s="9">
        <v>16.68</v>
      </c>
      <c r="IB16" s="9">
        <v>3.01</v>
      </c>
      <c r="IC16" s="9">
        <v>13.67</v>
      </c>
      <c r="ID16" s="9">
        <v>16.835999999999999</v>
      </c>
      <c r="IE16" s="9">
        <v>5.1340000000000003</v>
      </c>
      <c r="IF16" s="9">
        <v>11.701000000000001</v>
      </c>
      <c r="IG16" s="9">
        <v>20.454000000000001</v>
      </c>
      <c r="IH16" s="9">
        <v>8.4990000000000006</v>
      </c>
      <c r="II16" s="9">
        <v>11.955</v>
      </c>
      <c r="IJ16" s="9">
        <v>46.494999999999997</v>
      </c>
      <c r="IK16" s="9">
        <v>11.157</v>
      </c>
      <c r="IL16" s="9">
        <v>35.338000000000001</v>
      </c>
      <c r="IM16" s="9">
        <v>36.084000000000003</v>
      </c>
      <c r="IN16" s="9">
        <v>26</v>
      </c>
      <c r="IO16" s="9">
        <v>47</v>
      </c>
      <c r="IP16" s="9">
        <v>124.16200000000001</v>
      </c>
      <c r="IQ16" s="9">
        <v>52.2</v>
      </c>
    </row>
    <row r="17" spans="1:251">
      <c r="A17" s="10">
        <v>44228</v>
      </c>
      <c r="B17" s="9">
        <v>0.38300000000000001</v>
      </c>
      <c r="C17" s="9">
        <v>1.206</v>
      </c>
      <c r="D17" s="9">
        <v>6.577</v>
      </c>
      <c r="E17" s="9">
        <v>1.722</v>
      </c>
      <c r="F17" s="9">
        <v>4.8559999999999999</v>
      </c>
      <c r="G17" s="9">
        <v>3.1259999999999999</v>
      </c>
      <c r="H17" s="9">
        <v>1.2090000000000001</v>
      </c>
      <c r="I17" s="9">
        <v>1.917</v>
      </c>
      <c r="J17" s="9">
        <v>9.7219999999999995</v>
      </c>
      <c r="K17" s="9">
        <v>3.5249999999999999</v>
      </c>
      <c r="L17" s="9">
        <v>6.1970000000000001</v>
      </c>
      <c r="M17" s="9">
        <v>39.012</v>
      </c>
      <c r="N17" s="9">
        <v>43.811999999999998</v>
      </c>
      <c r="O17" s="9">
        <v>35.073999999999998</v>
      </c>
      <c r="P17" s="9">
        <v>12.093</v>
      </c>
      <c r="Q17" s="9">
        <v>7.0519999999999996</v>
      </c>
      <c r="R17" s="9">
        <v>5.0410000000000004</v>
      </c>
      <c r="S17" s="9">
        <v>3.1549999999999998</v>
      </c>
      <c r="T17" s="9">
        <v>1.01</v>
      </c>
      <c r="U17" s="9">
        <v>2.145</v>
      </c>
      <c r="V17" s="9">
        <v>0.59399999999999997</v>
      </c>
      <c r="W17" s="9">
        <v>0.59399999999999997</v>
      </c>
      <c r="X17" s="9">
        <v>0</v>
      </c>
      <c r="Y17" s="9">
        <v>3.6320000000000001</v>
      </c>
      <c r="Z17" s="9">
        <v>1.946</v>
      </c>
      <c r="AA17" s="9">
        <v>1.6870000000000001</v>
      </c>
      <c r="AB17" s="9">
        <v>4.7119999999999997</v>
      </c>
      <c r="AC17" s="9">
        <v>3.5030000000000001</v>
      </c>
      <c r="AD17" s="9">
        <v>1.2090000000000001</v>
      </c>
      <c r="AE17" s="9">
        <v>46.17</v>
      </c>
      <c r="AF17" s="9">
        <v>49.396000000000001</v>
      </c>
      <c r="AG17" s="9">
        <v>26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193.649</v>
      </c>
      <c r="BA17" s="9">
        <v>72.924999999999997</v>
      </c>
      <c r="BB17" s="9">
        <v>120.724</v>
      </c>
      <c r="BC17" s="9">
        <v>28.132999999999999</v>
      </c>
      <c r="BD17" s="9">
        <v>9.9619999999999997</v>
      </c>
      <c r="BE17" s="9">
        <v>18.170999999999999</v>
      </c>
      <c r="BF17" s="9">
        <v>32.247</v>
      </c>
      <c r="BG17" s="9">
        <v>9.4510000000000005</v>
      </c>
      <c r="BH17" s="9">
        <v>22.795000000000002</v>
      </c>
      <c r="BI17" s="9">
        <v>46.215000000000003</v>
      </c>
      <c r="BJ17" s="9">
        <v>15.266999999999999</v>
      </c>
      <c r="BK17" s="9">
        <v>30.948</v>
      </c>
      <c r="BL17" s="9">
        <v>87.054000000000002</v>
      </c>
      <c r="BM17" s="9">
        <v>38.244999999999997</v>
      </c>
      <c r="BN17" s="9">
        <v>48.808999999999997</v>
      </c>
      <c r="BO17" s="9">
        <v>43</v>
      </c>
      <c r="BP17" s="9">
        <v>52</v>
      </c>
      <c r="BQ17" s="9">
        <v>34</v>
      </c>
      <c r="BR17" s="9">
        <v>70.281000000000006</v>
      </c>
      <c r="BS17" s="9">
        <v>25.481000000000002</v>
      </c>
      <c r="BT17" s="9">
        <v>44.8</v>
      </c>
      <c r="BU17" s="9">
        <v>9.1259999999999994</v>
      </c>
      <c r="BV17" s="9">
        <v>3.1869999999999998</v>
      </c>
      <c r="BW17" s="9">
        <v>5.94</v>
      </c>
      <c r="BX17" s="9">
        <v>9.1050000000000004</v>
      </c>
      <c r="BY17" s="9">
        <v>2.093</v>
      </c>
      <c r="BZ17" s="9">
        <v>7.0110000000000001</v>
      </c>
      <c r="CA17" s="9">
        <v>17.454999999999998</v>
      </c>
      <c r="CB17" s="9">
        <v>5.7130000000000001</v>
      </c>
      <c r="CC17" s="9">
        <v>11.742000000000001</v>
      </c>
      <c r="CD17" s="9">
        <v>34.594999999999999</v>
      </c>
      <c r="CE17" s="9">
        <v>14.488</v>
      </c>
      <c r="CF17" s="9">
        <v>20.106999999999999</v>
      </c>
      <c r="CG17" s="9">
        <v>47</v>
      </c>
      <c r="CH17" s="9">
        <v>52</v>
      </c>
      <c r="CI17" s="9">
        <v>46.874000000000002</v>
      </c>
      <c r="CJ17" s="9">
        <v>123.367</v>
      </c>
      <c r="CK17" s="9">
        <v>47.442999999999998</v>
      </c>
      <c r="CL17" s="9">
        <v>75.924000000000007</v>
      </c>
      <c r="CM17" s="9">
        <v>19.007000000000001</v>
      </c>
      <c r="CN17" s="9">
        <v>6.7750000000000004</v>
      </c>
      <c r="CO17" s="9">
        <v>12.231999999999999</v>
      </c>
      <c r="CP17" s="9">
        <v>23.141999999999999</v>
      </c>
      <c r="CQ17" s="9">
        <v>7.3579999999999997</v>
      </c>
      <c r="CR17" s="9">
        <v>15.784000000000001</v>
      </c>
      <c r="CS17" s="9">
        <v>28.759</v>
      </c>
      <c r="CT17" s="9">
        <v>9.5540000000000003</v>
      </c>
      <c r="CU17" s="9">
        <v>19.204999999999998</v>
      </c>
      <c r="CV17" s="9">
        <v>52.46</v>
      </c>
      <c r="CW17" s="9">
        <v>23.757000000000001</v>
      </c>
      <c r="CX17" s="9">
        <v>28.702999999999999</v>
      </c>
      <c r="CY17" s="9">
        <v>34</v>
      </c>
      <c r="CZ17" s="9">
        <v>50.796999999999997</v>
      </c>
      <c r="DA17" s="9">
        <v>26</v>
      </c>
      <c r="DB17" s="9">
        <v>50.738999999999997</v>
      </c>
      <c r="DC17" s="9">
        <v>24.905000000000001</v>
      </c>
      <c r="DD17" s="9">
        <v>25.834</v>
      </c>
      <c r="DE17" s="9">
        <v>5.4459999999999997</v>
      </c>
      <c r="DF17" s="9">
        <v>2.1429999999999998</v>
      </c>
      <c r="DG17" s="9">
        <v>3.3039999999999998</v>
      </c>
      <c r="DH17" s="9">
        <v>4.6180000000000003</v>
      </c>
      <c r="DI17" s="9">
        <v>0.85099999999999998</v>
      </c>
      <c r="DJ17" s="9">
        <v>3.7669999999999999</v>
      </c>
      <c r="DK17" s="9">
        <v>21.053000000000001</v>
      </c>
      <c r="DL17" s="9">
        <v>12.579000000000001</v>
      </c>
      <c r="DM17" s="9">
        <v>8.4749999999999996</v>
      </c>
      <c r="DN17" s="9">
        <v>19.62</v>
      </c>
      <c r="DO17" s="9">
        <v>9.3309999999999995</v>
      </c>
      <c r="DP17" s="9">
        <v>10.289</v>
      </c>
      <c r="DQ17" s="9">
        <v>43</v>
      </c>
      <c r="DR17" s="9">
        <v>43</v>
      </c>
      <c r="DS17" s="9">
        <v>43</v>
      </c>
      <c r="DT17" s="9">
        <v>114.419</v>
      </c>
      <c r="DU17" s="9">
        <v>37.027999999999999</v>
      </c>
      <c r="DV17" s="9">
        <v>77.391000000000005</v>
      </c>
      <c r="DW17" s="9">
        <v>15.285</v>
      </c>
      <c r="DX17" s="9">
        <v>4.1109999999999998</v>
      </c>
      <c r="DY17" s="9">
        <v>11.175000000000001</v>
      </c>
      <c r="DZ17" s="9">
        <v>18.876999999999999</v>
      </c>
      <c r="EA17" s="9">
        <v>3.1930000000000001</v>
      </c>
      <c r="EB17" s="9">
        <v>15.683999999999999</v>
      </c>
      <c r="EC17" s="9">
        <v>29.526</v>
      </c>
      <c r="ED17" s="9">
        <v>9.9079999999999995</v>
      </c>
      <c r="EE17" s="9">
        <v>19.617999999999999</v>
      </c>
      <c r="EF17" s="9">
        <v>50.73</v>
      </c>
      <c r="EG17" s="9">
        <v>19.817</v>
      </c>
      <c r="EH17" s="9">
        <v>30.913</v>
      </c>
      <c r="EI17" s="9">
        <v>40</v>
      </c>
      <c r="EJ17" s="9">
        <v>52</v>
      </c>
      <c r="EK17" s="9">
        <v>30</v>
      </c>
      <c r="EL17" s="9">
        <v>129.96799999999999</v>
      </c>
      <c r="EM17" s="9">
        <v>60.801000000000002</v>
      </c>
      <c r="EN17" s="9">
        <v>69.167000000000002</v>
      </c>
      <c r="EO17" s="9">
        <v>18.294</v>
      </c>
      <c r="EP17" s="9">
        <v>7.9939999999999998</v>
      </c>
      <c r="EQ17" s="9">
        <v>10.3</v>
      </c>
      <c r="ER17" s="9">
        <v>17.988</v>
      </c>
      <c r="ES17" s="9">
        <v>7.11</v>
      </c>
      <c r="ET17" s="9">
        <v>10.878</v>
      </c>
      <c r="EU17" s="9">
        <v>37.741999999999997</v>
      </c>
      <c r="EV17" s="9">
        <v>17.937999999999999</v>
      </c>
      <c r="EW17" s="9">
        <v>19.803999999999998</v>
      </c>
      <c r="EX17" s="9">
        <v>55.944000000000003</v>
      </c>
      <c r="EY17" s="9">
        <v>27.759</v>
      </c>
      <c r="EZ17" s="9">
        <v>28.184999999999999</v>
      </c>
      <c r="FA17" s="9">
        <v>43</v>
      </c>
      <c r="FB17" s="9">
        <v>47</v>
      </c>
      <c r="FC17" s="9">
        <v>40</v>
      </c>
      <c r="FD17" s="9">
        <v>91.171999999999997</v>
      </c>
      <c r="FE17" s="9">
        <v>27.25</v>
      </c>
      <c r="FF17" s="9">
        <v>63.920999999999999</v>
      </c>
      <c r="FG17" s="9">
        <v>11.94</v>
      </c>
      <c r="FH17" s="9">
        <v>2.887</v>
      </c>
      <c r="FI17" s="9">
        <v>9.0530000000000008</v>
      </c>
      <c r="FJ17" s="9">
        <v>14.728999999999999</v>
      </c>
      <c r="FK17" s="9">
        <v>2.6070000000000002</v>
      </c>
      <c r="FL17" s="9">
        <v>12.122</v>
      </c>
      <c r="FM17" s="9">
        <v>19.943000000000001</v>
      </c>
      <c r="FN17" s="9">
        <v>3.5209999999999999</v>
      </c>
      <c r="FO17" s="9">
        <v>16.420999999999999</v>
      </c>
      <c r="FP17" s="9">
        <v>44.56</v>
      </c>
      <c r="FQ17" s="9">
        <v>18.234999999999999</v>
      </c>
      <c r="FR17" s="9">
        <v>26.324999999999999</v>
      </c>
      <c r="FS17" s="9">
        <v>47</v>
      </c>
      <c r="FT17" s="9">
        <v>52</v>
      </c>
      <c r="FU17" s="9">
        <v>34.225999999999999</v>
      </c>
      <c r="FV17" s="9">
        <v>23.247</v>
      </c>
      <c r="FW17" s="9">
        <v>9.7780000000000005</v>
      </c>
      <c r="FX17" s="9">
        <v>13.468999999999999</v>
      </c>
      <c r="FY17" s="9">
        <v>3.3450000000000002</v>
      </c>
      <c r="FZ17" s="9">
        <v>1.2230000000000001</v>
      </c>
      <c r="GA17" s="9">
        <v>2.1219999999999999</v>
      </c>
      <c r="GB17" s="9">
        <v>4.1479999999999997</v>
      </c>
      <c r="GC17" s="9">
        <v>0.58599999999999997</v>
      </c>
      <c r="GD17" s="9">
        <v>3.5619999999999998</v>
      </c>
      <c r="GE17" s="9">
        <v>9.5839999999999996</v>
      </c>
      <c r="GF17" s="9">
        <v>6.3860000000000001</v>
      </c>
      <c r="GG17" s="9">
        <v>3.1970000000000001</v>
      </c>
      <c r="GH17" s="9">
        <v>6.1710000000000003</v>
      </c>
      <c r="GI17" s="9">
        <v>1.5820000000000001</v>
      </c>
      <c r="GJ17" s="9">
        <v>4.5890000000000004</v>
      </c>
      <c r="GK17" s="9">
        <v>26</v>
      </c>
      <c r="GL17" s="9">
        <v>26</v>
      </c>
      <c r="GM17" s="9">
        <v>13.782</v>
      </c>
      <c r="GN17" s="9">
        <v>68.760999999999996</v>
      </c>
      <c r="GO17" s="9">
        <v>28.359000000000002</v>
      </c>
      <c r="GP17" s="9">
        <v>40.402000000000001</v>
      </c>
      <c r="GQ17" s="9">
        <v>9.7219999999999995</v>
      </c>
      <c r="GR17" s="9">
        <v>5.3310000000000004</v>
      </c>
      <c r="GS17" s="9">
        <v>4.391</v>
      </c>
      <c r="GT17" s="9">
        <v>10.359</v>
      </c>
      <c r="GU17" s="9">
        <v>3.0259999999999998</v>
      </c>
      <c r="GV17" s="9">
        <v>7.3319999999999999</v>
      </c>
      <c r="GW17" s="9">
        <v>17.638999999999999</v>
      </c>
      <c r="GX17" s="9">
        <v>6.4530000000000003</v>
      </c>
      <c r="GY17" s="9">
        <v>11.185</v>
      </c>
      <c r="GZ17" s="9">
        <v>31.042000000000002</v>
      </c>
      <c r="HA17" s="9">
        <v>13.548</v>
      </c>
      <c r="HB17" s="9">
        <v>17.494</v>
      </c>
      <c r="HC17" s="9">
        <v>47</v>
      </c>
      <c r="HD17" s="9">
        <v>47.878999999999998</v>
      </c>
      <c r="HE17" s="9">
        <v>43.405999999999999</v>
      </c>
      <c r="HF17" s="9">
        <v>61.207999999999998</v>
      </c>
      <c r="HG17" s="9">
        <v>32.442</v>
      </c>
      <c r="HH17" s="9">
        <v>28.765000000000001</v>
      </c>
      <c r="HI17" s="9">
        <v>8.5719999999999992</v>
      </c>
      <c r="HJ17" s="9">
        <v>2.6629999999999998</v>
      </c>
      <c r="HK17" s="9">
        <v>5.9089999999999998</v>
      </c>
      <c r="HL17" s="9">
        <v>7.6289999999999996</v>
      </c>
      <c r="HM17" s="9">
        <v>4.0839999999999996</v>
      </c>
      <c r="HN17" s="9">
        <v>3.5459999999999998</v>
      </c>
      <c r="HO17" s="9">
        <v>20.103000000000002</v>
      </c>
      <c r="HP17" s="9">
        <v>11.484999999999999</v>
      </c>
      <c r="HQ17" s="9">
        <v>8.6189999999999998</v>
      </c>
      <c r="HR17" s="9">
        <v>24.902999999999999</v>
      </c>
      <c r="HS17" s="9">
        <v>14.211</v>
      </c>
      <c r="HT17" s="9">
        <v>10.692</v>
      </c>
      <c r="HU17" s="9">
        <v>43</v>
      </c>
      <c r="HV17" s="9">
        <v>47</v>
      </c>
      <c r="HW17" s="9">
        <v>39</v>
      </c>
      <c r="HX17" s="9">
        <v>97.465999999999994</v>
      </c>
      <c r="HY17" s="9">
        <v>32.406999999999996</v>
      </c>
      <c r="HZ17" s="9">
        <v>65.058999999999997</v>
      </c>
      <c r="IA17" s="9">
        <v>15.55</v>
      </c>
      <c r="IB17" s="9">
        <v>3.617</v>
      </c>
      <c r="IC17" s="9">
        <v>11.933</v>
      </c>
      <c r="ID17" s="9">
        <v>17.651</v>
      </c>
      <c r="IE17" s="9">
        <v>2.0790000000000002</v>
      </c>
      <c r="IF17" s="9">
        <v>15.571999999999999</v>
      </c>
      <c r="IG17" s="9">
        <v>25.908000000000001</v>
      </c>
      <c r="IH17" s="9">
        <v>10.254</v>
      </c>
      <c r="II17" s="9">
        <v>15.654</v>
      </c>
      <c r="IJ17" s="9">
        <v>38.356999999999999</v>
      </c>
      <c r="IK17" s="9">
        <v>16.457000000000001</v>
      </c>
      <c r="IL17" s="9">
        <v>21.9</v>
      </c>
      <c r="IM17" s="9">
        <v>37.159999999999997</v>
      </c>
      <c r="IN17" s="9">
        <v>52</v>
      </c>
      <c r="IO17" s="9">
        <v>19.190000000000001</v>
      </c>
      <c r="IP17" s="9">
        <v>81.475999999999999</v>
      </c>
      <c r="IQ17" s="9">
        <v>32.959000000000003</v>
      </c>
    </row>
    <row r="18" spans="1:251">
      <c r="A18" s="10">
        <v>44593</v>
      </c>
      <c r="B18" s="9">
        <v>1.054</v>
      </c>
      <c r="C18" s="9">
        <v>1.7450000000000001</v>
      </c>
      <c r="D18" s="9">
        <v>3.8679999999999999</v>
      </c>
      <c r="E18" s="9">
        <v>1.2829999999999999</v>
      </c>
      <c r="F18" s="9">
        <v>2.585</v>
      </c>
      <c r="G18" s="9">
        <v>2.7069999999999999</v>
      </c>
      <c r="H18" s="9">
        <v>0.99199999999999999</v>
      </c>
      <c r="I18" s="9">
        <v>1.7150000000000001</v>
      </c>
      <c r="J18" s="9">
        <v>12.147</v>
      </c>
      <c r="K18" s="9">
        <v>5.7030000000000003</v>
      </c>
      <c r="L18" s="9">
        <v>6.444</v>
      </c>
      <c r="M18" s="9">
        <v>103.30200000000001</v>
      </c>
      <c r="N18" s="9">
        <v>104</v>
      </c>
      <c r="O18" s="9">
        <v>51.531999999999996</v>
      </c>
      <c r="P18" s="9">
        <v>15.641</v>
      </c>
      <c r="Q18" s="9">
        <v>9.0839999999999996</v>
      </c>
      <c r="R18" s="9">
        <v>6.5570000000000004</v>
      </c>
      <c r="S18" s="9">
        <v>1.56</v>
      </c>
      <c r="T18" s="9">
        <v>1.56</v>
      </c>
      <c r="U18" s="9">
        <v>0</v>
      </c>
      <c r="V18" s="9">
        <v>3.3279999999999998</v>
      </c>
      <c r="W18" s="9">
        <v>0.57899999999999996</v>
      </c>
      <c r="X18" s="9">
        <v>2.7480000000000002</v>
      </c>
      <c r="Y18" s="9">
        <v>6.5220000000000002</v>
      </c>
      <c r="Z18" s="9">
        <v>4.5570000000000004</v>
      </c>
      <c r="AA18" s="9">
        <v>1.9650000000000001</v>
      </c>
      <c r="AB18" s="9">
        <v>4.2320000000000002</v>
      </c>
      <c r="AC18" s="9">
        <v>2.3879999999999999</v>
      </c>
      <c r="AD18" s="9">
        <v>1.8440000000000001</v>
      </c>
      <c r="AE18" s="9">
        <v>20</v>
      </c>
      <c r="AF18" s="9">
        <v>21.294</v>
      </c>
      <c r="AG18" s="9">
        <v>19.372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154.75</v>
      </c>
      <c r="BA18" s="9">
        <v>54.024999999999999</v>
      </c>
      <c r="BB18" s="9">
        <v>100.726</v>
      </c>
      <c r="BC18" s="9">
        <v>20.423999999999999</v>
      </c>
      <c r="BD18" s="9">
        <v>8.0879999999999992</v>
      </c>
      <c r="BE18" s="9">
        <v>12.336</v>
      </c>
      <c r="BF18" s="9">
        <v>28.08</v>
      </c>
      <c r="BG18" s="9">
        <v>7.4610000000000003</v>
      </c>
      <c r="BH18" s="9">
        <v>20.619</v>
      </c>
      <c r="BI18" s="9">
        <v>44.396000000000001</v>
      </c>
      <c r="BJ18" s="9">
        <v>18.106999999999999</v>
      </c>
      <c r="BK18" s="9">
        <v>26.289000000000001</v>
      </c>
      <c r="BL18" s="9">
        <v>61.850999999999999</v>
      </c>
      <c r="BM18" s="9">
        <v>20.369</v>
      </c>
      <c r="BN18" s="9">
        <v>41.481999999999999</v>
      </c>
      <c r="BO18" s="9">
        <v>26</v>
      </c>
      <c r="BP18" s="9">
        <v>30</v>
      </c>
      <c r="BQ18" s="9">
        <v>26</v>
      </c>
      <c r="BR18" s="9">
        <v>44.795000000000002</v>
      </c>
      <c r="BS18" s="9">
        <v>13.333</v>
      </c>
      <c r="BT18" s="9">
        <v>31.462</v>
      </c>
      <c r="BU18" s="9">
        <v>4.407</v>
      </c>
      <c r="BV18" s="9">
        <v>1.1100000000000001</v>
      </c>
      <c r="BW18" s="9">
        <v>3.2970000000000002</v>
      </c>
      <c r="BX18" s="9">
        <v>5.2629999999999999</v>
      </c>
      <c r="BY18" s="9">
        <v>0</v>
      </c>
      <c r="BZ18" s="9">
        <v>5.2629999999999999</v>
      </c>
      <c r="CA18" s="9">
        <v>11.196999999999999</v>
      </c>
      <c r="CB18" s="9">
        <v>3.863</v>
      </c>
      <c r="CC18" s="9">
        <v>7.3339999999999996</v>
      </c>
      <c r="CD18" s="9">
        <v>23.928000000000001</v>
      </c>
      <c r="CE18" s="9">
        <v>8.36</v>
      </c>
      <c r="CF18" s="9">
        <v>15.568</v>
      </c>
      <c r="CG18" s="9">
        <v>52</v>
      </c>
      <c r="CH18" s="9">
        <v>86.97</v>
      </c>
      <c r="CI18" s="9">
        <v>50.344999999999999</v>
      </c>
      <c r="CJ18" s="9">
        <v>109.955</v>
      </c>
      <c r="CK18" s="9">
        <v>40.691000000000003</v>
      </c>
      <c r="CL18" s="9">
        <v>69.263999999999996</v>
      </c>
      <c r="CM18" s="9">
        <v>16.018000000000001</v>
      </c>
      <c r="CN18" s="9">
        <v>6.9779999999999998</v>
      </c>
      <c r="CO18" s="9">
        <v>9.0389999999999997</v>
      </c>
      <c r="CP18" s="9">
        <v>22.815999999999999</v>
      </c>
      <c r="CQ18" s="9">
        <v>7.4610000000000003</v>
      </c>
      <c r="CR18" s="9">
        <v>15.356</v>
      </c>
      <c r="CS18" s="9">
        <v>33.198999999999998</v>
      </c>
      <c r="CT18" s="9">
        <v>14.244</v>
      </c>
      <c r="CU18" s="9">
        <v>18.954999999999998</v>
      </c>
      <c r="CV18" s="9">
        <v>37.923000000000002</v>
      </c>
      <c r="CW18" s="9">
        <v>12.009</v>
      </c>
      <c r="CX18" s="9">
        <v>25.914000000000001</v>
      </c>
      <c r="CY18" s="9">
        <v>26</v>
      </c>
      <c r="CZ18" s="9">
        <v>22.873999999999999</v>
      </c>
      <c r="DA18" s="9">
        <v>26</v>
      </c>
      <c r="DB18" s="9">
        <v>39.064999999999998</v>
      </c>
      <c r="DC18" s="9">
        <v>21.902999999999999</v>
      </c>
      <c r="DD18" s="9">
        <v>17.161999999999999</v>
      </c>
      <c r="DE18" s="9">
        <v>2.427</v>
      </c>
      <c r="DF18" s="9">
        <v>1.9510000000000001</v>
      </c>
      <c r="DG18" s="9">
        <v>0.47599999999999998</v>
      </c>
      <c r="DH18" s="9">
        <v>6.9969999999999999</v>
      </c>
      <c r="DI18" s="9">
        <v>2.988</v>
      </c>
      <c r="DJ18" s="9">
        <v>4.0090000000000003</v>
      </c>
      <c r="DK18" s="9">
        <v>4.1920000000000002</v>
      </c>
      <c r="DL18" s="9">
        <v>2.8130000000000002</v>
      </c>
      <c r="DM18" s="9">
        <v>1.379</v>
      </c>
      <c r="DN18" s="9">
        <v>25.448</v>
      </c>
      <c r="DO18" s="9">
        <v>14.151</v>
      </c>
      <c r="DP18" s="9">
        <v>11.297000000000001</v>
      </c>
      <c r="DQ18" s="9">
        <v>104</v>
      </c>
      <c r="DR18" s="9">
        <v>104</v>
      </c>
      <c r="DS18" s="9">
        <v>83.775000000000006</v>
      </c>
      <c r="DT18" s="9">
        <v>103.39</v>
      </c>
      <c r="DU18" s="9">
        <v>31.068999999999999</v>
      </c>
      <c r="DV18" s="9">
        <v>72.320999999999998</v>
      </c>
      <c r="DW18" s="9">
        <v>13.145</v>
      </c>
      <c r="DX18" s="9">
        <v>4.22</v>
      </c>
      <c r="DY18" s="9">
        <v>8.9250000000000007</v>
      </c>
      <c r="DZ18" s="9">
        <v>19.167999999999999</v>
      </c>
      <c r="EA18" s="9">
        <v>6.226</v>
      </c>
      <c r="EB18" s="9">
        <v>12.942</v>
      </c>
      <c r="EC18" s="9">
        <v>27.59</v>
      </c>
      <c r="ED18" s="9">
        <v>7.1840000000000002</v>
      </c>
      <c r="EE18" s="9">
        <v>20.405999999999999</v>
      </c>
      <c r="EF18" s="9">
        <v>43.488</v>
      </c>
      <c r="EG18" s="9">
        <v>13.44</v>
      </c>
      <c r="EH18" s="9">
        <v>30.047999999999998</v>
      </c>
      <c r="EI18" s="9">
        <v>27.277000000000001</v>
      </c>
      <c r="EJ18" s="9">
        <v>39.338000000000001</v>
      </c>
      <c r="EK18" s="9">
        <v>26</v>
      </c>
      <c r="EL18" s="9">
        <v>90.424999999999997</v>
      </c>
      <c r="EM18" s="9">
        <v>44.857999999999997</v>
      </c>
      <c r="EN18" s="9">
        <v>45.567</v>
      </c>
      <c r="EO18" s="9">
        <v>9.7059999999999995</v>
      </c>
      <c r="EP18" s="9">
        <v>5.819</v>
      </c>
      <c r="EQ18" s="9">
        <v>3.887</v>
      </c>
      <c r="ER18" s="9">
        <v>15.909000000000001</v>
      </c>
      <c r="ES18" s="9">
        <v>4.2229999999999999</v>
      </c>
      <c r="ET18" s="9">
        <v>11.686999999999999</v>
      </c>
      <c r="EU18" s="9">
        <v>20.998000000000001</v>
      </c>
      <c r="EV18" s="9">
        <v>13.736000000000001</v>
      </c>
      <c r="EW18" s="9">
        <v>7.2619999999999996</v>
      </c>
      <c r="EX18" s="9">
        <v>43.811</v>
      </c>
      <c r="EY18" s="9">
        <v>21.08</v>
      </c>
      <c r="EZ18" s="9">
        <v>22.731000000000002</v>
      </c>
      <c r="FA18" s="9">
        <v>49.527000000000001</v>
      </c>
      <c r="FB18" s="9">
        <v>47.781999999999996</v>
      </c>
      <c r="FC18" s="9">
        <v>50.914999999999999</v>
      </c>
      <c r="FD18" s="9">
        <v>62.847999999999999</v>
      </c>
      <c r="FE18" s="9">
        <v>18.163</v>
      </c>
      <c r="FF18" s="9">
        <v>44.686</v>
      </c>
      <c r="FG18" s="9">
        <v>7.8559999999999999</v>
      </c>
      <c r="FH18" s="9">
        <v>2.5110000000000001</v>
      </c>
      <c r="FI18" s="9">
        <v>5.3449999999999998</v>
      </c>
      <c r="FJ18" s="9">
        <v>9.9250000000000007</v>
      </c>
      <c r="FK18" s="9">
        <v>2.5030000000000001</v>
      </c>
      <c r="FL18" s="9">
        <v>7.4219999999999997</v>
      </c>
      <c r="FM18" s="9">
        <v>20.303999999999998</v>
      </c>
      <c r="FN18" s="9">
        <v>4.0350000000000001</v>
      </c>
      <c r="FO18" s="9">
        <v>16.268999999999998</v>
      </c>
      <c r="FP18" s="9">
        <v>24.763000000000002</v>
      </c>
      <c r="FQ18" s="9">
        <v>9.1140000000000008</v>
      </c>
      <c r="FR18" s="9">
        <v>15.648999999999999</v>
      </c>
      <c r="FS18" s="9">
        <v>26</v>
      </c>
      <c r="FT18" s="9">
        <v>51.21</v>
      </c>
      <c r="FU18" s="9">
        <v>26</v>
      </c>
      <c r="FV18" s="9">
        <v>40.542000000000002</v>
      </c>
      <c r="FW18" s="9">
        <v>12.907</v>
      </c>
      <c r="FX18" s="9">
        <v>27.635000000000002</v>
      </c>
      <c r="FY18" s="9">
        <v>5.2889999999999997</v>
      </c>
      <c r="FZ18" s="9">
        <v>1.7090000000000001</v>
      </c>
      <c r="GA18" s="9">
        <v>3.58</v>
      </c>
      <c r="GB18" s="9">
        <v>9.2430000000000003</v>
      </c>
      <c r="GC18" s="9">
        <v>3.7229999999999999</v>
      </c>
      <c r="GD18" s="9">
        <v>5.52</v>
      </c>
      <c r="GE18" s="9">
        <v>7.2859999999999996</v>
      </c>
      <c r="GF18" s="9">
        <v>3.149</v>
      </c>
      <c r="GG18" s="9">
        <v>4.1369999999999996</v>
      </c>
      <c r="GH18" s="9">
        <v>18.724</v>
      </c>
      <c r="GI18" s="9">
        <v>4.3259999999999996</v>
      </c>
      <c r="GJ18" s="9">
        <v>14.398</v>
      </c>
      <c r="GK18" s="9">
        <v>38.573</v>
      </c>
      <c r="GL18" s="9">
        <v>25.28</v>
      </c>
      <c r="GM18" s="9">
        <v>52</v>
      </c>
      <c r="GN18" s="9">
        <v>41.415999999999997</v>
      </c>
      <c r="GO18" s="9">
        <v>17.824000000000002</v>
      </c>
      <c r="GP18" s="9">
        <v>23.591999999999999</v>
      </c>
      <c r="GQ18" s="9">
        <v>3.75</v>
      </c>
      <c r="GR18" s="9">
        <v>2.6589999999999998</v>
      </c>
      <c r="GS18" s="9">
        <v>1.091</v>
      </c>
      <c r="GT18" s="9">
        <v>7.391</v>
      </c>
      <c r="GU18" s="9">
        <v>2.3719999999999999</v>
      </c>
      <c r="GV18" s="9">
        <v>5.0190000000000001</v>
      </c>
      <c r="GW18" s="9">
        <v>7.6829999999999998</v>
      </c>
      <c r="GX18" s="9">
        <v>3.899</v>
      </c>
      <c r="GY18" s="9">
        <v>3.7839999999999998</v>
      </c>
      <c r="GZ18" s="9">
        <v>22.591000000000001</v>
      </c>
      <c r="HA18" s="9">
        <v>8.8940000000000001</v>
      </c>
      <c r="HB18" s="9">
        <v>13.696999999999999</v>
      </c>
      <c r="HC18" s="9">
        <v>52</v>
      </c>
      <c r="HD18" s="9">
        <v>49.56</v>
      </c>
      <c r="HE18" s="9">
        <v>52</v>
      </c>
      <c r="HF18" s="9">
        <v>49.009</v>
      </c>
      <c r="HG18" s="9">
        <v>27.033999999999999</v>
      </c>
      <c r="HH18" s="9">
        <v>21.975000000000001</v>
      </c>
      <c r="HI18" s="9">
        <v>5.9560000000000004</v>
      </c>
      <c r="HJ18" s="9">
        <v>3.1589999999999998</v>
      </c>
      <c r="HK18" s="9">
        <v>2.7959999999999998</v>
      </c>
      <c r="HL18" s="9">
        <v>8.5180000000000007</v>
      </c>
      <c r="HM18" s="9">
        <v>1.851</v>
      </c>
      <c r="HN18" s="9">
        <v>6.6669999999999998</v>
      </c>
      <c r="HO18" s="9">
        <v>13.315</v>
      </c>
      <c r="HP18" s="9">
        <v>9.8369999999999997</v>
      </c>
      <c r="HQ18" s="9">
        <v>3.4780000000000002</v>
      </c>
      <c r="HR18" s="9">
        <v>21.221</v>
      </c>
      <c r="HS18" s="9">
        <v>12.186999999999999</v>
      </c>
      <c r="HT18" s="9">
        <v>9.0340000000000007</v>
      </c>
      <c r="HU18" s="9">
        <v>39</v>
      </c>
      <c r="HV18" s="9">
        <v>44.706000000000003</v>
      </c>
      <c r="HW18" s="9">
        <v>30.521999999999998</v>
      </c>
      <c r="HX18" s="9">
        <v>75.230999999999995</v>
      </c>
      <c r="HY18" s="9">
        <v>24.762</v>
      </c>
      <c r="HZ18" s="9">
        <v>50.469000000000001</v>
      </c>
      <c r="IA18" s="9">
        <v>9.0129999999999999</v>
      </c>
      <c r="IB18" s="9">
        <v>2.9940000000000002</v>
      </c>
      <c r="IC18" s="9">
        <v>6.0179999999999998</v>
      </c>
      <c r="ID18" s="9">
        <v>16.295000000000002</v>
      </c>
      <c r="IE18" s="9">
        <v>4.3369999999999997</v>
      </c>
      <c r="IF18" s="9">
        <v>11.959</v>
      </c>
      <c r="IG18" s="9">
        <v>20.071999999999999</v>
      </c>
      <c r="IH18" s="9">
        <v>6.14</v>
      </c>
      <c r="II18" s="9">
        <v>13.932</v>
      </c>
      <c r="IJ18" s="9">
        <v>29.852</v>
      </c>
      <c r="IK18" s="9">
        <v>11.292</v>
      </c>
      <c r="IL18" s="9">
        <v>18.559999999999999</v>
      </c>
      <c r="IM18" s="9">
        <v>26</v>
      </c>
      <c r="IN18" s="9">
        <v>47.783000000000001</v>
      </c>
      <c r="IO18" s="9">
        <v>26</v>
      </c>
      <c r="IP18" s="9">
        <v>78.620999999999995</v>
      </c>
      <c r="IQ18" s="9">
        <v>30.835999999999999</v>
      </c>
    </row>
    <row r="19" spans="1:251">
      <c r="A19" s="10">
        <v>44958</v>
      </c>
      <c r="B19" s="9">
        <v>2.9769999999999999</v>
      </c>
      <c r="C19" s="9">
        <v>0</v>
      </c>
      <c r="D19" s="9">
        <v>2.58</v>
      </c>
      <c r="E19" s="9">
        <v>0</v>
      </c>
      <c r="F19" s="9">
        <v>2.58</v>
      </c>
      <c r="G19" s="9">
        <v>5.79</v>
      </c>
      <c r="H19" s="9">
        <v>2.0299999999999998</v>
      </c>
      <c r="I19" s="9">
        <v>3.76</v>
      </c>
      <c r="J19" s="9">
        <v>4.4390000000000001</v>
      </c>
      <c r="K19" s="9">
        <v>1.411</v>
      </c>
      <c r="L19" s="9">
        <v>3.028</v>
      </c>
      <c r="M19" s="9">
        <v>19.055</v>
      </c>
      <c r="N19" s="9">
        <v>14.268000000000001</v>
      </c>
      <c r="O19" s="9">
        <v>18.97</v>
      </c>
      <c r="P19" s="9">
        <v>16.044</v>
      </c>
      <c r="Q19" s="9">
        <v>7.8120000000000003</v>
      </c>
      <c r="R19" s="9">
        <v>8.2319999999999993</v>
      </c>
      <c r="S19" s="9">
        <v>1.833</v>
      </c>
      <c r="T19" s="9">
        <v>0.94399999999999995</v>
      </c>
      <c r="U19" s="9">
        <v>0.88800000000000001</v>
      </c>
      <c r="V19" s="9">
        <v>7.806</v>
      </c>
      <c r="W19" s="9">
        <v>4.8760000000000003</v>
      </c>
      <c r="X19" s="9">
        <v>2.93</v>
      </c>
      <c r="Y19" s="9">
        <v>4.5449999999999999</v>
      </c>
      <c r="Z19" s="9">
        <v>1.083</v>
      </c>
      <c r="AA19" s="9">
        <v>3.4620000000000002</v>
      </c>
      <c r="AB19" s="9">
        <v>1.861</v>
      </c>
      <c r="AC19" s="9">
        <v>0.91</v>
      </c>
      <c r="AD19" s="9">
        <v>0.95099999999999996</v>
      </c>
      <c r="AE19" s="9">
        <v>7.9429999999999996</v>
      </c>
      <c r="AF19" s="9">
        <v>6.8479999999999999</v>
      </c>
      <c r="AG19" s="9">
        <v>18.314</v>
      </c>
      <c r="AH19" s="9">
        <v>3.653</v>
      </c>
      <c r="AI19" s="9">
        <v>1.998</v>
      </c>
      <c r="AJ19" s="9">
        <v>1.6559999999999999</v>
      </c>
      <c r="AK19" s="9">
        <v>1.08</v>
      </c>
      <c r="AL19" s="9">
        <v>1.08</v>
      </c>
      <c r="AM19" s="9">
        <v>0</v>
      </c>
      <c r="AN19" s="9">
        <v>0.91800000000000004</v>
      </c>
      <c r="AO19" s="9">
        <v>0.91800000000000004</v>
      </c>
      <c r="AP19" s="9">
        <v>0</v>
      </c>
      <c r="AQ19" s="9">
        <v>0.86899999999999999</v>
      </c>
      <c r="AR19" s="9">
        <v>0</v>
      </c>
      <c r="AS19" s="9">
        <v>0.86899999999999999</v>
      </c>
      <c r="AT19" s="9">
        <v>0.78700000000000003</v>
      </c>
      <c r="AU19" s="9">
        <v>0</v>
      </c>
      <c r="AV19" s="9">
        <v>0.78700000000000003</v>
      </c>
      <c r="AW19" s="9">
        <v>13.802</v>
      </c>
      <c r="AX19" s="9">
        <v>4.7569999999999997</v>
      </c>
      <c r="AY19" s="9">
        <v>44.058999999999997</v>
      </c>
      <c r="AZ19" s="9">
        <v>170.71</v>
      </c>
      <c r="BA19" s="9">
        <v>65.957999999999998</v>
      </c>
      <c r="BB19" s="9">
        <v>104.752</v>
      </c>
      <c r="BC19" s="9">
        <v>19.635999999999999</v>
      </c>
      <c r="BD19" s="9">
        <v>8.6809999999999992</v>
      </c>
      <c r="BE19" s="9">
        <v>10.955</v>
      </c>
      <c r="BF19" s="9">
        <v>48.222000000000001</v>
      </c>
      <c r="BG19" s="9">
        <v>22.16</v>
      </c>
      <c r="BH19" s="9">
        <v>26.062000000000001</v>
      </c>
      <c r="BI19" s="9">
        <v>49.085999999999999</v>
      </c>
      <c r="BJ19" s="9">
        <v>19.091000000000001</v>
      </c>
      <c r="BK19" s="9">
        <v>29.995000000000001</v>
      </c>
      <c r="BL19" s="9">
        <v>53.765000000000001</v>
      </c>
      <c r="BM19" s="9">
        <v>16.026</v>
      </c>
      <c r="BN19" s="9">
        <v>37.738999999999997</v>
      </c>
      <c r="BO19" s="9">
        <v>20</v>
      </c>
      <c r="BP19" s="9">
        <v>16.445</v>
      </c>
      <c r="BQ19" s="9">
        <v>26</v>
      </c>
      <c r="BR19" s="9">
        <v>49.061999999999998</v>
      </c>
      <c r="BS19" s="9">
        <v>12.836</v>
      </c>
      <c r="BT19" s="9">
        <v>36.225999999999999</v>
      </c>
      <c r="BU19" s="9">
        <v>7.6980000000000004</v>
      </c>
      <c r="BV19" s="9">
        <v>3.851</v>
      </c>
      <c r="BW19" s="9">
        <v>3.847</v>
      </c>
      <c r="BX19" s="9">
        <v>7.8049999999999997</v>
      </c>
      <c r="BY19" s="9">
        <v>0.69399999999999995</v>
      </c>
      <c r="BZ19" s="9">
        <v>7.1109999999999998</v>
      </c>
      <c r="CA19" s="9">
        <v>13.089</v>
      </c>
      <c r="CB19" s="9">
        <v>4.8230000000000004</v>
      </c>
      <c r="CC19" s="9">
        <v>8.2650000000000006</v>
      </c>
      <c r="CD19" s="9">
        <v>20.47</v>
      </c>
      <c r="CE19" s="9">
        <v>3.4670000000000001</v>
      </c>
      <c r="CF19" s="9">
        <v>17.003</v>
      </c>
      <c r="CG19" s="9">
        <v>32.661000000000001</v>
      </c>
      <c r="CH19" s="9">
        <v>30.492999999999999</v>
      </c>
      <c r="CI19" s="9">
        <v>36.826999999999998</v>
      </c>
      <c r="CJ19" s="9">
        <v>121.648</v>
      </c>
      <c r="CK19" s="9">
        <v>53.122</v>
      </c>
      <c r="CL19" s="9">
        <v>68.525999999999996</v>
      </c>
      <c r="CM19" s="9">
        <v>11.938000000000001</v>
      </c>
      <c r="CN19" s="9">
        <v>4.83</v>
      </c>
      <c r="CO19" s="9">
        <v>7.1079999999999997</v>
      </c>
      <c r="CP19" s="9">
        <v>40.417000000000002</v>
      </c>
      <c r="CQ19" s="9">
        <v>21.465</v>
      </c>
      <c r="CR19" s="9">
        <v>18.951000000000001</v>
      </c>
      <c r="CS19" s="9">
        <v>35.997999999999998</v>
      </c>
      <c r="CT19" s="9">
        <v>14.268000000000001</v>
      </c>
      <c r="CU19" s="9">
        <v>21.73</v>
      </c>
      <c r="CV19" s="9">
        <v>33.295000000000002</v>
      </c>
      <c r="CW19" s="9">
        <v>12.558999999999999</v>
      </c>
      <c r="CX19" s="9">
        <v>20.736999999999998</v>
      </c>
      <c r="CY19" s="9">
        <v>17</v>
      </c>
      <c r="CZ19" s="9">
        <v>14.143000000000001</v>
      </c>
      <c r="DA19" s="9">
        <v>20</v>
      </c>
      <c r="DB19" s="9">
        <v>35.722000000000001</v>
      </c>
      <c r="DC19" s="9">
        <v>20.366</v>
      </c>
      <c r="DD19" s="9">
        <v>15.356</v>
      </c>
      <c r="DE19" s="9">
        <v>1.833</v>
      </c>
      <c r="DF19" s="9">
        <v>0.94399999999999995</v>
      </c>
      <c r="DG19" s="9">
        <v>0.88800000000000001</v>
      </c>
      <c r="DH19" s="9">
        <v>7.782</v>
      </c>
      <c r="DI19" s="9">
        <v>4.82</v>
      </c>
      <c r="DJ19" s="9">
        <v>2.9620000000000002</v>
      </c>
      <c r="DK19" s="9">
        <v>7.093</v>
      </c>
      <c r="DL19" s="9">
        <v>4.25</v>
      </c>
      <c r="DM19" s="9">
        <v>2.843</v>
      </c>
      <c r="DN19" s="9">
        <v>19.013999999999999</v>
      </c>
      <c r="DO19" s="9">
        <v>10.352</v>
      </c>
      <c r="DP19" s="9">
        <v>8.6620000000000008</v>
      </c>
      <c r="DQ19" s="9">
        <v>52</v>
      </c>
      <c r="DR19" s="9">
        <v>49.405999999999999</v>
      </c>
      <c r="DS19" s="9">
        <v>52</v>
      </c>
      <c r="DT19" s="9">
        <v>117.102</v>
      </c>
      <c r="DU19" s="9">
        <v>45.850999999999999</v>
      </c>
      <c r="DV19" s="9">
        <v>71.251000000000005</v>
      </c>
      <c r="DW19" s="9">
        <v>7.883</v>
      </c>
      <c r="DX19" s="9">
        <v>4.008</v>
      </c>
      <c r="DY19" s="9">
        <v>3.875</v>
      </c>
      <c r="DZ19" s="9">
        <v>32.491999999999997</v>
      </c>
      <c r="EA19" s="9">
        <v>16.585999999999999</v>
      </c>
      <c r="EB19" s="9">
        <v>15.906000000000001</v>
      </c>
      <c r="EC19" s="9">
        <v>31.507999999999999</v>
      </c>
      <c r="ED19" s="9">
        <v>10.677</v>
      </c>
      <c r="EE19" s="9">
        <v>20.831</v>
      </c>
      <c r="EF19" s="9">
        <v>45.219000000000001</v>
      </c>
      <c r="EG19" s="9">
        <v>14.58</v>
      </c>
      <c r="EH19" s="9">
        <v>30.638999999999999</v>
      </c>
      <c r="EI19" s="9">
        <v>26</v>
      </c>
      <c r="EJ19" s="9">
        <v>16.141999999999999</v>
      </c>
      <c r="EK19" s="9">
        <v>30</v>
      </c>
      <c r="EL19" s="9">
        <v>89.33</v>
      </c>
      <c r="EM19" s="9">
        <v>40.472999999999999</v>
      </c>
      <c r="EN19" s="9">
        <v>48.856999999999999</v>
      </c>
      <c r="EO19" s="9">
        <v>13.586</v>
      </c>
      <c r="EP19" s="9">
        <v>5.6180000000000003</v>
      </c>
      <c r="EQ19" s="9">
        <v>7.9690000000000003</v>
      </c>
      <c r="ER19" s="9">
        <v>23.513000000000002</v>
      </c>
      <c r="ES19" s="9">
        <v>10.394</v>
      </c>
      <c r="ET19" s="9">
        <v>13.118</v>
      </c>
      <c r="EU19" s="9">
        <v>24.670999999999999</v>
      </c>
      <c r="EV19" s="9">
        <v>12.664</v>
      </c>
      <c r="EW19" s="9">
        <v>12.007</v>
      </c>
      <c r="EX19" s="9">
        <v>27.56</v>
      </c>
      <c r="EY19" s="9">
        <v>11.797000000000001</v>
      </c>
      <c r="EZ19" s="9">
        <v>15.763</v>
      </c>
      <c r="FA19" s="9">
        <v>20.286999999999999</v>
      </c>
      <c r="FB19" s="9">
        <v>25.024000000000001</v>
      </c>
      <c r="FC19" s="9">
        <v>20</v>
      </c>
      <c r="FD19" s="9">
        <v>80.632000000000005</v>
      </c>
      <c r="FE19" s="9">
        <v>30.422999999999998</v>
      </c>
      <c r="FF19" s="9">
        <v>50.209000000000003</v>
      </c>
      <c r="FG19" s="9">
        <v>3.39</v>
      </c>
      <c r="FH19" s="9">
        <v>0.94399999999999995</v>
      </c>
      <c r="FI19" s="9">
        <v>2.4460000000000002</v>
      </c>
      <c r="FJ19" s="9">
        <v>21.013000000000002</v>
      </c>
      <c r="FK19" s="9">
        <v>10.315</v>
      </c>
      <c r="FL19" s="9">
        <v>10.698</v>
      </c>
      <c r="FM19" s="9">
        <v>23.8</v>
      </c>
      <c r="FN19" s="9">
        <v>8.7780000000000005</v>
      </c>
      <c r="FO19" s="9">
        <v>15.022</v>
      </c>
      <c r="FP19" s="9">
        <v>32.429000000000002</v>
      </c>
      <c r="FQ19" s="9">
        <v>10.385</v>
      </c>
      <c r="FR19" s="9">
        <v>22.044</v>
      </c>
      <c r="FS19" s="9">
        <v>26</v>
      </c>
      <c r="FT19" s="9">
        <v>20.460999999999999</v>
      </c>
      <c r="FU19" s="9">
        <v>34</v>
      </c>
      <c r="FV19" s="9">
        <v>36.47</v>
      </c>
      <c r="FW19" s="9">
        <v>15.428000000000001</v>
      </c>
      <c r="FX19" s="9">
        <v>21.042000000000002</v>
      </c>
      <c r="FY19" s="9">
        <v>4.4930000000000003</v>
      </c>
      <c r="FZ19" s="9">
        <v>3.0630000000000002</v>
      </c>
      <c r="GA19" s="9">
        <v>1.429</v>
      </c>
      <c r="GB19" s="9">
        <v>11.478999999999999</v>
      </c>
      <c r="GC19" s="9">
        <v>6.27</v>
      </c>
      <c r="GD19" s="9">
        <v>5.2080000000000002</v>
      </c>
      <c r="GE19" s="9">
        <v>7.7080000000000002</v>
      </c>
      <c r="GF19" s="9">
        <v>1.899</v>
      </c>
      <c r="GG19" s="9">
        <v>5.8090000000000002</v>
      </c>
      <c r="GH19" s="9">
        <v>12.79</v>
      </c>
      <c r="GI19" s="9">
        <v>4.1950000000000003</v>
      </c>
      <c r="GJ19" s="9">
        <v>8.5950000000000006</v>
      </c>
      <c r="GK19" s="9">
        <v>13.532</v>
      </c>
      <c r="GL19" s="9">
        <v>10.349</v>
      </c>
      <c r="GM19" s="9">
        <v>24.887</v>
      </c>
      <c r="GN19" s="9">
        <v>52.106000000000002</v>
      </c>
      <c r="GO19" s="9">
        <v>24.117999999999999</v>
      </c>
      <c r="GP19" s="9">
        <v>27.988</v>
      </c>
      <c r="GQ19" s="9">
        <v>7.5430000000000001</v>
      </c>
      <c r="GR19" s="9">
        <v>3.6</v>
      </c>
      <c r="GS19" s="9">
        <v>3.9420000000000002</v>
      </c>
      <c r="GT19" s="9">
        <v>13.08</v>
      </c>
      <c r="GU19" s="9">
        <v>5.8689999999999998</v>
      </c>
      <c r="GV19" s="9">
        <v>7.2119999999999997</v>
      </c>
      <c r="GW19" s="9">
        <v>13.487</v>
      </c>
      <c r="GX19" s="9">
        <v>8.952</v>
      </c>
      <c r="GY19" s="9">
        <v>4.5350000000000001</v>
      </c>
      <c r="GZ19" s="9">
        <v>17.997</v>
      </c>
      <c r="HA19" s="9">
        <v>5.6970000000000001</v>
      </c>
      <c r="HB19" s="9">
        <v>12.3</v>
      </c>
      <c r="HC19" s="9">
        <v>20.626999999999999</v>
      </c>
      <c r="HD19" s="9">
        <v>20.777999999999999</v>
      </c>
      <c r="HE19" s="9">
        <v>20.821999999999999</v>
      </c>
      <c r="HF19" s="9">
        <v>37.223999999999997</v>
      </c>
      <c r="HG19" s="9">
        <v>16.355</v>
      </c>
      <c r="HH19" s="9">
        <v>20.867999999999999</v>
      </c>
      <c r="HI19" s="9">
        <v>6.0439999999999996</v>
      </c>
      <c r="HJ19" s="9">
        <v>2.0169999999999999</v>
      </c>
      <c r="HK19" s="9">
        <v>4.0270000000000001</v>
      </c>
      <c r="HL19" s="9">
        <v>10.432</v>
      </c>
      <c r="HM19" s="9">
        <v>4.5259999999999998</v>
      </c>
      <c r="HN19" s="9">
        <v>5.907</v>
      </c>
      <c r="HO19" s="9">
        <v>11.183999999999999</v>
      </c>
      <c r="HP19" s="9">
        <v>3.7120000000000002</v>
      </c>
      <c r="HQ19" s="9">
        <v>7.4720000000000004</v>
      </c>
      <c r="HR19" s="9">
        <v>9.5630000000000006</v>
      </c>
      <c r="HS19" s="9">
        <v>6.101</v>
      </c>
      <c r="HT19" s="9">
        <v>3.4630000000000001</v>
      </c>
      <c r="HU19" s="9">
        <v>20.332000000000001</v>
      </c>
      <c r="HV19" s="9">
        <v>35.167000000000002</v>
      </c>
      <c r="HW19" s="9">
        <v>13.939</v>
      </c>
      <c r="HX19" s="9">
        <v>84.055000000000007</v>
      </c>
      <c r="HY19" s="9">
        <v>36.566000000000003</v>
      </c>
      <c r="HZ19" s="9">
        <v>47.488999999999997</v>
      </c>
      <c r="IA19" s="9">
        <v>6.42</v>
      </c>
      <c r="IB19" s="9">
        <v>2.653</v>
      </c>
      <c r="IC19" s="9">
        <v>3.7669999999999999</v>
      </c>
      <c r="ID19" s="9">
        <v>23.11</v>
      </c>
      <c r="IE19" s="9">
        <v>11.705</v>
      </c>
      <c r="IF19" s="9">
        <v>11.406000000000001</v>
      </c>
      <c r="IG19" s="9">
        <v>25.13</v>
      </c>
      <c r="IH19" s="9">
        <v>11.894</v>
      </c>
      <c r="II19" s="9">
        <v>13.236000000000001</v>
      </c>
      <c r="IJ19" s="9">
        <v>29.395</v>
      </c>
      <c r="IK19" s="9">
        <v>10.315</v>
      </c>
      <c r="IL19" s="9">
        <v>19.079999999999998</v>
      </c>
      <c r="IM19" s="9">
        <v>26</v>
      </c>
      <c r="IN19" s="9">
        <v>20.135999999999999</v>
      </c>
      <c r="IO19" s="9">
        <v>26</v>
      </c>
      <c r="IP19" s="9">
        <v>99.623999999999995</v>
      </c>
      <c r="IQ19" s="9">
        <v>33.235999999999997</v>
      </c>
    </row>
    <row r="20" spans="1:251">
      <c r="A20" s="10">
        <v>45323</v>
      </c>
      <c r="B20" s="9">
        <v>0.92400000000000004</v>
      </c>
      <c r="C20" s="9">
        <v>2.0699999999999998</v>
      </c>
      <c r="D20" s="9">
        <v>1.073</v>
      </c>
      <c r="E20" s="9">
        <v>0</v>
      </c>
      <c r="F20" s="9">
        <v>1.073</v>
      </c>
      <c r="G20" s="9">
        <v>5.7720000000000002</v>
      </c>
      <c r="H20" s="9">
        <v>3.9910000000000001</v>
      </c>
      <c r="I20" s="9">
        <v>1.7809999999999999</v>
      </c>
      <c r="J20" s="9">
        <v>9.2880000000000003</v>
      </c>
      <c r="K20" s="9">
        <v>3.7709999999999999</v>
      </c>
      <c r="L20" s="9">
        <v>5.5170000000000003</v>
      </c>
      <c r="M20" s="9">
        <v>47.956000000000003</v>
      </c>
      <c r="N20" s="9">
        <v>30</v>
      </c>
      <c r="O20" s="9">
        <v>52</v>
      </c>
      <c r="P20" s="9">
        <v>22.623999999999999</v>
      </c>
      <c r="Q20" s="9">
        <v>12.705</v>
      </c>
      <c r="R20" s="9">
        <v>9.9190000000000005</v>
      </c>
      <c r="S20" s="9">
        <v>2.798</v>
      </c>
      <c r="T20" s="9">
        <v>0.71299999999999997</v>
      </c>
      <c r="U20" s="9">
        <v>2.085</v>
      </c>
      <c r="V20" s="9">
        <v>5.1749999999999998</v>
      </c>
      <c r="W20" s="9">
        <v>4.6280000000000001</v>
      </c>
      <c r="X20" s="9">
        <v>0.54600000000000004</v>
      </c>
      <c r="Y20" s="9">
        <v>6.8150000000000004</v>
      </c>
      <c r="Z20" s="9">
        <v>2.6030000000000002</v>
      </c>
      <c r="AA20" s="9">
        <v>4.2119999999999997</v>
      </c>
      <c r="AB20" s="9">
        <v>7.8360000000000003</v>
      </c>
      <c r="AC20" s="9">
        <v>4.7610000000000001</v>
      </c>
      <c r="AD20" s="9">
        <v>3.0750000000000002</v>
      </c>
      <c r="AE20" s="9">
        <v>20</v>
      </c>
      <c r="AF20" s="9">
        <v>17.478999999999999</v>
      </c>
      <c r="AG20" s="9">
        <v>24.553999999999998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213.91800000000001</v>
      </c>
      <c r="BA20" s="9">
        <v>87.236999999999995</v>
      </c>
      <c r="BB20" s="9">
        <v>126.681</v>
      </c>
      <c r="BC20" s="9">
        <v>19.483000000000001</v>
      </c>
      <c r="BD20" s="9">
        <v>6.319</v>
      </c>
      <c r="BE20" s="9">
        <v>13.164</v>
      </c>
      <c r="BF20" s="9">
        <v>36.311999999999998</v>
      </c>
      <c r="BG20" s="9">
        <v>18.062000000000001</v>
      </c>
      <c r="BH20" s="9">
        <v>18.25</v>
      </c>
      <c r="BI20" s="9">
        <v>72.082999999999998</v>
      </c>
      <c r="BJ20" s="9">
        <v>29.515999999999998</v>
      </c>
      <c r="BK20" s="9">
        <v>42.567</v>
      </c>
      <c r="BL20" s="9">
        <v>86.04</v>
      </c>
      <c r="BM20" s="9">
        <v>33.340000000000003</v>
      </c>
      <c r="BN20" s="9">
        <v>52.698999999999998</v>
      </c>
      <c r="BO20" s="9">
        <v>26</v>
      </c>
      <c r="BP20" s="9">
        <v>26</v>
      </c>
      <c r="BQ20" s="9">
        <v>30.085999999999999</v>
      </c>
      <c r="BR20" s="9">
        <v>82.537000000000006</v>
      </c>
      <c r="BS20" s="9">
        <v>28.521999999999998</v>
      </c>
      <c r="BT20" s="9">
        <v>54.015000000000001</v>
      </c>
      <c r="BU20" s="9">
        <v>6.18</v>
      </c>
      <c r="BV20" s="9">
        <v>1.5489999999999999</v>
      </c>
      <c r="BW20" s="9">
        <v>4.63</v>
      </c>
      <c r="BX20" s="9">
        <v>15.528</v>
      </c>
      <c r="BY20" s="9">
        <v>6.4130000000000003</v>
      </c>
      <c r="BZ20" s="9">
        <v>9.1150000000000002</v>
      </c>
      <c r="CA20" s="9">
        <v>21.734000000000002</v>
      </c>
      <c r="CB20" s="9">
        <v>9.4979999999999993</v>
      </c>
      <c r="CC20" s="9">
        <v>12.236000000000001</v>
      </c>
      <c r="CD20" s="9">
        <v>39.094999999999999</v>
      </c>
      <c r="CE20" s="9">
        <v>11.061999999999999</v>
      </c>
      <c r="CF20" s="9">
        <v>28.033999999999999</v>
      </c>
      <c r="CG20" s="9">
        <v>42.957000000000001</v>
      </c>
      <c r="CH20" s="9">
        <v>26</v>
      </c>
      <c r="CI20" s="9">
        <v>52</v>
      </c>
      <c r="CJ20" s="9">
        <v>131.381</v>
      </c>
      <c r="CK20" s="9">
        <v>58.715000000000003</v>
      </c>
      <c r="CL20" s="9">
        <v>72.665999999999997</v>
      </c>
      <c r="CM20" s="9">
        <v>13.304</v>
      </c>
      <c r="CN20" s="9">
        <v>4.7699999999999996</v>
      </c>
      <c r="CO20" s="9">
        <v>8.5340000000000007</v>
      </c>
      <c r="CP20" s="9">
        <v>20.783999999999999</v>
      </c>
      <c r="CQ20" s="9">
        <v>11.648999999999999</v>
      </c>
      <c r="CR20" s="9">
        <v>9.1349999999999998</v>
      </c>
      <c r="CS20" s="9">
        <v>50.348999999999997</v>
      </c>
      <c r="CT20" s="9">
        <v>20.018000000000001</v>
      </c>
      <c r="CU20" s="9">
        <v>30.331</v>
      </c>
      <c r="CV20" s="9">
        <v>46.944000000000003</v>
      </c>
      <c r="CW20" s="9">
        <v>22.277999999999999</v>
      </c>
      <c r="CX20" s="9">
        <v>24.666</v>
      </c>
      <c r="CY20" s="9">
        <v>26</v>
      </c>
      <c r="CZ20" s="9">
        <v>26</v>
      </c>
      <c r="DA20" s="9">
        <v>25.212</v>
      </c>
      <c r="DB20" s="9">
        <v>36.874000000000002</v>
      </c>
      <c r="DC20" s="9">
        <v>16.576000000000001</v>
      </c>
      <c r="DD20" s="9">
        <v>20.298999999999999</v>
      </c>
      <c r="DE20" s="9">
        <v>5.444</v>
      </c>
      <c r="DF20" s="9">
        <v>0.71299999999999997</v>
      </c>
      <c r="DG20" s="9">
        <v>4.7309999999999999</v>
      </c>
      <c r="DH20" s="9">
        <v>2.407</v>
      </c>
      <c r="DI20" s="9">
        <v>0</v>
      </c>
      <c r="DJ20" s="9">
        <v>2.407</v>
      </c>
      <c r="DK20" s="9">
        <v>9.6430000000000007</v>
      </c>
      <c r="DL20" s="9">
        <v>6.02</v>
      </c>
      <c r="DM20" s="9">
        <v>3.6230000000000002</v>
      </c>
      <c r="DN20" s="9">
        <v>19.38</v>
      </c>
      <c r="DO20" s="9">
        <v>9.8420000000000005</v>
      </c>
      <c r="DP20" s="9">
        <v>9.5380000000000003</v>
      </c>
      <c r="DQ20" s="9">
        <v>52</v>
      </c>
      <c r="DR20" s="9">
        <v>59.889000000000003</v>
      </c>
      <c r="DS20" s="9">
        <v>21</v>
      </c>
      <c r="DT20" s="9">
        <v>125.22499999999999</v>
      </c>
      <c r="DU20" s="9">
        <v>45.079000000000001</v>
      </c>
      <c r="DV20" s="9">
        <v>80.146000000000001</v>
      </c>
      <c r="DW20" s="9">
        <v>12.644</v>
      </c>
      <c r="DX20" s="9">
        <v>2.86</v>
      </c>
      <c r="DY20" s="9">
        <v>9.7829999999999995</v>
      </c>
      <c r="DZ20" s="9">
        <v>18.356999999999999</v>
      </c>
      <c r="EA20" s="9">
        <v>9.0749999999999993</v>
      </c>
      <c r="EB20" s="9">
        <v>9.282</v>
      </c>
      <c r="EC20" s="9">
        <v>41.383000000000003</v>
      </c>
      <c r="ED20" s="9">
        <v>12.936</v>
      </c>
      <c r="EE20" s="9">
        <v>28.446999999999999</v>
      </c>
      <c r="EF20" s="9">
        <v>52.841000000000001</v>
      </c>
      <c r="EG20" s="9">
        <v>20.207999999999998</v>
      </c>
      <c r="EH20" s="9">
        <v>32.633000000000003</v>
      </c>
      <c r="EI20" s="9">
        <v>26.890999999999998</v>
      </c>
      <c r="EJ20" s="9">
        <v>26.411999999999999</v>
      </c>
      <c r="EK20" s="9">
        <v>28.898</v>
      </c>
      <c r="EL20" s="9">
        <v>125.568</v>
      </c>
      <c r="EM20" s="9">
        <v>58.734000000000002</v>
      </c>
      <c r="EN20" s="9">
        <v>66.834000000000003</v>
      </c>
      <c r="EO20" s="9">
        <v>12.284000000000001</v>
      </c>
      <c r="EP20" s="9">
        <v>4.1719999999999997</v>
      </c>
      <c r="EQ20" s="9">
        <v>8.1120000000000001</v>
      </c>
      <c r="ER20" s="9">
        <v>20.361999999999998</v>
      </c>
      <c r="ES20" s="9">
        <v>8.9870000000000001</v>
      </c>
      <c r="ET20" s="9">
        <v>11.375</v>
      </c>
      <c r="EU20" s="9">
        <v>40.343000000000004</v>
      </c>
      <c r="EV20" s="9">
        <v>22.6</v>
      </c>
      <c r="EW20" s="9">
        <v>17.742999999999999</v>
      </c>
      <c r="EX20" s="9">
        <v>52.579000000000001</v>
      </c>
      <c r="EY20" s="9">
        <v>22.975000000000001</v>
      </c>
      <c r="EZ20" s="9">
        <v>29.603999999999999</v>
      </c>
      <c r="FA20" s="9">
        <v>30</v>
      </c>
      <c r="FB20" s="9">
        <v>30</v>
      </c>
      <c r="FC20" s="9">
        <v>28.048999999999999</v>
      </c>
      <c r="FD20" s="9">
        <v>84.891000000000005</v>
      </c>
      <c r="FE20" s="9">
        <v>31.631</v>
      </c>
      <c r="FF20" s="9">
        <v>53.26</v>
      </c>
      <c r="FG20" s="9">
        <v>8.8439999999999994</v>
      </c>
      <c r="FH20" s="9">
        <v>2.1579999999999999</v>
      </c>
      <c r="FI20" s="9">
        <v>6.6859999999999999</v>
      </c>
      <c r="FJ20" s="9">
        <v>11.717000000000001</v>
      </c>
      <c r="FK20" s="9">
        <v>6.5049999999999999</v>
      </c>
      <c r="FL20" s="9">
        <v>5.2119999999999997</v>
      </c>
      <c r="FM20" s="9">
        <v>29.108000000000001</v>
      </c>
      <c r="FN20" s="9">
        <v>7.9870000000000001</v>
      </c>
      <c r="FO20" s="9">
        <v>21.120999999999999</v>
      </c>
      <c r="FP20" s="9">
        <v>35.220999999999997</v>
      </c>
      <c r="FQ20" s="9">
        <v>14.981</v>
      </c>
      <c r="FR20" s="9">
        <v>20.241</v>
      </c>
      <c r="FS20" s="9">
        <v>26.984000000000002</v>
      </c>
      <c r="FT20" s="9">
        <v>28.515000000000001</v>
      </c>
      <c r="FU20" s="9">
        <v>26</v>
      </c>
      <c r="FV20" s="9">
        <v>40.334000000000003</v>
      </c>
      <c r="FW20" s="9">
        <v>13.448</v>
      </c>
      <c r="FX20" s="9">
        <v>26.885999999999999</v>
      </c>
      <c r="FY20" s="9">
        <v>3.8</v>
      </c>
      <c r="FZ20" s="9">
        <v>0.70299999999999996</v>
      </c>
      <c r="GA20" s="9">
        <v>3.097</v>
      </c>
      <c r="GB20" s="9">
        <v>6.64</v>
      </c>
      <c r="GC20" s="9">
        <v>2.569</v>
      </c>
      <c r="GD20" s="9">
        <v>4.0709999999999997</v>
      </c>
      <c r="GE20" s="9">
        <v>12.275</v>
      </c>
      <c r="GF20" s="9">
        <v>4.9489999999999998</v>
      </c>
      <c r="GG20" s="9">
        <v>7.3259999999999996</v>
      </c>
      <c r="GH20" s="9">
        <v>17.619</v>
      </c>
      <c r="GI20" s="9">
        <v>5.2270000000000003</v>
      </c>
      <c r="GJ20" s="9">
        <v>12.393000000000001</v>
      </c>
      <c r="GK20" s="9">
        <v>29.265000000000001</v>
      </c>
      <c r="GL20" s="9">
        <v>26</v>
      </c>
      <c r="GM20" s="9">
        <v>34.841000000000001</v>
      </c>
      <c r="GN20" s="9">
        <v>75.692999999999998</v>
      </c>
      <c r="GO20" s="9">
        <v>36.960999999999999</v>
      </c>
      <c r="GP20" s="9">
        <v>38.731999999999999</v>
      </c>
      <c r="GQ20" s="9">
        <v>7.1820000000000004</v>
      </c>
      <c r="GR20" s="9">
        <v>1.7549999999999999</v>
      </c>
      <c r="GS20" s="9">
        <v>5.4269999999999996</v>
      </c>
      <c r="GT20" s="9">
        <v>13.08</v>
      </c>
      <c r="GU20" s="9">
        <v>7.4210000000000003</v>
      </c>
      <c r="GV20" s="9">
        <v>5.6589999999999998</v>
      </c>
      <c r="GW20" s="9">
        <v>25.873000000000001</v>
      </c>
      <c r="GX20" s="9">
        <v>13.846</v>
      </c>
      <c r="GY20" s="9">
        <v>12.026999999999999</v>
      </c>
      <c r="GZ20" s="9">
        <v>29.558</v>
      </c>
      <c r="HA20" s="9">
        <v>13.94</v>
      </c>
      <c r="HB20" s="9">
        <v>15.619</v>
      </c>
      <c r="HC20" s="9">
        <v>26</v>
      </c>
      <c r="HD20" s="9">
        <v>26</v>
      </c>
      <c r="HE20" s="9">
        <v>26</v>
      </c>
      <c r="HF20" s="9">
        <v>49.874000000000002</v>
      </c>
      <c r="HG20" s="9">
        <v>21.771999999999998</v>
      </c>
      <c r="HH20" s="9">
        <v>28.102</v>
      </c>
      <c r="HI20" s="9">
        <v>5.1020000000000003</v>
      </c>
      <c r="HJ20" s="9">
        <v>2.4169999999999998</v>
      </c>
      <c r="HK20" s="9">
        <v>2.6850000000000001</v>
      </c>
      <c r="HL20" s="9">
        <v>7.282</v>
      </c>
      <c r="HM20" s="9">
        <v>1.5660000000000001</v>
      </c>
      <c r="HN20" s="9">
        <v>5.7160000000000002</v>
      </c>
      <c r="HO20" s="9">
        <v>14.47</v>
      </c>
      <c r="HP20" s="9">
        <v>8.7539999999999996</v>
      </c>
      <c r="HQ20" s="9">
        <v>5.7160000000000002</v>
      </c>
      <c r="HR20" s="9">
        <v>23.021000000000001</v>
      </c>
      <c r="HS20" s="9">
        <v>9.0350000000000001</v>
      </c>
      <c r="HT20" s="9">
        <v>13.984999999999999</v>
      </c>
      <c r="HU20" s="9">
        <v>38.500999999999998</v>
      </c>
      <c r="HV20" s="9">
        <v>33.959000000000003</v>
      </c>
      <c r="HW20" s="9">
        <v>44.125</v>
      </c>
      <c r="HX20" s="9">
        <v>102.08499999999999</v>
      </c>
      <c r="HY20" s="9">
        <v>36.924999999999997</v>
      </c>
      <c r="HZ20" s="9">
        <v>65.16</v>
      </c>
      <c r="IA20" s="9">
        <v>9.1829999999999998</v>
      </c>
      <c r="IB20" s="9">
        <v>1.2330000000000001</v>
      </c>
      <c r="IC20" s="9">
        <v>7.95</v>
      </c>
      <c r="ID20" s="9">
        <v>12.641999999999999</v>
      </c>
      <c r="IE20" s="9">
        <v>5.3369999999999997</v>
      </c>
      <c r="IF20" s="9">
        <v>7.3049999999999997</v>
      </c>
      <c r="IG20" s="9">
        <v>37.744999999999997</v>
      </c>
      <c r="IH20" s="9">
        <v>14.96</v>
      </c>
      <c r="II20" s="9">
        <v>22.785</v>
      </c>
      <c r="IJ20" s="9">
        <v>42.515000000000001</v>
      </c>
      <c r="IK20" s="9">
        <v>15.394</v>
      </c>
      <c r="IL20" s="9">
        <v>27.120999999999999</v>
      </c>
      <c r="IM20" s="9">
        <v>34</v>
      </c>
      <c r="IN20" s="9">
        <v>32.085000000000001</v>
      </c>
      <c r="IO20" s="9">
        <v>34</v>
      </c>
      <c r="IP20" s="9">
        <v>99.245000000000005</v>
      </c>
      <c r="IQ20" s="9">
        <v>40.323999999999998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4013</v>
      </c>
      <c r="C1" s="3" t="s">
        <v>4014</v>
      </c>
      <c r="D1" s="3" t="s">
        <v>4015</v>
      </c>
      <c r="E1" s="3" t="s">
        <v>4016</v>
      </c>
      <c r="F1" s="3" t="s">
        <v>4017</v>
      </c>
      <c r="G1" s="3" t="s">
        <v>4018</v>
      </c>
      <c r="H1" s="3" t="s">
        <v>4019</v>
      </c>
      <c r="I1" s="3" t="s">
        <v>4020</v>
      </c>
      <c r="J1" s="3" t="s">
        <v>4021</v>
      </c>
      <c r="K1" s="3" t="s">
        <v>4022</v>
      </c>
      <c r="L1" s="3" t="s">
        <v>4023</v>
      </c>
      <c r="M1" s="3" t="s">
        <v>4024</v>
      </c>
      <c r="N1" s="3" t="s">
        <v>4025</v>
      </c>
      <c r="O1" s="3" t="s">
        <v>4026</v>
      </c>
      <c r="P1" s="3" t="s">
        <v>4027</v>
      </c>
      <c r="Q1" s="3" t="s">
        <v>4028</v>
      </c>
      <c r="R1" s="3" t="s">
        <v>4029</v>
      </c>
      <c r="S1" s="3" t="s">
        <v>4030</v>
      </c>
      <c r="T1" s="3" t="s">
        <v>4031</v>
      </c>
      <c r="U1" s="3" t="s">
        <v>4032</v>
      </c>
      <c r="V1" s="3" t="s">
        <v>4033</v>
      </c>
      <c r="W1" s="3" t="s">
        <v>4034</v>
      </c>
      <c r="X1" s="3" t="s">
        <v>4035</v>
      </c>
      <c r="Y1" s="3" t="s">
        <v>4036</v>
      </c>
      <c r="Z1" s="3" t="s">
        <v>4037</v>
      </c>
      <c r="AA1" s="3" t="s">
        <v>4038</v>
      </c>
      <c r="AB1" s="3" t="s">
        <v>4039</v>
      </c>
      <c r="AC1" s="3" t="s">
        <v>4040</v>
      </c>
      <c r="AD1" s="3" t="s">
        <v>4041</v>
      </c>
      <c r="AE1" s="3" t="s">
        <v>4042</v>
      </c>
      <c r="AF1" s="3" t="s">
        <v>4043</v>
      </c>
      <c r="AG1" s="3" t="s">
        <v>4044</v>
      </c>
      <c r="AH1" s="3" t="s">
        <v>4045</v>
      </c>
      <c r="AI1" s="3" t="s">
        <v>4046</v>
      </c>
      <c r="AJ1" s="3" t="s">
        <v>4047</v>
      </c>
      <c r="AK1" s="3" t="s">
        <v>4048</v>
      </c>
      <c r="AL1" s="3" t="s">
        <v>4049</v>
      </c>
      <c r="AM1" s="3" t="s">
        <v>4050</v>
      </c>
      <c r="AN1" s="3" t="s">
        <v>4051</v>
      </c>
      <c r="AO1" s="3" t="s">
        <v>4052</v>
      </c>
      <c r="AP1" s="3" t="s">
        <v>4053</v>
      </c>
      <c r="AQ1" s="3" t="s">
        <v>4054</v>
      </c>
      <c r="AR1" s="3" t="s">
        <v>4055</v>
      </c>
      <c r="AS1" s="3" t="s">
        <v>4056</v>
      </c>
      <c r="AT1" s="3" t="s">
        <v>4057</v>
      </c>
      <c r="AU1" s="3" t="s">
        <v>4058</v>
      </c>
      <c r="AV1" s="3" t="s">
        <v>4059</v>
      </c>
      <c r="AW1" s="3" t="s">
        <v>4060</v>
      </c>
      <c r="AX1" s="3" t="s">
        <v>4061</v>
      </c>
      <c r="AY1" s="3" t="s">
        <v>4062</v>
      </c>
      <c r="AZ1" s="3" t="s">
        <v>4063</v>
      </c>
      <c r="BA1" s="3" t="s">
        <v>4064</v>
      </c>
      <c r="BB1" s="3" t="s">
        <v>4065</v>
      </c>
      <c r="BC1" s="3" t="s">
        <v>4066</v>
      </c>
      <c r="BD1" s="3" t="s">
        <v>4067</v>
      </c>
      <c r="BE1" s="3" t="s">
        <v>4068</v>
      </c>
      <c r="BF1" s="3" t="s">
        <v>4069</v>
      </c>
      <c r="BG1" s="3" t="s">
        <v>4070</v>
      </c>
      <c r="BH1" s="3" t="s">
        <v>4071</v>
      </c>
      <c r="BI1" s="3" t="s">
        <v>4072</v>
      </c>
      <c r="BJ1" s="3" t="s">
        <v>4073</v>
      </c>
      <c r="BK1" s="3" t="s">
        <v>4074</v>
      </c>
      <c r="BL1" s="3" t="s">
        <v>4075</v>
      </c>
      <c r="BM1" s="3" t="s">
        <v>4076</v>
      </c>
      <c r="BN1" s="3" t="s">
        <v>4077</v>
      </c>
      <c r="BO1" s="3" t="s">
        <v>4078</v>
      </c>
      <c r="BP1" s="3" t="s">
        <v>4079</v>
      </c>
      <c r="BQ1" s="3" t="s">
        <v>4080</v>
      </c>
      <c r="BR1" s="3" t="s">
        <v>4081</v>
      </c>
      <c r="BS1" s="3" t="s">
        <v>4082</v>
      </c>
      <c r="BT1" s="3" t="s">
        <v>4083</v>
      </c>
      <c r="BU1" s="3" t="s">
        <v>4084</v>
      </c>
      <c r="BV1" s="3" t="s">
        <v>4085</v>
      </c>
      <c r="BW1" s="3" t="s">
        <v>4086</v>
      </c>
      <c r="BX1" s="3" t="s">
        <v>4087</v>
      </c>
      <c r="BY1" s="3" t="s">
        <v>4088</v>
      </c>
      <c r="BZ1" s="3" t="s">
        <v>4089</v>
      </c>
      <c r="CA1" s="3" t="s">
        <v>4090</v>
      </c>
      <c r="CB1" s="3" t="s">
        <v>4091</v>
      </c>
      <c r="CC1" s="3" t="s">
        <v>4092</v>
      </c>
      <c r="CD1" s="3" t="s">
        <v>4093</v>
      </c>
      <c r="CE1" s="3" t="s">
        <v>4094</v>
      </c>
      <c r="CF1" s="3" t="s">
        <v>4095</v>
      </c>
      <c r="CG1" s="3" t="s">
        <v>4096</v>
      </c>
      <c r="CH1" s="3" t="s">
        <v>4097</v>
      </c>
      <c r="CI1" s="3" t="s">
        <v>4098</v>
      </c>
      <c r="CJ1" s="3" t="s">
        <v>4099</v>
      </c>
      <c r="CK1" s="3" t="s">
        <v>4100</v>
      </c>
      <c r="CL1" s="3" t="s">
        <v>4101</v>
      </c>
      <c r="CM1" s="3" t="s">
        <v>4102</v>
      </c>
      <c r="CN1" s="3" t="s">
        <v>4103</v>
      </c>
      <c r="CO1" s="3" t="s">
        <v>4104</v>
      </c>
      <c r="CP1" s="3" t="s">
        <v>4105</v>
      </c>
      <c r="CQ1" s="3" t="s">
        <v>4106</v>
      </c>
      <c r="CR1" s="3" t="s">
        <v>4107</v>
      </c>
      <c r="CS1" s="3" t="s">
        <v>4108</v>
      </c>
      <c r="CT1" s="3" t="s">
        <v>4109</v>
      </c>
      <c r="CU1" s="3" t="s">
        <v>4110</v>
      </c>
      <c r="CV1" s="3" t="s">
        <v>4111</v>
      </c>
      <c r="CW1" s="3" t="s">
        <v>4112</v>
      </c>
      <c r="CX1" s="3" t="s">
        <v>4113</v>
      </c>
      <c r="CY1" s="3" t="s">
        <v>4114</v>
      </c>
      <c r="CZ1" s="3" t="s">
        <v>4115</v>
      </c>
      <c r="DA1" s="3" t="s">
        <v>4116</v>
      </c>
      <c r="DB1" s="3" t="s">
        <v>4117</v>
      </c>
      <c r="DC1" s="3" t="s">
        <v>4118</v>
      </c>
      <c r="DD1" s="3" t="s">
        <v>4119</v>
      </c>
      <c r="DE1" s="3" t="s">
        <v>4120</v>
      </c>
      <c r="DF1" s="3" t="s">
        <v>4121</v>
      </c>
      <c r="DG1" s="3" t="s">
        <v>4122</v>
      </c>
      <c r="DH1" s="3" t="s">
        <v>4123</v>
      </c>
      <c r="DI1" s="3" t="s">
        <v>4124</v>
      </c>
      <c r="DJ1" s="3" t="s">
        <v>4125</v>
      </c>
      <c r="DK1" s="3" t="s">
        <v>4126</v>
      </c>
      <c r="DL1" s="3" t="s">
        <v>4127</v>
      </c>
      <c r="DM1" s="3" t="s">
        <v>4128</v>
      </c>
      <c r="DN1" s="3" t="s">
        <v>4129</v>
      </c>
      <c r="DO1" s="3" t="s">
        <v>4130</v>
      </c>
      <c r="DP1" s="3" t="s">
        <v>4131</v>
      </c>
      <c r="DQ1" s="3" t="s">
        <v>4132</v>
      </c>
      <c r="DR1" s="3" t="s">
        <v>4133</v>
      </c>
      <c r="DS1" s="3" t="s">
        <v>4134</v>
      </c>
      <c r="DT1" s="3" t="s">
        <v>4135</v>
      </c>
      <c r="DU1" s="3" t="s">
        <v>4136</v>
      </c>
      <c r="DV1" s="3" t="s">
        <v>4137</v>
      </c>
      <c r="DW1" s="3" t="s">
        <v>4138</v>
      </c>
      <c r="DX1" s="3" t="s">
        <v>4139</v>
      </c>
      <c r="DY1" s="3" t="s">
        <v>4140</v>
      </c>
      <c r="DZ1" s="3" t="s">
        <v>4141</v>
      </c>
      <c r="EA1" s="3" t="s">
        <v>4142</v>
      </c>
      <c r="EB1" s="3" t="s">
        <v>4143</v>
      </c>
      <c r="EC1" s="3" t="s">
        <v>4144</v>
      </c>
      <c r="ED1" s="3" t="s">
        <v>4145</v>
      </c>
      <c r="EE1" s="3" t="s">
        <v>4146</v>
      </c>
      <c r="EF1" s="3" t="s">
        <v>4147</v>
      </c>
      <c r="EG1" s="3" t="s">
        <v>4148</v>
      </c>
      <c r="EH1" s="3" t="s">
        <v>4149</v>
      </c>
      <c r="EI1" s="3" t="s">
        <v>4150</v>
      </c>
      <c r="EJ1" s="3" t="s">
        <v>4151</v>
      </c>
      <c r="EK1" s="3" t="s">
        <v>4152</v>
      </c>
      <c r="EL1" s="3" t="s">
        <v>4153</v>
      </c>
      <c r="EM1" s="3" t="s">
        <v>4154</v>
      </c>
      <c r="EN1" s="3" t="s">
        <v>4155</v>
      </c>
      <c r="EO1" s="3" t="s">
        <v>4156</v>
      </c>
      <c r="EP1" s="3" t="s">
        <v>4157</v>
      </c>
      <c r="EQ1" s="3" t="s">
        <v>4158</v>
      </c>
      <c r="ER1" s="3" t="s">
        <v>4159</v>
      </c>
      <c r="ES1" s="3" t="s">
        <v>4160</v>
      </c>
      <c r="ET1" s="3" t="s">
        <v>4161</v>
      </c>
      <c r="EU1" s="3" t="s">
        <v>4162</v>
      </c>
      <c r="EV1" s="3" t="s">
        <v>4163</v>
      </c>
      <c r="EW1" s="3" t="s">
        <v>4164</v>
      </c>
      <c r="EX1" s="3" t="s">
        <v>4165</v>
      </c>
      <c r="EY1" s="3" t="s">
        <v>4166</v>
      </c>
      <c r="EZ1" s="3" t="s">
        <v>4167</v>
      </c>
      <c r="FA1" s="3" t="s">
        <v>4168</v>
      </c>
      <c r="FB1" s="3" t="s">
        <v>4169</v>
      </c>
      <c r="FC1" s="3" t="s">
        <v>4170</v>
      </c>
      <c r="FD1" s="3" t="s">
        <v>4171</v>
      </c>
      <c r="FE1" s="3" t="s">
        <v>4172</v>
      </c>
      <c r="FF1" s="3" t="s">
        <v>4173</v>
      </c>
      <c r="FG1" s="3" t="s">
        <v>4174</v>
      </c>
      <c r="FH1" s="3" t="s">
        <v>4175</v>
      </c>
      <c r="FI1" s="3" t="s">
        <v>4176</v>
      </c>
      <c r="FJ1" s="3" t="s">
        <v>4177</v>
      </c>
      <c r="FK1" s="3" t="s">
        <v>4178</v>
      </c>
      <c r="FL1" s="3" t="s">
        <v>4179</v>
      </c>
      <c r="FM1" s="3" t="s">
        <v>4180</v>
      </c>
      <c r="FN1" s="3" t="s">
        <v>4181</v>
      </c>
      <c r="FO1" s="3" t="s">
        <v>4182</v>
      </c>
      <c r="FP1" s="3" t="s">
        <v>4183</v>
      </c>
      <c r="FQ1" s="3" t="s">
        <v>4184</v>
      </c>
      <c r="FR1" s="3" t="s">
        <v>4185</v>
      </c>
      <c r="FS1" s="3" t="s">
        <v>4186</v>
      </c>
      <c r="FT1" s="3" t="s">
        <v>4187</v>
      </c>
      <c r="FU1" s="3" t="s">
        <v>4188</v>
      </c>
      <c r="FV1" s="3" t="s">
        <v>4189</v>
      </c>
      <c r="FW1" s="3" t="s">
        <v>4190</v>
      </c>
      <c r="FX1" s="3" t="s">
        <v>4191</v>
      </c>
      <c r="FY1" s="3" t="s">
        <v>4192</v>
      </c>
      <c r="FZ1" s="3" t="s">
        <v>4193</v>
      </c>
      <c r="GA1" s="3" t="s">
        <v>4194</v>
      </c>
      <c r="GB1" s="3" t="s">
        <v>4195</v>
      </c>
      <c r="GC1" s="3" t="s">
        <v>4196</v>
      </c>
      <c r="GD1" s="3" t="s">
        <v>4197</v>
      </c>
      <c r="GE1" s="3" t="s">
        <v>4198</v>
      </c>
      <c r="GF1" s="3" t="s">
        <v>4199</v>
      </c>
      <c r="GG1" s="3" t="s">
        <v>4200</v>
      </c>
      <c r="GH1" s="3" t="s">
        <v>4201</v>
      </c>
      <c r="GI1" s="3" t="s">
        <v>4202</v>
      </c>
      <c r="GJ1" s="3" t="s">
        <v>4203</v>
      </c>
      <c r="GK1" s="3" t="s">
        <v>4204</v>
      </c>
      <c r="GL1" s="3" t="s">
        <v>4205</v>
      </c>
      <c r="GM1" s="3" t="s">
        <v>4206</v>
      </c>
      <c r="GN1" s="3" t="s">
        <v>4207</v>
      </c>
      <c r="GO1" s="3" t="s">
        <v>4208</v>
      </c>
      <c r="GP1" s="3" t="s">
        <v>4209</v>
      </c>
      <c r="GQ1" s="3" t="s">
        <v>4210</v>
      </c>
      <c r="GR1" s="3" t="s">
        <v>4211</v>
      </c>
      <c r="GS1" s="3" t="s">
        <v>4212</v>
      </c>
      <c r="GT1" s="3" t="s">
        <v>4213</v>
      </c>
      <c r="GU1" s="3" t="s">
        <v>4214</v>
      </c>
      <c r="GV1" s="3" t="s">
        <v>4215</v>
      </c>
      <c r="GW1" s="3" t="s">
        <v>4216</v>
      </c>
      <c r="GX1" s="3" t="s">
        <v>4217</v>
      </c>
      <c r="GY1" s="3" t="s">
        <v>4218</v>
      </c>
      <c r="GZ1" s="3" t="s">
        <v>4219</v>
      </c>
      <c r="HA1" s="3" t="s">
        <v>4220</v>
      </c>
      <c r="HB1" s="3" t="s">
        <v>4221</v>
      </c>
      <c r="HC1" s="3" t="s">
        <v>4222</v>
      </c>
      <c r="HD1" s="3" t="s">
        <v>4223</v>
      </c>
      <c r="HE1" s="3" t="s">
        <v>4224</v>
      </c>
      <c r="HF1" s="3" t="s">
        <v>4225</v>
      </c>
      <c r="HG1" s="3" t="s">
        <v>4226</v>
      </c>
      <c r="HH1" s="3" t="s">
        <v>4227</v>
      </c>
      <c r="HI1" s="3" t="s">
        <v>4228</v>
      </c>
      <c r="HJ1" s="3" t="s">
        <v>4229</v>
      </c>
      <c r="HK1" s="3" t="s">
        <v>4230</v>
      </c>
      <c r="HL1" s="3" t="s">
        <v>4231</v>
      </c>
      <c r="HM1" s="3" t="s">
        <v>4232</v>
      </c>
      <c r="HN1" s="3" t="s">
        <v>4233</v>
      </c>
      <c r="HO1" s="3" t="s">
        <v>4234</v>
      </c>
      <c r="HP1" s="3" t="s">
        <v>4235</v>
      </c>
      <c r="HQ1" s="3" t="s">
        <v>4236</v>
      </c>
      <c r="HR1" s="3" t="s">
        <v>4237</v>
      </c>
      <c r="HS1" s="3" t="s">
        <v>4238</v>
      </c>
      <c r="HT1" s="3" t="s">
        <v>4239</v>
      </c>
      <c r="HU1" s="3" t="s">
        <v>4240</v>
      </c>
      <c r="HV1" s="3" t="s">
        <v>4241</v>
      </c>
      <c r="HW1" s="3" t="s">
        <v>4242</v>
      </c>
      <c r="HX1" s="3" t="s">
        <v>4243</v>
      </c>
      <c r="HY1" s="3" t="s">
        <v>4244</v>
      </c>
      <c r="HZ1" s="3" t="s">
        <v>4245</v>
      </c>
      <c r="IA1" s="3" t="s">
        <v>4246</v>
      </c>
      <c r="IB1" s="3" t="s">
        <v>4247</v>
      </c>
      <c r="IC1" s="3" t="s">
        <v>4248</v>
      </c>
      <c r="ID1" s="3" t="s">
        <v>4249</v>
      </c>
      <c r="IE1" s="3" t="s">
        <v>4250</v>
      </c>
      <c r="IF1" s="3" t="s">
        <v>4251</v>
      </c>
      <c r="IG1" s="3" t="s">
        <v>4252</v>
      </c>
      <c r="IH1" s="3" t="s">
        <v>4253</v>
      </c>
      <c r="II1" s="3" t="s">
        <v>4254</v>
      </c>
      <c r="IJ1" s="3" t="s">
        <v>4255</v>
      </c>
      <c r="IK1" s="3" t="s">
        <v>4256</v>
      </c>
      <c r="IL1" s="3" t="s">
        <v>4257</v>
      </c>
      <c r="IM1" s="3" t="s">
        <v>4258</v>
      </c>
      <c r="IN1" s="3" t="s">
        <v>4259</v>
      </c>
      <c r="IO1" s="3" t="s">
        <v>4260</v>
      </c>
      <c r="IP1" s="3" t="s">
        <v>4261</v>
      </c>
      <c r="IQ1" s="3" t="s">
        <v>4262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4263</v>
      </c>
      <c r="C10" s="8" t="s">
        <v>4264</v>
      </c>
      <c r="D10" s="8" t="s">
        <v>4265</v>
      </c>
      <c r="E10" s="8" t="s">
        <v>4266</v>
      </c>
      <c r="F10" s="8" t="s">
        <v>4267</v>
      </c>
      <c r="G10" s="8" t="s">
        <v>4268</v>
      </c>
      <c r="H10" s="8" t="s">
        <v>4269</v>
      </c>
      <c r="I10" s="8" t="s">
        <v>4270</v>
      </c>
      <c r="J10" s="8" t="s">
        <v>4271</v>
      </c>
      <c r="K10" s="8" t="s">
        <v>4272</v>
      </c>
      <c r="L10" s="8" t="s">
        <v>4273</v>
      </c>
      <c r="M10" s="8" t="s">
        <v>4274</v>
      </c>
      <c r="N10" s="8" t="s">
        <v>4275</v>
      </c>
      <c r="O10" s="8" t="s">
        <v>4276</v>
      </c>
      <c r="P10" s="8" t="s">
        <v>4277</v>
      </c>
      <c r="Q10" s="8" t="s">
        <v>4278</v>
      </c>
      <c r="R10" s="8" t="s">
        <v>4279</v>
      </c>
      <c r="S10" s="8" t="s">
        <v>4280</v>
      </c>
      <c r="T10" s="8" t="s">
        <v>4281</v>
      </c>
      <c r="U10" s="8" t="s">
        <v>4282</v>
      </c>
      <c r="V10" s="8" t="s">
        <v>4283</v>
      </c>
      <c r="W10" s="8" t="s">
        <v>4284</v>
      </c>
      <c r="X10" s="8" t="s">
        <v>4285</v>
      </c>
      <c r="Y10" s="8" t="s">
        <v>4286</v>
      </c>
      <c r="Z10" s="8" t="s">
        <v>4287</v>
      </c>
      <c r="AA10" s="8" t="s">
        <v>4288</v>
      </c>
      <c r="AB10" s="8" t="s">
        <v>4289</v>
      </c>
      <c r="AC10" s="8" t="s">
        <v>4290</v>
      </c>
      <c r="AD10" s="8" t="s">
        <v>4291</v>
      </c>
      <c r="AE10" s="8" t="s">
        <v>4292</v>
      </c>
      <c r="AF10" s="8" t="s">
        <v>4293</v>
      </c>
      <c r="AG10" s="8" t="s">
        <v>4294</v>
      </c>
      <c r="AH10" s="8" t="s">
        <v>4295</v>
      </c>
      <c r="AI10" s="8" t="s">
        <v>4296</v>
      </c>
      <c r="AJ10" s="8" t="s">
        <v>4297</v>
      </c>
      <c r="AK10" s="8" t="s">
        <v>4298</v>
      </c>
      <c r="AL10" s="8" t="s">
        <v>4299</v>
      </c>
      <c r="AM10" s="8" t="s">
        <v>4300</v>
      </c>
      <c r="AN10" s="8" t="s">
        <v>4301</v>
      </c>
      <c r="AO10" s="8" t="s">
        <v>4302</v>
      </c>
      <c r="AP10" s="8" t="s">
        <v>4303</v>
      </c>
      <c r="AQ10" s="8" t="s">
        <v>4304</v>
      </c>
      <c r="AR10" s="8" t="s">
        <v>4305</v>
      </c>
      <c r="AS10" s="8" t="s">
        <v>4306</v>
      </c>
      <c r="AT10" s="8" t="s">
        <v>4307</v>
      </c>
      <c r="AU10" s="8" t="s">
        <v>4308</v>
      </c>
      <c r="AV10" s="8" t="s">
        <v>4309</v>
      </c>
      <c r="AW10" s="8" t="s">
        <v>4310</v>
      </c>
      <c r="AX10" s="8" t="s">
        <v>4311</v>
      </c>
      <c r="AY10" s="8" t="s">
        <v>4312</v>
      </c>
      <c r="AZ10" s="8" t="s">
        <v>4313</v>
      </c>
      <c r="BA10" s="8" t="s">
        <v>4314</v>
      </c>
      <c r="BB10" s="8" t="s">
        <v>4315</v>
      </c>
      <c r="BC10" s="8" t="s">
        <v>4316</v>
      </c>
      <c r="BD10" s="8" t="s">
        <v>4317</v>
      </c>
      <c r="BE10" s="8" t="s">
        <v>4318</v>
      </c>
      <c r="BF10" s="8" t="s">
        <v>4319</v>
      </c>
      <c r="BG10" s="8" t="s">
        <v>4320</v>
      </c>
      <c r="BH10" s="8" t="s">
        <v>4321</v>
      </c>
      <c r="BI10" s="8" t="s">
        <v>4322</v>
      </c>
      <c r="BJ10" s="8" t="s">
        <v>4323</v>
      </c>
      <c r="BK10" s="8" t="s">
        <v>4324</v>
      </c>
      <c r="BL10" s="8" t="s">
        <v>4325</v>
      </c>
      <c r="BM10" s="8" t="s">
        <v>4326</v>
      </c>
      <c r="BN10" s="8" t="s">
        <v>4327</v>
      </c>
      <c r="BO10" s="8" t="s">
        <v>4328</v>
      </c>
      <c r="BP10" s="8" t="s">
        <v>4329</v>
      </c>
      <c r="BQ10" s="8" t="s">
        <v>4330</v>
      </c>
      <c r="BR10" s="8" t="s">
        <v>4331</v>
      </c>
      <c r="BS10" s="8" t="s">
        <v>4332</v>
      </c>
      <c r="BT10" s="8" t="s">
        <v>4333</v>
      </c>
      <c r="BU10" s="8" t="s">
        <v>4334</v>
      </c>
      <c r="BV10" s="8" t="s">
        <v>4335</v>
      </c>
      <c r="BW10" s="8" t="s">
        <v>4336</v>
      </c>
      <c r="BX10" s="8" t="s">
        <v>4337</v>
      </c>
      <c r="BY10" s="8" t="s">
        <v>4338</v>
      </c>
      <c r="BZ10" s="8" t="s">
        <v>4339</v>
      </c>
      <c r="CA10" s="8" t="s">
        <v>4340</v>
      </c>
      <c r="CB10" s="8" t="s">
        <v>4341</v>
      </c>
      <c r="CC10" s="8" t="s">
        <v>4342</v>
      </c>
      <c r="CD10" s="8" t="s">
        <v>4343</v>
      </c>
      <c r="CE10" s="8" t="s">
        <v>4344</v>
      </c>
      <c r="CF10" s="8" t="s">
        <v>4345</v>
      </c>
      <c r="CG10" s="8" t="s">
        <v>4346</v>
      </c>
      <c r="CH10" s="8" t="s">
        <v>4347</v>
      </c>
      <c r="CI10" s="8" t="s">
        <v>4348</v>
      </c>
      <c r="CJ10" s="8" t="s">
        <v>4349</v>
      </c>
      <c r="CK10" s="8" t="s">
        <v>4350</v>
      </c>
      <c r="CL10" s="8" t="s">
        <v>4351</v>
      </c>
      <c r="CM10" s="8" t="s">
        <v>4352</v>
      </c>
      <c r="CN10" s="8" t="s">
        <v>4353</v>
      </c>
      <c r="CO10" s="8" t="s">
        <v>4354</v>
      </c>
      <c r="CP10" s="8" t="s">
        <v>4355</v>
      </c>
      <c r="CQ10" s="8" t="s">
        <v>4356</v>
      </c>
      <c r="CR10" s="8" t="s">
        <v>4357</v>
      </c>
      <c r="CS10" s="8" t="s">
        <v>4358</v>
      </c>
      <c r="CT10" s="8" t="s">
        <v>4359</v>
      </c>
      <c r="CU10" s="8" t="s">
        <v>4360</v>
      </c>
      <c r="CV10" s="8" t="s">
        <v>4361</v>
      </c>
      <c r="CW10" s="8" t="s">
        <v>4362</v>
      </c>
      <c r="CX10" s="8" t="s">
        <v>4363</v>
      </c>
      <c r="CY10" s="8" t="s">
        <v>4364</v>
      </c>
      <c r="CZ10" s="8" t="s">
        <v>4365</v>
      </c>
      <c r="DA10" s="8" t="s">
        <v>4366</v>
      </c>
      <c r="DB10" s="8" t="s">
        <v>4367</v>
      </c>
      <c r="DC10" s="8" t="s">
        <v>4368</v>
      </c>
      <c r="DD10" s="8" t="s">
        <v>4369</v>
      </c>
      <c r="DE10" s="8" t="s">
        <v>4370</v>
      </c>
      <c r="DF10" s="8" t="s">
        <v>4371</v>
      </c>
      <c r="DG10" s="8" t="s">
        <v>4372</v>
      </c>
      <c r="DH10" s="8" t="s">
        <v>4373</v>
      </c>
      <c r="DI10" s="8" t="s">
        <v>4374</v>
      </c>
      <c r="DJ10" s="8" t="s">
        <v>4375</v>
      </c>
      <c r="DK10" s="8" t="s">
        <v>4376</v>
      </c>
      <c r="DL10" s="8" t="s">
        <v>4377</v>
      </c>
      <c r="DM10" s="8" t="s">
        <v>4378</v>
      </c>
      <c r="DN10" s="8" t="s">
        <v>4379</v>
      </c>
      <c r="DO10" s="8" t="s">
        <v>4380</v>
      </c>
      <c r="DP10" s="8" t="s">
        <v>4381</v>
      </c>
      <c r="DQ10" s="8" t="s">
        <v>4382</v>
      </c>
      <c r="DR10" s="8" t="s">
        <v>4383</v>
      </c>
      <c r="DS10" s="8" t="s">
        <v>4384</v>
      </c>
      <c r="DT10" s="8" t="s">
        <v>4385</v>
      </c>
      <c r="DU10" s="8" t="s">
        <v>4386</v>
      </c>
      <c r="DV10" s="8" t="s">
        <v>4387</v>
      </c>
      <c r="DW10" s="8" t="s">
        <v>4388</v>
      </c>
      <c r="DX10" s="8" t="s">
        <v>4389</v>
      </c>
      <c r="DY10" s="8" t="s">
        <v>4390</v>
      </c>
      <c r="DZ10" s="8" t="s">
        <v>4391</v>
      </c>
      <c r="EA10" s="8" t="s">
        <v>4392</v>
      </c>
      <c r="EB10" s="8" t="s">
        <v>4393</v>
      </c>
      <c r="EC10" s="8" t="s">
        <v>4394</v>
      </c>
      <c r="ED10" s="8" t="s">
        <v>4395</v>
      </c>
      <c r="EE10" s="8" t="s">
        <v>4396</v>
      </c>
      <c r="EF10" s="8" t="s">
        <v>4397</v>
      </c>
      <c r="EG10" s="8" t="s">
        <v>4398</v>
      </c>
      <c r="EH10" s="8" t="s">
        <v>4399</v>
      </c>
      <c r="EI10" s="8" t="s">
        <v>4400</v>
      </c>
      <c r="EJ10" s="8" t="s">
        <v>4401</v>
      </c>
      <c r="EK10" s="8" t="s">
        <v>4402</v>
      </c>
      <c r="EL10" s="8" t="s">
        <v>4403</v>
      </c>
      <c r="EM10" s="8" t="s">
        <v>4404</v>
      </c>
      <c r="EN10" s="8" t="s">
        <v>4405</v>
      </c>
      <c r="EO10" s="8" t="s">
        <v>4406</v>
      </c>
      <c r="EP10" s="8" t="s">
        <v>4407</v>
      </c>
      <c r="EQ10" s="8" t="s">
        <v>4408</v>
      </c>
      <c r="ER10" s="8" t="s">
        <v>4409</v>
      </c>
      <c r="ES10" s="8" t="s">
        <v>4410</v>
      </c>
      <c r="ET10" s="8" t="s">
        <v>4411</v>
      </c>
      <c r="EU10" s="8" t="s">
        <v>4412</v>
      </c>
      <c r="EV10" s="8" t="s">
        <v>4413</v>
      </c>
      <c r="EW10" s="8" t="s">
        <v>4414</v>
      </c>
      <c r="EX10" s="8" t="s">
        <v>4415</v>
      </c>
      <c r="EY10" s="8" t="s">
        <v>4416</v>
      </c>
      <c r="EZ10" s="8" t="s">
        <v>4417</v>
      </c>
      <c r="FA10" s="8" t="s">
        <v>4418</v>
      </c>
      <c r="FB10" s="8" t="s">
        <v>4419</v>
      </c>
      <c r="FC10" s="8" t="s">
        <v>4420</v>
      </c>
      <c r="FD10" s="8" t="s">
        <v>4421</v>
      </c>
      <c r="FE10" s="8" t="s">
        <v>4422</v>
      </c>
      <c r="FF10" s="8" t="s">
        <v>4423</v>
      </c>
      <c r="FG10" s="8" t="s">
        <v>4424</v>
      </c>
      <c r="FH10" s="8" t="s">
        <v>4425</v>
      </c>
      <c r="FI10" s="8" t="s">
        <v>4426</v>
      </c>
      <c r="FJ10" s="8" t="s">
        <v>4427</v>
      </c>
      <c r="FK10" s="8" t="s">
        <v>4428</v>
      </c>
      <c r="FL10" s="8" t="s">
        <v>4429</v>
      </c>
      <c r="FM10" s="8" t="s">
        <v>4430</v>
      </c>
      <c r="FN10" s="8" t="s">
        <v>4431</v>
      </c>
      <c r="FO10" s="8" t="s">
        <v>4432</v>
      </c>
      <c r="FP10" s="8" t="s">
        <v>4433</v>
      </c>
      <c r="FQ10" s="8" t="s">
        <v>4434</v>
      </c>
      <c r="FR10" s="8" t="s">
        <v>4435</v>
      </c>
      <c r="FS10" s="8" t="s">
        <v>4436</v>
      </c>
      <c r="FT10" s="8" t="s">
        <v>4437</v>
      </c>
      <c r="FU10" s="8" t="s">
        <v>4438</v>
      </c>
      <c r="FV10" s="8" t="s">
        <v>4439</v>
      </c>
      <c r="FW10" s="8" t="s">
        <v>4440</v>
      </c>
      <c r="FX10" s="8" t="s">
        <v>4441</v>
      </c>
      <c r="FY10" s="8" t="s">
        <v>4442</v>
      </c>
      <c r="FZ10" s="8" t="s">
        <v>4443</v>
      </c>
      <c r="GA10" s="8" t="s">
        <v>4444</v>
      </c>
      <c r="GB10" s="8" t="s">
        <v>4445</v>
      </c>
      <c r="GC10" s="8" t="s">
        <v>4446</v>
      </c>
      <c r="GD10" s="8" t="s">
        <v>4447</v>
      </c>
      <c r="GE10" s="8" t="s">
        <v>4448</v>
      </c>
      <c r="GF10" s="8" t="s">
        <v>4449</v>
      </c>
      <c r="GG10" s="8" t="s">
        <v>4450</v>
      </c>
      <c r="GH10" s="8" t="s">
        <v>4451</v>
      </c>
      <c r="GI10" s="8" t="s">
        <v>4452</v>
      </c>
      <c r="GJ10" s="8" t="s">
        <v>4453</v>
      </c>
      <c r="GK10" s="8" t="s">
        <v>4454</v>
      </c>
      <c r="GL10" s="8" t="s">
        <v>4455</v>
      </c>
      <c r="GM10" s="8" t="s">
        <v>4456</v>
      </c>
      <c r="GN10" s="8" t="s">
        <v>4457</v>
      </c>
      <c r="GO10" s="8" t="s">
        <v>4458</v>
      </c>
      <c r="GP10" s="8" t="s">
        <v>4459</v>
      </c>
      <c r="GQ10" s="8" t="s">
        <v>4460</v>
      </c>
      <c r="GR10" s="8" t="s">
        <v>4461</v>
      </c>
      <c r="GS10" s="8" t="s">
        <v>4462</v>
      </c>
      <c r="GT10" s="8" t="s">
        <v>4463</v>
      </c>
      <c r="GU10" s="8" t="s">
        <v>4464</v>
      </c>
      <c r="GV10" s="8" t="s">
        <v>4465</v>
      </c>
      <c r="GW10" s="8" t="s">
        <v>4466</v>
      </c>
      <c r="GX10" s="8" t="s">
        <v>4467</v>
      </c>
      <c r="GY10" s="8" t="s">
        <v>4468</v>
      </c>
      <c r="GZ10" s="8" t="s">
        <v>4469</v>
      </c>
      <c r="HA10" s="8" t="s">
        <v>4470</v>
      </c>
      <c r="HB10" s="8" t="s">
        <v>4471</v>
      </c>
      <c r="HC10" s="8" t="s">
        <v>4472</v>
      </c>
      <c r="HD10" s="8" t="s">
        <v>4473</v>
      </c>
      <c r="HE10" s="8" t="s">
        <v>4474</v>
      </c>
      <c r="HF10" s="8" t="s">
        <v>4475</v>
      </c>
      <c r="HG10" s="8" t="s">
        <v>4476</v>
      </c>
      <c r="HH10" s="8" t="s">
        <v>4477</v>
      </c>
      <c r="HI10" s="8" t="s">
        <v>4478</v>
      </c>
      <c r="HJ10" s="8" t="s">
        <v>4479</v>
      </c>
      <c r="HK10" s="8" t="s">
        <v>4480</v>
      </c>
      <c r="HL10" s="8" t="s">
        <v>4481</v>
      </c>
      <c r="HM10" s="8" t="s">
        <v>4482</v>
      </c>
      <c r="HN10" s="8" t="s">
        <v>4483</v>
      </c>
      <c r="HO10" s="8" t="s">
        <v>4484</v>
      </c>
      <c r="HP10" s="8" t="s">
        <v>4485</v>
      </c>
      <c r="HQ10" s="8" t="s">
        <v>4486</v>
      </c>
      <c r="HR10" s="8" t="s">
        <v>4487</v>
      </c>
      <c r="HS10" s="8" t="s">
        <v>4488</v>
      </c>
      <c r="HT10" s="8" t="s">
        <v>4489</v>
      </c>
      <c r="HU10" s="8" t="s">
        <v>4490</v>
      </c>
      <c r="HV10" s="8" t="s">
        <v>4491</v>
      </c>
      <c r="HW10" s="8" t="s">
        <v>4492</v>
      </c>
      <c r="HX10" s="8" t="s">
        <v>4493</v>
      </c>
      <c r="HY10" s="8" t="s">
        <v>4494</v>
      </c>
      <c r="HZ10" s="8" t="s">
        <v>4495</v>
      </c>
      <c r="IA10" s="8" t="s">
        <v>4496</v>
      </c>
      <c r="IB10" s="8" t="s">
        <v>4497</v>
      </c>
      <c r="IC10" s="8" t="s">
        <v>4498</v>
      </c>
      <c r="ID10" s="8" t="s">
        <v>4499</v>
      </c>
      <c r="IE10" s="8" t="s">
        <v>4500</v>
      </c>
      <c r="IF10" s="8" t="s">
        <v>4501</v>
      </c>
      <c r="IG10" s="8" t="s">
        <v>4502</v>
      </c>
      <c r="IH10" s="8" t="s">
        <v>4503</v>
      </c>
      <c r="II10" s="8" t="s">
        <v>4504</v>
      </c>
      <c r="IJ10" s="8" t="s">
        <v>4505</v>
      </c>
      <c r="IK10" s="8" t="s">
        <v>4506</v>
      </c>
      <c r="IL10" s="8" t="s">
        <v>4507</v>
      </c>
      <c r="IM10" s="8" t="s">
        <v>4508</v>
      </c>
      <c r="IN10" s="8" t="s">
        <v>4509</v>
      </c>
      <c r="IO10" s="8" t="s">
        <v>4510</v>
      </c>
      <c r="IP10" s="8" t="s">
        <v>4511</v>
      </c>
      <c r="IQ10" s="8" t="s">
        <v>4512</v>
      </c>
    </row>
    <row r="11" spans="1:251">
      <c r="A11" s="10">
        <v>42036</v>
      </c>
      <c r="B11" s="9">
        <v>61.301000000000002</v>
      </c>
      <c r="C11" s="9">
        <v>9.2509999999999994</v>
      </c>
      <c r="D11" s="9">
        <v>3.1680000000000001</v>
      </c>
      <c r="E11" s="9">
        <v>6.0819999999999999</v>
      </c>
      <c r="F11" s="9">
        <v>14.105</v>
      </c>
      <c r="G11" s="9">
        <v>5.2309999999999999</v>
      </c>
      <c r="H11" s="9">
        <v>8.8740000000000006</v>
      </c>
      <c r="I11" s="9">
        <v>26.082999999999998</v>
      </c>
      <c r="J11" s="9">
        <v>7.1680000000000001</v>
      </c>
      <c r="K11" s="9">
        <v>18.914999999999999</v>
      </c>
      <c r="L11" s="9">
        <v>48.052999999999997</v>
      </c>
      <c r="M11" s="9">
        <v>20.623000000000001</v>
      </c>
      <c r="N11" s="9">
        <v>27.43</v>
      </c>
      <c r="O11" s="9">
        <v>50</v>
      </c>
      <c r="P11" s="9">
        <v>52</v>
      </c>
      <c r="Q11" s="9">
        <v>43</v>
      </c>
      <c r="R11" s="9">
        <v>54.514000000000003</v>
      </c>
      <c r="S11" s="9">
        <v>23.83</v>
      </c>
      <c r="T11" s="9">
        <v>30.684000000000001</v>
      </c>
      <c r="U11" s="9">
        <v>10.09</v>
      </c>
      <c r="V11" s="9">
        <v>4.7229999999999999</v>
      </c>
      <c r="W11" s="9">
        <v>5.3680000000000003</v>
      </c>
      <c r="X11" s="9">
        <v>12.103</v>
      </c>
      <c r="Y11" s="9">
        <v>5.694</v>
      </c>
      <c r="Z11" s="9">
        <v>6.4089999999999998</v>
      </c>
      <c r="AA11" s="9">
        <v>10.012</v>
      </c>
      <c r="AB11" s="9">
        <v>6.657</v>
      </c>
      <c r="AC11" s="9">
        <v>3.355</v>
      </c>
      <c r="AD11" s="9">
        <v>22.309000000000001</v>
      </c>
      <c r="AE11" s="9">
        <v>6.7560000000000002</v>
      </c>
      <c r="AF11" s="9">
        <v>15.553000000000001</v>
      </c>
      <c r="AG11" s="9">
        <v>14.874000000000001</v>
      </c>
      <c r="AH11" s="9">
        <v>13</v>
      </c>
      <c r="AI11" s="9">
        <v>51.170999999999999</v>
      </c>
      <c r="AJ11" s="9">
        <v>14.211</v>
      </c>
      <c r="AK11" s="9">
        <v>10.15</v>
      </c>
      <c r="AL11" s="9">
        <v>4.0609999999999999</v>
      </c>
      <c r="AM11" s="9">
        <v>2.069</v>
      </c>
      <c r="AN11" s="9">
        <v>1.0009999999999999</v>
      </c>
      <c r="AO11" s="9">
        <v>1.069</v>
      </c>
      <c r="AP11" s="9">
        <v>0.93400000000000005</v>
      </c>
      <c r="AQ11" s="9">
        <v>0</v>
      </c>
      <c r="AR11" s="9">
        <v>0.93400000000000005</v>
      </c>
      <c r="AS11" s="9">
        <v>6.2910000000000004</v>
      </c>
      <c r="AT11" s="9">
        <v>5.6669999999999998</v>
      </c>
      <c r="AU11" s="9">
        <v>0.624</v>
      </c>
      <c r="AV11" s="9">
        <v>4.9169999999999998</v>
      </c>
      <c r="AW11" s="9">
        <v>3.4830000000000001</v>
      </c>
      <c r="AX11" s="9">
        <v>1.4350000000000001</v>
      </c>
      <c r="AY11" s="9">
        <v>21.265000000000001</v>
      </c>
      <c r="AZ11" s="9">
        <v>21.056000000000001</v>
      </c>
      <c r="BA11" s="9">
        <v>16.077000000000002</v>
      </c>
      <c r="BB11" s="9">
        <v>75.709000000000003</v>
      </c>
      <c r="BC11" s="9">
        <v>29.692</v>
      </c>
      <c r="BD11" s="9">
        <v>46.017000000000003</v>
      </c>
      <c r="BE11" s="9">
        <v>9.8170000000000002</v>
      </c>
      <c r="BF11" s="9">
        <v>5.9909999999999997</v>
      </c>
      <c r="BG11" s="9">
        <v>3.8260000000000001</v>
      </c>
      <c r="BH11" s="9">
        <v>13.074</v>
      </c>
      <c r="BI11" s="9">
        <v>5.52</v>
      </c>
      <c r="BJ11" s="9">
        <v>7.5540000000000003</v>
      </c>
      <c r="BK11" s="9">
        <v>18.381</v>
      </c>
      <c r="BL11" s="9">
        <v>6.2729999999999997</v>
      </c>
      <c r="BM11" s="9">
        <v>12.108000000000001</v>
      </c>
      <c r="BN11" s="9">
        <v>34.436</v>
      </c>
      <c r="BO11" s="9">
        <v>11.907</v>
      </c>
      <c r="BP11" s="9">
        <v>22.529</v>
      </c>
      <c r="BQ11" s="9">
        <v>26</v>
      </c>
      <c r="BR11" s="9">
        <v>21.468</v>
      </c>
      <c r="BS11" s="9">
        <v>50</v>
      </c>
      <c r="BT11" s="9">
        <v>137.637</v>
      </c>
      <c r="BU11" s="9">
        <v>52.603000000000002</v>
      </c>
      <c r="BV11" s="9">
        <v>85.034000000000006</v>
      </c>
      <c r="BW11" s="9">
        <v>15.859</v>
      </c>
      <c r="BX11" s="9">
        <v>5.3140000000000001</v>
      </c>
      <c r="BY11" s="9">
        <v>10.545999999999999</v>
      </c>
      <c r="BZ11" s="9">
        <v>24.052</v>
      </c>
      <c r="CA11" s="9">
        <v>10.69</v>
      </c>
      <c r="CB11" s="9">
        <v>13.361000000000001</v>
      </c>
      <c r="CC11" s="9">
        <v>29.472000000000001</v>
      </c>
      <c r="CD11" s="9">
        <v>13.548999999999999</v>
      </c>
      <c r="CE11" s="9">
        <v>15.923</v>
      </c>
      <c r="CF11" s="9">
        <v>68.254000000000005</v>
      </c>
      <c r="CG11" s="9">
        <v>23.05</v>
      </c>
      <c r="CH11" s="9">
        <v>45.204000000000001</v>
      </c>
      <c r="CI11" s="9">
        <v>50</v>
      </c>
      <c r="CJ11" s="9">
        <v>29.599</v>
      </c>
      <c r="CK11" s="9">
        <v>52</v>
      </c>
      <c r="CL11" s="9">
        <v>52.037999999999997</v>
      </c>
      <c r="CM11" s="9">
        <v>20.754000000000001</v>
      </c>
      <c r="CN11" s="9">
        <v>31.283999999999999</v>
      </c>
      <c r="CO11" s="9">
        <v>8.1259999999999994</v>
      </c>
      <c r="CP11" s="9">
        <v>2.8260000000000001</v>
      </c>
      <c r="CQ11" s="9">
        <v>5.3</v>
      </c>
      <c r="CR11" s="9">
        <v>6.5510000000000002</v>
      </c>
      <c r="CS11" s="9">
        <v>2.5390000000000001</v>
      </c>
      <c r="CT11" s="9">
        <v>4.0129999999999999</v>
      </c>
      <c r="CU11" s="9">
        <v>12.228999999999999</v>
      </c>
      <c r="CV11" s="9">
        <v>7.3680000000000003</v>
      </c>
      <c r="CW11" s="9">
        <v>4.8609999999999998</v>
      </c>
      <c r="CX11" s="9">
        <v>25.132000000000001</v>
      </c>
      <c r="CY11" s="9">
        <v>8.0220000000000002</v>
      </c>
      <c r="CZ11" s="9">
        <v>17.11</v>
      </c>
      <c r="DA11" s="9">
        <v>50</v>
      </c>
      <c r="DB11" s="9">
        <v>17.344000000000001</v>
      </c>
      <c r="DC11" s="9">
        <v>52</v>
      </c>
      <c r="DD11" s="9">
        <v>202.083</v>
      </c>
      <c r="DE11" s="9">
        <v>77.837999999999994</v>
      </c>
      <c r="DF11" s="9">
        <v>124.245</v>
      </c>
      <c r="DG11" s="9">
        <v>21.844999999999999</v>
      </c>
      <c r="DH11" s="9">
        <v>9.2119999999999997</v>
      </c>
      <c r="DI11" s="9">
        <v>12.632999999999999</v>
      </c>
      <c r="DJ11" s="9">
        <v>38.597000000000001</v>
      </c>
      <c r="DK11" s="9">
        <v>14.558</v>
      </c>
      <c r="DL11" s="9">
        <v>24.038</v>
      </c>
      <c r="DM11" s="9">
        <v>55.738999999999997</v>
      </c>
      <c r="DN11" s="9">
        <v>20.433</v>
      </c>
      <c r="DO11" s="9">
        <v>35.305999999999997</v>
      </c>
      <c r="DP11" s="9">
        <v>85.902000000000001</v>
      </c>
      <c r="DQ11" s="9">
        <v>33.634999999999998</v>
      </c>
      <c r="DR11" s="9">
        <v>52.268000000000001</v>
      </c>
      <c r="DS11" s="9">
        <v>34</v>
      </c>
      <c r="DT11" s="9">
        <v>34</v>
      </c>
      <c r="DU11" s="9">
        <v>30</v>
      </c>
      <c r="DV11" s="9">
        <v>197.06399999999999</v>
      </c>
      <c r="DW11" s="9">
        <v>73.951999999999998</v>
      </c>
      <c r="DX11" s="9">
        <v>123.113</v>
      </c>
      <c r="DY11" s="9">
        <v>21.481000000000002</v>
      </c>
      <c r="DZ11" s="9">
        <v>9.2119999999999997</v>
      </c>
      <c r="EA11" s="9">
        <v>12.269</v>
      </c>
      <c r="EB11" s="9">
        <v>37.619999999999997</v>
      </c>
      <c r="EC11" s="9">
        <v>13.581</v>
      </c>
      <c r="ED11" s="9">
        <v>24.038</v>
      </c>
      <c r="EE11" s="9">
        <v>55.738999999999997</v>
      </c>
      <c r="EF11" s="9">
        <v>20.433</v>
      </c>
      <c r="EG11" s="9">
        <v>35.305999999999997</v>
      </c>
      <c r="EH11" s="9">
        <v>82.224999999999994</v>
      </c>
      <c r="EI11" s="9">
        <v>30.725999999999999</v>
      </c>
      <c r="EJ11" s="9">
        <v>51.499000000000002</v>
      </c>
      <c r="EK11" s="9">
        <v>30.268999999999998</v>
      </c>
      <c r="EL11" s="9">
        <v>33.040999999999997</v>
      </c>
      <c r="EM11" s="9">
        <v>30</v>
      </c>
      <c r="EN11" s="9">
        <v>70.808000000000007</v>
      </c>
      <c r="EO11" s="9">
        <v>35.606000000000002</v>
      </c>
      <c r="EP11" s="9">
        <v>35.201999999999998</v>
      </c>
      <c r="EQ11" s="9">
        <v>5.77</v>
      </c>
      <c r="ER11" s="9">
        <v>2.4369999999999998</v>
      </c>
      <c r="ES11" s="9">
        <v>3.3330000000000002</v>
      </c>
      <c r="ET11" s="9">
        <v>17.8</v>
      </c>
      <c r="EU11" s="9">
        <v>8.6389999999999993</v>
      </c>
      <c r="EV11" s="9">
        <v>9.1609999999999996</v>
      </c>
      <c r="EW11" s="9">
        <v>23.398</v>
      </c>
      <c r="EX11" s="9">
        <v>9.8610000000000007</v>
      </c>
      <c r="EY11" s="9">
        <v>13.537000000000001</v>
      </c>
      <c r="EZ11" s="9">
        <v>23.841000000000001</v>
      </c>
      <c r="FA11" s="9">
        <v>14.67</v>
      </c>
      <c r="FB11" s="9">
        <v>9.1709999999999994</v>
      </c>
      <c r="FC11" s="9">
        <v>26</v>
      </c>
      <c r="FD11" s="9">
        <v>30.802</v>
      </c>
      <c r="FE11" s="9">
        <v>21.04</v>
      </c>
      <c r="FF11" s="9">
        <v>66.656000000000006</v>
      </c>
      <c r="FG11" s="9">
        <v>21.378</v>
      </c>
      <c r="FH11" s="9">
        <v>45.277999999999999</v>
      </c>
      <c r="FI11" s="9">
        <v>11.555</v>
      </c>
      <c r="FJ11" s="9">
        <v>5.05</v>
      </c>
      <c r="FK11" s="9">
        <v>6.5060000000000002</v>
      </c>
      <c r="FL11" s="9">
        <v>10.323</v>
      </c>
      <c r="FM11" s="9">
        <v>2.4689999999999999</v>
      </c>
      <c r="FN11" s="9">
        <v>7.8550000000000004</v>
      </c>
      <c r="FO11" s="9">
        <v>18.97</v>
      </c>
      <c r="FP11" s="9">
        <v>5.7839999999999998</v>
      </c>
      <c r="FQ11" s="9">
        <v>13.186</v>
      </c>
      <c r="FR11" s="9">
        <v>25.806999999999999</v>
      </c>
      <c r="FS11" s="9">
        <v>8.0760000000000005</v>
      </c>
      <c r="FT11" s="9">
        <v>17.731999999999999</v>
      </c>
      <c r="FU11" s="9">
        <v>26</v>
      </c>
      <c r="FV11" s="9">
        <v>26</v>
      </c>
      <c r="FW11" s="9">
        <v>26</v>
      </c>
      <c r="FX11" s="9">
        <v>35.473999999999997</v>
      </c>
      <c r="FY11" s="9">
        <v>12.196999999999999</v>
      </c>
      <c r="FZ11" s="9">
        <v>23.277000000000001</v>
      </c>
      <c r="GA11" s="9">
        <v>5.8259999999999996</v>
      </c>
      <c r="GB11" s="9">
        <v>2.7029999999999998</v>
      </c>
      <c r="GC11" s="9">
        <v>3.1230000000000002</v>
      </c>
      <c r="GD11" s="9">
        <v>5.2619999999999996</v>
      </c>
      <c r="GE11" s="9">
        <v>1.59</v>
      </c>
      <c r="GF11" s="9">
        <v>3.6720000000000002</v>
      </c>
      <c r="GG11" s="9">
        <v>11.506</v>
      </c>
      <c r="GH11" s="9">
        <v>2.0350000000000001</v>
      </c>
      <c r="GI11" s="9">
        <v>9.4710000000000001</v>
      </c>
      <c r="GJ11" s="9">
        <v>12.88</v>
      </c>
      <c r="GK11" s="9">
        <v>5.87</v>
      </c>
      <c r="GL11" s="9">
        <v>7.01</v>
      </c>
      <c r="GM11" s="9">
        <v>25.436</v>
      </c>
      <c r="GN11" s="9">
        <v>27.516999999999999</v>
      </c>
      <c r="GO11" s="9">
        <v>22.096</v>
      </c>
      <c r="GP11" s="9">
        <v>31.181999999999999</v>
      </c>
      <c r="GQ11" s="9">
        <v>9.18</v>
      </c>
      <c r="GR11" s="9">
        <v>22.001999999999999</v>
      </c>
      <c r="GS11" s="9">
        <v>5.7290000000000001</v>
      </c>
      <c r="GT11" s="9">
        <v>2.347</v>
      </c>
      <c r="GU11" s="9">
        <v>3.3820000000000001</v>
      </c>
      <c r="GV11" s="9">
        <v>5.0620000000000003</v>
      </c>
      <c r="GW11" s="9">
        <v>0.879</v>
      </c>
      <c r="GX11" s="9">
        <v>4.1829999999999998</v>
      </c>
      <c r="GY11" s="9">
        <v>7.4640000000000004</v>
      </c>
      <c r="GZ11" s="9">
        <v>3.7490000000000001</v>
      </c>
      <c r="HA11" s="9">
        <v>3.7149999999999999</v>
      </c>
      <c r="HB11" s="9">
        <v>12.927</v>
      </c>
      <c r="HC11" s="9">
        <v>2.206</v>
      </c>
      <c r="HD11" s="9">
        <v>10.721</v>
      </c>
      <c r="HE11" s="9">
        <v>26</v>
      </c>
      <c r="HF11" s="9">
        <v>26</v>
      </c>
      <c r="HG11" s="9">
        <v>49.481000000000002</v>
      </c>
      <c r="HH11" s="9">
        <v>59.600999999999999</v>
      </c>
      <c r="HI11" s="9">
        <v>16.968</v>
      </c>
      <c r="HJ11" s="9">
        <v>42.633000000000003</v>
      </c>
      <c r="HK11" s="9">
        <v>4.1559999999999997</v>
      </c>
      <c r="HL11" s="9">
        <v>1.726</v>
      </c>
      <c r="HM11" s="9">
        <v>2.4300000000000002</v>
      </c>
      <c r="HN11" s="9">
        <v>9.4960000000000004</v>
      </c>
      <c r="HO11" s="9">
        <v>2.4740000000000002</v>
      </c>
      <c r="HP11" s="9">
        <v>7.0229999999999997</v>
      </c>
      <c r="HQ11" s="9">
        <v>13.371</v>
      </c>
      <c r="HR11" s="9">
        <v>4.7880000000000003</v>
      </c>
      <c r="HS11" s="9">
        <v>8.5830000000000002</v>
      </c>
      <c r="HT11" s="9">
        <v>32.576999999999998</v>
      </c>
      <c r="HU11" s="9">
        <v>7.98</v>
      </c>
      <c r="HV11" s="9">
        <v>24.597000000000001</v>
      </c>
      <c r="HW11" s="9">
        <v>52</v>
      </c>
      <c r="HX11" s="9">
        <v>48.895000000000003</v>
      </c>
      <c r="HY11" s="9">
        <v>52</v>
      </c>
      <c r="HZ11" s="9">
        <v>34.249000000000002</v>
      </c>
      <c r="IA11" s="9">
        <v>8.9939999999999998</v>
      </c>
      <c r="IB11" s="9">
        <v>25.254999999999999</v>
      </c>
      <c r="IC11" s="9">
        <v>3.2</v>
      </c>
      <c r="ID11" s="9">
        <v>1.726</v>
      </c>
      <c r="IE11" s="9">
        <v>1.4750000000000001</v>
      </c>
      <c r="IF11" s="9">
        <v>6.1580000000000004</v>
      </c>
      <c r="IG11" s="9">
        <v>1.2869999999999999</v>
      </c>
      <c r="IH11" s="9">
        <v>4.8710000000000004</v>
      </c>
      <c r="II11" s="9">
        <v>8.6760000000000002</v>
      </c>
      <c r="IJ11" s="9">
        <v>2.83</v>
      </c>
      <c r="IK11" s="9">
        <v>5.8449999999999998</v>
      </c>
      <c r="IL11" s="9">
        <v>16.215</v>
      </c>
      <c r="IM11" s="9">
        <v>3.1509999999999998</v>
      </c>
      <c r="IN11" s="9">
        <v>13.063000000000001</v>
      </c>
      <c r="IO11" s="9">
        <v>39</v>
      </c>
      <c r="IP11" s="9">
        <v>33.531999999999996</v>
      </c>
      <c r="IQ11" s="9">
        <v>52</v>
      </c>
    </row>
    <row r="12" spans="1:251">
      <c r="A12" s="10">
        <v>42401</v>
      </c>
      <c r="B12" s="9">
        <v>67.721000000000004</v>
      </c>
      <c r="C12" s="9">
        <v>15.048</v>
      </c>
      <c r="D12" s="9">
        <v>4.593</v>
      </c>
      <c r="E12" s="9">
        <v>10.455</v>
      </c>
      <c r="F12" s="9">
        <v>17.8</v>
      </c>
      <c r="G12" s="9">
        <v>6.1529999999999996</v>
      </c>
      <c r="H12" s="9">
        <v>11.647</v>
      </c>
      <c r="I12" s="9">
        <v>30.268000000000001</v>
      </c>
      <c r="J12" s="9">
        <v>13.534000000000001</v>
      </c>
      <c r="K12" s="9">
        <v>16.734000000000002</v>
      </c>
      <c r="L12" s="9">
        <v>50.718000000000004</v>
      </c>
      <c r="M12" s="9">
        <v>21.832000000000001</v>
      </c>
      <c r="N12" s="9">
        <v>28.885999999999999</v>
      </c>
      <c r="O12" s="9">
        <v>39</v>
      </c>
      <c r="P12" s="9">
        <v>46.177</v>
      </c>
      <c r="Q12" s="9">
        <v>29.905000000000001</v>
      </c>
      <c r="R12" s="9">
        <v>39.930999999999997</v>
      </c>
      <c r="S12" s="9">
        <v>18.448</v>
      </c>
      <c r="T12" s="9">
        <v>21.483000000000001</v>
      </c>
      <c r="U12" s="9">
        <v>4.3899999999999997</v>
      </c>
      <c r="V12" s="9">
        <v>2.96</v>
      </c>
      <c r="W12" s="9">
        <v>1.43</v>
      </c>
      <c r="X12" s="9">
        <v>6.3159999999999998</v>
      </c>
      <c r="Y12" s="9">
        <v>3.9169999999999998</v>
      </c>
      <c r="Z12" s="9">
        <v>2.399</v>
      </c>
      <c r="AA12" s="9">
        <v>11.798999999999999</v>
      </c>
      <c r="AB12" s="9">
        <v>4.4429999999999996</v>
      </c>
      <c r="AC12" s="9">
        <v>7.3559999999999999</v>
      </c>
      <c r="AD12" s="9">
        <v>17.425999999999998</v>
      </c>
      <c r="AE12" s="9">
        <v>7.1280000000000001</v>
      </c>
      <c r="AF12" s="9">
        <v>10.298</v>
      </c>
      <c r="AG12" s="9">
        <v>31.727</v>
      </c>
      <c r="AH12" s="9">
        <v>26</v>
      </c>
      <c r="AI12" s="9">
        <v>41.192</v>
      </c>
      <c r="AJ12" s="9">
        <v>18.863</v>
      </c>
      <c r="AK12" s="9">
        <v>11.699</v>
      </c>
      <c r="AL12" s="9">
        <v>7.1639999999999997</v>
      </c>
      <c r="AM12" s="9">
        <v>3.5169999999999999</v>
      </c>
      <c r="AN12" s="9">
        <v>2.9260000000000002</v>
      </c>
      <c r="AO12" s="9">
        <v>0.59099999999999997</v>
      </c>
      <c r="AP12" s="9">
        <v>5.5490000000000004</v>
      </c>
      <c r="AQ12" s="9">
        <v>3.3130000000000002</v>
      </c>
      <c r="AR12" s="9">
        <v>2.2360000000000002</v>
      </c>
      <c r="AS12" s="9">
        <v>3.2549999999999999</v>
      </c>
      <c r="AT12" s="9">
        <v>2.6779999999999999</v>
      </c>
      <c r="AU12" s="9">
        <v>0.57699999999999996</v>
      </c>
      <c r="AV12" s="9">
        <v>6.5430000000000001</v>
      </c>
      <c r="AW12" s="9">
        <v>2.7829999999999999</v>
      </c>
      <c r="AX12" s="9">
        <v>3.76</v>
      </c>
      <c r="AY12" s="9">
        <v>13.474</v>
      </c>
      <c r="AZ12" s="9">
        <v>12</v>
      </c>
      <c r="BA12" s="9">
        <v>46.268999999999998</v>
      </c>
      <c r="BB12" s="9">
        <v>75.929000000000002</v>
      </c>
      <c r="BC12" s="9">
        <v>32.677999999999997</v>
      </c>
      <c r="BD12" s="9">
        <v>43.250999999999998</v>
      </c>
      <c r="BE12" s="9">
        <v>8.5909999999999993</v>
      </c>
      <c r="BF12" s="9">
        <v>4.1760000000000002</v>
      </c>
      <c r="BG12" s="9">
        <v>4.415</v>
      </c>
      <c r="BH12" s="9">
        <v>8.5020000000000007</v>
      </c>
      <c r="BI12" s="9">
        <v>3.6160000000000001</v>
      </c>
      <c r="BJ12" s="9">
        <v>4.8869999999999996</v>
      </c>
      <c r="BK12" s="9">
        <v>23.789000000000001</v>
      </c>
      <c r="BL12" s="9">
        <v>9.9990000000000006</v>
      </c>
      <c r="BM12" s="9">
        <v>13.79</v>
      </c>
      <c r="BN12" s="9">
        <v>35.046999999999997</v>
      </c>
      <c r="BO12" s="9">
        <v>14.887</v>
      </c>
      <c r="BP12" s="9">
        <v>20.16</v>
      </c>
      <c r="BQ12" s="9">
        <v>40.000999999999998</v>
      </c>
      <c r="BR12" s="9">
        <v>36.360999999999997</v>
      </c>
      <c r="BS12" s="9">
        <v>41.034999999999997</v>
      </c>
      <c r="BT12" s="9">
        <v>133.68700000000001</v>
      </c>
      <c r="BU12" s="9">
        <v>51.465000000000003</v>
      </c>
      <c r="BV12" s="9">
        <v>82.221999999999994</v>
      </c>
      <c r="BW12" s="9">
        <v>23.01</v>
      </c>
      <c r="BX12" s="9">
        <v>9.4179999999999993</v>
      </c>
      <c r="BY12" s="9">
        <v>13.590999999999999</v>
      </c>
      <c r="BZ12" s="9">
        <v>24.605</v>
      </c>
      <c r="CA12" s="9">
        <v>10.327</v>
      </c>
      <c r="CB12" s="9">
        <v>14.278</v>
      </c>
      <c r="CC12" s="9">
        <v>34.915999999999997</v>
      </c>
      <c r="CD12" s="9">
        <v>13.071</v>
      </c>
      <c r="CE12" s="9">
        <v>21.844999999999999</v>
      </c>
      <c r="CF12" s="9">
        <v>51.156999999999996</v>
      </c>
      <c r="CG12" s="9">
        <v>18.648</v>
      </c>
      <c r="CH12" s="9">
        <v>32.508000000000003</v>
      </c>
      <c r="CI12" s="9">
        <v>26</v>
      </c>
      <c r="CJ12" s="9">
        <v>26</v>
      </c>
      <c r="CK12" s="9">
        <v>26</v>
      </c>
      <c r="CL12" s="9">
        <v>65.984999999999999</v>
      </c>
      <c r="CM12" s="9">
        <v>26.986000000000001</v>
      </c>
      <c r="CN12" s="9">
        <v>38.999000000000002</v>
      </c>
      <c r="CO12" s="9">
        <v>7.4850000000000003</v>
      </c>
      <c r="CP12" s="9">
        <v>3.0670000000000002</v>
      </c>
      <c r="CQ12" s="9">
        <v>4.4180000000000001</v>
      </c>
      <c r="CR12" s="9">
        <v>12.683</v>
      </c>
      <c r="CS12" s="9">
        <v>6.5439999999999996</v>
      </c>
      <c r="CT12" s="9">
        <v>6.1390000000000002</v>
      </c>
      <c r="CU12" s="9">
        <v>12.488</v>
      </c>
      <c r="CV12" s="9">
        <v>5.508</v>
      </c>
      <c r="CW12" s="9">
        <v>6.9790000000000001</v>
      </c>
      <c r="CX12" s="9">
        <v>33.328000000000003</v>
      </c>
      <c r="CY12" s="9">
        <v>11.866</v>
      </c>
      <c r="CZ12" s="9">
        <v>21.462</v>
      </c>
      <c r="DA12" s="9">
        <v>50.829000000000001</v>
      </c>
      <c r="DB12" s="9">
        <v>22.513999999999999</v>
      </c>
      <c r="DC12" s="9">
        <v>52</v>
      </c>
      <c r="DD12" s="9">
        <v>186.482</v>
      </c>
      <c r="DE12" s="9">
        <v>74.888999999999996</v>
      </c>
      <c r="DF12" s="9">
        <v>111.593</v>
      </c>
      <c r="DG12" s="9">
        <v>15.555</v>
      </c>
      <c r="DH12" s="9">
        <v>9.8719999999999999</v>
      </c>
      <c r="DI12" s="9">
        <v>5.6840000000000002</v>
      </c>
      <c r="DJ12" s="9">
        <v>30.196000000000002</v>
      </c>
      <c r="DK12" s="9">
        <v>14.287000000000001</v>
      </c>
      <c r="DL12" s="9">
        <v>15.909000000000001</v>
      </c>
      <c r="DM12" s="9">
        <v>52.771000000000001</v>
      </c>
      <c r="DN12" s="9">
        <v>22.41</v>
      </c>
      <c r="DO12" s="9">
        <v>30.361000000000001</v>
      </c>
      <c r="DP12" s="9">
        <v>87.96</v>
      </c>
      <c r="DQ12" s="9">
        <v>28.32</v>
      </c>
      <c r="DR12" s="9">
        <v>59.64</v>
      </c>
      <c r="DS12" s="9">
        <v>43</v>
      </c>
      <c r="DT12" s="9">
        <v>26</v>
      </c>
      <c r="DU12" s="9">
        <v>52</v>
      </c>
      <c r="DV12" s="9">
        <v>184.52199999999999</v>
      </c>
      <c r="DW12" s="9">
        <v>73.748999999999995</v>
      </c>
      <c r="DX12" s="9">
        <v>110.773</v>
      </c>
      <c r="DY12" s="9">
        <v>15.555</v>
      </c>
      <c r="DZ12" s="9">
        <v>9.8719999999999999</v>
      </c>
      <c r="EA12" s="9">
        <v>5.6840000000000002</v>
      </c>
      <c r="EB12" s="9">
        <v>30.196000000000002</v>
      </c>
      <c r="EC12" s="9">
        <v>14.287000000000001</v>
      </c>
      <c r="ED12" s="9">
        <v>15.909000000000001</v>
      </c>
      <c r="EE12" s="9">
        <v>52.3</v>
      </c>
      <c r="EF12" s="9">
        <v>21.939</v>
      </c>
      <c r="EG12" s="9">
        <v>30.361000000000001</v>
      </c>
      <c r="EH12" s="9">
        <v>86.47</v>
      </c>
      <c r="EI12" s="9">
        <v>27.65</v>
      </c>
      <c r="EJ12" s="9">
        <v>58.82</v>
      </c>
      <c r="EK12" s="9">
        <v>40</v>
      </c>
      <c r="EL12" s="9">
        <v>26</v>
      </c>
      <c r="EM12" s="9">
        <v>52</v>
      </c>
      <c r="EN12" s="9">
        <v>72.146000000000001</v>
      </c>
      <c r="EO12" s="9">
        <v>34.661999999999999</v>
      </c>
      <c r="EP12" s="9">
        <v>37.484000000000002</v>
      </c>
      <c r="EQ12" s="9">
        <v>7.6859999999999999</v>
      </c>
      <c r="ER12" s="9">
        <v>4.9980000000000002</v>
      </c>
      <c r="ES12" s="9">
        <v>2.6880000000000002</v>
      </c>
      <c r="ET12" s="9">
        <v>12.955</v>
      </c>
      <c r="EU12" s="9">
        <v>7.6509999999999998</v>
      </c>
      <c r="EV12" s="9">
        <v>5.3040000000000003</v>
      </c>
      <c r="EW12" s="9">
        <v>20.3</v>
      </c>
      <c r="EX12" s="9">
        <v>11.579000000000001</v>
      </c>
      <c r="EY12" s="9">
        <v>8.7210000000000001</v>
      </c>
      <c r="EZ12" s="9">
        <v>31.206</v>
      </c>
      <c r="FA12" s="9">
        <v>10.433999999999999</v>
      </c>
      <c r="FB12" s="9">
        <v>20.771999999999998</v>
      </c>
      <c r="FC12" s="9">
        <v>33.271999999999998</v>
      </c>
      <c r="FD12" s="9">
        <v>21.751999999999999</v>
      </c>
      <c r="FE12" s="9">
        <v>52</v>
      </c>
      <c r="FF12" s="9">
        <v>58.353999999999999</v>
      </c>
      <c r="FG12" s="9">
        <v>18.5</v>
      </c>
      <c r="FH12" s="9">
        <v>39.853000000000002</v>
      </c>
      <c r="FI12" s="9">
        <v>3.4860000000000002</v>
      </c>
      <c r="FJ12" s="9">
        <v>2.4369999999999998</v>
      </c>
      <c r="FK12" s="9">
        <v>1.0489999999999999</v>
      </c>
      <c r="FL12" s="9">
        <v>9.0969999999999995</v>
      </c>
      <c r="FM12" s="9">
        <v>2.2400000000000002</v>
      </c>
      <c r="FN12" s="9">
        <v>6.8570000000000002</v>
      </c>
      <c r="FO12" s="9">
        <v>20.225000000000001</v>
      </c>
      <c r="FP12" s="9">
        <v>6.2779999999999996</v>
      </c>
      <c r="FQ12" s="9">
        <v>13.946999999999999</v>
      </c>
      <c r="FR12" s="9">
        <v>25.545000000000002</v>
      </c>
      <c r="FS12" s="9">
        <v>7.5460000000000003</v>
      </c>
      <c r="FT12" s="9">
        <v>18</v>
      </c>
      <c r="FU12" s="9">
        <v>38</v>
      </c>
      <c r="FV12" s="9">
        <v>26.442</v>
      </c>
      <c r="FW12" s="9">
        <v>39</v>
      </c>
      <c r="FX12" s="9">
        <v>30.434999999999999</v>
      </c>
      <c r="FY12" s="9">
        <v>13.348000000000001</v>
      </c>
      <c r="FZ12" s="9">
        <v>17.087</v>
      </c>
      <c r="GA12" s="9">
        <v>2.5529999999999999</v>
      </c>
      <c r="GB12" s="9">
        <v>2.0430000000000001</v>
      </c>
      <c r="GC12" s="9">
        <v>0.51100000000000001</v>
      </c>
      <c r="GD12" s="9">
        <v>4.5250000000000004</v>
      </c>
      <c r="GE12" s="9">
        <v>0.995</v>
      </c>
      <c r="GF12" s="9">
        <v>3.53</v>
      </c>
      <c r="GG12" s="9">
        <v>10.451000000000001</v>
      </c>
      <c r="GH12" s="9">
        <v>5.1840000000000002</v>
      </c>
      <c r="GI12" s="9">
        <v>5.2670000000000003</v>
      </c>
      <c r="GJ12" s="9">
        <v>12.906000000000001</v>
      </c>
      <c r="GK12" s="9">
        <v>5.1269999999999998</v>
      </c>
      <c r="GL12" s="9">
        <v>7.7789999999999999</v>
      </c>
      <c r="GM12" s="9">
        <v>33.192999999999998</v>
      </c>
      <c r="GN12" s="9">
        <v>26</v>
      </c>
      <c r="GO12" s="9">
        <v>35.512999999999998</v>
      </c>
      <c r="GP12" s="9">
        <v>27.917999999999999</v>
      </c>
      <c r="GQ12" s="9">
        <v>5.1520000000000001</v>
      </c>
      <c r="GR12" s="9">
        <v>22.765999999999998</v>
      </c>
      <c r="GS12" s="9">
        <v>0.93300000000000005</v>
      </c>
      <c r="GT12" s="9">
        <v>0.39500000000000002</v>
      </c>
      <c r="GU12" s="9">
        <v>0.53800000000000003</v>
      </c>
      <c r="GV12" s="9">
        <v>4.5720000000000001</v>
      </c>
      <c r="GW12" s="9">
        <v>1.2450000000000001</v>
      </c>
      <c r="GX12" s="9">
        <v>3.327</v>
      </c>
      <c r="GY12" s="9">
        <v>9.7739999999999991</v>
      </c>
      <c r="GZ12" s="9">
        <v>1.093</v>
      </c>
      <c r="HA12" s="9">
        <v>8.68</v>
      </c>
      <c r="HB12" s="9">
        <v>12.638999999999999</v>
      </c>
      <c r="HC12" s="9">
        <v>2.419</v>
      </c>
      <c r="HD12" s="9">
        <v>10.220000000000001</v>
      </c>
      <c r="HE12" s="9">
        <v>39.726999999999997</v>
      </c>
      <c r="HF12" s="9">
        <v>28.096</v>
      </c>
      <c r="HG12" s="9">
        <v>40.225999999999999</v>
      </c>
      <c r="HH12" s="9">
        <v>54.021999999999998</v>
      </c>
      <c r="HI12" s="9">
        <v>20.587</v>
      </c>
      <c r="HJ12" s="9">
        <v>33.435000000000002</v>
      </c>
      <c r="HK12" s="9">
        <v>4.383</v>
      </c>
      <c r="HL12" s="9">
        <v>2.4369999999999998</v>
      </c>
      <c r="HM12" s="9">
        <v>1.946</v>
      </c>
      <c r="HN12" s="9">
        <v>8.1440000000000001</v>
      </c>
      <c r="HO12" s="9">
        <v>4.3959999999999999</v>
      </c>
      <c r="HP12" s="9">
        <v>3.7480000000000002</v>
      </c>
      <c r="HQ12" s="9">
        <v>11.776</v>
      </c>
      <c r="HR12" s="9">
        <v>4.0830000000000002</v>
      </c>
      <c r="HS12" s="9">
        <v>7.6929999999999996</v>
      </c>
      <c r="HT12" s="9">
        <v>29.719000000000001</v>
      </c>
      <c r="HU12" s="9">
        <v>9.6709999999999994</v>
      </c>
      <c r="HV12" s="9">
        <v>20.047999999999998</v>
      </c>
      <c r="HW12" s="9">
        <v>52</v>
      </c>
      <c r="HX12" s="9">
        <v>44.84</v>
      </c>
      <c r="HY12" s="9">
        <v>52</v>
      </c>
      <c r="HZ12" s="9">
        <v>33.737000000000002</v>
      </c>
      <c r="IA12" s="9">
        <v>9.2390000000000008</v>
      </c>
      <c r="IB12" s="9">
        <v>24.498000000000001</v>
      </c>
      <c r="IC12" s="9">
        <v>1.3220000000000001</v>
      </c>
      <c r="ID12" s="9">
        <v>0.84</v>
      </c>
      <c r="IE12" s="9">
        <v>0.48199999999999998</v>
      </c>
      <c r="IF12" s="9">
        <v>4.5330000000000004</v>
      </c>
      <c r="IG12" s="9">
        <v>1.8069999999999999</v>
      </c>
      <c r="IH12" s="9">
        <v>2.726</v>
      </c>
      <c r="II12" s="9">
        <v>8.8109999999999999</v>
      </c>
      <c r="IJ12" s="9">
        <v>3.5710000000000002</v>
      </c>
      <c r="IK12" s="9">
        <v>5.2389999999999999</v>
      </c>
      <c r="IL12" s="9">
        <v>19.071999999999999</v>
      </c>
      <c r="IM12" s="9">
        <v>3.0209999999999999</v>
      </c>
      <c r="IN12" s="9">
        <v>16.050999999999998</v>
      </c>
      <c r="IO12" s="9">
        <v>52</v>
      </c>
      <c r="IP12" s="9">
        <v>25</v>
      </c>
      <c r="IQ12" s="9">
        <v>52</v>
      </c>
    </row>
    <row r="13" spans="1:251">
      <c r="A13" s="10">
        <v>42767</v>
      </c>
      <c r="B13" s="9">
        <v>83.471999999999994</v>
      </c>
      <c r="C13" s="9">
        <v>5.7210000000000001</v>
      </c>
      <c r="D13" s="9">
        <v>3.2069999999999999</v>
      </c>
      <c r="E13" s="9">
        <v>2.5139999999999998</v>
      </c>
      <c r="F13" s="9">
        <v>23.696000000000002</v>
      </c>
      <c r="G13" s="9">
        <v>12.673</v>
      </c>
      <c r="H13" s="9">
        <v>11.023</v>
      </c>
      <c r="I13" s="9">
        <v>31.131</v>
      </c>
      <c r="J13" s="9">
        <v>10.638</v>
      </c>
      <c r="K13" s="9">
        <v>20.492999999999999</v>
      </c>
      <c r="L13" s="9">
        <v>72.611999999999995</v>
      </c>
      <c r="M13" s="9">
        <v>23.17</v>
      </c>
      <c r="N13" s="9">
        <v>49.442</v>
      </c>
      <c r="O13" s="9">
        <v>52</v>
      </c>
      <c r="P13" s="9">
        <v>43</v>
      </c>
      <c r="Q13" s="9">
        <v>52</v>
      </c>
      <c r="R13" s="9">
        <v>38.981000000000002</v>
      </c>
      <c r="S13" s="9">
        <v>19.440000000000001</v>
      </c>
      <c r="T13" s="9">
        <v>19.541</v>
      </c>
      <c r="U13" s="9">
        <v>3.0569999999999999</v>
      </c>
      <c r="V13" s="9">
        <v>0.59899999999999998</v>
      </c>
      <c r="W13" s="9">
        <v>2.4580000000000002</v>
      </c>
      <c r="X13" s="9">
        <v>9.2409999999999997</v>
      </c>
      <c r="Y13" s="9">
        <v>5.3010000000000002</v>
      </c>
      <c r="Z13" s="9">
        <v>3.9390000000000001</v>
      </c>
      <c r="AA13" s="9">
        <v>15.396000000000001</v>
      </c>
      <c r="AB13" s="9">
        <v>8.7210000000000001</v>
      </c>
      <c r="AC13" s="9">
        <v>6.6749999999999998</v>
      </c>
      <c r="AD13" s="9">
        <v>11.288</v>
      </c>
      <c r="AE13" s="9">
        <v>4.8179999999999996</v>
      </c>
      <c r="AF13" s="9">
        <v>6.47</v>
      </c>
      <c r="AG13" s="9">
        <v>22.016999999999999</v>
      </c>
      <c r="AH13" s="9">
        <v>23.376000000000001</v>
      </c>
      <c r="AI13" s="9">
        <v>21.172999999999998</v>
      </c>
      <c r="AJ13" s="9">
        <v>12.553000000000001</v>
      </c>
      <c r="AK13" s="9">
        <v>5.6920000000000002</v>
      </c>
      <c r="AL13" s="9">
        <v>6.8620000000000001</v>
      </c>
      <c r="AM13" s="9">
        <v>1.681</v>
      </c>
      <c r="AN13" s="9">
        <v>0</v>
      </c>
      <c r="AO13" s="9">
        <v>1.681</v>
      </c>
      <c r="AP13" s="9">
        <v>1.194</v>
      </c>
      <c r="AQ13" s="9">
        <v>0.51600000000000001</v>
      </c>
      <c r="AR13" s="9">
        <v>0.67800000000000005</v>
      </c>
      <c r="AS13" s="9">
        <v>4.4880000000000004</v>
      </c>
      <c r="AT13" s="9">
        <v>1.984</v>
      </c>
      <c r="AU13" s="9">
        <v>2.504</v>
      </c>
      <c r="AV13" s="9">
        <v>5.1909999999999998</v>
      </c>
      <c r="AW13" s="9">
        <v>3.1920000000000002</v>
      </c>
      <c r="AX13" s="9">
        <v>1.9990000000000001</v>
      </c>
      <c r="AY13" s="9">
        <v>36</v>
      </c>
      <c r="AZ13" s="9">
        <v>53.104999999999997</v>
      </c>
      <c r="BA13" s="9">
        <v>25.119</v>
      </c>
      <c r="BB13" s="9">
        <v>86.504000000000005</v>
      </c>
      <c r="BC13" s="9">
        <v>35.645000000000003</v>
      </c>
      <c r="BD13" s="9">
        <v>50.859000000000002</v>
      </c>
      <c r="BE13" s="9">
        <v>3.6850000000000001</v>
      </c>
      <c r="BF13" s="9">
        <v>0.85699999999999998</v>
      </c>
      <c r="BG13" s="9">
        <v>2.8279999999999998</v>
      </c>
      <c r="BH13" s="9">
        <v>20.338000000000001</v>
      </c>
      <c r="BI13" s="9">
        <v>10.978999999999999</v>
      </c>
      <c r="BJ13" s="9">
        <v>9.359</v>
      </c>
      <c r="BK13" s="9">
        <v>29.044</v>
      </c>
      <c r="BL13" s="9">
        <v>11.803000000000001</v>
      </c>
      <c r="BM13" s="9">
        <v>17.239999999999998</v>
      </c>
      <c r="BN13" s="9">
        <v>33.436999999999998</v>
      </c>
      <c r="BO13" s="9">
        <v>12.005000000000001</v>
      </c>
      <c r="BP13" s="9">
        <v>21.431999999999999</v>
      </c>
      <c r="BQ13" s="9">
        <v>32.728000000000002</v>
      </c>
      <c r="BR13" s="9">
        <v>28.803000000000001</v>
      </c>
      <c r="BS13" s="9">
        <v>37.173000000000002</v>
      </c>
      <c r="BT13" s="9">
        <v>137.38300000000001</v>
      </c>
      <c r="BU13" s="9">
        <v>50.027999999999999</v>
      </c>
      <c r="BV13" s="9">
        <v>87.355000000000004</v>
      </c>
      <c r="BW13" s="9">
        <v>9.3670000000000009</v>
      </c>
      <c r="BX13" s="9">
        <v>4.2969999999999997</v>
      </c>
      <c r="BY13" s="9">
        <v>5.07</v>
      </c>
      <c r="BZ13" s="9">
        <v>21.050999999999998</v>
      </c>
      <c r="CA13" s="9">
        <v>10.026</v>
      </c>
      <c r="CB13" s="9">
        <v>11.025</v>
      </c>
      <c r="CC13" s="9">
        <v>36.880000000000003</v>
      </c>
      <c r="CD13" s="9">
        <v>12.334</v>
      </c>
      <c r="CE13" s="9">
        <v>24.545999999999999</v>
      </c>
      <c r="CF13" s="9">
        <v>70.084999999999994</v>
      </c>
      <c r="CG13" s="9">
        <v>23.372</v>
      </c>
      <c r="CH13" s="9">
        <v>46.713000000000001</v>
      </c>
      <c r="CI13" s="9">
        <v>52</v>
      </c>
      <c r="CJ13" s="9">
        <v>34</v>
      </c>
      <c r="CK13" s="9">
        <v>52</v>
      </c>
      <c r="CL13" s="9">
        <v>60.290999999999997</v>
      </c>
      <c r="CM13" s="9">
        <v>25.23</v>
      </c>
      <c r="CN13" s="9">
        <v>35.061</v>
      </c>
      <c r="CO13" s="9">
        <v>5.2939999999999996</v>
      </c>
      <c r="CP13" s="9">
        <v>2.4980000000000002</v>
      </c>
      <c r="CQ13" s="9">
        <v>2.7959999999999998</v>
      </c>
      <c r="CR13" s="9">
        <v>8.6059999999999999</v>
      </c>
      <c r="CS13" s="9">
        <v>5.415</v>
      </c>
      <c r="CT13" s="9">
        <v>3.1909999999999998</v>
      </c>
      <c r="CU13" s="9">
        <v>18.260000000000002</v>
      </c>
      <c r="CV13" s="9">
        <v>9.0850000000000009</v>
      </c>
      <c r="CW13" s="9">
        <v>9.1750000000000007</v>
      </c>
      <c r="CX13" s="9">
        <v>28.132000000000001</v>
      </c>
      <c r="CY13" s="9">
        <v>8.2330000000000005</v>
      </c>
      <c r="CZ13" s="9">
        <v>19.899000000000001</v>
      </c>
      <c r="DA13" s="9">
        <v>43</v>
      </c>
      <c r="DB13" s="9">
        <v>26</v>
      </c>
      <c r="DC13" s="9">
        <v>52</v>
      </c>
      <c r="DD13" s="9">
        <v>191.744</v>
      </c>
      <c r="DE13" s="9">
        <v>76.481999999999999</v>
      </c>
      <c r="DF13" s="9">
        <v>115.262</v>
      </c>
      <c r="DG13" s="9">
        <v>27.341999999999999</v>
      </c>
      <c r="DH13" s="9">
        <v>12.635999999999999</v>
      </c>
      <c r="DI13" s="9">
        <v>14.706</v>
      </c>
      <c r="DJ13" s="9">
        <v>37.893999999999998</v>
      </c>
      <c r="DK13" s="9">
        <v>14.117000000000001</v>
      </c>
      <c r="DL13" s="9">
        <v>23.777000000000001</v>
      </c>
      <c r="DM13" s="9">
        <v>52.296999999999997</v>
      </c>
      <c r="DN13" s="9">
        <v>21.382000000000001</v>
      </c>
      <c r="DO13" s="9">
        <v>30.914999999999999</v>
      </c>
      <c r="DP13" s="9">
        <v>74.210999999999999</v>
      </c>
      <c r="DQ13" s="9">
        <v>28.347000000000001</v>
      </c>
      <c r="DR13" s="9">
        <v>45.863999999999997</v>
      </c>
      <c r="DS13" s="9">
        <v>26</v>
      </c>
      <c r="DT13" s="9">
        <v>26</v>
      </c>
      <c r="DU13" s="9">
        <v>26</v>
      </c>
      <c r="DV13" s="9">
        <v>188.45099999999999</v>
      </c>
      <c r="DW13" s="9">
        <v>74.814999999999998</v>
      </c>
      <c r="DX13" s="9">
        <v>113.636</v>
      </c>
      <c r="DY13" s="9">
        <v>26.489000000000001</v>
      </c>
      <c r="DZ13" s="9">
        <v>12.635999999999999</v>
      </c>
      <c r="EA13" s="9">
        <v>13.853</v>
      </c>
      <c r="EB13" s="9">
        <v>37.567</v>
      </c>
      <c r="EC13" s="9">
        <v>14.117000000000001</v>
      </c>
      <c r="ED13" s="9">
        <v>23.45</v>
      </c>
      <c r="EE13" s="9">
        <v>51.85</v>
      </c>
      <c r="EF13" s="9">
        <v>21.382000000000001</v>
      </c>
      <c r="EG13" s="9">
        <v>30.468</v>
      </c>
      <c r="EH13" s="9">
        <v>72.545000000000002</v>
      </c>
      <c r="EI13" s="9">
        <v>26.681000000000001</v>
      </c>
      <c r="EJ13" s="9">
        <v>45.863999999999997</v>
      </c>
      <c r="EK13" s="9">
        <v>26</v>
      </c>
      <c r="EL13" s="9">
        <v>26</v>
      </c>
      <c r="EM13" s="9">
        <v>26</v>
      </c>
      <c r="EN13" s="9">
        <v>76.906999999999996</v>
      </c>
      <c r="EO13" s="9">
        <v>36.616</v>
      </c>
      <c r="EP13" s="9">
        <v>40.290999999999997</v>
      </c>
      <c r="EQ13" s="9">
        <v>8.5980000000000008</v>
      </c>
      <c r="ER13" s="9">
        <v>5.694</v>
      </c>
      <c r="ES13" s="9">
        <v>2.9039999999999999</v>
      </c>
      <c r="ET13" s="9">
        <v>18.664999999999999</v>
      </c>
      <c r="EU13" s="9">
        <v>6.4420000000000002</v>
      </c>
      <c r="EV13" s="9">
        <v>12.223000000000001</v>
      </c>
      <c r="EW13" s="9">
        <v>20.238</v>
      </c>
      <c r="EX13" s="9">
        <v>9.5090000000000003</v>
      </c>
      <c r="EY13" s="9">
        <v>10.728</v>
      </c>
      <c r="EZ13" s="9">
        <v>29.405999999999999</v>
      </c>
      <c r="FA13" s="9">
        <v>14.971</v>
      </c>
      <c r="FB13" s="9">
        <v>14.435</v>
      </c>
      <c r="FC13" s="9">
        <v>24.849</v>
      </c>
      <c r="FD13" s="9">
        <v>26</v>
      </c>
      <c r="FE13" s="9">
        <v>21</v>
      </c>
      <c r="FF13" s="9">
        <v>63.247999999999998</v>
      </c>
      <c r="FG13" s="9">
        <v>20.846</v>
      </c>
      <c r="FH13" s="9">
        <v>42.402000000000001</v>
      </c>
      <c r="FI13" s="9">
        <v>10.766</v>
      </c>
      <c r="FJ13" s="9">
        <v>4.4180000000000001</v>
      </c>
      <c r="FK13" s="9">
        <v>6.3479999999999999</v>
      </c>
      <c r="FL13" s="9">
        <v>11.583</v>
      </c>
      <c r="FM13" s="9">
        <v>4.2370000000000001</v>
      </c>
      <c r="FN13" s="9">
        <v>7.3460000000000001</v>
      </c>
      <c r="FO13" s="9">
        <v>19.167000000000002</v>
      </c>
      <c r="FP13" s="9">
        <v>5.8780000000000001</v>
      </c>
      <c r="FQ13" s="9">
        <v>13.289</v>
      </c>
      <c r="FR13" s="9">
        <v>21.731999999999999</v>
      </c>
      <c r="FS13" s="9">
        <v>6.3129999999999997</v>
      </c>
      <c r="FT13" s="9">
        <v>15.419</v>
      </c>
      <c r="FU13" s="9">
        <v>25.913</v>
      </c>
      <c r="FV13" s="9">
        <v>20.405000000000001</v>
      </c>
      <c r="FW13" s="9">
        <v>26</v>
      </c>
      <c r="FX13" s="9">
        <v>37.363</v>
      </c>
      <c r="FY13" s="9">
        <v>11.698</v>
      </c>
      <c r="FZ13" s="9">
        <v>25.664999999999999</v>
      </c>
      <c r="GA13" s="9">
        <v>5.8090000000000002</v>
      </c>
      <c r="GB13" s="9">
        <v>2.8370000000000002</v>
      </c>
      <c r="GC13" s="9">
        <v>2.972</v>
      </c>
      <c r="GD13" s="9">
        <v>7.1210000000000004</v>
      </c>
      <c r="GE13" s="9">
        <v>1.9259999999999999</v>
      </c>
      <c r="GF13" s="9">
        <v>5.1959999999999997</v>
      </c>
      <c r="GG13" s="9">
        <v>15.96</v>
      </c>
      <c r="GH13" s="9">
        <v>4.702</v>
      </c>
      <c r="GI13" s="9">
        <v>11.257999999999999</v>
      </c>
      <c r="GJ13" s="9">
        <v>8.4719999999999995</v>
      </c>
      <c r="GK13" s="9">
        <v>2.2330000000000001</v>
      </c>
      <c r="GL13" s="9">
        <v>6.2389999999999999</v>
      </c>
      <c r="GM13" s="9">
        <v>20.832000000000001</v>
      </c>
      <c r="GN13" s="9">
        <v>15.628</v>
      </c>
      <c r="GO13" s="9">
        <v>23.071999999999999</v>
      </c>
      <c r="GP13" s="9">
        <v>25.885000000000002</v>
      </c>
      <c r="GQ13" s="9">
        <v>9.1479999999999997</v>
      </c>
      <c r="GR13" s="9">
        <v>16.736999999999998</v>
      </c>
      <c r="GS13" s="9">
        <v>4.9569999999999999</v>
      </c>
      <c r="GT13" s="9">
        <v>1.581</v>
      </c>
      <c r="GU13" s="9">
        <v>3.3759999999999999</v>
      </c>
      <c r="GV13" s="9">
        <v>4.4610000000000003</v>
      </c>
      <c r="GW13" s="9">
        <v>2.3109999999999999</v>
      </c>
      <c r="GX13" s="9">
        <v>2.15</v>
      </c>
      <c r="GY13" s="9">
        <v>3.2069999999999999</v>
      </c>
      <c r="GZ13" s="9">
        <v>1.1759999999999999</v>
      </c>
      <c r="HA13" s="9">
        <v>2.0310000000000001</v>
      </c>
      <c r="HB13" s="9">
        <v>13.259</v>
      </c>
      <c r="HC13" s="9">
        <v>4.08</v>
      </c>
      <c r="HD13" s="9">
        <v>9.18</v>
      </c>
      <c r="HE13" s="9">
        <v>52</v>
      </c>
      <c r="HF13" s="9">
        <v>28.09</v>
      </c>
      <c r="HG13" s="9">
        <v>52</v>
      </c>
      <c r="HH13" s="9">
        <v>48.295999999999999</v>
      </c>
      <c r="HI13" s="9">
        <v>17.353999999999999</v>
      </c>
      <c r="HJ13" s="9">
        <v>30.943000000000001</v>
      </c>
      <c r="HK13" s="9">
        <v>7.125</v>
      </c>
      <c r="HL13" s="9">
        <v>2.524</v>
      </c>
      <c r="HM13" s="9">
        <v>4.601</v>
      </c>
      <c r="HN13" s="9">
        <v>7.32</v>
      </c>
      <c r="HO13" s="9">
        <v>3.4380000000000002</v>
      </c>
      <c r="HP13" s="9">
        <v>3.8809999999999998</v>
      </c>
      <c r="HQ13" s="9">
        <v>12.445</v>
      </c>
      <c r="HR13" s="9">
        <v>5.9950000000000001</v>
      </c>
      <c r="HS13" s="9">
        <v>6.4509999999999996</v>
      </c>
      <c r="HT13" s="9">
        <v>21.407</v>
      </c>
      <c r="HU13" s="9">
        <v>5.3970000000000002</v>
      </c>
      <c r="HV13" s="9">
        <v>16.009</v>
      </c>
      <c r="HW13" s="9">
        <v>32.326999999999998</v>
      </c>
      <c r="HX13" s="9">
        <v>26</v>
      </c>
      <c r="HY13" s="9">
        <v>52</v>
      </c>
      <c r="HZ13" s="9">
        <v>32.201999999999998</v>
      </c>
      <c r="IA13" s="9">
        <v>10.183999999999999</v>
      </c>
      <c r="IB13" s="9">
        <v>22.016999999999999</v>
      </c>
      <c r="IC13" s="9">
        <v>4.9480000000000004</v>
      </c>
      <c r="ID13" s="9">
        <v>2.0019999999999998</v>
      </c>
      <c r="IE13" s="9">
        <v>2.9449999999999998</v>
      </c>
      <c r="IF13" s="9">
        <v>4.8159999999999998</v>
      </c>
      <c r="IG13" s="9">
        <v>1.897</v>
      </c>
      <c r="IH13" s="9">
        <v>2.919</v>
      </c>
      <c r="II13" s="9">
        <v>8.5649999999999995</v>
      </c>
      <c r="IJ13" s="9">
        <v>3.0049999999999999</v>
      </c>
      <c r="IK13" s="9">
        <v>5.56</v>
      </c>
      <c r="IL13" s="9">
        <v>13.872999999999999</v>
      </c>
      <c r="IM13" s="9">
        <v>3.28</v>
      </c>
      <c r="IN13" s="9">
        <v>10.593</v>
      </c>
      <c r="IO13" s="9">
        <v>30.16</v>
      </c>
      <c r="IP13" s="9">
        <v>26.815000000000001</v>
      </c>
      <c r="IQ13" s="9">
        <v>34.642000000000003</v>
      </c>
    </row>
    <row r="14" spans="1:251">
      <c r="A14" s="10">
        <v>43132</v>
      </c>
      <c r="B14" s="9">
        <v>61.76</v>
      </c>
      <c r="C14" s="9">
        <v>11.122</v>
      </c>
      <c r="D14" s="9">
        <v>5.5830000000000002</v>
      </c>
      <c r="E14" s="9">
        <v>5.5389999999999997</v>
      </c>
      <c r="F14" s="9">
        <v>16.731000000000002</v>
      </c>
      <c r="G14" s="9">
        <v>7.3680000000000003</v>
      </c>
      <c r="H14" s="9">
        <v>9.3629999999999995</v>
      </c>
      <c r="I14" s="9">
        <v>26.803000000000001</v>
      </c>
      <c r="J14" s="9">
        <v>10.738</v>
      </c>
      <c r="K14" s="9">
        <v>16.065000000000001</v>
      </c>
      <c r="L14" s="9">
        <v>54.323</v>
      </c>
      <c r="M14" s="9">
        <v>23.529</v>
      </c>
      <c r="N14" s="9">
        <v>30.792999999999999</v>
      </c>
      <c r="O14" s="9">
        <v>48.67</v>
      </c>
      <c r="P14" s="9">
        <v>49.008000000000003</v>
      </c>
      <c r="Q14" s="9">
        <v>49.094000000000001</v>
      </c>
      <c r="R14" s="9">
        <v>46.649000000000001</v>
      </c>
      <c r="S14" s="9">
        <v>23.727</v>
      </c>
      <c r="T14" s="9">
        <v>22.922000000000001</v>
      </c>
      <c r="U14" s="9">
        <v>4.0599999999999996</v>
      </c>
      <c r="V14" s="9">
        <v>1.885</v>
      </c>
      <c r="W14" s="9">
        <v>2.1749999999999998</v>
      </c>
      <c r="X14" s="9">
        <v>11.31</v>
      </c>
      <c r="Y14" s="9">
        <v>6.2729999999999997</v>
      </c>
      <c r="Z14" s="9">
        <v>5.0369999999999999</v>
      </c>
      <c r="AA14" s="9">
        <v>13.603999999999999</v>
      </c>
      <c r="AB14" s="9">
        <v>8.1140000000000008</v>
      </c>
      <c r="AC14" s="9">
        <v>5.49</v>
      </c>
      <c r="AD14" s="9">
        <v>17.675000000000001</v>
      </c>
      <c r="AE14" s="9">
        <v>7.4550000000000001</v>
      </c>
      <c r="AF14" s="9">
        <v>10.218999999999999</v>
      </c>
      <c r="AG14" s="9">
        <v>34</v>
      </c>
      <c r="AH14" s="9">
        <v>19.167000000000002</v>
      </c>
      <c r="AI14" s="9">
        <v>47.155999999999999</v>
      </c>
      <c r="AJ14" s="9">
        <v>8.0429999999999993</v>
      </c>
      <c r="AK14" s="9">
        <v>2.3839999999999999</v>
      </c>
      <c r="AL14" s="9">
        <v>5.6589999999999998</v>
      </c>
      <c r="AM14" s="9">
        <v>0.93799999999999994</v>
      </c>
      <c r="AN14" s="9">
        <v>0</v>
      </c>
      <c r="AO14" s="9">
        <v>0.93799999999999994</v>
      </c>
      <c r="AP14" s="9">
        <v>1.0529999999999999</v>
      </c>
      <c r="AQ14" s="9">
        <v>0.44600000000000001</v>
      </c>
      <c r="AR14" s="9">
        <v>0.60699999999999998</v>
      </c>
      <c r="AS14" s="9">
        <v>0.96499999999999997</v>
      </c>
      <c r="AT14" s="9">
        <v>0</v>
      </c>
      <c r="AU14" s="9">
        <v>0.96499999999999997</v>
      </c>
      <c r="AV14" s="9">
        <v>5.0869999999999997</v>
      </c>
      <c r="AW14" s="9">
        <v>1.9379999999999999</v>
      </c>
      <c r="AX14" s="9">
        <v>3.149</v>
      </c>
      <c r="AY14" s="9">
        <v>73.244</v>
      </c>
      <c r="AZ14" s="9">
        <v>154.70400000000001</v>
      </c>
      <c r="BA14" s="9">
        <v>52</v>
      </c>
      <c r="BB14" s="9">
        <v>70.323999999999998</v>
      </c>
      <c r="BC14" s="9">
        <v>29.509</v>
      </c>
      <c r="BD14" s="9">
        <v>40.816000000000003</v>
      </c>
      <c r="BE14" s="9">
        <v>5.7960000000000003</v>
      </c>
      <c r="BF14" s="9">
        <v>3.625</v>
      </c>
      <c r="BG14" s="9">
        <v>2.1709999999999998</v>
      </c>
      <c r="BH14" s="9">
        <v>14.295999999999999</v>
      </c>
      <c r="BI14" s="9">
        <v>6.8949999999999996</v>
      </c>
      <c r="BJ14" s="9">
        <v>7.4009999999999998</v>
      </c>
      <c r="BK14" s="9">
        <v>16.611999999999998</v>
      </c>
      <c r="BL14" s="9">
        <v>5.9969999999999999</v>
      </c>
      <c r="BM14" s="9">
        <v>10.615</v>
      </c>
      <c r="BN14" s="9">
        <v>33.619999999999997</v>
      </c>
      <c r="BO14" s="9">
        <v>12.991</v>
      </c>
      <c r="BP14" s="9">
        <v>20.629000000000001</v>
      </c>
      <c r="BQ14" s="9">
        <v>47.572000000000003</v>
      </c>
      <c r="BR14" s="9">
        <v>26</v>
      </c>
      <c r="BS14" s="9">
        <v>50.738</v>
      </c>
      <c r="BT14" s="9">
        <v>140.62799999999999</v>
      </c>
      <c r="BU14" s="9">
        <v>52.17</v>
      </c>
      <c r="BV14" s="9">
        <v>88.457999999999998</v>
      </c>
      <c r="BW14" s="9">
        <v>13.666</v>
      </c>
      <c r="BX14" s="9">
        <v>4.9370000000000003</v>
      </c>
      <c r="BY14" s="9">
        <v>8.7289999999999992</v>
      </c>
      <c r="BZ14" s="9">
        <v>25.552</v>
      </c>
      <c r="CA14" s="9">
        <v>8.6509999999999998</v>
      </c>
      <c r="CB14" s="9">
        <v>16.901</v>
      </c>
      <c r="CC14" s="9">
        <v>40.148000000000003</v>
      </c>
      <c r="CD14" s="9">
        <v>14.513</v>
      </c>
      <c r="CE14" s="9">
        <v>25.635000000000002</v>
      </c>
      <c r="CF14" s="9">
        <v>61.262</v>
      </c>
      <c r="CG14" s="9">
        <v>24.068999999999999</v>
      </c>
      <c r="CH14" s="9">
        <v>37.192</v>
      </c>
      <c r="CI14" s="9">
        <v>42.701000000000001</v>
      </c>
      <c r="CJ14" s="9">
        <v>39.411999999999999</v>
      </c>
      <c r="CK14" s="9">
        <v>43</v>
      </c>
      <c r="CL14" s="9">
        <v>48.341999999999999</v>
      </c>
      <c r="CM14" s="9">
        <v>22.684000000000001</v>
      </c>
      <c r="CN14" s="9">
        <v>25.657</v>
      </c>
      <c r="CO14" s="9">
        <v>6.7249999999999996</v>
      </c>
      <c r="CP14" s="9">
        <v>0.58799999999999997</v>
      </c>
      <c r="CQ14" s="9">
        <v>6.1360000000000001</v>
      </c>
      <c r="CR14" s="9">
        <v>8.9489999999999998</v>
      </c>
      <c r="CS14" s="9">
        <v>4.4210000000000003</v>
      </c>
      <c r="CT14" s="9">
        <v>4.5279999999999996</v>
      </c>
      <c r="CU14" s="9">
        <v>10.331</v>
      </c>
      <c r="CV14" s="9">
        <v>6.5030000000000001</v>
      </c>
      <c r="CW14" s="9">
        <v>3.8279999999999998</v>
      </c>
      <c r="CX14" s="9">
        <v>22.337</v>
      </c>
      <c r="CY14" s="9">
        <v>11.172000000000001</v>
      </c>
      <c r="CZ14" s="9">
        <v>11.164999999999999</v>
      </c>
      <c r="DA14" s="9">
        <v>39.82</v>
      </c>
      <c r="DB14" s="9">
        <v>47.143999999999998</v>
      </c>
      <c r="DC14" s="9">
        <v>26.395</v>
      </c>
      <c r="DD14" s="9">
        <v>213.376</v>
      </c>
      <c r="DE14" s="9">
        <v>79.736000000000004</v>
      </c>
      <c r="DF14" s="9">
        <v>133.63999999999999</v>
      </c>
      <c r="DG14" s="9">
        <v>17.523</v>
      </c>
      <c r="DH14" s="9">
        <v>6.6459999999999999</v>
      </c>
      <c r="DI14" s="9">
        <v>10.878</v>
      </c>
      <c r="DJ14" s="9">
        <v>44.454000000000001</v>
      </c>
      <c r="DK14" s="9">
        <v>17.425999999999998</v>
      </c>
      <c r="DL14" s="9">
        <v>27.027999999999999</v>
      </c>
      <c r="DM14" s="9">
        <v>57.322000000000003</v>
      </c>
      <c r="DN14" s="9">
        <v>19.681000000000001</v>
      </c>
      <c r="DO14" s="9">
        <v>37.640999999999998</v>
      </c>
      <c r="DP14" s="9">
        <v>94.076999999999998</v>
      </c>
      <c r="DQ14" s="9">
        <v>35.982999999999997</v>
      </c>
      <c r="DR14" s="9">
        <v>58.094000000000001</v>
      </c>
      <c r="DS14" s="9">
        <v>39</v>
      </c>
      <c r="DT14" s="9">
        <v>34</v>
      </c>
      <c r="DU14" s="9">
        <v>39.917000000000002</v>
      </c>
      <c r="DV14" s="9">
        <v>209.52199999999999</v>
      </c>
      <c r="DW14" s="9">
        <v>77.203000000000003</v>
      </c>
      <c r="DX14" s="9">
        <v>132.31899999999999</v>
      </c>
      <c r="DY14" s="9">
        <v>17.523</v>
      </c>
      <c r="DZ14" s="9">
        <v>6.6459999999999999</v>
      </c>
      <c r="EA14" s="9">
        <v>10.878</v>
      </c>
      <c r="EB14" s="9">
        <v>44.069000000000003</v>
      </c>
      <c r="EC14" s="9">
        <v>17.041</v>
      </c>
      <c r="ED14" s="9">
        <v>27.027999999999999</v>
      </c>
      <c r="EE14" s="9">
        <v>56.271000000000001</v>
      </c>
      <c r="EF14" s="9">
        <v>18.63</v>
      </c>
      <c r="EG14" s="9">
        <v>37.640999999999998</v>
      </c>
      <c r="EH14" s="9">
        <v>91.659000000000006</v>
      </c>
      <c r="EI14" s="9">
        <v>34.886000000000003</v>
      </c>
      <c r="EJ14" s="9">
        <v>56.773000000000003</v>
      </c>
      <c r="EK14" s="9">
        <v>38.707000000000001</v>
      </c>
      <c r="EL14" s="9">
        <v>34</v>
      </c>
      <c r="EM14" s="9">
        <v>39</v>
      </c>
      <c r="EN14" s="9">
        <v>79.150999999999996</v>
      </c>
      <c r="EO14" s="9">
        <v>36.075000000000003</v>
      </c>
      <c r="EP14" s="9">
        <v>43.076000000000001</v>
      </c>
      <c r="EQ14" s="9">
        <v>6.9039999999999999</v>
      </c>
      <c r="ER14" s="9">
        <v>3.258</v>
      </c>
      <c r="ES14" s="9">
        <v>3.6459999999999999</v>
      </c>
      <c r="ET14" s="9">
        <v>17.922000000000001</v>
      </c>
      <c r="EU14" s="9">
        <v>7.5720000000000001</v>
      </c>
      <c r="EV14" s="9">
        <v>10.349</v>
      </c>
      <c r="EW14" s="9">
        <v>22.658000000000001</v>
      </c>
      <c r="EX14" s="9">
        <v>9.4</v>
      </c>
      <c r="EY14" s="9">
        <v>13.257</v>
      </c>
      <c r="EZ14" s="9">
        <v>31.667999999999999</v>
      </c>
      <c r="FA14" s="9">
        <v>15.845000000000001</v>
      </c>
      <c r="FB14" s="9">
        <v>15.823</v>
      </c>
      <c r="FC14" s="9">
        <v>30</v>
      </c>
      <c r="FD14" s="9">
        <v>30</v>
      </c>
      <c r="FE14" s="9">
        <v>30</v>
      </c>
      <c r="FF14" s="9">
        <v>69.731999999999999</v>
      </c>
      <c r="FG14" s="9">
        <v>25.881</v>
      </c>
      <c r="FH14" s="9">
        <v>43.850999999999999</v>
      </c>
      <c r="FI14" s="9">
        <v>7.0270000000000001</v>
      </c>
      <c r="FJ14" s="9">
        <v>3.3879999999999999</v>
      </c>
      <c r="FK14" s="9">
        <v>3.6389999999999998</v>
      </c>
      <c r="FL14" s="9">
        <v>14.53</v>
      </c>
      <c r="FM14" s="9">
        <v>6.7949999999999999</v>
      </c>
      <c r="FN14" s="9">
        <v>7.7350000000000003</v>
      </c>
      <c r="FO14" s="9">
        <v>20.475999999999999</v>
      </c>
      <c r="FP14" s="9">
        <v>6.59</v>
      </c>
      <c r="FQ14" s="9">
        <v>13.885999999999999</v>
      </c>
      <c r="FR14" s="9">
        <v>27.7</v>
      </c>
      <c r="FS14" s="9">
        <v>9.11</v>
      </c>
      <c r="FT14" s="9">
        <v>18.591000000000001</v>
      </c>
      <c r="FU14" s="9">
        <v>30</v>
      </c>
      <c r="FV14" s="9">
        <v>20.173999999999999</v>
      </c>
      <c r="FW14" s="9">
        <v>35.848999999999997</v>
      </c>
      <c r="FX14" s="9">
        <v>38.226999999999997</v>
      </c>
      <c r="FY14" s="9">
        <v>14.835000000000001</v>
      </c>
      <c r="FZ14" s="9">
        <v>23.390999999999998</v>
      </c>
      <c r="GA14" s="9">
        <v>3.6589999999999998</v>
      </c>
      <c r="GB14" s="9">
        <v>2.198</v>
      </c>
      <c r="GC14" s="9">
        <v>1.4610000000000001</v>
      </c>
      <c r="GD14" s="9">
        <v>10.271000000000001</v>
      </c>
      <c r="GE14" s="9">
        <v>4.6849999999999996</v>
      </c>
      <c r="GF14" s="9">
        <v>5.5860000000000003</v>
      </c>
      <c r="GG14" s="9">
        <v>10.502000000000001</v>
      </c>
      <c r="GH14" s="9">
        <v>3.2829999999999999</v>
      </c>
      <c r="GI14" s="9">
        <v>7.218</v>
      </c>
      <c r="GJ14" s="9">
        <v>13.794</v>
      </c>
      <c r="GK14" s="9">
        <v>4.6689999999999996</v>
      </c>
      <c r="GL14" s="9">
        <v>9.1259999999999994</v>
      </c>
      <c r="GM14" s="9">
        <v>29.347000000000001</v>
      </c>
      <c r="GN14" s="9">
        <v>14.032999999999999</v>
      </c>
      <c r="GO14" s="9">
        <v>34</v>
      </c>
      <c r="GP14" s="9">
        <v>31.504999999999999</v>
      </c>
      <c r="GQ14" s="9">
        <v>11.045999999999999</v>
      </c>
      <c r="GR14" s="9">
        <v>20.459</v>
      </c>
      <c r="GS14" s="9">
        <v>3.367</v>
      </c>
      <c r="GT14" s="9">
        <v>1.19</v>
      </c>
      <c r="GU14" s="9">
        <v>2.1779999999999999</v>
      </c>
      <c r="GV14" s="9">
        <v>4.258</v>
      </c>
      <c r="GW14" s="9">
        <v>2.11</v>
      </c>
      <c r="GX14" s="9">
        <v>2.149</v>
      </c>
      <c r="GY14" s="9">
        <v>9.9740000000000002</v>
      </c>
      <c r="GZ14" s="9">
        <v>3.306</v>
      </c>
      <c r="HA14" s="9">
        <v>6.6680000000000001</v>
      </c>
      <c r="HB14" s="9">
        <v>13.906000000000001</v>
      </c>
      <c r="HC14" s="9">
        <v>4.4409999999999998</v>
      </c>
      <c r="HD14" s="9">
        <v>9.4649999999999999</v>
      </c>
      <c r="HE14" s="9">
        <v>39</v>
      </c>
      <c r="HF14" s="9">
        <v>33.076999999999998</v>
      </c>
      <c r="HG14" s="9">
        <v>40.713999999999999</v>
      </c>
      <c r="HH14" s="9">
        <v>60.639000000000003</v>
      </c>
      <c r="HI14" s="9">
        <v>15.246</v>
      </c>
      <c r="HJ14" s="9">
        <v>45.392000000000003</v>
      </c>
      <c r="HK14" s="9">
        <v>3.593</v>
      </c>
      <c r="HL14" s="9">
        <v>0</v>
      </c>
      <c r="HM14" s="9">
        <v>3.593</v>
      </c>
      <c r="HN14" s="9">
        <v>11.617000000000001</v>
      </c>
      <c r="HO14" s="9">
        <v>2.6749999999999998</v>
      </c>
      <c r="HP14" s="9">
        <v>8.9429999999999996</v>
      </c>
      <c r="HQ14" s="9">
        <v>13.138</v>
      </c>
      <c r="HR14" s="9">
        <v>2.64</v>
      </c>
      <c r="HS14" s="9">
        <v>10.497</v>
      </c>
      <c r="HT14" s="9">
        <v>32.290999999999997</v>
      </c>
      <c r="HU14" s="9">
        <v>9.9320000000000004</v>
      </c>
      <c r="HV14" s="9">
        <v>22.359000000000002</v>
      </c>
      <c r="HW14" s="9">
        <v>52</v>
      </c>
      <c r="HX14" s="9">
        <v>52</v>
      </c>
      <c r="HY14" s="9">
        <v>50.912999999999997</v>
      </c>
      <c r="HZ14" s="9">
        <v>40.406999999999996</v>
      </c>
      <c r="IA14" s="9">
        <v>9.0459999999999994</v>
      </c>
      <c r="IB14" s="9">
        <v>31.361000000000001</v>
      </c>
      <c r="IC14" s="9">
        <v>3.593</v>
      </c>
      <c r="ID14" s="9">
        <v>0</v>
      </c>
      <c r="IE14" s="9">
        <v>3.593</v>
      </c>
      <c r="IF14" s="9">
        <v>8.74</v>
      </c>
      <c r="IG14" s="9">
        <v>2.1869999999999998</v>
      </c>
      <c r="IH14" s="9">
        <v>6.5529999999999999</v>
      </c>
      <c r="II14" s="9">
        <v>8.1620000000000008</v>
      </c>
      <c r="IJ14" s="9">
        <v>1.7509999999999999</v>
      </c>
      <c r="IK14" s="9">
        <v>6.4109999999999996</v>
      </c>
      <c r="IL14" s="9">
        <v>19.911000000000001</v>
      </c>
      <c r="IM14" s="9">
        <v>5.1079999999999997</v>
      </c>
      <c r="IN14" s="9">
        <v>14.804</v>
      </c>
      <c r="IO14" s="9">
        <v>48.838999999999999</v>
      </c>
      <c r="IP14" s="9">
        <v>52</v>
      </c>
      <c r="IQ14" s="9">
        <v>41.066000000000003</v>
      </c>
    </row>
    <row r="15" spans="1:251">
      <c r="A15" s="10">
        <v>43497</v>
      </c>
      <c r="B15" s="9">
        <v>70.332999999999998</v>
      </c>
      <c r="C15" s="9">
        <v>14.292</v>
      </c>
      <c r="D15" s="9">
        <v>8.3089999999999993</v>
      </c>
      <c r="E15" s="9">
        <v>5.9829999999999997</v>
      </c>
      <c r="F15" s="9">
        <v>24.77</v>
      </c>
      <c r="G15" s="9">
        <v>10.451000000000001</v>
      </c>
      <c r="H15" s="9">
        <v>14.318</v>
      </c>
      <c r="I15" s="9">
        <v>27.108000000000001</v>
      </c>
      <c r="J15" s="9">
        <v>8.7230000000000008</v>
      </c>
      <c r="K15" s="9">
        <v>18.385999999999999</v>
      </c>
      <c r="L15" s="9">
        <v>49.73</v>
      </c>
      <c r="M15" s="9">
        <v>18.085000000000001</v>
      </c>
      <c r="N15" s="9">
        <v>31.646000000000001</v>
      </c>
      <c r="O15" s="9">
        <v>34</v>
      </c>
      <c r="P15" s="9">
        <v>27.236999999999998</v>
      </c>
      <c r="Q15" s="9">
        <v>34</v>
      </c>
      <c r="R15" s="9">
        <v>38.590000000000003</v>
      </c>
      <c r="S15" s="9">
        <v>18.568000000000001</v>
      </c>
      <c r="T15" s="9">
        <v>20.021999999999998</v>
      </c>
      <c r="U15" s="9">
        <v>4.6630000000000003</v>
      </c>
      <c r="V15" s="9">
        <v>2.1360000000000001</v>
      </c>
      <c r="W15" s="9">
        <v>2.528</v>
      </c>
      <c r="X15" s="9">
        <v>6.8140000000000001</v>
      </c>
      <c r="Y15" s="9">
        <v>3.6070000000000002</v>
      </c>
      <c r="Z15" s="9">
        <v>3.2069999999999999</v>
      </c>
      <c r="AA15" s="9">
        <v>6.4809999999999999</v>
      </c>
      <c r="AB15" s="9">
        <v>3.298</v>
      </c>
      <c r="AC15" s="9">
        <v>3.1840000000000002</v>
      </c>
      <c r="AD15" s="9">
        <v>20.631</v>
      </c>
      <c r="AE15" s="9">
        <v>9.5269999999999992</v>
      </c>
      <c r="AF15" s="9">
        <v>11.103999999999999</v>
      </c>
      <c r="AG15" s="9">
        <v>52</v>
      </c>
      <c r="AH15" s="9">
        <v>51.09</v>
      </c>
      <c r="AI15" s="9">
        <v>52</v>
      </c>
      <c r="AJ15" s="9">
        <v>18.257999999999999</v>
      </c>
      <c r="AK15" s="9">
        <v>8.734</v>
      </c>
      <c r="AL15" s="9">
        <v>9.5239999999999991</v>
      </c>
      <c r="AM15" s="9">
        <v>3.347</v>
      </c>
      <c r="AN15" s="9">
        <v>2.1859999999999999</v>
      </c>
      <c r="AO15" s="9">
        <v>1.161</v>
      </c>
      <c r="AP15" s="9">
        <v>3.88</v>
      </c>
      <c r="AQ15" s="9">
        <v>1.149</v>
      </c>
      <c r="AR15" s="9">
        <v>2.7309999999999999</v>
      </c>
      <c r="AS15" s="9">
        <v>3.7109999999999999</v>
      </c>
      <c r="AT15" s="9">
        <v>1.389</v>
      </c>
      <c r="AU15" s="9">
        <v>2.3220000000000001</v>
      </c>
      <c r="AV15" s="9">
        <v>7.32</v>
      </c>
      <c r="AW15" s="9">
        <v>4.0090000000000003</v>
      </c>
      <c r="AX15" s="9">
        <v>3.3109999999999999</v>
      </c>
      <c r="AY15" s="9">
        <v>33.384</v>
      </c>
      <c r="AZ15" s="9">
        <v>38.963999999999999</v>
      </c>
      <c r="BA15" s="9">
        <v>26</v>
      </c>
      <c r="BB15" s="9">
        <v>68.036000000000001</v>
      </c>
      <c r="BC15" s="9">
        <v>27.045000000000002</v>
      </c>
      <c r="BD15" s="9">
        <v>40.991</v>
      </c>
      <c r="BE15" s="9">
        <v>8.7870000000000008</v>
      </c>
      <c r="BF15" s="9">
        <v>5.6589999999999998</v>
      </c>
      <c r="BG15" s="9">
        <v>3.1269999999999998</v>
      </c>
      <c r="BH15" s="9">
        <v>16.058</v>
      </c>
      <c r="BI15" s="9">
        <v>5.1360000000000001</v>
      </c>
      <c r="BJ15" s="9">
        <v>10.920999999999999</v>
      </c>
      <c r="BK15" s="9">
        <v>11.856</v>
      </c>
      <c r="BL15" s="9">
        <v>4.4050000000000002</v>
      </c>
      <c r="BM15" s="9">
        <v>7.4509999999999996</v>
      </c>
      <c r="BN15" s="9">
        <v>31.335999999999999</v>
      </c>
      <c r="BO15" s="9">
        <v>11.845000000000001</v>
      </c>
      <c r="BP15" s="9">
        <v>19.492000000000001</v>
      </c>
      <c r="BQ15" s="9">
        <v>43</v>
      </c>
      <c r="BR15" s="9">
        <v>30.7</v>
      </c>
      <c r="BS15" s="9">
        <v>49.286999999999999</v>
      </c>
      <c r="BT15" s="9">
        <v>144.482</v>
      </c>
      <c r="BU15" s="9">
        <v>57.289000000000001</v>
      </c>
      <c r="BV15" s="9">
        <v>87.192999999999998</v>
      </c>
      <c r="BW15" s="9">
        <v>16.856000000000002</v>
      </c>
      <c r="BX15" s="9">
        <v>6.569</v>
      </c>
      <c r="BY15" s="9">
        <v>10.287000000000001</v>
      </c>
      <c r="BZ15" s="9">
        <v>24.347000000000001</v>
      </c>
      <c r="CA15" s="9">
        <v>10.602</v>
      </c>
      <c r="CB15" s="9">
        <v>13.744999999999999</v>
      </c>
      <c r="CC15" s="9">
        <v>36.776000000000003</v>
      </c>
      <c r="CD15" s="9">
        <v>13.151999999999999</v>
      </c>
      <c r="CE15" s="9">
        <v>23.623999999999999</v>
      </c>
      <c r="CF15" s="9">
        <v>66.501999999999995</v>
      </c>
      <c r="CG15" s="9">
        <v>26.966000000000001</v>
      </c>
      <c r="CH15" s="9">
        <v>39.536999999999999</v>
      </c>
      <c r="CI15" s="9">
        <v>34</v>
      </c>
      <c r="CJ15" s="9">
        <v>40</v>
      </c>
      <c r="CK15" s="9">
        <v>28.771999999999998</v>
      </c>
      <c r="CL15" s="9">
        <v>61.393999999999998</v>
      </c>
      <c r="CM15" s="9">
        <v>23.32</v>
      </c>
      <c r="CN15" s="9">
        <v>38.073999999999998</v>
      </c>
      <c r="CO15" s="9">
        <v>5.0170000000000003</v>
      </c>
      <c r="CP15" s="9">
        <v>2.778</v>
      </c>
      <c r="CQ15" s="9">
        <v>2.2389999999999999</v>
      </c>
      <c r="CR15" s="9">
        <v>13.214</v>
      </c>
      <c r="CS15" s="9">
        <v>6.1639999999999997</v>
      </c>
      <c r="CT15" s="9">
        <v>7.05</v>
      </c>
      <c r="CU15" s="9">
        <v>14.786</v>
      </c>
      <c r="CV15" s="9">
        <v>5.2060000000000004</v>
      </c>
      <c r="CW15" s="9">
        <v>9.58</v>
      </c>
      <c r="CX15" s="9">
        <v>28.376999999999999</v>
      </c>
      <c r="CY15" s="9">
        <v>9.1720000000000006</v>
      </c>
      <c r="CZ15" s="9">
        <v>19.204999999999998</v>
      </c>
      <c r="DA15" s="9">
        <v>40.082999999999998</v>
      </c>
      <c r="DB15" s="9">
        <v>27.795999999999999</v>
      </c>
      <c r="DC15" s="9">
        <v>51.381</v>
      </c>
      <c r="DD15" s="9">
        <v>213.72200000000001</v>
      </c>
      <c r="DE15" s="9">
        <v>82.796000000000006</v>
      </c>
      <c r="DF15" s="9">
        <v>130.92599999999999</v>
      </c>
      <c r="DG15" s="9">
        <v>26.15</v>
      </c>
      <c r="DH15" s="9">
        <v>7.4539999999999997</v>
      </c>
      <c r="DI15" s="9">
        <v>18.695</v>
      </c>
      <c r="DJ15" s="9">
        <v>29.594999999999999</v>
      </c>
      <c r="DK15" s="9">
        <v>14.375999999999999</v>
      </c>
      <c r="DL15" s="9">
        <v>15.218999999999999</v>
      </c>
      <c r="DM15" s="9">
        <v>54.308</v>
      </c>
      <c r="DN15" s="9">
        <v>26.867999999999999</v>
      </c>
      <c r="DO15" s="9">
        <v>27.44</v>
      </c>
      <c r="DP15" s="9">
        <v>103.67</v>
      </c>
      <c r="DQ15" s="9">
        <v>34.098999999999997</v>
      </c>
      <c r="DR15" s="9">
        <v>69.570999999999998</v>
      </c>
      <c r="DS15" s="9">
        <v>47</v>
      </c>
      <c r="DT15" s="9">
        <v>30</v>
      </c>
      <c r="DU15" s="9">
        <v>52</v>
      </c>
      <c r="DV15" s="9">
        <v>210.464</v>
      </c>
      <c r="DW15" s="9">
        <v>81.384</v>
      </c>
      <c r="DX15" s="9">
        <v>129.08000000000001</v>
      </c>
      <c r="DY15" s="9">
        <v>25.57</v>
      </c>
      <c r="DZ15" s="9">
        <v>7.4539999999999997</v>
      </c>
      <c r="EA15" s="9">
        <v>18.114999999999998</v>
      </c>
      <c r="EB15" s="9">
        <v>28.945</v>
      </c>
      <c r="EC15" s="9">
        <v>14.375999999999999</v>
      </c>
      <c r="ED15" s="9">
        <v>14.57</v>
      </c>
      <c r="EE15" s="9">
        <v>54.308</v>
      </c>
      <c r="EF15" s="9">
        <v>26.867999999999999</v>
      </c>
      <c r="EG15" s="9">
        <v>27.44</v>
      </c>
      <c r="EH15" s="9">
        <v>101.64100000000001</v>
      </c>
      <c r="EI15" s="9">
        <v>32.686</v>
      </c>
      <c r="EJ15" s="9">
        <v>68.953999999999994</v>
      </c>
      <c r="EK15" s="9">
        <v>47</v>
      </c>
      <c r="EL15" s="9">
        <v>28.152000000000001</v>
      </c>
      <c r="EM15" s="9">
        <v>52</v>
      </c>
      <c r="EN15" s="9">
        <v>80.451999999999998</v>
      </c>
      <c r="EO15" s="9">
        <v>34.509</v>
      </c>
      <c r="EP15" s="9">
        <v>45.942</v>
      </c>
      <c r="EQ15" s="9">
        <v>8.7010000000000005</v>
      </c>
      <c r="ER15" s="9">
        <v>3.4289999999999998</v>
      </c>
      <c r="ES15" s="9">
        <v>5.2720000000000002</v>
      </c>
      <c r="ET15" s="9">
        <v>11.007</v>
      </c>
      <c r="EU15" s="9">
        <v>7.5060000000000002</v>
      </c>
      <c r="EV15" s="9">
        <v>3.5009999999999999</v>
      </c>
      <c r="EW15" s="9">
        <v>24.736000000000001</v>
      </c>
      <c r="EX15" s="9">
        <v>12.036</v>
      </c>
      <c r="EY15" s="9">
        <v>12.7</v>
      </c>
      <c r="EZ15" s="9">
        <v>36.006999999999998</v>
      </c>
      <c r="FA15" s="9">
        <v>11.538</v>
      </c>
      <c r="FB15" s="9">
        <v>24.469000000000001</v>
      </c>
      <c r="FC15" s="9">
        <v>32.890999999999998</v>
      </c>
      <c r="FD15" s="9">
        <v>26</v>
      </c>
      <c r="FE15" s="9">
        <v>52</v>
      </c>
      <c r="FF15" s="9">
        <v>73.263000000000005</v>
      </c>
      <c r="FG15" s="9">
        <v>28.318000000000001</v>
      </c>
      <c r="FH15" s="9">
        <v>44.945999999999998</v>
      </c>
      <c r="FI15" s="9">
        <v>7.8470000000000004</v>
      </c>
      <c r="FJ15" s="9">
        <v>2.7149999999999999</v>
      </c>
      <c r="FK15" s="9">
        <v>5.1319999999999997</v>
      </c>
      <c r="FL15" s="9">
        <v>12.877000000000001</v>
      </c>
      <c r="FM15" s="9">
        <v>4.2480000000000002</v>
      </c>
      <c r="FN15" s="9">
        <v>8.6289999999999996</v>
      </c>
      <c r="FO15" s="9">
        <v>18.588999999999999</v>
      </c>
      <c r="FP15" s="9">
        <v>9.2829999999999995</v>
      </c>
      <c r="FQ15" s="9">
        <v>9.3049999999999997</v>
      </c>
      <c r="FR15" s="9">
        <v>33.950000000000003</v>
      </c>
      <c r="FS15" s="9">
        <v>12.071</v>
      </c>
      <c r="FT15" s="9">
        <v>21.879000000000001</v>
      </c>
      <c r="FU15" s="9">
        <v>44.268000000000001</v>
      </c>
      <c r="FV15" s="9">
        <v>41.329000000000001</v>
      </c>
      <c r="FW15" s="9">
        <v>45.720999999999997</v>
      </c>
      <c r="FX15" s="9">
        <v>46.115000000000002</v>
      </c>
      <c r="FY15" s="9">
        <v>19.785</v>
      </c>
      <c r="FZ15" s="9">
        <v>26.33</v>
      </c>
      <c r="GA15" s="9">
        <v>5.0119999999999996</v>
      </c>
      <c r="GB15" s="9">
        <v>2.161</v>
      </c>
      <c r="GC15" s="9">
        <v>2.851</v>
      </c>
      <c r="GD15" s="9">
        <v>8.7219999999999995</v>
      </c>
      <c r="GE15" s="9">
        <v>2.8359999999999999</v>
      </c>
      <c r="GF15" s="9">
        <v>5.8860000000000001</v>
      </c>
      <c r="GG15" s="9">
        <v>10.335000000000001</v>
      </c>
      <c r="GH15" s="9">
        <v>6.1379999999999999</v>
      </c>
      <c r="GI15" s="9">
        <v>4.1970000000000001</v>
      </c>
      <c r="GJ15" s="9">
        <v>22.045999999999999</v>
      </c>
      <c r="GK15" s="9">
        <v>8.6489999999999991</v>
      </c>
      <c r="GL15" s="9">
        <v>13.396000000000001</v>
      </c>
      <c r="GM15" s="9">
        <v>49.567999999999998</v>
      </c>
      <c r="GN15" s="9">
        <v>48.445</v>
      </c>
      <c r="GO15" s="9">
        <v>50.716000000000001</v>
      </c>
      <c r="GP15" s="9">
        <v>27.148</v>
      </c>
      <c r="GQ15" s="9">
        <v>8.532</v>
      </c>
      <c r="GR15" s="9">
        <v>18.616</v>
      </c>
      <c r="GS15" s="9">
        <v>2.8359999999999999</v>
      </c>
      <c r="GT15" s="9">
        <v>0.55400000000000005</v>
      </c>
      <c r="GU15" s="9">
        <v>2.282</v>
      </c>
      <c r="GV15" s="9">
        <v>4.1550000000000002</v>
      </c>
      <c r="GW15" s="9">
        <v>1.4119999999999999</v>
      </c>
      <c r="GX15" s="9">
        <v>2.7429999999999999</v>
      </c>
      <c r="GY15" s="9">
        <v>8.2530000000000001</v>
      </c>
      <c r="GZ15" s="9">
        <v>3.145</v>
      </c>
      <c r="HA15" s="9">
        <v>5.109</v>
      </c>
      <c r="HB15" s="9">
        <v>11.904</v>
      </c>
      <c r="HC15" s="9">
        <v>3.4220000000000002</v>
      </c>
      <c r="HD15" s="9">
        <v>8.4830000000000005</v>
      </c>
      <c r="HE15" s="9">
        <v>35.819000000000003</v>
      </c>
      <c r="HF15" s="9">
        <v>32.197000000000003</v>
      </c>
      <c r="HG15" s="9">
        <v>41.427</v>
      </c>
      <c r="HH15" s="9">
        <v>56.749000000000002</v>
      </c>
      <c r="HI15" s="9">
        <v>18.556999999999999</v>
      </c>
      <c r="HJ15" s="9">
        <v>38.192</v>
      </c>
      <c r="HK15" s="9">
        <v>9.0210000000000008</v>
      </c>
      <c r="HL15" s="9">
        <v>1.31</v>
      </c>
      <c r="HM15" s="9">
        <v>7.7110000000000003</v>
      </c>
      <c r="HN15" s="9">
        <v>5.0609999999999999</v>
      </c>
      <c r="HO15" s="9">
        <v>2.621</v>
      </c>
      <c r="HP15" s="9">
        <v>2.44</v>
      </c>
      <c r="HQ15" s="9">
        <v>10.983000000000001</v>
      </c>
      <c r="HR15" s="9">
        <v>5.548</v>
      </c>
      <c r="HS15" s="9">
        <v>5.4349999999999996</v>
      </c>
      <c r="HT15" s="9">
        <v>31.684000000000001</v>
      </c>
      <c r="HU15" s="9">
        <v>9.077</v>
      </c>
      <c r="HV15" s="9">
        <v>22.606000000000002</v>
      </c>
      <c r="HW15" s="9">
        <v>52</v>
      </c>
      <c r="HX15" s="9">
        <v>47.389000000000003</v>
      </c>
      <c r="HY15" s="9">
        <v>52</v>
      </c>
      <c r="HZ15" s="9">
        <v>34.555</v>
      </c>
      <c r="IA15" s="9">
        <v>10.526</v>
      </c>
      <c r="IB15" s="9">
        <v>24.027999999999999</v>
      </c>
      <c r="IC15" s="9">
        <v>6.0119999999999996</v>
      </c>
      <c r="ID15" s="9">
        <v>0.78700000000000003</v>
      </c>
      <c r="IE15" s="9">
        <v>5.2249999999999996</v>
      </c>
      <c r="IF15" s="9">
        <v>2.5339999999999998</v>
      </c>
      <c r="IG15" s="9">
        <v>1.228</v>
      </c>
      <c r="IH15" s="9">
        <v>1.306</v>
      </c>
      <c r="II15" s="9">
        <v>7.8479999999999999</v>
      </c>
      <c r="IJ15" s="9">
        <v>3.7490000000000001</v>
      </c>
      <c r="IK15" s="9">
        <v>4.0979999999999999</v>
      </c>
      <c r="IL15" s="9">
        <v>18.16</v>
      </c>
      <c r="IM15" s="9">
        <v>4.7619999999999996</v>
      </c>
      <c r="IN15" s="9">
        <v>13.398</v>
      </c>
      <c r="IO15" s="9">
        <v>52</v>
      </c>
      <c r="IP15" s="9">
        <v>35.719000000000001</v>
      </c>
      <c r="IQ15" s="9">
        <v>52</v>
      </c>
    </row>
    <row r="16" spans="1:251">
      <c r="A16" s="10">
        <v>43862</v>
      </c>
      <c r="B16" s="9">
        <v>71.962000000000003</v>
      </c>
      <c r="C16" s="9">
        <v>14.183</v>
      </c>
      <c r="D16" s="9">
        <v>3.97</v>
      </c>
      <c r="E16" s="9">
        <v>10.212999999999999</v>
      </c>
      <c r="F16" s="9">
        <v>21.893999999999998</v>
      </c>
      <c r="G16" s="9">
        <v>7.9779999999999998</v>
      </c>
      <c r="H16" s="9">
        <v>13.916</v>
      </c>
      <c r="I16" s="9">
        <v>35.970999999999997</v>
      </c>
      <c r="J16" s="9">
        <v>17.574999999999999</v>
      </c>
      <c r="K16" s="9">
        <v>18.396000000000001</v>
      </c>
      <c r="L16" s="9">
        <v>52.115000000000002</v>
      </c>
      <c r="M16" s="9">
        <v>22.678000000000001</v>
      </c>
      <c r="N16" s="9">
        <v>29.437000000000001</v>
      </c>
      <c r="O16" s="9">
        <v>26</v>
      </c>
      <c r="P16" s="9">
        <v>26</v>
      </c>
      <c r="Q16" s="9">
        <v>26.728999999999999</v>
      </c>
      <c r="R16" s="9">
        <v>36.875999999999998</v>
      </c>
      <c r="S16" s="9">
        <v>20.303999999999998</v>
      </c>
      <c r="T16" s="9">
        <v>16.571999999999999</v>
      </c>
      <c r="U16" s="9">
        <v>2.3889999999999998</v>
      </c>
      <c r="V16" s="9">
        <v>0</v>
      </c>
      <c r="W16" s="9">
        <v>2.3889999999999998</v>
      </c>
      <c r="X16" s="9">
        <v>6.6210000000000004</v>
      </c>
      <c r="Y16" s="9">
        <v>4.2960000000000003</v>
      </c>
      <c r="Z16" s="9">
        <v>2.3250000000000002</v>
      </c>
      <c r="AA16" s="9">
        <v>14.263999999999999</v>
      </c>
      <c r="AB16" s="9">
        <v>8.9580000000000002</v>
      </c>
      <c r="AC16" s="9">
        <v>5.3049999999999997</v>
      </c>
      <c r="AD16" s="9">
        <v>13.603</v>
      </c>
      <c r="AE16" s="9">
        <v>7.05</v>
      </c>
      <c r="AF16" s="9">
        <v>6.5529999999999999</v>
      </c>
      <c r="AG16" s="9">
        <v>24.943000000000001</v>
      </c>
      <c r="AH16" s="9">
        <v>26</v>
      </c>
      <c r="AI16" s="9">
        <v>20.172000000000001</v>
      </c>
      <c r="AJ16" s="9">
        <v>13.664</v>
      </c>
      <c r="AK16" s="9">
        <v>6.5019999999999998</v>
      </c>
      <c r="AL16" s="9">
        <v>7.1619999999999999</v>
      </c>
      <c r="AM16" s="9">
        <v>1.198</v>
      </c>
      <c r="AN16" s="9">
        <v>0.61799999999999999</v>
      </c>
      <c r="AO16" s="9">
        <v>0.57999999999999996</v>
      </c>
      <c r="AP16" s="9">
        <v>4.2210000000000001</v>
      </c>
      <c r="AQ16" s="9">
        <v>2.2149999999999999</v>
      </c>
      <c r="AR16" s="9">
        <v>2.0059999999999998</v>
      </c>
      <c r="AS16" s="9">
        <v>2.4449999999999998</v>
      </c>
      <c r="AT16" s="9">
        <v>1.758</v>
      </c>
      <c r="AU16" s="9">
        <v>0.68700000000000006</v>
      </c>
      <c r="AV16" s="9">
        <v>5.8010000000000002</v>
      </c>
      <c r="AW16" s="9">
        <v>1.9119999999999999</v>
      </c>
      <c r="AX16" s="9">
        <v>3.8889999999999998</v>
      </c>
      <c r="AY16" s="9">
        <v>20.146000000000001</v>
      </c>
      <c r="AZ16" s="9">
        <v>13</v>
      </c>
      <c r="BA16" s="9">
        <v>57.173000000000002</v>
      </c>
      <c r="BB16" s="9">
        <v>84.896000000000001</v>
      </c>
      <c r="BC16" s="9">
        <v>33.915999999999997</v>
      </c>
      <c r="BD16" s="9">
        <v>50.98</v>
      </c>
      <c r="BE16" s="9">
        <v>8.984</v>
      </c>
      <c r="BF16" s="9">
        <v>1.762</v>
      </c>
      <c r="BG16" s="9">
        <v>7.2210000000000001</v>
      </c>
      <c r="BH16" s="9">
        <v>20.545999999999999</v>
      </c>
      <c r="BI16" s="9">
        <v>9.3330000000000002</v>
      </c>
      <c r="BJ16" s="9">
        <v>11.212</v>
      </c>
      <c r="BK16" s="9">
        <v>24.184000000000001</v>
      </c>
      <c r="BL16" s="9">
        <v>10.629</v>
      </c>
      <c r="BM16" s="9">
        <v>13.555999999999999</v>
      </c>
      <c r="BN16" s="9">
        <v>31.181999999999999</v>
      </c>
      <c r="BO16" s="9">
        <v>12.191000000000001</v>
      </c>
      <c r="BP16" s="9">
        <v>18.991</v>
      </c>
      <c r="BQ16" s="9">
        <v>21.95</v>
      </c>
      <c r="BR16" s="9">
        <v>21</v>
      </c>
      <c r="BS16" s="9">
        <v>26</v>
      </c>
      <c r="BT16" s="9">
        <v>126.044</v>
      </c>
      <c r="BU16" s="9">
        <v>38.927999999999997</v>
      </c>
      <c r="BV16" s="9">
        <v>87.114999999999995</v>
      </c>
      <c r="BW16" s="9">
        <v>20.484000000000002</v>
      </c>
      <c r="BX16" s="9">
        <v>1.659</v>
      </c>
      <c r="BY16" s="9">
        <v>18.824999999999999</v>
      </c>
      <c r="BZ16" s="9">
        <v>20.216000000000001</v>
      </c>
      <c r="CA16" s="9">
        <v>7.0910000000000002</v>
      </c>
      <c r="CB16" s="9">
        <v>13.125</v>
      </c>
      <c r="CC16" s="9">
        <v>32.899000000000001</v>
      </c>
      <c r="CD16" s="9">
        <v>15.364000000000001</v>
      </c>
      <c r="CE16" s="9">
        <v>17.535</v>
      </c>
      <c r="CF16" s="9">
        <v>52.444000000000003</v>
      </c>
      <c r="CG16" s="9">
        <v>14.814</v>
      </c>
      <c r="CH16" s="9">
        <v>37.630000000000003</v>
      </c>
      <c r="CI16" s="9">
        <v>26</v>
      </c>
      <c r="CJ16" s="9">
        <v>26</v>
      </c>
      <c r="CK16" s="9">
        <v>26</v>
      </c>
      <c r="CL16" s="9">
        <v>64.227000000000004</v>
      </c>
      <c r="CM16" s="9">
        <v>33.963000000000001</v>
      </c>
      <c r="CN16" s="9">
        <v>30.263999999999999</v>
      </c>
      <c r="CO16" s="9">
        <v>4.9809999999999999</v>
      </c>
      <c r="CP16" s="9">
        <v>4.1760000000000002</v>
      </c>
      <c r="CQ16" s="9">
        <v>0.80500000000000005</v>
      </c>
      <c r="CR16" s="9">
        <v>8.81</v>
      </c>
      <c r="CS16" s="9">
        <v>3.198</v>
      </c>
      <c r="CT16" s="9">
        <v>5.6120000000000001</v>
      </c>
      <c r="CU16" s="9">
        <v>16.048999999999999</v>
      </c>
      <c r="CV16" s="9">
        <v>10.797000000000001</v>
      </c>
      <c r="CW16" s="9">
        <v>5.2519999999999998</v>
      </c>
      <c r="CX16" s="9">
        <v>34.387</v>
      </c>
      <c r="CY16" s="9">
        <v>15.792</v>
      </c>
      <c r="CZ16" s="9">
        <v>18.596</v>
      </c>
      <c r="DA16" s="9">
        <v>52</v>
      </c>
      <c r="DB16" s="9">
        <v>27.937000000000001</v>
      </c>
      <c r="DC16" s="9">
        <v>79.844999999999999</v>
      </c>
      <c r="DD16" s="9">
        <v>219.93700000000001</v>
      </c>
      <c r="DE16" s="9">
        <v>82.081999999999994</v>
      </c>
      <c r="DF16" s="9">
        <v>137.85499999999999</v>
      </c>
      <c r="DG16" s="9">
        <v>24.597000000000001</v>
      </c>
      <c r="DH16" s="9">
        <v>9.4459999999999997</v>
      </c>
      <c r="DI16" s="9">
        <v>15.151</v>
      </c>
      <c r="DJ16" s="9">
        <v>36.329000000000001</v>
      </c>
      <c r="DK16" s="9">
        <v>13.262</v>
      </c>
      <c r="DL16" s="9">
        <v>23.067</v>
      </c>
      <c r="DM16" s="9">
        <v>58.231000000000002</v>
      </c>
      <c r="DN16" s="9">
        <v>25.553000000000001</v>
      </c>
      <c r="DO16" s="9">
        <v>32.677999999999997</v>
      </c>
      <c r="DP16" s="9">
        <v>100.78</v>
      </c>
      <c r="DQ16" s="9">
        <v>33.822000000000003</v>
      </c>
      <c r="DR16" s="9">
        <v>66.959000000000003</v>
      </c>
      <c r="DS16" s="9">
        <v>40</v>
      </c>
      <c r="DT16" s="9">
        <v>31.259</v>
      </c>
      <c r="DU16" s="9">
        <v>43.993000000000002</v>
      </c>
      <c r="DV16" s="9">
        <v>219.24799999999999</v>
      </c>
      <c r="DW16" s="9">
        <v>81.393000000000001</v>
      </c>
      <c r="DX16" s="9">
        <v>137.85499999999999</v>
      </c>
      <c r="DY16" s="9">
        <v>24.597000000000001</v>
      </c>
      <c r="DZ16" s="9">
        <v>9.4459999999999997</v>
      </c>
      <c r="EA16" s="9">
        <v>15.151</v>
      </c>
      <c r="EB16" s="9">
        <v>36.329000000000001</v>
      </c>
      <c r="EC16" s="9">
        <v>13.262</v>
      </c>
      <c r="ED16" s="9">
        <v>23.067</v>
      </c>
      <c r="EE16" s="9">
        <v>58.231000000000002</v>
      </c>
      <c r="EF16" s="9">
        <v>25.553000000000001</v>
      </c>
      <c r="EG16" s="9">
        <v>32.677999999999997</v>
      </c>
      <c r="EH16" s="9">
        <v>100.09099999999999</v>
      </c>
      <c r="EI16" s="9">
        <v>33.131999999999998</v>
      </c>
      <c r="EJ16" s="9">
        <v>66.959000000000003</v>
      </c>
      <c r="EK16" s="9">
        <v>40</v>
      </c>
      <c r="EL16" s="9">
        <v>30</v>
      </c>
      <c r="EM16" s="9">
        <v>43.993000000000002</v>
      </c>
      <c r="EN16" s="9">
        <v>77.463999999999999</v>
      </c>
      <c r="EO16" s="9">
        <v>34.189</v>
      </c>
      <c r="EP16" s="9">
        <v>43.274999999999999</v>
      </c>
      <c r="EQ16" s="9">
        <v>7.3220000000000001</v>
      </c>
      <c r="ER16" s="9">
        <v>2.847</v>
      </c>
      <c r="ES16" s="9">
        <v>4.4740000000000002</v>
      </c>
      <c r="ET16" s="9">
        <v>13.837999999999999</v>
      </c>
      <c r="EU16" s="9">
        <v>7.5039999999999996</v>
      </c>
      <c r="EV16" s="9">
        <v>6.3339999999999996</v>
      </c>
      <c r="EW16" s="9">
        <v>27.19</v>
      </c>
      <c r="EX16" s="9">
        <v>11.257</v>
      </c>
      <c r="EY16" s="9">
        <v>15.933</v>
      </c>
      <c r="EZ16" s="9">
        <v>29.114000000000001</v>
      </c>
      <c r="FA16" s="9">
        <v>12.58</v>
      </c>
      <c r="FB16" s="9">
        <v>16.533999999999999</v>
      </c>
      <c r="FC16" s="9">
        <v>26</v>
      </c>
      <c r="FD16" s="9">
        <v>26</v>
      </c>
      <c r="FE16" s="9">
        <v>27.838000000000001</v>
      </c>
      <c r="FF16" s="9">
        <v>76.328999999999994</v>
      </c>
      <c r="FG16" s="9">
        <v>25.201000000000001</v>
      </c>
      <c r="FH16" s="9">
        <v>51.128</v>
      </c>
      <c r="FI16" s="9">
        <v>12.116</v>
      </c>
      <c r="FJ16" s="9">
        <v>4.6840000000000002</v>
      </c>
      <c r="FK16" s="9">
        <v>7.4320000000000004</v>
      </c>
      <c r="FL16" s="9">
        <v>10.779</v>
      </c>
      <c r="FM16" s="9">
        <v>2.4020000000000001</v>
      </c>
      <c r="FN16" s="9">
        <v>8.3770000000000007</v>
      </c>
      <c r="FO16" s="9">
        <v>16.564</v>
      </c>
      <c r="FP16" s="9">
        <v>7.7110000000000003</v>
      </c>
      <c r="FQ16" s="9">
        <v>8.8539999999999992</v>
      </c>
      <c r="FR16" s="9">
        <v>36.869</v>
      </c>
      <c r="FS16" s="9">
        <v>10.404</v>
      </c>
      <c r="FT16" s="9">
        <v>26.465</v>
      </c>
      <c r="FU16" s="9">
        <v>43.823999999999998</v>
      </c>
      <c r="FV16" s="9">
        <v>39</v>
      </c>
      <c r="FW16" s="9">
        <v>52</v>
      </c>
      <c r="FX16" s="9">
        <v>44.392000000000003</v>
      </c>
      <c r="FY16" s="9">
        <v>14.433999999999999</v>
      </c>
      <c r="FZ16" s="9">
        <v>29.957999999999998</v>
      </c>
      <c r="GA16" s="9">
        <v>6.3470000000000004</v>
      </c>
      <c r="GB16" s="9">
        <v>2.431</v>
      </c>
      <c r="GC16" s="9">
        <v>3.9159999999999999</v>
      </c>
      <c r="GD16" s="9">
        <v>6.77</v>
      </c>
      <c r="GE16" s="9">
        <v>1.6859999999999999</v>
      </c>
      <c r="GF16" s="9">
        <v>5.0839999999999996</v>
      </c>
      <c r="GG16" s="9">
        <v>10.186999999999999</v>
      </c>
      <c r="GH16" s="9">
        <v>4.4470000000000001</v>
      </c>
      <c r="GI16" s="9">
        <v>5.74</v>
      </c>
      <c r="GJ16" s="9">
        <v>21.088000000000001</v>
      </c>
      <c r="GK16" s="9">
        <v>5.8689999999999998</v>
      </c>
      <c r="GL16" s="9">
        <v>15.218</v>
      </c>
      <c r="GM16" s="9">
        <v>43</v>
      </c>
      <c r="GN16" s="9">
        <v>40.505000000000003</v>
      </c>
      <c r="GO16" s="9">
        <v>50.143000000000001</v>
      </c>
      <c r="GP16" s="9">
        <v>31.937999999999999</v>
      </c>
      <c r="GQ16" s="9">
        <v>10.768000000000001</v>
      </c>
      <c r="GR16" s="9">
        <v>21.17</v>
      </c>
      <c r="GS16" s="9">
        <v>5.7690000000000001</v>
      </c>
      <c r="GT16" s="9">
        <v>2.2530000000000001</v>
      </c>
      <c r="GU16" s="9">
        <v>3.516</v>
      </c>
      <c r="GV16" s="9">
        <v>4.0090000000000003</v>
      </c>
      <c r="GW16" s="9">
        <v>0.71599999999999997</v>
      </c>
      <c r="GX16" s="9">
        <v>3.2930000000000001</v>
      </c>
      <c r="GY16" s="9">
        <v>6.3780000000000001</v>
      </c>
      <c r="GZ16" s="9">
        <v>3.2629999999999999</v>
      </c>
      <c r="HA16" s="9">
        <v>3.1139999999999999</v>
      </c>
      <c r="HB16" s="9">
        <v>15.782</v>
      </c>
      <c r="HC16" s="9">
        <v>4.5350000000000001</v>
      </c>
      <c r="HD16" s="9">
        <v>11.247</v>
      </c>
      <c r="HE16" s="9">
        <v>47.838999999999999</v>
      </c>
      <c r="HF16" s="9">
        <v>26.745000000000001</v>
      </c>
      <c r="HG16" s="9">
        <v>52</v>
      </c>
      <c r="HH16" s="9">
        <v>65.454999999999998</v>
      </c>
      <c r="HI16" s="9">
        <v>22.003</v>
      </c>
      <c r="HJ16" s="9">
        <v>43.451999999999998</v>
      </c>
      <c r="HK16" s="9">
        <v>5.16</v>
      </c>
      <c r="HL16" s="9">
        <v>1.915</v>
      </c>
      <c r="HM16" s="9">
        <v>3.2450000000000001</v>
      </c>
      <c r="HN16" s="9">
        <v>11.711</v>
      </c>
      <c r="HO16" s="9">
        <v>3.3559999999999999</v>
      </c>
      <c r="HP16" s="9">
        <v>8.3559999999999999</v>
      </c>
      <c r="HQ16" s="9">
        <v>14.476000000000001</v>
      </c>
      <c r="HR16" s="9">
        <v>6.585</v>
      </c>
      <c r="HS16" s="9">
        <v>7.891</v>
      </c>
      <c r="HT16" s="9">
        <v>34.106999999999999</v>
      </c>
      <c r="HU16" s="9">
        <v>10.147</v>
      </c>
      <c r="HV16" s="9">
        <v>23.96</v>
      </c>
      <c r="HW16" s="9">
        <v>52</v>
      </c>
      <c r="HX16" s="9">
        <v>38.31</v>
      </c>
      <c r="HY16" s="9">
        <v>52</v>
      </c>
      <c r="HZ16" s="9">
        <v>36.396999999999998</v>
      </c>
      <c r="IA16" s="9">
        <v>11.311999999999999</v>
      </c>
      <c r="IB16" s="9">
        <v>25.084</v>
      </c>
      <c r="IC16" s="9">
        <v>2.6720000000000002</v>
      </c>
      <c r="ID16" s="9">
        <v>0.69699999999999995</v>
      </c>
      <c r="IE16" s="9">
        <v>1.9750000000000001</v>
      </c>
      <c r="IF16" s="9">
        <v>7.8170000000000002</v>
      </c>
      <c r="IG16" s="9">
        <v>1.8340000000000001</v>
      </c>
      <c r="IH16" s="9">
        <v>5.9829999999999997</v>
      </c>
      <c r="II16" s="9">
        <v>8.7129999999999992</v>
      </c>
      <c r="IJ16" s="9">
        <v>3.8340000000000001</v>
      </c>
      <c r="IK16" s="9">
        <v>4.8789999999999996</v>
      </c>
      <c r="IL16" s="9">
        <v>17.195</v>
      </c>
      <c r="IM16" s="9">
        <v>4.9470000000000001</v>
      </c>
      <c r="IN16" s="9">
        <v>12.247</v>
      </c>
      <c r="IO16" s="9">
        <v>33.918999999999997</v>
      </c>
      <c r="IP16" s="9">
        <v>33.493000000000002</v>
      </c>
      <c r="IQ16" s="9">
        <v>35.374000000000002</v>
      </c>
    </row>
    <row r="17" spans="1:251">
      <c r="A17" s="10">
        <v>44228</v>
      </c>
      <c r="B17" s="9">
        <v>48.515999999999998</v>
      </c>
      <c r="C17" s="9">
        <v>12.702999999999999</v>
      </c>
      <c r="D17" s="9">
        <v>5.4660000000000002</v>
      </c>
      <c r="E17" s="9">
        <v>7.2370000000000001</v>
      </c>
      <c r="F17" s="9">
        <v>11.532999999999999</v>
      </c>
      <c r="G17" s="9">
        <v>5.548</v>
      </c>
      <c r="H17" s="9">
        <v>5.9859999999999998</v>
      </c>
      <c r="I17" s="9">
        <v>18.87</v>
      </c>
      <c r="J17" s="9">
        <v>7.6360000000000001</v>
      </c>
      <c r="K17" s="9">
        <v>11.234</v>
      </c>
      <c r="L17" s="9">
        <v>38.369999999999997</v>
      </c>
      <c r="M17" s="9">
        <v>14.31</v>
      </c>
      <c r="N17" s="9">
        <v>24.06</v>
      </c>
      <c r="O17" s="9">
        <v>47</v>
      </c>
      <c r="P17" s="9">
        <v>39.033999999999999</v>
      </c>
      <c r="Q17" s="9">
        <v>48.362000000000002</v>
      </c>
      <c r="R17" s="9">
        <v>46.463999999999999</v>
      </c>
      <c r="S17" s="9">
        <v>23.632000000000001</v>
      </c>
      <c r="T17" s="9">
        <v>22.832000000000001</v>
      </c>
      <c r="U17" s="9">
        <v>3.7959999999999998</v>
      </c>
      <c r="V17" s="9">
        <v>1.8879999999999999</v>
      </c>
      <c r="W17" s="9">
        <v>1.9079999999999999</v>
      </c>
      <c r="X17" s="9">
        <v>3.4020000000000001</v>
      </c>
      <c r="Y17" s="9">
        <v>1.5880000000000001</v>
      </c>
      <c r="Z17" s="9">
        <v>1.8140000000000001</v>
      </c>
      <c r="AA17" s="9">
        <v>14.914999999999999</v>
      </c>
      <c r="AB17" s="9">
        <v>6.3280000000000003</v>
      </c>
      <c r="AC17" s="9">
        <v>8.5869999999999997</v>
      </c>
      <c r="AD17" s="9">
        <v>24.352</v>
      </c>
      <c r="AE17" s="9">
        <v>13.829000000000001</v>
      </c>
      <c r="AF17" s="9">
        <v>10.523</v>
      </c>
      <c r="AG17" s="9">
        <v>52</v>
      </c>
      <c r="AH17" s="9">
        <v>52</v>
      </c>
      <c r="AI17" s="9">
        <v>43.924999999999997</v>
      </c>
      <c r="AJ17" s="9">
        <v>18.981000000000002</v>
      </c>
      <c r="AK17" s="9">
        <v>8.8309999999999995</v>
      </c>
      <c r="AL17" s="9">
        <v>10.151</v>
      </c>
      <c r="AM17" s="9">
        <v>1.53</v>
      </c>
      <c r="AN17" s="9">
        <v>1.133</v>
      </c>
      <c r="AO17" s="9">
        <v>0.39700000000000002</v>
      </c>
      <c r="AP17" s="9">
        <v>4.2789999999999999</v>
      </c>
      <c r="AQ17" s="9">
        <v>1.0880000000000001</v>
      </c>
      <c r="AR17" s="9">
        <v>3.1909999999999998</v>
      </c>
      <c r="AS17" s="9">
        <v>7.5759999999999996</v>
      </c>
      <c r="AT17" s="9">
        <v>3.629</v>
      </c>
      <c r="AU17" s="9">
        <v>3.9470000000000001</v>
      </c>
      <c r="AV17" s="9">
        <v>5.5960000000000001</v>
      </c>
      <c r="AW17" s="9">
        <v>2.98</v>
      </c>
      <c r="AX17" s="9">
        <v>2.6160000000000001</v>
      </c>
      <c r="AY17" s="9">
        <v>39.033999999999999</v>
      </c>
      <c r="AZ17" s="9">
        <v>43</v>
      </c>
      <c r="BA17" s="9">
        <v>33.734999999999999</v>
      </c>
      <c r="BB17" s="9">
        <v>60.701000000000001</v>
      </c>
      <c r="BC17" s="9">
        <v>30.937000000000001</v>
      </c>
      <c r="BD17" s="9">
        <v>29.763999999999999</v>
      </c>
      <c r="BE17" s="9">
        <v>9.3859999999999992</v>
      </c>
      <c r="BF17" s="9">
        <v>5.641</v>
      </c>
      <c r="BG17" s="9">
        <v>3.7450000000000001</v>
      </c>
      <c r="BH17" s="9">
        <v>6.8440000000000003</v>
      </c>
      <c r="BI17" s="9">
        <v>3.4620000000000002</v>
      </c>
      <c r="BJ17" s="9">
        <v>3.3820000000000001</v>
      </c>
      <c r="BK17" s="9">
        <v>13.47</v>
      </c>
      <c r="BL17" s="9">
        <v>4.4320000000000004</v>
      </c>
      <c r="BM17" s="9">
        <v>9.0380000000000003</v>
      </c>
      <c r="BN17" s="9">
        <v>31</v>
      </c>
      <c r="BO17" s="9">
        <v>17.401</v>
      </c>
      <c r="BP17" s="9">
        <v>13.599</v>
      </c>
      <c r="BQ17" s="9">
        <v>52</v>
      </c>
      <c r="BR17" s="9">
        <v>52</v>
      </c>
      <c r="BS17" s="9">
        <v>46.594999999999999</v>
      </c>
      <c r="BT17" s="9">
        <v>124.24299999999999</v>
      </c>
      <c r="BU17" s="9">
        <v>40.972999999999999</v>
      </c>
      <c r="BV17" s="9">
        <v>83.27</v>
      </c>
      <c r="BW17" s="9">
        <v>16.876999999999999</v>
      </c>
      <c r="BX17" s="9">
        <v>4.21</v>
      </c>
      <c r="BY17" s="9">
        <v>12.667</v>
      </c>
      <c r="BZ17" s="9">
        <v>17.257000000000001</v>
      </c>
      <c r="CA17" s="9">
        <v>2.6389999999999998</v>
      </c>
      <c r="CB17" s="9">
        <v>14.618</v>
      </c>
      <c r="CC17" s="9">
        <v>40.46</v>
      </c>
      <c r="CD17" s="9">
        <v>17.152000000000001</v>
      </c>
      <c r="CE17" s="9">
        <v>23.308</v>
      </c>
      <c r="CF17" s="9">
        <v>49.649000000000001</v>
      </c>
      <c r="CG17" s="9">
        <v>16.971</v>
      </c>
      <c r="CH17" s="9">
        <v>32.677999999999997</v>
      </c>
      <c r="CI17" s="9">
        <v>43</v>
      </c>
      <c r="CJ17" s="9">
        <v>46.941000000000003</v>
      </c>
      <c r="CK17" s="9">
        <v>39</v>
      </c>
      <c r="CL17" s="9">
        <v>59.444000000000003</v>
      </c>
      <c r="CM17" s="9">
        <v>25.919</v>
      </c>
      <c r="CN17" s="9">
        <v>33.524000000000001</v>
      </c>
      <c r="CO17" s="9">
        <v>7.3159999999999998</v>
      </c>
      <c r="CP17" s="9">
        <v>2.2530000000000001</v>
      </c>
      <c r="CQ17" s="9">
        <v>5.0640000000000001</v>
      </c>
      <c r="CR17" s="9">
        <v>12.763999999999999</v>
      </c>
      <c r="CS17" s="9">
        <v>4.2009999999999996</v>
      </c>
      <c r="CT17" s="9">
        <v>8.5619999999999994</v>
      </c>
      <c r="CU17" s="9">
        <v>13.337999999999999</v>
      </c>
      <c r="CV17" s="9">
        <v>6.2610000000000001</v>
      </c>
      <c r="CW17" s="9">
        <v>7.077</v>
      </c>
      <c r="CX17" s="9">
        <v>26.026</v>
      </c>
      <c r="CY17" s="9">
        <v>13.204000000000001</v>
      </c>
      <c r="CZ17" s="9">
        <v>12.821</v>
      </c>
      <c r="DA17" s="9">
        <v>43</v>
      </c>
      <c r="DB17" s="9">
        <v>52</v>
      </c>
      <c r="DC17" s="9">
        <v>20</v>
      </c>
      <c r="DD17" s="9">
        <v>214.303</v>
      </c>
      <c r="DE17" s="9">
        <v>86.581999999999994</v>
      </c>
      <c r="DF17" s="9">
        <v>127.72</v>
      </c>
      <c r="DG17" s="9">
        <v>18.984999999999999</v>
      </c>
      <c r="DH17" s="9">
        <v>4.444</v>
      </c>
      <c r="DI17" s="9">
        <v>14.541</v>
      </c>
      <c r="DJ17" s="9">
        <v>29.984000000000002</v>
      </c>
      <c r="DK17" s="9">
        <v>13.173</v>
      </c>
      <c r="DL17" s="9">
        <v>16.811</v>
      </c>
      <c r="DM17" s="9">
        <v>61.177999999999997</v>
      </c>
      <c r="DN17" s="9">
        <v>25.997</v>
      </c>
      <c r="DO17" s="9">
        <v>35.182000000000002</v>
      </c>
      <c r="DP17" s="9">
        <v>104.155</v>
      </c>
      <c r="DQ17" s="9">
        <v>42.968000000000004</v>
      </c>
      <c r="DR17" s="9">
        <v>61.186999999999998</v>
      </c>
      <c r="DS17" s="9">
        <v>47</v>
      </c>
      <c r="DT17" s="9">
        <v>50.082000000000001</v>
      </c>
      <c r="DU17" s="9">
        <v>47</v>
      </c>
      <c r="DV17" s="9">
        <v>208.46600000000001</v>
      </c>
      <c r="DW17" s="9">
        <v>83.05</v>
      </c>
      <c r="DX17" s="9">
        <v>125.416</v>
      </c>
      <c r="DY17" s="9">
        <v>18.984999999999999</v>
      </c>
      <c r="DZ17" s="9">
        <v>4.444</v>
      </c>
      <c r="EA17" s="9">
        <v>14.541</v>
      </c>
      <c r="EB17" s="9">
        <v>29.399000000000001</v>
      </c>
      <c r="EC17" s="9">
        <v>13.173</v>
      </c>
      <c r="ED17" s="9">
        <v>16.225999999999999</v>
      </c>
      <c r="EE17" s="9">
        <v>60.156999999999996</v>
      </c>
      <c r="EF17" s="9">
        <v>25.539000000000001</v>
      </c>
      <c r="EG17" s="9">
        <v>34.618000000000002</v>
      </c>
      <c r="EH17" s="9">
        <v>99.924999999999997</v>
      </c>
      <c r="EI17" s="9">
        <v>39.893999999999998</v>
      </c>
      <c r="EJ17" s="9">
        <v>60.030999999999999</v>
      </c>
      <c r="EK17" s="9">
        <v>47</v>
      </c>
      <c r="EL17" s="9">
        <v>47.716999999999999</v>
      </c>
      <c r="EM17" s="9">
        <v>47</v>
      </c>
      <c r="EN17" s="9">
        <v>63.762999999999998</v>
      </c>
      <c r="EO17" s="9">
        <v>33.226999999999997</v>
      </c>
      <c r="EP17" s="9">
        <v>30.536999999999999</v>
      </c>
      <c r="EQ17" s="9">
        <v>5.9260000000000002</v>
      </c>
      <c r="ER17" s="9">
        <v>2.423</v>
      </c>
      <c r="ES17" s="9">
        <v>3.5030000000000001</v>
      </c>
      <c r="ET17" s="9">
        <v>12.052</v>
      </c>
      <c r="EU17" s="9">
        <v>6.008</v>
      </c>
      <c r="EV17" s="9">
        <v>6.0439999999999996</v>
      </c>
      <c r="EW17" s="9">
        <v>18.606000000000002</v>
      </c>
      <c r="EX17" s="9">
        <v>8.9039999999999999</v>
      </c>
      <c r="EY17" s="9">
        <v>9.7010000000000005</v>
      </c>
      <c r="EZ17" s="9">
        <v>27.18</v>
      </c>
      <c r="FA17" s="9">
        <v>15.891</v>
      </c>
      <c r="FB17" s="9">
        <v>11.288</v>
      </c>
      <c r="FC17" s="9">
        <v>39.758000000000003</v>
      </c>
      <c r="FD17" s="9">
        <v>43</v>
      </c>
      <c r="FE17" s="9">
        <v>30.28</v>
      </c>
      <c r="FF17" s="9">
        <v>83.957999999999998</v>
      </c>
      <c r="FG17" s="9">
        <v>28.073</v>
      </c>
      <c r="FH17" s="9">
        <v>55.884999999999998</v>
      </c>
      <c r="FI17" s="9">
        <v>7.5739999999999998</v>
      </c>
      <c r="FJ17" s="9">
        <v>1.3560000000000001</v>
      </c>
      <c r="FK17" s="9">
        <v>6.218</v>
      </c>
      <c r="FL17" s="9">
        <v>10.151999999999999</v>
      </c>
      <c r="FM17" s="9">
        <v>4.6219999999999999</v>
      </c>
      <c r="FN17" s="9">
        <v>5.53</v>
      </c>
      <c r="FO17" s="9">
        <v>26.120999999999999</v>
      </c>
      <c r="FP17" s="9">
        <v>9.6319999999999997</v>
      </c>
      <c r="FQ17" s="9">
        <v>16.489000000000001</v>
      </c>
      <c r="FR17" s="9">
        <v>40.11</v>
      </c>
      <c r="FS17" s="9">
        <v>12.462999999999999</v>
      </c>
      <c r="FT17" s="9">
        <v>27.646999999999998</v>
      </c>
      <c r="FU17" s="9">
        <v>47</v>
      </c>
      <c r="FV17" s="9">
        <v>47</v>
      </c>
      <c r="FW17" s="9">
        <v>50.011000000000003</v>
      </c>
      <c r="FX17" s="9">
        <v>52.183999999999997</v>
      </c>
      <c r="FY17" s="9">
        <v>18.971</v>
      </c>
      <c r="FZ17" s="9">
        <v>33.213000000000001</v>
      </c>
      <c r="GA17" s="9">
        <v>3.9009999999999998</v>
      </c>
      <c r="GB17" s="9">
        <v>0.77900000000000003</v>
      </c>
      <c r="GC17" s="9">
        <v>3.1230000000000002</v>
      </c>
      <c r="GD17" s="9">
        <v>6.2290000000000001</v>
      </c>
      <c r="GE17" s="9">
        <v>3.5880000000000001</v>
      </c>
      <c r="GF17" s="9">
        <v>2.641</v>
      </c>
      <c r="GG17" s="9">
        <v>18.067</v>
      </c>
      <c r="GH17" s="9">
        <v>7.298</v>
      </c>
      <c r="GI17" s="9">
        <v>10.77</v>
      </c>
      <c r="GJ17" s="9">
        <v>23.986000000000001</v>
      </c>
      <c r="GK17" s="9">
        <v>7.3070000000000004</v>
      </c>
      <c r="GL17" s="9">
        <v>16.678999999999998</v>
      </c>
      <c r="GM17" s="9">
        <v>47</v>
      </c>
      <c r="GN17" s="9">
        <v>38.167000000000002</v>
      </c>
      <c r="GO17" s="9">
        <v>51.127000000000002</v>
      </c>
      <c r="GP17" s="9">
        <v>31.773</v>
      </c>
      <c r="GQ17" s="9">
        <v>9.1020000000000003</v>
      </c>
      <c r="GR17" s="9">
        <v>22.672000000000001</v>
      </c>
      <c r="GS17" s="9">
        <v>3.673</v>
      </c>
      <c r="GT17" s="9">
        <v>0.57699999999999996</v>
      </c>
      <c r="GU17" s="9">
        <v>3.0960000000000001</v>
      </c>
      <c r="GV17" s="9">
        <v>3.923</v>
      </c>
      <c r="GW17" s="9">
        <v>1.034</v>
      </c>
      <c r="GX17" s="9">
        <v>2.8889999999999998</v>
      </c>
      <c r="GY17" s="9">
        <v>8.0540000000000003</v>
      </c>
      <c r="GZ17" s="9">
        <v>2.3340000000000001</v>
      </c>
      <c r="HA17" s="9">
        <v>5.7190000000000003</v>
      </c>
      <c r="HB17" s="9">
        <v>16.123999999999999</v>
      </c>
      <c r="HC17" s="9">
        <v>5.1559999999999997</v>
      </c>
      <c r="HD17" s="9">
        <v>10.968</v>
      </c>
      <c r="HE17" s="9">
        <v>51.933999999999997</v>
      </c>
      <c r="HF17" s="9">
        <v>52</v>
      </c>
      <c r="HG17" s="9">
        <v>44.503999999999998</v>
      </c>
      <c r="HH17" s="9">
        <v>60.744999999999997</v>
      </c>
      <c r="HI17" s="9">
        <v>21.751000000000001</v>
      </c>
      <c r="HJ17" s="9">
        <v>38.994</v>
      </c>
      <c r="HK17" s="9">
        <v>5.4850000000000003</v>
      </c>
      <c r="HL17" s="9">
        <v>0.66600000000000004</v>
      </c>
      <c r="HM17" s="9">
        <v>4.819</v>
      </c>
      <c r="HN17" s="9">
        <v>7.194</v>
      </c>
      <c r="HO17" s="9">
        <v>2.5419999999999998</v>
      </c>
      <c r="HP17" s="9">
        <v>4.6520000000000001</v>
      </c>
      <c r="HQ17" s="9">
        <v>15.43</v>
      </c>
      <c r="HR17" s="9">
        <v>7.0030000000000001</v>
      </c>
      <c r="HS17" s="9">
        <v>8.4269999999999996</v>
      </c>
      <c r="HT17" s="9">
        <v>32.634999999999998</v>
      </c>
      <c r="HU17" s="9">
        <v>11.539</v>
      </c>
      <c r="HV17" s="9">
        <v>21.096</v>
      </c>
      <c r="HW17" s="9">
        <v>52</v>
      </c>
      <c r="HX17" s="9">
        <v>52</v>
      </c>
      <c r="HY17" s="9">
        <v>52</v>
      </c>
      <c r="HZ17" s="9">
        <v>33.506</v>
      </c>
      <c r="IA17" s="9">
        <v>9.7360000000000007</v>
      </c>
      <c r="IB17" s="9">
        <v>23.77</v>
      </c>
      <c r="IC17" s="9">
        <v>2.5329999999999999</v>
      </c>
      <c r="ID17" s="9">
        <v>0</v>
      </c>
      <c r="IE17" s="9">
        <v>2.5329999999999999</v>
      </c>
      <c r="IF17" s="9">
        <v>5.1970000000000001</v>
      </c>
      <c r="IG17" s="9">
        <v>1.8160000000000001</v>
      </c>
      <c r="IH17" s="9">
        <v>3.3809999999999998</v>
      </c>
      <c r="II17" s="9">
        <v>9.9849999999999994</v>
      </c>
      <c r="IJ17" s="9">
        <v>4.1079999999999997</v>
      </c>
      <c r="IK17" s="9">
        <v>5.8769999999999998</v>
      </c>
      <c r="IL17" s="9">
        <v>15.791</v>
      </c>
      <c r="IM17" s="9">
        <v>3.8119999999999998</v>
      </c>
      <c r="IN17" s="9">
        <v>11.978999999999999</v>
      </c>
      <c r="IO17" s="9">
        <v>47</v>
      </c>
      <c r="IP17" s="9">
        <v>46.683</v>
      </c>
      <c r="IQ17" s="9">
        <v>50.308999999999997</v>
      </c>
    </row>
    <row r="18" spans="1:251">
      <c r="A18" s="10">
        <v>44593</v>
      </c>
      <c r="B18" s="9">
        <v>47.784999999999997</v>
      </c>
      <c r="C18" s="9">
        <v>11.522</v>
      </c>
      <c r="D18" s="9">
        <v>4.7279999999999998</v>
      </c>
      <c r="E18" s="9">
        <v>6.7939999999999996</v>
      </c>
      <c r="F18" s="9">
        <v>13.882</v>
      </c>
      <c r="G18" s="9">
        <v>4.2409999999999997</v>
      </c>
      <c r="H18" s="9">
        <v>9.641</v>
      </c>
      <c r="I18" s="9">
        <v>15.106999999999999</v>
      </c>
      <c r="J18" s="9">
        <v>6.5369999999999999</v>
      </c>
      <c r="K18" s="9">
        <v>8.57</v>
      </c>
      <c r="L18" s="9">
        <v>38.11</v>
      </c>
      <c r="M18" s="9">
        <v>15.331</v>
      </c>
      <c r="N18" s="9">
        <v>22.78</v>
      </c>
      <c r="O18" s="9">
        <v>43.198999999999998</v>
      </c>
      <c r="P18" s="9">
        <v>46.555</v>
      </c>
      <c r="Q18" s="9">
        <v>40.01</v>
      </c>
      <c r="R18" s="9">
        <v>26.904</v>
      </c>
      <c r="S18" s="9">
        <v>11.823</v>
      </c>
      <c r="T18" s="9">
        <v>15.081</v>
      </c>
      <c r="U18" s="9">
        <v>1.925</v>
      </c>
      <c r="V18" s="9">
        <v>1.925</v>
      </c>
      <c r="W18" s="9">
        <v>0</v>
      </c>
      <c r="X18" s="9">
        <v>3.5430000000000001</v>
      </c>
      <c r="Y18" s="9">
        <v>1.323</v>
      </c>
      <c r="Z18" s="9">
        <v>2.2200000000000002</v>
      </c>
      <c r="AA18" s="9">
        <v>10.108000000000001</v>
      </c>
      <c r="AB18" s="9">
        <v>4.9420000000000002</v>
      </c>
      <c r="AC18" s="9">
        <v>5.1660000000000004</v>
      </c>
      <c r="AD18" s="9">
        <v>11.327</v>
      </c>
      <c r="AE18" s="9">
        <v>3.633</v>
      </c>
      <c r="AF18" s="9">
        <v>7.694</v>
      </c>
      <c r="AG18" s="9">
        <v>43</v>
      </c>
      <c r="AH18" s="9">
        <v>29.734000000000002</v>
      </c>
      <c r="AI18" s="9">
        <v>51.655000000000001</v>
      </c>
      <c r="AJ18" s="9">
        <v>13.058999999999999</v>
      </c>
      <c r="AK18" s="9">
        <v>8.5060000000000002</v>
      </c>
      <c r="AL18" s="9">
        <v>4.5529999999999999</v>
      </c>
      <c r="AM18" s="9">
        <v>0.39100000000000001</v>
      </c>
      <c r="AN18" s="9">
        <v>0.39100000000000001</v>
      </c>
      <c r="AO18" s="9">
        <v>0</v>
      </c>
      <c r="AP18" s="9">
        <v>1.357</v>
      </c>
      <c r="AQ18" s="9">
        <v>0.54800000000000004</v>
      </c>
      <c r="AR18" s="9">
        <v>0.80800000000000005</v>
      </c>
      <c r="AS18" s="9">
        <v>3.302</v>
      </c>
      <c r="AT18" s="9">
        <v>3.302</v>
      </c>
      <c r="AU18" s="9">
        <v>0</v>
      </c>
      <c r="AV18" s="9">
        <v>8.01</v>
      </c>
      <c r="AW18" s="9">
        <v>4.2649999999999997</v>
      </c>
      <c r="AX18" s="9">
        <v>3.7450000000000001</v>
      </c>
      <c r="AY18" s="9">
        <v>100.59399999999999</v>
      </c>
      <c r="AZ18" s="9">
        <v>51.35</v>
      </c>
      <c r="BA18" s="9">
        <v>104</v>
      </c>
      <c r="BB18" s="9">
        <v>41.823</v>
      </c>
      <c r="BC18" s="9">
        <v>14.436999999999999</v>
      </c>
      <c r="BD18" s="9">
        <v>27.385999999999999</v>
      </c>
      <c r="BE18" s="9">
        <v>5.1180000000000003</v>
      </c>
      <c r="BF18" s="9">
        <v>1.56</v>
      </c>
      <c r="BG18" s="9">
        <v>3.5579999999999998</v>
      </c>
      <c r="BH18" s="9">
        <v>10.074</v>
      </c>
      <c r="BI18" s="9">
        <v>3.548</v>
      </c>
      <c r="BJ18" s="9">
        <v>6.5259999999999998</v>
      </c>
      <c r="BK18" s="9">
        <v>8.6329999999999991</v>
      </c>
      <c r="BL18" s="9">
        <v>3.0259999999999998</v>
      </c>
      <c r="BM18" s="9">
        <v>5.6070000000000002</v>
      </c>
      <c r="BN18" s="9">
        <v>17.998000000000001</v>
      </c>
      <c r="BO18" s="9">
        <v>6.3029999999999999</v>
      </c>
      <c r="BP18" s="9">
        <v>11.695</v>
      </c>
      <c r="BQ18" s="9">
        <v>28.125</v>
      </c>
      <c r="BR18" s="9">
        <v>43.149000000000001</v>
      </c>
      <c r="BS18" s="9">
        <v>26</v>
      </c>
      <c r="BT18" s="9">
        <v>106.035</v>
      </c>
      <c r="BU18" s="9">
        <v>45.767000000000003</v>
      </c>
      <c r="BV18" s="9">
        <v>60.268000000000001</v>
      </c>
      <c r="BW18" s="9">
        <v>11.246</v>
      </c>
      <c r="BX18" s="9">
        <v>5.2190000000000003</v>
      </c>
      <c r="BY18" s="9">
        <v>6.0270000000000001</v>
      </c>
      <c r="BZ18" s="9">
        <v>16.988</v>
      </c>
      <c r="CA18" s="9">
        <v>6.9</v>
      </c>
      <c r="CB18" s="9">
        <v>10.087</v>
      </c>
      <c r="CC18" s="9">
        <v>28.062999999999999</v>
      </c>
      <c r="CD18" s="9">
        <v>12.125</v>
      </c>
      <c r="CE18" s="9">
        <v>15.938000000000001</v>
      </c>
      <c r="CF18" s="9">
        <v>49.738</v>
      </c>
      <c r="CG18" s="9">
        <v>21.523</v>
      </c>
      <c r="CH18" s="9">
        <v>28.216000000000001</v>
      </c>
      <c r="CI18" s="9">
        <v>50</v>
      </c>
      <c r="CJ18" s="9">
        <v>49.841000000000001</v>
      </c>
      <c r="CK18" s="9">
        <v>49.533999999999999</v>
      </c>
      <c r="CL18" s="9">
        <v>45.957000000000001</v>
      </c>
      <c r="CM18" s="9">
        <v>15.724</v>
      </c>
      <c r="CN18" s="9">
        <v>30.233000000000001</v>
      </c>
      <c r="CO18" s="9">
        <v>6.4870000000000001</v>
      </c>
      <c r="CP18" s="9">
        <v>3.26</v>
      </c>
      <c r="CQ18" s="9">
        <v>3.2269999999999999</v>
      </c>
      <c r="CR18" s="9">
        <v>8.0150000000000006</v>
      </c>
      <c r="CS18" s="9">
        <v>0</v>
      </c>
      <c r="CT18" s="9">
        <v>8.0150000000000006</v>
      </c>
      <c r="CU18" s="9">
        <v>11.891999999999999</v>
      </c>
      <c r="CV18" s="9">
        <v>5.7690000000000001</v>
      </c>
      <c r="CW18" s="9">
        <v>6.1230000000000002</v>
      </c>
      <c r="CX18" s="9">
        <v>19.562999999999999</v>
      </c>
      <c r="CY18" s="9">
        <v>6.6950000000000003</v>
      </c>
      <c r="CZ18" s="9">
        <v>12.868</v>
      </c>
      <c r="DA18" s="9">
        <v>30</v>
      </c>
      <c r="DB18" s="9">
        <v>30</v>
      </c>
      <c r="DC18" s="9">
        <v>26.285</v>
      </c>
      <c r="DD18" s="9">
        <v>175.352</v>
      </c>
      <c r="DE18" s="9">
        <v>70.984999999999999</v>
      </c>
      <c r="DF18" s="9">
        <v>104.367</v>
      </c>
      <c r="DG18" s="9">
        <v>22.248999999999999</v>
      </c>
      <c r="DH18" s="9">
        <v>6.61</v>
      </c>
      <c r="DI18" s="9">
        <v>15.638999999999999</v>
      </c>
      <c r="DJ18" s="9">
        <v>29.071000000000002</v>
      </c>
      <c r="DK18" s="9">
        <v>13.468</v>
      </c>
      <c r="DL18" s="9">
        <v>15.603</v>
      </c>
      <c r="DM18" s="9">
        <v>51.293999999999997</v>
      </c>
      <c r="DN18" s="9">
        <v>20.571999999999999</v>
      </c>
      <c r="DO18" s="9">
        <v>30.722000000000001</v>
      </c>
      <c r="DP18" s="9">
        <v>72.736999999999995</v>
      </c>
      <c r="DQ18" s="9">
        <v>30.335000000000001</v>
      </c>
      <c r="DR18" s="9">
        <v>42.402000000000001</v>
      </c>
      <c r="DS18" s="9">
        <v>26</v>
      </c>
      <c r="DT18" s="9">
        <v>39</v>
      </c>
      <c r="DU18" s="9">
        <v>26</v>
      </c>
      <c r="DV18" s="9">
        <v>174.26599999999999</v>
      </c>
      <c r="DW18" s="9">
        <v>70.358999999999995</v>
      </c>
      <c r="DX18" s="9">
        <v>103.907</v>
      </c>
      <c r="DY18" s="9">
        <v>22.248999999999999</v>
      </c>
      <c r="DZ18" s="9">
        <v>6.61</v>
      </c>
      <c r="EA18" s="9">
        <v>15.638999999999999</v>
      </c>
      <c r="EB18" s="9">
        <v>29.071000000000002</v>
      </c>
      <c r="EC18" s="9">
        <v>13.468</v>
      </c>
      <c r="ED18" s="9">
        <v>15.603</v>
      </c>
      <c r="EE18" s="9">
        <v>50.667999999999999</v>
      </c>
      <c r="EF18" s="9">
        <v>19.946000000000002</v>
      </c>
      <c r="EG18" s="9">
        <v>30.722000000000001</v>
      </c>
      <c r="EH18" s="9">
        <v>72.278000000000006</v>
      </c>
      <c r="EI18" s="9">
        <v>30.335000000000001</v>
      </c>
      <c r="EJ18" s="9">
        <v>41.942999999999998</v>
      </c>
      <c r="EK18" s="9">
        <v>26</v>
      </c>
      <c r="EL18" s="9">
        <v>39</v>
      </c>
      <c r="EM18" s="9">
        <v>26</v>
      </c>
      <c r="EN18" s="9">
        <v>70.543999999999997</v>
      </c>
      <c r="EO18" s="9">
        <v>34.869</v>
      </c>
      <c r="EP18" s="9">
        <v>35.674999999999997</v>
      </c>
      <c r="EQ18" s="9">
        <v>9.3420000000000005</v>
      </c>
      <c r="ER18" s="9">
        <v>3.8340000000000001</v>
      </c>
      <c r="ES18" s="9">
        <v>5.5090000000000003</v>
      </c>
      <c r="ET18" s="9">
        <v>15.365</v>
      </c>
      <c r="EU18" s="9">
        <v>7.5919999999999996</v>
      </c>
      <c r="EV18" s="9">
        <v>7.7720000000000002</v>
      </c>
      <c r="EW18" s="9">
        <v>21.712</v>
      </c>
      <c r="EX18" s="9">
        <v>11.093</v>
      </c>
      <c r="EY18" s="9">
        <v>10.619</v>
      </c>
      <c r="EZ18" s="9">
        <v>24.125</v>
      </c>
      <c r="FA18" s="9">
        <v>12.35</v>
      </c>
      <c r="FB18" s="9">
        <v>11.775</v>
      </c>
      <c r="FC18" s="9">
        <v>17</v>
      </c>
      <c r="FD18" s="9">
        <v>26</v>
      </c>
      <c r="FE18" s="9">
        <v>16.343</v>
      </c>
      <c r="FF18" s="9">
        <v>60.926000000000002</v>
      </c>
      <c r="FG18" s="9">
        <v>20.248000000000001</v>
      </c>
      <c r="FH18" s="9">
        <v>40.677999999999997</v>
      </c>
      <c r="FI18" s="9">
        <v>7.1660000000000004</v>
      </c>
      <c r="FJ18" s="9">
        <v>1.7130000000000001</v>
      </c>
      <c r="FK18" s="9">
        <v>5.4530000000000003</v>
      </c>
      <c r="FL18" s="9">
        <v>10.492000000000001</v>
      </c>
      <c r="FM18" s="9">
        <v>4.3230000000000004</v>
      </c>
      <c r="FN18" s="9">
        <v>6.1689999999999996</v>
      </c>
      <c r="FO18" s="9">
        <v>18.628</v>
      </c>
      <c r="FP18" s="9">
        <v>4.1159999999999997</v>
      </c>
      <c r="FQ18" s="9">
        <v>14.512</v>
      </c>
      <c r="FR18" s="9">
        <v>24.64</v>
      </c>
      <c r="FS18" s="9">
        <v>10.096</v>
      </c>
      <c r="FT18" s="9">
        <v>14.544</v>
      </c>
      <c r="FU18" s="9">
        <v>26.012</v>
      </c>
      <c r="FV18" s="9">
        <v>45.551000000000002</v>
      </c>
      <c r="FW18" s="9">
        <v>26</v>
      </c>
      <c r="FX18" s="9">
        <v>35.036000000000001</v>
      </c>
      <c r="FY18" s="9">
        <v>14.419</v>
      </c>
      <c r="FZ18" s="9">
        <v>20.617000000000001</v>
      </c>
      <c r="GA18" s="9">
        <v>7.1660000000000004</v>
      </c>
      <c r="GB18" s="9">
        <v>1.7130000000000001</v>
      </c>
      <c r="GC18" s="9">
        <v>5.4530000000000003</v>
      </c>
      <c r="GD18" s="9">
        <v>6.1970000000000001</v>
      </c>
      <c r="GE18" s="9">
        <v>4.3230000000000004</v>
      </c>
      <c r="GF18" s="9">
        <v>1.873</v>
      </c>
      <c r="GG18" s="9">
        <v>8.5839999999999996</v>
      </c>
      <c r="GH18" s="9">
        <v>2.294</v>
      </c>
      <c r="GI18" s="9">
        <v>6.2889999999999997</v>
      </c>
      <c r="GJ18" s="9">
        <v>13.089</v>
      </c>
      <c r="GK18" s="9">
        <v>6.0880000000000001</v>
      </c>
      <c r="GL18" s="9">
        <v>7.0010000000000003</v>
      </c>
      <c r="GM18" s="9">
        <v>26</v>
      </c>
      <c r="GN18" s="9">
        <v>39</v>
      </c>
      <c r="GO18" s="9">
        <v>26</v>
      </c>
      <c r="GP18" s="9">
        <v>25.89</v>
      </c>
      <c r="GQ18" s="9">
        <v>5.83</v>
      </c>
      <c r="GR18" s="9">
        <v>20.061</v>
      </c>
      <c r="GS18" s="9">
        <v>0</v>
      </c>
      <c r="GT18" s="9">
        <v>0</v>
      </c>
      <c r="GU18" s="9">
        <v>0</v>
      </c>
      <c r="GV18" s="9">
        <v>4.2960000000000003</v>
      </c>
      <c r="GW18" s="9">
        <v>0</v>
      </c>
      <c r="GX18" s="9">
        <v>4.2960000000000003</v>
      </c>
      <c r="GY18" s="9">
        <v>10.044</v>
      </c>
      <c r="GZ18" s="9">
        <v>1.821</v>
      </c>
      <c r="HA18" s="9">
        <v>8.2230000000000008</v>
      </c>
      <c r="HB18" s="9">
        <v>11.551</v>
      </c>
      <c r="HC18" s="9">
        <v>4.008</v>
      </c>
      <c r="HD18" s="9">
        <v>7.5419999999999998</v>
      </c>
      <c r="HE18" s="9">
        <v>30</v>
      </c>
      <c r="HF18" s="9">
        <v>70.552999999999997</v>
      </c>
      <c r="HG18" s="9">
        <v>26</v>
      </c>
      <c r="HH18" s="9">
        <v>42.795999999999999</v>
      </c>
      <c r="HI18" s="9">
        <v>15.242000000000001</v>
      </c>
      <c r="HJ18" s="9">
        <v>27.553999999999998</v>
      </c>
      <c r="HK18" s="9">
        <v>5.7409999999999997</v>
      </c>
      <c r="HL18" s="9">
        <v>1.0640000000000001</v>
      </c>
      <c r="HM18" s="9">
        <v>4.6769999999999996</v>
      </c>
      <c r="HN18" s="9">
        <v>3.214</v>
      </c>
      <c r="HO18" s="9">
        <v>1.552</v>
      </c>
      <c r="HP18" s="9">
        <v>1.6619999999999999</v>
      </c>
      <c r="HQ18" s="9">
        <v>10.327999999999999</v>
      </c>
      <c r="HR18" s="9">
        <v>4.7370000000000001</v>
      </c>
      <c r="HS18" s="9">
        <v>5.5910000000000002</v>
      </c>
      <c r="HT18" s="9">
        <v>23.513000000000002</v>
      </c>
      <c r="HU18" s="9">
        <v>7.8890000000000002</v>
      </c>
      <c r="HV18" s="9">
        <v>15.624000000000001</v>
      </c>
      <c r="HW18" s="9">
        <v>52</v>
      </c>
      <c r="HX18" s="9">
        <v>52</v>
      </c>
      <c r="HY18" s="9">
        <v>52</v>
      </c>
      <c r="HZ18" s="9">
        <v>24.579000000000001</v>
      </c>
      <c r="IA18" s="9">
        <v>8.8330000000000002</v>
      </c>
      <c r="IB18" s="9">
        <v>15.746</v>
      </c>
      <c r="IC18" s="9">
        <v>3.4849999999999999</v>
      </c>
      <c r="ID18" s="9">
        <v>1.0640000000000001</v>
      </c>
      <c r="IE18" s="9">
        <v>2.4209999999999998</v>
      </c>
      <c r="IF18" s="9">
        <v>2.6850000000000001</v>
      </c>
      <c r="IG18" s="9">
        <v>1.552</v>
      </c>
      <c r="IH18" s="9">
        <v>1.133</v>
      </c>
      <c r="II18" s="9">
        <v>6.5129999999999999</v>
      </c>
      <c r="IJ18" s="9">
        <v>2.9809999999999999</v>
      </c>
      <c r="IK18" s="9">
        <v>3.5310000000000001</v>
      </c>
      <c r="IL18" s="9">
        <v>11.897</v>
      </c>
      <c r="IM18" s="9">
        <v>3.2349999999999999</v>
      </c>
      <c r="IN18" s="9">
        <v>8.6609999999999996</v>
      </c>
      <c r="IO18" s="9">
        <v>46.305</v>
      </c>
      <c r="IP18" s="9">
        <v>40.838000000000001</v>
      </c>
      <c r="IQ18" s="9">
        <v>52</v>
      </c>
    </row>
    <row r="19" spans="1:251">
      <c r="A19" s="10">
        <v>44958</v>
      </c>
      <c r="B19" s="9">
        <v>66.388000000000005</v>
      </c>
      <c r="C19" s="9">
        <v>12.106</v>
      </c>
      <c r="D19" s="9">
        <v>5.774</v>
      </c>
      <c r="E19" s="9">
        <v>6.3319999999999999</v>
      </c>
      <c r="F19" s="9">
        <v>28.251999999999999</v>
      </c>
      <c r="G19" s="9">
        <v>10.632999999999999</v>
      </c>
      <c r="H19" s="9">
        <v>17.619</v>
      </c>
      <c r="I19" s="9">
        <v>27</v>
      </c>
      <c r="J19" s="9">
        <v>8.24</v>
      </c>
      <c r="K19" s="9">
        <v>18.760000000000002</v>
      </c>
      <c r="L19" s="9">
        <v>32.267000000000003</v>
      </c>
      <c r="M19" s="9">
        <v>8.5890000000000004</v>
      </c>
      <c r="N19" s="9">
        <v>23.678000000000001</v>
      </c>
      <c r="O19" s="9">
        <v>20</v>
      </c>
      <c r="P19" s="9">
        <v>12.803000000000001</v>
      </c>
      <c r="Q19" s="9">
        <v>26</v>
      </c>
      <c r="R19" s="9">
        <v>20.887</v>
      </c>
      <c r="S19" s="9">
        <v>15.48</v>
      </c>
      <c r="T19" s="9">
        <v>5.4059999999999997</v>
      </c>
      <c r="U19" s="9">
        <v>2.9430000000000001</v>
      </c>
      <c r="V19" s="9">
        <v>1.1990000000000001</v>
      </c>
      <c r="W19" s="9">
        <v>1.7450000000000001</v>
      </c>
      <c r="X19" s="9">
        <v>4.6420000000000003</v>
      </c>
      <c r="Y19" s="9">
        <v>4.6420000000000003</v>
      </c>
      <c r="Z19" s="9">
        <v>0</v>
      </c>
      <c r="AA19" s="9">
        <v>4.05</v>
      </c>
      <c r="AB19" s="9">
        <v>3.2069999999999999</v>
      </c>
      <c r="AC19" s="9">
        <v>0.84199999999999997</v>
      </c>
      <c r="AD19" s="9">
        <v>9.2520000000000007</v>
      </c>
      <c r="AE19" s="9">
        <v>6.4320000000000004</v>
      </c>
      <c r="AF19" s="9">
        <v>2.819</v>
      </c>
      <c r="AG19" s="9">
        <v>39.826999999999998</v>
      </c>
      <c r="AH19" s="9">
        <v>39.326999999999998</v>
      </c>
      <c r="AI19" s="9">
        <v>41.363</v>
      </c>
      <c r="AJ19" s="9">
        <v>1.8660000000000001</v>
      </c>
      <c r="AK19" s="9">
        <v>1.042</v>
      </c>
      <c r="AL19" s="9">
        <v>0.82399999999999995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1.8660000000000001</v>
      </c>
      <c r="AW19" s="9">
        <v>1.042</v>
      </c>
      <c r="AX19" s="9">
        <v>0.82399999999999995</v>
      </c>
      <c r="AY19" s="9">
        <v>129.679</v>
      </c>
      <c r="AZ19" s="9">
        <v>0</v>
      </c>
      <c r="BA19" s="9">
        <v>0</v>
      </c>
      <c r="BB19" s="9">
        <v>51.713000000000001</v>
      </c>
      <c r="BC19" s="9">
        <v>23.968</v>
      </c>
      <c r="BD19" s="9">
        <v>27.745000000000001</v>
      </c>
      <c r="BE19" s="9">
        <v>5.9640000000000004</v>
      </c>
      <c r="BF19" s="9">
        <v>3.4830000000000001</v>
      </c>
      <c r="BG19" s="9">
        <v>2.4809999999999999</v>
      </c>
      <c r="BH19" s="9">
        <v>16.832999999999998</v>
      </c>
      <c r="BI19" s="9">
        <v>9.0009999999999994</v>
      </c>
      <c r="BJ19" s="9">
        <v>7.8319999999999999</v>
      </c>
      <c r="BK19" s="9">
        <v>11.973000000000001</v>
      </c>
      <c r="BL19" s="9">
        <v>6.0469999999999997</v>
      </c>
      <c r="BM19" s="9">
        <v>5.9260000000000002</v>
      </c>
      <c r="BN19" s="9">
        <v>16.943000000000001</v>
      </c>
      <c r="BO19" s="9">
        <v>5.4359999999999999</v>
      </c>
      <c r="BP19" s="9">
        <v>11.507</v>
      </c>
      <c r="BQ19" s="9">
        <v>15.977</v>
      </c>
      <c r="BR19" s="9">
        <v>11.930999999999999</v>
      </c>
      <c r="BS19" s="9">
        <v>22.100999999999999</v>
      </c>
      <c r="BT19" s="9">
        <v>108.908</v>
      </c>
      <c r="BU19" s="9">
        <v>39.634</v>
      </c>
      <c r="BV19" s="9">
        <v>69.274000000000001</v>
      </c>
      <c r="BW19" s="9">
        <v>11.144</v>
      </c>
      <c r="BX19" s="9">
        <v>4.1369999999999996</v>
      </c>
      <c r="BY19" s="9">
        <v>7.0069999999999997</v>
      </c>
      <c r="BZ19" s="9">
        <v>26.355</v>
      </c>
      <c r="CA19" s="9">
        <v>8.6449999999999996</v>
      </c>
      <c r="CB19" s="9">
        <v>17.709</v>
      </c>
      <c r="CC19" s="9">
        <v>33.42</v>
      </c>
      <c r="CD19" s="9">
        <v>12.648999999999999</v>
      </c>
      <c r="CE19" s="9">
        <v>20.771000000000001</v>
      </c>
      <c r="CF19" s="9">
        <v>37.988999999999997</v>
      </c>
      <c r="CG19" s="9">
        <v>14.202</v>
      </c>
      <c r="CH19" s="9">
        <v>23.786999999999999</v>
      </c>
      <c r="CI19" s="9">
        <v>26</v>
      </c>
      <c r="CJ19" s="9">
        <v>26</v>
      </c>
      <c r="CK19" s="9">
        <v>26</v>
      </c>
      <c r="CL19" s="9">
        <v>45.811</v>
      </c>
      <c r="CM19" s="9">
        <v>22.722999999999999</v>
      </c>
      <c r="CN19" s="9">
        <v>23.088000000000001</v>
      </c>
      <c r="CO19" s="9">
        <v>4.3609999999999998</v>
      </c>
      <c r="CP19" s="9">
        <v>2.0059999999999998</v>
      </c>
      <c r="CQ19" s="9">
        <v>2.3559999999999999</v>
      </c>
      <c r="CR19" s="9">
        <v>12.817</v>
      </c>
      <c r="CS19" s="9">
        <v>9.3339999999999996</v>
      </c>
      <c r="CT19" s="9">
        <v>3.4830000000000001</v>
      </c>
      <c r="CU19" s="9">
        <v>10.786</v>
      </c>
      <c r="CV19" s="9">
        <v>4.6440000000000001</v>
      </c>
      <c r="CW19" s="9">
        <v>6.1420000000000003</v>
      </c>
      <c r="CX19" s="9">
        <v>17.846</v>
      </c>
      <c r="CY19" s="9">
        <v>6.7389999999999999</v>
      </c>
      <c r="CZ19" s="9">
        <v>11.106999999999999</v>
      </c>
      <c r="DA19" s="9">
        <v>26.800999999999998</v>
      </c>
      <c r="DB19" s="9">
        <v>12.563000000000001</v>
      </c>
      <c r="DC19" s="9">
        <v>44.984999999999999</v>
      </c>
      <c r="DD19" s="9">
        <v>174.809</v>
      </c>
      <c r="DE19" s="9">
        <v>65.555999999999997</v>
      </c>
      <c r="DF19" s="9">
        <v>109.253</v>
      </c>
      <c r="DG19" s="9">
        <v>27.448</v>
      </c>
      <c r="DH19" s="9">
        <v>8.0269999999999992</v>
      </c>
      <c r="DI19" s="9">
        <v>19.420999999999999</v>
      </c>
      <c r="DJ19" s="9">
        <v>37.323999999999998</v>
      </c>
      <c r="DK19" s="9">
        <v>15.37</v>
      </c>
      <c r="DL19" s="9">
        <v>21.954000000000001</v>
      </c>
      <c r="DM19" s="9">
        <v>43.286000000000001</v>
      </c>
      <c r="DN19" s="9">
        <v>15.802</v>
      </c>
      <c r="DO19" s="9">
        <v>27.484000000000002</v>
      </c>
      <c r="DP19" s="9">
        <v>66.751999999999995</v>
      </c>
      <c r="DQ19" s="9">
        <v>26.358000000000001</v>
      </c>
      <c r="DR19" s="9">
        <v>40.393999999999998</v>
      </c>
      <c r="DS19" s="9">
        <v>26</v>
      </c>
      <c r="DT19" s="9">
        <v>26</v>
      </c>
      <c r="DU19" s="9">
        <v>21</v>
      </c>
      <c r="DV19" s="9">
        <v>166.22900000000001</v>
      </c>
      <c r="DW19" s="9">
        <v>61.036000000000001</v>
      </c>
      <c r="DX19" s="9">
        <v>105.194</v>
      </c>
      <c r="DY19" s="9">
        <v>26.861000000000001</v>
      </c>
      <c r="DZ19" s="9">
        <v>8.0269999999999992</v>
      </c>
      <c r="EA19" s="9">
        <v>18.834</v>
      </c>
      <c r="EB19" s="9">
        <v>36.283999999999999</v>
      </c>
      <c r="EC19" s="9">
        <v>14.786</v>
      </c>
      <c r="ED19" s="9">
        <v>21.498000000000001</v>
      </c>
      <c r="EE19" s="9">
        <v>42.773000000000003</v>
      </c>
      <c r="EF19" s="9">
        <v>15.289</v>
      </c>
      <c r="EG19" s="9">
        <v>27.484000000000002</v>
      </c>
      <c r="EH19" s="9">
        <v>60.311999999999998</v>
      </c>
      <c r="EI19" s="9">
        <v>22.934000000000001</v>
      </c>
      <c r="EJ19" s="9">
        <v>37.378</v>
      </c>
      <c r="EK19" s="9">
        <v>20</v>
      </c>
      <c r="EL19" s="9">
        <v>25.143999999999998</v>
      </c>
      <c r="EM19" s="9">
        <v>20</v>
      </c>
      <c r="EN19" s="9">
        <v>68.153000000000006</v>
      </c>
      <c r="EO19" s="9">
        <v>26.995000000000001</v>
      </c>
      <c r="EP19" s="9">
        <v>41.158000000000001</v>
      </c>
      <c r="EQ19" s="9">
        <v>10.445</v>
      </c>
      <c r="ER19" s="9">
        <v>3.9279999999999999</v>
      </c>
      <c r="ES19" s="9">
        <v>6.5170000000000003</v>
      </c>
      <c r="ET19" s="9">
        <v>19.045000000000002</v>
      </c>
      <c r="EU19" s="9">
        <v>7.4420000000000002</v>
      </c>
      <c r="EV19" s="9">
        <v>11.602</v>
      </c>
      <c r="EW19" s="9">
        <v>19.388000000000002</v>
      </c>
      <c r="EX19" s="9">
        <v>7.258</v>
      </c>
      <c r="EY19" s="9">
        <v>12.13</v>
      </c>
      <c r="EZ19" s="9">
        <v>19.276</v>
      </c>
      <c r="FA19" s="9">
        <v>8.3659999999999997</v>
      </c>
      <c r="FB19" s="9">
        <v>10.91</v>
      </c>
      <c r="FC19" s="9">
        <v>14.243</v>
      </c>
      <c r="FD19" s="9">
        <v>15.05</v>
      </c>
      <c r="FE19" s="9">
        <v>14.1</v>
      </c>
      <c r="FF19" s="9">
        <v>61.201999999999998</v>
      </c>
      <c r="FG19" s="9">
        <v>22.908999999999999</v>
      </c>
      <c r="FH19" s="9">
        <v>38.292999999999999</v>
      </c>
      <c r="FI19" s="9">
        <v>11.648999999999999</v>
      </c>
      <c r="FJ19" s="9">
        <v>4.0990000000000002</v>
      </c>
      <c r="FK19" s="9">
        <v>7.55</v>
      </c>
      <c r="FL19" s="9">
        <v>13.532999999999999</v>
      </c>
      <c r="FM19" s="9">
        <v>4.7530000000000001</v>
      </c>
      <c r="FN19" s="9">
        <v>8.7799999999999994</v>
      </c>
      <c r="FO19" s="9">
        <v>12.598000000000001</v>
      </c>
      <c r="FP19" s="9">
        <v>4.0490000000000004</v>
      </c>
      <c r="FQ19" s="9">
        <v>8.5489999999999995</v>
      </c>
      <c r="FR19" s="9">
        <v>23.422000000000001</v>
      </c>
      <c r="FS19" s="9">
        <v>10.009</v>
      </c>
      <c r="FT19" s="9">
        <v>13.413</v>
      </c>
      <c r="FU19" s="9">
        <v>16.934999999999999</v>
      </c>
      <c r="FV19" s="9">
        <v>24.492000000000001</v>
      </c>
      <c r="FW19" s="9">
        <v>14.4</v>
      </c>
      <c r="FX19" s="9">
        <v>35.168999999999997</v>
      </c>
      <c r="FY19" s="9">
        <v>13.782</v>
      </c>
      <c r="FZ19" s="9">
        <v>21.388000000000002</v>
      </c>
      <c r="GA19" s="9">
        <v>6.875</v>
      </c>
      <c r="GB19" s="9">
        <v>2.851</v>
      </c>
      <c r="GC19" s="9">
        <v>4.024</v>
      </c>
      <c r="GD19" s="9">
        <v>6.9619999999999997</v>
      </c>
      <c r="GE19" s="9">
        <v>1.734</v>
      </c>
      <c r="GF19" s="9">
        <v>5.2270000000000003</v>
      </c>
      <c r="GG19" s="9">
        <v>7.984</v>
      </c>
      <c r="GH19" s="9">
        <v>2.5840000000000001</v>
      </c>
      <c r="GI19" s="9">
        <v>5.4</v>
      </c>
      <c r="GJ19" s="9">
        <v>13.349</v>
      </c>
      <c r="GK19" s="9">
        <v>6.6130000000000004</v>
      </c>
      <c r="GL19" s="9">
        <v>6.7359999999999998</v>
      </c>
      <c r="GM19" s="9">
        <v>20.399000000000001</v>
      </c>
      <c r="GN19" s="9">
        <v>30.802</v>
      </c>
      <c r="GO19" s="9">
        <v>14.852</v>
      </c>
      <c r="GP19" s="9">
        <v>26.033000000000001</v>
      </c>
      <c r="GQ19" s="9">
        <v>9.1280000000000001</v>
      </c>
      <c r="GR19" s="9">
        <v>16.905000000000001</v>
      </c>
      <c r="GS19" s="9">
        <v>4.774</v>
      </c>
      <c r="GT19" s="9">
        <v>1.248</v>
      </c>
      <c r="GU19" s="9">
        <v>3.5270000000000001</v>
      </c>
      <c r="GV19" s="9">
        <v>6.5709999999999997</v>
      </c>
      <c r="GW19" s="9">
        <v>3.0190000000000001</v>
      </c>
      <c r="GX19" s="9">
        <v>3.552</v>
      </c>
      <c r="GY19" s="9">
        <v>4.6139999999999999</v>
      </c>
      <c r="GZ19" s="9">
        <v>1.4650000000000001</v>
      </c>
      <c r="HA19" s="9">
        <v>3.149</v>
      </c>
      <c r="HB19" s="9">
        <v>10.073</v>
      </c>
      <c r="HC19" s="9">
        <v>3.3959999999999999</v>
      </c>
      <c r="HD19" s="9">
        <v>6.6769999999999996</v>
      </c>
      <c r="HE19" s="9">
        <v>15.318</v>
      </c>
      <c r="HF19" s="9">
        <v>17.155999999999999</v>
      </c>
      <c r="HG19" s="9">
        <v>14.486000000000001</v>
      </c>
      <c r="HH19" s="9">
        <v>36.874000000000002</v>
      </c>
      <c r="HI19" s="9">
        <v>11.131</v>
      </c>
      <c r="HJ19" s="9">
        <v>25.742999999999999</v>
      </c>
      <c r="HK19" s="9">
        <v>4.7670000000000003</v>
      </c>
      <c r="HL19" s="9">
        <v>0</v>
      </c>
      <c r="HM19" s="9">
        <v>4.7670000000000003</v>
      </c>
      <c r="HN19" s="9">
        <v>3.7069999999999999</v>
      </c>
      <c r="HO19" s="9">
        <v>2.59</v>
      </c>
      <c r="HP19" s="9">
        <v>1.117</v>
      </c>
      <c r="HQ19" s="9">
        <v>10.787000000000001</v>
      </c>
      <c r="HR19" s="9">
        <v>3.9820000000000002</v>
      </c>
      <c r="HS19" s="9">
        <v>6.8049999999999997</v>
      </c>
      <c r="HT19" s="9">
        <v>17.614000000000001</v>
      </c>
      <c r="HU19" s="9">
        <v>4.5599999999999996</v>
      </c>
      <c r="HV19" s="9">
        <v>13.054</v>
      </c>
      <c r="HW19" s="9">
        <v>50.52</v>
      </c>
      <c r="HX19" s="9">
        <v>30.52</v>
      </c>
      <c r="HY19" s="9">
        <v>51.848999999999997</v>
      </c>
      <c r="HZ19" s="9">
        <v>24.193999999999999</v>
      </c>
      <c r="IA19" s="9">
        <v>6.407</v>
      </c>
      <c r="IB19" s="9">
        <v>17.786999999999999</v>
      </c>
      <c r="IC19" s="9">
        <v>2.9380000000000002</v>
      </c>
      <c r="ID19" s="9">
        <v>0</v>
      </c>
      <c r="IE19" s="9">
        <v>2.9380000000000002</v>
      </c>
      <c r="IF19" s="9">
        <v>2.3879999999999999</v>
      </c>
      <c r="IG19" s="9">
        <v>1.272</v>
      </c>
      <c r="IH19" s="9">
        <v>1.117</v>
      </c>
      <c r="II19" s="9">
        <v>6.742</v>
      </c>
      <c r="IJ19" s="9">
        <v>2.6349999999999998</v>
      </c>
      <c r="IK19" s="9">
        <v>4.1070000000000002</v>
      </c>
      <c r="IL19" s="9">
        <v>12.125999999999999</v>
      </c>
      <c r="IM19" s="9">
        <v>2.5</v>
      </c>
      <c r="IN19" s="9">
        <v>9.6259999999999994</v>
      </c>
      <c r="IO19" s="9">
        <v>51.64</v>
      </c>
      <c r="IP19" s="9">
        <v>32.258000000000003</v>
      </c>
      <c r="IQ19" s="9">
        <v>52</v>
      </c>
    </row>
    <row r="20" spans="1:251">
      <c r="A20" s="10">
        <v>45323</v>
      </c>
      <c r="B20" s="9">
        <v>58.920999999999999</v>
      </c>
      <c r="C20" s="9">
        <v>10.304</v>
      </c>
      <c r="D20" s="9">
        <v>4.383</v>
      </c>
      <c r="E20" s="9">
        <v>5.9210000000000003</v>
      </c>
      <c r="F20" s="9">
        <v>14.502000000000001</v>
      </c>
      <c r="G20" s="9">
        <v>5.4</v>
      </c>
      <c r="H20" s="9">
        <v>9.1020000000000003</v>
      </c>
      <c r="I20" s="9">
        <v>31.385999999999999</v>
      </c>
      <c r="J20" s="9">
        <v>13.997999999999999</v>
      </c>
      <c r="K20" s="9">
        <v>17.388000000000002</v>
      </c>
      <c r="L20" s="9">
        <v>43.052999999999997</v>
      </c>
      <c r="M20" s="9">
        <v>16.542999999999999</v>
      </c>
      <c r="N20" s="9">
        <v>26.51</v>
      </c>
      <c r="O20" s="9">
        <v>28</v>
      </c>
      <c r="P20" s="9">
        <v>26</v>
      </c>
      <c r="Q20" s="9">
        <v>30.728000000000002</v>
      </c>
      <c r="R20" s="9">
        <v>33.908000000000001</v>
      </c>
      <c r="S20" s="9">
        <v>17.78</v>
      </c>
      <c r="T20" s="9">
        <v>16.126999999999999</v>
      </c>
      <c r="U20" s="9">
        <v>3.2909999999999999</v>
      </c>
      <c r="V20" s="9">
        <v>1.4159999999999999</v>
      </c>
      <c r="W20" s="9">
        <v>1.8759999999999999</v>
      </c>
      <c r="X20" s="9">
        <v>9.9459999999999997</v>
      </c>
      <c r="Y20" s="9">
        <v>6.4119999999999999</v>
      </c>
      <c r="Z20" s="9">
        <v>3.5339999999999998</v>
      </c>
      <c r="AA20" s="9">
        <v>8.76</v>
      </c>
      <c r="AB20" s="9">
        <v>3.359</v>
      </c>
      <c r="AC20" s="9">
        <v>5.4009999999999998</v>
      </c>
      <c r="AD20" s="9">
        <v>11.91</v>
      </c>
      <c r="AE20" s="9">
        <v>6.5940000000000003</v>
      </c>
      <c r="AF20" s="9">
        <v>5.3159999999999998</v>
      </c>
      <c r="AG20" s="9">
        <v>22.131</v>
      </c>
      <c r="AH20" s="9">
        <v>25.853999999999999</v>
      </c>
      <c r="AI20" s="9">
        <v>21.416</v>
      </c>
      <c r="AJ20" s="9">
        <v>15.554</v>
      </c>
      <c r="AK20" s="9">
        <v>8.7829999999999995</v>
      </c>
      <c r="AL20" s="9">
        <v>6.7709999999999999</v>
      </c>
      <c r="AM20" s="9">
        <v>2.149</v>
      </c>
      <c r="AN20" s="9">
        <v>0</v>
      </c>
      <c r="AO20" s="9">
        <v>2.149</v>
      </c>
      <c r="AP20" s="9">
        <v>1.6279999999999999</v>
      </c>
      <c r="AQ20" s="9">
        <v>0.91200000000000003</v>
      </c>
      <c r="AR20" s="9">
        <v>0.71599999999999997</v>
      </c>
      <c r="AS20" s="9">
        <v>3.835</v>
      </c>
      <c r="AT20" s="9">
        <v>3.22</v>
      </c>
      <c r="AU20" s="9">
        <v>0.61499999999999999</v>
      </c>
      <c r="AV20" s="9">
        <v>7.9420000000000002</v>
      </c>
      <c r="AW20" s="9">
        <v>4.6509999999999998</v>
      </c>
      <c r="AX20" s="9">
        <v>3.29</v>
      </c>
      <c r="AY20" s="9">
        <v>45.457000000000001</v>
      </c>
      <c r="AZ20" s="9">
        <v>47.8</v>
      </c>
      <c r="BA20" s="9">
        <v>28.757999999999999</v>
      </c>
      <c r="BB20" s="9">
        <v>65.817999999999998</v>
      </c>
      <c r="BC20" s="9">
        <v>28.905000000000001</v>
      </c>
      <c r="BD20" s="9">
        <v>36.912999999999997</v>
      </c>
      <c r="BE20" s="9">
        <v>6.7050000000000001</v>
      </c>
      <c r="BF20" s="9">
        <v>1.387</v>
      </c>
      <c r="BG20" s="9">
        <v>5.3179999999999996</v>
      </c>
      <c r="BH20" s="9">
        <v>13.917</v>
      </c>
      <c r="BI20" s="9">
        <v>7.4130000000000003</v>
      </c>
      <c r="BJ20" s="9">
        <v>6.5039999999999996</v>
      </c>
      <c r="BK20" s="9">
        <v>16.809000000000001</v>
      </c>
      <c r="BL20" s="9">
        <v>4.5289999999999999</v>
      </c>
      <c r="BM20" s="9">
        <v>12.28</v>
      </c>
      <c r="BN20" s="9">
        <v>28.387</v>
      </c>
      <c r="BO20" s="9">
        <v>15.576000000000001</v>
      </c>
      <c r="BP20" s="9">
        <v>12.811999999999999</v>
      </c>
      <c r="BQ20" s="9">
        <v>26.535</v>
      </c>
      <c r="BR20" s="9">
        <v>52</v>
      </c>
      <c r="BS20" s="9">
        <v>20.16</v>
      </c>
      <c r="BT20" s="9">
        <v>122.64</v>
      </c>
      <c r="BU20" s="9">
        <v>53.698</v>
      </c>
      <c r="BV20" s="9">
        <v>68.941000000000003</v>
      </c>
      <c r="BW20" s="9">
        <v>10.836</v>
      </c>
      <c r="BX20" s="9">
        <v>3.8730000000000002</v>
      </c>
      <c r="BY20" s="9">
        <v>6.9630000000000001</v>
      </c>
      <c r="BZ20" s="9">
        <v>17.887</v>
      </c>
      <c r="CA20" s="9">
        <v>9.4499999999999993</v>
      </c>
      <c r="CB20" s="9">
        <v>8.4369999999999994</v>
      </c>
      <c r="CC20" s="9">
        <v>45.530999999999999</v>
      </c>
      <c r="CD20" s="9">
        <v>21.023</v>
      </c>
      <c r="CE20" s="9">
        <v>24.507999999999999</v>
      </c>
      <c r="CF20" s="9">
        <v>48.387</v>
      </c>
      <c r="CG20" s="9">
        <v>19.353000000000002</v>
      </c>
      <c r="CH20" s="9">
        <v>29.033999999999999</v>
      </c>
      <c r="CI20" s="9">
        <v>28.352</v>
      </c>
      <c r="CJ20" s="9">
        <v>26</v>
      </c>
      <c r="CK20" s="9">
        <v>34</v>
      </c>
      <c r="CL20" s="9">
        <v>62.334000000000003</v>
      </c>
      <c r="CM20" s="9">
        <v>21.209</v>
      </c>
      <c r="CN20" s="9">
        <v>41.125999999999998</v>
      </c>
      <c r="CO20" s="9">
        <v>7.3869999999999996</v>
      </c>
      <c r="CP20" s="9">
        <v>1.772</v>
      </c>
      <c r="CQ20" s="9">
        <v>5.6150000000000002</v>
      </c>
      <c r="CR20" s="9">
        <v>6.915</v>
      </c>
      <c r="CS20" s="9">
        <v>1.1990000000000001</v>
      </c>
      <c r="CT20" s="9">
        <v>5.7169999999999996</v>
      </c>
      <c r="CU20" s="9">
        <v>19.387</v>
      </c>
      <c r="CV20" s="9">
        <v>9.9849999999999994</v>
      </c>
      <c r="CW20" s="9">
        <v>9.4030000000000005</v>
      </c>
      <c r="CX20" s="9">
        <v>28.646000000000001</v>
      </c>
      <c r="CY20" s="9">
        <v>8.2539999999999996</v>
      </c>
      <c r="CZ20" s="9">
        <v>20.390999999999998</v>
      </c>
      <c r="DA20" s="9">
        <v>34</v>
      </c>
      <c r="DB20" s="9">
        <v>26</v>
      </c>
      <c r="DC20" s="9">
        <v>41.991</v>
      </c>
      <c r="DD20" s="9">
        <v>187.803</v>
      </c>
      <c r="DE20" s="9">
        <v>75.120999999999995</v>
      </c>
      <c r="DF20" s="9">
        <v>112.682</v>
      </c>
      <c r="DG20" s="9">
        <v>23.286999999999999</v>
      </c>
      <c r="DH20" s="9">
        <v>9.8640000000000008</v>
      </c>
      <c r="DI20" s="9">
        <v>13.423</v>
      </c>
      <c r="DJ20" s="9">
        <v>38.017000000000003</v>
      </c>
      <c r="DK20" s="9">
        <v>12.617000000000001</v>
      </c>
      <c r="DL20" s="9">
        <v>25.401</v>
      </c>
      <c r="DM20" s="9">
        <v>51.94</v>
      </c>
      <c r="DN20" s="9">
        <v>18.216000000000001</v>
      </c>
      <c r="DO20" s="9">
        <v>33.723999999999997</v>
      </c>
      <c r="DP20" s="9">
        <v>74.56</v>
      </c>
      <c r="DQ20" s="9">
        <v>34.424999999999997</v>
      </c>
      <c r="DR20" s="9">
        <v>40.134999999999998</v>
      </c>
      <c r="DS20" s="9">
        <v>26</v>
      </c>
      <c r="DT20" s="9">
        <v>34</v>
      </c>
      <c r="DU20" s="9">
        <v>24.806000000000001</v>
      </c>
      <c r="DV20" s="9">
        <v>179.05600000000001</v>
      </c>
      <c r="DW20" s="9">
        <v>70.266000000000005</v>
      </c>
      <c r="DX20" s="9">
        <v>108.789</v>
      </c>
      <c r="DY20" s="9">
        <v>23.286999999999999</v>
      </c>
      <c r="DZ20" s="9">
        <v>9.8640000000000008</v>
      </c>
      <c r="EA20" s="9">
        <v>13.423</v>
      </c>
      <c r="EB20" s="9">
        <v>36.067999999999998</v>
      </c>
      <c r="EC20" s="9">
        <v>11.968</v>
      </c>
      <c r="ED20" s="9">
        <v>24.099</v>
      </c>
      <c r="EE20" s="9">
        <v>50.521000000000001</v>
      </c>
      <c r="EF20" s="9">
        <v>18.216000000000001</v>
      </c>
      <c r="EG20" s="9">
        <v>32.305</v>
      </c>
      <c r="EH20" s="9">
        <v>69.180000000000007</v>
      </c>
      <c r="EI20" s="9">
        <v>30.218</v>
      </c>
      <c r="EJ20" s="9">
        <v>38.962000000000003</v>
      </c>
      <c r="EK20" s="9">
        <v>26</v>
      </c>
      <c r="EL20" s="9">
        <v>26</v>
      </c>
      <c r="EM20" s="9">
        <v>24.507000000000001</v>
      </c>
      <c r="EN20" s="9">
        <v>85.590999999999994</v>
      </c>
      <c r="EO20" s="9">
        <v>39.953000000000003</v>
      </c>
      <c r="EP20" s="9">
        <v>45.637999999999998</v>
      </c>
      <c r="EQ20" s="9">
        <v>9.7140000000000004</v>
      </c>
      <c r="ER20" s="9">
        <v>5.3179999999999996</v>
      </c>
      <c r="ES20" s="9">
        <v>4.3959999999999999</v>
      </c>
      <c r="ET20" s="9">
        <v>20.420000000000002</v>
      </c>
      <c r="EU20" s="9">
        <v>8.5879999999999992</v>
      </c>
      <c r="EV20" s="9">
        <v>11.832000000000001</v>
      </c>
      <c r="EW20" s="9">
        <v>25.696000000000002</v>
      </c>
      <c r="EX20" s="9">
        <v>11.792999999999999</v>
      </c>
      <c r="EY20" s="9">
        <v>13.901999999999999</v>
      </c>
      <c r="EZ20" s="9">
        <v>29.762</v>
      </c>
      <c r="FA20" s="9">
        <v>14.254</v>
      </c>
      <c r="FB20" s="9">
        <v>15.507999999999999</v>
      </c>
      <c r="FC20" s="9">
        <v>24.010999999999999</v>
      </c>
      <c r="FD20" s="9">
        <v>25.776</v>
      </c>
      <c r="FE20" s="9">
        <v>22.518999999999998</v>
      </c>
      <c r="FF20" s="9">
        <v>53.676000000000002</v>
      </c>
      <c r="FG20" s="9">
        <v>20.818000000000001</v>
      </c>
      <c r="FH20" s="9">
        <v>32.857999999999997</v>
      </c>
      <c r="FI20" s="9">
        <v>7.4269999999999996</v>
      </c>
      <c r="FJ20" s="9">
        <v>3.4889999999999999</v>
      </c>
      <c r="FK20" s="9">
        <v>3.9369999999999998</v>
      </c>
      <c r="FL20" s="9">
        <v>7.1</v>
      </c>
      <c r="FM20" s="9">
        <v>2.2090000000000001</v>
      </c>
      <c r="FN20" s="9">
        <v>4.891</v>
      </c>
      <c r="FO20" s="9">
        <v>16.385999999999999</v>
      </c>
      <c r="FP20" s="9">
        <v>5.95</v>
      </c>
      <c r="FQ20" s="9">
        <v>10.436999999999999</v>
      </c>
      <c r="FR20" s="9">
        <v>22.763000000000002</v>
      </c>
      <c r="FS20" s="9">
        <v>9.17</v>
      </c>
      <c r="FT20" s="9">
        <v>13.593</v>
      </c>
      <c r="FU20" s="9">
        <v>33.448999999999998</v>
      </c>
      <c r="FV20" s="9">
        <v>32.396999999999998</v>
      </c>
      <c r="FW20" s="9">
        <v>33.555</v>
      </c>
      <c r="FX20" s="9">
        <v>24.303999999999998</v>
      </c>
      <c r="FY20" s="9">
        <v>11.555999999999999</v>
      </c>
      <c r="FZ20" s="9">
        <v>12.747999999999999</v>
      </c>
      <c r="GA20" s="9">
        <v>4.766</v>
      </c>
      <c r="GB20" s="9">
        <v>2.7869999999999999</v>
      </c>
      <c r="GC20" s="9">
        <v>1.9790000000000001</v>
      </c>
      <c r="GD20" s="9">
        <v>2.2949999999999999</v>
      </c>
      <c r="GE20" s="9">
        <v>0.77300000000000002</v>
      </c>
      <c r="GF20" s="9">
        <v>1.522</v>
      </c>
      <c r="GG20" s="9">
        <v>8.8940000000000001</v>
      </c>
      <c r="GH20" s="9">
        <v>3.8780000000000001</v>
      </c>
      <c r="GI20" s="9">
        <v>5.016</v>
      </c>
      <c r="GJ20" s="9">
        <v>8.3480000000000008</v>
      </c>
      <c r="GK20" s="9">
        <v>4.1180000000000003</v>
      </c>
      <c r="GL20" s="9">
        <v>4.2309999999999999</v>
      </c>
      <c r="GM20" s="9">
        <v>22.207000000000001</v>
      </c>
      <c r="GN20" s="9">
        <v>17.640999999999998</v>
      </c>
      <c r="GO20" s="9">
        <v>23.797000000000001</v>
      </c>
      <c r="GP20" s="9">
        <v>29.372</v>
      </c>
      <c r="GQ20" s="9">
        <v>9.2620000000000005</v>
      </c>
      <c r="GR20" s="9">
        <v>20.11</v>
      </c>
      <c r="GS20" s="9">
        <v>2.66</v>
      </c>
      <c r="GT20" s="9">
        <v>0.70299999999999996</v>
      </c>
      <c r="GU20" s="9">
        <v>1.958</v>
      </c>
      <c r="GV20" s="9">
        <v>4.8049999999999997</v>
      </c>
      <c r="GW20" s="9">
        <v>1.4350000000000001</v>
      </c>
      <c r="GX20" s="9">
        <v>3.3690000000000002</v>
      </c>
      <c r="GY20" s="9">
        <v>7.492</v>
      </c>
      <c r="GZ20" s="9">
        <v>2.0710000000000002</v>
      </c>
      <c r="HA20" s="9">
        <v>5.4210000000000003</v>
      </c>
      <c r="HB20" s="9">
        <v>14.414999999999999</v>
      </c>
      <c r="HC20" s="9">
        <v>5.0529999999999999</v>
      </c>
      <c r="HD20" s="9">
        <v>9.3620000000000001</v>
      </c>
      <c r="HE20" s="9">
        <v>50.283000000000001</v>
      </c>
      <c r="HF20" s="9">
        <v>52</v>
      </c>
      <c r="HG20" s="9">
        <v>43.485999999999997</v>
      </c>
      <c r="HH20" s="9">
        <v>39.789000000000001</v>
      </c>
      <c r="HI20" s="9">
        <v>9.4949999999999992</v>
      </c>
      <c r="HJ20" s="9">
        <v>30.294</v>
      </c>
      <c r="HK20" s="9">
        <v>6.1459999999999999</v>
      </c>
      <c r="HL20" s="9">
        <v>1.0569999999999999</v>
      </c>
      <c r="HM20" s="9">
        <v>5.0890000000000004</v>
      </c>
      <c r="HN20" s="9">
        <v>8.548</v>
      </c>
      <c r="HO20" s="9">
        <v>1.171</v>
      </c>
      <c r="HP20" s="9">
        <v>7.3769999999999998</v>
      </c>
      <c r="HQ20" s="9">
        <v>8.4390000000000001</v>
      </c>
      <c r="HR20" s="9">
        <v>0.47199999999999998</v>
      </c>
      <c r="HS20" s="9">
        <v>7.9669999999999996</v>
      </c>
      <c r="HT20" s="9">
        <v>16.655999999999999</v>
      </c>
      <c r="HU20" s="9">
        <v>6.7939999999999996</v>
      </c>
      <c r="HV20" s="9">
        <v>9.8620000000000001</v>
      </c>
      <c r="HW20" s="9">
        <v>26</v>
      </c>
      <c r="HX20" s="9">
        <v>156</v>
      </c>
      <c r="HY20" s="9">
        <v>20.79</v>
      </c>
      <c r="HZ20" s="9">
        <v>20.571000000000002</v>
      </c>
      <c r="IA20" s="9">
        <v>3.1989999999999998</v>
      </c>
      <c r="IB20" s="9">
        <v>17.373000000000001</v>
      </c>
      <c r="IC20" s="9">
        <v>3.8210000000000002</v>
      </c>
      <c r="ID20" s="9">
        <v>0</v>
      </c>
      <c r="IE20" s="9">
        <v>3.8210000000000002</v>
      </c>
      <c r="IF20" s="9">
        <v>4.6100000000000003</v>
      </c>
      <c r="IG20" s="9">
        <v>0</v>
      </c>
      <c r="IH20" s="9">
        <v>4.6100000000000003</v>
      </c>
      <c r="II20" s="9">
        <v>3.63</v>
      </c>
      <c r="IJ20" s="9">
        <v>0.47199999999999998</v>
      </c>
      <c r="IK20" s="9">
        <v>3.157</v>
      </c>
      <c r="IL20" s="9">
        <v>8.5109999999999992</v>
      </c>
      <c r="IM20" s="9">
        <v>2.726</v>
      </c>
      <c r="IN20" s="9">
        <v>5.7850000000000001</v>
      </c>
      <c r="IO20" s="9">
        <v>20.869</v>
      </c>
      <c r="IP20" s="9">
        <v>172.21199999999999</v>
      </c>
      <c r="IQ20" s="9">
        <v>12.814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4513</v>
      </c>
      <c r="C1" s="3" t="s">
        <v>4514</v>
      </c>
      <c r="D1" s="3" t="s">
        <v>4515</v>
      </c>
      <c r="E1" s="3" t="s">
        <v>4516</v>
      </c>
      <c r="F1" s="3" t="s">
        <v>4517</v>
      </c>
      <c r="G1" s="3" t="s">
        <v>4518</v>
      </c>
      <c r="H1" s="3" t="s">
        <v>4519</v>
      </c>
      <c r="I1" s="3" t="s">
        <v>4520</v>
      </c>
      <c r="J1" s="3" t="s">
        <v>4521</v>
      </c>
      <c r="K1" s="3" t="s">
        <v>4522</v>
      </c>
      <c r="L1" s="3" t="s">
        <v>4523</v>
      </c>
      <c r="M1" s="3" t="s">
        <v>4524</v>
      </c>
      <c r="N1" s="3" t="s">
        <v>4525</v>
      </c>
      <c r="O1" s="3" t="s">
        <v>4526</v>
      </c>
      <c r="P1" s="3" t="s">
        <v>4527</v>
      </c>
      <c r="Q1" s="3" t="s">
        <v>4528</v>
      </c>
      <c r="R1" s="3" t="s">
        <v>4529</v>
      </c>
      <c r="S1" s="3" t="s">
        <v>4530</v>
      </c>
      <c r="T1" s="3" t="s">
        <v>4531</v>
      </c>
      <c r="U1" s="3" t="s">
        <v>4532</v>
      </c>
      <c r="V1" s="3" t="s">
        <v>4533</v>
      </c>
      <c r="W1" s="3" t="s">
        <v>4534</v>
      </c>
      <c r="X1" s="3" t="s">
        <v>4535</v>
      </c>
      <c r="Y1" s="3" t="s">
        <v>4536</v>
      </c>
      <c r="Z1" s="3" t="s">
        <v>4537</v>
      </c>
      <c r="AA1" s="3" t="s">
        <v>4538</v>
      </c>
      <c r="AB1" s="3" t="s">
        <v>4539</v>
      </c>
      <c r="AC1" s="3" t="s">
        <v>4540</v>
      </c>
      <c r="AD1" s="3" t="s">
        <v>4541</v>
      </c>
      <c r="AE1" s="3" t="s">
        <v>4542</v>
      </c>
      <c r="AF1" s="3" t="s">
        <v>4543</v>
      </c>
      <c r="AG1" s="3" t="s">
        <v>4544</v>
      </c>
      <c r="AH1" s="3" t="s">
        <v>4545</v>
      </c>
      <c r="AI1" s="3" t="s">
        <v>4546</v>
      </c>
      <c r="AJ1" s="3" t="s">
        <v>4547</v>
      </c>
      <c r="AK1" s="3" t="s">
        <v>4548</v>
      </c>
      <c r="AL1" s="3" t="s">
        <v>4549</v>
      </c>
      <c r="AM1" s="3" t="s">
        <v>4550</v>
      </c>
      <c r="AN1" s="3" t="s">
        <v>4551</v>
      </c>
      <c r="AO1" s="3" t="s">
        <v>4552</v>
      </c>
      <c r="AP1" s="3" t="s">
        <v>4553</v>
      </c>
      <c r="AQ1" s="3" t="s">
        <v>4554</v>
      </c>
      <c r="AR1" s="3" t="s">
        <v>4555</v>
      </c>
      <c r="AS1" s="3" t="s">
        <v>4556</v>
      </c>
      <c r="AT1" s="3" t="s">
        <v>4557</v>
      </c>
      <c r="AU1" s="3" t="s">
        <v>4558</v>
      </c>
      <c r="AV1" s="3" t="s">
        <v>4559</v>
      </c>
      <c r="AW1" s="3" t="s">
        <v>4560</v>
      </c>
      <c r="AX1" s="3" t="s">
        <v>4561</v>
      </c>
      <c r="AY1" s="3" t="s">
        <v>4562</v>
      </c>
      <c r="AZ1" s="3" t="s">
        <v>4563</v>
      </c>
      <c r="BA1" s="3" t="s">
        <v>4564</v>
      </c>
      <c r="BB1" s="3" t="s">
        <v>4565</v>
      </c>
      <c r="BC1" s="3" t="s">
        <v>4566</v>
      </c>
      <c r="BD1" s="3" t="s">
        <v>4567</v>
      </c>
      <c r="BE1" s="3" t="s">
        <v>4568</v>
      </c>
      <c r="BF1" s="3" t="s">
        <v>4569</v>
      </c>
      <c r="BG1" s="3" t="s">
        <v>4570</v>
      </c>
      <c r="BH1" s="3" t="s">
        <v>4571</v>
      </c>
      <c r="BI1" s="3" t="s">
        <v>4572</v>
      </c>
      <c r="BJ1" s="3" t="s">
        <v>4573</v>
      </c>
      <c r="BK1" s="3" t="s">
        <v>4574</v>
      </c>
      <c r="BL1" s="3" t="s">
        <v>4575</v>
      </c>
      <c r="BM1" s="3" t="s">
        <v>4576</v>
      </c>
      <c r="BN1" s="3" t="s">
        <v>4577</v>
      </c>
      <c r="BO1" s="3" t="s">
        <v>4578</v>
      </c>
      <c r="BP1" s="3" t="s">
        <v>4579</v>
      </c>
      <c r="BQ1" s="3" t="s">
        <v>4580</v>
      </c>
      <c r="BR1" s="3" t="s">
        <v>4581</v>
      </c>
      <c r="BS1" s="3" t="s">
        <v>4582</v>
      </c>
      <c r="BT1" s="3" t="s">
        <v>4583</v>
      </c>
      <c r="BU1" s="3" t="s">
        <v>4584</v>
      </c>
      <c r="BV1" s="3" t="s">
        <v>4585</v>
      </c>
      <c r="BW1" s="3" t="s">
        <v>4586</v>
      </c>
      <c r="BX1" s="3" t="s">
        <v>4587</v>
      </c>
      <c r="BY1" s="3" t="s">
        <v>4588</v>
      </c>
      <c r="BZ1" s="3" t="s">
        <v>4589</v>
      </c>
      <c r="CA1" s="3" t="s">
        <v>4590</v>
      </c>
      <c r="CB1" s="3" t="s">
        <v>4591</v>
      </c>
      <c r="CC1" s="3" t="s">
        <v>4592</v>
      </c>
      <c r="CD1" s="3" t="s">
        <v>4593</v>
      </c>
      <c r="CE1" s="3" t="s">
        <v>4594</v>
      </c>
      <c r="CF1" s="3" t="s">
        <v>4595</v>
      </c>
      <c r="CG1" s="3" t="s">
        <v>4596</v>
      </c>
      <c r="CH1" s="3" t="s">
        <v>4597</v>
      </c>
      <c r="CI1" s="3" t="s">
        <v>4598</v>
      </c>
      <c r="CJ1" s="3" t="s">
        <v>4599</v>
      </c>
      <c r="CK1" s="3" t="s">
        <v>4600</v>
      </c>
      <c r="CL1" s="3" t="s">
        <v>4601</v>
      </c>
      <c r="CM1" s="3" t="s">
        <v>4602</v>
      </c>
      <c r="CN1" s="3" t="s">
        <v>4603</v>
      </c>
      <c r="CO1" s="3" t="s">
        <v>4604</v>
      </c>
      <c r="CP1" s="3" t="s">
        <v>4605</v>
      </c>
      <c r="CQ1" s="3" t="s">
        <v>4606</v>
      </c>
      <c r="CR1" s="3" t="s">
        <v>4607</v>
      </c>
      <c r="CS1" s="3" t="s">
        <v>4608</v>
      </c>
      <c r="CT1" s="3" t="s">
        <v>4609</v>
      </c>
      <c r="CU1" s="3" t="s">
        <v>4610</v>
      </c>
      <c r="CV1" s="3" t="s">
        <v>4611</v>
      </c>
      <c r="CW1" s="3" t="s">
        <v>4612</v>
      </c>
      <c r="CX1" s="3" t="s">
        <v>4613</v>
      </c>
      <c r="CY1" s="3" t="s">
        <v>4614</v>
      </c>
      <c r="CZ1" s="3" t="s">
        <v>4615</v>
      </c>
      <c r="DA1" s="3" t="s">
        <v>4616</v>
      </c>
      <c r="DB1" s="3" t="s">
        <v>4617</v>
      </c>
      <c r="DC1" s="3" t="s">
        <v>4618</v>
      </c>
      <c r="DD1" s="3" t="s">
        <v>4619</v>
      </c>
      <c r="DE1" s="3" t="s">
        <v>4620</v>
      </c>
      <c r="DF1" s="3" t="s">
        <v>4621</v>
      </c>
      <c r="DG1" s="3" t="s">
        <v>4622</v>
      </c>
      <c r="DH1" s="3" t="s">
        <v>4623</v>
      </c>
      <c r="DI1" s="3" t="s">
        <v>4624</v>
      </c>
      <c r="DJ1" s="3" t="s">
        <v>4625</v>
      </c>
      <c r="DK1" s="3" t="s">
        <v>4626</v>
      </c>
      <c r="DL1" s="3" t="s">
        <v>4627</v>
      </c>
      <c r="DM1" s="3" t="s">
        <v>4628</v>
      </c>
      <c r="DN1" s="3" t="s">
        <v>4629</v>
      </c>
      <c r="DO1" s="3" t="s">
        <v>4630</v>
      </c>
      <c r="DP1" s="3" t="s">
        <v>4631</v>
      </c>
      <c r="DQ1" s="3" t="s">
        <v>4632</v>
      </c>
      <c r="DR1" s="3" t="s">
        <v>4633</v>
      </c>
      <c r="DS1" s="3" t="s">
        <v>4634</v>
      </c>
      <c r="DT1" s="3" t="s">
        <v>4635</v>
      </c>
      <c r="DU1" s="3" t="s">
        <v>4636</v>
      </c>
      <c r="DV1" s="3" t="s">
        <v>4637</v>
      </c>
      <c r="DW1" s="3" t="s">
        <v>4638</v>
      </c>
      <c r="DX1" s="3" t="s">
        <v>4639</v>
      </c>
      <c r="DY1" s="3" t="s">
        <v>4640</v>
      </c>
      <c r="DZ1" s="3" t="s">
        <v>4641</v>
      </c>
      <c r="EA1" s="3" t="s">
        <v>4642</v>
      </c>
      <c r="EB1" s="3" t="s">
        <v>4643</v>
      </c>
      <c r="EC1" s="3" t="s">
        <v>4644</v>
      </c>
      <c r="ED1" s="3" t="s">
        <v>4645</v>
      </c>
      <c r="EE1" s="3" t="s">
        <v>4646</v>
      </c>
      <c r="EF1" s="3" t="s">
        <v>4647</v>
      </c>
      <c r="EG1" s="3" t="s">
        <v>4648</v>
      </c>
      <c r="EH1" s="3" t="s">
        <v>4649</v>
      </c>
      <c r="EI1" s="3" t="s">
        <v>4650</v>
      </c>
      <c r="EJ1" s="3" t="s">
        <v>4651</v>
      </c>
      <c r="EK1" s="3" t="s">
        <v>4652</v>
      </c>
      <c r="EL1" s="3" t="s">
        <v>4653</v>
      </c>
      <c r="EM1" s="3" t="s">
        <v>4654</v>
      </c>
      <c r="EN1" s="3" t="s">
        <v>4655</v>
      </c>
      <c r="EO1" s="3" t="s">
        <v>4656</v>
      </c>
      <c r="EP1" s="3" t="s">
        <v>4657</v>
      </c>
      <c r="EQ1" s="3" t="s">
        <v>4658</v>
      </c>
      <c r="ER1" s="3" t="s">
        <v>4659</v>
      </c>
      <c r="ES1" s="3" t="s">
        <v>4660</v>
      </c>
      <c r="ET1" s="3" t="s">
        <v>4661</v>
      </c>
      <c r="EU1" s="3" t="s">
        <v>4662</v>
      </c>
      <c r="EV1" s="3" t="s">
        <v>4663</v>
      </c>
      <c r="EW1" s="3" t="s">
        <v>4664</v>
      </c>
      <c r="EX1" s="3" t="s">
        <v>4665</v>
      </c>
      <c r="EY1" s="3" t="s">
        <v>4666</v>
      </c>
      <c r="EZ1" s="3" t="s">
        <v>4667</v>
      </c>
      <c r="FA1" s="3" t="s">
        <v>4668</v>
      </c>
      <c r="FB1" s="3" t="s">
        <v>4669</v>
      </c>
      <c r="FC1" s="3" t="s">
        <v>4670</v>
      </c>
      <c r="FD1" s="3" t="s">
        <v>4671</v>
      </c>
      <c r="FE1" s="3" t="s">
        <v>4672</v>
      </c>
      <c r="FF1" s="3" t="s">
        <v>4673</v>
      </c>
      <c r="FG1" s="3" t="s">
        <v>4674</v>
      </c>
      <c r="FH1" s="3" t="s">
        <v>4675</v>
      </c>
      <c r="FI1" s="3" t="s">
        <v>4676</v>
      </c>
      <c r="FJ1" s="3" t="s">
        <v>4677</v>
      </c>
      <c r="FK1" s="3" t="s">
        <v>4678</v>
      </c>
      <c r="FL1" s="3" t="s">
        <v>4679</v>
      </c>
      <c r="FM1" s="3" t="s">
        <v>4680</v>
      </c>
      <c r="FN1" s="3" t="s">
        <v>4681</v>
      </c>
      <c r="FO1" s="3" t="s">
        <v>4682</v>
      </c>
      <c r="FP1" s="3" t="s">
        <v>4683</v>
      </c>
      <c r="FQ1" s="3" t="s">
        <v>4684</v>
      </c>
      <c r="FR1" s="3" t="s">
        <v>4685</v>
      </c>
      <c r="FS1" s="3" t="s">
        <v>4686</v>
      </c>
      <c r="FT1" s="3" t="s">
        <v>4687</v>
      </c>
      <c r="FU1" s="3" t="s">
        <v>4688</v>
      </c>
      <c r="FV1" s="3" t="s">
        <v>4689</v>
      </c>
      <c r="FW1" s="3" t="s">
        <v>4690</v>
      </c>
      <c r="FX1" s="3" t="s">
        <v>4691</v>
      </c>
      <c r="FY1" s="3" t="s">
        <v>4692</v>
      </c>
      <c r="FZ1" s="3" t="s">
        <v>4693</v>
      </c>
      <c r="GA1" s="3" t="s">
        <v>4694</v>
      </c>
      <c r="GB1" s="3" t="s">
        <v>4695</v>
      </c>
      <c r="GC1" s="3" t="s">
        <v>4696</v>
      </c>
      <c r="GD1" s="3" t="s">
        <v>4697</v>
      </c>
      <c r="GE1" s="3" t="s">
        <v>4698</v>
      </c>
      <c r="GF1" s="3" t="s">
        <v>4699</v>
      </c>
      <c r="GG1" s="3" t="s">
        <v>4700</v>
      </c>
      <c r="GH1" s="3" t="s">
        <v>4701</v>
      </c>
      <c r="GI1" s="3" t="s">
        <v>4702</v>
      </c>
      <c r="GJ1" s="3" t="s">
        <v>4703</v>
      </c>
      <c r="GK1" s="3" t="s">
        <v>4704</v>
      </c>
      <c r="GL1" s="3" t="s">
        <v>4705</v>
      </c>
      <c r="GM1" s="3" t="s">
        <v>4706</v>
      </c>
      <c r="GN1" s="3" t="s">
        <v>4707</v>
      </c>
      <c r="GO1" s="3" t="s">
        <v>4708</v>
      </c>
      <c r="GP1" s="3" t="s">
        <v>4709</v>
      </c>
      <c r="GQ1" s="3" t="s">
        <v>4710</v>
      </c>
      <c r="GR1" s="3" t="s">
        <v>4711</v>
      </c>
      <c r="GS1" s="3" t="s">
        <v>4712</v>
      </c>
      <c r="GT1" s="3" t="s">
        <v>4713</v>
      </c>
      <c r="GU1" s="3" t="s">
        <v>4714</v>
      </c>
      <c r="GV1" s="3" t="s">
        <v>4715</v>
      </c>
      <c r="GW1" s="3" t="s">
        <v>4716</v>
      </c>
      <c r="GX1" s="3" t="s">
        <v>4717</v>
      </c>
      <c r="GY1" s="3" t="s">
        <v>4718</v>
      </c>
      <c r="GZ1" s="3" t="s">
        <v>4719</v>
      </c>
      <c r="HA1" s="3" t="s">
        <v>4720</v>
      </c>
      <c r="HB1" s="3" t="s">
        <v>4721</v>
      </c>
      <c r="HC1" s="3" t="s">
        <v>4722</v>
      </c>
      <c r="HD1" s="3" t="s">
        <v>4723</v>
      </c>
      <c r="HE1" s="3" t="s">
        <v>4724</v>
      </c>
      <c r="HF1" s="3" t="s">
        <v>4725</v>
      </c>
      <c r="HG1" s="3" t="s">
        <v>4726</v>
      </c>
      <c r="HH1" s="3" t="s">
        <v>4727</v>
      </c>
      <c r="HI1" s="3" t="s">
        <v>4728</v>
      </c>
      <c r="HJ1" s="3" t="s">
        <v>4729</v>
      </c>
      <c r="HK1" s="3" t="s">
        <v>4730</v>
      </c>
      <c r="HL1" s="3" t="s">
        <v>4731</v>
      </c>
      <c r="HM1" s="3" t="s">
        <v>4732</v>
      </c>
      <c r="HN1" s="3" t="s">
        <v>4733</v>
      </c>
      <c r="HO1" s="3" t="s">
        <v>4734</v>
      </c>
      <c r="HP1" s="3" t="s">
        <v>4735</v>
      </c>
      <c r="HQ1" s="3" t="s">
        <v>4736</v>
      </c>
      <c r="HR1" s="3" t="s">
        <v>4737</v>
      </c>
      <c r="HS1" s="3" t="s">
        <v>4738</v>
      </c>
      <c r="HT1" s="3" t="s">
        <v>4739</v>
      </c>
      <c r="HU1" s="3" t="s">
        <v>4740</v>
      </c>
      <c r="HV1" s="3" t="s">
        <v>4741</v>
      </c>
      <c r="HW1" s="3" t="s">
        <v>4742</v>
      </c>
      <c r="HX1" s="3" t="s">
        <v>4743</v>
      </c>
      <c r="HY1" s="3" t="s">
        <v>4744</v>
      </c>
      <c r="HZ1" s="3" t="s">
        <v>4745</v>
      </c>
      <c r="IA1" s="3" t="s">
        <v>4746</v>
      </c>
      <c r="IB1" s="3" t="s">
        <v>4747</v>
      </c>
      <c r="IC1" s="3" t="s">
        <v>4748</v>
      </c>
      <c r="ID1" s="3" t="s">
        <v>4749</v>
      </c>
      <c r="IE1" s="3" t="s">
        <v>4750</v>
      </c>
      <c r="IF1" s="3" t="s">
        <v>4751</v>
      </c>
      <c r="IG1" s="3" t="s">
        <v>4752</v>
      </c>
      <c r="IH1" s="3" t="s">
        <v>4753</v>
      </c>
      <c r="II1" s="3" t="s">
        <v>4754</v>
      </c>
      <c r="IJ1" s="3" t="s">
        <v>4755</v>
      </c>
      <c r="IK1" s="3" t="s">
        <v>4756</v>
      </c>
      <c r="IL1" s="3" t="s">
        <v>4757</v>
      </c>
      <c r="IM1" s="3" t="s">
        <v>4758</v>
      </c>
      <c r="IN1" s="3" t="s">
        <v>4759</v>
      </c>
      <c r="IO1" s="3" t="s">
        <v>4760</v>
      </c>
      <c r="IP1" s="3" t="s">
        <v>4761</v>
      </c>
      <c r="IQ1" s="3" t="s">
        <v>4762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4763</v>
      </c>
      <c r="C10" s="8" t="s">
        <v>4764</v>
      </c>
      <c r="D10" s="8" t="s">
        <v>4765</v>
      </c>
      <c r="E10" s="8" t="s">
        <v>4766</v>
      </c>
      <c r="F10" s="8" t="s">
        <v>4767</v>
      </c>
      <c r="G10" s="8" t="s">
        <v>4768</v>
      </c>
      <c r="H10" s="8" t="s">
        <v>4769</v>
      </c>
      <c r="I10" s="8" t="s">
        <v>4770</v>
      </c>
      <c r="J10" s="8" t="s">
        <v>4771</v>
      </c>
      <c r="K10" s="8" t="s">
        <v>4772</v>
      </c>
      <c r="L10" s="8" t="s">
        <v>4773</v>
      </c>
      <c r="M10" s="8" t="s">
        <v>4774</v>
      </c>
      <c r="N10" s="8" t="s">
        <v>4775</v>
      </c>
      <c r="O10" s="8" t="s">
        <v>4776</v>
      </c>
      <c r="P10" s="8" t="s">
        <v>4777</v>
      </c>
      <c r="Q10" s="8" t="s">
        <v>4778</v>
      </c>
      <c r="R10" s="8" t="s">
        <v>4779</v>
      </c>
      <c r="S10" s="8" t="s">
        <v>4780</v>
      </c>
      <c r="T10" s="8" t="s">
        <v>4781</v>
      </c>
      <c r="U10" s="8" t="s">
        <v>4782</v>
      </c>
      <c r="V10" s="8" t="s">
        <v>4783</v>
      </c>
      <c r="W10" s="8" t="s">
        <v>4784</v>
      </c>
      <c r="X10" s="8" t="s">
        <v>4785</v>
      </c>
      <c r="Y10" s="8" t="s">
        <v>4786</v>
      </c>
      <c r="Z10" s="8" t="s">
        <v>4787</v>
      </c>
      <c r="AA10" s="8" t="s">
        <v>4788</v>
      </c>
      <c r="AB10" s="8" t="s">
        <v>4789</v>
      </c>
      <c r="AC10" s="8" t="s">
        <v>4790</v>
      </c>
      <c r="AD10" s="8" t="s">
        <v>4791</v>
      </c>
      <c r="AE10" s="8" t="s">
        <v>4792</v>
      </c>
      <c r="AF10" s="8" t="s">
        <v>4793</v>
      </c>
      <c r="AG10" s="8" t="s">
        <v>4794</v>
      </c>
      <c r="AH10" s="8" t="s">
        <v>4795</v>
      </c>
      <c r="AI10" s="8" t="s">
        <v>4796</v>
      </c>
      <c r="AJ10" s="8" t="s">
        <v>4797</v>
      </c>
      <c r="AK10" s="8" t="s">
        <v>4798</v>
      </c>
      <c r="AL10" s="8" t="s">
        <v>4799</v>
      </c>
      <c r="AM10" s="8" t="s">
        <v>4800</v>
      </c>
      <c r="AN10" s="8" t="s">
        <v>4801</v>
      </c>
      <c r="AO10" s="8" t="s">
        <v>4802</v>
      </c>
      <c r="AP10" s="8" t="s">
        <v>4803</v>
      </c>
      <c r="AQ10" s="8" t="s">
        <v>4804</v>
      </c>
      <c r="AR10" s="8" t="s">
        <v>4805</v>
      </c>
      <c r="AS10" s="8" t="s">
        <v>4806</v>
      </c>
      <c r="AT10" s="8" t="s">
        <v>4807</v>
      </c>
      <c r="AU10" s="8" t="s">
        <v>4808</v>
      </c>
      <c r="AV10" s="8" t="s">
        <v>4809</v>
      </c>
      <c r="AW10" s="8" t="s">
        <v>4810</v>
      </c>
      <c r="AX10" s="8" t="s">
        <v>4811</v>
      </c>
      <c r="AY10" s="8" t="s">
        <v>4812</v>
      </c>
      <c r="AZ10" s="8" t="s">
        <v>4813</v>
      </c>
      <c r="BA10" s="8" t="s">
        <v>4814</v>
      </c>
      <c r="BB10" s="8" t="s">
        <v>4815</v>
      </c>
      <c r="BC10" s="8" t="s">
        <v>4816</v>
      </c>
      <c r="BD10" s="8" t="s">
        <v>4817</v>
      </c>
      <c r="BE10" s="8" t="s">
        <v>4818</v>
      </c>
      <c r="BF10" s="8" t="s">
        <v>4819</v>
      </c>
      <c r="BG10" s="8" t="s">
        <v>4820</v>
      </c>
      <c r="BH10" s="8" t="s">
        <v>4821</v>
      </c>
      <c r="BI10" s="8" t="s">
        <v>4822</v>
      </c>
      <c r="BJ10" s="8" t="s">
        <v>4823</v>
      </c>
      <c r="BK10" s="8" t="s">
        <v>4824</v>
      </c>
      <c r="BL10" s="8" t="s">
        <v>4825</v>
      </c>
      <c r="BM10" s="8" t="s">
        <v>4826</v>
      </c>
      <c r="BN10" s="8" t="s">
        <v>4827</v>
      </c>
      <c r="BO10" s="8" t="s">
        <v>4828</v>
      </c>
      <c r="BP10" s="8" t="s">
        <v>4829</v>
      </c>
      <c r="BQ10" s="8" t="s">
        <v>4830</v>
      </c>
      <c r="BR10" s="8" t="s">
        <v>4831</v>
      </c>
      <c r="BS10" s="8" t="s">
        <v>4832</v>
      </c>
      <c r="BT10" s="8" t="s">
        <v>4833</v>
      </c>
      <c r="BU10" s="8" t="s">
        <v>4834</v>
      </c>
      <c r="BV10" s="8" t="s">
        <v>4835</v>
      </c>
      <c r="BW10" s="8" t="s">
        <v>4836</v>
      </c>
      <c r="BX10" s="8" t="s">
        <v>4837</v>
      </c>
      <c r="BY10" s="8" t="s">
        <v>4838</v>
      </c>
      <c r="BZ10" s="8" t="s">
        <v>4839</v>
      </c>
      <c r="CA10" s="8" t="s">
        <v>4840</v>
      </c>
      <c r="CB10" s="8" t="s">
        <v>4841</v>
      </c>
      <c r="CC10" s="8" t="s">
        <v>4842</v>
      </c>
      <c r="CD10" s="8" t="s">
        <v>4843</v>
      </c>
      <c r="CE10" s="8" t="s">
        <v>4844</v>
      </c>
      <c r="CF10" s="8" t="s">
        <v>4845</v>
      </c>
      <c r="CG10" s="8" t="s">
        <v>4846</v>
      </c>
      <c r="CH10" s="8" t="s">
        <v>4847</v>
      </c>
      <c r="CI10" s="8" t="s">
        <v>4848</v>
      </c>
      <c r="CJ10" s="8" t="s">
        <v>4849</v>
      </c>
      <c r="CK10" s="8" t="s">
        <v>4850</v>
      </c>
      <c r="CL10" s="8" t="s">
        <v>4851</v>
      </c>
      <c r="CM10" s="8" t="s">
        <v>4852</v>
      </c>
      <c r="CN10" s="8" t="s">
        <v>4853</v>
      </c>
      <c r="CO10" s="8" t="s">
        <v>4854</v>
      </c>
      <c r="CP10" s="8" t="s">
        <v>4855</v>
      </c>
      <c r="CQ10" s="8" t="s">
        <v>4856</v>
      </c>
      <c r="CR10" s="8" t="s">
        <v>4857</v>
      </c>
      <c r="CS10" s="8" t="s">
        <v>4858</v>
      </c>
      <c r="CT10" s="8" t="s">
        <v>4859</v>
      </c>
      <c r="CU10" s="8" t="s">
        <v>4860</v>
      </c>
      <c r="CV10" s="8" t="s">
        <v>4861</v>
      </c>
      <c r="CW10" s="8" t="s">
        <v>4862</v>
      </c>
      <c r="CX10" s="8" t="s">
        <v>4863</v>
      </c>
      <c r="CY10" s="8" t="s">
        <v>4864</v>
      </c>
      <c r="CZ10" s="8" t="s">
        <v>4865</v>
      </c>
      <c r="DA10" s="8" t="s">
        <v>4866</v>
      </c>
      <c r="DB10" s="8" t="s">
        <v>4867</v>
      </c>
      <c r="DC10" s="8" t="s">
        <v>4868</v>
      </c>
      <c r="DD10" s="8" t="s">
        <v>4869</v>
      </c>
      <c r="DE10" s="8" t="s">
        <v>4870</v>
      </c>
      <c r="DF10" s="8" t="s">
        <v>4871</v>
      </c>
      <c r="DG10" s="8" t="s">
        <v>4872</v>
      </c>
      <c r="DH10" s="8" t="s">
        <v>4873</v>
      </c>
      <c r="DI10" s="8" t="s">
        <v>4874</v>
      </c>
      <c r="DJ10" s="8" t="s">
        <v>4875</v>
      </c>
      <c r="DK10" s="8" t="s">
        <v>4876</v>
      </c>
      <c r="DL10" s="8" t="s">
        <v>4877</v>
      </c>
      <c r="DM10" s="8" t="s">
        <v>4878</v>
      </c>
      <c r="DN10" s="8" t="s">
        <v>4879</v>
      </c>
      <c r="DO10" s="8" t="s">
        <v>4880</v>
      </c>
      <c r="DP10" s="8" t="s">
        <v>4881</v>
      </c>
      <c r="DQ10" s="8" t="s">
        <v>4882</v>
      </c>
      <c r="DR10" s="8" t="s">
        <v>4883</v>
      </c>
      <c r="DS10" s="8" t="s">
        <v>4884</v>
      </c>
      <c r="DT10" s="8" t="s">
        <v>4885</v>
      </c>
      <c r="DU10" s="8" t="s">
        <v>4886</v>
      </c>
      <c r="DV10" s="8" t="s">
        <v>4887</v>
      </c>
      <c r="DW10" s="8" t="s">
        <v>4888</v>
      </c>
      <c r="DX10" s="8" t="s">
        <v>4889</v>
      </c>
      <c r="DY10" s="8" t="s">
        <v>4890</v>
      </c>
      <c r="DZ10" s="8" t="s">
        <v>4891</v>
      </c>
      <c r="EA10" s="8" t="s">
        <v>4892</v>
      </c>
      <c r="EB10" s="8" t="s">
        <v>4893</v>
      </c>
      <c r="EC10" s="8" t="s">
        <v>4894</v>
      </c>
      <c r="ED10" s="8" t="s">
        <v>4895</v>
      </c>
      <c r="EE10" s="8" t="s">
        <v>4896</v>
      </c>
      <c r="EF10" s="8" t="s">
        <v>4897</v>
      </c>
      <c r="EG10" s="8" t="s">
        <v>4898</v>
      </c>
      <c r="EH10" s="8" t="s">
        <v>4899</v>
      </c>
      <c r="EI10" s="8" t="s">
        <v>4900</v>
      </c>
      <c r="EJ10" s="8" t="s">
        <v>4901</v>
      </c>
      <c r="EK10" s="8" t="s">
        <v>4902</v>
      </c>
      <c r="EL10" s="8" t="s">
        <v>4903</v>
      </c>
      <c r="EM10" s="8" t="s">
        <v>4904</v>
      </c>
      <c r="EN10" s="8" t="s">
        <v>4905</v>
      </c>
      <c r="EO10" s="8" t="s">
        <v>4906</v>
      </c>
      <c r="EP10" s="8" t="s">
        <v>4907</v>
      </c>
      <c r="EQ10" s="8" t="s">
        <v>4908</v>
      </c>
      <c r="ER10" s="8" t="s">
        <v>4909</v>
      </c>
      <c r="ES10" s="8" t="s">
        <v>4910</v>
      </c>
      <c r="ET10" s="8" t="s">
        <v>4911</v>
      </c>
      <c r="EU10" s="8" t="s">
        <v>4912</v>
      </c>
      <c r="EV10" s="8" t="s">
        <v>4913</v>
      </c>
      <c r="EW10" s="8" t="s">
        <v>4914</v>
      </c>
      <c r="EX10" s="8" t="s">
        <v>4915</v>
      </c>
      <c r="EY10" s="8" t="s">
        <v>4916</v>
      </c>
      <c r="EZ10" s="8" t="s">
        <v>4917</v>
      </c>
      <c r="FA10" s="8" t="s">
        <v>4918</v>
      </c>
      <c r="FB10" s="8" t="s">
        <v>4919</v>
      </c>
      <c r="FC10" s="8" t="s">
        <v>4920</v>
      </c>
      <c r="FD10" s="8" t="s">
        <v>4921</v>
      </c>
      <c r="FE10" s="8" t="s">
        <v>4922</v>
      </c>
      <c r="FF10" s="8" t="s">
        <v>4923</v>
      </c>
      <c r="FG10" s="8" t="s">
        <v>4924</v>
      </c>
      <c r="FH10" s="8" t="s">
        <v>4925</v>
      </c>
      <c r="FI10" s="8" t="s">
        <v>4926</v>
      </c>
      <c r="FJ10" s="8" t="s">
        <v>4927</v>
      </c>
      <c r="FK10" s="8" t="s">
        <v>4928</v>
      </c>
      <c r="FL10" s="8" t="s">
        <v>4929</v>
      </c>
      <c r="FM10" s="8" t="s">
        <v>4930</v>
      </c>
      <c r="FN10" s="8" t="s">
        <v>4931</v>
      </c>
      <c r="FO10" s="8" t="s">
        <v>4932</v>
      </c>
      <c r="FP10" s="8" t="s">
        <v>4933</v>
      </c>
      <c r="FQ10" s="8" t="s">
        <v>4934</v>
      </c>
      <c r="FR10" s="8" t="s">
        <v>4935</v>
      </c>
      <c r="FS10" s="8" t="s">
        <v>4936</v>
      </c>
      <c r="FT10" s="8" t="s">
        <v>4937</v>
      </c>
      <c r="FU10" s="8" t="s">
        <v>4938</v>
      </c>
      <c r="FV10" s="8" t="s">
        <v>4939</v>
      </c>
      <c r="FW10" s="8" t="s">
        <v>4940</v>
      </c>
      <c r="FX10" s="8" t="s">
        <v>4941</v>
      </c>
      <c r="FY10" s="8" t="s">
        <v>4942</v>
      </c>
      <c r="FZ10" s="8" t="s">
        <v>4943</v>
      </c>
      <c r="GA10" s="8" t="s">
        <v>4944</v>
      </c>
      <c r="GB10" s="8" t="s">
        <v>4945</v>
      </c>
      <c r="GC10" s="8" t="s">
        <v>4946</v>
      </c>
      <c r="GD10" s="8" t="s">
        <v>4947</v>
      </c>
      <c r="GE10" s="8" t="s">
        <v>4948</v>
      </c>
      <c r="GF10" s="8" t="s">
        <v>4949</v>
      </c>
      <c r="GG10" s="8" t="s">
        <v>4950</v>
      </c>
      <c r="GH10" s="8" t="s">
        <v>4951</v>
      </c>
      <c r="GI10" s="8" t="s">
        <v>4952</v>
      </c>
      <c r="GJ10" s="8" t="s">
        <v>4953</v>
      </c>
      <c r="GK10" s="8" t="s">
        <v>4954</v>
      </c>
      <c r="GL10" s="8" t="s">
        <v>4955</v>
      </c>
      <c r="GM10" s="8" t="s">
        <v>4956</v>
      </c>
      <c r="GN10" s="8" t="s">
        <v>4957</v>
      </c>
      <c r="GO10" s="8" t="s">
        <v>4958</v>
      </c>
      <c r="GP10" s="8" t="s">
        <v>4959</v>
      </c>
      <c r="GQ10" s="8" t="s">
        <v>4960</v>
      </c>
      <c r="GR10" s="8" t="s">
        <v>4961</v>
      </c>
      <c r="GS10" s="8" t="s">
        <v>4962</v>
      </c>
      <c r="GT10" s="8" t="s">
        <v>4963</v>
      </c>
      <c r="GU10" s="8" t="s">
        <v>4964</v>
      </c>
      <c r="GV10" s="8" t="s">
        <v>4965</v>
      </c>
      <c r="GW10" s="8" t="s">
        <v>4966</v>
      </c>
      <c r="GX10" s="8" t="s">
        <v>4967</v>
      </c>
      <c r="GY10" s="8" t="s">
        <v>4968</v>
      </c>
      <c r="GZ10" s="8" t="s">
        <v>4969</v>
      </c>
      <c r="HA10" s="8" t="s">
        <v>4970</v>
      </c>
      <c r="HB10" s="8" t="s">
        <v>4971</v>
      </c>
      <c r="HC10" s="8" t="s">
        <v>4972</v>
      </c>
      <c r="HD10" s="8" t="s">
        <v>4973</v>
      </c>
      <c r="HE10" s="8" t="s">
        <v>4974</v>
      </c>
      <c r="HF10" s="8" t="s">
        <v>4975</v>
      </c>
      <c r="HG10" s="8" t="s">
        <v>4976</v>
      </c>
      <c r="HH10" s="8" t="s">
        <v>4977</v>
      </c>
      <c r="HI10" s="8" t="s">
        <v>4978</v>
      </c>
      <c r="HJ10" s="8" t="s">
        <v>4979</v>
      </c>
      <c r="HK10" s="8" t="s">
        <v>4980</v>
      </c>
      <c r="HL10" s="8" t="s">
        <v>4981</v>
      </c>
      <c r="HM10" s="8" t="s">
        <v>4982</v>
      </c>
      <c r="HN10" s="8" t="s">
        <v>4983</v>
      </c>
      <c r="HO10" s="8" t="s">
        <v>4984</v>
      </c>
      <c r="HP10" s="8" t="s">
        <v>4985</v>
      </c>
      <c r="HQ10" s="8" t="s">
        <v>4986</v>
      </c>
      <c r="HR10" s="8" t="s">
        <v>4987</v>
      </c>
      <c r="HS10" s="8" t="s">
        <v>4988</v>
      </c>
      <c r="HT10" s="8" t="s">
        <v>4989</v>
      </c>
      <c r="HU10" s="8" t="s">
        <v>4990</v>
      </c>
      <c r="HV10" s="8" t="s">
        <v>4991</v>
      </c>
      <c r="HW10" s="8" t="s">
        <v>4992</v>
      </c>
      <c r="HX10" s="8" t="s">
        <v>4993</v>
      </c>
      <c r="HY10" s="8" t="s">
        <v>4994</v>
      </c>
      <c r="HZ10" s="8" t="s">
        <v>4995</v>
      </c>
      <c r="IA10" s="8" t="s">
        <v>4996</v>
      </c>
      <c r="IB10" s="8" t="s">
        <v>4997</v>
      </c>
      <c r="IC10" s="8" t="s">
        <v>4998</v>
      </c>
      <c r="ID10" s="8" t="s">
        <v>4999</v>
      </c>
      <c r="IE10" s="8" t="s">
        <v>5000</v>
      </c>
      <c r="IF10" s="8" t="s">
        <v>5001</v>
      </c>
      <c r="IG10" s="8" t="s">
        <v>5002</v>
      </c>
      <c r="IH10" s="8" t="s">
        <v>5003</v>
      </c>
      <c r="II10" s="8" t="s">
        <v>5004</v>
      </c>
      <c r="IJ10" s="8" t="s">
        <v>5005</v>
      </c>
      <c r="IK10" s="8" t="s">
        <v>5006</v>
      </c>
      <c r="IL10" s="8" t="s">
        <v>5007</v>
      </c>
      <c r="IM10" s="8" t="s">
        <v>5008</v>
      </c>
      <c r="IN10" s="8" t="s">
        <v>5009</v>
      </c>
      <c r="IO10" s="8" t="s">
        <v>5010</v>
      </c>
      <c r="IP10" s="8" t="s">
        <v>5011</v>
      </c>
      <c r="IQ10" s="8" t="s">
        <v>5012</v>
      </c>
    </row>
    <row r="11" spans="1:251">
      <c r="A11" s="10">
        <v>42036</v>
      </c>
      <c r="B11" s="9">
        <v>25.352</v>
      </c>
      <c r="C11" s="9">
        <v>7.9740000000000002</v>
      </c>
      <c r="D11" s="9">
        <v>17.378</v>
      </c>
      <c r="E11" s="9">
        <v>0.95599999999999996</v>
      </c>
      <c r="F11" s="9">
        <v>0</v>
      </c>
      <c r="G11" s="9">
        <v>0.95599999999999996</v>
      </c>
      <c r="H11" s="9">
        <v>3.3380000000000001</v>
      </c>
      <c r="I11" s="9">
        <v>1.1870000000000001</v>
      </c>
      <c r="J11" s="9">
        <v>2.1509999999999998</v>
      </c>
      <c r="K11" s="9">
        <v>4.6959999999999997</v>
      </c>
      <c r="L11" s="9">
        <v>1.958</v>
      </c>
      <c r="M11" s="9">
        <v>2.738</v>
      </c>
      <c r="N11" s="9">
        <v>16.361999999999998</v>
      </c>
      <c r="O11" s="9">
        <v>4.8289999999999997</v>
      </c>
      <c r="P11" s="9">
        <v>11.532999999999999</v>
      </c>
      <c r="Q11" s="9">
        <v>52</v>
      </c>
      <c r="R11" s="9">
        <v>52</v>
      </c>
      <c r="S11" s="9">
        <v>81.489999999999995</v>
      </c>
      <c r="T11" s="9">
        <v>5.0179999999999998</v>
      </c>
      <c r="U11" s="9">
        <v>3.8860000000000001</v>
      </c>
      <c r="V11" s="9">
        <v>1.1319999999999999</v>
      </c>
      <c r="W11" s="9">
        <v>0.36399999999999999</v>
      </c>
      <c r="X11" s="9">
        <v>0</v>
      </c>
      <c r="Y11" s="9">
        <v>0.36399999999999999</v>
      </c>
      <c r="Z11" s="9">
        <v>0.97699999999999998</v>
      </c>
      <c r="AA11" s="9">
        <v>0.97699999999999998</v>
      </c>
      <c r="AB11" s="9">
        <v>0</v>
      </c>
      <c r="AC11" s="9">
        <v>0</v>
      </c>
      <c r="AD11" s="9">
        <v>0</v>
      </c>
      <c r="AE11" s="9">
        <v>0</v>
      </c>
      <c r="AF11" s="9">
        <v>3.677</v>
      </c>
      <c r="AG11" s="9">
        <v>2.9089999999999998</v>
      </c>
      <c r="AH11" s="9">
        <v>0.76800000000000002</v>
      </c>
      <c r="AI11" s="9">
        <v>74.837000000000003</v>
      </c>
      <c r="AJ11" s="9">
        <v>54.281999999999996</v>
      </c>
      <c r="AK11" s="9">
        <v>130.20500000000001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>
        <v>0</v>
      </c>
      <c r="DK11" s="9"/>
      <c r="DL11" s="9"/>
      <c r="DM11" s="9">
        <v>0</v>
      </c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>
        <v>0</v>
      </c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>
        <v>0</v>
      </c>
      <c r="FL11" s="9">
        <v>0</v>
      </c>
      <c r="FM11" s="9">
        <v>0</v>
      </c>
      <c r="FN11" s="9"/>
      <c r="FO11" s="9"/>
      <c r="FP11" s="9"/>
      <c r="FQ11" s="9"/>
      <c r="FR11" s="9">
        <v>0</v>
      </c>
      <c r="FS11" s="9"/>
      <c r="FT11" s="9"/>
      <c r="FU11" s="9"/>
      <c r="FV11" s="9">
        <v>0</v>
      </c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>
        <v>0</v>
      </c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>
        <v>0</v>
      </c>
      <c r="IH11" s="9"/>
      <c r="II11" s="9"/>
      <c r="IJ11" s="9">
        <v>0</v>
      </c>
      <c r="IK11" s="9"/>
      <c r="IL11" s="9">
        <v>0</v>
      </c>
      <c r="IM11" s="9"/>
      <c r="IN11" s="9"/>
      <c r="IO11" s="9">
        <v>0</v>
      </c>
      <c r="IP11" s="9"/>
      <c r="IQ11" s="9"/>
    </row>
    <row r="12" spans="1:251">
      <c r="A12" s="10">
        <v>42401</v>
      </c>
      <c r="B12" s="9">
        <v>20.285</v>
      </c>
      <c r="C12" s="9">
        <v>11.348000000000001</v>
      </c>
      <c r="D12" s="9">
        <v>8.9369999999999994</v>
      </c>
      <c r="E12" s="9">
        <v>3.0609999999999999</v>
      </c>
      <c r="F12" s="9">
        <v>1.597</v>
      </c>
      <c r="G12" s="9">
        <v>1.464</v>
      </c>
      <c r="H12" s="9">
        <v>3.6110000000000002</v>
      </c>
      <c r="I12" s="9">
        <v>2.589</v>
      </c>
      <c r="J12" s="9">
        <v>1.022</v>
      </c>
      <c r="K12" s="9">
        <v>2.9649999999999999</v>
      </c>
      <c r="L12" s="9">
        <v>0.51100000000000001</v>
      </c>
      <c r="M12" s="9">
        <v>2.4540000000000002</v>
      </c>
      <c r="N12" s="9">
        <v>10.647</v>
      </c>
      <c r="O12" s="9">
        <v>6.65</v>
      </c>
      <c r="P12" s="9">
        <v>3.9969999999999999</v>
      </c>
      <c r="Q12" s="9">
        <v>52</v>
      </c>
      <c r="R12" s="9">
        <v>112.767</v>
      </c>
      <c r="S12" s="9">
        <v>35.561999999999998</v>
      </c>
      <c r="T12" s="9">
        <v>1.9610000000000001</v>
      </c>
      <c r="U12" s="9">
        <v>1.1399999999999999</v>
      </c>
      <c r="V12" s="9">
        <v>0.82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0.47099999999999997</v>
      </c>
      <c r="AD12" s="9">
        <v>0.47099999999999997</v>
      </c>
      <c r="AE12" s="9">
        <v>0</v>
      </c>
      <c r="AF12" s="9">
        <v>1.49</v>
      </c>
      <c r="AG12" s="9">
        <v>0.66900000000000004</v>
      </c>
      <c r="AH12" s="9">
        <v>0.82</v>
      </c>
      <c r="AI12" s="9">
        <v>80.856999999999999</v>
      </c>
      <c r="AJ12" s="9">
        <v>71.796999999999997</v>
      </c>
      <c r="AK12" s="9">
        <v>77.602000000000004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/>
      <c r="DP12" s="9"/>
      <c r="DQ12" s="9"/>
      <c r="DR12" s="9"/>
      <c r="DS12" s="9">
        <v>0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>
        <v>0</v>
      </c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>
        <v>0</v>
      </c>
      <c r="IH12" s="9">
        <v>0</v>
      </c>
      <c r="II12" s="9">
        <v>0</v>
      </c>
      <c r="IJ12" s="9">
        <v>0</v>
      </c>
      <c r="IK12" s="9"/>
      <c r="IL12" s="9"/>
      <c r="IM12" s="9">
        <v>0</v>
      </c>
      <c r="IN12" s="9"/>
      <c r="IO12" s="9"/>
      <c r="IP12" s="9"/>
      <c r="IQ12" s="9"/>
    </row>
    <row r="13" spans="1:251">
      <c r="A13" s="10">
        <v>42767</v>
      </c>
      <c r="B13" s="9">
        <v>16.094999999999999</v>
      </c>
      <c r="C13" s="9">
        <v>7.17</v>
      </c>
      <c r="D13" s="9">
        <v>8.9250000000000007</v>
      </c>
      <c r="E13" s="9">
        <v>2.177</v>
      </c>
      <c r="F13" s="9">
        <v>0.52100000000000002</v>
      </c>
      <c r="G13" s="9">
        <v>1.6559999999999999</v>
      </c>
      <c r="H13" s="9">
        <v>2.5030000000000001</v>
      </c>
      <c r="I13" s="9">
        <v>1.5409999999999999</v>
      </c>
      <c r="J13" s="9">
        <v>0.96199999999999997</v>
      </c>
      <c r="K13" s="9">
        <v>3.8809999999999998</v>
      </c>
      <c r="L13" s="9">
        <v>2.99</v>
      </c>
      <c r="M13" s="9">
        <v>0.89100000000000001</v>
      </c>
      <c r="N13" s="9">
        <v>7.5339999999999998</v>
      </c>
      <c r="O13" s="9">
        <v>2.117</v>
      </c>
      <c r="P13" s="9">
        <v>5.4160000000000004</v>
      </c>
      <c r="Q13" s="9">
        <v>38.417999999999999</v>
      </c>
      <c r="R13" s="9">
        <v>26</v>
      </c>
      <c r="S13" s="9">
        <v>52</v>
      </c>
      <c r="T13" s="9">
        <v>3.2930000000000001</v>
      </c>
      <c r="U13" s="9">
        <v>1.667</v>
      </c>
      <c r="V13" s="9">
        <v>1.627</v>
      </c>
      <c r="W13" s="9">
        <v>0.85299999999999998</v>
      </c>
      <c r="X13" s="9">
        <v>0</v>
      </c>
      <c r="Y13" s="9">
        <v>0.85299999999999998</v>
      </c>
      <c r="Z13" s="9">
        <v>0.32700000000000001</v>
      </c>
      <c r="AA13" s="9">
        <v>0</v>
      </c>
      <c r="AB13" s="9">
        <v>0.32700000000000001</v>
      </c>
      <c r="AC13" s="9">
        <v>0.44700000000000001</v>
      </c>
      <c r="AD13" s="9">
        <v>0</v>
      </c>
      <c r="AE13" s="9">
        <v>0.44700000000000001</v>
      </c>
      <c r="AF13" s="9">
        <v>1.667</v>
      </c>
      <c r="AG13" s="9">
        <v>1.667</v>
      </c>
      <c r="AH13" s="9">
        <v>0</v>
      </c>
      <c r="AI13" s="9">
        <v>63.871000000000002</v>
      </c>
      <c r="AJ13" s="9">
        <v>213.358</v>
      </c>
      <c r="AK13" s="9">
        <v>5.8040000000000003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>
        <v>0</v>
      </c>
      <c r="DK13" s="9"/>
      <c r="DL13" s="9"/>
      <c r="DM13" s="9"/>
      <c r="DN13" s="9"/>
      <c r="DO13" s="9"/>
      <c r="DP13" s="9">
        <v>0</v>
      </c>
      <c r="DQ13" s="9"/>
      <c r="DR13" s="9"/>
      <c r="DS13" s="9">
        <v>0</v>
      </c>
      <c r="DT13" s="9"/>
      <c r="DU13" s="9"/>
      <c r="DV13" s="9"/>
      <c r="DW13" s="9"/>
      <c r="DX13" s="9"/>
      <c r="DY13" s="9"/>
      <c r="DZ13" s="9"/>
      <c r="EA13" s="9"/>
      <c r="EB13" s="9">
        <v>0</v>
      </c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>
        <v>0</v>
      </c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/>
      <c r="IO13" s="9"/>
      <c r="IP13" s="9"/>
      <c r="IQ13" s="9"/>
    </row>
    <row r="14" spans="1:251">
      <c r="A14" s="10">
        <v>43132</v>
      </c>
      <c r="B14" s="9">
        <v>20.231999999999999</v>
      </c>
      <c r="C14" s="9">
        <v>6.2</v>
      </c>
      <c r="D14" s="9">
        <v>14.032</v>
      </c>
      <c r="E14" s="9">
        <v>0</v>
      </c>
      <c r="F14" s="9">
        <v>0</v>
      </c>
      <c r="G14" s="9">
        <v>0</v>
      </c>
      <c r="H14" s="9">
        <v>2.8769999999999998</v>
      </c>
      <c r="I14" s="9">
        <v>0.48799999999999999</v>
      </c>
      <c r="J14" s="9">
        <v>2.39</v>
      </c>
      <c r="K14" s="9">
        <v>4.9749999999999996</v>
      </c>
      <c r="L14" s="9">
        <v>0.88900000000000001</v>
      </c>
      <c r="M14" s="9">
        <v>4.0860000000000003</v>
      </c>
      <c r="N14" s="9">
        <v>12.379</v>
      </c>
      <c r="O14" s="9">
        <v>4.8239999999999998</v>
      </c>
      <c r="P14" s="9">
        <v>7.556</v>
      </c>
      <c r="Q14" s="9">
        <v>89.421999999999997</v>
      </c>
      <c r="R14" s="9">
        <v>108.756</v>
      </c>
      <c r="S14" s="9">
        <v>68.539000000000001</v>
      </c>
      <c r="T14" s="9">
        <v>3.8540000000000001</v>
      </c>
      <c r="U14" s="9">
        <v>2.5329999999999999</v>
      </c>
      <c r="V14" s="9">
        <v>1.321</v>
      </c>
      <c r="W14" s="9">
        <v>0</v>
      </c>
      <c r="X14" s="9">
        <v>0</v>
      </c>
      <c r="Y14" s="9">
        <v>0</v>
      </c>
      <c r="Z14" s="9">
        <v>0.38500000000000001</v>
      </c>
      <c r="AA14" s="9">
        <v>0.38500000000000001</v>
      </c>
      <c r="AB14" s="9">
        <v>0</v>
      </c>
      <c r="AC14" s="9">
        <v>1.0509999999999999</v>
      </c>
      <c r="AD14" s="9">
        <v>1.0509999999999999</v>
      </c>
      <c r="AE14" s="9">
        <v>0</v>
      </c>
      <c r="AF14" s="9">
        <v>2.4180000000000001</v>
      </c>
      <c r="AG14" s="9">
        <v>1.097</v>
      </c>
      <c r="AH14" s="9">
        <v>1.321</v>
      </c>
      <c r="AI14" s="9">
        <v>52</v>
      </c>
      <c r="AJ14" s="9">
        <v>38.792000000000002</v>
      </c>
      <c r="AK14" s="9">
        <v>52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>
        <v>0</v>
      </c>
      <c r="DN14" s="9"/>
      <c r="DO14" s="9"/>
      <c r="DP14" s="9">
        <v>0</v>
      </c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>
        <v>0</v>
      </c>
      <c r="FL14" s="9">
        <v>0</v>
      </c>
      <c r="FM14" s="9">
        <v>0</v>
      </c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>
        <v>0</v>
      </c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>
        <v>0</v>
      </c>
      <c r="GV14" s="9">
        <v>0</v>
      </c>
      <c r="GW14" s="9">
        <v>0</v>
      </c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>
        <v>0</v>
      </c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/>
      <c r="IL14" s="9"/>
      <c r="IM14" s="9">
        <v>0</v>
      </c>
      <c r="IN14" s="9"/>
      <c r="IO14" s="9"/>
      <c r="IP14" s="9">
        <v>0</v>
      </c>
      <c r="IQ14" s="9"/>
    </row>
    <row r="15" spans="1:251">
      <c r="A15" s="10">
        <v>43497</v>
      </c>
      <c r="B15" s="9">
        <v>22.193999999999999</v>
      </c>
      <c r="C15" s="9">
        <v>8.0310000000000006</v>
      </c>
      <c r="D15" s="9">
        <v>14.164</v>
      </c>
      <c r="E15" s="9">
        <v>3.008</v>
      </c>
      <c r="F15" s="9">
        <v>0.52300000000000002</v>
      </c>
      <c r="G15" s="9">
        <v>2.4849999999999999</v>
      </c>
      <c r="H15" s="9">
        <v>2.5270000000000001</v>
      </c>
      <c r="I15" s="9">
        <v>1.393</v>
      </c>
      <c r="J15" s="9">
        <v>1.1339999999999999</v>
      </c>
      <c r="K15" s="9">
        <v>3.1349999999999998</v>
      </c>
      <c r="L15" s="9">
        <v>1.7989999999999999</v>
      </c>
      <c r="M15" s="9">
        <v>1.3360000000000001</v>
      </c>
      <c r="N15" s="9">
        <v>13.523</v>
      </c>
      <c r="O15" s="9">
        <v>4.3150000000000004</v>
      </c>
      <c r="P15" s="9">
        <v>9.2080000000000002</v>
      </c>
      <c r="Q15" s="9">
        <v>74.763000000000005</v>
      </c>
      <c r="R15" s="9">
        <v>65.947999999999993</v>
      </c>
      <c r="S15" s="9">
        <v>87.531999999999996</v>
      </c>
      <c r="T15" s="9">
        <v>3.258</v>
      </c>
      <c r="U15" s="9">
        <v>1.4119999999999999</v>
      </c>
      <c r="V15" s="9">
        <v>1.8460000000000001</v>
      </c>
      <c r="W15" s="9">
        <v>0.57999999999999996</v>
      </c>
      <c r="X15" s="9">
        <v>0</v>
      </c>
      <c r="Y15" s="9">
        <v>0.57999999999999996</v>
      </c>
      <c r="Z15" s="9">
        <v>0.64900000000000002</v>
      </c>
      <c r="AA15" s="9">
        <v>0</v>
      </c>
      <c r="AB15" s="9">
        <v>0.64900000000000002</v>
      </c>
      <c r="AC15" s="9">
        <v>0</v>
      </c>
      <c r="AD15" s="9">
        <v>0</v>
      </c>
      <c r="AE15" s="9">
        <v>0</v>
      </c>
      <c r="AF15" s="9">
        <v>2.0289999999999999</v>
      </c>
      <c r="AG15" s="9">
        <v>1.4119999999999999</v>
      </c>
      <c r="AH15" s="9">
        <v>0.61599999999999999</v>
      </c>
      <c r="AI15" s="9">
        <v>104</v>
      </c>
      <c r="AJ15" s="9">
        <v>104</v>
      </c>
      <c r="AK15" s="9">
        <v>24.158000000000001</v>
      </c>
      <c r="AL15" s="9">
        <v>189.22300000000001</v>
      </c>
      <c r="AM15" s="9">
        <v>69.838999999999999</v>
      </c>
      <c r="AN15" s="9">
        <v>119.384</v>
      </c>
      <c r="AO15" s="9">
        <v>22.774000000000001</v>
      </c>
      <c r="AP15" s="9">
        <v>6.1959999999999997</v>
      </c>
      <c r="AQ15" s="9">
        <v>16.577999999999999</v>
      </c>
      <c r="AR15" s="9">
        <v>23.158000000000001</v>
      </c>
      <c r="AS15" s="9">
        <v>11.029</v>
      </c>
      <c r="AT15" s="9">
        <v>12.13</v>
      </c>
      <c r="AU15" s="9">
        <v>49.994999999999997</v>
      </c>
      <c r="AV15" s="9">
        <v>24.632999999999999</v>
      </c>
      <c r="AW15" s="9">
        <v>25.361999999999998</v>
      </c>
      <c r="AX15" s="9">
        <v>93.295000000000002</v>
      </c>
      <c r="AY15" s="9">
        <v>27.981000000000002</v>
      </c>
      <c r="AZ15" s="9">
        <v>65.314999999999998</v>
      </c>
      <c r="BA15" s="9">
        <v>48.845999999999997</v>
      </c>
      <c r="BB15" s="9">
        <v>27.436</v>
      </c>
      <c r="BC15" s="9">
        <v>52</v>
      </c>
      <c r="BD15" s="9">
        <v>98.396000000000001</v>
      </c>
      <c r="BE15" s="9">
        <v>33.881999999999998</v>
      </c>
      <c r="BF15" s="9">
        <v>64.515000000000001</v>
      </c>
      <c r="BG15" s="9">
        <v>14.188000000000001</v>
      </c>
      <c r="BH15" s="9">
        <v>2.3380000000000001</v>
      </c>
      <c r="BI15" s="9">
        <v>11.85</v>
      </c>
      <c r="BJ15" s="9">
        <v>8.2080000000000002</v>
      </c>
      <c r="BK15" s="9">
        <v>3.319</v>
      </c>
      <c r="BL15" s="9">
        <v>4.8890000000000002</v>
      </c>
      <c r="BM15" s="9">
        <v>25.202000000000002</v>
      </c>
      <c r="BN15" s="9">
        <v>11.279</v>
      </c>
      <c r="BO15" s="9">
        <v>13.923</v>
      </c>
      <c r="BP15" s="9">
        <v>50.798000000000002</v>
      </c>
      <c r="BQ15" s="9">
        <v>16.946000000000002</v>
      </c>
      <c r="BR15" s="9">
        <v>33.851999999999997</v>
      </c>
      <c r="BS15" s="9">
        <v>52</v>
      </c>
      <c r="BT15" s="9">
        <v>51.006</v>
      </c>
      <c r="BU15" s="9">
        <v>52</v>
      </c>
      <c r="BV15" s="9">
        <v>45.46</v>
      </c>
      <c r="BW15" s="9">
        <v>14.726000000000001</v>
      </c>
      <c r="BX15" s="9">
        <v>30.734000000000002</v>
      </c>
      <c r="BY15" s="9">
        <v>4.9669999999999996</v>
      </c>
      <c r="BZ15" s="9">
        <v>0</v>
      </c>
      <c r="CA15" s="9">
        <v>4.9669999999999996</v>
      </c>
      <c r="CB15" s="9">
        <v>1.706</v>
      </c>
      <c r="CC15" s="9">
        <v>0.76400000000000001</v>
      </c>
      <c r="CD15" s="9">
        <v>0.94199999999999995</v>
      </c>
      <c r="CE15" s="9">
        <v>11.920999999999999</v>
      </c>
      <c r="CF15" s="9">
        <v>6.0970000000000004</v>
      </c>
      <c r="CG15" s="9">
        <v>5.8239999999999998</v>
      </c>
      <c r="CH15" s="9">
        <v>26.864999999999998</v>
      </c>
      <c r="CI15" s="9">
        <v>7.8650000000000002</v>
      </c>
      <c r="CJ15" s="9">
        <v>18.998999999999999</v>
      </c>
      <c r="CK15" s="9">
        <v>52</v>
      </c>
      <c r="CL15" s="9">
        <v>52</v>
      </c>
      <c r="CM15" s="9">
        <v>52</v>
      </c>
      <c r="CN15" s="9">
        <v>52.936</v>
      </c>
      <c r="CO15" s="9">
        <v>19.155999999999999</v>
      </c>
      <c r="CP15" s="9">
        <v>33.780999999999999</v>
      </c>
      <c r="CQ15" s="9">
        <v>9.2200000000000006</v>
      </c>
      <c r="CR15" s="9">
        <v>2.3380000000000001</v>
      </c>
      <c r="CS15" s="9">
        <v>6.883</v>
      </c>
      <c r="CT15" s="9">
        <v>6.5019999999999998</v>
      </c>
      <c r="CU15" s="9">
        <v>2.5550000000000002</v>
      </c>
      <c r="CV15" s="9">
        <v>3.9470000000000001</v>
      </c>
      <c r="CW15" s="9">
        <v>13.281000000000001</v>
      </c>
      <c r="CX15" s="9">
        <v>5.1829999999999998</v>
      </c>
      <c r="CY15" s="9">
        <v>8.0990000000000002</v>
      </c>
      <c r="CZ15" s="9">
        <v>23.933</v>
      </c>
      <c r="DA15" s="9">
        <v>9.08</v>
      </c>
      <c r="DB15" s="9">
        <v>14.853</v>
      </c>
      <c r="DC15" s="9">
        <v>32.54</v>
      </c>
      <c r="DD15" s="9">
        <v>50</v>
      </c>
      <c r="DE15" s="9">
        <v>27.413</v>
      </c>
      <c r="DF15" s="9">
        <v>20.225000000000001</v>
      </c>
      <c r="DG15" s="9">
        <v>3.7170000000000001</v>
      </c>
      <c r="DH15" s="9">
        <v>16.507999999999999</v>
      </c>
      <c r="DI15" s="9">
        <v>4.0570000000000004</v>
      </c>
      <c r="DJ15" s="9">
        <v>2.016</v>
      </c>
      <c r="DK15" s="9">
        <v>2.0409999999999999</v>
      </c>
      <c r="DL15" s="9">
        <v>4.9059999999999997</v>
      </c>
      <c r="DM15" s="9">
        <v>0.371</v>
      </c>
      <c r="DN15" s="9">
        <v>4.5339999999999998</v>
      </c>
      <c r="DO15" s="9">
        <v>1.8360000000000001</v>
      </c>
      <c r="DP15" s="9">
        <v>0</v>
      </c>
      <c r="DQ15" s="9">
        <v>1.8360000000000001</v>
      </c>
      <c r="DR15" s="9">
        <v>9.4269999999999996</v>
      </c>
      <c r="DS15" s="9">
        <v>1.33</v>
      </c>
      <c r="DT15" s="9">
        <v>8.0980000000000008</v>
      </c>
      <c r="DU15" s="9">
        <v>22.111000000000001</v>
      </c>
      <c r="DV15" s="9">
        <v>2.5169999999999999</v>
      </c>
      <c r="DW15" s="9">
        <v>34.344999999999999</v>
      </c>
      <c r="DX15" s="9">
        <v>25.239000000000001</v>
      </c>
      <c r="DY15" s="9">
        <v>9.34</v>
      </c>
      <c r="DZ15" s="9">
        <v>15.898</v>
      </c>
      <c r="EA15" s="9">
        <v>2.5910000000000002</v>
      </c>
      <c r="EB15" s="9">
        <v>1.3089999999999999</v>
      </c>
      <c r="EC15" s="9">
        <v>1.282</v>
      </c>
      <c r="ED15" s="9">
        <v>2.17</v>
      </c>
      <c r="EE15" s="9">
        <v>0.67</v>
      </c>
      <c r="EF15" s="9">
        <v>1.5</v>
      </c>
      <c r="EG15" s="9">
        <v>9.827</v>
      </c>
      <c r="EH15" s="9">
        <v>4.782</v>
      </c>
      <c r="EI15" s="9">
        <v>5.0449999999999999</v>
      </c>
      <c r="EJ15" s="9">
        <v>10.65</v>
      </c>
      <c r="EK15" s="9">
        <v>2.5790000000000002</v>
      </c>
      <c r="EL15" s="9">
        <v>8.0709999999999997</v>
      </c>
      <c r="EM15" s="9">
        <v>26.940999999999999</v>
      </c>
      <c r="EN15" s="9">
        <v>22.846</v>
      </c>
      <c r="EO15" s="9">
        <v>46.444000000000003</v>
      </c>
      <c r="EP15" s="9">
        <v>42.018999999999998</v>
      </c>
      <c r="EQ15" s="9">
        <v>20.265999999999998</v>
      </c>
      <c r="ER15" s="9">
        <v>21.751999999999999</v>
      </c>
      <c r="ES15" s="9">
        <v>1.405</v>
      </c>
      <c r="ET15" s="9">
        <v>0</v>
      </c>
      <c r="EU15" s="9">
        <v>1.405</v>
      </c>
      <c r="EV15" s="9">
        <v>7.8739999999999997</v>
      </c>
      <c r="EW15" s="9">
        <v>6.6680000000000001</v>
      </c>
      <c r="EX15" s="9">
        <v>1.206</v>
      </c>
      <c r="EY15" s="9">
        <v>11.627000000000001</v>
      </c>
      <c r="EZ15" s="9">
        <v>7.069</v>
      </c>
      <c r="FA15" s="9">
        <v>4.5579999999999998</v>
      </c>
      <c r="FB15" s="9">
        <v>21.113</v>
      </c>
      <c r="FC15" s="9">
        <v>6.5289999999999999</v>
      </c>
      <c r="FD15" s="9">
        <v>14.583</v>
      </c>
      <c r="FE15" s="9">
        <v>50.036999999999999</v>
      </c>
      <c r="FF15" s="9">
        <v>25.988</v>
      </c>
      <c r="FG15" s="9">
        <v>52</v>
      </c>
      <c r="FH15" s="9">
        <v>3.3439999999999999</v>
      </c>
      <c r="FI15" s="9">
        <v>2.6339999999999999</v>
      </c>
      <c r="FJ15" s="9">
        <v>0.71099999999999997</v>
      </c>
      <c r="FK15" s="9">
        <v>0.53400000000000003</v>
      </c>
      <c r="FL15" s="9">
        <v>0.53400000000000003</v>
      </c>
      <c r="FM15" s="9">
        <v>0</v>
      </c>
      <c r="FN15" s="9">
        <v>0</v>
      </c>
      <c r="FO15" s="9">
        <v>0</v>
      </c>
      <c r="FP15" s="9">
        <v>0</v>
      </c>
      <c r="FQ15" s="9">
        <v>1.5029999999999999</v>
      </c>
      <c r="FR15" s="9">
        <v>1.5029999999999999</v>
      </c>
      <c r="FS15" s="9">
        <v>0</v>
      </c>
      <c r="FT15" s="9">
        <v>1.3080000000000001</v>
      </c>
      <c r="FU15" s="9">
        <v>0.59699999999999998</v>
      </c>
      <c r="FV15" s="9">
        <v>0.71099999999999997</v>
      </c>
      <c r="FW15" s="9">
        <v>48.01</v>
      </c>
      <c r="FX15" s="9">
        <v>31.541</v>
      </c>
      <c r="FY15" s="9">
        <v>0</v>
      </c>
      <c r="FZ15" s="9">
        <v>24.498999999999999</v>
      </c>
      <c r="GA15" s="9">
        <v>12.957000000000001</v>
      </c>
      <c r="GB15" s="9">
        <v>11.542</v>
      </c>
      <c r="GC15" s="9">
        <v>3.3759999999999999</v>
      </c>
      <c r="GD15" s="9">
        <v>1.258</v>
      </c>
      <c r="GE15" s="9">
        <v>2.117</v>
      </c>
      <c r="GF15" s="9">
        <v>6.4359999999999999</v>
      </c>
      <c r="GG15" s="9">
        <v>3.347</v>
      </c>
      <c r="GH15" s="9">
        <v>3.09</v>
      </c>
      <c r="GI15" s="9">
        <v>4.3129999999999997</v>
      </c>
      <c r="GJ15" s="9">
        <v>2.234</v>
      </c>
      <c r="GK15" s="9">
        <v>2.0790000000000002</v>
      </c>
      <c r="GL15" s="9">
        <v>10.374000000000001</v>
      </c>
      <c r="GM15" s="9">
        <v>6.1180000000000003</v>
      </c>
      <c r="GN15" s="9">
        <v>4.2560000000000002</v>
      </c>
      <c r="GO15" s="9">
        <v>26</v>
      </c>
      <c r="GP15" s="9">
        <v>38.591999999999999</v>
      </c>
      <c r="GQ15" s="9">
        <v>14.622999999999999</v>
      </c>
      <c r="GR15" s="9">
        <v>15.71</v>
      </c>
      <c r="GS15" s="9">
        <v>6.9080000000000004</v>
      </c>
      <c r="GT15" s="9">
        <v>8.8019999999999996</v>
      </c>
      <c r="GU15" s="9">
        <v>3.004</v>
      </c>
      <c r="GV15" s="9">
        <v>1.258</v>
      </c>
      <c r="GW15" s="9">
        <v>1.746</v>
      </c>
      <c r="GX15" s="9">
        <v>3.6589999999999998</v>
      </c>
      <c r="GY15" s="9">
        <v>1.3640000000000001</v>
      </c>
      <c r="GZ15" s="9">
        <v>2.2949999999999999</v>
      </c>
      <c r="HA15" s="9">
        <v>2.6579999999999999</v>
      </c>
      <c r="HB15" s="9">
        <v>1.133</v>
      </c>
      <c r="HC15" s="9">
        <v>1.5249999999999999</v>
      </c>
      <c r="HD15" s="9">
        <v>6.3890000000000002</v>
      </c>
      <c r="HE15" s="9">
        <v>3.153</v>
      </c>
      <c r="HF15" s="9">
        <v>3.2360000000000002</v>
      </c>
      <c r="HG15" s="9">
        <v>26.056000000000001</v>
      </c>
      <c r="HH15" s="9">
        <v>39.853999999999999</v>
      </c>
      <c r="HI15" s="9">
        <v>13.887</v>
      </c>
      <c r="HJ15" s="9">
        <v>8.7889999999999997</v>
      </c>
      <c r="HK15" s="9">
        <v>6.0490000000000004</v>
      </c>
      <c r="HL15" s="9">
        <v>2.7389999999999999</v>
      </c>
      <c r="HM15" s="9">
        <v>0.371</v>
      </c>
      <c r="HN15" s="9">
        <v>0</v>
      </c>
      <c r="HO15" s="9">
        <v>0.371</v>
      </c>
      <c r="HP15" s="9">
        <v>2.7770000000000001</v>
      </c>
      <c r="HQ15" s="9">
        <v>1.9830000000000001</v>
      </c>
      <c r="HR15" s="9">
        <v>0.79500000000000004</v>
      </c>
      <c r="HS15" s="9">
        <v>1.655</v>
      </c>
      <c r="HT15" s="9">
        <v>1.101</v>
      </c>
      <c r="HU15" s="9">
        <v>0.55300000000000005</v>
      </c>
      <c r="HV15" s="9">
        <v>3.9849999999999999</v>
      </c>
      <c r="HW15" s="9">
        <v>2.9649999999999999</v>
      </c>
      <c r="HX15" s="9">
        <v>1.02</v>
      </c>
      <c r="HY15" s="9">
        <v>24.414999999999999</v>
      </c>
      <c r="HZ15" s="9">
        <v>34.070999999999998</v>
      </c>
      <c r="IA15" s="9">
        <v>15.595000000000001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29.058</v>
      </c>
      <c r="C16" s="9">
        <v>10.69</v>
      </c>
      <c r="D16" s="9">
        <v>18.367999999999999</v>
      </c>
      <c r="E16" s="9">
        <v>2.488</v>
      </c>
      <c r="F16" s="9">
        <v>1.218</v>
      </c>
      <c r="G16" s="9">
        <v>1.27</v>
      </c>
      <c r="H16" s="9">
        <v>3.8940000000000001</v>
      </c>
      <c r="I16" s="9">
        <v>1.522</v>
      </c>
      <c r="J16" s="9">
        <v>2.3719999999999999</v>
      </c>
      <c r="K16" s="9">
        <v>5.7629999999999999</v>
      </c>
      <c r="L16" s="9">
        <v>2.7509999999999999</v>
      </c>
      <c r="M16" s="9">
        <v>3.012</v>
      </c>
      <c r="N16" s="9">
        <v>16.913</v>
      </c>
      <c r="O16" s="9">
        <v>5.2</v>
      </c>
      <c r="P16" s="9">
        <v>11.712999999999999</v>
      </c>
      <c r="Q16" s="9">
        <v>52</v>
      </c>
      <c r="R16" s="9">
        <v>47.868000000000002</v>
      </c>
      <c r="S16" s="9">
        <v>76.953999999999994</v>
      </c>
      <c r="T16" s="9">
        <v>0.68899999999999995</v>
      </c>
      <c r="U16" s="9">
        <v>0.68899999999999995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0.68899999999999995</v>
      </c>
      <c r="AG16" s="9">
        <v>0.68899999999999995</v>
      </c>
      <c r="AH16" s="9">
        <v>0</v>
      </c>
      <c r="AI16" s="9">
        <v>0</v>
      </c>
      <c r="AJ16" s="9">
        <v>0</v>
      </c>
      <c r="AK16" s="9">
        <v>0</v>
      </c>
      <c r="AL16" s="9">
        <v>184.63300000000001</v>
      </c>
      <c r="AM16" s="9">
        <v>63.222000000000001</v>
      </c>
      <c r="AN16" s="9">
        <v>121.41</v>
      </c>
      <c r="AO16" s="9">
        <v>20.556999999999999</v>
      </c>
      <c r="AP16" s="9">
        <v>7.5369999999999999</v>
      </c>
      <c r="AQ16" s="9">
        <v>13.02</v>
      </c>
      <c r="AR16" s="9">
        <v>28.571000000000002</v>
      </c>
      <c r="AS16" s="9">
        <v>7.9450000000000003</v>
      </c>
      <c r="AT16" s="9">
        <v>20.625</v>
      </c>
      <c r="AU16" s="9">
        <v>48.366</v>
      </c>
      <c r="AV16" s="9">
        <v>19.616</v>
      </c>
      <c r="AW16" s="9">
        <v>28.748999999999999</v>
      </c>
      <c r="AX16" s="9">
        <v>87.138999999999996</v>
      </c>
      <c r="AY16" s="9">
        <v>28.123999999999999</v>
      </c>
      <c r="AZ16" s="9">
        <v>59.015000000000001</v>
      </c>
      <c r="BA16" s="9">
        <v>43</v>
      </c>
      <c r="BB16" s="9">
        <v>40.526000000000003</v>
      </c>
      <c r="BC16" s="9">
        <v>43</v>
      </c>
      <c r="BD16" s="9">
        <v>93.816999999999993</v>
      </c>
      <c r="BE16" s="9">
        <v>26.33</v>
      </c>
      <c r="BF16" s="9">
        <v>67.486999999999995</v>
      </c>
      <c r="BG16" s="9">
        <v>12.942</v>
      </c>
      <c r="BH16" s="9">
        <v>3.875</v>
      </c>
      <c r="BI16" s="9">
        <v>9.0660000000000007</v>
      </c>
      <c r="BJ16" s="9">
        <v>14.433999999999999</v>
      </c>
      <c r="BK16" s="9">
        <v>3.25</v>
      </c>
      <c r="BL16" s="9">
        <v>11.183999999999999</v>
      </c>
      <c r="BM16" s="9">
        <v>21.603999999999999</v>
      </c>
      <c r="BN16" s="9">
        <v>8.44</v>
      </c>
      <c r="BO16" s="9">
        <v>13.164</v>
      </c>
      <c r="BP16" s="9">
        <v>44.837000000000003</v>
      </c>
      <c r="BQ16" s="9">
        <v>10.765000000000001</v>
      </c>
      <c r="BR16" s="9">
        <v>34.073</v>
      </c>
      <c r="BS16" s="9">
        <v>41.246000000000002</v>
      </c>
      <c r="BT16" s="9">
        <v>39</v>
      </c>
      <c r="BU16" s="9">
        <v>51.777999999999999</v>
      </c>
      <c r="BV16" s="9">
        <v>48.975000000000001</v>
      </c>
      <c r="BW16" s="9">
        <v>8.4550000000000001</v>
      </c>
      <c r="BX16" s="9">
        <v>40.520000000000003</v>
      </c>
      <c r="BY16" s="9">
        <v>8.1460000000000008</v>
      </c>
      <c r="BZ16" s="9">
        <v>2.1419999999999999</v>
      </c>
      <c r="CA16" s="9">
        <v>6.0049999999999999</v>
      </c>
      <c r="CB16" s="9">
        <v>5.173</v>
      </c>
      <c r="CC16" s="9">
        <v>0.68700000000000006</v>
      </c>
      <c r="CD16" s="9">
        <v>4.4850000000000003</v>
      </c>
      <c r="CE16" s="9">
        <v>11.74</v>
      </c>
      <c r="CF16" s="9">
        <v>2.8279999999999998</v>
      </c>
      <c r="CG16" s="9">
        <v>8.9109999999999996</v>
      </c>
      <c r="CH16" s="9">
        <v>23.916</v>
      </c>
      <c r="CI16" s="9">
        <v>2.7970000000000002</v>
      </c>
      <c r="CJ16" s="9">
        <v>21.119</v>
      </c>
      <c r="CK16" s="9">
        <v>43.02</v>
      </c>
      <c r="CL16" s="9">
        <v>30</v>
      </c>
      <c r="CM16" s="9">
        <v>52</v>
      </c>
      <c r="CN16" s="9">
        <v>44.841999999999999</v>
      </c>
      <c r="CO16" s="9">
        <v>17.875</v>
      </c>
      <c r="CP16" s="9">
        <v>26.966999999999999</v>
      </c>
      <c r="CQ16" s="9">
        <v>4.7949999999999999</v>
      </c>
      <c r="CR16" s="9">
        <v>1.734</v>
      </c>
      <c r="CS16" s="9">
        <v>3.0619999999999998</v>
      </c>
      <c r="CT16" s="9">
        <v>9.2609999999999992</v>
      </c>
      <c r="CU16" s="9">
        <v>2.5619999999999998</v>
      </c>
      <c r="CV16" s="9">
        <v>6.6989999999999998</v>
      </c>
      <c r="CW16" s="9">
        <v>9.8640000000000008</v>
      </c>
      <c r="CX16" s="9">
        <v>5.6120000000000001</v>
      </c>
      <c r="CY16" s="9">
        <v>4.2530000000000001</v>
      </c>
      <c r="CZ16" s="9">
        <v>20.920999999999999</v>
      </c>
      <c r="DA16" s="9">
        <v>7.9669999999999996</v>
      </c>
      <c r="DB16" s="9">
        <v>12.954000000000001</v>
      </c>
      <c r="DC16" s="9">
        <v>41.207999999999998</v>
      </c>
      <c r="DD16" s="9">
        <v>41.198999999999998</v>
      </c>
      <c r="DE16" s="9">
        <v>38.89</v>
      </c>
      <c r="DF16" s="9">
        <v>18.052</v>
      </c>
      <c r="DG16" s="9">
        <v>3.4510000000000001</v>
      </c>
      <c r="DH16" s="9">
        <v>14.602</v>
      </c>
      <c r="DI16" s="9">
        <v>1.9730000000000001</v>
      </c>
      <c r="DJ16" s="9">
        <v>0.64100000000000001</v>
      </c>
      <c r="DK16" s="9">
        <v>1.3320000000000001</v>
      </c>
      <c r="DL16" s="9">
        <v>2.677</v>
      </c>
      <c r="DM16" s="9">
        <v>0</v>
      </c>
      <c r="DN16" s="9">
        <v>2.677</v>
      </c>
      <c r="DO16" s="9">
        <v>2.702</v>
      </c>
      <c r="DP16" s="9">
        <v>0.64600000000000002</v>
      </c>
      <c r="DQ16" s="9">
        <v>2.056</v>
      </c>
      <c r="DR16" s="9">
        <v>10.701000000000001</v>
      </c>
      <c r="DS16" s="9">
        <v>2.1640000000000001</v>
      </c>
      <c r="DT16" s="9">
        <v>8.5370000000000008</v>
      </c>
      <c r="DU16" s="9">
        <v>52</v>
      </c>
      <c r="DV16" s="9">
        <v>56.261000000000003</v>
      </c>
      <c r="DW16" s="9">
        <v>52</v>
      </c>
      <c r="DX16" s="9">
        <v>31.754000000000001</v>
      </c>
      <c r="DY16" s="9">
        <v>13.018000000000001</v>
      </c>
      <c r="DZ16" s="9">
        <v>18.736000000000001</v>
      </c>
      <c r="EA16" s="9">
        <v>2.9009999999999998</v>
      </c>
      <c r="EB16" s="9">
        <v>0.94099999999999995</v>
      </c>
      <c r="EC16" s="9">
        <v>1.96</v>
      </c>
      <c r="ED16" s="9">
        <v>3.5569999999999999</v>
      </c>
      <c r="EE16" s="9">
        <v>1.43</v>
      </c>
      <c r="EF16" s="9">
        <v>2.1269999999999998</v>
      </c>
      <c r="EG16" s="9">
        <v>14.613</v>
      </c>
      <c r="EH16" s="9">
        <v>5.9560000000000004</v>
      </c>
      <c r="EI16" s="9">
        <v>8.657</v>
      </c>
      <c r="EJ16" s="9">
        <v>10.682</v>
      </c>
      <c r="EK16" s="9">
        <v>4.6900000000000004</v>
      </c>
      <c r="EL16" s="9">
        <v>5.992</v>
      </c>
      <c r="EM16" s="9">
        <v>27.239000000000001</v>
      </c>
      <c r="EN16" s="9">
        <v>39.235999999999997</v>
      </c>
      <c r="EO16" s="9">
        <v>26</v>
      </c>
      <c r="EP16" s="9">
        <v>34.064999999999998</v>
      </c>
      <c r="EQ16" s="9">
        <v>18.029</v>
      </c>
      <c r="ER16" s="9">
        <v>16.036000000000001</v>
      </c>
      <c r="ES16" s="9">
        <v>2.7410000000000001</v>
      </c>
      <c r="ET16" s="9">
        <v>2.0790000000000002</v>
      </c>
      <c r="EU16" s="9">
        <v>0.66200000000000003</v>
      </c>
      <c r="EV16" s="9">
        <v>6.6589999999999998</v>
      </c>
      <c r="EW16" s="9">
        <v>3.2650000000000001</v>
      </c>
      <c r="EX16" s="9">
        <v>3.3929999999999998</v>
      </c>
      <c r="EY16" s="9">
        <v>7.51</v>
      </c>
      <c r="EZ16" s="9">
        <v>3.9540000000000002</v>
      </c>
      <c r="FA16" s="9">
        <v>3.556</v>
      </c>
      <c r="FB16" s="9">
        <v>17.155000000000001</v>
      </c>
      <c r="FC16" s="9">
        <v>8.7309999999999999</v>
      </c>
      <c r="FD16" s="9">
        <v>8.4250000000000007</v>
      </c>
      <c r="FE16" s="9">
        <v>49.22</v>
      </c>
      <c r="FF16" s="9">
        <v>43.639000000000003</v>
      </c>
      <c r="FG16" s="9">
        <v>52</v>
      </c>
      <c r="FH16" s="9">
        <v>6.9450000000000003</v>
      </c>
      <c r="FI16" s="9">
        <v>2.395</v>
      </c>
      <c r="FJ16" s="9">
        <v>4.55</v>
      </c>
      <c r="FK16" s="9">
        <v>0</v>
      </c>
      <c r="FL16" s="9">
        <v>0</v>
      </c>
      <c r="FM16" s="9">
        <v>0</v>
      </c>
      <c r="FN16" s="9">
        <v>1.244</v>
      </c>
      <c r="FO16" s="9">
        <v>0</v>
      </c>
      <c r="FP16" s="9">
        <v>1.244</v>
      </c>
      <c r="FQ16" s="9">
        <v>1.9370000000000001</v>
      </c>
      <c r="FR16" s="9">
        <v>0.62</v>
      </c>
      <c r="FS16" s="9">
        <v>1.3160000000000001</v>
      </c>
      <c r="FT16" s="9">
        <v>3.7639999999999998</v>
      </c>
      <c r="FU16" s="9">
        <v>1.774</v>
      </c>
      <c r="FV16" s="9">
        <v>1.99</v>
      </c>
      <c r="FW16" s="9">
        <v>51.493000000000002</v>
      </c>
      <c r="FX16" s="9">
        <v>112.15900000000001</v>
      </c>
      <c r="FY16" s="9">
        <v>44.43</v>
      </c>
      <c r="FZ16" s="9">
        <v>32.884</v>
      </c>
      <c r="GA16" s="9">
        <v>17.114999999999998</v>
      </c>
      <c r="GB16" s="9">
        <v>15.769</v>
      </c>
      <c r="GC16" s="9">
        <v>3.4790000000000001</v>
      </c>
      <c r="GD16" s="9">
        <v>1.3480000000000001</v>
      </c>
      <c r="GE16" s="9">
        <v>2.1309999999999998</v>
      </c>
      <c r="GF16" s="9">
        <v>6.9630000000000001</v>
      </c>
      <c r="GG16" s="9">
        <v>5.1970000000000001</v>
      </c>
      <c r="GH16" s="9">
        <v>1.766</v>
      </c>
      <c r="GI16" s="9">
        <v>9.8650000000000002</v>
      </c>
      <c r="GJ16" s="9">
        <v>5.9359999999999999</v>
      </c>
      <c r="GK16" s="9">
        <v>3.9289999999999998</v>
      </c>
      <c r="GL16" s="9">
        <v>12.577</v>
      </c>
      <c r="GM16" s="9">
        <v>4.6340000000000003</v>
      </c>
      <c r="GN16" s="9">
        <v>7.9429999999999996</v>
      </c>
      <c r="GO16" s="9">
        <v>26</v>
      </c>
      <c r="GP16" s="9">
        <v>13.831</v>
      </c>
      <c r="GQ16" s="9">
        <v>49.216000000000001</v>
      </c>
      <c r="GR16" s="9">
        <v>20.609000000000002</v>
      </c>
      <c r="GS16" s="9">
        <v>11.638</v>
      </c>
      <c r="GT16" s="9">
        <v>8.9700000000000006</v>
      </c>
      <c r="GU16" s="9">
        <v>1.978</v>
      </c>
      <c r="GV16" s="9">
        <v>1.3480000000000001</v>
      </c>
      <c r="GW16" s="9">
        <v>0.63</v>
      </c>
      <c r="GX16" s="9">
        <v>4.4459999999999997</v>
      </c>
      <c r="GY16" s="9">
        <v>3.4020000000000001</v>
      </c>
      <c r="GZ16" s="9">
        <v>1.0429999999999999</v>
      </c>
      <c r="HA16" s="9">
        <v>4.8239999999999998</v>
      </c>
      <c r="HB16" s="9">
        <v>3.9990000000000001</v>
      </c>
      <c r="HC16" s="9">
        <v>0.82499999999999996</v>
      </c>
      <c r="HD16" s="9">
        <v>9.3610000000000007</v>
      </c>
      <c r="HE16" s="9">
        <v>2.8889999999999998</v>
      </c>
      <c r="HF16" s="9">
        <v>6.4720000000000004</v>
      </c>
      <c r="HG16" s="9">
        <v>40.454999999999998</v>
      </c>
      <c r="HH16" s="9">
        <v>18.414999999999999</v>
      </c>
      <c r="HI16" s="9">
        <v>75</v>
      </c>
      <c r="HJ16" s="9">
        <v>12.275</v>
      </c>
      <c r="HK16" s="9">
        <v>5.476</v>
      </c>
      <c r="HL16" s="9">
        <v>6.7990000000000004</v>
      </c>
      <c r="HM16" s="9">
        <v>1.5009999999999999</v>
      </c>
      <c r="HN16" s="9">
        <v>0</v>
      </c>
      <c r="HO16" s="9">
        <v>1.5009999999999999</v>
      </c>
      <c r="HP16" s="9">
        <v>2.5169999999999999</v>
      </c>
      <c r="HQ16" s="9">
        <v>1.7949999999999999</v>
      </c>
      <c r="HR16" s="9">
        <v>0.72299999999999998</v>
      </c>
      <c r="HS16" s="9">
        <v>5.0410000000000004</v>
      </c>
      <c r="HT16" s="9">
        <v>1.9370000000000001</v>
      </c>
      <c r="HU16" s="9">
        <v>3.1040000000000001</v>
      </c>
      <c r="HV16" s="9">
        <v>3.2160000000000002</v>
      </c>
      <c r="HW16" s="9">
        <v>1.7450000000000001</v>
      </c>
      <c r="HX16" s="9">
        <v>1.4710000000000001</v>
      </c>
      <c r="HY16" s="9">
        <v>13</v>
      </c>
      <c r="HZ16" s="9">
        <v>13</v>
      </c>
      <c r="IA16" s="9">
        <v>20.420000000000002</v>
      </c>
      <c r="IB16" s="9">
        <v>2.4209999999999998</v>
      </c>
      <c r="IC16" s="9">
        <v>1.7450000000000001</v>
      </c>
      <c r="ID16" s="9">
        <v>0.67600000000000005</v>
      </c>
      <c r="IE16" s="9">
        <v>0.56100000000000005</v>
      </c>
      <c r="IF16" s="9">
        <v>0.56100000000000005</v>
      </c>
      <c r="IG16" s="9">
        <v>0</v>
      </c>
      <c r="IH16" s="9">
        <v>0.79500000000000004</v>
      </c>
      <c r="II16" s="9">
        <v>0.12</v>
      </c>
      <c r="IJ16" s="9">
        <v>0.67600000000000005</v>
      </c>
      <c r="IK16" s="9">
        <v>0</v>
      </c>
      <c r="IL16" s="9">
        <v>0</v>
      </c>
      <c r="IM16" s="9">
        <v>0</v>
      </c>
      <c r="IN16" s="9">
        <v>1.0640000000000001</v>
      </c>
      <c r="IO16" s="9">
        <v>1.0640000000000001</v>
      </c>
      <c r="IP16" s="9">
        <v>0</v>
      </c>
      <c r="IQ16" s="9">
        <v>21.068000000000001</v>
      </c>
    </row>
    <row r="17" spans="1:251">
      <c r="A17" s="10">
        <v>44228</v>
      </c>
      <c r="B17" s="9">
        <v>27.239000000000001</v>
      </c>
      <c r="C17" s="9">
        <v>12.015000000000001</v>
      </c>
      <c r="D17" s="9">
        <v>15.224</v>
      </c>
      <c r="E17" s="9">
        <v>2.952</v>
      </c>
      <c r="F17" s="9">
        <v>0.66600000000000004</v>
      </c>
      <c r="G17" s="9">
        <v>2.286</v>
      </c>
      <c r="H17" s="9">
        <v>1.9970000000000001</v>
      </c>
      <c r="I17" s="9">
        <v>0.72599999999999998</v>
      </c>
      <c r="J17" s="9">
        <v>1.2709999999999999</v>
      </c>
      <c r="K17" s="9">
        <v>5.4450000000000003</v>
      </c>
      <c r="L17" s="9">
        <v>2.895</v>
      </c>
      <c r="M17" s="9">
        <v>2.5499999999999998</v>
      </c>
      <c r="N17" s="9">
        <v>16.844999999999999</v>
      </c>
      <c r="O17" s="9">
        <v>7.7270000000000003</v>
      </c>
      <c r="P17" s="9">
        <v>9.1170000000000009</v>
      </c>
      <c r="Q17" s="9">
        <v>52</v>
      </c>
      <c r="R17" s="9">
        <v>52</v>
      </c>
      <c r="S17" s="9">
        <v>52</v>
      </c>
      <c r="T17" s="9">
        <v>5.8369999999999997</v>
      </c>
      <c r="U17" s="9">
        <v>3.532</v>
      </c>
      <c r="V17" s="9">
        <v>2.3050000000000002</v>
      </c>
      <c r="W17" s="9">
        <v>0</v>
      </c>
      <c r="X17" s="9">
        <v>0</v>
      </c>
      <c r="Y17" s="9">
        <v>0</v>
      </c>
      <c r="Z17" s="9">
        <v>0.58499999999999996</v>
      </c>
      <c r="AA17" s="9">
        <v>0</v>
      </c>
      <c r="AB17" s="9">
        <v>0.58499999999999996</v>
      </c>
      <c r="AC17" s="9">
        <v>1.022</v>
      </c>
      <c r="AD17" s="9">
        <v>0.45800000000000002</v>
      </c>
      <c r="AE17" s="9">
        <v>0.56399999999999995</v>
      </c>
      <c r="AF17" s="9">
        <v>4.2300000000000004</v>
      </c>
      <c r="AG17" s="9">
        <v>3.0750000000000002</v>
      </c>
      <c r="AH17" s="9">
        <v>1.155</v>
      </c>
      <c r="AI17" s="9">
        <v>156</v>
      </c>
      <c r="AJ17" s="9">
        <v>156</v>
      </c>
      <c r="AK17" s="9">
        <v>145.49199999999999</v>
      </c>
      <c r="AL17" s="9">
        <v>183.91200000000001</v>
      </c>
      <c r="AM17" s="9">
        <v>71.516999999999996</v>
      </c>
      <c r="AN17" s="9">
        <v>112.395</v>
      </c>
      <c r="AO17" s="9">
        <v>18.984999999999999</v>
      </c>
      <c r="AP17" s="9">
        <v>4.444</v>
      </c>
      <c r="AQ17" s="9">
        <v>14.541</v>
      </c>
      <c r="AR17" s="9">
        <v>24.959</v>
      </c>
      <c r="AS17" s="9">
        <v>11.041</v>
      </c>
      <c r="AT17" s="9">
        <v>13.917999999999999</v>
      </c>
      <c r="AU17" s="9">
        <v>51.904000000000003</v>
      </c>
      <c r="AV17" s="9">
        <v>20.923999999999999</v>
      </c>
      <c r="AW17" s="9">
        <v>30.98</v>
      </c>
      <c r="AX17" s="9">
        <v>88.063999999999993</v>
      </c>
      <c r="AY17" s="9">
        <v>35.107999999999997</v>
      </c>
      <c r="AZ17" s="9">
        <v>52.956000000000003</v>
      </c>
      <c r="BA17" s="9">
        <v>47</v>
      </c>
      <c r="BB17" s="9">
        <v>48.485999999999997</v>
      </c>
      <c r="BC17" s="9">
        <v>47</v>
      </c>
      <c r="BD17" s="9">
        <v>90.951999999999998</v>
      </c>
      <c r="BE17" s="9">
        <v>34.478000000000002</v>
      </c>
      <c r="BF17" s="9">
        <v>56.475000000000001</v>
      </c>
      <c r="BG17" s="9">
        <v>8.6219999999999999</v>
      </c>
      <c r="BH17" s="9">
        <v>0.57699999999999996</v>
      </c>
      <c r="BI17" s="9">
        <v>8.0449999999999999</v>
      </c>
      <c r="BJ17" s="9">
        <v>11.955</v>
      </c>
      <c r="BK17" s="9">
        <v>5.8529999999999998</v>
      </c>
      <c r="BL17" s="9">
        <v>6.1029999999999998</v>
      </c>
      <c r="BM17" s="9">
        <v>21.893999999999998</v>
      </c>
      <c r="BN17" s="9">
        <v>9.4179999999999993</v>
      </c>
      <c r="BO17" s="9">
        <v>12.476000000000001</v>
      </c>
      <c r="BP17" s="9">
        <v>48.481000000000002</v>
      </c>
      <c r="BQ17" s="9">
        <v>18.63</v>
      </c>
      <c r="BR17" s="9">
        <v>29.850999999999999</v>
      </c>
      <c r="BS17" s="9">
        <v>52</v>
      </c>
      <c r="BT17" s="9">
        <v>52</v>
      </c>
      <c r="BU17" s="9">
        <v>52</v>
      </c>
      <c r="BV17" s="9">
        <v>50.186999999999998</v>
      </c>
      <c r="BW17" s="9">
        <v>18.704000000000001</v>
      </c>
      <c r="BX17" s="9">
        <v>31.483000000000001</v>
      </c>
      <c r="BY17" s="9">
        <v>5.5549999999999997</v>
      </c>
      <c r="BZ17" s="9">
        <v>0.57699999999999996</v>
      </c>
      <c r="CA17" s="9">
        <v>4.9779999999999998</v>
      </c>
      <c r="CB17" s="9">
        <v>6.6719999999999997</v>
      </c>
      <c r="CC17" s="9">
        <v>3.089</v>
      </c>
      <c r="CD17" s="9">
        <v>3.5840000000000001</v>
      </c>
      <c r="CE17" s="9">
        <v>10.209</v>
      </c>
      <c r="CF17" s="9">
        <v>4.7830000000000004</v>
      </c>
      <c r="CG17" s="9">
        <v>5.4260000000000002</v>
      </c>
      <c r="CH17" s="9">
        <v>27.751000000000001</v>
      </c>
      <c r="CI17" s="9">
        <v>10.256</v>
      </c>
      <c r="CJ17" s="9">
        <v>17.495000000000001</v>
      </c>
      <c r="CK17" s="9">
        <v>52</v>
      </c>
      <c r="CL17" s="9">
        <v>52</v>
      </c>
      <c r="CM17" s="9">
        <v>52</v>
      </c>
      <c r="CN17" s="9">
        <v>40.765000000000001</v>
      </c>
      <c r="CO17" s="9">
        <v>15.773</v>
      </c>
      <c r="CP17" s="9">
        <v>24.992000000000001</v>
      </c>
      <c r="CQ17" s="9">
        <v>3.0670000000000002</v>
      </c>
      <c r="CR17" s="9">
        <v>0</v>
      </c>
      <c r="CS17" s="9">
        <v>3.0670000000000002</v>
      </c>
      <c r="CT17" s="9">
        <v>5.2830000000000004</v>
      </c>
      <c r="CU17" s="9">
        <v>2.7639999999999998</v>
      </c>
      <c r="CV17" s="9">
        <v>2.5190000000000001</v>
      </c>
      <c r="CW17" s="9">
        <v>11.685</v>
      </c>
      <c r="CX17" s="9">
        <v>4.6349999999999998</v>
      </c>
      <c r="CY17" s="9">
        <v>7.05</v>
      </c>
      <c r="CZ17" s="9">
        <v>20.73</v>
      </c>
      <c r="DA17" s="9">
        <v>8.3740000000000006</v>
      </c>
      <c r="DB17" s="9">
        <v>12.356</v>
      </c>
      <c r="DC17" s="9">
        <v>52</v>
      </c>
      <c r="DD17" s="9">
        <v>52</v>
      </c>
      <c r="DE17" s="9">
        <v>48.048999999999999</v>
      </c>
      <c r="DF17" s="9">
        <v>21.475000000000001</v>
      </c>
      <c r="DG17" s="9">
        <v>1.8819999999999999</v>
      </c>
      <c r="DH17" s="9">
        <v>19.593</v>
      </c>
      <c r="DI17" s="9">
        <v>4.3769999999999998</v>
      </c>
      <c r="DJ17" s="9">
        <v>0</v>
      </c>
      <c r="DK17" s="9">
        <v>4.3769999999999998</v>
      </c>
      <c r="DL17" s="9">
        <v>2.5259999999999998</v>
      </c>
      <c r="DM17" s="9">
        <v>0.52900000000000003</v>
      </c>
      <c r="DN17" s="9">
        <v>1.9970000000000001</v>
      </c>
      <c r="DO17" s="9">
        <v>4.3979999999999997</v>
      </c>
      <c r="DP17" s="9">
        <v>0</v>
      </c>
      <c r="DQ17" s="9">
        <v>4.3979999999999997</v>
      </c>
      <c r="DR17" s="9">
        <v>10.173999999999999</v>
      </c>
      <c r="DS17" s="9">
        <v>1.353</v>
      </c>
      <c r="DT17" s="9">
        <v>8.8209999999999997</v>
      </c>
      <c r="DU17" s="9">
        <v>44.353000000000002</v>
      </c>
      <c r="DV17" s="9">
        <v>96.287000000000006</v>
      </c>
      <c r="DW17" s="9">
        <v>39.173999999999999</v>
      </c>
      <c r="DX17" s="9">
        <v>21.99</v>
      </c>
      <c r="DY17" s="9">
        <v>9.3689999999999998</v>
      </c>
      <c r="DZ17" s="9">
        <v>12.621</v>
      </c>
      <c r="EA17" s="9">
        <v>3.0910000000000002</v>
      </c>
      <c r="EB17" s="9">
        <v>1.5389999999999999</v>
      </c>
      <c r="EC17" s="9">
        <v>1.552</v>
      </c>
      <c r="ED17" s="9">
        <v>4.1239999999999997</v>
      </c>
      <c r="EE17" s="9">
        <v>0.97899999999999998</v>
      </c>
      <c r="EF17" s="9">
        <v>3.145</v>
      </c>
      <c r="EG17" s="9">
        <v>6.47</v>
      </c>
      <c r="EH17" s="9">
        <v>2.847</v>
      </c>
      <c r="EI17" s="9">
        <v>3.6230000000000002</v>
      </c>
      <c r="EJ17" s="9">
        <v>8.3040000000000003</v>
      </c>
      <c r="EK17" s="9">
        <v>4.0030000000000001</v>
      </c>
      <c r="EL17" s="9">
        <v>4.3010000000000002</v>
      </c>
      <c r="EM17" s="9">
        <v>33.662999999999997</v>
      </c>
      <c r="EN17" s="9">
        <v>35.122</v>
      </c>
      <c r="EO17" s="9">
        <v>33.212000000000003</v>
      </c>
      <c r="EP17" s="9">
        <v>38.991999999999997</v>
      </c>
      <c r="EQ17" s="9">
        <v>21.529</v>
      </c>
      <c r="ER17" s="9">
        <v>17.463999999999999</v>
      </c>
      <c r="ES17" s="9">
        <v>2.2290000000000001</v>
      </c>
      <c r="ET17" s="9">
        <v>1.6619999999999999</v>
      </c>
      <c r="EU17" s="9">
        <v>0.56699999999999995</v>
      </c>
      <c r="EV17" s="9">
        <v>5.6619999999999999</v>
      </c>
      <c r="EW17" s="9">
        <v>3.68</v>
      </c>
      <c r="EX17" s="9">
        <v>1.982</v>
      </c>
      <c r="EY17" s="9">
        <v>14.034000000000001</v>
      </c>
      <c r="EZ17" s="9">
        <v>6.4189999999999996</v>
      </c>
      <c r="FA17" s="9">
        <v>7.6150000000000002</v>
      </c>
      <c r="FB17" s="9">
        <v>17.068000000000001</v>
      </c>
      <c r="FC17" s="9">
        <v>9.7680000000000007</v>
      </c>
      <c r="FD17" s="9">
        <v>7.3</v>
      </c>
      <c r="FE17" s="9">
        <v>44.103999999999999</v>
      </c>
      <c r="FF17" s="9">
        <v>47</v>
      </c>
      <c r="FG17" s="9">
        <v>41</v>
      </c>
      <c r="FH17" s="9">
        <v>10.503</v>
      </c>
      <c r="FI17" s="9">
        <v>4.26</v>
      </c>
      <c r="FJ17" s="9">
        <v>6.2430000000000003</v>
      </c>
      <c r="FK17" s="9">
        <v>0.66600000000000004</v>
      </c>
      <c r="FL17" s="9">
        <v>0.66600000000000004</v>
      </c>
      <c r="FM17" s="9">
        <v>0</v>
      </c>
      <c r="FN17" s="9">
        <v>0.69099999999999995</v>
      </c>
      <c r="FO17" s="9">
        <v>0</v>
      </c>
      <c r="FP17" s="9">
        <v>0.69099999999999995</v>
      </c>
      <c r="FQ17" s="9">
        <v>5.1079999999999997</v>
      </c>
      <c r="FR17" s="9">
        <v>2.2389999999999999</v>
      </c>
      <c r="FS17" s="9">
        <v>2.8690000000000002</v>
      </c>
      <c r="FT17" s="9">
        <v>4.0369999999999999</v>
      </c>
      <c r="FU17" s="9">
        <v>1.3540000000000001</v>
      </c>
      <c r="FV17" s="9">
        <v>2.6829999999999998</v>
      </c>
      <c r="FW17" s="9">
        <v>43</v>
      </c>
      <c r="FX17" s="9">
        <v>43</v>
      </c>
      <c r="FY17" s="9">
        <v>48.591999999999999</v>
      </c>
      <c r="FZ17" s="9">
        <v>29.716999999999999</v>
      </c>
      <c r="GA17" s="9">
        <v>14.391</v>
      </c>
      <c r="GB17" s="9">
        <v>15.326000000000001</v>
      </c>
      <c r="GC17" s="9">
        <v>0</v>
      </c>
      <c r="GD17" s="9">
        <v>0</v>
      </c>
      <c r="GE17" s="9">
        <v>0</v>
      </c>
      <c r="GF17" s="9">
        <v>4.3520000000000003</v>
      </c>
      <c r="GG17" s="9">
        <v>1.458</v>
      </c>
      <c r="GH17" s="9">
        <v>2.8940000000000001</v>
      </c>
      <c r="GI17" s="9">
        <v>9.2739999999999991</v>
      </c>
      <c r="GJ17" s="9">
        <v>5.0730000000000004</v>
      </c>
      <c r="GK17" s="9">
        <v>4.202</v>
      </c>
      <c r="GL17" s="9">
        <v>16.091000000000001</v>
      </c>
      <c r="GM17" s="9">
        <v>7.8609999999999998</v>
      </c>
      <c r="GN17" s="9">
        <v>8.23</v>
      </c>
      <c r="GO17" s="9">
        <v>52</v>
      </c>
      <c r="GP17" s="9">
        <v>52</v>
      </c>
      <c r="GQ17" s="9">
        <v>52</v>
      </c>
      <c r="GR17" s="9">
        <v>19.23</v>
      </c>
      <c r="GS17" s="9">
        <v>10.819000000000001</v>
      </c>
      <c r="GT17" s="9">
        <v>8.41</v>
      </c>
      <c r="GU17" s="9">
        <v>0</v>
      </c>
      <c r="GV17" s="9">
        <v>0</v>
      </c>
      <c r="GW17" s="9">
        <v>0</v>
      </c>
      <c r="GX17" s="9">
        <v>3.7709999999999999</v>
      </c>
      <c r="GY17" s="9">
        <v>1.458</v>
      </c>
      <c r="GZ17" s="9">
        <v>2.3130000000000002</v>
      </c>
      <c r="HA17" s="9">
        <v>5.2969999999999997</v>
      </c>
      <c r="HB17" s="9">
        <v>3.6739999999999999</v>
      </c>
      <c r="HC17" s="9">
        <v>1.6220000000000001</v>
      </c>
      <c r="HD17" s="9">
        <v>10.162000000000001</v>
      </c>
      <c r="HE17" s="9">
        <v>5.6870000000000003</v>
      </c>
      <c r="HF17" s="9">
        <v>4.4749999999999996</v>
      </c>
      <c r="HG17" s="9">
        <v>52</v>
      </c>
      <c r="HH17" s="9">
        <v>52</v>
      </c>
      <c r="HI17" s="9">
        <v>52</v>
      </c>
      <c r="HJ17" s="9">
        <v>10.487</v>
      </c>
      <c r="HK17" s="9">
        <v>3.5720000000000001</v>
      </c>
      <c r="HL17" s="9">
        <v>6.915</v>
      </c>
      <c r="HM17" s="9">
        <v>0</v>
      </c>
      <c r="HN17" s="9">
        <v>0</v>
      </c>
      <c r="HO17" s="9">
        <v>0</v>
      </c>
      <c r="HP17" s="9">
        <v>0.57999999999999996</v>
      </c>
      <c r="HQ17" s="9">
        <v>0</v>
      </c>
      <c r="HR17" s="9">
        <v>0.57999999999999996</v>
      </c>
      <c r="HS17" s="9">
        <v>3.9780000000000002</v>
      </c>
      <c r="HT17" s="9">
        <v>1.3979999999999999</v>
      </c>
      <c r="HU17" s="9">
        <v>2.5790000000000002</v>
      </c>
      <c r="HV17" s="9">
        <v>5.9290000000000003</v>
      </c>
      <c r="HW17" s="9">
        <v>2.1739999999999999</v>
      </c>
      <c r="HX17" s="9">
        <v>3.7549999999999999</v>
      </c>
      <c r="HY17" s="9">
        <v>52</v>
      </c>
      <c r="HZ17" s="9">
        <v>58.045000000000002</v>
      </c>
      <c r="IA17" s="9">
        <v>52</v>
      </c>
      <c r="IB17" s="9">
        <v>0.67400000000000004</v>
      </c>
      <c r="IC17" s="9">
        <v>0.67400000000000004</v>
      </c>
      <c r="ID17" s="9">
        <v>0</v>
      </c>
      <c r="IE17" s="9">
        <v>0</v>
      </c>
      <c r="IF17" s="9">
        <v>0</v>
      </c>
      <c r="IG17" s="9">
        <v>0</v>
      </c>
      <c r="IH17" s="9">
        <v>0.67400000000000004</v>
      </c>
      <c r="II17" s="9">
        <v>0.67400000000000004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18.216999999999999</v>
      </c>
      <c r="C18" s="9">
        <v>6.4089999999999998</v>
      </c>
      <c r="D18" s="9">
        <v>11.808</v>
      </c>
      <c r="E18" s="9">
        <v>2.2559999999999998</v>
      </c>
      <c r="F18" s="9">
        <v>0</v>
      </c>
      <c r="G18" s="9">
        <v>2.2559999999999998</v>
      </c>
      <c r="H18" s="9">
        <v>0.52900000000000003</v>
      </c>
      <c r="I18" s="9">
        <v>0</v>
      </c>
      <c r="J18" s="9">
        <v>0.52900000000000003</v>
      </c>
      <c r="K18" s="9">
        <v>3.8149999999999999</v>
      </c>
      <c r="L18" s="9">
        <v>1.756</v>
      </c>
      <c r="M18" s="9">
        <v>2.06</v>
      </c>
      <c r="N18" s="9">
        <v>11.617000000000001</v>
      </c>
      <c r="O18" s="9">
        <v>4.6539999999999999</v>
      </c>
      <c r="P18" s="9">
        <v>6.9630000000000001</v>
      </c>
      <c r="Q18" s="9">
        <v>104</v>
      </c>
      <c r="R18" s="9">
        <v>104</v>
      </c>
      <c r="S18" s="9">
        <v>104</v>
      </c>
      <c r="T18" s="9">
        <v>1.0860000000000001</v>
      </c>
      <c r="U18" s="9">
        <v>0.626</v>
      </c>
      <c r="V18" s="9">
        <v>0.45900000000000002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0.626</v>
      </c>
      <c r="AD18" s="9">
        <v>0.626</v>
      </c>
      <c r="AE18" s="9">
        <v>0</v>
      </c>
      <c r="AF18" s="9">
        <v>0.45900000000000002</v>
      </c>
      <c r="AG18" s="9">
        <v>0</v>
      </c>
      <c r="AH18" s="9">
        <v>0.45900000000000002</v>
      </c>
      <c r="AI18" s="9">
        <v>138.87200000000001</v>
      </c>
      <c r="AJ18" s="9">
        <v>0</v>
      </c>
      <c r="AK18" s="9">
        <v>0</v>
      </c>
      <c r="AL18" s="9">
        <v>153.47200000000001</v>
      </c>
      <c r="AM18" s="9">
        <v>63.412999999999997</v>
      </c>
      <c r="AN18" s="9">
        <v>90.06</v>
      </c>
      <c r="AO18" s="9">
        <v>20.893999999999998</v>
      </c>
      <c r="AP18" s="9">
        <v>6.61</v>
      </c>
      <c r="AQ18" s="9">
        <v>14.284000000000001</v>
      </c>
      <c r="AR18" s="9">
        <v>25.495999999999999</v>
      </c>
      <c r="AS18" s="9">
        <v>11.122</v>
      </c>
      <c r="AT18" s="9">
        <v>14.375</v>
      </c>
      <c r="AU18" s="9">
        <v>44.405999999999999</v>
      </c>
      <c r="AV18" s="9">
        <v>17.196999999999999</v>
      </c>
      <c r="AW18" s="9">
        <v>27.209</v>
      </c>
      <c r="AX18" s="9">
        <v>62.676000000000002</v>
      </c>
      <c r="AY18" s="9">
        <v>28.484000000000002</v>
      </c>
      <c r="AZ18" s="9">
        <v>34.192</v>
      </c>
      <c r="BA18" s="9">
        <v>26</v>
      </c>
      <c r="BB18" s="9">
        <v>43</v>
      </c>
      <c r="BC18" s="9">
        <v>26</v>
      </c>
      <c r="BD18" s="9">
        <v>72.590999999999994</v>
      </c>
      <c r="BE18" s="9">
        <v>26.306999999999999</v>
      </c>
      <c r="BF18" s="9">
        <v>46.283000000000001</v>
      </c>
      <c r="BG18" s="9">
        <v>10.629</v>
      </c>
      <c r="BH18" s="9">
        <v>2.246</v>
      </c>
      <c r="BI18" s="9">
        <v>8.3829999999999991</v>
      </c>
      <c r="BJ18" s="9">
        <v>12.221</v>
      </c>
      <c r="BK18" s="9">
        <v>4.5990000000000002</v>
      </c>
      <c r="BL18" s="9">
        <v>7.6210000000000004</v>
      </c>
      <c r="BM18" s="9">
        <v>18.677</v>
      </c>
      <c r="BN18" s="9">
        <v>5.4960000000000004</v>
      </c>
      <c r="BO18" s="9">
        <v>13.180999999999999</v>
      </c>
      <c r="BP18" s="9">
        <v>31.064</v>
      </c>
      <c r="BQ18" s="9">
        <v>13.965999999999999</v>
      </c>
      <c r="BR18" s="9">
        <v>17.097999999999999</v>
      </c>
      <c r="BS18" s="9">
        <v>26</v>
      </c>
      <c r="BT18" s="9">
        <v>52</v>
      </c>
      <c r="BU18" s="9">
        <v>26</v>
      </c>
      <c r="BV18" s="9">
        <v>36.601999999999997</v>
      </c>
      <c r="BW18" s="9">
        <v>13.016999999999999</v>
      </c>
      <c r="BX18" s="9">
        <v>23.585000000000001</v>
      </c>
      <c r="BY18" s="9">
        <v>3.6909999999999998</v>
      </c>
      <c r="BZ18" s="9">
        <v>0.996</v>
      </c>
      <c r="CA18" s="9">
        <v>2.6949999999999998</v>
      </c>
      <c r="CB18" s="9">
        <v>6.2670000000000003</v>
      </c>
      <c r="CC18" s="9">
        <v>2.4510000000000001</v>
      </c>
      <c r="CD18" s="9">
        <v>3.8159999999999998</v>
      </c>
      <c r="CE18" s="9">
        <v>10.352</v>
      </c>
      <c r="CF18" s="9">
        <v>2.7</v>
      </c>
      <c r="CG18" s="9">
        <v>7.6520000000000001</v>
      </c>
      <c r="CH18" s="9">
        <v>16.292000000000002</v>
      </c>
      <c r="CI18" s="9">
        <v>6.8689999999999998</v>
      </c>
      <c r="CJ18" s="9">
        <v>9.4220000000000006</v>
      </c>
      <c r="CK18" s="9">
        <v>37.567999999999998</v>
      </c>
      <c r="CL18" s="9">
        <v>52</v>
      </c>
      <c r="CM18" s="9">
        <v>26</v>
      </c>
      <c r="CN18" s="9">
        <v>35.988999999999997</v>
      </c>
      <c r="CO18" s="9">
        <v>13.29</v>
      </c>
      <c r="CP18" s="9">
        <v>22.698</v>
      </c>
      <c r="CQ18" s="9">
        <v>6.9379999999999997</v>
      </c>
      <c r="CR18" s="9">
        <v>1.25</v>
      </c>
      <c r="CS18" s="9">
        <v>5.6879999999999997</v>
      </c>
      <c r="CT18" s="9">
        <v>5.9530000000000003</v>
      </c>
      <c r="CU18" s="9">
        <v>2.1480000000000001</v>
      </c>
      <c r="CV18" s="9">
        <v>3.8050000000000002</v>
      </c>
      <c r="CW18" s="9">
        <v>8.3249999999999993</v>
      </c>
      <c r="CX18" s="9">
        <v>2.7959999999999998</v>
      </c>
      <c r="CY18" s="9">
        <v>5.53</v>
      </c>
      <c r="CZ18" s="9">
        <v>14.772</v>
      </c>
      <c r="DA18" s="9">
        <v>7.0960000000000001</v>
      </c>
      <c r="DB18" s="9">
        <v>7.6760000000000002</v>
      </c>
      <c r="DC18" s="9">
        <v>23.117000000000001</v>
      </c>
      <c r="DD18" s="9">
        <v>52</v>
      </c>
      <c r="DE18" s="9">
        <v>16.138999999999999</v>
      </c>
      <c r="DF18" s="9">
        <v>12.85</v>
      </c>
      <c r="DG18" s="9">
        <v>1.571</v>
      </c>
      <c r="DH18" s="9">
        <v>11.278</v>
      </c>
      <c r="DI18" s="9">
        <v>1.4239999999999999</v>
      </c>
      <c r="DJ18" s="9">
        <v>0</v>
      </c>
      <c r="DK18" s="9">
        <v>1.4239999999999999</v>
      </c>
      <c r="DL18" s="9">
        <v>2.1680000000000001</v>
      </c>
      <c r="DM18" s="9">
        <v>0.53800000000000003</v>
      </c>
      <c r="DN18" s="9">
        <v>1.63</v>
      </c>
      <c r="DO18" s="9">
        <v>3.153</v>
      </c>
      <c r="DP18" s="9">
        <v>0</v>
      </c>
      <c r="DQ18" s="9">
        <v>3.153</v>
      </c>
      <c r="DR18" s="9">
        <v>6.1040000000000001</v>
      </c>
      <c r="DS18" s="9">
        <v>1.034</v>
      </c>
      <c r="DT18" s="9">
        <v>5.0709999999999997</v>
      </c>
      <c r="DU18" s="9">
        <v>33.198999999999998</v>
      </c>
      <c r="DV18" s="9">
        <v>50.247</v>
      </c>
      <c r="DW18" s="9">
        <v>31.361000000000001</v>
      </c>
      <c r="DX18" s="9">
        <v>30.202000000000002</v>
      </c>
      <c r="DY18" s="9">
        <v>14.981999999999999</v>
      </c>
      <c r="DZ18" s="9">
        <v>15.22</v>
      </c>
      <c r="EA18" s="9">
        <v>3.754</v>
      </c>
      <c r="EB18" s="9">
        <v>1.7490000000000001</v>
      </c>
      <c r="EC18" s="9">
        <v>2.0049999999999999</v>
      </c>
      <c r="ED18" s="9">
        <v>7.6280000000000001</v>
      </c>
      <c r="EE18" s="9">
        <v>3.786</v>
      </c>
      <c r="EF18" s="9">
        <v>3.8420000000000001</v>
      </c>
      <c r="EG18" s="9">
        <v>8.7840000000000007</v>
      </c>
      <c r="EH18" s="9">
        <v>4.3029999999999999</v>
      </c>
      <c r="EI18" s="9">
        <v>4.4809999999999999</v>
      </c>
      <c r="EJ18" s="9">
        <v>10.036</v>
      </c>
      <c r="EK18" s="9">
        <v>5.1440000000000001</v>
      </c>
      <c r="EL18" s="9">
        <v>4.8920000000000003</v>
      </c>
      <c r="EM18" s="9">
        <v>17</v>
      </c>
      <c r="EN18" s="9">
        <v>18.858000000000001</v>
      </c>
      <c r="EO18" s="9">
        <v>15.61</v>
      </c>
      <c r="EP18" s="9">
        <v>29.49</v>
      </c>
      <c r="EQ18" s="9">
        <v>14.227</v>
      </c>
      <c r="ER18" s="9">
        <v>15.263</v>
      </c>
      <c r="ES18" s="9">
        <v>3.1259999999999999</v>
      </c>
      <c r="ET18" s="9">
        <v>1.204</v>
      </c>
      <c r="EU18" s="9">
        <v>1.9219999999999999</v>
      </c>
      <c r="EV18" s="9">
        <v>2.5470000000000002</v>
      </c>
      <c r="EW18" s="9">
        <v>1.2649999999999999</v>
      </c>
      <c r="EX18" s="9">
        <v>1.282</v>
      </c>
      <c r="EY18" s="9">
        <v>11.294</v>
      </c>
      <c r="EZ18" s="9">
        <v>5.49</v>
      </c>
      <c r="FA18" s="9">
        <v>5.8040000000000003</v>
      </c>
      <c r="FB18" s="9">
        <v>12.523</v>
      </c>
      <c r="FC18" s="9">
        <v>6.2679999999999998</v>
      </c>
      <c r="FD18" s="9">
        <v>6.2549999999999999</v>
      </c>
      <c r="FE18" s="9">
        <v>27.649000000000001</v>
      </c>
      <c r="FF18" s="9">
        <v>44.152999999999999</v>
      </c>
      <c r="FG18" s="9">
        <v>26</v>
      </c>
      <c r="FH18" s="9">
        <v>8.34</v>
      </c>
      <c r="FI18" s="9">
        <v>6.3250000000000002</v>
      </c>
      <c r="FJ18" s="9">
        <v>2.0150000000000001</v>
      </c>
      <c r="FK18" s="9">
        <v>1.9610000000000001</v>
      </c>
      <c r="FL18" s="9">
        <v>1.411</v>
      </c>
      <c r="FM18" s="9">
        <v>0.55000000000000004</v>
      </c>
      <c r="FN18" s="9">
        <v>0.93200000000000005</v>
      </c>
      <c r="FO18" s="9">
        <v>0.93200000000000005</v>
      </c>
      <c r="FP18" s="9">
        <v>0</v>
      </c>
      <c r="FQ18" s="9">
        <v>2.4980000000000002</v>
      </c>
      <c r="FR18" s="9">
        <v>1.9079999999999999</v>
      </c>
      <c r="FS18" s="9">
        <v>0.58899999999999997</v>
      </c>
      <c r="FT18" s="9">
        <v>2.9489999999999998</v>
      </c>
      <c r="FU18" s="9">
        <v>2.073</v>
      </c>
      <c r="FV18" s="9">
        <v>0.876</v>
      </c>
      <c r="FW18" s="9">
        <v>26</v>
      </c>
      <c r="FX18" s="9">
        <v>26</v>
      </c>
      <c r="FY18" s="9">
        <v>121.479</v>
      </c>
      <c r="FZ18" s="9">
        <v>19.401</v>
      </c>
      <c r="GA18" s="9">
        <v>6.0570000000000004</v>
      </c>
      <c r="GB18" s="9">
        <v>13.343999999999999</v>
      </c>
      <c r="GC18" s="9">
        <v>1.355</v>
      </c>
      <c r="GD18" s="9">
        <v>0</v>
      </c>
      <c r="GE18" s="9">
        <v>1.355</v>
      </c>
      <c r="GF18" s="9">
        <v>2.7709999999999999</v>
      </c>
      <c r="GG18" s="9">
        <v>1.542</v>
      </c>
      <c r="GH18" s="9">
        <v>1.2290000000000001</v>
      </c>
      <c r="GI18" s="9">
        <v>5.2140000000000004</v>
      </c>
      <c r="GJ18" s="9">
        <v>2.6640000000000001</v>
      </c>
      <c r="GK18" s="9">
        <v>2.5510000000000002</v>
      </c>
      <c r="GL18" s="9">
        <v>10.061</v>
      </c>
      <c r="GM18" s="9">
        <v>1.8520000000000001</v>
      </c>
      <c r="GN18" s="9">
        <v>8.2100000000000009</v>
      </c>
      <c r="GO18" s="9">
        <v>52</v>
      </c>
      <c r="GP18" s="9">
        <v>33.042999999999999</v>
      </c>
      <c r="GQ18" s="9">
        <v>58.055999999999997</v>
      </c>
      <c r="GR18" s="9">
        <v>11.236000000000001</v>
      </c>
      <c r="GS18" s="9">
        <v>4.6669999999999998</v>
      </c>
      <c r="GT18" s="9">
        <v>6.5679999999999996</v>
      </c>
      <c r="GU18" s="9">
        <v>0</v>
      </c>
      <c r="GV18" s="9">
        <v>0</v>
      </c>
      <c r="GW18" s="9">
        <v>0</v>
      </c>
      <c r="GX18" s="9">
        <v>2.7709999999999999</v>
      </c>
      <c r="GY18" s="9">
        <v>1.542</v>
      </c>
      <c r="GZ18" s="9">
        <v>1.2290000000000001</v>
      </c>
      <c r="HA18" s="9">
        <v>3.0539999999999998</v>
      </c>
      <c r="HB18" s="9">
        <v>1.9590000000000001</v>
      </c>
      <c r="HC18" s="9">
        <v>1.0960000000000001</v>
      </c>
      <c r="HD18" s="9">
        <v>5.41</v>
      </c>
      <c r="HE18" s="9">
        <v>1.1659999999999999</v>
      </c>
      <c r="HF18" s="9">
        <v>4.2439999999999998</v>
      </c>
      <c r="HG18" s="9">
        <v>49.960999999999999</v>
      </c>
      <c r="HH18" s="9">
        <v>17.888000000000002</v>
      </c>
      <c r="HI18" s="9">
        <v>104</v>
      </c>
      <c r="HJ18" s="9">
        <v>8.1660000000000004</v>
      </c>
      <c r="HK18" s="9">
        <v>1.39</v>
      </c>
      <c r="HL18" s="9">
        <v>6.7750000000000004</v>
      </c>
      <c r="HM18" s="9">
        <v>1.355</v>
      </c>
      <c r="HN18" s="9">
        <v>0</v>
      </c>
      <c r="HO18" s="9">
        <v>1.355</v>
      </c>
      <c r="HP18" s="9">
        <v>0</v>
      </c>
      <c r="HQ18" s="9">
        <v>0</v>
      </c>
      <c r="HR18" s="9">
        <v>0</v>
      </c>
      <c r="HS18" s="9">
        <v>2.16</v>
      </c>
      <c r="HT18" s="9">
        <v>0.70499999999999996</v>
      </c>
      <c r="HU18" s="9">
        <v>1.4550000000000001</v>
      </c>
      <c r="HV18" s="9">
        <v>4.6509999999999998</v>
      </c>
      <c r="HW18" s="9">
        <v>0.68500000000000005</v>
      </c>
      <c r="HX18" s="9">
        <v>3.9660000000000002</v>
      </c>
      <c r="HY18" s="9">
        <v>52</v>
      </c>
      <c r="HZ18" s="9">
        <v>96.662000000000006</v>
      </c>
      <c r="IA18" s="9">
        <v>52</v>
      </c>
      <c r="IB18" s="9">
        <v>2.4780000000000002</v>
      </c>
      <c r="IC18" s="9">
        <v>1.5149999999999999</v>
      </c>
      <c r="ID18" s="9">
        <v>0.96299999999999997</v>
      </c>
      <c r="IE18" s="9">
        <v>0</v>
      </c>
      <c r="IF18" s="9">
        <v>0</v>
      </c>
      <c r="IG18" s="9">
        <v>0</v>
      </c>
      <c r="IH18" s="9">
        <v>0.80400000000000005</v>
      </c>
      <c r="II18" s="9">
        <v>0.80400000000000005</v>
      </c>
      <c r="IJ18" s="9">
        <v>0</v>
      </c>
      <c r="IK18" s="9">
        <v>1.6739999999999999</v>
      </c>
      <c r="IL18" s="9">
        <v>0.71099999999999997</v>
      </c>
      <c r="IM18" s="9">
        <v>0.96299999999999997</v>
      </c>
      <c r="IN18" s="9">
        <v>0</v>
      </c>
      <c r="IO18" s="9">
        <v>0</v>
      </c>
      <c r="IP18" s="9">
        <v>0</v>
      </c>
      <c r="IQ18" s="9">
        <v>14.234</v>
      </c>
    </row>
    <row r="19" spans="1:251">
      <c r="A19" s="10">
        <v>44958</v>
      </c>
      <c r="B19" s="9">
        <v>12.68</v>
      </c>
      <c r="C19" s="9">
        <v>4.7249999999999996</v>
      </c>
      <c r="D19" s="9">
        <v>7.9550000000000001</v>
      </c>
      <c r="E19" s="9">
        <v>1.8280000000000001</v>
      </c>
      <c r="F19" s="9">
        <v>0</v>
      </c>
      <c r="G19" s="9">
        <v>1.8280000000000001</v>
      </c>
      <c r="H19" s="9">
        <v>1.319</v>
      </c>
      <c r="I19" s="9">
        <v>1.319</v>
      </c>
      <c r="J19" s="9">
        <v>0</v>
      </c>
      <c r="K19" s="9">
        <v>4.0449999999999999</v>
      </c>
      <c r="L19" s="9">
        <v>1.347</v>
      </c>
      <c r="M19" s="9">
        <v>2.698</v>
      </c>
      <c r="N19" s="9">
        <v>5.4880000000000004</v>
      </c>
      <c r="O19" s="9">
        <v>2.0590000000000002</v>
      </c>
      <c r="P19" s="9">
        <v>3.4289999999999998</v>
      </c>
      <c r="Q19" s="9">
        <v>26.893000000000001</v>
      </c>
      <c r="R19" s="9">
        <v>30.861999999999998</v>
      </c>
      <c r="S19" s="9">
        <v>23.481000000000002</v>
      </c>
      <c r="T19" s="9">
        <v>8.58</v>
      </c>
      <c r="U19" s="9">
        <v>4.5209999999999999</v>
      </c>
      <c r="V19" s="9">
        <v>4.0590000000000002</v>
      </c>
      <c r="W19" s="9">
        <v>0.58699999999999997</v>
      </c>
      <c r="X19" s="9">
        <v>0</v>
      </c>
      <c r="Y19" s="9">
        <v>0.58699999999999997</v>
      </c>
      <c r="Z19" s="9">
        <v>1.04</v>
      </c>
      <c r="AA19" s="9">
        <v>0.58399999999999996</v>
      </c>
      <c r="AB19" s="9">
        <v>0.45600000000000002</v>
      </c>
      <c r="AC19" s="9">
        <v>0.51300000000000001</v>
      </c>
      <c r="AD19" s="9">
        <v>0.51300000000000001</v>
      </c>
      <c r="AE19" s="9">
        <v>0</v>
      </c>
      <c r="AF19" s="9">
        <v>6.44</v>
      </c>
      <c r="AG19" s="9">
        <v>3.4239999999999999</v>
      </c>
      <c r="AH19" s="9">
        <v>3.0169999999999999</v>
      </c>
      <c r="AI19" s="9">
        <v>124.956</v>
      </c>
      <c r="AJ19" s="9">
        <v>156</v>
      </c>
      <c r="AK19" s="9">
        <v>104</v>
      </c>
      <c r="AL19" s="9">
        <v>151.23400000000001</v>
      </c>
      <c r="AM19" s="9">
        <v>57.63</v>
      </c>
      <c r="AN19" s="9">
        <v>93.603999999999999</v>
      </c>
      <c r="AO19" s="9">
        <v>23.773</v>
      </c>
      <c r="AP19" s="9">
        <v>7.5110000000000001</v>
      </c>
      <c r="AQ19" s="9">
        <v>16.262</v>
      </c>
      <c r="AR19" s="9">
        <v>28.658999999999999</v>
      </c>
      <c r="AS19" s="9">
        <v>12.23</v>
      </c>
      <c r="AT19" s="9">
        <v>16.428999999999998</v>
      </c>
      <c r="AU19" s="9">
        <v>40.728999999999999</v>
      </c>
      <c r="AV19" s="9">
        <v>15.147</v>
      </c>
      <c r="AW19" s="9">
        <v>25.582999999999998</v>
      </c>
      <c r="AX19" s="9">
        <v>58.073</v>
      </c>
      <c r="AY19" s="9">
        <v>22.742000000000001</v>
      </c>
      <c r="AZ19" s="9">
        <v>35.33</v>
      </c>
      <c r="BA19" s="9">
        <v>26</v>
      </c>
      <c r="BB19" s="9">
        <v>26</v>
      </c>
      <c r="BC19" s="9">
        <v>26</v>
      </c>
      <c r="BD19" s="9">
        <v>72.552000000000007</v>
      </c>
      <c r="BE19" s="9">
        <v>24.006</v>
      </c>
      <c r="BF19" s="9">
        <v>48.545999999999999</v>
      </c>
      <c r="BG19" s="9">
        <v>9.5500000000000007</v>
      </c>
      <c r="BH19" s="9">
        <v>1.968</v>
      </c>
      <c r="BI19" s="9">
        <v>7.5819999999999999</v>
      </c>
      <c r="BJ19" s="9">
        <v>13.113</v>
      </c>
      <c r="BK19" s="9">
        <v>4.3470000000000004</v>
      </c>
      <c r="BL19" s="9">
        <v>8.7669999999999995</v>
      </c>
      <c r="BM19" s="9">
        <v>16.010999999999999</v>
      </c>
      <c r="BN19" s="9">
        <v>5.8390000000000004</v>
      </c>
      <c r="BO19" s="9">
        <v>10.172000000000001</v>
      </c>
      <c r="BP19" s="9">
        <v>33.877000000000002</v>
      </c>
      <c r="BQ19" s="9">
        <v>11.853</v>
      </c>
      <c r="BR19" s="9">
        <v>22.024000000000001</v>
      </c>
      <c r="BS19" s="9">
        <v>40.881</v>
      </c>
      <c r="BT19" s="9">
        <v>44.052999999999997</v>
      </c>
      <c r="BU19" s="9">
        <v>35.673000000000002</v>
      </c>
      <c r="BV19" s="9">
        <v>39.381</v>
      </c>
      <c r="BW19" s="9">
        <v>11.715999999999999</v>
      </c>
      <c r="BX19" s="9">
        <v>27.664999999999999</v>
      </c>
      <c r="BY19" s="9">
        <v>7.4619999999999997</v>
      </c>
      <c r="BZ19" s="9">
        <v>1.248</v>
      </c>
      <c r="CA19" s="9">
        <v>6.2140000000000004</v>
      </c>
      <c r="CB19" s="9">
        <v>6.157</v>
      </c>
      <c r="CC19" s="9">
        <v>1.429</v>
      </c>
      <c r="CD19" s="9">
        <v>4.7290000000000001</v>
      </c>
      <c r="CE19" s="9">
        <v>8.4339999999999993</v>
      </c>
      <c r="CF19" s="9">
        <v>3.4510000000000001</v>
      </c>
      <c r="CG19" s="9">
        <v>4.9829999999999997</v>
      </c>
      <c r="CH19" s="9">
        <v>17.327000000000002</v>
      </c>
      <c r="CI19" s="9">
        <v>5.5880000000000001</v>
      </c>
      <c r="CJ19" s="9">
        <v>11.739000000000001</v>
      </c>
      <c r="CK19" s="9">
        <v>34</v>
      </c>
      <c r="CL19" s="9">
        <v>42.18</v>
      </c>
      <c r="CM19" s="9">
        <v>27.212</v>
      </c>
      <c r="CN19" s="9">
        <v>33.170999999999999</v>
      </c>
      <c r="CO19" s="9">
        <v>12.29</v>
      </c>
      <c r="CP19" s="9">
        <v>20.881</v>
      </c>
      <c r="CQ19" s="9">
        <v>2.0880000000000001</v>
      </c>
      <c r="CR19" s="9">
        <v>0.72</v>
      </c>
      <c r="CS19" s="9">
        <v>1.3680000000000001</v>
      </c>
      <c r="CT19" s="9">
        <v>6.9560000000000004</v>
      </c>
      <c r="CU19" s="9">
        <v>2.9180000000000001</v>
      </c>
      <c r="CV19" s="9">
        <v>4.0380000000000003</v>
      </c>
      <c r="CW19" s="9">
        <v>7.577</v>
      </c>
      <c r="CX19" s="9">
        <v>2.387</v>
      </c>
      <c r="CY19" s="9">
        <v>5.19</v>
      </c>
      <c r="CZ19" s="9">
        <v>16.55</v>
      </c>
      <c r="DA19" s="9">
        <v>6.2649999999999997</v>
      </c>
      <c r="DB19" s="9">
        <v>10.285</v>
      </c>
      <c r="DC19" s="9">
        <v>51.503</v>
      </c>
      <c r="DD19" s="9">
        <v>44.064</v>
      </c>
      <c r="DE19" s="9">
        <v>51.354999999999997</v>
      </c>
      <c r="DF19" s="9">
        <v>11.503</v>
      </c>
      <c r="DG19" s="9">
        <v>1.579</v>
      </c>
      <c r="DH19" s="9">
        <v>9.9239999999999995</v>
      </c>
      <c r="DI19" s="9">
        <v>3.5489999999999999</v>
      </c>
      <c r="DJ19" s="9">
        <v>0.85399999999999998</v>
      </c>
      <c r="DK19" s="9">
        <v>2.6960000000000002</v>
      </c>
      <c r="DL19" s="9">
        <v>1.181</v>
      </c>
      <c r="DM19" s="9">
        <v>0.72499999999999998</v>
      </c>
      <c r="DN19" s="9">
        <v>0.45500000000000002</v>
      </c>
      <c r="DO19" s="9">
        <v>3.4169999999999998</v>
      </c>
      <c r="DP19" s="9">
        <v>0</v>
      </c>
      <c r="DQ19" s="9">
        <v>3.4169999999999998</v>
      </c>
      <c r="DR19" s="9">
        <v>3.3559999999999999</v>
      </c>
      <c r="DS19" s="9">
        <v>0</v>
      </c>
      <c r="DT19" s="9">
        <v>3.3559999999999999</v>
      </c>
      <c r="DU19" s="9">
        <v>13</v>
      </c>
      <c r="DV19" s="9">
        <v>3.2970000000000002</v>
      </c>
      <c r="DW19" s="9">
        <v>15.542999999999999</v>
      </c>
      <c r="DX19" s="9">
        <v>30.937999999999999</v>
      </c>
      <c r="DY19" s="9">
        <v>10.994999999999999</v>
      </c>
      <c r="DZ19" s="9">
        <v>19.942</v>
      </c>
      <c r="EA19" s="9">
        <v>6.6349999999999998</v>
      </c>
      <c r="EB19" s="9">
        <v>2.589</v>
      </c>
      <c r="EC19" s="9">
        <v>4.0460000000000003</v>
      </c>
      <c r="ED19" s="9">
        <v>7.0090000000000003</v>
      </c>
      <c r="EE19" s="9">
        <v>2.6360000000000001</v>
      </c>
      <c r="EF19" s="9">
        <v>4.3730000000000002</v>
      </c>
      <c r="EG19" s="9">
        <v>9.0370000000000008</v>
      </c>
      <c r="EH19" s="9">
        <v>2.645</v>
      </c>
      <c r="EI19" s="9">
        <v>6.3920000000000003</v>
      </c>
      <c r="EJ19" s="9">
        <v>8.2569999999999997</v>
      </c>
      <c r="EK19" s="9">
        <v>3.1259999999999999</v>
      </c>
      <c r="EL19" s="9">
        <v>5.1310000000000002</v>
      </c>
      <c r="EM19" s="9">
        <v>14.006</v>
      </c>
      <c r="EN19" s="9">
        <v>12.287000000000001</v>
      </c>
      <c r="EO19" s="9">
        <v>17.140999999999998</v>
      </c>
      <c r="EP19" s="9">
        <v>31.154</v>
      </c>
      <c r="EQ19" s="9">
        <v>18.326000000000001</v>
      </c>
      <c r="ER19" s="9">
        <v>12.827999999999999</v>
      </c>
      <c r="ES19" s="9">
        <v>4.0380000000000003</v>
      </c>
      <c r="ET19" s="9">
        <v>2.101</v>
      </c>
      <c r="EU19" s="9">
        <v>1.9370000000000001</v>
      </c>
      <c r="EV19" s="9">
        <v>6.3360000000000003</v>
      </c>
      <c r="EW19" s="9">
        <v>3.9569999999999999</v>
      </c>
      <c r="EX19" s="9">
        <v>2.3780000000000001</v>
      </c>
      <c r="EY19" s="9">
        <v>9.0730000000000004</v>
      </c>
      <c r="EZ19" s="9">
        <v>5.3810000000000002</v>
      </c>
      <c r="FA19" s="9">
        <v>3.6920000000000002</v>
      </c>
      <c r="FB19" s="9">
        <v>11.707000000000001</v>
      </c>
      <c r="FC19" s="9">
        <v>6.8869999999999996</v>
      </c>
      <c r="FD19" s="9">
        <v>4.82</v>
      </c>
      <c r="FE19" s="9">
        <v>26</v>
      </c>
      <c r="FF19" s="9">
        <v>21.568000000000001</v>
      </c>
      <c r="FG19" s="9">
        <v>30.849</v>
      </c>
      <c r="FH19" s="9">
        <v>5.0880000000000001</v>
      </c>
      <c r="FI19" s="9">
        <v>2.7229999999999999</v>
      </c>
      <c r="FJ19" s="9">
        <v>2.3639999999999999</v>
      </c>
      <c r="FK19" s="9">
        <v>0</v>
      </c>
      <c r="FL19" s="9">
        <v>0</v>
      </c>
      <c r="FM19" s="9">
        <v>0</v>
      </c>
      <c r="FN19" s="9">
        <v>1.02</v>
      </c>
      <c r="FO19" s="9">
        <v>0.56499999999999995</v>
      </c>
      <c r="FP19" s="9">
        <v>0.45600000000000002</v>
      </c>
      <c r="FQ19" s="9">
        <v>3.1909999999999998</v>
      </c>
      <c r="FR19" s="9">
        <v>1.282</v>
      </c>
      <c r="FS19" s="9">
        <v>1.909</v>
      </c>
      <c r="FT19" s="9">
        <v>0.876</v>
      </c>
      <c r="FU19" s="9">
        <v>0.876</v>
      </c>
      <c r="FV19" s="9">
        <v>0</v>
      </c>
      <c r="FW19" s="9">
        <v>13.535</v>
      </c>
      <c r="FX19" s="9">
        <v>20.271999999999998</v>
      </c>
      <c r="FY19" s="9">
        <v>13.868</v>
      </c>
      <c r="FZ19" s="9">
        <v>23.042000000000002</v>
      </c>
      <c r="GA19" s="9">
        <v>7.9260000000000002</v>
      </c>
      <c r="GB19" s="9">
        <v>15.116</v>
      </c>
      <c r="GC19" s="9">
        <v>3.1419999999999999</v>
      </c>
      <c r="GD19" s="9">
        <v>0.51600000000000001</v>
      </c>
      <c r="GE19" s="9">
        <v>2.6269999999999998</v>
      </c>
      <c r="GF19" s="9">
        <v>8.6639999999999997</v>
      </c>
      <c r="GG19" s="9">
        <v>3.14</v>
      </c>
      <c r="GH19" s="9">
        <v>5.5250000000000004</v>
      </c>
      <c r="GI19" s="9">
        <v>2.556</v>
      </c>
      <c r="GJ19" s="9">
        <v>0.65500000000000003</v>
      </c>
      <c r="GK19" s="9">
        <v>1.901</v>
      </c>
      <c r="GL19" s="9">
        <v>8.6790000000000003</v>
      </c>
      <c r="GM19" s="9">
        <v>3.6160000000000001</v>
      </c>
      <c r="GN19" s="9">
        <v>5.0640000000000001</v>
      </c>
      <c r="GO19" s="9">
        <v>13.686</v>
      </c>
      <c r="GP19" s="9">
        <v>19.821999999999999</v>
      </c>
      <c r="GQ19" s="9">
        <v>12.131</v>
      </c>
      <c r="GR19" s="9">
        <v>15.567</v>
      </c>
      <c r="GS19" s="9">
        <v>5.4539999999999997</v>
      </c>
      <c r="GT19" s="9">
        <v>10.113</v>
      </c>
      <c r="GU19" s="9">
        <v>1.819</v>
      </c>
      <c r="GV19" s="9">
        <v>0</v>
      </c>
      <c r="GW19" s="9">
        <v>1.819</v>
      </c>
      <c r="GX19" s="9">
        <v>4.8040000000000003</v>
      </c>
      <c r="GY19" s="9">
        <v>2.0110000000000001</v>
      </c>
      <c r="GZ19" s="9">
        <v>2.7930000000000001</v>
      </c>
      <c r="HA19" s="9">
        <v>2.556</v>
      </c>
      <c r="HB19" s="9">
        <v>0.65500000000000003</v>
      </c>
      <c r="HC19" s="9">
        <v>1.901</v>
      </c>
      <c r="HD19" s="9">
        <v>6.3869999999999996</v>
      </c>
      <c r="HE19" s="9">
        <v>2.7879999999999998</v>
      </c>
      <c r="HF19" s="9">
        <v>3.5990000000000002</v>
      </c>
      <c r="HG19" s="9">
        <v>20</v>
      </c>
      <c r="HH19" s="9">
        <v>41.006</v>
      </c>
      <c r="HI19" s="9">
        <v>17.36</v>
      </c>
      <c r="HJ19" s="9">
        <v>7.4749999999999996</v>
      </c>
      <c r="HK19" s="9">
        <v>2.472</v>
      </c>
      <c r="HL19" s="9">
        <v>5.0039999999999996</v>
      </c>
      <c r="HM19" s="9">
        <v>1.323</v>
      </c>
      <c r="HN19" s="9">
        <v>0.51600000000000001</v>
      </c>
      <c r="HO19" s="9">
        <v>0.80800000000000005</v>
      </c>
      <c r="HP19" s="9">
        <v>3.86</v>
      </c>
      <c r="HQ19" s="9">
        <v>1.129</v>
      </c>
      <c r="HR19" s="9">
        <v>2.7309999999999999</v>
      </c>
      <c r="HS19" s="9">
        <v>0</v>
      </c>
      <c r="HT19" s="9">
        <v>0</v>
      </c>
      <c r="HU19" s="9">
        <v>0</v>
      </c>
      <c r="HV19" s="9">
        <v>2.2919999999999998</v>
      </c>
      <c r="HW19" s="9">
        <v>0.82799999999999996</v>
      </c>
      <c r="HX19" s="9">
        <v>1.464</v>
      </c>
      <c r="HY19" s="9">
        <v>12</v>
      </c>
      <c r="HZ19" s="9">
        <v>26.669</v>
      </c>
      <c r="IA19" s="9">
        <v>8.5510000000000002</v>
      </c>
      <c r="IB19" s="9">
        <v>0.53300000000000003</v>
      </c>
      <c r="IC19" s="9">
        <v>0</v>
      </c>
      <c r="ID19" s="9">
        <v>0.53300000000000003</v>
      </c>
      <c r="IE19" s="9">
        <v>0.53300000000000003</v>
      </c>
      <c r="IF19" s="9">
        <v>0</v>
      </c>
      <c r="IG19" s="9">
        <v>0.53300000000000003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19.216999999999999</v>
      </c>
      <c r="C20" s="9">
        <v>6.2960000000000003</v>
      </c>
      <c r="D20" s="9">
        <v>12.920999999999999</v>
      </c>
      <c r="E20" s="9">
        <v>2.3250000000000002</v>
      </c>
      <c r="F20" s="9">
        <v>1.0569999999999999</v>
      </c>
      <c r="G20" s="9">
        <v>1.268</v>
      </c>
      <c r="H20" s="9">
        <v>3.9380000000000002</v>
      </c>
      <c r="I20" s="9">
        <v>1.171</v>
      </c>
      <c r="J20" s="9">
        <v>2.7669999999999999</v>
      </c>
      <c r="K20" s="9">
        <v>4.8090000000000002</v>
      </c>
      <c r="L20" s="9">
        <v>0</v>
      </c>
      <c r="M20" s="9">
        <v>4.8090000000000002</v>
      </c>
      <c r="N20" s="9">
        <v>8.1449999999999996</v>
      </c>
      <c r="O20" s="9">
        <v>4.0679999999999996</v>
      </c>
      <c r="P20" s="9">
        <v>4.077</v>
      </c>
      <c r="Q20" s="9">
        <v>26</v>
      </c>
      <c r="R20" s="9">
        <v>91.971000000000004</v>
      </c>
      <c r="S20" s="9">
        <v>22.891999999999999</v>
      </c>
      <c r="T20" s="9">
        <v>8.7479999999999993</v>
      </c>
      <c r="U20" s="9">
        <v>4.8550000000000004</v>
      </c>
      <c r="V20" s="9">
        <v>3.8929999999999998</v>
      </c>
      <c r="W20" s="9">
        <v>0</v>
      </c>
      <c r="X20" s="9">
        <v>0</v>
      </c>
      <c r="Y20" s="9">
        <v>0</v>
      </c>
      <c r="Z20" s="9">
        <v>1.9490000000000001</v>
      </c>
      <c r="AA20" s="9">
        <v>0.64800000000000002</v>
      </c>
      <c r="AB20" s="9">
        <v>1.3009999999999999</v>
      </c>
      <c r="AC20" s="9">
        <v>1.419</v>
      </c>
      <c r="AD20" s="9">
        <v>0</v>
      </c>
      <c r="AE20" s="9">
        <v>1.419</v>
      </c>
      <c r="AF20" s="9">
        <v>5.3789999999999996</v>
      </c>
      <c r="AG20" s="9">
        <v>4.2069999999999999</v>
      </c>
      <c r="AH20" s="9">
        <v>1.1719999999999999</v>
      </c>
      <c r="AI20" s="9">
        <v>56.383000000000003</v>
      </c>
      <c r="AJ20" s="9">
        <v>208</v>
      </c>
      <c r="AK20" s="9">
        <v>24.873000000000001</v>
      </c>
      <c r="AL20" s="9">
        <v>162.03800000000001</v>
      </c>
      <c r="AM20" s="9">
        <v>65.070999999999998</v>
      </c>
      <c r="AN20" s="9">
        <v>96.966999999999999</v>
      </c>
      <c r="AO20" s="9">
        <v>20.242999999999999</v>
      </c>
      <c r="AP20" s="9">
        <v>9.1679999999999993</v>
      </c>
      <c r="AQ20" s="9">
        <v>11.074999999999999</v>
      </c>
      <c r="AR20" s="9">
        <v>34.563000000000002</v>
      </c>
      <c r="AS20" s="9">
        <v>11.195</v>
      </c>
      <c r="AT20" s="9">
        <v>23.367999999999999</v>
      </c>
      <c r="AU20" s="9">
        <v>42.936999999999998</v>
      </c>
      <c r="AV20" s="9">
        <v>15.355</v>
      </c>
      <c r="AW20" s="9">
        <v>27.582000000000001</v>
      </c>
      <c r="AX20" s="9">
        <v>64.295000000000002</v>
      </c>
      <c r="AY20" s="9">
        <v>29.353000000000002</v>
      </c>
      <c r="AZ20" s="9">
        <v>34.942</v>
      </c>
      <c r="BA20" s="9">
        <v>26</v>
      </c>
      <c r="BB20" s="9">
        <v>27.713000000000001</v>
      </c>
      <c r="BC20" s="9">
        <v>26</v>
      </c>
      <c r="BD20" s="9">
        <v>74.322000000000003</v>
      </c>
      <c r="BE20" s="9">
        <v>22.690999999999999</v>
      </c>
      <c r="BF20" s="9">
        <v>51.631</v>
      </c>
      <c r="BG20" s="9">
        <v>9.2059999999999995</v>
      </c>
      <c r="BH20" s="9">
        <v>3.4569999999999999</v>
      </c>
      <c r="BI20" s="9">
        <v>5.7489999999999997</v>
      </c>
      <c r="BJ20" s="9">
        <v>12.337</v>
      </c>
      <c r="BK20" s="9">
        <v>2.593</v>
      </c>
      <c r="BL20" s="9">
        <v>9.7439999999999998</v>
      </c>
      <c r="BM20" s="9">
        <v>19.510999999999999</v>
      </c>
      <c r="BN20" s="9">
        <v>4.6619999999999999</v>
      </c>
      <c r="BO20" s="9">
        <v>14.848000000000001</v>
      </c>
      <c r="BP20" s="9">
        <v>33.268999999999998</v>
      </c>
      <c r="BQ20" s="9">
        <v>11.978999999999999</v>
      </c>
      <c r="BR20" s="9">
        <v>21.29</v>
      </c>
      <c r="BS20" s="9">
        <v>34</v>
      </c>
      <c r="BT20" s="9">
        <v>52</v>
      </c>
      <c r="BU20" s="9">
        <v>26</v>
      </c>
      <c r="BV20" s="9">
        <v>36.225000000000001</v>
      </c>
      <c r="BW20" s="9">
        <v>8.6760000000000002</v>
      </c>
      <c r="BX20" s="9">
        <v>27.548999999999999</v>
      </c>
      <c r="BY20" s="9">
        <v>4.516</v>
      </c>
      <c r="BZ20" s="9">
        <v>0.70299999999999996</v>
      </c>
      <c r="CA20" s="9">
        <v>3.8140000000000001</v>
      </c>
      <c r="CB20" s="9">
        <v>6.048</v>
      </c>
      <c r="CC20" s="9">
        <v>1.419</v>
      </c>
      <c r="CD20" s="9">
        <v>4.6289999999999996</v>
      </c>
      <c r="CE20" s="9">
        <v>7.6349999999999998</v>
      </c>
      <c r="CF20" s="9">
        <v>2.016</v>
      </c>
      <c r="CG20" s="9">
        <v>5.62</v>
      </c>
      <c r="CH20" s="9">
        <v>18.026</v>
      </c>
      <c r="CI20" s="9">
        <v>4.5389999999999997</v>
      </c>
      <c r="CJ20" s="9">
        <v>13.487</v>
      </c>
      <c r="CK20" s="9">
        <v>50.761000000000003</v>
      </c>
      <c r="CL20" s="9">
        <v>49.677999999999997</v>
      </c>
      <c r="CM20" s="9">
        <v>50.219000000000001</v>
      </c>
      <c r="CN20" s="9">
        <v>38.097000000000001</v>
      </c>
      <c r="CO20" s="9">
        <v>14.015000000000001</v>
      </c>
      <c r="CP20" s="9">
        <v>24.082000000000001</v>
      </c>
      <c r="CQ20" s="9">
        <v>4.6890000000000001</v>
      </c>
      <c r="CR20" s="9">
        <v>2.754</v>
      </c>
      <c r="CS20" s="9">
        <v>1.9350000000000001</v>
      </c>
      <c r="CT20" s="9">
        <v>6.2889999999999997</v>
      </c>
      <c r="CU20" s="9">
        <v>1.1739999999999999</v>
      </c>
      <c r="CV20" s="9">
        <v>5.1150000000000002</v>
      </c>
      <c r="CW20" s="9">
        <v>11.875999999999999</v>
      </c>
      <c r="CX20" s="9">
        <v>2.6469999999999998</v>
      </c>
      <c r="CY20" s="9">
        <v>9.2289999999999992</v>
      </c>
      <c r="CZ20" s="9">
        <v>15.243</v>
      </c>
      <c r="DA20" s="9">
        <v>7.44</v>
      </c>
      <c r="DB20" s="9">
        <v>7.8029999999999999</v>
      </c>
      <c r="DC20" s="9">
        <v>26</v>
      </c>
      <c r="DD20" s="9">
        <v>52</v>
      </c>
      <c r="DE20" s="9">
        <v>21</v>
      </c>
      <c r="DF20" s="9">
        <v>8.2629999999999999</v>
      </c>
      <c r="DG20" s="9">
        <v>0.58799999999999997</v>
      </c>
      <c r="DH20" s="9">
        <v>7.6749999999999998</v>
      </c>
      <c r="DI20" s="9">
        <v>2.347</v>
      </c>
      <c r="DJ20" s="9">
        <v>0</v>
      </c>
      <c r="DK20" s="9">
        <v>2.347</v>
      </c>
      <c r="DL20" s="9">
        <v>2.6930000000000001</v>
      </c>
      <c r="DM20" s="9">
        <v>0</v>
      </c>
      <c r="DN20" s="9">
        <v>2.6930000000000001</v>
      </c>
      <c r="DO20" s="9">
        <v>2.6360000000000001</v>
      </c>
      <c r="DP20" s="9">
        <v>0</v>
      </c>
      <c r="DQ20" s="9">
        <v>2.6360000000000001</v>
      </c>
      <c r="DR20" s="9">
        <v>0.58799999999999997</v>
      </c>
      <c r="DS20" s="9">
        <v>0.58799999999999997</v>
      </c>
      <c r="DT20" s="9">
        <v>0</v>
      </c>
      <c r="DU20" s="9">
        <v>6.1929999999999996</v>
      </c>
      <c r="DV20" s="9">
        <v>0</v>
      </c>
      <c r="DW20" s="9">
        <v>4.8620000000000001</v>
      </c>
      <c r="DX20" s="9">
        <v>30.584</v>
      </c>
      <c r="DY20" s="9">
        <v>16.228000000000002</v>
      </c>
      <c r="DZ20" s="9">
        <v>14.356</v>
      </c>
      <c r="EA20" s="9">
        <v>1.3180000000000001</v>
      </c>
      <c r="EB20" s="9">
        <v>0</v>
      </c>
      <c r="EC20" s="9">
        <v>1.3180000000000001</v>
      </c>
      <c r="ED20" s="9">
        <v>10.084</v>
      </c>
      <c r="EE20" s="9">
        <v>6.2030000000000003</v>
      </c>
      <c r="EF20" s="9">
        <v>3.8809999999999998</v>
      </c>
      <c r="EG20" s="9">
        <v>8.0730000000000004</v>
      </c>
      <c r="EH20" s="9">
        <v>4.452</v>
      </c>
      <c r="EI20" s="9">
        <v>3.621</v>
      </c>
      <c r="EJ20" s="9">
        <v>11.109</v>
      </c>
      <c r="EK20" s="9">
        <v>5.5730000000000004</v>
      </c>
      <c r="EL20" s="9">
        <v>5.5359999999999996</v>
      </c>
      <c r="EM20" s="9">
        <v>26</v>
      </c>
      <c r="EN20" s="9">
        <v>19.852</v>
      </c>
      <c r="EO20" s="9">
        <v>37.421999999999997</v>
      </c>
      <c r="EP20" s="9">
        <v>39.161000000000001</v>
      </c>
      <c r="EQ20" s="9">
        <v>20.067</v>
      </c>
      <c r="ER20" s="9">
        <v>19.094000000000001</v>
      </c>
      <c r="ES20" s="9">
        <v>5.5720000000000001</v>
      </c>
      <c r="ET20" s="9">
        <v>3.91</v>
      </c>
      <c r="EU20" s="9">
        <v>1.6619999999999999</v>
      </c>
      <c r="EV20" s="9">
        <v>8.6739999999999995</v>
      </c>
      <c r="EW20" s="9">
        <v>1.6240000000000001</v>
      </c>
      <c r="EX20" s="9">
        <v>7.05</v>
      </c>
      <c r="EY20" s="9">
        <v>8.69</v>
      </c>
      <c r="EZ20" s="9">
        <v>4.7460000000000004</v>
      </c>
      <c r="FA20" s="9">
        <v>3.944</v>
      </c>
      <c r="FB20" s="9">
        <v>16.225000000000001</v>
      </c>
      <c r="FC20" s="9">
        <v>9.7870000000000008</v>
      </c>
      <c r="FD20" s="9">
        <v>6.4379999999999997</v>
      </c>
      <c r="FE20" s="9">
        <v>20.847999999999999</v>
      </c>
      <c r="FF20" s="9">
        <v>26.209</v>
      </c>
      <c r="FG20" s="9">
        <v>16.053999999999998</v>
      </c>
      <c r="FH20" s="9">
        <v>9.7080000000000002</v>
      </c>
      <c r="FI20" s="9">
        <v>5.4960000000000004</v>
      </c>
      <c r="FJ20" s="9">
        <v>4.2119999999999997</v>
      </c>
      <c r="FK20" s="9">
        <v>1.8009999999999999</v>
      </c>
      <c r="FL20" s="9">
        <v>1.8009999999999999</v>
      </c>
      <c r="FM20" s="9">
        <v>0</v>
      </c>
      <c r="FN20" s="9">
        <v>0.77500000000000002</v>
      </c>
      <c r="FO20" s="9">
        <v>0.77500000000000002</v>
      </c>
      <c r="FP20" s="9">
        <v>0</v>
      </c>
      <c r="FQ20" s="9">
        <v>4.0279999999999996</v>
      </c>
      <c r="FR20" s="9">
        <v>1.494</v>
      </c>
      <c r="FS20" s="9">
        <v>2.5339999999999998</v>
      </c>
      <c r="FT20" s="9">
        <v>3.105</v>
      </c>
      <c r="FU20" s="9">
        <v>1.4259999999999999</v>
      </c>
      <c r="FV20" s="9">
        <v>1.6779999999999999</v>
      </c>
      <c r="FW20" s="9">
        <v>30.120999999999999</v>
      </c>
      <c r="FX20" s="9">
        <v>19.582999999999998</v>
      </c>
      <c r="FY20" s="9">
        <v>43.533000000000001</v>
      </c>
      <c r="FZ20" s="9">
        <v>24.352</v>
      </c>
      <c r="GA20" s="9">
        <v>9.3539999999999992</v>
      </c>
      <c r="GB20" s="9">
        <v>14.997999999999999</v>
      </c>
      <c r="GC20" s="9">
        <v>2.3479999999999999</v>
      </c>
      <c r="GD20" s="9">
        <v>0</v>
      </c>
      <c r="GE20" s="9">
        <v>2.3479999999999999</v>
      </c>
      <c r="GF20" s="9">
        <v>3.4550000000000001</v>
      </c>
      <c r="GG20" s="9">
        <v>1.4219999999999999</v>
      </c>
      <c r="GH20" s="9">
        <v>2.0329999999999999</v>
      </c>
      <c r="GI20" s="9">
        <v>8.2859999999999996</v>
      </c>
      <c r="GJ20" s="9">
        <v>2.86</v>
      </c>
      <c r="GK20" s="9">
        <v>5.4249999999999998</v>
      </c>
      <c r="GL20" s="9">
        <v>10.263999999999999</v>
      </c>
      <c r="GM20" s="9">
        <v>5.0720000000000001</v>
      </c>
      <c r="GN20" s="9">
        <v>5.1920000000000002</v>
      </c>
      <c r="GO20" s="9">
        <v>28.792000000000002</v>
      </c>
      <c r="GP20" s="9">
        <v>51.304000000000002</v>
      </c>
      <c r="GQ20" s="9">
        <v>22.984999999999999</v>
      </c>
      <c r="GR20" s="9">
        <v>12.025</v>
      </c>
      <c r="GS20" s="9">
        <v>4.7169999999999996</v>
      </c>
      <c r="GT20" s="9">
        <v>7.3079999999999998</v>
      </c>
      <c r="GU20" s="9">
        <v>1.4930000000000001</v>
      </c>
      <c r="GV20" s="9">
        <v>0</v>
      </c>
      <c r="GW20" s="9">
        <v>1.4930000000000001</v>
      </c>
      <c r="GX20" s="9">
        <v>1.2430000000000001</v>
      </c>
      <c r="GY20" s="9">
        <v>0.63400000000000001</v>
      </c>
      <c r="GZ20" s="9">
        <v>0.60899999999999999</v>
      </c>
      <c r="HA20" s="9">
        <v>4.5449999999999999</v>
      </c>
      <c r="HB20" s="9">
        <v>1.1919999999999999</v>
      </c>
      <c r="HC20" s="9">
        <v>3.3530000000000002</v>
      </c>
      <c r="HD20" s="9">
        <v>4.7430000000000003</v>
      </c>
      <c r="HE20" s="9">
        <v>2.891</v>
      </c>
      <c r="HF20" s="9">
        <v>1.853</v>
      </c>
      <c r="HG20" s="9">
        <v>29.061</v>
      </c>
      <c r="HH20" s="9">
        <v>86.748000000000005</v>
      </c>
      <c r="HI20" s="9">
        <v>21.721</v>
      </c>
      <c r="HJ20" s="9">
        <v>12.327</v>
      </c>
      <c r="HK20" s="9">
        <v>4.6369999999999996</v>
      </c>
      <c r="HL20" s="9">
        <v>7.69</v>
      </c>
      <c r="HM20" s="9">
        <v>0.85499999999999998</v>
      </c>
      <c r="HN20" s="9">
        <v>0</v>
      </c>
      <c r="HO20" s="9">
        <v>0.85499999999999998</v>
      </c>
      <c r="HP20" s="9">
        <v>2.2109999999999999</v>
      </c>
      <c r="HQ20" s="9">
        <v>0.78800000000000003</v>
      </c>
      <c r="HR20" s="9">
        <v>1.4239999999999999</v>
      </c>
      <c r="HS20" s="9">
        <v>3.74</v>
      </c>
      <c r="HT20" s="9">
        <v>1.6679999999999999</v>
      </c>
      <c r="HU20" s="9">
        <v>2.0720000000000001</v>
      </c>
      <c r="HV20" s="9">
        <v>5.5209999999999999</v>
      </c>
      <c r="HW20" s="9">
        <v>2.181</v>
      </c>
      <c r="HX20" s="9">
        <v>3.34</v>
      </c>
      <c r="HY20" s="9">
        <v>28.931999999999999</v>
      </c>
      <c r="HZ20" s="9">
        <v>37.612000000000002</v>
      </c>
      <c r="IA20" s="9">
        <v>24.806999999999999</v>
      </c>
      <c r="IB20" s="9">
        <v>1.413</v>
      </c>
      <c r="IC20" s="9">
        <v>0.69599999999999995</v>
      </c>
      <c r="ID20" s="9">
        <v>0.71699999999999997</v>
      </c>
      <c r="IE20" s="9">
        <v>0.69599999999999995</v>
      </c>
      <c r="IF20" s="9">
        <v>0.69599999999999995</v>
      </c>
      <c r="IG20" s="9">
        <v>0</v>
      </c>
      <c r="IH20" s="9">
        <v>0</v>
      </c>
      <c r="II20" s="9">
        <v>0</v>
      </c>
      <c r="IJ20" s="9">
        <v>0</v>
      </c>
      <c r="IK20" s="9">
        <v>0.71699999999999997</v>
      </c>
      <c r="IL20" s="9">
        <v>0</v>
      </c>
      <c r="IM20" s="9">
        <v>0.71699999999999997</v>
      </c>
      <c r="IN20" s="9">
        <v>0</v>
      </c>
      <c r="IO20" s="9">
        <v>0</v>
      </c>
      <c r="IP20" s="9">
        <v>0</v>
      </c>
      <c r="IQ20" s="9">
        <v>7.0910000000000002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5013</v>
      </c>
      <c r="C1" s="3" t="s">
        <v>5014</v>
      </c>
      <c r="D1" s="3" t="s">
        <v>5015</v>
      </c>
      <c r="E1" s="3" t="s">
        <v>5016</v>
      </c>
      <c r="F1" s="3" t="s">
        <v>5017</v>
      </c>
      <c r="G1" s="3" t="s">
        <v>5018</v>
      </c>
      <c r="H1" s="3" t="s">
        <v>5019</v>
      </c>
      <c r="I1" s="3" t="s">
        <v>5020</v>
      </c>
      <c r="J1" s="3" t="s">
        <v>5021</v>
      </c>
      <c r="K1" s="3" t="s">
        <v>5022</v>
      </c>
      <c r="L1" s="3" t="s">
        <v>5023</v>
      </c>
      <c r="M1" s="3" t="s">
        <v>5024</v>
      </c>
      <c r="N1" s="3" t="s">
        <v>5025</v>
      </c>
      <c r="O1" s="3" t="s">
        <v>5026</v>
      </c>
      <c r="P1" s="3" t="s">
        <v>5027</v>
      </c>
      <c r="Q1" s="3" t="s">
        <v>5028</v>
      </c>
      <c r="R1" s="3" t="s">
        <v>5029</v>
      </c>
      <c r="S1" s="3" t="s">
        <v>5030</v>
      </c>
      <c r="T1" s="3" t="s">
        <v>5031</v>
      </c>
      <c r="U1" s="3" t="s">
        <v>5032</v>
      </c>
      <c r="V1" s="3" t="s">
        <v>5033</v>
      </c>
      <c r="W1" s="3" t="s">
        <v>5034</v>
      </c>
      <c r="X1" s="3" t="s">
        <v>5035</v>
      </c>
      <c r="Y1" s="3" t="s">
        <v>5036</v>
      </c>
      <c r="Z1" s="3" t="s">
        <v>5037</v>
      </c>
      <c r="AA1" s="3" t="s">
        <v>5038</v>
      </c>
      <c r="AB1" s="3" t="s">
        <v>5039</v>
      </c>
      <c r="AC1" s="3" t="s">
        <v>5040</v>
      </c>
      <c r="AD1" s="3" t="s">
        <v>5041</v>
      </c>
      <c r="AE1" s="3" t="s">
        <v>5042</v>
      </c>
      <c r="AF1" s="3" t="s">
        <v>5043</v>
      </c>
      <c r="AG1" s="3" t="s">
        <v>5044</v>
      </c>
      <c r="AH1" s="3" t="s">
        <v>5045</v>
      </c>
      <c r="AI1" s="3" t="s">
        <v>5046</v>
      </c>
      <c r="AJ1" s="3" t="s">
        <v>5047</v>
      </c>
      <c r="AK1" s="3" t="s">
        <v>5048</v>
      </c>
      <c r="AL1" s="3" t="s">
        <v>5049</v>
      </c>
      <c r="AM1" s="3" t="s">
        <v>5050</v>
      </c>
      <c r="AN1" s="3" t="s">
        <v>5051</v>
      </c>
      <c r="AO1" s="3" t="s">
        <v>5052</v>
      </c>
      <c r="AP1" s="3" t="s">
        <v>5053</v>
      </c>
      <c r="AQ1" s="3" t="s">
        <v>5054</v>
      </c>
      <c r="AR1" s="3" t="s">
        <v>5055</v>
      </c>
      <c r="AS1" s="3" t="s">
        <v>5056</v>
      </c>
      <c r="AT1" s="3" t="s">
        <v>5057</v>
      </c>
      <c r="AU1" s="3" t="s">
        <v>5058</v>
      </c>
      <c r="AV1" s="3" t="s">
        <v>5059</v>
      </c>
      <c r="AW1" s="3" t="s">
        <v>5060</v>
      </c>
      <c r="AX1" s="3" t="s">
        <v>5061</v>
      </c>
      <c r="AY1" s="3" t="s">
        <v>5062</v>
      </c>
      <c r="AZ1" s="3" t="s">
        <v>5063</v>
      </c>
      <c r="BA1" s="3" t="s">
        <v>5064</v>
      </c>
      <c r="BB1" s="3" t="s">
        <v>5065</v>
      </c>
      <c r="BC1" s="3" t="s">
        <v>5066</v>
      </c>
      <c r="BD1" s="3" t="s">
        <v>5067</v>
      </c>
      <c r="BE1" s="3" t="s">
        <v>5068</v>
      </c>
      <c r="BF1" s="3" t="s">
        <v>5069</v>
      </c>
      <c r="BG1" s="3" t="s">
        <v>5070</v>
      </c>
      <c r="BH1" s="3" t="s">
        <v>5071</v>
      </c>
      <c r="BI1" s="3" t="s">
        <v>5072</v>
      </c>
      <c r="BJ1" s="3" t="s">
        <v>5073</v>
      </c>
      <c r="BK1" s="3" t="s">
        <v>5074</v>
      </c>
      <c r="BL1" s="3" t="s">
        <v>5075</v>
      </c>
      <c r="BM1" s="3" t="s">
        <v>5076</v>
      </c>
      <c r="BN1" s="3" t="s">
        <v>5077</v>
      </c>
      <c r="BO1" s="3" t="s">
        <v>5078</v>
      </c>
      <c r="BP1" s="3" t="s">
        <v>5079</v>
      </c>
      <c r="BQ1" s="3" t="s">
        <v>5080</v>
      </c>
      <c r="BR1" s="3" t="s">
        <v>5081</v>
      </c>
      <c r="BS1" s="3" t="s">
        <v>5082</v>
      </c>
      <c r="BT1" s="3" t="s">
        <v>5083</v>
      </c>
      <c r="BU1" s="3" t="s">
        <v>5084</v>
      </c>
      <c r="BV1" s="3" t="s">
        <v>5085</v>
      </c>
      <c r="BW1" s="3" t="s">
        <v>5086</v>
      </c>
      <c r="BX1" s="3" t="s">
        <v>5087</v>
      </c>
      <c r="BY1" s="3" t="s">
        <v>5088</v>
      </c>
      <c r="BZ1" s="3" t="s">
        <v>5089</v>
      </c>
      <c r="CA1" s="3" t="s">
        <v>5090</v>
      </c>
      <c r="CB1" s="3" t="s">
        <v>5091</v>
      </c>
      <c r="CC1" s="3" t="s">
        <v>5092</v>
      </c>
      <c r="CD1" s="3" t="s">
        <v>5093</v>
      </c>
      <c r="CE1" s="3" t="s">
        <v>5094</v>
      </c>
      <c r="CF1" s="3" t="s">
        <v>5095</v>
      </c>
      <c r="CG1" s="3" t="s">
        <v>5096</v>
      </c>
      <c r="CH1" s="3" t="s">
        <v>5097</v>
      </c>
      <c r="CI1" s="3" t="s">
        <v>5098</v>
      </c>
      <c r="CJ1" s="3" t="s">
        <v>5099</v>
      </c>
      <c r="CK1" s="3" t="s">
        <v>5100</v>
      </c>
      <c r="CL1" s="3" t="s">
        <v>5101</v>
      </c>
      <c r="CM1" s="3" t="s">
        <v>5102</v>
      </c>
      <c r="CN1" s="3" t="s">
        <v>5103</v>
      </c>
      <c r="CO1" s="3" t="s">
        <v>5104</v>
      </c>
      <c r="CP1" s="3" t="s">
        <v>5105</v>
      </c>
      <c r="CQ1" s="3" t="s">
        <v>5106</v>
      </c>
      <c r="CR1" s="3" t="s">
        <v>5107</v>
      </c>
      <c r="CS1" s="3" t="s">
        <v>5108</v>
      </c>
      <c r="CT1" s="3" t="s">
        <v>5109</v>
      </c>
      <c r="CU1" s="3" t="s">
        <v>5110</v>
      </c>
      <c r="CV1" s="3" t="s">
        <v>5111</v>
      </c>
      <c r="CW1" s="3" t="s">
        <v>5112</v>
      </c>
      <c r="CX1" s="3" t="s">
        <v>5113</v>
      </c>
      <c r="CY1" s="3" t="s">
        <v>5114</v>
      </c>
      <c r="CZ1" s="3" t="s">
        <v>5115</v>
      </c>
      <c r="DA1" s="3" t="s">
        <v>5116</v>
      </c>
      <c r="DB1" s="3" t="s">
        <v>5117</v>
      </c>
      <c r="DC1" s="3" t="s">
        <v>5118</v>
      </c>
      <c r="DD1" s="3" t="s">
        <v>5119</v>
      </c>
      <c r="DE1" s="3" t="s">
        <v>5120</v>
      </c>
      <c r="DF1" s="3" t="s">
        <v>5121</v>
      </c>
      <c r="DG1" s="3" t="s">
        <v>5122</v>
      </c>
      <c r="DH1" s="3" t="s">
        <v>5123</v>
      </c>
      <c r="DI1" s="3" t="s">
        <v>5124</v>
      </c>
      <c r="DJ1" s="3" t="s">
        <v>5125</v>
      </c>
      <c r="DK1" s="3" t="s">
        <v>5126</v>
      </c>
      <c r="DL1" s="3" t="s">
        <v>5127</v>
      </c>
      <c r="DM1" s="3" t="s">
        <v>5128</v>
      </c>
      <c r="DN1" s="3" t="s">
        <v>5129</v>
      </c>
      <c r="DO1" s="3" t="s">
        <v>5130</v>
      </c>
      <c r="DP1" s="3" t="s">
        <v>5131</v>
      </c>
      <c r="DQ1" s="3" t="s">
        <v>5132</v>
      </c>
      <c r="DR1" s="3" t="s">
        <v>5133</v>
      </c>
      <c r="DS1" s="3" t="s">
        <v>5134</v>
      </c>
      <c r="DT1" s="3" t="s">
        <v>5135</v>
      </c>
      <c r="DU1" s="3" t="s">
        <v>5136</v>
      </c>
      <c r="DV1" s="3" t="s">
        <v>5137</v>
      </c>
      <c r="DW1" s="3" t="s">
        <v>5138</v>
      </c>
      <c r="DX1" s="3" t="s">
        <v>5139</v>
      </c>
      <c r="DY1" s="3" t="s">
        <v>5140</v>
      </c>
      <c r="DZ1" s="3" t="s">
        <v>5141</v>
      </c>
      <c r="EA1" s="3" t="s">
        <v>5142</v>
      </c>
      <c r="EB1" s="3" t="s">
        <v>5143</v>
      </c>
      <c r="EC1" s="3" t="s">
        <v>5144</v>
      </c>
      <c r="ED1" s="3" t="s">
        <v>5145</v>
      </c>
      <c r="EE1" s="3" t="s">
        <v>5146</v>
      </c>
      <c r="EF1" s="3" t="s">
        <v>5147</v>
      </c>
      <c r="EG1" s="3" t="s">
        <v>5148</v>
      </c>
      <c r="EH1" s="3" t="s">
        <v>5149</v>
      </c>
      <c r="EI1" s="3" t="s">
        <v>5150</v>
      </c>
      <c r="EJ1" s="3" t="s">
        <v>5151</v>
      </c>
      <c r="EK1" s="3" t="s">
        <v>5152</v>
      </c>
      <c r="EL1" s="3" t="s">
        <v>5153</v>
      </c>
      <c r="EM1" s="3" t="s">
        <v>5154</v>
      </c>
      <c r="EN1" s="3" t="s">
        <v>5155</v>
      </c>
      <c r="EO1" s="3" t="s">
        <v>5156</v>
      </c>
      <c r="EP1" s="3" t="s">
        <v>5157</v>
      </c>
      <c r="EQ1" s="3" t="s">
        <v>5158</v>
      </c>
      <c r="ER1" s="3" t="s">
        <v>5159</v>
      </c>
      <c r="ES1" s="3" t="s">
        <v>5160</v>
      </c>
      <c r="ET1" s="3" t="s">
        <v>5161</v>
      </c>
      <c r="EU1" s="3" t="s">
        <v>5162</v>
      </c>
      <c r="EV1" s="3" t="s">
        <v>5163</v>
      </c>
      <c r="EW1" s="3" t="s">
        <v>5164</v>
      </c>
      <c r="EX1" s="3" t="s">
        <v>5165</v>
      </c>
      <c r="EY1" s="3" t="s">
        <v>5166</v>
      </c>
      <c r="EZ1" s="3" t="s">
        <v>5167</v>
      </c>
      <c r="FA1" s="3" t="s">
        <v>5168</v>
      </c>
      <c r="FB1" s="3" t="s">
        <v>5169</v>
      </c>
      <c r="FC1" s="3" t="s">
        <v>5170</v>
      </c>
      <c r="FD1" s="3" t="s">
        <v>5171</v>
      </c>
      <c r="FE1" s="3" t="s">
        <v>5172</v>
      </c>
      <c r="FF1" s="3" t="s">
        <v>5173</v>
      </c>
      <c r="FG1" s="3" t="s">
        <v>5174</v>
      </c>
      <c r="FH1" s="3" t="s">
        <v>5175</v>
      </c>
      <c r="FI1" s="3" t="s">
        <v>5176</v>
      </c>
      <c r="FJ1" s="3" t="s">
        <v>5177</v>
      </c>
      <c r="FK1" s="3" t="s">
        <v>5178</v>
      </c>
      <c r="FL1" s="3" t="s">
        <v>5179</v>
      </c>
      <c r="FM1" s="3" t="s">
        <v>5180</v>
      </c>
      <c r="FN1" s="3" t="s">
        <v>5181</v>
      </c>
      <c r="FO1" s="3" t="s">
        <v>5182</v>
      </c>
      <c r="FP1" s="3" t="s">
        <v>5183</v>
      </c>
      <c r="FQ1" s="3" t="s">
        <v>5184</v>
      </c>
      <c r="FR1" s="3" t="s">
        <v>5185</v>
      </c>
      <c r="FS1" s="3" t="s">
        <v>5186</v>
      </c>
      <c r="FT1" s="3" t="s">
        <v>5187</v>
      </c>
      <c r="FU1" s="3" t="s">
        <v>5188</v>
      </c>
      <c r="FV1" s="3" t="s">
        <v>5189</v>
      </c>
      <c r="FW1" s="3" t="s">
        <v>5190</v>
      </c>
      <c r="FX1" s="3" t="s">
        <v>5191</v>
      </c>
      <c r="FY1" s="3" t="s">
        <v>5192</v>
      </c>
      <c r="FZ1" s="3" t="s">
        <v>5193</v>
      </c>
      <c r="GA1" s="3" t="s">
        <v>5194</v>
      </c>
      <c r="GB1" s="3" t="s">
        <v>5195</v>
      </c>
      <c r="GC1" s="3" t="s">
        <v>5196</v>
      </c>
      <c r="GD1" s="3" t="s">
        <v>5197</v>
      </c>
      <c r="GE1" s="3" t="s">
        <v>5198</v>
      </c>
      <c r="GF1" s="3" t="s">
        <v>5199</v>
      </c>
      <c r="GG1" s="3" t="s">
        <v>5200</v>
      </c>
      <c r="GH1" s="3" t="s">
        <v>5201</v>
      </c>
      <c r="GI1" s="3" t="s">
        <v>5202</v>
      </c>
      <c r="GJ1" s="3" t="s">
        <v>5203</v>
      </c>
      <c r="GK1" s="3" t="s">
        <v>5204</v>
      </c>
      <c r="GL1" s="3" t="s">
        <v>5205</v>
      </c>
      <c r="GM1" s="3" t="s">
        <v>5206</v>
      </c>
      <c r="GN1" s="3" t="s">
        <v>5207</v>
      </c>
      <c r="GO1" s="3" t="s">
        <v>5208</v>
      </c>
      <c r="GP1" s="3" t="s">
        <v>5209</v>
      </c>
      <c r="GQ1" s="3" t="s">
        <v>5210</v>
      </c>
      <c r="GR1" s="3" t="s">
        <v>5211</v>
      </c>
      <c r="GS1" s="3" t="s">
        <v>5212</v>
      </c>
      <c r="GT1" s="3" t="s">
        <v>5213</v>
      </c>
      <c r="GU1" s="3" t="s">
        <v>5214</v>
      </c>
      <c r="GV1" s="3" t="s">
        <v>5215</v>
      </c>
      <c r="GW1" s="3" t="s">
        <v>5216</v>
      </c>
      <c r="GX1" s="3" t="s">
        <v>5217</v>
      </c>
      <c r="GY1" s="3" t="s">
        <v>5218</v>
      </c>
      <c r="GZ1" s="3" t="s">
        <v>5219</v>
      </c>
      <c r="HA1" s="3" t="s">
        <v>5220</v>
      </c>
      <c r="HB1" s="3" t="s">
        <v>5221</v>
      </c>
      <c r="HC1" s="3" t="s">
        <v>5222</v>
      </c>
      <c r="HD1" s="3" t="s">
        <v>5223</v>
      </c>
      <c r="HE1" s="3" t="s">
        <v>5224</v>
      </c>
      <c r="HF1" s="3" t="s">
        <v>5225</v>
      </c>
      <c r="HG1" s="3" t="s">
        <v>5226</v>
      </c>
      <c r="HH1" s="3" t="s">
        <v>5227</v>
      </c>
      <c r="HI1" s="3" t="s">
        <v>5228</v>
      </c>
      <c r="HJ1" s="3" t="s">
        <v>5229</v>
      </c>
      <c r="HK1" s="3" t="s">
        <v>5230</v>
      </c>
      <c r="HL1" s="3" t="s">
        <v>5231</v>
      </c>
      <c r="HM1" s="3" t="s">
        <v>5232</v>
      </c>
      <c r="HN1" s="3" t="s">
        <v>5233</v>
      </c>
      <c r="HO1" s="3" t="s">
        <v>5234</v>
      </c>
      <c r="HP1" s="3" t="s">
        <v>5235</v>
      </c>
      <c r="HQ1" s="3" t="s">
        <v>5236</v>
      </c>
      <c r="HR1" s="3" t="s">
        <v>5237</v>
      </c>
      <c r="HS1" s="3" t="s">
        <v>5238</v>
      </c>
      <c r="HT1" s="3" t="s">
        <v>5239</v>
      </c>
      <c r="HU1" s="3" t="s">
        <v>5240</v>
      </c>
      <c r="HV1" s="3" t="s">
        <v>5241</v>
      </c>
      <c r="HW1" s="3" t="s">
        <v>5242</v>
      </c>
      <c r="HX1" s="3" t="s">
        <v>5243</v>
      </c>
      <c r="HY1" s="3" t="s">
        <v>5244</v>
      </c>
      <c r="HZ1" s="3" t="s">
        <v>5245</v>
      </c>
      <c r="IA1" s="3" t="s">
        <v>5246</v>
      </c>
      <c r="IB1" s="3" t="s">
        <v>5247</v>
      </c>
      <c r="IC1" s="3" t="s">
        <v>5248</v>
      </c>
      <c r="ID1" s="3" t="s">
        <v>5249</v>
      </c>
      <c r="IE1" s="3" t="s">
        <v>5250</v>
      </c>
      <c r="IF1" s="3" t="s">
        <v>5251</v>
      </c>
      <c r="IG1" s="3" t="s">
        <v>5252</v>
      </c>
      <c r="IH1" s="3" t="s">
        <v>5253</v>
      </c>
      <c r="II1" s="3" t="s">
        <v>5254</v>
      </c>
      <c r="IJ1" s="3" t="s">
        <v>5255</v>
      </c>
      <c r="IK1" s="3" t="s">
        <v>5256</v>
      </c>
      <c r="IL1" s="3" t="s">
        <v>5257</v>
      </c>
      <c r="IM1" s="3" t="s">
        <v>5258</v>
      </c>
      <c r="IN1" s="3" t="s">
        <v>5259</v>
      </c>
      <c r="IO1" s="3" t="s">
        <v>5260</v>
      </c>
      <c r="IP1" s="3" t="s">
        <v>5261</v>
      </c>
      <c r="IQ1" s="3" t="s">
        <v>5262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5263</v>
      </c>
      <c r="C10" s="8" t="s">
        <v>5264</v>
      </c>
      <c r="D10" s="8" t="s">
        <v>5265</v>
      </c>
      <c r="E10" s="8" t="s">
        <v>5266</v>
      </c>
      <c r="F10" s="8" t="s">
        <v>5267</v>
      </c>
      <c r="G10" s="8" t="s">
        <v>5268</v>
      </c>
      <c r="H10" s="8" t="s">
        <v>5269</v>
      </c>
      <c r="I10" s="8" t="s">
        <v>5270</v>
      </c>
      <c r="J10" s="8" t="s">
        <v>5271</v>
      </c>
      <c r="K10" s="8" t="s">
        <v>5272</v>
      </c>
      <c r="L10" s="8" t="s">
        <v>5273</v>
      </c>
      <c r="M10" s="8" t="s">
        <v>5274</v>
      </c>
      <c r="N10" s="8" t="s">
        <v>5275</v>
      </c>
      <c r="O10" s="8" t="s">
        <v>5276</v>
      </c>
      <c r="P10" s="8" t="s">
        <v>5277</v>
      </c>
      <c r="Q10" s="8" t="s">
        <v>5278</v>
      </c>
      <c r="R10" s="8" t="s">
        <v>5279</v>
      </c>
      <c r="S10" s="8" t="s">
        <v>5280</v>
      </c>
      <c r="T10" s="8" t="s">
        <v>5281</v>
      </c>
      <c r="U10" s="8" t="s">
        <v>5282</v>
      </c>
      <c r="V10" s="8" t="s">
        <v>5283</v>
      </c>
      <c r="W10" s="8" t="s">
        <v>5284</v>
      </c>
      <c r="X10" s="8" t="s">
        <v>5285</v>
      </c>
      <c r="Y10" s="8" t="s">
        <v>5286</v>
      </c>
      <c r="Z10" s="8" t="s">
        <v>5287</v>
      </c>
      <c r="AA10" s="8" t="s">
        <v>5288</v>
      </c>
      <c r="AB10" s="8" t="s">
        <v>5289</v>
      </c>
      <c r="AC10" s="8" t="s">
        <v>5290</v>
      </c>
      <c r="AD10" s="8" t="s">
        <v>5291</v>
      </c>
      <c r="AE10" s="8" t="s">
        <v>5292</v>
      </c>
      <c r="AF10" s="8" t="s">
        <v>5293</v>
      </c>
      <c r="AG10" s="8" t="s">
        <v>5294</v>
      </c>
      <c r="AH10" s="8" t="s">
        <v>5295</v>
      </c>
      <c r="AI10" s="8" t="s">
        <v>5296</v>
      </c>
      <c r="AJ10" s="8" t="s">
        <v>5297</v>
      </c>
      <c r="AK10" s="8" t="s">
        <v>5298</v>
      </c>
      <c r="AL10" s="8" t="s">
        <v>5299</v>
      </c>
      <c r="AM10" s="8" t="s">
        <v>5300</v>
      </c>
      <c r="AN10" s="8" t="s">
        <v>5301</v>
      </c>
      <c r="AO10" s="8" t="s">
        <v>5302</v>
      </c>
      <c r="AP10" s="8" t="s">
        <v>5303</v>
      </c>
      <c r="AQ10" s="8" t="s">
        <v>5304</v>
      </c>
      <c r="AR10" s="8" t="s">
        <v>5305</v>
      </c>
      <c r="AS10" s="8" t="s">
        <v>5306</v>
      </c>
      <c r="AT10" s="8" t="s">
        <v>5307</v>
      </c>
      <c r="AU10" s="8" t="s">
        <v>5308</v>
      </c>
      <c r="AV10" s="8" t="s">
        <v>5309</v>
      </c>
      <c r="AW10" s="8" t="s">
        <v>5310</v>
      </c>
      <c r="AX10" s="8" t="s">
        <v>5311</v>
      </c>
      <c r="AY10" s="8" t="s">
        <v>5312</v>
      </c>
      <c r="AZ10" s="8" t="s">
        <v>5313</v>
      </c>
      <c r="BA10" s="8" t="s">
        <v>5314</v>
      </c>
      <c r="BB10" s="8" t="s">
        <v>5315</v>
      </c>
      <c r="BC10" s="8" t="s">
        <v>5316</v>
      </c>
      <c r="BD10" s="8" t="s">
        <v>5317</v>
      </c>
      <c r="BE10" s="8" t="s">
        <v>5318</v>
      </c>
      <c r="BF10" s="8" t="s">
        <v>5319</v>
      </c>
      <c r="BG10" s="8" t="s">
        <v>5320</v>
      </c>
      <c r="BH10" s="8" t="s">
        <v>5321</v>
      </c>
      <c r="BI10" s="8" t="s">
        <v>5322</v>
      </c>
      <c r="BJ10" s="8" t="s">
        <v>5323</v>
      </c>
      <c r="BK10" s="8" t="s">
        <v>5324</v>
      </c>
      <c r="BL10" s="8" t="s">
        <v>5325</v>
      </c>
      <c r="BM10" s="8" t="s">
        <v>5326</v>
      </c>
      <c r="BN10" s="8" t="s">
        <v>5327</v>
      </c>
      <c r="BO10" s="8" t="s">
        <v>5328</v>
      </c>
      <c r="BP10" s="8" t="s">
        <v>5329</v>
      </c>
      <c r="BQ10" s="8" t="s">
        <v>5330</v>
      </c>
      <c r="BR10" s="8" t="s">
        <v>5331</v>
      </c>
      <c r="BS10" s="8" t="s">
        <v>5332</v>
      </c>
      <c r="BT10" s="8" t="s">
        <v>5333</v>
      </c>
      <c r="BU10" s="8" t="s">
        <v>5334</v>
      </c>
      <c r="BV10" s="8" t="s">
        <v>5335</v>
      </c>
      <c r="BW10" s="8" t="s">
        <v>5336</v>
      </c>
      <c r="BX10" s="8" t="s">
        <v>5337</v>
      </c>
      <c r="BY10" s="8" t="s">
        <v>5338</v>
      </c>
      <c r="BZ10" s="8" t="s">
        <v>5339</v>
      </c>
      <c r="CA10" s="8" t="s">
        <v>5340</v>
      </c>
      <c r="CB10" s="8" t="s">
        <v>5341</v>
      </c>
      <c r="CC10" s="8" t="s">
        <v>5342</v>
      </c>
      <c r="CD10" s="8" t="s">
        <v>5343</v>
      </c>
      <c r="CE10" s="8" t="s">
        <v>5344</v>
      </c>
      <c r="CF10" s="8" t="s">
        <v>5345</v>
      </c>
      <c r="CG10" s="8" t="s">
        <v>5346</v>
      </c>
      <c r="CH10" s="8" t="s">
        <v>5347</v>
      </c>
      <c r="CI10" s="8" t="s">
        <v>5348</v>
      </c>
      <c r="CJ10" s="8" t="s">
        <v>5349</v>
      </c>
      <c r="CK10" s="8" t="s">
        <v>5350</v>
      </c>
      <c r="CL10" s="8" t="s">
        <v>5351</v>
      </c>
      <c r="CM10" s="8" t="s">
        <v>5352</v>
      </c>
      <c r="CN10" s="8" t="s">
        <v>5353</v>
      </c>
      <c r="CO10" s="8" t="s">
        <v>5354</v>
      </c>
      <c r="CP10" s="8" t="s">
        <v>5355</v>
      </c>
      <c r="CQ10" s="8" t="s">
        <v>5356</v>
      </c>
      <c r="CR10" s="8" t="s">
        <v>5357</v>
      </c>
      <c r="CS10" s="8" t="s">
        <v>5358</v>
      </c>
      <c r="CT10" s="8" t="s">
        <v>5359</v>
      </c>
      <c r="CU10" s="8" t="s">
        <v>5360</v>
      </c>
      <c r="CV10" s="8" t="s">
        <v>5361</v>
      </c>
      <c r="CW10" s="8" t="s">
        <v>5362</v>
      </c>
      <c r="CX10" s="8" t="s">
        <v>5363</v>
      </c>
      <c r="CY10" s="8" t="s">
        <v>5364</v>
      </c>
      <c r="CZ10" s="8" t="s">
        <v>5365</v>
      </c>
      <c r="DA10" s="8" t="s">
        <v>5366</v>
      </c>
      <c r="DB10" s="8" t="s">
        <v>5367</v>
      </c>
      <c r="DC10" s="8" t="s">
        <v>5368</v>
      </c>
      <c r="DD10" s="8" t="s">
        <v>5369</v>
      </c>
      <c r="DE10" s="8" t="s">
        <v>5370</v>
      </c>
      <c r="DF10" s="8" t="s">
        <v>5371</v>
      </c>
      <c r="DG10" s="8" t="s">
        <v>5372</v>
      </c>
      <c r="DH10" s="8" t="s">
        <v>5373</v>
      </c>
      <c r="DI10" s="8" t="s">
        <v>5374</v>
      </c>
      <c r="DJ10" s="8" t="s">
        <v>5375</v>
      </c>
      <c r="DK10" s="8" t="s">
        <v>5376</v>
      </c>
      <c r="DL10" s="8" t="s">
        <v>5377</v>
      </c>
      <c r="DM10" s="8" t="s">
        <v>5378</v>
      </c>
      <c r="DN10" s="8" t="s">
        <v>5379</v>
      </c>
      <c r="DO10" s="8" t="s">
        <v>5380</v>
      </c>
      <c r="DP10" s="8" t="s">
        <v>5381</v>
      </c>
      <c r="DQ10" s="8" t="s">
        <v>5382</v>
      </c>
      <c r="DR10" s="8" t="s">
        <v>5383</v>
      </c>
      <c r="DS10" s="8" t="s">
        <v>5384</v>
      </c>
      <c r="DT10" s="8" t="s">
        <v>5385</v>
      </c>
      <c r="DU10" s="8" t="s">
        <v>5386</v>
      </c>
      <c r="DV10" s="8" t="s">
        <v>5387</v>
      </c>
      <c r="DW10" s="8" t="s">
        <v>5388</v>
      </c>
      <c r="DX10" s="8" t="s">
        <v>5389</v>
      </c>
      <c r="DY10" s="8" t="s">
        <v>5390</v>
      </c>
      <c r="DZ10" s="8" t="s">
        <v>5391</v>
      </c>
      <c r="EA10" s="8" t="s">
        <v>5392</v>
      </c>
      <c r="EB10" s="8" t="s">
        <v>5393</v>
      </c>
      <c r="EC10" s="8" t="s">
        <v>5394</v>
      </c>
      <c r="ED10" s="8" t="s">
        <v>5395</v>
      </c>
      <c r="EE10" s="8" t="s">
        <v>5396</v>
      </c>
      <c r="EF10" s="8" t="s">
        <v>5397</v>
      </c>
      <c r="EG10" s="8" t="s">
        <v>5398</v>
      </c>
      <c r="EH10" s="8" t="s">
        <v>5399</v>
      </c>
      <c r="EI10" s="8" t="s">
        <v>5400</v>
      </c>
      <c r="EJ10" s="8" t="s">
        <v>5401</v>
      </c>
      <c r="EK10" s="8" t="s">
        <v>5402</v>
      </c>
      <c r="EL10" s="8" t="s">
        <v>5403</v>
      </c>
      <c r="EM10" s="8" t="s">
        <v>5404</v>
      </c>
      <c r="EN10" s="8" t="s">
        <v>5405</v>
      </c>
      <c r="EO10" s="8" t="s">
        <v>5406</v>
      </c>
      <c r="EP10" s="8" t="s">
        <v>5407</v>
      </c>
      <c r="EQ10" s="8" t="s">
        <v>5408</v>
      </c>
      <c r="ER10" s="8" t="s">
        <v>5409</v>
      </c>
      <c r="ES10" s="8" t="s">
        <v>5410</v>
      </c>
      <c r="ET10" s="8" t="s">
        <v>5411</v>
      </c>
      <c r="EU10" s="8" t="s">
        <v>5412</v>
      </c>
      <c r="EV10" s="8" t="s">
        <v>5413</v>
      </c>
      <c r="EW10" s="8" t="s">
        <v>5414</v>
      </c>
      <c r="EX10" s="8" t="s">
        <v>5415</v>
      </c>
      <c r="EY10" s="8" t="s">
        <v>5416</v>
      </c>
      <c r="EZ10" s="8" t="s">
        <v>5417</v>
      </c>
      <c r="FA10" s="8" t="s">
        <v>5418</v>
      </c>
      <c r="FB10" s="8" t="s">
        <v>5419</v>
      </c>
      <c r="FC10" s="8" t="s">
        <v>5420</v>
      </c>
      <c r="FD10" s="8" t="s">
        <v>5421</v>
      </c>
      <c r="FE10" s="8" t="s">
        <v>5422</v>
      </c>
      <c r="FF10" s="8" t="s">
        <v>5423</v>
      </c>
      <c r="FG10" s="8" t="s">
        <v>5424</v>
      </c>
      <c r="FH10" s="8" t="s">
        <v>5425</v>
      </c>
      <c r="FI10" s="8" t="s">
        <v>5426</v>
      </c>
      <c r="FJ10" s="8" t="s">
        <v>5427</v>
      </c>
      <c r="FK10" s="8" t="s">
        <v>5428</v>
      </c>
      <c r="FL10" s="8" t="s">
        <v>5429</v>
      </c>
      <c r="FM10" s="8" t="s">
        <v>5430</v>
      </c>
      <c r="FN10" s="8" t="s">
        <v>5431</v>
      </c>
      <c r="FO10" s="8" t="s">
        <v>5432</v>
      </c>
      <c r="FP10" s="8" t="s">
        <v>5433</v>
      </c>
      <c r="FQ10" s="8" t="s">
        <v>5434</v>
      </c>
      <c r="FR10" s="8" t="s">
        <v>5435</v>
      </c>
      <c r="FS10" s="8" t="s">
        <v>5436</v>
      </c>
      <c r="FT10" s="8" t="s">
        <v>5437</v>
      </c>
      <c r="FU10" s="8" t="s">
        <v>5438</v>
      </c>
      <c r="FV10" s="8" t="s">
        <v>5439</v>
      </c>
      <c r="FW10" s="8" t="s">
        <v>5440</v>
      </c>
      <c r="FX10" s="8" t="s">
        <v>5441</v>
      </c>
      <c r="FY10" s="8" t="s">
        <v>5442</v>
      </c>
      <c r="FZ10" s="8" t="s">
        <v>5443</v>
      </c>
      <c r="GA10" s="8" t="s">
        <v>5444</v>
      </c>
      <c r="GB10" s="8" t="s">
        <v>5445</v>
      </c>
      <c r="GC10" s="8" t="s">
        <v>5446</v>
      </c>
      <c r="GD10" s="8" t="s">
        <v>5447</v>
      </c>
      <c r="GE10" s="8" t="s">
        <v>5448</v>
      </c>
      <c r="GF10" s="8" t="s">
        <v>5449</v>
      </c>
      <c r="GG10" s="8" t="s">
        <v>5450</v>
      </c>
      <c r="GH10" s="8" t="s">
        <v>5451</v>
      </c>
      <c r="GI10" s="8" t="s">
        <v>5452</v>
      </c>
      <c r="GJ10" s="8" t="s">
        <v>5453</v>
      </c>
      <c r="GK10" s="8" t="s">
        <v>5454</v>
      </c>
      <c r="GL10" s="8" t="s">
        <v>5455</v>
      </c>
      <c r="GM10" s="8" t="s">
        <v>5456</v>
      </c>
      <c r="GN10" s="8" t="s">
        <v>5457</v>
      </c>
      <c r="GO10" s="8" t="s">
        <v>5458</v>
      </c>
      <c r="GP10" s="8" t="s">
        <v>5459</v>
      </c>
      <c r="GQ10" s="8" t="s">
        <v>5460</v>
      </c>
      <c r="GR10" s="8" t="s">
        <v>5461</v>
      </c>
      <c r="GS10" s="8" t="s">
        <v>5462</v>
      </c>
      <c r="GT10" s="8" t="s">
        <v>5463</v>
      </c>
      <c r="GU10" s="8" t="s">
        <v>5464</v>
      </c>
      <c r="GV10" s="8" t="s">
        <v>5465</v>
      </c>
      <c r="GW10" s="8" t="s">
        <v>5466</v>
      </c>
      <c r="GX10" s="8" t="s">
        <v>5467</v>
      </c>
      <c r="GY10" s="8" t="s">
        <v>5468</v>
      </c>
      <c r="GZ10" s="8" t="s">
        <v>5469</v>
      </c>
      <c r="HA10" s="8" t="s">
        <v>5470</v>
      </c>
      <c r="HB10" s="8" t="s">
        <v>5471</v>
      </c>
      <c r="HC10" s="8" t="s">
        <v>5472</v>
      </c>
      <c r="HD10" s="8" t="s">
        <v>5473</v>
      </c>
      <c r="HE10" s="8" t="s">
        <v>5474</v>
      </c>
      <c r="HF10" s="8" t="s">
        <v>5475</v>
      </c>
      <c r="HG10" s="8" t="s">
        <v>5476</v>
      </c>
      <c r="HH10" s="8" t="s">
        <v>5477</v>
      </c>
      <c r="HI10" s="8" t="s">
        <v>5478</v>
      </c>
      <c r="HJ10" s="8" t="s">
        <v>5479</v>
      </c>
      <c r="HK10" s="8" t="s">
        <v>5480</v>
      </c>
      <c r="HL10" s="8" t="s">
        <v>5481</v>
      </c>
      <c r="HM10" s="8" t="s">
        <v>5482</v>
      </c>
      <c r="HN10" s="8" t="s">
        <v>5483</v>
      </c>
      <c r="HO10" s="8" t="s">
        <v>5484</v>
      </c>
      <c r="HP10" s="8" t="s">
        <v>5485</v>
      </c>
      <c r="HQ10" s="8" t="s">
        <v>5486</v>
      </c>
      <c r="HR10" s="8" t="s">
        <v>5487</v>
      </c>
      <c r="HS10" s="8" t="s">
        <v>5488</v>
      </c>
      <c r="HT10" s="8" t="s">
        <v>5489</v>
      </c>
      <c r="HU10" s="8" t="s">
        <v>5490</v>
      </c>
      <c r="HV10" s="8" t="s">
        <v>5491</v>
      </c>
      <c r="HW10" s="8" t="s">
        <v>5492</v>
      </c>
      <c r="HX10" s="8" t="s">
        <v>5493</v>
      </c>
      <c r="HY10" s="8" t="s">
        <v>5494</v>
      </c>
      <c r="HZ10" s="8" t="s">
        <v>5495</v>
      </c>
      <c r="IA10" s="8" t="s">
        <v>5496</v>
      </c>
      <c r="IB10" s="8" t="s">
        <v>5497</v>
      </c>
      <c r="IC10" s="8" t="s">
        <v>5498</v>
      </c>
      <c r="ID10" s="8" t="s">
        <v>5499</v>
      </c>
      <c r="IE10" s="8" t="s">
        <v>5500</v>
      </c>
      <c r="IF10" s="8" t="s">
        <v>5501</v>
      </c>
      <c r="IG10" s="8" t="s">
        <v>5502</v>
      </c>
      <c r="IH10" s="8" t="s">
        <v>5503</v>
      </c>
      <c r="II10" s="8" t="s">
        <v>5504</v>
      </c>
      <c r="IJ10" s="8" t="s">
        <v>5505</v>
      </c>
      <c r="IK10" s="8" t="s">
        <v>5506</v>
      </c>
      <c r="IL10" s="8" t="s">
        <v>5507</v>
      </c>
      <c r="IM10" s="8" t="s">
        <v>5508</v>
      </c>
      <c r="IN10" s="8" t="s">
        <v>5509</v>
      </c>
      <c r="IO10" s="8" t="s">
        <v>5510</v>
      </c>
      <c r="IP10" s="8" t="s">
        <v>5511</v>
      </c>
      <c r="IQ10" s="8" t="s">
        <v>5512</v>
      </c>
    </row>
    <row r="11" spans="1:251">
      <c r="A11" s="10">
        <v>42036</v>
      </c>
      <c r="B11" s="9"/>
      <c r="C11" s="9"/>
      <c r="D11" s="9">
        <v>174.05099999999999</v>
      </c>
      <c r="E11" s="9">
        <v>62.347999999999999</v>
      </c>
      <c r="F11" s="9">
        <v>111.703</v>
      </c>
      <c r="G11" s="9">
        <v>19.562999999999999</v>
      </c>
      <c r="H11" s="9">
        <v>8.7289999999999992</v>
      </c>
      <c r="I11" s="9">
        <v>10.834</v>
      </c>
      <c r="J11" s="9">
        <v>34.93</v>
      </c>
      <c r="K11" s="9">
        <v>12.887</v>
      </c>
      <c r="L11" s="9">
        <v>22.044</v>
      </c>
      <c r="M11" s="9">
        <v>48.213000000000001</v>
      </c>
      <c r="N11" s="9">
        <v>15.311</v>
      </c>
      <c r="O11" s="9">
        <v>32.902000000000001</v>
      </c>
      <c r="P11" s="9">
        <v>71.344999999999999</v>
      </c>
      <c r="Q11" s="9">
        <v>25.422000000000001</v>
      </c>
      <c r="R11" s="9">
        <v>45.923000000000002</v>
      </c>
      <c r="S11" s="9">
        <v>30</v>
      </c>
      <c r="T11" s="9">
        <v>30</v>
      </c>
      <c r="U11" s="9">
        <v>30</v>
      </c>
      <c r="V11" s="9">
        <v>48.334000000000003</v>
      </c>
      <c r="W11" s="9">
        <v>8.6140000000000008</v>
      </c>
      <c r="X11" s="9">
        <v>39.72</v>
      </c>
      <c r="Y11" s="9">
        <v>7.2770000000000001</v>
      </c>
      <c r="Z11" s="9">
        <v>2.4950000000000001</v>
      </c>
      <c r="AA11" s="9">
        <v>4.782</v>
      </c>
      <c r="AB11" s="9">
        <v>9.2759999999999998</v>
      </c>
      <c r="AC11" s="9">
        <v>1.619</v>
      </c>
      <c r="AD11" s="9">
        <v>7.657</v>
      </c>
      <c r="AE11" s="9">
        <v>9.4640000000000004</v>
      </c>
      <c r="AF11" s="9">
        <v>0.85</v>
      </c>
      <c r="AG11" s="9">
        <v>8.6140000000000008</v>
      </c>
      <c r="AH11" s="9">
        <v>22.318000000000001</v>
      </c>
      <c r="AI11" s="9">
        <v>3.6509999999999998</v>
      </c>
      <c r="AJ11" s="9">
        <v>18.667000000000002</v>
      </c>
      <c r="AK11" s="9">
        <v>34</v>
      </c>
      <c r="AL11" s="9">
        <v>24.407</v>
      </c>
      <c r="AM11" s="9">
        <v>34</v>
      </c>
      <c r="AN11" s="9">
        <v>125.718</v>
      </c>
      <c r="AO11" s="9">
        <v>53.734000000000002</v>
      </c>
      <c r="AP11" s="9">
        <v>71.983000000000004</v>
      </c>
      <c r="AQ11" s="9">
        <v>12.286</v>
      </c>
      <c r="AR11" s="9">
        <v>6.234</v>
      </c>
      <c r="AS11" s="9">
        <v>6.0519999999999996</v>
      </c>
      <c r="AT11" s="9">
        <v>25.655000000000001</v>
      </c>
      <c r="AU11" s="9">
        <v>11.268000000000001</v>
      </c>
      <c r="AV11" s="9">
        <v>14.387</v>
      </c>
      <c r="AW11" s="9">
        <v>38.75</v>
      </c>
      <c r="AX11" s="9">
        <v>14.461</v>
      </c>
      <c r="AY11" s="9">
        <v>24.288</v>
      </c>
      <c r="AZ11" s="9">
        <v>49.027000000000001</v>
      </c>
      <c r="BA11" s="9">
        <v>21.771000000000001</v>
      </c>
      <c r="BB11" s="9">
        <v>27.256</v>
      </c>
      <c r="BC11" s="9">
        <v>30</v>
      </c>
      <c r="BD11" s="9">
        <v>30</v>
      </c>
      <c r="BE11" s="9">
        <v>28.536000000000001</v>
      </c>
      <c r="BF11" s="9">
        <v>28.030999999999999</v>
      </c>
      <c r="BG11" s="9">
        <v>15.489000000000001</v>
      </c>
      <c r="BH11" s="9">
        <v>12.542</v>
      </c>
      <c r="BI11" s="9">
        <v>2.282</v>
      </c>
      <c r="BJ11" s="9">
        <v>0.48299999999999998</v>
      </c>
      <c r="BK11" s="9">
        <v>1.7989999999999999</v>
      </c>
      <c r="BL11" s="9">
        <v>3.6659999999999999</v>
      </c>
      <c r="BM11" s="9">
        <v>1.6719999999999999</v>
      </c>
      <c r="BN11" s="9">
        <v>1.994</v>
      </c>
      <c r="BO11" s="9">
        <v>7.5250000000000004</v>
      </c>
      <c r="BP11" s="9">
        <v>5.1219999999999999</v>
      </c>
      <c r="BQ11" s="9">
        <v>2.4039999999999999</v>
      </c>
      <c r="BR11" s="9">
        <v>14.558</v>
      </c>
      <c r="BS11" s="9">
        <v>8.2129999999999992</v>
      </c>
      <c r="BT11" s="9">
        <v>6.3449999999999998</v>
      </c>
      <c r="BU11" s="9">
        <v>52</v>
      </c>
      <c r="BV11" s="9">
        <v>52</v>
      </c>
      <c r="BW11" s="9">
        <v>47.548000000000002</v>
      </c>
      <c r="BX11" s="9">
        <v>84.087999999999994</v>
      </c>
      <c r="BY11" s="9">
        <v>29.251000000000001</v>
      </c>
      <c r="BZ11" s="9">
        <v>54.837000000000003</v>
      </c>
      <c r="CA11" s="9">
        <v>9.5820000000000007</v>
      </c>
      <c r="CB11" s="9">
        <v>2.2429999999999999</v>
      </c>
      <c r="CC11" s="9">
        <v>7.3390000000000004</v>
      </c>
      <c r="CD11" s="9">
        <v>17.460999999999999</v>
      </c>
      <c r="CE11" s="9">
        <v>6.2750000000000004</v>
      </c>
      <c r="CF11" s="9">
        <v>11.186</v>
      </c>
      <c r="CG11" s="9">
        <v>21.545999999999999</v>
      </c>
      <c r="CH11" s="9">
        <v>7.9950000000000001</v>
      </c>
      <c r="CI11" s="9">
        <v>13.551</v>
      </c>
      <c r="CJ11" s="9">
        <v>35.499000000000002</v>
      </c>
      <c r="CK11" s="9">
        <v>12.737</v>
      </c>
      <c r="CL11" s="9">
        <v>22.760999999999999</v>
      </c>
      <c r="CM11" s="9">
        <v>31.007999999999999</v>
      </c>
      <c r="CN11" s="9">
        <v>33.61</v>
      </c>
      <c r="CO11" s="9">
        <v>26</v>
      </c>
      <c r="CP11" s="9">
        <v>117.995</v>
      </c>
      <c r="CQ11" s="9">
        <v>48.587000000000003</v>
      </c>
      <c r="CR11" s="9">
        <v>69.408000000000001</v>
      </c>
      <c r="CS11" s="9">
        <v>12.263</v>
      </c>
      <c r="CT11" s="9">
        <v>6.968</v>
      </c>
      <c r="CU11" s="9">
        <v>5.2949999999999999</v>
      </c>
      <c r="CV11" s="9">
        <v>21.135999999999999</v>
      </c>
      <c r="CW11" s="9">
        <v>8.2840000000000007</v>
      </c>
      <c r="CX11" s="9">
        <v>12.852</v>
      </c>
      <c r="CY11" s="9">
        <v>34.192</v>
      </c>
      <c r="CZ11" s="9">
        <v>12.436999999999999</v>
      </c>
      <c r="DA11" s="9">
        <v>21.754999999999999</v>
      </c>
      <c r="DB11" s="9">
        <v>50.404000000000003</v>
      </c>
      <c r="DC11" s="9">
        <v>20.896999999999998</v>
      </c>
      <c r="DD11" s="9">
        <v>29.506</v>
      </c>
      <c r="DE11" s="9">
        <v>34</v>
      </c>
      <c r="DF11" s="9">
        <v>34.289000000000001</v>
      </c>
      <c r="DG11" s="9">
        <v>31.091000000000001</v>
      </c>
      <c r="DH11" s="9">
        <v>57.688000000000002</v>
      </c>
      <c r="DI11" s="9">
        <v>21.754999999999999</v>
      </c>
      <c r="DJ11" s="9">
        <v>35.933</v>
      </c>
      <c r="DK11" s="9">
        <v>6.5629999999999997</v>
      </c>
      <c r="DL11" s="9">
        <v>2.2429999999999999</v>
      </c>
      <c r="DM11" s="9">
        <v>4.32</v>
      </c>
      <c r="DN11" s="9">
        <v>10.228999999999999</v>
      </c>
      <c r="DO11" s="9">
        <v>3.39</v>
      </c>
      <c r="DP11" s="9">
        <v>6.8390000000000004</v>
      </c>
      <c r="DQ11" s="9">
        <v>16.54</v>
      </c>
      <c r="DR11" s="9">
        <v>7.5090000000000003</v>
      </c>
      <c r="DS11" s="9">
        <v>9.0310000000000006</v>
      </c>
      <c r="DT11" s="9">
        <v>24.355</v>
      </c>
      <c r="DU11" s="9">
        <v>8.6129999999999995</v>
      </c>
      <c r="DV11" s="9">
        <v>15.743</v>
      </c>
      <c r="DW11" s="9">
        <v>27.527000000000001</v>
      </c>
      <c r="DX11" s="9">
        <v>30.97</v>
      </c>
      <c r="DY11" s="9">
        <v>26</v>
      </c>
      <c r="DZ11" s="9">
        <v>26.4</v>
      </c>
      <c r="EA11" s="9">
        <v>7.4960000000000004</v>
      </c>
      <c r="EB11" s="9">
        <v>18.904</v>
      </c>
      <c r="EC11" s="9">
        <v>3.0190000000000001</v>
      </c>
      <c r="ED11" s="9">
        <v>0</v>
      </c>
      <c r="EE11" s="9">
        <v>3.0190000000000001</v>
      </c>
      <c r="EF11" s="9">
        <v>7.2320000000000002</v>
      </c>
      <c r="EG11" s="9">
        <v>2.8839999999999999</v>
      </c>
      <c r="EH11" s="9">
        <v>4.3470000000000004</v>
      </c>
      <c r="EI11" s="9">
        <v>5.0060000000000002</v>
      </c>
      <c r="EJ11" s="9">
        <v>0.48599999999999999</v>
      </c>
      <c r="EK11" s="9">
        <v>4.5199999999999996</v>
      </c>
      <c r="EL11" s="9">
        <v>11.143000000000001</v>
      </c>
      <c r="EM11" s="9">
        <v>4.125</v>
      </c>
      <c r="EN11" s="9">
        <v>7.0190000000000001</v>
      </c>
      <c r="EO11" s="9">
        <v>34</v>
      </c>
      <c r="EP11" s="9">
        <v>52</v>
      </c>
      <c r="EQ11" s="9">
        <v>31.983000000000001</v>
      </c>
      <c r="ER11" s="9">
        <v>58.734000000000002</v>
      </c>
      <c r="ES11" s="9">
        <v>18.463999999999999</v>
      </c>
      <c r="ET11" s="9">
        <v>40.270000000000003</v>
      </c>
      <c r="EU11" s="9">
        <v>3.0070000000000001</v>
      </c>
      <c r="EV11" s="9">
        <v>0.98199999999999998</v>
      </c>
      <c r="EW11" s="9">
        <v>2.0249999999999999</v>
      </c>
      <c r="EX11" s="9">
        <v>10.510999999999999</v>
      </c>
      <c r="EY11" s="9">
        <v>3.6019999999999999</v>
      </c>
      <c r="EZ11" s="9">
        <v>6.91</v>
      </c>
      <c r="FA11" s="9">
        <v>16.219000000000001</v>
      </c>
      <c r="FB11" s="9">
        <v>4.125</v>
      </c>
      <c r="FC11" s="9">
        <v>12.093999999999999</v>
      </c>
      <c r="FD11" s="9">
        <v>28.997</v>
      </c>
      <c r="FE11" s="9">
        <v>9.7560000000000002</v>
      </c>
      <c r="FF11" s="9">
        <v>19.241</v>
      </c>
      <c r="FG11" s="9">
        <v>47.756</v>
      </c>
      <c r="FH11" s="9">
        <v>52</v>
      </c>
      <c r="FI11" s="9">
        <v>42.177999999999997</v>
      </c>
      <c r="FJ11" s="9">
        <v>59.261000000000003</v>
      </c>
      <c r="FK11" s="9">
        <v>30.123000000000001</v>
      </c>
      <c r="FL11" s="9">
        <v>29.138000000000002</v>
      </c>
      <c r="FM11" s="9">
        <v>9.2560000000000002</v>
      </c>
      <c r="FN11" s="9">
        <v>5.9870000000000001</v>
      </c>
      <c r="FO11" s="9">
        <v>3.27</v>
      </c>
      <c r="FP11" s="9">
        <v>10.624000000000001</v>
      </c>
      <c r="FQ11" s="9">
        <v>4.6820000000000004</v>
      </c>
      <c r="FR11" s="9">
        <v>5.9429999999999996</v>
      </c>
      <c r="FS11" s="9">
        <v>17.974</v>
      </c>
      <c r="FT11" s="9">
        <v>8.3130000000000006</v>
      </c>
      <c r="FU11" s="9">
        <v>9.6609999999999996</v>
      </c>
      <c r="FV11" s="9">
        <v>21.405999999999999</v>
      </c>
      <c r="FW11" s="9">
        <v>11.141</v>
      </c>
      <c r="FX11" s="9">
        <v>10.265000000000001</v>
      </c>
      <c r="FY11" s="9">
        <v>26</v>
      </c>
      <c r="FZ11" s="9">
        <v>30</v>
      </c>
      <c r="GA11" s="9">
        <v>26</v>
      </c>
      <c r="GB11" s="9">
        <v>64.358000000000004</v>
      </c>
      <c r="GC11" s="9">
        <v>20.38</v>
      </c>
      <c r="GD11" s="9">
        <v>43.978000000000002</v>
      </c>
      <c r="GE11" s="9">
        <v>4.9909999999999997</v>
      </c>
      <c r="GF11" s="9">
        <v>1.33</v>
      </c>
      <c r="GG11" s="9">
        <v>3.6619999999999999</v>
      </c>
      <c r="GH11" s="9">
        <v>14.401</v>
      </c>
      <c r="GI11" s="9">
        <v>2.9409999999999998</v>
      </c>
      <c r="GJ11" s="9">
        <v>11.46</v>
      </c>
      <c r="GK11" s="9">
        <v>18.841000000000001</v>
      </c>
      <c r="GL11" s="9">
        <v>6.077</v>
      </c>
      <c r="GM11" s="9">
        <v>12.763</v>
      </c>
      <c r="GN11" s="9">
        <v>26.125</v>
      </c>
      <c r="GO11" s="9">
        <v>10.032</v>
      </c>
      <c r="GP11" s="9">
        <v>16.093</v>
      </c>
      <c r="GQ11" s="9">
        <v>31.501999999999999</v>
      </c>
      <c r="GR11" s="9">
        <v>44.25</v>
      </c>
      <c r="GS11" s="9">
        <v>26</v>
      </c>
      <c r="GT11" s="9">
        <v>93.162999999999997</v>
      </c>
      <c r="GU11" s="9">
        <v>34.238</v>
      </c>
      <c r="GV11" s="9">
        <v>58.924999999999997</v>
      </c>
      <c r="GW11" s="9">
        <v>9.65</v>
      </c>
      <c r="GX11" s="9">
        <v>3.569</v>
      </c>
      <c r="GY11" s="9">
        <v>6.0810000000000004</v>
      </c>
      <c r="GZ11" s="9">
        <v>16.295999999999999</v>
      </c>
      <c r="HA11" s="9">
        <v>6.5940000000000003</v>
      </c>
      <c r="HB11" s="9">
        <v>9.702</v>
      </c>
      <c r="HC11" s="9">
        <v>30.398</v>
      </c>
      <c r="HD11" s="9">
        <v>10.632</v>
      </c>
      <c r="HE11" s="9">
        <v>19.765999999999998</v>
      </c>
      <c r="HF11" s="9">
        <v>36.819000000000003</v>
      </c>
      <c r="HG11" s="9">
        <v>13.442</v>
      </c>
      <c r="HH11" s="9">
        <v>23.376999999999999</v>
      </c>
      <c r="HI11" s="9">
        <v>30</v>
      </c>
      <c r="HJ11" s="9">
        <v>30</v>
      </c>
      <c r="HK11" s="9">
        <v>28.911000000000001</v>
      </c>
      <c r="HL11" s="9">
        <v>30.338999999999999</v>
      </c>
      <c r="HM11" s="9">
        <v>14.836</v>
      </c>
      <c r="HN11" s="9">
        <v>15.503</v>
      </c>
      <c r="HO11" s="9">
        <v>4.9480000000000004</v>
      </c>
      <c r="HP11" s="9">
        <v>2.4220000000000002</v>
      </c>
      <c r="HQ11" s="9">
        <v>2.5270000000000001</v>
      </c>
      <c r="HR11" s="9">
        <v>5.5410000000000004</v>
      </c>
      <c r="HS11" s="9">
        <v>3.052</v>
      </c>
      <c r="HT11" s="9">
        <v>2.4889999999999999</v>
      </c>
      <c r="HU11" s="9">
        <v>5.0819999999999999</v>
      </c>
      <c r="HV11" s="9">
        <v>3.359</v>
      </c>
      <c r="HW11" s="9">
        <v>1.7230000000000001</v>
      </c>
      <c r="HX11" s="9">
        <v>14.768000000000001</v>
      </c>
      <c r="HY11" s="9">
        <v>6.0039999999999996</v>
      </c>
      <c r="HZ11" s="9">
        <v>8.7639999999999993</v>
      </c>
      <c r="IA11" s="9">
        <v>47.651000000000003</v>
      </c>
      <c r="IB11" s="9">
        <v>38.256999999999998</v>
      </c>
      <c r="IC11" s="9">
        <v>52</v>
      </c>
      <c r="ID11" s="9">
        <v>14.222</v>
      </c>
      <c r="IE11" s="9">
        <v>8.3840000000000003</v>
      </c>
      <c r="IF11" s="9">
        <v>5.8390000000000004</v>
      </c>
      <c r="IG11" s="9">
        <v>2.2549999999999999</v>
      </c>
      <c r="IH11" s="9">
        <v>1.891</v>
      </c>
      <c r="II11" s="9">
        <v>0.36399999999999999</v>
      </c>
      <c r="IJ11" s="9">
        <v>2.359</v>
      </c>
      <c r="IK11" s="9">
        <v>1.9710000000000001</v>
      </c>
      <c r="IL11" s="9">
        <v>0.38700000000000001</v>
      </c>
      <c r="IM11" s="9">
        <v>1.4179999999999999</v>
      </c>
      <c r="IN11" s="9">
        <v>0.36499999999999999</v>
      </c>
      <c r="IO11" s="9">
        <v>1.054</v>
      </c>
      <c r="IP11" s="9">
        <v>8.19</v>
      </c>
      <c r="IQ11" s="9">
        <v>4.1559999999999997</v>
      </c>
    </row>
    <row r="12" spans="1:251">
      <c r="A12" s="10">
        <v>42401</v>
      </c>
      <c r="B12" s="9"/>
      <c r="C12" s="9"/>
      <c r="D12" s="9">
        <v>166.797</v>
      </c>
      <c r="E12" s="9">
        <v>64.293000000000006</v>
      </c>
      <c r="F12" s="9">
        <v>102.505</v>
      </c>
      <c r="G12" s="9">
        <v>12.138999999999999</v>
      </c>
      <c r="H12" s="9">
        <v>6.4550000000000001</v>
      </c>
      <c r="I12" s="9">
        <v>5.6840000000000002</v>
      </c>
      <c r="J12" s="9">
        <v>28.283999999999999</v>
      </c>
      <c r="K12" s="9">
        <v>14.287000000000001</v>
      </c>
      <c r="L12" s="9">
        <v>13.997</v>
      </c>
      <c r="M12" s="9">
        <v>47.164999999999999</v>
      </c>
      <c r="N12" s="9">
        <v>20.206</v>
      </c>
      <c r="O12" s="9">
        <v>26.959</v>
      </c>
      <c r="P12" s="9">
        <v>79.209000000000003</v>
      </c>
      <c r="Q12" s="9">
        <v>23.344000000000001</v>
      </c>
      <c r="R12" s="9">
        <v>55.865000000000002</v>
      </c>
      <c r="S12" s="9">
        <v>44.518999999999998</v>
      </c>
      <c r="T12" s="9">
        <v>26</v>
      </c>
      <c r="U12" s="9">
        <v>52</v>
      </c>
      <c r="V12" s="9">
        <v>46.936999999999998</v>
      </c>
      <c r="W12" s="9">
        <v>14.207000000000001</v>
      </c>
      <c r="X12" s="9">
        <v>32.729999999999997</v>
      </c>
      <c r="Y12" s="9">
        <v>3.2240000000000002</v>
      </c>
      <c r="Z12" s="9">
        <v>1.6930000000000001</v>
      </c>
      <c r="AA12" s="9">
        <v>1.5309999999999999</v>
      </c>
      <c r="AB12" s="9">
        <v>10.189</v>
      </c>
      <c r="AC12" s="9">
        <v>3.133</v>
      </c>
      <c r="AD12" s="9">
        <v>7.056</v>
      </c>
      <c r="AE12" s="9">
        <v>11.999000000000001</v>
      </c>
      <c r="AF12" s="9">
        <v>3.714</v>
      </c>
      <c r="AG12" s="9">
        <v>8.2850000000000001</v>
      </c>
      <c r="AH12" s="9">
        <v>21.524999999999999</v>
      </c>
      <c r="AI12" s="9">
        <v>5.6669999999999998</v>
      </c>
      <c r="AJ12" s="9">
        <v>15.858000000000001</v>
      </c>
      <c r="AK12" s="9">
        <v>47.612000000000002</v>
      </c>
      <c r="AL12" s="9">
        <v>31.667999999999999</v>
      </c>
      <c r="AM12" s="9">
        <v>49.811999999999998</v>
      </c>
      <c r="AN12" s="9">
        <v>119.86</v>
      </c>
      <c r="AO12" s="9">
        <v>50.085999999999999</v>
      </c>
      <c r="AP12" s="9">
        <v>69.774000000000001</v>
      </c>
      <c r="AQ12" s="9">
        <v>8.9149999999999991</v>
      </c>
      <c r="AR12" s="9">
        <v>4.7619999999999996</v>
      </c>
      <c r="AS12" s="9">
        <v>4.1520000000000001</v>
      </c>
      <c r="AT12" s="9">
        <v>18.096</v>
      </c>
      <c r="AU12" s="9">
        <v>11.154999999999999</v>
      </c>
      <c r="AV12" s="9">
        <v>6.9409999999999998</v>
      </c>
      <c r="AW12" s="9">
        <v>35.165999999999997</v>
      </c>
      <c r="AX12" s="9">
        <v>16.492000000000001</v>
      </c>
      <c r="AY12" s="9">
        <v>18.673999999999999</v>
      </c>
      <c r="AZ12" s="9">
        <v>57.683999999999997</v>
      </c>
      <c r="BA12" s="9">
        <v>17.677</v>
      </c>
      <c r="BB12" s="9">
        <v>40.006999999999998</v>
      </c>
      <c r="BC12" s="9">
        <v>43</v>
      </c>
      <c r="BD12" s="9">
        <v>25.311</v>
      </c>
      <c r="BE12" s="9">
        <v>52</v>
      </c>
      <c r="BF12" s="9">
        <v>19.684999999999999</v>
      </c>
      <c r="BG12" s="9">
        <v>10.596</v>
      </c>
      <c r="BH12" s="9">
        <v>9.0890000000000004</v>
      </c>
      <c r="BI12" s="9">
        <v>3.4169999999999998</v>
      </c>
      <c r="BJ12" s="9">
        <v>3.4169999999999998</v>
      </c>
      <c r="BK12" s="9">
        <v>0</v>
      </c>
      <c r="BL12" s="9">
        <v>1.9119999999999999</v>
      </c>
      <c r="BM12" s="9">
        <v>0</v>
      </c>
      <c r="BN12" s="9">
        <v>1.9119999999999999</v>
      </c>
      <c r="BO12" s="9">
        <v>5.6059999999999999</v>
      </c>
      <c r="BP12" s="9">
        <v>2.2040000000000002</v>
      </c>
      <c r="BQ12" s="9">
        <v>3.4020000000000001</v>
      </c>
      <c r="BR12" s="9">
        <v>8.7509999999999994</v>
      </c>
      <c r="BS12" s="9">
        <v>4.976</v>
      </c>
      <c r="BT12" s="9">
        <v>3.7749999999999999</v>
      </c>
      <c r="BU12" s="9">
        <v>36.823999999999998</v>
      </c>
      <c r="BV12" s="9">
        <v>34.225000000000001</v>
      </c>
      <c r="BW12" s="9">
        <v>38</v>
      </c>
      <c r="BX12" s="9">
        <v>79.537999999999997</v>
      </c>
      <c r="BY12" s="9">
        <v>26.728999999999999</v>
      </c>
      <c r="BZ12" s="9">
        <v>52.808999999999997</v>
      </c>
      <c r="CA12" s="9">
        <v>4.476</v>
      </c>
      <c r="CB12" s="9">
        <v>2.1800000000000002</v>
      </c>
      <c r="CC12" s="9">
        <v>2.2959999999999998</v>
      </c>
      <c r="CD12" s="9">
        <v>14.997999999999999</v>
      </c>
      <c r="CE12" s="9">
        <v>6.8520000000000003</v>
      </c>
      <c r="CF12" s="9">
        <v>8.1449999999999996</v>
      </c>
      <c r="CG12" s="9">
        <v>20.759</v>
      </c>
      <c r="CH12" s="9">
        <v>7.51</v>
      </c>
      <c r="CI12" s="9">
        <v>13.249000000000001</v>
      </c>
      <c r="CJ12" s="9">
        <v>39.305</v>
      </c>
      <c r="CK12" s="9">
        <v>10.186999999999999</v>
      </c>
      <c r="CL12" s="9">
        <v>29.117999999999999</v>
      </c>
      <c r="CM12" s="9">
        <v>47.765000000000001</v>
      </c>
      <c r="CN12" s="9">
        <v>26</v>
      </c>
      <c r="CO12" s="9">
        <v>52</v>
      </c>
      <c r="CP12" s="9">
        <v>106.944</v>
      </c>
      <c r="CQ12" s="9">
        <v>48.16</v>
      </c>
      <c r="CR12" s="9">
        <v>58.783999999999999</v>
      </c>
      <c r="CS12" s="9">
        <v>11.079000000000001</v>
      </c>
      <c r="CT12" s="9">
        <v>7.6920000000000002</v>
      </c>
      <c r="CU12" s="9">
        <v>3.387</v>
      </c>
      <c r="CV12" s="9">
        <v>15.198</v>
      </c>
      <c r="CW12" s="9">
        <v>7.4349999999999996</v>
      </c>
      <c r="CX12" s="9">
        <v>7.7629999999999999</v>
      </c>
      <c r="CY12" s="9">
        <v>32.012</v>
      </c>
      <c r="CZ12" s="9">
        <v>14.9</v>
      </c>
      <c r="DA12" s="9">
        <v>17.111999999999998</v>
      </c>
      <c r="DB12" s="9">
        <v>48.655000000000001</v>
      </c>
      <c r="DC12" s="9">
        <v>18.132999999999999</v>
      </c>
      <c r="DD12" s="9">
        <v>30.521999999999998</v>
      </c>
      <c r="DE12" s="9">
        <v>38</v>
      </c>
      <c r="DF12" s="9">
        <v>26</v>
      </c>
      <c r="DG12" s="9">
        <v>52</v>
      </c>
      <c r="DH12" s="9">
        <v>56.094000000000001</v>
      </c>
      <c r="DI12" s="9">
        <v>20.326000000000001</v>
      </c>
      <c r="DJ12" s="9">
        <v>35.768000000000001</v>
      </c>
      <c r="DK12" s="9">
        <v>3.5019999999999998</v>
      </c>
      <c r="DL12" s="9">
        <v>1.716</v>
      </c>
      <c r="DM12" s="9">
        <v>1.786</v>
      </c>
      <c r="DN12" s="9">
        <v>10.365</v>
      </c>
      <c r="DO12" s="9">
        <v>4.8719999999999999</v>
      </c>
      <c r="DP12" s="9">
        <v>5.4930000000000003</v>
      </c>
      <c r="DQ12" s="9">
        <v>14.563000000000001</v>
      </c>
      <c r="DR12" s="9">
        <v>5.6440000000000001</v>
      </c>
      <c r="DS12" s="9">
        <v>8.9190000000000005</v>
      </c>
      <c r="DT12" s="9">
        <v>27.663</v>
      </c>
      <c r="DU12" s="9">
        <v>8.093</v>
      </c>
      <c r="DV12" s="9">
        <v>19.57</v>
      </c>
      <c r="DW12" s="9">
        <v>48.396999999999998</v>
      </c>
      <c r="DX12" s="9">
        <v>30.512</v>
      </c>
      <c r="DY12" s="9">
        <v>52</v>
      </c>
      <c r="DZ12" s="9">
        <v>23.443999999999999</v>
      </c>
      <c r="EA12" s="9">
        <v>6.4029999999999996</v>
      </c>
      <c r="EB12" s="9">
        <v>17.041</v>
      </c>
      <c r="EC12" s="9">
        <v>0.97399999999999998</v>
      </c>
      <c r="ED12" s="9">
        <v>0.46300000000000002</v>
      </c>
      <c r="EE12" s="9">
        <v>0.51100000000000001</v>
      </c>
      <c r="EF12" s="9">
        <v>4.633</v>
      </c>
      <c r="EG12" s="9">
        <v>1.98</v>
      </c>
      <c r="EH12" s="9">
        <v>2.6520000000000001</v>
      </c>
      <c r="EI12" s="9">
        <v>6.1959999999999997</v>
      </c>
      <c r="EJ12" s="9">
        <v>1.8660000000000001</v>
      </c>
      <c r="EK12" s="9">
        <v>4.33</v>
      </c>
      <c r="EL12" s="9">
        <v>11.641</v>
      </c>
      <c r="EM12" s="9">
        <v>2.093</v>
      </c>
      <c r="EN12" s="9">
        <v>9.548</v>
      </c>
      <c r="EO12" s="9">
        <v>46.643000000000001</v>
      </c>
      <c r="EP12" s="9">
        <v>23.815000000000001</v>
      </c>
      <c r="EQ12" s="9">
        <v>52</v>
      </c>
      <c r="ER12" s="9">
        <v>42.875</v>
      </c>
      <c r="ES12" s="9">
        <v>14.557</v>
      </c>
      <c r="ET12" s="9">
        <v>28.318000000000001</v>
      </c>
      <c r="EU12" s="9">
        <v>4.4089999999999998</v>
      </c>
      <c r="EV12" s="9">
        <v>2.4780000000000002</v>
      </c>
      <c r="EW12" s="9">
        <v>1.931</v>
      </c>
      <c r="EX12" s="9">
        <v>5.5949999999999998</v>
      </c>
      <c r="EY12" s="9">
        <v>1.3560000000000001</v>
      </c>
      <c r="EZ12" s="9">
        <v>4.2389999999999999</v>
      </c>
      <c r="FA12" s="9">
        <v>11.051</v>
      </c>
      <c r="FB12" s="9">
        <v>4.7960000000000003</v>
      </c>
      <c r="FC12" s="9">
        <v>6.2549999999999999</v>
      </c>
      <c r="FD12" s="9">
        <v>21.82</v>
      </c>
      <c r="FE12" s="9">
        <v>5.9269999999999996</v>
      </c>
      <c r="FF12" s="9">
        <v>15.893000000000001</v>
      </c>
      <c r="FG12" s="9">
        <v>52</v>
      </c>
      <c r="FH12" s="9">
        <v>24.303000000000001</v>
      </c>
      <c r="FI12" s="9">
        <v>52</v>
      </c>
      <c r="FJ12" s="9">
        <v>64.069000000000003</v>
      </c>
      <c r="FK12" s="9">
        <v>33.603000000000002</v>
      </c>
      <c r="FL12" s="9">
        <v>30.466000000000001</v>
      </c>
      <c r="FM12" s="9">
        <v>6.6710000000000003</v>
      </c>
      <c r="FN12" s="9">
        <v>5.2140000000000004</v>
      </c>
      <c r="FO12" s="9">
        <v>1.456</v>
      </c>
      <c r="FP12" s="9">
        <v>9.6029999999999998</v>
      </c>
      <c r="FQ12" s="9">
        <v>6.08</v>
      </c>
      <c r="FR12" s="9">
        <v>3.524</v>
      </c>
      <c r="FS12" s="9">
        <v>20.96</v>
      </c>
      <c r="FT12" s="9">
        <v>10.103</v>
      </c>
      <c r="FU12" s="9">
        <v>10.856999999999999</v>
      </c>
      <c r="FV12" s="9">
        <v>26.835000000000001</v>
      </c>
      <c r="FW12" s="9">
        <v>12.206</v>
      </c>
      <c r="FX12" s="9">
        <v>14.629</v>
      </c>
      <c r="FY12" s="9">
        <v>34.624000000000002</v>
      </c>
      <c r="FZ12" s="9">
        <v>26</v>
      </c>
      <c r="GA12" s="9">
        <v>48.085999999999999</v>
      </c>
      <c r="GB12" s="9">
        <v>56.576000000000001</v>
      </c>
      <c r="GC12" s="9">
        <v>18.658000000000001</v>
      </c>
      <c r="GD12" s="9">
        <v>37.917999999999999</v>
      </c>
      <c r="GE12" s="9">
        <v>3.1949999999999998</v>
      </c>
      <c r="GF12" s="9">
        <v>0.95599999999999996</v>
      </c>
      <c r="GG12" s="9">
        <v>2.2389999999999999</v>
      </c>
      <c r="GH12" s="9">
        <v>7.4880000000000004</v>
      </c>
      <c r="GI12" s="9">
        <v>3.3239999999999998</v>
      </c>
      <c r="GJ12" s="9">
        <v>4.1630000000000003</v>
      </c>
      <c r="GK12" s="9">
        <v>20.18</v>
      </c>
      <c r="GL12" s="9">
        <v>5.6829999999999998</v>
      </c>
      <c r="GM12" s="9">
        <v>14.497</v>
      </c>
      <c r="GN12" s="9">
        <v>25.713000000000001</v>
      </c>
      <c r="GO12" s="9">
        <v>8.6950000000000003</v>
      </c>
      <c r="GP12" s="9">
        <v>17.018000000000001</v>
      </c>
      <c r="GQ12" s="9">
        <v>43.529000000000003</v>
      </c>
      <c r="GR12" s="9">
        <v>38.683</v>
      </c>
      <c r="GS12" s="9">
        <v>46.735999999999997</v>
      </c>
      <c r="GT12" s="9">
        <v>78.222999999999999</v>
      </c>
      <c r="GU12" s="9">
        <v>33.156999999999996</v>
      </c>
      <c r="GV12" s="9">
        <v>45.067</v>
      </c>
      <c r="GW12" s="9">
        <v>9.859</v>
      </c>
      <c r="GX12" s="9">
        <v>6.9470000000000001</v>
      </c>
      <c r="GY12" s="9">
        <v>2.9119999999999999</v>
      </c>
      <c r="GZ12" s="9">
        <v>11.068</v>
      </c>
      <c r="HA12" s="9">
        <v>4.0129999999999999</v>
      </c>
      <c r="HB12" s="9">
        <v>7.0549999999999997</v>
      </c>
      <c r="HC12" s="9">
        <v>21.265999999999998</v>
      </c>
      <c r="HD12" s="9">
        <v>11.688000000000001</v>
      </c>
      <c r="HE12" s="9">
        <v>9.5779999999999994</v>
      </c>
      <c r="HF12" s="9">
        <v>36.03</v>
      </c>
      <c r="HG12" s="9">
        <v>10.509</v>
      </c>
      <c r="HH12" s="9">
        <v>25.521000000000001</v>
      </c>
      <c r="HI12" s="9">
        <v>38.185000000000002</v>
      </c>
      <c r="HJ12" s="9">
        <v>26</v>
      </c>
      <c r="HK12" s="9">
        <v>52</v>
      </c>
      <c r="HL12" s="9">
        <v>37.819000000000003</v>
      </c>
      <c r="HM12" s="9">
        <v>16.521000000000001</v>
      </c>
      <c r="HN12" s="9">
        <v>21.297999999999998</v>
      </c>
      <c r="HO12" s="9">
        <v>1.554</v>
      </c>
      <c r="HP12" s="9">
        <v>1.022</v>
      </c>
      <c r="HQ12" s="9">
        <v>0.53300000000000003</v>
      </c>
      <c r="HR12" s="9">
        <v>7.6719999999999997</v>
      </c>
      <c r="HS12" s="9">
        <v>5.1740000000000004</v>
      </c>
      <c r="HT12" s="9">
        <v>2.4980000000000002</v>
      </c>
      <c r="HU12" s="9">
        <v>8.7170000000000005</v>
      </c>
      <c r="HV12" s="9">
        <v>4.0720000000000001</v>
      </c>
      <c r="HW12" s="9">
        <v>4.6449999999999996</v>
      </c>
      <c r="HX12" s="9">
        <v>19.875</v>
      </c>
      <c r="HY12" s="9">
        <v>6.2530000000000001</v>
      </c>
      <c r="HZ12" s="9">
        <v>13.622</v>
      </c>
      <c r="IA12" s="9">
        <v>52</v>
      </c>
      <c r="IB12" s="9">
        <v>21</v>
      </c>
      <c r="IC12" s="9">
        <v>52</v>
      </c>
      <c r="ID12" s="9">
        <v>13.864000000000001</v>
      </c>
      <c r="IE12" s="9">
        <v>6.5540000000000003</v>
      </c>
      <c r="IF12" s="9">
        <v>7.31</v>
      </c>
      <c r="IG12" s="9">
        <v>0.94799999999999995</v>
      </c>
      <c r="IH12" s="9">
        <v>0.94799999999999995</v>
      </c>
      <c r="II12" s="9">
        <v>0</v>
      </c>
      <c r="IJ12" s="9">
        <v>3.968</v>
      </c>
      <c r="IK12" s="9">
        <v>1.7769999999999999</v>
      </c>
      <c r="IL12" s="9">
        <v>2.1909999999999998</v>
      </c>
      <c r="IM12" s="9">
        <v>2.6070000000000002</v>
      </c>
      <c r="IN12" s="9">
        <v>0.96699999999999997</v>
      </c>
      <c r="IO12" s="9">
        <v>1.64</v>
      </c>
      <c r="IP12" s="9">
        <v>6.3410000000000002</v>
      </c>
      <c r="IQ12" s="9">
        <v>2.8620000000000001</v>
      </c>
    </row>
    <row r="13" spans="1:251">
      <c r="A13" s="10">
        <v>42767</v>
      </c>
      <c r="B13" s="9"/>
      <c r="C13" s="9"/>
      <c r="D13" s="9">
        <v>164.23</v>
      </c>
      <c r="E13" s="9">
        <v>62.475000000000001</v>
      </c>
      <c r="F13" s="9">
        <v>101.755</v>
      </c>
      <c r="G13" s="9">
        <v>22.228000000000002</v>
      </c>
      <c r="H13" s="9">
        <v>10.577</v>
      </c>
      <c r="I13" s="9">
        <v>11.65</v>
      </c>
      <c r="J13" s="9">
        <v>32.232999999999997</v>
      </c>
      <c r="K13" s="9">
        <v>11.417999999999999</v>
      </c>
      <c r="L13" s="9">
        <v>20.815000000000001</v>
      </c>
      <c r="M13" s="9">
        <v>45.915999999999997</v>
      </c>
      <c r="N13" s="9">
        <v>17.600999999999999</v>
      </c>
      <c r="O13" s="9">
        <v>28.315000000000001</v>
      </c>
      <c r="P13" s="9">
        <v>63.853000000000002</v>
      </c>
      <c r="Q13" s="9">
        <v>22.879000000000001</v>
      </c>
      <c r="R13" s="9">
        <v>40.975000000000001</v>
      </c>
      <c r="S13" s="9">
        <v>26</v>
      </c>
      <c r="T13" s="9">
        <v>26</v>
      </c>
      <c r="U13" s="9">
        <v>26</v>
      </c>
      <c r="V13" s="9">
        <v>43.29</v>
      </c>
      <c r="W13" s="9">
        <v>11.96</v>
      </c>
      <c r="X13" s="9">
        <v>31.33</v>
      </c>
      <c r="Y13" s="9">
        <v>7.2859999999999996</v>
      </c>
      <c r="Z13" s="9">
        <v>2.5449999999999999</v>
      </c>
      <c r="AA13" s="9">
        <v>4.7409999999999997</v>
      </c>
      <c r="AB13" s="9">
        <v>6.9640000000000004</v>
      </c>
      <c r="AC13" s="9">
        <v>0.86699999999999999</v>
      </c>
      <c r="AD13" s="9">
        <v>6.0979999999999999</v>
      </c>
      <c r="AE13" s="9">
        <v>9.2469999999999999</v>
      </c>
      <c r="AF13" s="9">
        <v>3.1469999999999998</v>
      </c>
      <c r="AG13" s="9">
        <v>6.1</v>
      </c>
      <c r="AH13" s="9">
        <v>19.792000000000002</v>
      </c>
      <c r="AI13" s="9">
        <v>5.4009999999999998</v>
      </c>
      <c r="AJ13" s="9">
        <v>14.391</v>
      </c>
      <c r="AK13" s="9">
        <v>26</v>
      </c>
      <c r="AL13" s="9">
        <v>34.08</v>
      </c>
      <c r="AM13" s="9">
        <v>26</v>
      </c>
      <c r="AN13" s="9">
        <v>120.94</v>
      </c>
      <c r="AO13" s="9">
        <v>50.515000000000001</v>
      </c>
      <c r="AP13" s="9">
        <v>70.426000000000002</v>
      </c>
      <c r="AQ13" s="9">
        <v>14.941000000000001</v>
      </c>
      <c r="AR13" s="9">
        <v>8.032</v>
      </c>
      <c r="AS13" s="9">
        <v>6.9089999999999998</v>
      </c>
      <c r="AT13" s="9">
        <v>25.268000000000001</v>
      </c>
      <c r="AU13" s="9">
        <v>10.551</v>
      </c>
      <c r="AV13" s="9">
        <v>14.717000000000001</v>
      </c>
      <c r="AW13" s="9">
        <v>36.67</v>
      </c>
      <c r="AX13" s="9">
        <v>14.454000000000001</v>
      </c>
      <c r="AY13" s="9">
        <v>22.216000000000001</v>
      </c>
      <c r="AZ13" s="9">
        <v>44.061</v>
      </c>
      <c r="BA13" s="9">
        <v>17.477</v>
      </c>
      <c r="BB13" s="9">
        <v>26.584</v>
      </c>
      <c r="BC13" s="9">
        <v>26</v>
      </c>
      <c r="BD13" s="9">
        <v>20.637</v>
      </c>
      <c r="BE13" s="9">
        <v>26</v>
      </c>
      <c r="BF13" s="9">
        <v>27.513999999999999</v>
      </c>
      <c r="BG13" s="9">
        <v>14.007</v>
      </c>
      <c r="BH13" s="9">
        <v>13.507</v>
      </c>
      <c r="BI13" s="9">
        <v>5.1139999999999999</v>
      </c>
      <c r="BJ13" s="9">
        <v>2.0579999999999998</v>
      </c>
      <c r="BK13" s="9">
        <v>3.056</v>
      </c>
      <c r="BL13" s="9">
        <v>5.6609999999999996</v>
      </c>
      <c r="BM13" s="9">
        <v>2.6989999999999998</v>
      </c>
      <c r="BN13" s="9">
        <v>2.9620000000000002</v>
      </c>
      <c r="BO13" s="9">
        <v>6.3810000000000002</v>
      </c>
      <c r="BP13" s="9">
        <v>3.7810000000000001</v>
      </c>
      <c r="BQ13" s="9">
        <v>2.6</v>
      </c>
      <c r="BR13" s="9">
        <v>10.358000000000001</v>
      </c>
      <c r="BS13" s="9">
        <v>5.4690000000000003</v>
      </c>
      <c r="BT13" s="9">
        <v>4.8890000000000002</v>
      </c>
      <c r="BU13" s="9">
        <v>26</v>
      </c>
      <c r="BV13" s="9">
        <v>26</v>
      </c>
      <c r="BW13" s="9">
        <v>16.890999999999998</v>
      </c>
      <c r="BX13" s="9">
        <v>90.353999999999999</v>
      </c>
      <c r="BY13" s="9">
        <v>22.86</v>
      </c>
      <c r="BZ13" s="9">
        <v>67.494</v>
      </c>
      <c r="CA13" s="9">
        <v>10.829000000000001</v>
      </c>
      <c r="CB13" s="9">
        <v>2.6970000000000001</v>
      </c>
      <c r="CC13" s="9">
        <v>8.1319999999999997</v>
      </c>
      <c r="CD13" s="9">
        <v>16.760000000000002</v>
      </c>
      <c r="CE13" s="9">
        <v>3.8340000000000001</v>
      </c>
      <c r="CF13" s="9">
        <v>12.926</v>
      </c>
      <c r="CG13" s="9">
        <v>23.47</v>
      </c>
      <c r="CH13" s="9">
        <v>5.423</v>
      </c>
      <c r="CI13" s="9">
        <v>18.045999999999999</v>
      </c>
      <c r="CJ13" s="9">
        <v>39.295000000000002</v>
      </c>
      <c r="CK13" s="9">
        <v>10.906000000000001</v>
      </c>
      <c r="CL13" s="9">
        <v>28.388999999999999</v>
      </c>
      <c r="CM13" s="9">
        <v>26</v>
      </c>
      <c r="CN13" s="9">
        <v>44.548999999999999</v>
      </c>
      <c r="CO13" s="9">
        <v>26</v>
      </c>
      <c r="CP13" s="9">
        <v>101.39</v>
      </c>
      <c r="CQ13" s="9">
        <v>53.622</v>
      </c>
      <c r="CR13" s="9">
        <v>47.768000000000001</v>
      </c>
      <c r="CS13" s="9">
        <v>16.513000000000002</v>
      </c>
      <c r="CT13" s="9">
        <v>9.9390000000000001</v>
      </c>
      <c r="CU13" s="9">
        <v>6.5739999999999998</v>
      </c>
      <c r="CV13" s="9">
        <v>21.132999999999999</v>
      </c>
      <c r="CW13" s="9">
        <v>10.282999999999999</v>
      </c>
      <c r="CX13" s="9">
        <v>10.851000000000001</v>
      </c>
      <c r="CY13" s="9">
        <v>28.827000000000002</v>
      </c>
      <c r="CZ13" s="9">
        <v>15.958</v>
      </c>
      <c r="DA13" s="9">
        <v>12.869</v>
      </c>
      <c r="DB13" s="9">
        <v>34.915999999999997</v>
      </c>
      <c r="DC13" s="9">
        <v>17.440999999999999</v>
      </c>
      <c r="DD13" s="9">
        <v>17.475000000000001</v>
      </c>
      <c r="DE13" s="9">
        <v>26</v>
      </c>
      <c r="DF13" s="9">
        <v>26</v>
      </c>
      <c r="DG13" s="9">
        <v>25.273</v>
      </c>
      <c r="DH13" s="9">
        <v>54.603999999999999</v>
      </c>
      <c r="DI13" s="9">
        <v>12.701000000000001</v>
      </c>
      <c r="DJ13" s="9">
        <v>41.902999999999999</v>
      </c>
      <c r="DK13" s="9">
        <v>5.1230000000000002</v>
      </c>
      <c r="DL13" s="9">
        <v>0</v>
      </c>
      <c r="DM13" s="9">
        <v>5.1230000000000002</v>
      </c>
      <c r="DN13" s="9">
        <v>11.912000000000001</v>
      </c>
      <c r="DO13" s="9">
        <v>3.0710000000000002</v>
      </c>
      <c r="DP13" s="9">
        <v>8.8409999999999993</v>
      </c>
      <c r="DQ13" s="9">
        <v>13.234999999999999</v>
      </c>
      <c r="DR13" s="9">
        <v>2.98</v>
      </c>
      <c r="DS13" s="9">
        <v>10.255000000000001</v>
      </c>
      <c r="DT13" s="9">
        <v>24.335000000000001</v>
      </c>
      <c r="DU13" s="9">
        <v>6.65</v>
      </c>
      <c r="DV13" s="9">
        <v>17.684999999999999</v>
      </c>
      <c r="DW13" s="9">
        <v>26</v>
      </c>
      <c r="DX13" s="9">
        <v>52</v>
      </c>
      <c r="DY13" s="9">
        <v>24.818000000000001</v>
      </c>
      <c r="DZ13" s="9">
        <v>35.75</v>
      </c>
      <c r="EA13" s="9">
        <v>10.159000000000001</v>
      </c>
      <c r="EB13" s="9">
        <v>25.591000000000001</v>
      </c>
      <c r="EC13" s="9">
        <v>5.7060000000000004</v>
      </c>
      <c r="ED13" s="9">
        <v>2.6970000000000001</v>
      </c>
      <c r="EE13" s="9">
        <v>3.0089999999999999</v>
      </c>
      <c r="EF13" s="9">
        <v>4.8490000000000002</v>
      </c>
      <c r="EG13" s="9">
        <v>0.76300000000000001</v>
      </c>
      <c r="EH13" s="9">
        <v>4.0860000000000003</v>
      </c>
      <c r="EI13" s="9">
        <v>10.234</v>
      </c>
      <c r="EJ13" s="9">
        <v>2.4430000000000001</v>
      </c>
      <c r="EK13" s="9">
        <v>7.7910000000000004</v>
      </c>
      <c r="EL13" s="9">
        <v>14.961</v>
      </c>
      <c r="EM13" s="9">
        <v>4.2560000000000002</v>
      </c>
      <c r="EN13" s="9">
        <v>10.704000000000001</v>
      </c>
      <c r="EO13" s="9">
        <v>26</v>
      </c>
      <c r="EP13" s="9">
        <v>36.790999999999997</v>
      </c>
      <c r="EQ13" s="9">
        <v>26</v>
      </c>
      <c r="ER13" s="9">
        <v>50.232999999999997</v>
      </c>
      <c r="ES13" s="9">
        <v>19.986999999999998</v>
      </c>
      <c r="ET13" s="9">
        <v>30.245999999999999</v>
      </c>
      <c r="EU13" s="9">
        <v>5.7069999999999999</v>
      </c>
      <c r="EV13" s="9">
        <v>4.1619999999999999</v>
      </c>
      <c r="EW13" s="9">
        <v>1.5449999999999999</v>
      </c>
      <c r="EX13" s="9">
        <v>11.23</v>
      </c>
      <c r="EY13" s="9">
        <v>3.302</v>
      </c>
      <c r="EZ13" s="9">
        <v>7.9279999999999999</v>
      </c>
      <c r="FA13" s="9">
        <v>16.210999999999999</v>
      </c>
      <c r="FB13" s="9">
        <v>7.1740000000000004</v>
      </c>
      <c r="FC13" s="9">
        <v>9.0370000000000008</v>
      </c>
      <c r="FD13" s="9">
        <v>17.085000000000001</v>
      </c>
      <c r="FE13" s="9">
        <v>5.3490000000000002</v>
      </c>
      <c r="FF13" s="9">
        <v>11.736000000000001</v>
      </c>
      <c r="FG13" s="9">
        <v>26</v>
      </c>
      <c r="FH13" s="9">
        <v>17</v>
      </c>
      <c r="FI13" s="9">
        <v>26</v>
      </c>
      <c r="FJ13" s="9">
        <v>51.156999999999996</v>
      </c>
      <c r="FK13" s="9">
        <v>33.634999999999998</v>
      </c>
      <c r="FL13" s="9">
        <v>17.521999999999998</v>
      </c>
      <c r="FM13" s="9">
        <v>10.805999999999999</v>
      </c>
      <c r="FN13" s="9">
        <v>5.7770000000000001</v>
      </c>
      <c r="FO13" s="9">
        <v>5.0289999999999999</v>
      </c>
      <c r="FP13" s="9">
        <v>9.9030000000000005</v>
      </c>
      <c r="FQ13" s="9">
        <v>6.98</v>
      </c>
      <c r="FR13" s="9">
        <v>2.923</v>
      </c>
      <c r="FS13" s="9">
        <v>12.616</v>
      </c>
      <c r="FT13" s="9">
        <v>8.7840000000000007</v>
      </c>
      <c r="FU13" s="9">
        <v>3.8319999999999999</v>
      </c>
      <c r="FV13" s="9">
        <v>17.832000000000001</v>
      </c>
      <c r="FW13" s="9">
        <v>12.093</v>
      </c>
      <c r="FX13" s="9">
        <v>5.7389999999999999</v>
      </c>
      <c r="FY13" s="9">
        <v>24.963000000000001</v>
      </c>
      <c r="FZ13" s="9">
        <v>26</v>
      </c>
      <c r="GA13" s="9">
        <v>16.617999999999999</v>
      </c>
      <c r="GB13" s="9">
        <v>62.253999999999998</v>
      </c>
      <c r="GC13" s="9">
        <v>13.916</v>
      </c>
      <c r="GD13" s="9">
        <v>48.338000000000001</v>
      </c>
      <c r="GE13" s="9">
        <v>6.609</v>
      </c>
      <c r="GF13" s="9">
        <v>1.6579999999999999</v>
      </c>
      <c r="GG13" s="9">
        <v>4.9509999999999996</v>
      </c>
      <c r="GH13" s="9">
        <v>12.645</v>
      </c>
      <c r="GI13" s="9">
        <v>2.1440000000000001</v>
      </c>
      <c r="GJ13" s="9">
        <v>10.500999999999999</v>
      </c>
      <c r="GK13" s="9">
        <v>17.279</v>
      </c>
      <c r="GL13" s="9">
        <v>4.1360000000000001</v>
      </c>
      <c r="GM13" s="9">
        <v>13.143000000000001</v>
      </c>
      <c r="GN13" s="9">
        <v>25.721</v>
      </c>
      <c r="GO13" s="9">
        <v>5.9790000000000001</v>
      </c>
      <c r="GP13" s="9">
        <v>19.742000000000001</v>
      </c>
      <c r="GQ13" s="9">
        <v>26</v>
      </c>
      <c r="GR13" s="9">
        <v>26</v>
      </c>
      <c r="GS13" s="9">
        <v>26</v>
      </c>
      <c r="GT13" s="9">
        <v>77.706000000000003</v>
      </c>
      <c r="GU13" s="9">
        <v>31.327000000000002</v>
      </c>
      <c r="GV13" s="9">
        <v>46.378999999999998</v>
      </c>
      <c r="GW13" s="9">
        <v>12.728999999999999</v>
      </c>
      <c r="GX13" s="9">
        <v>6.2389999999999999</v>
      </c>
      <c r="GY13" s="9">
        <v>6.49</v>
      </c>
      <c r="GZ13" s="9">
        <v>15.260999999999999</v>
      </c>
      <c r="HA13" s="9">
        <v>6.0270000000000001</v>
      </c>
      <c r="HB13" s="9">
        <v>9.234</v>
      </c>
      <c r="HC13" s="9">
        <v>19.257000000000001</v>
      </c>
      <c r="HD13" s="9">
        <v>6.5069999999999997</v>
      </c>
      <c r="HE13" s="9">
        <v>12.75</v>
      </c>
      <c r="HF13" s="9">
        <v>30.457999999999998</v>
      </c>
      <c r="HG13" s="9">
        <v>12.554</v>
      </c>
      <c r="HH13" s="9">
        <v>17.904</v>
      </c>
      <c r="HI13" s="9">
        <v>26</v>
      </c>
      <c r="HJ13" s="9">
        <v>25.606000000000002</v>
      </c>
      <c r="HK13" s="9">
        <v>25.952000000000002</v>
      </c>
      <c r="HL13" s="9">
        <v>37.46</v>
      </c>
      <c r="HM13" s="9">
        <v>20.015000000000001</v>
      </c>
      <c r="HN13" s="9">
        <v>17.443999999999999</v>
      </c>
      <c r="HO13" s="9">
        <v>6.1550000000000002</v>
      </c>
      <c r="HP13" s="9">
        <v>3.6869999999999998</v>
      </c>
      <c r="HQ13" s="9">
        <v>2.468</v>
      </c>
      <c r="HR13" s="9">
        <v>8.7430000000000003</v>
      </c>
      <c r="HS13" s="9">
        <v>4.7009999999999996</v>
      </c>
      <c r="HT13" s="9">
        <v>4.0419999999999998</v>
      </c>
      <c r="HU13" s="9">
        <v>9.8529999999999998</v>
      </c>
      <c r="HV13" s="9">
        <v>5.8010000000000002</v>
      </c>
      <c r="HW13" s="9">
        <v>4.0519999999999996</v>
      </c>
      <c r="HX13" s="9">
        <v>12.709</v>
      </c>
      <c r="HY13" s="9">
        <v>5.8259999999999996</v>
      </c>
      <c r="HZ13" s="9">
        <v>6.8819999999999997</v>
      </c>
      <c r="IA13" s="9">
        <v>26</v>
      </c>
      <c r="IB13" s="9">
        <v>26</v>
      </c>
      <c r="IC13" s="9">
        <v>26</v>
      </c>
      <c r="ID13" s="9">
        <v>14.324999999999999</v>
      </c>
      <c r="IE13" s="9">
        <v>11.223000000000001</v>
      </c>
      <c r="IF13" s="9">
        <v>3.101</v>
      </c>
      <c r="IG13" s="9">
        <v>1.8480000000000001</v>
      </c>
      <c r="IH13" s="9">
        <v>1.052</v>
      </c>
      <c r="II13" s="9">
        <v>0.79600000000000004</v>
      </c>
      <c r="IJ13" s="9">
        <v>1.2450000000000001</v>
      </c>
      <c r="IK13" s="9">
        <v>1.2450000000000001</v>
      </c>
      <c r="IL13" s="9">
        <v>0</v>
      </c>
      <c r="IM13" s="9">
        <v>5.907</v>
      </c>
      <c r="IN13" s="9">
        <v>4.9379999999999997</v>
      </c>
      <c r="IO13" s="9">
        <v>0.97</v>
      </c>
      <c r="IP13" s="9">
        <v>5.3239999999999998</v>
      </c>
      <c r="IQ13" s="9">
        <v>3.988</v>
      </c>
    </row>
    <row r="14" spans="1:251">
      <c r="A14" s="10">
        <v>43132</v>
      </c>
      <c r="B14" s="9"/>
      <c r="C14" s="9">
        <v>0</v>
      </c>
      <c r="D14" s="9">
        <v>183.55500000000001</v>
      </c>
      <c r="E14" s="9">
        <v>64.084000000000003</v>
      </c>
      <c r="F14" s="9">
        <v>119.471</v>
      </c>
      <c r="G14" s="9">
        <v>15.324</v>
      </c>
      <c r="H14" s="9">
        <v>4.9530000000000003</v>
      </c>
      <c r="I14" s="9">
        <v>10.371</v>
      </c>
      <c r="J14" s="9">
        <v>37.246000000000002</v>
      </c>
      <c r="K14" s="9">
        <v>13.253</v>
      </c>
      <c r="L14" s="9">
        <v>23.992000000000001</v>
      </c>
      <c r="M14" s="9">
        <v>48.207999999999998</v>
      </c>
      <c r="N14" s="9">
        <v>17.297000000000001</v>
      </c>
      <c r="O14" s="9">
        <v>30.911000000000001</v>
      </c>
      <c r="P14" s="9">
        <v>82.777000000000001</v>
      </c>
      <c r="Q14" s="9">
        <v>28.58</v>
      </c>
      <c r="R14" s="9">
        <v>54.197000000000003</v>
      </c>
      <c r="S14" s="9">
        <v>40</v>
      </c>
      <c r="T14" s="9">
        <v>34</v>
      </c>
      <c r="U14" s="9">
        <v>42.777999999999999</v>
      </c>
      <c r="V14" s="9">
        <v>58.988999999999997</v>
      </c>
      <c r="W14" s="9">
        <v>15.691000000000001</v>
      </c>
      <c r="X14" s="9">
        <v>43.298000000000002</v>
      </c>
      <c r="Y14" s="9">
        <v>3.19</v>
      </c>
      <c r="Z14" s="9">
        <v>0.58699999999999997</v>
      </c>
      <c r="AA14" s="9">
        <v>2.6030000000000002</v>
      </c>
      <c r="AB14" s="9">
        <v>6.8289999999999997</v>
      </c>
      <c r="AC14" s="9">
        <v>1.095</v>
      </c>
      <c r="AD14" s="9">
        <v>5.7329999999999997</v>
      </c>
      <c r="AE14" s="9">
        <v>16.972999999999999</v>
      </c>
      <c r="AF14" s="9">
        <v>5.7830000000000004</v>
      </c>
      <c r="AG14" s="9">
        <v>11.19</v>
      </c>
      <c r="AH14" s="9">
        <v>31.998000000000001</v>
      </c>
      <c r="AI14" s="9">
        <v>8.2260000000000009</v>
      </c>
      <c r="AJ14" s="9">
        <v>23.771999999999998</v>
      </c>
      <c r="AK14" s="9">
        <v>52</v>
      </c>
      <c r="AL14" s="9">
        <v>52</v>
      </c>
      <c r="AM14" s="9">
        <v>52</v>
      </c>
      <c r="AN14" s="9">
        <v>124.566</v>
      </c>
      <c r="AO14" s="9">
        <v>48.393000000000001</v>
      </c>
      <c r="AP14" s="9">
        <v>76.173000000000002</v>
      </c>
      <c r="AQ14" s="9">
        <v>12.134</v>
      </c>
      <c r="AR14" s="9">
        <v>4.3659999999999997</v>
      </c>
      <c r="AS14" s="9">
        <v>7.7679999999999998</v>
      </c>
      <c r="AT14" s="9">
        <v>30.417000000000002</v>
      </c>
      <c r="AU14" s="9">
        <v>12.157999999999999</v>
      </c>
      <c r="AV14" s="9">
        <v>18.259</v>
      </c>
      <c r="AW14" s="9">
        <v>31.234999999999999</v>
      </c>
      <c r="AX14" s="9">
        <v>11.513999999999999</v>
      </c>
      <c r="AY14" s="9">
        <v>19.721</v>
      </c>
      <c r="AZ14" s="9">
        <v>50.779000000000003</v>
      </c>
      <c r="BA14" s="9">
        <v>20.353999999999999</v>
      </c>
      <c r="BB14" s="9">
        <v>30.425000000000001</v>
      </c>
      <c r="BC14" s="9">
        <v>28.263000000000002</v>
      </c>
      <c r="BD14" s="9">
        <v>30</v>
      </c>
      <c r="BE14" s="9">
        <v>26</v>
      </c>
      <c r="BF14" s="9">
        <v>29.821000000000002</v>
      </c>
      <c r="BG14" s="9">
        <v>15.651999999999999</v>
      </c>
      <c r="BH14" s="9">
        <v>14.169</v>
      </c>
      <c r="BI14" s="9">
        <v>2.1989999999999998</v>
      </c>
      <c r="BJ14" s="9">
        <v>1.6919999999999999</v>
      </c>
      <c r="BK14" s="9">
        <v>0.50700000000000001</v>
      </c>
      <c r="BL14" s="9">
        <v>7.2080000000000002</v>
      </c>
      <c r="BM14" s="9">
        <v>4.173</v>
      </c>
      <c r="BN14" s="9">
        <v>3.0350000000000001</v>
      </c>
      <c r="BO14" s="9">
        <v>9.1140000000000008</v>
      </c>
      <c r="BP14" s="9">
        <v>2.3839999999999999</v>
      </c>
      <c r="BQ14" s="9">
        <v>6.73</v>
      </c>
      <c r="BR14" s="9">
        <v>11.3</v>
      </c>
      <c r="BS14" s="9">
        <v>7.4029999999999996</v>
      </c>
      <c r="BT14" s="9">
        <v>3.8969999999999998</v>
      </c>
      <c r="BU14" s="9">
        <v>29.175999999999998</v>
      </c>
      <c r="BV14" s="9">
        <v>32.671999999999997</v>
      </c>
      <c r="BW14" s="9">
        <v>29.206</v>
      </c>
      <c r="BX14" s="9">
        <v>92.087000000000003</v>
      </c>
      <c r="BY14" s="9">
        <v>27.931999999999999</v>
      </c>
      <c r="BZ14" s="9">
        <v>64.155000000000001</v>
      </c>
      <c r="CA14" s="9">
        <v>6.2670000000000003</v>
      </c>
      <c r="CB14" s="9">
        <v>0.33200000000000002</v>
      </c>
      <c r="CC14" s="9">
        <v>5.9349999999999996</v>
      </c>
      <c r="CD14" s="9">
        <v>18.068999999999999</v>
      </c>
      <c r="CE14" s="9">
        <v>5.7329999999999997</v>
      </c>
      <c r="CF14" s="9">
        <v>12.336</v>
      </c>
      <c r="CG14" s="9">
        <v>25.15</v>
      </c>
      <c r="CH14" s="9">
        <v>8.6760000000000002</v>
      </c>
      <c r="CI14" s="9">
        <v>16.474</v>
      </c>
      <c r="CJ14" s="9">
        <v>42.600999999999999</v>
      </c>
      <c r="CK14" s="9">
        <v>13.192</v>
      </c>
      <c r="CL14" s="9">
        <v>29.408999999999999</v>
      </c>
      <c r="CM14" s="9">
        <v>44.37</v>
      </c>
      <c r="CN14" s="9">
        <v>41.674999999999997</v>
      </c>
      <c r="CO14" s="9">
        <v>44.371000000000002</v>
      </c>
      <c r="CP14" s="9">
        <v>121.289</v>
      </c>
      <c r="CQ14" s="9">
        <v>51.804000000000002</v>
      </c>
      <c r="CR14" s="9">
        <v>69.484999999999999</v>
      </c>
      <c r="CS14" s="9">
        <v>11.256</v>
      </c>
      <c r="CT14" s="9">
        <v>6.3140000000000001</v>
      </c>
      <c r="CU14" s="9">
        <v>4.9420000000000002</v>
      </c>
      <c r="CV14" s="9">
        <v>26.385000000000002</v>
      </c>
      <c r="CW14" s="9">
        <v>11.693</v>
      </c>
      <c r="CX14" s="9">
        <v>14.691000000000001</v>
      </c>
      <c r="CY14" s="9">
        <v>32.171999999999997</v>
      </c>
      <c r="CZ14" s="9">
        <v>11.006</v>
      </c>
      <c r="DA14" s="9">
        <v>21.166</v>
      </c>
      <c r="DB14" s="9">
        <v>51.475999999999999</v>
      </c>
      <c r="DC14" s="9">
        <v>22.791</v>
      </c>
      <c r="DD14" s="9">
        <v>28.684999999999999</v>
      </c>
      <c r="DE14" s="9">
        <v>37.334000000000003</v>
      </c>
      <c r="DF14" s="9">
        <v>30.172000000000001</v>
      </c>
      <c r="DG14" s="9">
        <v>39</v>
      </c>
      <c r="DH14" s="9">
        <v>61.012999999999998</v>
      </c>
      <c r="DI14" s="9">
        <v>21.077000000000002</v>
      </c>
      <c r="DJ14" s="9">
        <v>39.935000000000002</v>
      </c>
      <c r="DK14" s="9">
        <v>3.5089999999999999</v>
      </c>
      <c r="DL14" s="9">
        <v>0.33200000000000002</v>
      </c>
      <c r="DM14" s="9">
        <v>3.177</v>
      </c>
      <c r="DN14" s="9">
        <v>12.661</v>
      </c>
      <c r="DO14" s="9">
        <v>4.62</v>
      </c>
      <c r="DP14" s="9">
        <v>8.0410000000000004</v>
      </c>
      <c r="DQ14" s="9">
        <v>15.965</v>
      </c>
      <c r="DR14" s="9">
        <v>5.242</v>
      </c>
      <c r="DS14" s="9">
        <v>10.723000000000001</v>
      </c>
      <c r="DT14" s="9">
        <v>28.878</v>
      </c>
      <c r="DU14" s="9">
        <v>10.882999999999999</v>
      </c>
      <c r="DV14" s="9">
        <v>17.995000000000001</v>
      </c>
      <c r="DW14" s="9">
        <v>48.997</v>
      </c>
      <c r="DX14" s="9">
        <v>52</v>
      </c>
      <c r="DY14" s="9">
        <v>45.920999999999999</v>
      </c>
      <c r="DZ14" s="9">
        <v>31.074000000000002</v>
      </c>
      <c r="EA14" s="9">
        <v>6.8550000000000004</v>
      </c>
      <c r="EB14" s="9">
        <v>24.219000000000001</v>
      </c>
      <c r="EC14" s="9">
        <v>2.7589999999999999</v>
      </c>
      <c r="ED14" s="9">
        <v>0</v>
      </c>
      <c r="EE14" s="9">
        <v>2.7589999999999999</v>
      </c>
      <c r="EF14" s="9">
        <v>5.4080000000000004</v>
      </c>
      <c r="EG14" s="9">
        <v>1.1120000000000001</v>
      </c>
      <c r="EH14" s="9">
        <v>4.2949999999999999</v>
      </c>
      <c r="EI14" s="9">
        <v>9.1850000000000005</v>
      </c>
      <c r="EJ14" s="9">
        <v>3.4340000000000002</v>
      </c>
      <c r="EK14" s="9">
        <v>5.7510000000000003</v>
      </c>
      <c r="EL14" s="9">
        <v>13.723000000000001</v>
      </c>
      <c r="EM14" s="9">
        <v>2.3079999999999998</v>
      </c>
      <c r="EN14" s="9">
        <v>11.414999999999999</v>
      </c>
      <c r="EO14" s="9">
        <v>30</v>
      </c>
      <c r="EP14" s="9">
        <v>26</v>
      </c>
      <c r="EQ14" s="9">
        <v>37.411000000000001</v>
      </c>
      <c r="ER14" s="9">
        <v>62.84</v>
      </c>
      <c r="ES14" s="9">
        <v>22.263999999999999</v>
      </c>
      <c r="ET14" s="9">
        <v>40.576000000000001</v>
      </c>
      <c r="EU14" s="9">
        <v>6.218</v>
      </c>
      <c r="EV14" s="9">
        <v>3.26</v>
      </c>
      <c r="EW14" s="9">
        <v>2.9580000000000002</v>
      </c>
      <c r="EX14" s="9">
        <v>8.76</v>
      </c>
      <c r="EY14" s="9">
        <v>2.516</v>
      </c>
      <c r="EZ14" s="9">
        <v>6.2439999999999998</v>
      </c>
      <c r="FA14" s="9">
        <v>18.501999999999999</v>
      </c>
      <c r="FB14" s="9">
        <v>5.0640000000000001</v>
      </c>
      <c r="FC14" s="9">
        <v>13.438000000000001</v>
      </c>
      <c r="FD14" s="9">
        <v>29.361000000000001</v>
      </c>
      <c r="FE14" s="9">
        <v>11.425000000000001</v>
      </c>
      <c r="FF14" s="9">
        <v>17.936</v>
      </c>
      <c r="FG14" s="9">
        <v>43</v>
      </c>
      <c r="FH14" s="9">
        <v>49.689</v>
      </c>
      <c r="FI14" s="9">
        <v>43</v>
      </c>
      <c r="FJ14" s="9">
        <v>58.448999999999998</v>
      </c>
      <c r="FK14" s="9">
        <v>29.54</v>
      </c>
      <c r="FL14" s="9">
        <v>28.908999999999999</v>
      </c>
      <c r="FM14" s="9">
        <v>5.0380000000000003</v>
      </c>
      <c r="FN14" s="9">
        <v>3.0539999999999998</v>
      </c>
      <c r="FO14" s="9">
        <v>1.9850000000000001</v>
      </c>
      <c r="FP14" s="9">
        <v>17.623999999999999</v>
      </c>
      <c r="FQ14" s="9">
        <v>9.1769999999999996</v>
      </c>
      <c r="FR14" s="9">
        <v>8.4469999999999992</v>
      </c>
      <c r="FS14" s="9">
        <v>13.67</v>
      </c>
      <c r="FT14" s="9">
        <v>5.9420000000000002</v>
      </c>
      <c r="FU14" s="9">
        <v>7.7279999999999998</v>
      </c>
      <c r="FV14" s="9">
        <v>22.114999999999998</v>
      </c>
      <c r="FW14" s="9">
        <v>11.367000000000001</v>
      </c>
      <c r="FX14" s="9">
        <v>10.749000000000001</v>
      </c>
      <c r="FY14" s="9">
        <v>30</v>
      </c>
      <c r="FZ14" s="9">
        <v>29.63</v>
      </c>
      <c r="GA14" s="9">
        <v>29.5</v>
      </c>
      <c r="GB14" s="9">
        <v>69.224000000000004</v>
      </c>
      <c r="GC14" s="9">
        <v>22.591999999999999</v>
      </c>
      <c r="GD14" s="9">
        <v>46.631999999999998</v>
      </c>
      <c r="GE14" s="9">
        <v>6.7880000000000003</v>
      </c>
      <c r="GF14" s="9">
        <v>1.3140000000000001</v>
      </c>
      <c r="GG14" s="9">
        <v>5.4749999999999996</v>
      </c>
      <c r="GH14" s="9">
        <v>13.93</v>
      </c>
      <c r="GI14" s="9">
        <v>5.3380000000000001</v>
      </c>
      <c r="GJ14" s="9">
        <v>8.5920000000000005</v>
      </c>
      <c r="GK14" s="9">
        <v>15.811</v>
      </c>
      <c r="GL14" s="9">
        <v>5.4189999999999996</v>
      </c>
      <c r="GM14" s="9">
        <v>10.391999999999999</v>
      </c>
      <c r="GN14" s="9">
        <v>32.694000000000003</v>
      </c>
      <c r="GO14" s="9">
        <v>10.521000000000001</v>
      </c>
      <c r="GP14" s="9">
        <v>22.173999999999999</v>
      </c>
      <c r="GQ14" s="9">
        <v>46.078000000000003</v>
      </c>
      <c r="GR14" s="9">
        <v>42.231999999999999</v>
      </c>
      <c r="GS14" s="9">
        <v>46.198999999999998</v>
      </c>
      <c r="GT14" s="9">
        <v>89.971999999999994</v>
      </c>
      <c r="GU14" s="9">
        <v>32.731000000000002</v>
      </c>
      <c r="GV14" s="9">
        <v>57.241</v>
      </c>
      <c r="GW14" s="9">
        <v>6.335</v>
      </c>
      <c r="GX14" s="9">
        <v>2.367</v>
      </c>
      <c r="GY14" s="9">
        <v>3.968</v>
      </c>
      <c r="GZ14" s="9">
        <v>18.602</v>
      </c>
      <c r="HA14" s="9">
        <v>6.907</v>
      </c>
      <c r="HB14" s="9">
        <v>11.695</v>
      </c>
      <c r="HC14" s="9">
        <v>24.911999999999999</v>
      </c>
      <c r="HD14" s="9">
        <v>8.3409999999999993</v>
      </c>
      <c r="HE14" s="9">
        <v>16.571000000000002</v>
      </c>
      <c r="HF14" s="9">
        <v>40.122999999999998</v>
      </c>
      <c r="HG14" s="9">
        <v>15.116</v>
      </c>
      <c r="HH14" s="9">
        <v>25.007000000000001</v>
      </c>
      <c r="HI14" s="9">
        <v>40.329000000000001</v>
      </c>
      <c r="HJ14" s="9">
        <v>33.581000000000003</v>
      </c>
      <c r="HK14" s="9">
        <v>43.725000000000001</v>
      </c>
      <c r="HL14" s="9">
        <v>42.744999999999997</v>
      </c>
      <c r="HM14" s="9">
        <v>17.928999999999998</v>
      </c>
      <c r="HN14" s="9">
        <v>24.815999999999999</v>
      </c>
      <c r="HO14" s="9">
        <v>3.081</v>
      </c>
      <c r="HP14" s="9">
        <v>2.5750000000000002</v>
      </c>
      <c r="HQ14" s="9">
        <v>0.50700000000000001</v>
      </c>
      <c r="HR14" s="9">
        <v>9.6199999999999992</v>
      </c>
      <c r="HS14" s="9">
        <v>3.4129999999999998</v>
      </c>
      <c r="HT14" s="9">
        <v>6.2060000000000004</v>
      </c>
      <c r="HU14" s="9">
        <v>13.288</v>
      </c>
      <c r="HV14" s="9">
        <v>4.923</v>
      </c>
      <c r="HW14" s="9">
        <v>8.3650000000000002</v>
      </c>
      <c r="HX14" s="9">
        <v>16.756</v>
      </c>
      <c r="HY14" s="9">
        <v>7.0179999999999998</v>
      </c>
      <c r="HZ14" s="9">
        <v>9.7379999999999995</v>
      </c>
      <c r="IA14" s="9">
        <v>30</v>
      </c>
      <c r="IB14" s="9">
        <v>30</v>
      </c>
      <c r="IC14" s="9">
        <v>27.879000000000001</v>
      </c>
      <c r="ID14" s="9">
        <v>11.435</v>
      </c>
      <c r="IE14" s="9">
        <v>6.4850000000000003</v>
      </c>
      <c r="IF14" s="9">
        <v>4.95</v>
      </c>
      <c r="IG14" s="9">
        <v>1.319</v>
      </c>
      <c r="IH14" s="9">
        <v>0.39</v>
      </c>
      <c r="II14" s="9">
        <v>0.92800000000000005</v>
      </c>
      <c r="IJ14" s="9">
        <v>2.302</v>
      </c>
      <c r="IK14" s="9">
        <v>1.7669999999999999</v>
      </c>
      <c r="IL14" s="9">
        <v>0.53500000000000003</v>
      </c>
      <c r="IM14" s="9">
        <v>3.3109999999999999</v>
      </c>
      <c r="IN14" s="9">
        <v>0.999</v>
      </c>
      <c r="IO14" s="9">
        <v>2.3119999999999998</v>
      </c>
      <c r="IP14" s="9">
        <v>4.5039999999999996</v>
      </c>
      <c r="IQ14" s="9">
        <v>3.3290000000000002</v>
      </c>
    </row>
    <row r="15" spans="1:251">
      <c r="A15" s="10">
        <v>43497</v>
      </c>
      <c r="B15" s="9">
        <v>0</v>
      </c>
      <c r="C15" s="9">
        <v>0</v>
      </c>
      <c r="D15" s="9">
        <v>182.667</v>
      </c>
      <c r="E15" s="9">
        <v>68.736000000000004</v>
      </c>
      <c r="F15" s="9">
        <v>113.931</v>
      </c>
      <c r="G15" s="9">
        <v>22.097000000000001</v>
      </c>
      <c r="H15" s="9">
        <v>6.9210000000000003</v>
      </c>
      <c r="I15" s="9">
        <v>15.176</v>
      </c>
      <c r="J15" s="9">
        <v>25.547999999999998</v>
      </c>
      <c r="K15" s="9">
        <v>12.516</v>
      </c>
      <c r="L15" s="9">
        <v>13.032</v>
      </c>
      <c r="M15" s="9">
        <v>47.213999999999999</v>
      </c>
      <c r="N15" s="9">
        <v>22.901</v>
      </c>
      <c r="O15" s="9">
        <v>24.312000000000001</v>
      </c>
      <c r="P15" s="9">
        <v>87.808000000000007</v>
      </c>
      <c r="Q15" s="9">
        <v>26.396999999999998</v>
      </c>
      <c r="R15" s="9">
        <v>61.411000000000001</v>
      </c>
      <c r="S15" s="9">
        <v>42</v>
      </c>
      <c r="T15" s="9">
        <v>26</v>
      </c>
      <c r="U15" s="9">
        <v>52</v>
      </c>
      <c r="V15" s="9">
        <v>54.195999999999998</v>
      </c>
      <c r="W15" s="9">
        <v>15.84</v>
      </c>
      <c r="X15" s="9">
        <v>38.356000000000002</v>
      </c>
      <c r="Y15" s="9">
        <v>6.593</v>
      </c>
      <c r="Z15" s="9">
        <v>1.393</v>
      </c>
      <c r="AA15" s="9">
        <v>5.2</v>
      </c>
      <c r="AB15" s="9">
        <v>3.9020000000000001</v>
      </c>
      <c r="AC15" s="9">
        <v>1.363</v>
      </c>
      <c r="AD15" s="9">
        <v>2.5390000000000001</v>
      </c>
      <c r="AE15" s="9">
        <v>9.6769999999999996</v>
      </c>
      <c r="AF15" s="9">
        <v>3.4350000000000001</v>
      </c>
      <c r="AG15" s="9">
        <v>6.242</v>
      </c>
      <c r="AH15" s="9">
        <v>34.024000000000001</v>
      </c>
      <c r="AI15" s="9">
        <v>9.6489999999999991</v>
      </c>
      <c r="AJ15" s="9">
        <v>24.375</v>
      </c>
      <c r="AK15" s="9">
        <v>52</v>
      </c>
      <c r="AL15" s="9">
        <v>52</v>
      </c>
      <c r="AM15" s="9">
        <v>52</v>
      </c>
      <c r="AN15" s="9">
        <v>128.47</v>
      </c>
      <c r="AO15" s="9">
        <v>52.895000000000003</v>
      </c>
      <c r="AP15" s="9">
        <v>75.575000000000003</v>
      </c>
      <c r="AQ15" s="9">
        <v>15.504</v>
      </c>
      <c r="AR15" s="9">
        <v>5.5279999999999996</v>
      </c>
      <c r="AS15" s="9">
        <v>9.9760000000000009</v>
      </c>
      <c r="AT15" s="9">
        <v>21.646000000000001</v>
      </c>
      <c r="AU15" s="9">
        <v>11.153</v>
      </c>
      <c r="AV15" s="9">
        <v>10.493</v>
      </c>
      <c r="AW15" s="9">
        <v>37.536000000000001</v>
      </c>
      <c r="AX15" s="9">
        <v>19.466000000000001</v>
      </c>
      <c r="AY15" s="9">
        <v>18.07</v>
      </c>
      <c r="AZ15" s="9">
        <v>53.783999999999999</v>
      </c>
      <c r="BA15" s="9">
        <v>16.748000000000001</v>
      </c>
      <c r="BB15" s="9">
        <v>37.036000000000001</v>
      </c>
      <c r="BC15" s="9">
        <v>26</v>
      </c>
      <c r="BD15" s="9">
        <v>26</v>
      </c>
      <c r="BE15" s="9">
        <v>40</v>
      </c>
      <c r="BF15" s="9">
        <v>31.055</v>
      </c>
      <c r="BG15" s="9">
        <v>14.061</v>
      </c>
      <c r="BH15" s="9">
        <v>16.995000000000001</v>
      </c>
      <c r="BI15" s="9">
        <v>4.0529999999999999</v>
      </c>
      <c r="BJ15" s="9">
        <v>0.53400000000000003</v>
      </c>
      <c r="BK15" s="9">
        <v>3.5190000000000001</v>
      </c>
      <c r="BL15" s="9">
        <v>4.0469999999999997</v>
      </c>
      <c r="BM15" s="9">
        <v>1.859</v>
      </c>
      <c r="BN15" s="9">
        <v>2.1869999999999998</v>
      </c>
      <c r="BO15" s="9">
        <v>7.0940000000000003</v>
      </c>
      <c r="BP15" s="9">
        <v>3.9660000000000002</v>
      </c>
      <c r="BQ15" s="9">
        <v>3.1280000000000001</v>
      </c>
      <c r="BR15" s="9">
        <v>15.861000000000001</v>
      </c>
      <c r="BS15" s="9">
        <v>7.7009999999999996</v>
      </c>
      <c r="BT15" s="9">
        <v>8.16</v>
      </c>
      <c r="BU15" s="9">
        <v>52</v>
      </c>
      <c r="BV15" s="9">
        <v>52</v>
      </c>
      <c r="BW15" s="9">
        <v>47.616</v>
      </c>
      <c r="BX15" s="9">
        <v>97.7</v>
      </c>
      <c r="BY15" s="9">
        <v>32.914999999999999</v>
      </c>
      <c r="BZ15" s="9">
        <v>64.784999999999997</v>
      </c>
      <c r="CA15" s="9">
        <v>13.846</v>
      </c>
      <c r="CB15" s="9">
        <v>1.9790000000000001</v>
      </c>
      <c r="CC15" s="9">
        <v>11.866</v>
      </c>
      <c r="CD15" s="9">
        <v>14.58</v>
      </c>
      <c r="CE15" s="9">
        <v>4.9089999999999998</v>
      </c>
      <c r="CF15" s="9">
        <v>9.6709999999999994</v>
      </c>
      <c r="CG15" s="9">
        <v>23.323</v>
      </c>
      <c r="CH15" s="9">
        <v>12.146000000000001</v>
      </c>
      <c r="CI15" s="9">
        <v>11.178000000000001</v>
      </c>
      <c r="CJ15" s="9">
        <v>45.951000000000001</v>
      </c>
      <c r="CK15" s="9">
        <v>13.881</v>
      </c>
      <c r="CL15" s="9">
        <v>32.07</v>
      </c>
      <c r="CM15" s="9">
        <v>39</v>
      </c>
      <c r="CN15" s="9">
        <v>34.188000000000002</v>
      </c>
      <c r="CO15" s="9">
        <v>47.74</v>
      </c>
      <c r="CP15" s="9">
        <v>116.023</v>
      </c>
      <c r="CQ15" s="9">
        <v>49.881999999999998</v>
      </c>
      <c r="CR15" s="9">
        <v>66.141000000000005</v>
      </c>
      <c r="CS15" s="9">
        <v>12.304</v>
      </c>
      <c r="CT15" s="9">
        <v>5.4749999999999996</v>
      </c>
      <c r="CU15" s="9">
        <v>6.8289999999999997</v>
      </c>
      <c r="CV15" s="9">
        <v>15.015000000000001</v>
      </c>
      <c r="CW15" s="9">
        <v>9.4670000000000005</v>
      </c>
      <c r="CX15" s="9">
        <v>5.548</v>
      </c>
      <c r="CY15" s="9">
        <v>30.984999999999999</v>
      </c>
      <c r="CZ15" s="9">
        <v>14.722</v>
      </c>
      <c r="DA15" s="9">
        <v>16.263000000000002</v>
      </c>
      <c r="DB15" s="9">
        <v>57.719000000000001</v>
      </c>
      <c r="DC15" s="9">
        <v>20.218</v>
      </c>
      <c r="DD15" s="9">
        <v>37.500999999999998</v>
      </c>
      <c r="DE15" s="9">
        <v>50.034999999999997</v>
      </c>
      <c r="DF15" s="9">
        <v>26.896000000000001</v>
      </c>
      <c r="DG15" s="9">
        <v>52</v>
      </c>
      <c r="DH15" s="9">
        <v>61.463000000000001</v>
      </c>
      <c r="DI15" s="9">
        <v>21.361000000000001</v>
      </c>
      <c r="DJ15" s="9">
        <v>40.101999999999997</v>
      </c>
      <c r="DK15" s="9">
        <v>10.167999999999999</v>
      </c>
      <c r="DL15" s="9">
        <v>1.9790000000000001</v>
      </c>
      <c r="DM15" s="9">
        <v>8.1880000000000006</v>
      </c>
      <c r="DN15" s="9">
        <v>7.1050000000000004</v>
      </c>
      <c r="DO15" s="9">
        <v>1.3169999999999999</v>
      </c>
      <c r="DP15" s="9">
        <v>5.7880000000000003</v>
      </c>
      <c r="DQ15" s="9">
        <v>13.888</v>
      </c>
      <c r="DR15" s="9">
        <v>8.5860000000000003</v>
      </c>
      <c r="DS15" s="9">
        <v>5.3019999999999996</v>
      </c>
      <c r="DT15" s="9">
        <v>30.303000000000001</v>
      </c>
      <c r="DU15" s="9">
        <v>9.4789999999999992</v>
      </c>
      <c r="DV15" s="9">
        <v>20.824000000000002</v>
      </c>
      <c r="DW15" s="9">
        <v>42.406999999999996</v>
      </c>
      <c r="DX15" s="9">
        <v>35.335000000000001</v>
      </c>
      <c r="DY15" s="9">
        <v>52</v>
      </c>
      <c r="DZ15" s="9">
        <v>36.235999999999997</v>
      </c>
      <c r="EA15" s="9">
        <v>11.554</v>
      </c>
      <c r="EB15" s="9">
        <v>24.683</v>
      </c>
      <c r="EC15" s="9">
        <v>3.6779999999999999</v>
      </c>
      <c r="ED15" s="9">
        <v>0</v>
      </c>
      <c r="EE15" s="9">
        <v>3.6779999999999999</v>
      </c>
      <c r="EF15" s="9">
        <v>7.4749999999999996</v>
      </c>
      <c r="EG15" s="9">
        <v>3.5920000000000001</v>
      </c>
      <c r="EH15" s="9">
        <v>3.883</v>
      </c>
      <c r="EI15" s="9">
        <v>9.4359999999999999</v>
      </c>
      <c r="EJ15" s="9">
        <v>3.56</v>
      </c>
      <c r="EK15" s="9">
        <v>5.8760000000000003</v>
      </c>
      <c r="EL15" s="9">
        <v>15.647</v>
      </c>
      <c r="EM15" s="9">
        <v>4.4020000000000001</v>
      </c>
      <c r="EN15" s="9">
        <v>11.244999999999999</v>
      </c>
      <c r="EO15" s="9">
        <v>34</v>
      </c>
      <c r="EP15" s="9">
        <v>29.826000000000001</v>
      </c>
      <c r="EQ15" s="9">
        <v>34</v>
      </c>
      <c r="ER15" s="9">
        <v>66.971999999999994</v>
      </c>
      <c r="ES15" s="9">
        <v>26.911000000000001</v>
      </c>
      <c r="ET15" s="9">
        <v>40.061</v>
      </c>
      <c r="EU15" s="9">
        <v>5.343</v>
      </c>
      <c r="EV15" s="9">
        <v>1.393</v>
      </c>
      <c r="EW15" s="9">
        <v>3.95</v>
      </c>
      <c r="EX15" s="9">
        <v>7.8</v>
      </c>
      <c r="EY15" s="9">
        <v>3.64</v>
      </c>
      <c r="EZ15" s="9">
        <v>4.1589999999999998</v>
      </c>
      <c r="FA15" s="9">
        <v>18.329000000000001</v>
      </c>
      <c r="FB15" s="9">
        <v>8.9</v>
      </c>
      <c r="FC15" s="9">
        <v>9.4280000000000008</v>
      </c>
      <c r="FD15" s="9">
        <v>35.5</v>
      </c>
      <c r="FE15" s="9">
        <v>12.978</v>
      </c>
      <c r="FF15" s="9">
        <v>22.523</v>
      </c>
      <c r="FG15" s="9">
        <v>52</v>
      </c>
      <c r="FH15" s="9">
        <v>47.216999999999999</v>
      </c>
      <c r="FI15" s="9">
        <v>52</v>
      </c>
      <c r="FJ15" s="9">
        <v>49.05</v>
      </c>
      <c r="FK15" s="9">
        <v>22.97</v>
      </c>
      <c r="FL15" s="9">
        <v>26.08</v>
      </c>
      <c r="FM15" s="9">
        <v>6.9610000000000003</v>
      </c>
      <c r="FN15" s="9">
        <v>4.0819999999999999</v>
      </c>
      <c r="FO15" s="9">
        <v>2.879</v>
      </c>
      <c r="FP15" s="9">
        <v>7.2149999999999999</v>
      </c>
      <c r="FQ15" s="9">
        <v>5.8259999999999996</v>
      </c>
      <c r="FR15" s="9">
        <v>1.389</v>
      </c>
      <c r="FS15" s="9">
        <v>12.656000000000001</v>
      </c>
      <c r="FT15" s="9">
        <v>5.8220000000000001</v>
      </c>
      <c r="FU15" s="9">
        <v>6.8339999999999996</v>
      </c>
      <c r="FV15" s="9">
        <v>22.218</v>
      </c>
      <c r="FW15" s="9">
        <v>7.24</v>
      </c>
      <c r="FX15" s="9">
        <v>14.978</v>
      </c>
      <c r="FY15" s="9">
        <v>40.482999999999997</v>
      </c>
      <c r="FZ15" s="9">
        <v>13</v>
      </c>
      <c r="GA15" s="9">
        <v>52</v>
      </c>
      <c r="GB15" s="9">
        <v>76.16</v>
      </c>
      <c r="GC15" s="9">
        <v>27.901</v>
      </c>
      <c r="GD15" s="9">
        <v>48.259</v>
      </c>
      <c r="GE15" s="9">
        <v>12.044</v>
      </c>
      <c r="GF15" s="9">
        <v>2.819</v>
      </c>
      <c r="GG15" s="9">
        <v>9.2249999999999996</v>
      </c>
      <c r="GH15" s="9">
        <v>10.473000000000001</v>
      </c>
      <c r="GI15" s="9">
        <v>3.496</v>
      </c>
      <c r="GJ15" s="9">
        <v>6.9770000000000003</v>
      </c>
      <c r="GK15" s="9">
        <v>16.434999999999999</v>
      </c>
      <c r="GL15" s="9">
        <v>8.6080000000000005</v>
      </c>
      <c r="GM15" s="9">
        <v>7.827</v>
      </c>
      <c r="GN15" s="9">
        <v>37.207999999999998</v>
      </c>
      <c r="GO15" s="9">
        <v>12.978</v>
      </c>
      <c r="GP15" s="9">
        <v>24.23</v>
      </c>
      <c r="GQ15" s="9">
        <v>45.439</v>
      </c>
      <c r="GR15" s="9">
        <v>39</v>
      </c>
      <c r="GS15" s="9">
        <v>49.953000000000003</v>
      </c>
      <c r="GT15" s="9">
        <v>90.4</v>
      </c>
      <c r="GU15" s="9">
        <v>34.427999999999997</v>
      </c>
      <c r="GV15" s="9">
        <v>55.972000000000001</v>
      </c>
      <c r="GW15" s="9">
        <v>12.215999999999999</v>
      </c>
      <c r="GX15" s="9">
        <v>2.746</v>
      </c>
      <c r="GY15" s="9">
        <v>9.4700000000000006</v>
      </c>
      <c r="GZ15" s="9">
        <v>11.315</v>
      </c>
      <c r="HA15" s="9">
        <v>7.4059999999999997</v>
      </c>
      <c r="HB15" s="9">
        <v>3.9089999999999998</v>
      </c>
      <c r="HC15" s="9">
        <v>22.071000000000002</v>
      </c>
      <c r="HD15" s="9">
        <v>11.266</v>
      </c>
      <c r="HE15" s="9">
        <v>10.805</v>
      </c>
      <c r="HF15" s="9">
        <v>44.798000000000002</v>
      </c>
      <c r="HG15" s="9">
        <v>13.010999999999999</v>
      </c>
      <c r="HH15" s="9">
        <v>31.788</v>
      </c>
      <c r="HI15" s="9">
        <v>47.18</v>
      </c>
      <c r="HJ15" s="9">
        <v>26</v>
      </c>
      <c r="HK15" s="9">
        <v>52</v>
      </c>
      <c r="HL15" s="9">
        <v>35.764000000000003</v>
      </c>
      <c r="HM15" s="9">
        <v>16.021000000000001</v>
      </c>
      <c r="HN15" s="9">
        <v>19.742999999999999</v>
      </c>
      <c r="HO15" s="9">
        <v>1.462</v>
      </c>
      <c r="HP15" s="9">
        <v>1.462</v>
      </c>
      <c r="HQ15" s="9">
        <v>0</v>
      </c>
      <c r="HR15" s="9">
        <v>4.7770000000000001</v>
      </c>
      <c r="HS15" s="9">
        <v>2.3319999999999999</v>
      </c>
      <c r="HT15" s="9">
        <v>2.4449999999999998</v>
      </c>
      <c r="HU15" s="9">
        <v>12.265000000000001</v>
      </c>
      <c r="HV15" s="9">
        <v>5.8280000000000003</v>
      </c>
      <c r="HW15" s="9">
        <v>6.4370000000000003</v>
      </c>
      <c r="HX15" s="9">
        <v>17.260000000000002</v>
      </c>
      <c r="HY15" s="9">
        <v>6.399</v>
      </c>
      <c r="HZ15" s="9">
        <v>10.861000000000001</v>
      </c>
      <c r="IA15" s="9">
        <v>49.103999999999999</v>
      </c>
      <c r="IB15" s="9">
        <v>46.954999999999998</v>
      </c>
      <c r="IC15" s="9">
        <v>52</v>
      </c>
      <c r="ID15" s="9">
        <v>11.398</v>
      </c>
      <c r="IE15" s="9">
        <v>4.4450000000000003</v>
      </c>
      <c r="IF15" s="9">
        <v>6.952</v>
      </c>
      <c r="IG15" s="9">
        <v>0.42799999999999999</v>
      </c>
      <c r="IH15" s="9">
        <v>0.42799999999999999</v>
      </c>
      <c r="II15" s="9">
        <v>0</v>
      </c>
      <c r="IJ15" s="9">
        <v>3.03</v>
      </c>
      <c r="IK15" s="9">
        <v>1.141</v>
      </c>
      <c r="IL15" s="9">
        <v>1.889</v>
      </c>
      <c r="IM15" s="9">
        <v>3.5369999999999999</v>
      </c>
      <c r="IN15" s="9">
        <v>1.1659999999999999</v>
      </c>
      <c r="IO15" s="9">
        <v>2.371</v>
      </c>
      <c r="IP15" s="9">
        <v>4.4029999999999996</v>
      </c>
      <c r="IQ15" s="9">
        <v>1.71</v>
      </c>
    </row>
    <row r="16" spans="1:251">
      <c r="A16" s="10">
        <v>43862</v>
      </c>
      <c r="B16" s="9">
        <v>37.523000000000003</v>
      </c>
      <c r="C16" s="9">
        <v>0</v>
      </c>
      <c r="D16" s="9">
        <v>194.72399999999999</v>
      </c>
      <c r="E16" s="9">
        <v>70.263000000000005</v>
      </c>
      <c r="F16" s="9">
        <v>124.461</v>
      </c>
      <c r="G16" s="9">
        <v>20.687000000000001</v>
      </c>
      <c r="H16" s="9">
        <v>8.9260000000000002</v>
      </c>
      <c r="I16" s="9">
        <v>11.760999999999999</v>
      </c>
      <c r="J16" s="9">
        <v>33.170999999999999</v>
      </c>
      <c r="K16" s="9">
        <v>11.779</v>
      </c>
      <c r="L16" s="9">
        <v>21.391999999999999</v>
      </c>
      <c r="M16" s="9">
        <v>52.801000000000002</v>
      </c>
      <c r="N16" s="9">
        <v>21.951000000000001</v>
      </c>
      <c r="O16" s="9">
        <v>30.849</v>
      </c>
      <c r="P16" s="9">
        <v>88.066000000000003</v>
      </c>
      <c r="Q16" s="9">
        <v>27.606999999999999</v>
      </c>
      <c r="R16" s="9">
        <v>60.459000000000003</v>
      </c>
      <c r="S16" s="9">
        <v>40</v>
      </c>
      <c r="T16" s="9">
        <v>30</v>
      </c>
      <c r="U16" s="9">
        <v>44.506</v>
      </c>
      <c r="V16" s="9">
        <v>53.360999999999997</v>
      </c>
      <c r="W16" s="9">
        <v>18.350999999999999</v>
      </c>
      <c r="X16" s="9">
        <v>35.01</v>
      </c>
      <c r="Y16" s="9">
        <v>6.4569999999999999</v>
      </c>
      <c r="Z16" s="9">
        <v>2.2709999999999999</v>
      </c>
      <c r="AA16" s="9">
        <v>4.1870000000000003</v>
      </c>
      <c r="AB16" s="9">
        <v>5.9989999999999997</v>
      </c>
      <c r="AC16" s="9">
        <v>2.1920000000000002</v>
      </c>
      <c r="AD16" s="9">
        <v>3.806</v>
      </c>
      <c r="AE16" s="9">
        <v>8.6820000000000004</v>
      </c>
      <c r="AF16" s="9">
        <v>4.7709999999999999</v>
      </c>
      <c r="AG16" s="9">
        <v>3.911</v>
      </c>
      <c r="AH16" s="9">
        <v>32.222000000000001</v>
      </c>
      <c r="AI16" s="9">
        <v>9.1159999999999997</v>
      </c>
      <c r="AJ16" s="9">
        <v>23.106000000000002</v>
      </c>
      <c r="AK16" s="9">
        <v>52</v>
      </c>
      <c r="AL16" s="9">
        <v>46.070999999999998</v>
      </c>
      <c r="AM16" s="9">
        <v>104</v>
      </c>
      <c r="AN16" s="9">
        <v>141.363</v>
      </c>
      <c r="AO16" s="9">
        <v>51.911999999999999</v>
      </c>
      <c r="AP16" s="9">
        <v>89.450999999999993</v>
      </c>
      <c r="AQ16" s="9">
        <v>14.228999999999999</v>
      </c>
      <c r="AR16" s="9">
        <v>6.6550000000000002</v>
      </c>
      <c r="AS16" s="9">
        <v>7.5739999999999998</v>
      </c>
      <c r="AT16" s="9">
        <v>27.172000000000001</v>
      </c>
      <c r="AU16" s="9">
        <v>9.5869999999999997</v>
      </c>
      <c r="AV16" s="9">
        <v>17.585000000000001</v>
      </c>
      <c r="AW16" s="9">
        <v>44.118000000000002</v>
      </c>
      <c r="AX16" s="9">
        <v>17.18</v>
      </c>
      <c r="AY16" s="9">
        <v>26.937999999999999</v>
      </c>
      <c r="AZ16" s="9">
        <v>55.843000000000004</v>
      </c>
      <c r="BA16" s="9">
        <v>18.489999999999998</v>
      </c>
      <c r="BB16" s="9">
        <v>37.353000000000002</v>
      </c>
      <c r="BC16" s="9">
        <v>26</v>
      </c>
      <c r="BD16" s="9">
        <v>26</v>
      </c>
      <c r="BE16" s="9">
        <v>26</v>
      </c>
      <c r="BF16" s="9">
        <v>25.213999999999999</v>
      </c>
      <c r="BG16" s="9">
        <v>11.819000000000001</v>
      </c>
      <c r="BH16" s="9">
        <v>13.395</v>
      </c>
      <c r="BI16" s="9">
        <v>3.911</v>
      </c>
      <c r="BJ16" s="9">
        <v>0.52</v>
      </c>
      <c r="BK16" s="9">
        <v>3.39</v>
      </c>
      <c r="BL16" s="9">
        <v>3.1579999999999999</v>
      </c>
      <c r="BM16" s="9">
        <v>1.482</v>
      </c>
      <c r="BN16" s="9">
        <v>1.6759999999999999</v>
      </c>
      <c r="BO16" s="9">
        <v>5.43</v>
      </c>
      <c r="BP16" s="9">
        <v>3.601</v>
      </c>
      <c r="BQ16" s="9">
        <v>1.829</v>
      </c>
      <c r="BR16" s="9">
        <v>12.715</v>
      </c>
      <c r="BS16" s="9">
        <v>6.2149999999999999</v>
      </c>
      <c r="BT16" s="9">
        <v>6.5</v>
      </c>
      <c r="BU16" s="9">
        <v>46.893000000000001</v>
      </c>
      <c r="BV16" s="9">
        <v>52</v>
      </c>
      <c r="BW16" s="9">
        <v>37.942</v>
      </c>
      <c r="BX16" s="9">
        <v>111.143</v>
      </c>
      <c r="BY16" s="9">
        <v>33.904000000000003</v>
      </c>
      <c r="BZ16" s="9">
        <v>77.239000000000004</v>
      </c>
      <c r="CA16" s="9">
        <v>11.871</v>
      </c>
      <c r="CB16" s="9">
        <v>2.556</v>
      </c>
      <c r="CC16" s="9">
        <v>9.3149999999999995</v>
      </c>
      <c r="CD16" s="9">
        <v>15.984999999999999</v>
      </c>
      <c r="CE16" s="9">
        <v>4.3460000000000001</v>
      </c>
      <c r="CF16" s="9">
        <v>11.638999999999999</v>
      </c>
      <c r="CG16" s="9">
        <v>32.274999999999999</v>
      </c>
      <c r="CH16" s="9">
        <v>10.396000000000001</v>
      </c>
      <c r="CI16" s="9">
        <v>21.88</v>
      </c>
      <c r="CJ16" s="9">
        <v>51.011000000000003</v>
      </c>
      <c r="CK16" s="9">
        <v>16.606000000000002</v>
      </c>
      <c r="CL16" s="9">
        <v>34.405000000000001</v>
      </c>
      <c r="CM16" s="9">
        <v>43</v>
      </c>
      <c r="CN16" s="9">
        <v>50.168999999999997</v>
      </c>
      <c r="CO16" s="9">
        <v>38.377000000000002</v>
      </c>
      <c r="CP16" s="9">
        <v>108.794</v>
      </c>
      <c r="CQ16" s="9">
        <v>48.177999999999997</v>
      </c>
      <c r="CR16" s="9">
        <v>60.616999999999997</v>
      </c>
      <c r="CS16" s="9">
        <v>12.726000000000001</v>
      </c>
      <c r="CT16" s="9">
        <v>6.89</v>
      </c>
      <c r="CU16" s="9">
        <v>5.8360000000000003</v>
      </c>
      <c r="CV16" s="9">
        <v>20.344000000000001</v>
      </c>
      <c r="CW16" s="9">
        <v>8.9149999999999991</v>
      </c>
      <c r="CX16" s="9">
        <v>11.428000000000001</v>
      </c>
      <c r="CY16" s="9">
        <v>25.954999999999998</v>
      </c>
      <c r="CZ16" s="9">
        <v>15.157</v>
      </c>
      <c r="DA16" s="9">
        <v>10.798</v>
      </c>
      <c r="DB16" s="9">
        <v>49.768999999999998</v>
      </c>
      <c r="DC16" s="9">
        <v>17.216000000000001</v>
      </c>
      <c r="DD16" s="9">
        <v>32.554000000000002</v>
      </c>
      <c r="DE16" s="9">
        <v>39</v>
      </c>
      <c r="DF16" s="9">
        <v>26</v>
      </c>
      <c r="DG16" s="9">
        <v>52</v>
      </c>
      <c r="DH16" s="9">
        <v>77.462999999999994</v>
      </c>
      <c r="DI16" s="9">
        <v>24.88</v>
      </c>
      <c r="DJ16" s="9">
        <v>52.582999999999998</v>
      </c>
      <c r="DK16" s="9">
        <v>7.3780000000000001</v>
      </c>
      <c r="DL16" s="9">
        <v>2.036</v>
      </c>
      <c r="DM16" s="9">
        <v>5.3419999999999996</v>
      </c>
      <c r="DN16" s="9">
        <v>8.8510000000000009</v>
      </c>
      <c r="DO16" s="9">
        <v>1.43</v>
      </c>
      <c r="DP16" s="9">
        <v>7.4210000000000003</v>
      </c>
      <c r="DQ16" s="9">
        <v>24.308</v>
      </c>
      <c r="DR16" s="9">
        <v>8.2010000000000005</v>
      </c>
      <c r="DS16" s="9">
        <v>16.108000000000001</v>
      </c>
      <c r="DT16" s="9">
        <v>36.926000000000002</v>
      </c>
      <c r="DU16" s="9">
        <v>13.214</v>
      </c>
      <c r="DV16" s="9">
        <v>23.712</v>
      </c>
      <c r="DW16" s="9">
        <v>47</v>
      </c>
      <c r="DX16" s="9">
        <v>52</v>
      </c>
      <c r="DY16" s="9">
        <v>41.002000000000002</v>
      </c>
      <c r="DZ16" s="9">
        <v>33.68</v>
      </c>
      <c r="EA16" s="9">
        <v>9.0239999999999991</v>
      </c>
      <c r="EB16" s="9">
        <v>24.655999999999999</v>
      </c>
      <c r="EC16" s="9">
        <v>4.4939999999999998</v>
      </c>
      <c r="ED16" s="9">
        <v>0.52</v>
      </c>
      <c r="EE16" s="9">
        <v>3.9729999999999999</v>
      </c>
      <c r="EF16" s="9">
        <v>7.1340000000000003</v>
      </c>
      <c r="EG16" s="9">
        <v>2.9159999999999999</v>
      </c>
      <c r="EH16" s="9">
        <v>4.218</v>
      </c>
      <c r="EI16" s="9">
        <v>7.9669999999999996</v>
      </c>
      <c r="EJ16" s="9">
        <v>2.1949999999999998</v>
      </c>
      <c r="EK16" s="9">
        <v>5.7720000000000002</v>
      </c>
      <c r="EL16" s="9">
        <v>14.085000000000001</v>
      </c>
      <c r="EM16" s="9">
        <v>3.3919999999999999</v>
      </c>
      <c r="EN16" s="9">
        <v>10.693</v>
      </c>
      <c r="EO16" s="9">
        <v>26</v>
      </c>
      <c r="EP16" s="9">
        <v>19.152999999999999</v>
      </c>
      <c r="EQ16" s="9">
        <v>34.445999999999998</v>
      </c>
      <c r="ER16" s="9">
        <v>65.736000000000004</v>
      </c>
      <c r="ES16" s="9">
        <v>24.974</v>
      </c>
      <c r="ET16" s="9">
        <v>40.762</v>
      </c>
      <c r="EU16" s="9">
        <v>7.5049999999999999</v>
      </c>
      <c r="EV16" s="9">
        <v>2.887</v>
      </c>
      <c r="EW16" s="9">
        <v>4.6180000000000003</v>
      </c>
      <c r="EX16" s="9">
        <v>11.055999999999999</v>
      </c>
      <c r="EY16" s="9">
        <v>2.6909999999999998</v>
      </c>
      <c r="EZ16" s="9">
        <v>8.3650000000000002</v>
      </c>
      <c r="FA16" s="9">
        <v>13.569000000000001</v>
      </c>
      <c r="FB16" s="9">
        <v>8.6539999999999999</v>
      </c>
      <c r="FC16" s="9">
        <v>4.915</v>
      </c>
      <c r="FD16" s="9">
        <v>33.604999999999997</v>
      </c>
      <c r="FE16" s="9">
        <v>10.742000000000001</v>
      </c>
      <c r="FF16" s="9">
        <v>22.864000000000001</v>
      </c>
      <c r="FG16" s="9">
        <v>52</v>
      </c>
      <c r="FH16" s="9">
        <v>40.929000000000002</v>
      </c>
      <c r="FI16" s="9">
        <v>52</v>
      </c>
      <c r="FJ16" s="9">
        <v>43.058</v>
      </c>
      <c r="FK16" s="9">
        <v>23.204000000000001</v>
      </c>
      <c r="FL16" s="9">
        <v>19.855</v>
      </c>
      <c r="FM16" s="9">
        <v>5.2210000000000001</v>
      </c>
      <c r="FN16" s="9">
        <v>4.0030000000000001</v>
      </c>
      <c r="FO16" s="9">
        <v>1.218</v>
      </c>
      <c r="FP16" s="9">
        <v>9.2870000000000008</v>
      </c>
      <c r="FQ16" s="9">
        <v>6.2240000000000002</v>
      </c>
      <c r="FR16" s="9">
        <v>3.0630000000000002</v>
      </c>
      <c r="FS16" s="9">
        <v>12.385999999999999</v>
      </c>
      <c r="FT16" s="9">
        <v>6.5030000000000001</v>
      </c>
      <c r="FU16" s="9">
        <v>5.883</v>
      </c>
      <c r="FV16" s="9">
        <v>16.164000000000001</v>
      </c>
      <c r="FW16" s="9">
        <v>6.4740000000000002</v>
      </c>
      <c r="FX16" s="9">
        <v>9.69</v>
      </c>
      <c r="FY16" s="9">
        <v>26</v>
      </c>
      <c r="FZ16" s="9">
        <v>16.670999999999999</v>
      </c>
      <c r="GA16" s="9">
        <v>44.807000000000002</v>
      </c>
      <c r="GB16" s="9">
        <v>88.923000000000002</v>
      </c>
      <c r="GC16" s="9">
        <v>30.355</v>
      </c>
      <c r="GD16" s="9">
        <v>58.569000000000003</v>
      </c>
      <c r="GE16" s="9">
        <v>10.172000000000001</v>
      </c>
      <c r="GF16" s="9">
        <v>1.391</v>
      </c>
      <c r="GG16" s="9">
        <v>8.7810000000000006</v>
      </c>
      <c r="GH16" s="9">
        <v>12.832000000000001</v>
      </c>
      <c r="GI16" s="9">
        <v>3.919</v>
      </c>
      <c r="GJ16" s="9">
        <v>8.9130000000000003</v>
      </c>
      <c r="GK16" s="9">
        <v>20.384</v>
      </c>
      <c r="GL16" s="9">
        <v>6.1070000000000002</v>
      </c>
      <c r="GM16" s="9">
        <v>14.276999999999999</v>
      </c>
      <c r="GN16" s="9">
        <v>45.536000000000001</v>
      </c>
      <c r="GO16" s="9">
        <v>18.937999999999999</v>
      </c>
      <c r="GP16" s="9">
        <v>26.597999999999999</v>
      </c>
      <c r="GQ16" s="9">
        <v>52</v>
      </c>
      <c r="GR16" s="9">
        <v>52</v>
      </c>
      <c r="GS16" s="9">
        <v>30</v>
      </c>
      <c r="GT16" s="9">
        <v>84.341999999999999</v>
      </c>
      <c r="GU16" s="9">
        <v>29.913</v>
      </c>
      <c r="GV16" s="9">
        <v>54.427999999999997</v>
      </c>
      <c r="GW16" s="9">
        <v>10.750999999999999</v>
      </c>
      <c r="GX16" s="9">
        <v>6.859</v>
      </c>
      <c r="GY16" s="9">
        <v>3.8919999999999999</v>
      </c>
      <c r="GZ16" s="9">
        <v>8.9429999999999996</v>
      </c>
      <c r="HA16" s="9">
        <v>1.9770000000000001</v>
      </c>
      <c r="HB16" s="9">
        <v>6.9660000000000002</v>
      </c>
      <c r="HC16" s="9">
        <v>23.753</v>
      </c>
      <c r="HD16" s="9">
        <v>10.441000000000001</v>
      </c>
      <c r="HE16" s="9">
        <v>13.311999999999999</v>
      </c>
      <c r="HF16" s="9">
        <v>40.893999999999998</v>
      </c>
      <c r="HG16" s="9">
        <v>10.635999999999999</v>
      </c>
      <c r="HH16" s="9">
        <v>30.257999999999999</v>
      </c>
      <c r="HI16" s="9">
        <v>47</v>
      </c>
      <c r="HJ16" s="9">
        <v>26</v>
      </c>
      <c r="HK16" s="9">
        <v>52</v>
      </c>
      <c r="HL16" s="9">
        <v>37.607999999999997</v>
      </c>
      <c r="HM16" s="9">
        <v>16.893999999999998</v>
      </c>
      <c r="HN16" s="9">
        <v>20.713999999999999</v>
      </c>
      <c r="HO16" s="9">
        <v>3.06</v>
      </c>
      <c r="HP16" s="9">
        <v>0.58099999999999996</v>
      </c>
      <c r="HQ16" s="9">
        <v>2.4790000000000001</v>
      </c>
      <c r="HR16" s="9">
        <v>11.26</v>
      </c>
      <c r="HS16" s="9">
        <v>5.51</v>
      </c>
      <c r="HT16" s="9">
        <v>5.75</v>
      </c>
      <c r="HU16" s="9">
        <v>11.882</v>
      </c>
      <c r="HV16" s="9">
        <v>7.8689999999999998</v>
      </c>
      <c r="HW16" s="9">
        <v>4.0129999999999999</v>
      </c>
      <c r="HX16" s="9">
        <v>11.406000000000001</v>
      </c>
      <c r="HY16" s="9">
        <v>2.9340000000000002</v>
      </c>
      <c r="HZ16" s="9">
        <v>8.4719999999999995</v>
      </c>
      <c r="IA16" s="9">
        <v>20.347999999999999</v>
      </c>
      <c r="IB16" s="9">
        <v>13</v>
      </c>
      <c r="IC16" s="9">
        <v>31.620999999999999</v>
      </c>
      <c r="ID16" s="9">
        <v>9.0640000000000001</v>
      </c>
      <c r="IE16" s="9">
        <v>4.92</v>
      </c>
      <c r="IF16" s="9">
        <v>4.1440000000000001</v>
      </c>
      <c r="IG16" s="9">
        <v>0.61399999999999999</v>
      </c>
      <c r="IH16" s="9">
        <v>0.61399999999999999</v>
      </c>
      <c r="II16" s="9">
        <v>0</v>
      </c>
      <c r="IJ16" s="9">
        <v>3.294</v>
      </c>
      <c r="IK16" s="9">
        <v>1.8560000000000001</v>
      </c>
      <c r="IL16" s="9">
        <v>1.4379999999999999</v>
      </c>
      <c r="IM16" s="9">
        <v>2.2120000000000002</v>
      </c>
      <c r="IN16" s="9">
        <v>1.137</v>
      </c>
      <c r="IO16" s="9">
        <v>1.075</v>
      </c>
      <c r="IP16" s="9">
        <v>2.944</v>
      </c>
      <c r="IQ16" s="9">
        <v>1.3129999999999999</v>
      </c>
    </row>
    <row r="17" spans="1:251">
      <c r="A17" s="10">
        <v>44228</v>
      </c>
      <c r="B17" s="9">
        <v>0</v>
      </c>
      <c r="C17" s="9">
        <v>0</v>
      </c>
      <c r="D17" s="9">
        <v>181.178</v>
      </c>
      <c r="E17" s="9">
        <v>67.855999999999995</v>
      </c>
      <c r="F17" s="9">
        <v>113.321</v>
      </c>
      <c r="G17" s="9">
        <v>15.962999999999999</v>
      </c>
      <c r="H17" s="9">
        <v>4.444</v>
      </c>
      <c r="I17" s="9">
        <v>11.518000000000001</v>
      </c>
      <c r="J17" s="9">
        <v>29.094000000000001</v>
      </c>
      <c r="K17" s="9">
        <v>12.282</v>
      </c>
      <c r="L17" s="9">
        <v>16.811</v>
      </c>
      <c r="M17" s="9">
        <v>50.947000000000003</v>
      </c>
      <c r="N17" s="9">
        <v>21.126000000000001</v>
      </c>
      <c r="O17" s="9">
        <v>29.821000000000002</v>
      </c>
      <c r="P17" s="9">
        <v>85.174000000000007</v>
      </c>
      <c r="Q17" s="9">
        <v>30.004000000000001</v>
      </c>
      <c r="R17" s="9">
        <v>55.170999999999999</v>
      </c>
      <c r="S17" s="9">
        <v>44.301000000000002</v>
      </c>
      <c r="T17" s="9">
        <v>43</v>
      </c>
      <c r="U17" s="9">
        <v>47</v>
      </c>
      <c r="V17" s="9">
        <v>60.424999999999997</v>
      </c>
      <c r="W17" s="9">
        <v>18.446999999999999</v>
      </c>
      <c r="X17" s="9">
        <v>41.978000000000002</v>
      </c>
      <c r="Y17" s="9">
        <v>4.4429999999999996</v>
      </c>
      <c r="Z17" s="9">
        <v>0.66600000000000004</v>
      </c>
      <c r="AA17" s="9">
        <v>3.7770000000000001</v>
      </c>
      <c r="AB17" s="9">
        <v>7.5750000000000002</v>
      </c>
      <c r="AC17" s="9">
        <v>0.56599999999999995</v>
      </c>
      <c r="AD17" s="9">
        <v>7.01</v>
      </c>
      <c r="AE17" s="9">
        <v>16.625</v>
      </c>
      <c r="AF17" s="9">
        <v>6.835</v>
      </c>
      <c r="AG17" s="9">
        <v>9.7899999999999991</v>
      </c>
      <c r="AH17" s="9">
        <v>31.782</v>
      </c>
      <c r="AI17" s="9">
        <v>10.38</v>
      </c>
      <c r="AJ17" s="9">
        <v>21.402000000000001</v>
      </c>
      <c r="AK17" s="9">
        <v>52</v>
      </c>
      <c r="AL17" s="9">
        <v>52</v>
      </c>
      <c r="AM17" s="9">
        <v>52</v>
      </c>
      <c r="AN17" s="9">
        <v>120.752</v>
      </c>
      <c r="AO17" s="9">
        <v>49.408999999999999</v>
      </c>
      <c r="AP17" s="9">
        <v>71.343000000000004</v>
      </c>
      <c r="AQ17" s="9">
        <v>11.52</v>
      </c>
      <c r="AR17" s="9">
        <v>3.778</v>
      </c>
      <c r="AS17" s="9">
        <v>7.7409999999999997</v>
      </c>
      <c r="AT17" s="9">
        <v>21.518000000000001</v>
      </c>
      <c r="AU17" s="9">
        <v>11.717000000000001</v>
      </c>
      <c r="AV17" s="9">
        <v>9.8019999999999996</v>
      </c>
      <c r="AW17" s="9">
        <v>34.322000000000003</v>
      </c>
      <c r="AX17" s="9">
        <v>14.291</v>
      </c>
      <c r="AY17" s="9">
        <v>20.030999999999999</v>
      </c>
      <c r="AZ17" s="9">
        <v>53.392000000000003</v>
      </c>
      <c r="BA17" s="9">
        <v>19.623000000000001</v>
      </c>
      <c r="BB17" s="9">
        <v>33.768999999999998</v>
      </c>
      <c r="BC17" s="9">
        <v>40.411000000000001</v>
      </c>
      <c r="BD17" s="9">
        <v>37.972999999999999</v>
      </c>
      <c r="BE17" s="9">
        <v>43</v>
      </c>
      <c r="BF17" s="9">
        <v>33.125</v>
      </c>
      <c r="BG17" s="9">
        <v>18.725999999999999</v>
      </c>
      <c r="BH17" s="9">
        <v>14.398999999999999</v>
      </c>
      <c r="BI17" s="9">
        <v>3.0230000000000001</v>
      </c>
      <c r="BJ17" s="9">
        <v>0</v>
      </c>
      <c r="BK17" s="9">
        <v>3.0230000000000001</v>
      </c>
      <c r="BL17" s="9">
        <v>0.89100000000000001</v>
      </c>
      <c r="BM17" s="9">
        <v>0.89100000000000001</v>
      </c>
      <c r="BN17" s="9">
        <v>0</v>
      </c>
      <c r="BO17" s="9">
        <v>10.231</v>
      </c>
      <c r="BP17" s="9">
        <v>4.8710000000000004</v>
      </c>
      <c r="BQ17" s="9">
        <v>5.3609999999999998</v>
      </c>
      <c r="BR17" s="9">
        <v>18.981000000000002</v>
      </c>
      <c r="BS17" s="9">
        <v>12.965</v>
      </c>
      <c r="BT17" s="9">
        <v>6.016</v>
      </c>
      <c r="BU17" s="9">
        <v>52</v>
      </c>
      <c r="BV17" s="9">
        <v>52</v>
      </c>
      <c r="BW17" s="9">
        <v>47</v>
      </c>
      <c r="BX17" s="9">
        <v>100.52500000000001</v>
      </c>
      <c r="BY17" s="9">
        <v>31.437999999999999</v>
      </c>
      <c r="BZ17" s="9">
        <v>69.085999999999999</v>
      </c>
      <c r="CA17" s="9">
        <v>10.276</v>
      </c>
      <c r="CB17" s="9">
        <v>0</v>
      </c>
      <c r="CC17" s="9">
        <v>10.276</v>
      </c>
      <c r="CD17" s="9">
        <v>16.016999999999999</v>
      </c>
      <c r="CE17" s="9">
        <v>5.2350000000000003</v>
      </c>
      <c r="CF17" s="9">
        <v>10.782</v>
      </c>
      <c r="CG17" s="9">
        <v>24.338000000000001</v>
      </c>
      <c r="CH17" s="9">
        <v>6.4569999999999999</v>
      </c>
      <c r="CI17" s="9">
        <v>17.882000000000001</v>
      </c>
      <c r="CJ17" s="9">
        <v>49.893000000000001</v>
      </c>
      <c r="CK17" s="9">
        <v>19.747</v>
      </c>
      <c r="CL17" s="9">
        <v>30.146000000000001</v>
      </c>
      <c r="CM17" s="9">
        <v>49.564999999999998</v>
      </c>
      <c r="CN17" s="9">
        <v>52</v>
      </c>
      <c r="CO17" s="9">
        <v>34.488</v>
      </c>
      <c r="CP17" s="9">
        <v>113.77800000000001</v>
      </c>
      <c r="CQ17" s="9">
        <v>55.143999999999998</v>
      </c>
      <c r="CR17" s="9">
        <v>58.634</v>
      </c>
      <c r="CS17" s="9">
        <v>8.7089999999999996</v>
      </c>
      <c r="CT17" s="9">
        <v>4.444</v>
      </c>
      <c r="CU17" s="9">
        <v>4.2649999999999997</v>
      </c>
      <c r="CV17" s="9">
        <v>13.967000000000001</v>
      </c>
      <c r="CW17" s="9">
        <v>7.9379999999999997</v>
      </c>
      <c r="CX17" s="9">
        <v>6.0289999999999999</v>
      </c>
      <c r="CY17" s="9">
        <v>36.840000000000003</v>
      </c>
      <c r="CZ17" s="9">
        <v>19.54</v>
      </c>
      <c r="DA17" s="9">
        <v>17.3</v>
      </c>
      <c r="DB17" s="9">
        <v>54.262</v>
      </c>
      <c r="DC17" s="9">
        <v>23.222000000000001</v>
      </c>
      <c r="DD17" s="9">
        <v>31.04</v>
      </c>
      <c r="DE17" s="9">
        <v>47</v>
      </c>
      <c r="DF17" s="9">
        <v>47</v>
      </c>
      <c r="DG17" s="9">
        <v>52</v>
      </c>
      <c r="DH17" s="9">
        <v>67.573999999999998</v>
      </c>
      <c r="DI17" s="9">
        <v>21.582000000000001</v>
      </c>
      <c r="DJ17" s="9">
        <v>45.991999999999997</v>
      </c>
      <c r="DK17" s="9">
        <v>5.9790000000000001</v>
      </c>
      <c r="DL17" s="9">
        <v>0</v>
      </c>
      <c r="DM17" s="9">
        <v>5.9790000000000001</v>
      </c>
      <c r="DN17" s="9">
        <v>9.157</v>
      </c>
      <c r="DO17" s="9">
        <v>3.37</v>
      </c>
      <c r="DP17" s="9">
        <v>5.7869999999999999</v>
      </c>
      <c r="DQ17" s="9">
        <v>14.94</v>
      </c>
      <c r="DR17" s="9">
        <v>5.2960000000000003</v>
      </c>
      <c r="DS17" s="9">
        <v>9.6440000000000001</v>
      </c>
      <c r="DT17" s="9">
        <v>37.497999999999998</v>
      </c>
      <c r="DU17" s="9">
        <v>12.916</v>
      </c>
      <c r="DV17" s="9">
        <v>24.582000000000001</v>
      </c>
      <c r="DW17" s="9">
        <v>52</v>
      </c>
      <c r="DX17" s="9">
        <v>52</v>
      </c>
      <c r="DY17" s="9">
        <v>52</v>
      </c>
      <c r="DZ17" s="9">
        <v>32.950000000000003</v>
      </c>
      <c r="EA17" s="9">
        <v>9.8559999999999999</v>
      </c>
      <c r="EB17" s="9">
        <v>23.094000000000001</v>
      </c>
      <c r="EC17" s="9">
        <v>4.2969999999999997</v>
      </c>
      <c r="ED17" s="9">
        <v>0</v>
      </c>
      <c r="EE17" s="9">
        <v>4.2969999999999997</v>
      </c>
      <c r="EF17" s="9">
        <v>6.86</v>
      </c>
      <c r="EG17" s="9">
        <v>1.8640000000000001</v>
      </c>
      <c r="EH17" s="9">
        <v>4.9950000000000001</v>
      </c>
      <c r="EI17" s="9">
        <v>9.3979999999999997</v>
      </c>
      <c r="EJ17" s="9">
        <v>1.1599999999999999</v>
      </c>
      <c r="EK17" s="9">
        <v>8.2379999999999995</v>
      </c>
      <c r="EL17" s="9">
        <v>12.395</v>
      </c>
      <c r="EM17" s="9">
        <v>6.8310000000000004</v>
      </c>
      <c r="EN17" s="9">
        <v>5.5640000000000001</v>
      </c>
      <c r="EO17" s="9">
        <v>30</v>
      </c>
      <c r="EP17" s="9">
        <v>52</v>
      </c>
      <c r="EQ17" s="9">
        <v>24.59</v>
      </c>
      <c r="ER17" s="9">
        <v>61.191000000000003</v>
      </c>
      <c r="ES17" s="9">
        <v>27.446000000000002</v>
      </c>
      <c r="ET17" s="9">
        <v>33.744999999999997</v>
      </c>
      <c r="EU17" s="9">
        <v>4.8840000000000003</v>
      </c>
      <c r="EV17" s="9">
        <v>2.1</v>
      </c>
      <c r="EW17" s="9">
        <v>2.7839999999999998</v>
      </c>
      <c r="EX17" s="9">
        <v>8.9079999999999995</v>
      </c>
      <c r="EY17" s="9">
        <v>4.33</v>
      </c>
      <c r="EZ17" s="9">
        <v>4.5780000000000003</v>
      </c>
      <c r="FA17" s="9">
        <v>18.079000000000001</v>
      </c>
      <c r="FB17" s="9">
        <v>10.244</v>
      </c>
      <c r="FC17" s="9">
        <v>7.835</v>
      </c>
      <c r="FD17" s="9">
        <v>29.32</v>
      </c>
      <c r="FE17" s="9">
        <v>10.772</v>
      </c>
      <c r="FF17" s="9">
        <v>18.548999999999999</v>
      </c>
      <c r="FG17" s="9">
        <v>47.058</v>
      </c>
      <c r="FH17" s="9">
        <v>43</v>
      </c>
      <c r="FI17" s="9">
        <v>52</v>
      </c>
      <c r="FJ17" s="9">
        <v>52.587000000000003</v>
      </c>
      <c r="FK17" s="9">
        <v>27.698</v>
      </c>
      <c r="FL17" s="9">
        <v>24.888999999999999</v>
      </c>
      <c r="FM17" s="9">
        <v>3.8250000000000002</v>
      </c>
      <c r="FN17" s="9">
        <v>2.3439999999999999</v>
      </c>
      <c r="FO17" s="9">
        <v>1.4810000000000001</v>
      </c>
      <c r="FP17" s="9">
        <v>5.0590000000000002</v>
      </c>
      <c r="FQ17" s="9">
        <v>3.6080000000000001</v>
      </c>
      <c r="FR17" s="9">
        <v>1.4510000000000001</v>
      </c>
      <c r="FS17" s="9">
        <v>18.760999999999999</v>
      </c>
      <c r="FT17" s="9">
        <v>9.2959999999999994</v>
      </c>
      <c r="FU17" s="9">
        <v>9.4649999999999999</v>
      </c>
      <c r="FV17" s="9">
        <v>24.942</v>
      </c>
      <c r="FW17" s="9">
        <v>12.45</v>
      </c>
      <c r="FX17" s="9">
        <v>12.492000000000001</v>
      </c>
      <c r="FY17" s="9">
        <v>47</v>
      </c>
      <c r="FZ17" s="9">
        <v>47</v>
      </c>
      <c r="GA17" s="9">
        <v>49.677</v>
      </c>
      <c r="GB17" s="9">
        <v>64.126000000000005</v>
      </c>
      <c r="GC17" s="9">
        <v>20.654</v>
      </c>
      <c r="GD17" s="9">
        <v>43.472000000000001</v>
      </c>
      <c r="GE17" s="9">
        <v>5.2249999999999996</v>
      </c>
      <c r="GF17" s="9">
        <v>0</v>
      </c>
      <c r="GG17" s="9">
        <v>5.2249999999999996</v>
      </c>
      <c r="GH17" s="9">
        <v>6.4850000000000003</v>
      </c>
      <c r="GI17" s="9">
        <v>1.7849999999999999</v>
      </c>
      <c r="GJ17" s="9">
        <v>4.7</v>
      </c>
      <c r="GK17" s="9">
        <v>20.274999999999999</v>
      </c>
      <c r="GL17" s="9">
        <v>6.9779999999999998</v>
      </c>
      <c r="GM17" s="9">
        <v>13.295999999999999</v>
      </c>
      <c r="GN17" s="9">
        <v>32.142000000000003</v>
      </c>
      <c r="GO17" s="9">
        <v>11.891</v>
      </c>
      <c r="GP17" s="9">
        <v>20.251000000000001</v>
      </c>
      <c r="GQ17" s="9">
        <v>49.933999999999997</v>
      </c>
      <c r="GR17" s="9">
        <v>52</v>
      </c>
      <c r="GS17" s="9">
        <v>44.752000000000002</v>
      </c>
      <c r="GT17" s="9">
        <v>107.47499999999999</v>
      </c>
      <c r="GU17" s="9">
        <v>42.457000000000001</v>
      </c>
      <c r="GV17" s="9">
        <v>65.018000000000001</v>
      </c>
      <c r="GW17" s="9">
        <v>10.659000000000001</v>
      </c>
      <c r="GX17" s="9">
        <v>2.9060000000000001</v>
      </c>
      <c r="GY17" s="9">
        <v>7.7530000000000001</v>
      </c>
      <c r="GZ17" s="9">
        <v>17.036000000000001</v>
      </c>
      <c r="HA17" s="9">
        <v>7.5049999999999999</v>
      </c>
      <c r="HB17" s="9">
        <v>9.5310000000000006</v>
      </c>
      <c r="HC17" s="9">
        <v>26.545000000000002</v>
      </c>
      <c r="HD17" s="9">
        <v>11.117000000000001</v>
      </c>
      <c r="HE17" s="9">
        <v>15.428000000000001</v>
      </c>
      <c r="HF17" s="9">
        <v>53.234999999999999</v>
      </c>
      <c r="HG17" s="9">
        <v>20.928999999999998</v>
      </c>
      <c r="HH17" s="9">
        <v>32.307000000000002</v>
      </c>
      <c r="HI17" s="9">
        <v>50</v>
      </c>
      <c r="HJ17" s="9">
        <v>49.787999999999997</v>
      </c>
      <c r="HK17" s="9">
        <v>50.353999999999999</v>
      </c>
      <c r="HL17" s="9">
        <v>31.512</v>
      </c>
      <c r="HM17" s="9">
        <v>15.567</v>
      </c>
      <c r="HN17" s="9">
        <v>15.945</v>
      </c>
      <c r="HO17" s="9">
        <v>1.974</v>
      </c>
      <c r="HP17" s="9">
        <v>0.88300000000000001</v>
      </c>
      <c r="HQ17" s="9">
        <v>1.091</v>
      </c>
      <c r="HR17" s="9">
        <v>3.254</v>
      </c>
      <c r="HS17" s="9">
        <v>1.823</v>
      </c>
      <c r="HT17" s="9">
        <v>1.431</v>
      </c>
      <c r="HU17" s="9">
        <v>11.132</v>
      </c>
      <c r="HV17" s="9">
        <v>5.8760000000000003</v>
      </c>
      <c r="HW17" s="9">
        <v>5.2560000000000002</v>
      </c>
      <c r="HX17" s="9">
        <v>15.151999999999999</v>
      </c>
      <c r="HY17" s="9">
        <v>6.984</v>
      </c>
      <c r="HZ17" s="9">
        <v>8.1679999999999993</v>
      </c>
      <c r="IA17" s="9">
        <v>47.728000000000002</v>
      </c>
      <c r="IB17" s="9">
        <v>45.984999999999999</v>
      </c>
      <c r="IC17" s="9">
        <v>49.679000000000002</v>
      </c>
      <c r="ID17" s="9">
        <v>11.19</v>
      </c>
      <c r="IE17" s="9">
        <v>7.9050000000000002</v>
      </c>
      <c r="IF17" s="9">
        <v>3.2850000000000001</v>
      </c>
      <c r="IG17" s="9">
        <v>1.1279999999999999</v>
      </c>
      <c r="IH17" s="9">
        <v>0.65500000000000003</v>
      </c>
      <c r="II17" s="9">
        <v>0.47199999999999998</v>
      </c>
      <c r="IJ17" s="9">
        <v>3.2090000000000001</v>
      </c>
      <c r="IK17" s="9">
        <v>2.0590000000000002</v>
      </c>
      <c r="IL17" s="9">
        <v>1.1499999999999999</v>
      </c>
      <c r="IM17" s="9">
        <v>3.2269999999999999</v>
      </c>
      <c r="IN17" s="9">
        <v>2.0249999999999999</v>
      </c>
      <c r="IO17" s="9">
        <v>1.202</v>
      </c>
      <c r="IP17" s="9">
        <v>3.625</v>
      </c>
      <c r="IQ17" s="9">
        <v>3.165</v>
      </c>
    </row>
    <row r="18" spans="1:251">
      <c r="A18" s="10">
        <v>44593</v>
      </c>
      <c r="B18" s="9">
        <v>10.346</v>
      </c>
      <c r="C18" s="9">
        <v>0</v>
      </c>
      <c r="D18" s="9">
        <v>157.70500000000001</v>
      </c>
      <c r="E18" s="9">
        <v>62.023000000000003</v>
      </c>
      <c r="F18" s="9">
        <v>95.682000000000002</v>
      </c>
      <c r="G18" s="9">
        <v>21.234999999999999</v>
      </c>
      <c r="H18" s="9">
        <v>5.5970000000000004</v>
      </c>
      <c r="I18" s="9">
        <v>15.638999999999999</v>
      </c>
      <c r="J18" s="9">
        <v>26.701000000000001</v>
      </c>
      <c r="K18" s="9">
        <v>12.936999999999999</v>
      </c>
      <c r="L18" s="9">
        <v>13.763999999999999</v>
      </c>
      <c r="M18" s="9">
        <v>46.436</v>
      </c>
      <c r="N18" s="9">
        <v>18.245000000000001</v>
      </c>
      <c r="O18" s="9">
        <v>28.190999999999999</v>
      </c>
      <c r="P18" s="9">
        <v>63.332999999999998</v>
      </c>
      <c r="Q18" s="9">
        <v>25.244</v>
      </c>
      <c r="R18" s="9">
        <v>38.088999999999999</v>
      </c>
      <c r="S18" s="9">
        <v>26</v>
      </c>
      <c r="T18" s="9">
        <v>29.797999999999998</v>
      </c>
      <c r="U18" s="9">
        <v>26</v>
      </c>
      <c r="V18" s="9">
        <v>44.118000000000002</v>
      </c>
      <c r="W18" s="9">
        <v>13.041</v>
      </c>
      <c r="X18" s="9">
        <v>31.077000000000002</v>
      </c>
      <c r="Y18" s="9">
        <v>8.1679999999999993</v>
      </c>
      <c r="Z18" s="9">
        <v>1.679</v>
      </c>
      <c r="AA18" s="9">
        <v>6.4889999999999999</v>
      </c>
      <c r="AB18" s="9">
        <v>4.4779999999999998</v>
      </c>
      <c r="AC18" s="9">
        <v>1.385</v>
      </c>
      <c r="AD18" s="9">
        <v>3.093</v>
      </c>
      <c r="AE18" s="9">
        <v>9.2390000000000008</v>
      </c>
      <c r="AF18" s="9">
        <v>2.66</v>
      </c>
      <c r="AG18" s="9">
        <v>6.5789999999999997</v>
      </c>
      <c r="AH18" s="9">
        <v>22.233000000000001</v>
      </c>
      <c r="AI18" s="9">
        <v>7.3170000000000002</v>
      </c>
      <c r="AJ18" s="9">
        <v>14.916</v>
      </c>
      <c r="AK18" s="9">
        <v>51.771999999999998</v>
      </c>
      <c r="AL18" s="9">
        <v>52</v>
      </c>
      <c r="AM18" s="9">
        <v>41.512</v>
      </c>
      <c r="AN18" s="9">
        <v>113.587</v>
      </c>
      <c r="AO18" s="9">
        <v>48.981999999999999</v>
      </c>
      <c r="AP18" s="9">
        <v>64.605000000000004</v>
      </c>
      <c r="AQ18" s="9">
        <v>13.067</v>
      </c>
      <c r="AR18" s="9">
        <v>3.9180000000000001</v>
      </c>
      <c r="AS18" s="9">
        <v>9.1489999999999991</v>
      </c>
      <c r="AT18" s="9">
        <v>22.222999999999999</v>
      </c>
      <c r="AU18" s="9">
        <v>11.552</v>
      </c>
      <c r="AV18" s="9">
        <v>10.670999999999999</v>
      </c>
      <c r="AW18" s="9">
        <v>37.197000000000003</v>
      </c>
      <c r="AX18" s="9">
        <v>15.584</v>
      </c>
      <c r="AY18" s="9">
        <v>21.613</v>
      </c>
      <c r="AZ18" s="9">
        <v>41.098999999999997</v>
      </c>
      <c r="BA18" s="9">
        <v>17.927</v>
      </c>
      <c r="BB18" s="9">
        <v>23.172000000000001</v>
      </c>
      <c r="BC18" s="9">
        <v>26</v>
      </c>
      <c r="BD18" s="9">
        <v>26</v>
      </c>
      <c r="BE18" s="9">
        <v>26</v>
      </c>
      <c r="BF18" s="9">
        <v>17.646999999999998</v>
      </c>
      <c r="BG18" s="9">
        <v>8.9619999999999997</v>
      </c>
      <c r="BH18" s="9">
        <v>8.6839999999999993</v>
      </c>
      <c r="BI18" s="9">
        <v>1.014</v>
      </c>
      <c r="BJ18" s="9">
        <v>1.014</v>
      </c>
      <c r="BK18" s="9">
        <v>0</v>
      </c>
      <c r="BL18" s="9">
        <v>2.37</v>
      </c>
      <c r="BM18" s="9">
        <v>0.53100000000000003</v>
      </c>
      <c r="BN18" s="9">
        <v>1.84</v>
      </c>
      <c r="BO18" s="9">
        <v>4.8579999999999997</v>
      </c>
      <c r="BP18" s="9">
        <v>2.327</v>
      </c>
      <c r="BQ18" s="9">
        <v>2.5310000000000001</v>
      </c>
      <c r="BR18" s="9">
        <v>9.4049999999999994</v>
      </c>
      <c r="BS18" s="9">
        <v>5.0910000000000002</v>
      </c>
      <c r="BT18" s="9">
        <v>4.3140000000000001</v>
      </c>
      <c r="BU18" s="9">
        <v>52</v>
      </c>
      <c r="BV18" s="9">
        <v>104</v>
      </c>
      <c r="BW18" s="9">
        <v>48.731999999999999</v>
      </c>
      <c r="BX18" s="9">
        <v>95.48</v>
      </c>
      <c r="BY18" s="9">
        <v>33.954999999999998</v>
      </c>
      <c r="BZ18" s="9">
        <v>61.524999999999999</v>
      </c>
      <c r="CA18" s="9">
        <v>13.212</v>
      </c>
      <c r="CB18" s="9">
        <v>2.7450000000000001</v>
      </c>
      <c r="CC18" s="9">
        <v>10.465999999999999</v>
      </c>
      <c r="CD18" s="9">
        <v>13.106999999999999</v>
      </c>
      <c r="CE18" s="9">
        <v>6.3</v>
      </c>
      <c r="CF18" s="9">
        <v>6.806</v>
      </c>
      <c r="CG18" s="9">
        <v>30.175999999999998</v>
      </c>
      <c r="CH18" s="9">
        <v>11.574999999999999</v>
      </c>
      <c r="CI18" s="9">
        <v>18.600000000000001</v>
      </c>
      <c r="CJ18" s="9">
        <v>38.985999999999997</v>
      </c>
      <c r="CK18" s="9">
        <v>13.334</v>
      </c>
      <c r="CL18" s="9">
        <v>25.652000000000001</v>
      </c>
      <c r="CM18" s="9">
        <v>26</v>
      </c>
      <c r="CN18" s="9">
        <v>39.713000000000001</v>
      </c>
      <c r="CO18" s="9">
        <v>26</v>
      </c>
      <c r="CP18" s="9">
        <v>79.872</v>
      </c>
      <c r="CQ18" s="9">
        <v>37.03</v>
      </c>
      <c r="CR18" s="9">
        <v>42.841999999999999</v>
      </c>
      <c r="CS18" s="9">
        <v>9.0370000000000008</v>
      </c>
      <c r="CT18" s="9">
        <v>3.8650000000000002</v>
      </c>
      <c r="CU18" s="9">
        <v>5.1719999999999997</v>
      </c>
      <c r="CV18" s="9">
        <v>15.965</v>
      </c>
      <c r="CW18" s="9">
        <v>7.1680000000000001</v>
      </c>
      <c r="CX18" s="9">
        <v>8.7970000000000006</v>
      </c>
      <c r="CY18" s="9">
        <v>21.117999999999999</v>
      </c>
      <c r="CZ18" s="9">
        <v>8.9960000000000004</v>
      </c>
      <c r="DA18" s="9">
        <v>12.122</v>
      </c>
      <c r="DB18" s="9">
        <v>33.750999999999998</v>
      </c>
      <c r="DC18" s="9">
        <v>17.001000000000001</v>
      </c>
      <c r="DD18" s="9">
        <v>16.75</v>
      </c>
      <c r="DE18" s="9">
        <v>26</v>
      </c>
      <c r="DF18" s="9">
        <v>38.070999999999998</v>
      </c>
      <c r="DG18" s="9">
        <v>26</v>
      </c>
      <c r="DH18" s="9">
        <v>59.615000000000002</v>
      </c>
      <c r="DI18" s="9">
        <v>24.225000000000001</v>
      </c>
      <c r="DJ18" s="9">
        <v>35.39</v>
      </c>
      <c r="DK18" s="9">
        <v>6.5439999999999996</v>
      </c>
      <c r="DL18" s="9">
        <v>2.7450000000000001</v>
      </c>
      <c r="DM18" s="9">
        <v>3.7989999999999999</v>
      </c>
      <c r="DN18" s="9">
        <v>6.9359999999999999</v>
      </c>
      <c r="DO18" s="9">
        <v>3.3730000000000002</v>
      </c>
      <c r="DP18" s="9">
        <v>3.5630000000000002</v>
      </c>
      <c r="DQ18" s="9">
        <v>18.178000000000001</v>
      </c>
      <c r="DR18" s="9">
        <v>7.5019999999999998</v>
      </c>
      <c r="DS18" s="9">
        <v>10.676</v>
      </c>
      <c r="DT18" s="9">
        <v>27.957999999999998</v>
      </c>
      <c r="DU18" s="9">
        <v>10.605</v>
      </c>
      <c r="DV18" s="9">
        <v>17.352</v>
      </c>
      <c r="DW18" s="9">
        <v>43.423999999999999</v>
      </c>
      <c r="DX18" s="9">
        <v>44.030999999999999</v>
      </c>
      <c r="DY18" s="9">
        <v>31.67</v>
      </c>
      <c r="DZ18" s="9">
        <v>35.865000000000002</v>
      </c>
      <c r="EA18" s="9">
        <v>9.73</v>
      </c>
      <c r="EB18" s="9">
        <v>26.135000000000002</v>
      </c>
      <c r="EC18" s="9">
        <v>6.6669999999999998</v>
      </c>
      <c r="ED18" s="9">
        <v>0</v>
      </c>
      <c r="EE18" s="9">
        <v>6.6669999999999998</v>
      </c>
      <c r="EF18" s="9">
        <v>6.1710000000000003</v>
      </c>
      <c r="EG18" s="9">
        <v>2.9279999999999999</v>
      </c>
      <c r="EH18" s="9">
        <v>3.2429999999999999</v>
      </c>
      <c r="EI18" s="9">
        <v>11.997999999999999</v>
      </c>
      <c r="EJ18" s="9">
        <v>4.0730000000000004</v>
      </c>
      <c r="EK18" s="9">
        <v>7.9240000000000004</v>
      </c>
      <c r="EL18" s="9">
        <v>11.028</v>
      </c>
      <c r="EM18" s="9">
        <v>2.7290000000000001</v>
      </c>
      <c r="EN18" s="9">
        <v>8.2989999999999995</v>
      </c>
      <c r="EO18" s="9">
        <v>26</v>
      </c>
      <c r="EP18" s="9">
        <v>30.326000000000001</v>
      </c>
      <c r="EQ18" s="9">
        <v>26</v>
      </c>
      <c r="ER18" s="9">
        <v>51.085999999999999</v>
      </c>
      <c r="ES18" s="9">
        <v>23.338000000000001</v>
      </c>
      <c r="ET18" s="9">
        <v>27.748000000000001</v>
      </c>
      <c r="EU18" s="9">
        <v>5.9779999999999998</v>
      </c>
      <c r="EV18" s="9">
        <v>2.8170000000000002</v>
      </c>
      <c r="EW18" s="9">
        <v>3.161</v>
      </c>
      <c r="EX18" s="9">
        <v>9.468</v>
      </c>
      <c r="EY18" s="9">
        <v>3.8759999999999999</v>
      </c>
      <c r="EZ18" s="9">
        <v>5.5919999999999996</v>
      </c>
      <c r="FA18" s="9">
        <v>9.6859999999999999</v>
      </c>
      <c r="FB18" s="9">
        <v>3.996</v>
      </c>
      <c r="FC18" s="9">
        <v>5.6909999999999998</v>
      </c>
      <c r="FD18" s="9">
        <v>25.952999999999999</v>
      </c>
      <c r="FE18" s="9">
        <v>12.648999999999999</v>
      </c>
      <c r="FF18" s="9">
        <v>13.304</v>
      </c>
      <c r="FG18" s="9">
        <v>52</v>
      </c>
      <c r="FH18" s="9">
        <v>52</v>
      </c>
      <c r="FI18" s="9">
        <v>42.79</v>
      </c>
      <c r="FJ18" s="9">
        <v>28.786000000000001</v>
      </c>
      <c r="FK18" s="9">
        <v>13.692</v>
      </c>
      <c r="FL18" s="9">
        <v>15.093999999999999</v>
      </c>
      <c r="FM18" s="9">
        <v>3.0590000000000002</v>
      </c>
      <c r="FN18" s="9">
        <v>1.048</v>
      </c>
      <c r="FO18" s="9">
        <v>2.0110000000000001</v>
      </c>
      <c r="FP18" s="9">
        <v>6.4969999999999999</v>
      </c>
      <c r="FQ18" s="9">
        <v>3.2919999999999998</v>
      </c>
      <c r="FR18" s="9">
        <v>3.2050000000000001</v>
      </c>
      <c r="FS18" s="9">
        <v>11.432</v>
      </c>
      <c r="FT18" s="9">
        <v>5.0010000000000003</v>
      </c>
      <c r="FU18" s="9">
        <v>6.431</v>
      </c>
      <c r="FV18" s="9">
        <v>7.7990000000000004</v>
      </c>
      <c r="FW18" s="9">
        <v>4.3520000000000003</v>
      </c>
      <c r="FX18" s="9">
        <v>3.4470000000000001</v>
      </c>
      <c r="FY18" s="9">
        <v>16.509</v>
      </c>
      <c r="FZ18" s="9">
        <v>14.618</v>
      </c>
      <c r="GA18" s="9">
        <v>18.555</v>
      </c>
      <c r="GB18" s="9">
        <v>73.5</v>
      </c>
      <c r="GC18" s="9">
        <v>27.295000000000002</v>
      </c>
      <c r="GD18" s="9">
        <v>46.204999999999998</v>
      </c>
      <c r="GE18" s="9">
        <v>11.917</v>
      </c>
      <c r="GF18" s="9">
        <v>4.226</v>
      </c>
      <c r="GG18" s="9">
        <v>7.6909999999999998</v>
      </c>
      <c r="GH18" s="9">
        <v>11.913</v>
      </c>
      <c r="GI18" s="9">
        <v>6.1310000000000002</v>
      </c>
      <c r="GJ18" s="9">
        <v>5.782</v>
      </c>
      <c r="GK18" s="9">
        <v>14.364000000000001</v>
      </c>
      <c r="GL18" s="9">
        <v>6.0170000000000003</v>
      </c>
      <c r="GM18" s="9">
        <v>8.3469999999999995</v>
      </c>
      <c r="GN18" s="9">
        <v>35.307000000000002</v>
      </c>
      <c r="GO18" s="9">
        <v>10.920999999999999</v>
      </c>
      <c r="GP18" s="9">
        <v>24.385999999999999</v>
      </c>
      <c r="GQ18" s="9">
        <v>40.125999999999998</v>
      </c>
      <c r="GR18" s="9">
        <v>26</v>
      </c>
      <c r="GS18" s="9">
        <v>52</v>
      </c>
      <c r="GT18" s="9">
        <v>80.02</v>
      </c>
      <c r="GU18" s="9">
        <v>34.289000000000001</v>
      </c>
      <c r="GV18" s="9">
        <v>45.73</v>
      </c>
      <c r="GW18" s="9">
        <v>9.8149999999999995</v>
      </c>
      <c r="GX18" s="9">
        <v>1.8680000000000001</v>
      </c>
      <c r="GY18" s="9">
        <v>7.9470000000000001</v>
      </c>
      <c r="GZ18" s="9">
        <v>13.000999999999999</v>
      </c>
      <c r="HA18" s="9">
        <v>5.2969999999999997</v>
      </c>
      <c r="HB18" s="9">
        <v>7.7039999999999997</v>
      </c>
      <c r="HC18" s="9">
        <v>27.943000000000001</v>
      </c>
      <c r="HD18" s="9">
        <v>11.102</v>
      </c>
      <c r="HE18" s="9">
        <v>16.841000000000001</v>
      </c>
      <c r="HF18" s="9">
        <v>29.260999999999999</v>
      </c>
      <c r="HG18" s="9">
        <v>16.023</v>
      </c>
      <c r="HH18" s="9">
        <v>13.238</v>
      </c>
      <c r="HI18" s="9">
        <v>26</v>
      </c>
      <c r="HJ18" s="9">
        <v>46.298999999999999</v>
      </c>
      <c r="HK18" s="9">
        <v>21.846</v>
      </c>
      <c r="HL18" s="9">
        <v>18.716000000000001</v>
      </c>
      <c r="HM18" s="9">
        <v>8.3510000000000009</v>
      </c>
      <c r="HN18" s="9">
        <v>10.364000000000001</v>
      </c>
      <c r="HO18" s="9">
        <v>0.51700000000000002</v>
      </c>
      <c r="HP18" s="9">
        <v>0.51700000000000002</v>
      </c>
      <c r="HQ18" s="9">
        <v>0</v>
      </c>
      <c r="HR18" s="9">
        <v>3.3559999999999999</v>
      </c>
      <c r="HS18" s="9">
        <v>2.04</v>
      </c>
      <c r="HT18" s="9">
        <v>1.3160000000000001</v>
      </c>
      <c r="HU18" s="9">
        <v>7.6639999999999997</v>
      </c>
      <c r="HV18" s="9">
        <v>2.867</v>
      </c>
      <c r="HW18" s="9">
        <v>4.7969999999999997</v>
      </c>
      <c r="HX18" s="9">
        <v>7.1779999999999999</v>
      </c>
      <c r="HY18" s="9">
        <v>2.927</v>
      </c>
      <c r="HZ18" s="9">
        <v>4.2510000000000003</v>
      </c>
      <c r="IA18" s="9">
        <v>20.466000000000001</v>
      </c>
      <c r="IB18" s="9">
        <v>17.696999999999999</v>
      </c>
      <c r="IC18" s="9">
        <v>20.838000000000001</v>
      </c>
      <c r="ID18" s="9">
        <v>3.1160000000000001</v>
      </c>
      <c r="IE18" s="9">
        <v>1.05</v>
      </c>
      <c r="IF18" s="9">
        <v>2.0670000000000002</v>
      </c>
      <c r="IG18" s="9">
        <v>0</v>
      </c>
      <c r="IH18" s="9">
        <v>0</v>
      </c>
      <c r="II18" s="9">
        <v>0</v>
      </c>
      <c r="IJ18" s="9">
        <v>0.80200000000000005</v>
      </c>
      <c r="IK18" s="9">
        <v>0</v>
      </c>
      <c r="IL18" s="9">
        <v>0.80200000000000005</v>
      </c>
      <c r="IM18" s="9">
        <v>1.3240000000000001</v>
      </c>
      <c r="IN18" s="9">
        <v>0.58599999999999997</v>
      </c>
      <c r="IO18" s="9">
        <v>0.73799999999999999</v>
      </c>
      <c r="IP18" s="9">
        <v>0.99099999999999999</v>
      </c>
      <c r="IQ18" s="9">
        <v>0.46400000000000002</v>
      </c>
    </row>
    <row r="19" spans="1:251">
      <c r="A19" s="10">
        <v>44958</v>
      </c>
      <c r="B19" s="9">
        <v>0</v>
      </c>
      <c r="C19" s="9">
        <v>0</v>
      </c>
      <c r="D19" s="9">
        <v>151.35499999999999</v>
      </c>
      <c r="E19" s="9">
        <v>55.121000000000002</v>
      </c>
      <c r="F19" s="9">
        <v>96.233999999999995</v>
      </c>
      <c r="G19" s="9">
        <v>25.873999999999999</v>
      </c>
      <c r="H19" s="9">
        <v>6.4530000000000003</v>
      </c>
      <c r="I19" s="9">
        <v>19.420999999999999</v>
      </c>
      <c r="J19" s="9">
        <v>33.286999999999999</v>
      </c>
      <c r="K19" s="9">
        <v>13.101000000000001</v>
      </c>
      <c r="L19" s="9">
        <v>20.187000000000001</v>
      </c>
      <c r="M19" s="9">
        <v>37.878</v>
      </c>
      <c r="N19" s="9">
        <v>13.064</v>
      </c>
      <c r="O19" s="9">
        <v>24.812999999999999</v>
      </c>
      <c r="P19" s="9">
        <v>54.316000000000003</v>
      </c>
      <c r="Q19" s="9">
        <v>22.503</v>
      </c>
      <c r="R19" s="9">
        <v>31.812999999999999</v>
      </c>
      <c r="S19" s="9">
        <v>20</v>
      </c>
      <c r="T19" s="9">
        <v>26</v>
      </c>
      <c r="U19" s="9">
        <v>17</v>
      </c>
      <c r="V19" s="9">
        <v>39.353999999999999</v>
      </c>
      <c r="W19" s="9">
        <v>10.051</v>
      </c>
      <c r="X19" s="9">
        <v>29.303000000000001</v>
      </c>
      <c r="Y19" s="9">
        <v>6.7329999999999997</v>
      </c>
      <c r="Z19" s="9">
        <v>0.98499999999999999</v>
      </c>
      <c r="AA19" s="9">
        <v>5.7480000000000002</v>
      </c>
      <c r="AB19" s="9">
        <v>6.3230000000000004</v>
      </c>
      <c r="AC19" s="9">
        <v>0.56499999999999995</v>
      </c>
      <c r="AD19" s="9">
        <v>5.758</v>
      </c>
      <c r="AE19" s="9">
        <v>10.695</v>
      </c>
      <c r="AF19" s="9">
        <v>3.4630000000000001</v>
      </c>
      <c r="AG19" s="9">
        <v>7.2320000000000002</v>
      </c>
      <c r="AH19" s="9">
        <v>15.603</v>
      </c>
      <c r="AI19" s="9">
        <v>5.0380000000000003</v>
      </c>
      <c r="AJ19" s="9">
        <v>10.565</v>
      </c>
      <c r="AK19" s="9">
        <v>26.155000000000001</v>
      </c>
      <c r="AL19" s="9">
        <v>48.811</v>
      </c>
      <c r="AM19" s="9">
        <v>26</v>
      </c>
      <c r="AN19" s="9">
        <v>112.002</v>
      </c>
      <c r="AO19" s="9">
        <v>45.07</v>
      </c>
      <c r="AP19" s="9">
        <v>66.930999999999997</v>
      </c>
      <c r="AQ19" s="9">
        <v>19.140999999999998</v>
      </c>
      <c r="AR19" s="9">
        <v>5.468</v>
      </c>
      <c r="AS19" s="9">
        <v>13.673999999999999</v>
      </c>
      <c r="AT19" s="9">
        <v>26.963999999999999</v>
      </c>
      <c r="AU19" s="9">
        <v>12.536</v>
      </c>
      <c r="AV19" s="9">
        <v>14.428000000000001</v>
      </c>
      <c r="AW19" s="9">
        <v>27.183</v>
      </c>
      <c r="AX19" s="9">
        <v>9.6020000000000003</v>
      </c>
      <c r="AY19" s="9">
        <v>17.581</v>
      </c>
      <c r="AZ19" s="9">
        <v>38.713000000000001</v>
      </c>
      <c r="BA19" s="9">
        <v>17.465</v>
      </c>
      <c r="BB19" s="9">
        <v>21.248000000000001</v>
      </c>
      <c r="BC19" s="9">
        <v>17</v>
      </c>
      <c r="BD19" s="9">
        <v>25.306000000000001</v>
      </c>
      <c r="BE19" s="9">
        <v>13.949</v>
      </c>
      <c r="BF19" s="9">
        <v>23.454000000000001</v>
      </c>
      <c r="BG19" s="9">
        <v>10.435</v>
      </c>
      <c r="BH19" s="9">
        <v>13.019</v>
      </c>
      <c r="BI19" s="9">
        <v>1.5740000000000001</v>
      </c>
      <c r="BJ19" s="9">
        <v>1.5740000000000001</v>
      </c>
      <c r="BK19" s="9">
        <v>0</v>
      </c>
      <c r="BL19" s="9">
        <v>4.0359999999999996</v>
      </c>
      <c r="BM19" s="9">
        <v>2.2690000000000001</v>
      </c>
      <c r="BN19" s="9">
        <v>1.7669999999999999</v>
      </c>
      <c r="BO19" s="9">
        <v>5.4080000000000004</v>
      </c>
      <c r="BP19" s="9">
        <v>2.7370000000000001</v>
      </c>
      <c r="BQ19" s="9">
        <v>2.6709999999999998</v>
      </c>
      <c r="BR19" s="9">
        <v>12.436</v>
      </c>
      <c r="BS19" s="9">
        <v>3.855</v>
      </c>
      <c r="BT19" s="9">
        <v>8.5809999999999995</v>
      </c>
      <c r="BU19" s="9">
        <v>52</v>
      </c>
      <c r="BV19" s="9">
        <v>28.606000000000002</v>
      </c>
      <c r="BW19" s="9">
        <v>73.507000000000005</v>
      </c>
      <c r="BX19" s="9">
        <v>104.325</v>
      </c>
      <c r="BY19" s="9">
        <v>32.229999999999997</v>
      </c>
      <c r="BZ19" s="9">
        <v>72.094999999999999</v>
      </c>
      <c r="CA19" s="9">
        <v>17.654</v>
      </c>
      <c r="CB19" s="9">
        <v>3.7469999999999999</v>
      </c>
      <c r="CC19" s="9">
        <v>13.907</v>
      </c>
      <c r="CD19" s="9">
        <v>24.419</v>
      </c>
      <c r="CE19" s="9">
        <v>8.2789999999999999</v>
      </c>
      <c r="CF19" s="9">
        <v>16.14</v>
      </c>
      <c r="CG19" s="9">
        <v>26.811</v>
      </c>
      <c r="CH19" s="9">
        <v>9.2260000000000009</v>
      </c>
      <c r="CI19" s="9">
        <v>17.585000000000001</v>
      </c>
      <c r="CJ19" s="9">
        <v>35.441000000000003</v>
      </c>
      <c r="CK19" s="9">
        <v>10.978999999999999</v>
      </c>
      <c r="CL19" s="9">
        <v>24.462</v>
      </c>
      <c r="CM19" s="9">
        <v>20</v>
      </c>
      <c r="CN19" s="9">
        <v>20</v>
      </c>
      <c r="CO19" s="9">
        <v>20</v>
      </c>
      <c r="CP19" s="9">
        <v>70.483999999999995</v>
      </c>
      <c r="CQ19" s="9">
        <v>33.326000000000001</v>
      </c>
      <c r="CR19" s="9">
        <v>37.158000000000001</v>
      </c>
      <c r="CS19" s="9">
        <v>9.7940000000000005</v>
      </c>
      <c r="CT19" s="9">
        <v>4.28</v>
      </c>
      <c r="CU19" s="9">
        <v>5.5140000000000002</v>
      </c>
      <c r="CV19" s="9">
        <v>12.904999999999999</v>
      </c>
      <c r="CW19" s="9">
        <v>7.0910000000000002</v>
      </c>
      <c r="CX19" s="9">
        <v>5.8140000000000001</v>
      </c>
      <c r="CY19" s="9">
        <v>16.475000000000001</v>
      </c>
      <c r="CZ19" s="9">
        <v>6.5759999999999996</v>
      </c>
      <c r="DA19" s="9">
        <v>9.8989999999999991</v>
      </c>
      <c r="DB19" s="9">
        <v>31.311</v>
      </c>
      <c r="DC19" s="9">
        <v>15.379</v>
      </c>
      <c r="DD19" s="9">
        <v>15.932</v>
      </c>
      <c r="DE19" s="9">
        <v>34</v>
      </c>
      <c r="DF19" s="9">
        <v>26.036999999999999</v>
      </c>
      <c r="DG19" s="9">
        <v>34.110999999999997</v>
      </c>
      <c r="DH19" s="9">
        <v>77.091999999999999</v>
      </c>
      <c r="DI19" s="9">
        <v>24.600999999999999</v>
      </c>
      <c r="DJ19" s="9">
        <v>52.491</v>
      </c>
      <c r="DK19" s="9">
        <v>14.013</v>
      </c>
      <c r="DL19" s="9">
        <v>3.7469999999999999</v>
      </c>
      <c r="DM19" s="9">
        <v>10.266</v>
      </c>
      <c r="DN19" s="9">
        <v>15.529</v>
      </c>
      <c r="DO19" s="9">
        <v>6.7439999999999998</v>
      </c>
      <c r="DP19" s="9">
        <v>8.7850000000000001</v>
      </c>
      <c r="DQ19" s="9">
        <v>18.158999999999999</v>
      </c>
      <c r="DR19" s="9">
        <v>6</v>
      </c>
      <c r="DS19" s="9">
        <v>12.159000000000001</v>
      </c>
      <c r="DT19" s="9">
        <v>29.391999999999999</v>
      </c>
      <c r="DU19" s="9">
        <v>8.1110000000000007</v>
      </c>
      <c r="DV19" s="9">
        <v>21.280999999999999</v>
      </c>
      <c r="DW19" s="9">
        <v>23.024999999999999</v>
      </c>
      <c r="DX19" s="9">
        <v>14.327</v>
      </c>
      <c r="DY19" s="9">
        <v>26</v>
      </c>
      <c r="DZ19" s="9">
        <v>27.233000000000001</v>
      </c>
      <c r="EA19" s="9">
        <v>7.6289999999999996</v>
      </c>
      <c r="EB19" s="9">
        <v>19.603999999999999</v>
      </c>
      <c r="EC19" s="9">
        <v>3.641</v>
      </c>
      <c r="ED19" s="9">
        <v>0</v>
      </c>
      <c r="EE19" s="9">
        <v>3.641</v>
      </c>
      <c r="EF19" s="9">
        <v>8.89</v>
      </c>
      <c r="EG19" s="9">
        <v>1.5349999999999999</v>
      </c>
      <c r="EH19" s="9">
        <v>7.3550000000000004</v>
      </c>
      <c r="EI19" s="9">
        <v>8.6519999999999992</v>
      </c>
      <c r="EJ19" s="9">
        <v>3.226</v>
      </c>
      <c r="EK19" s="9">
        <v>5.4260000000000002</v>
      </c>
      <c r="EL19" s="9">
        <v>6.0490000000000004</v>
      </c>
      <c r="EM19" s="9">
        <v>2.8679999999999999</v>
      </c>
      <c r="EN19" s="9">
        <v>3.181</v>
      </c>
      <c r="EO19" s="9">
        <v>16.067</v>
      </c>
      <c r="EP19" s="9">
        <v>30.864000000000001</v>
      </c>
      <c r="EQ19" s="9">
        <v>8.7289999999999992</v>
      </c>
      <c r="ER19" s="9">
        <v>41.366999999999997</v>
      </c>
      <c r="ES19" s="9">
        <v>18.428999999999998</v>
      </c>
      <c r="ET19" s="9">
        <v>22.937999999999999</v>
      </c>
      <c r="EU19" s="9">
        <v>4.78</v>
      </c>
      <c r="EV19" s="9">
        <v>2.0249999999999999</v>
      </c>
      <c r="EW19" s="9">
        <v>2.7549999999999999</v>
      </c>
      <c r="EX19" s="9">
        <v>8.0510000000000002</v>
      </c>
      <c r="EY19" s="9">
        <v>3.4670000000000001</v>
      </c>
      <c r="EZ19" s="9">
        <v>4.5839999999999996</v>
      </c>
      <c r="FA19" s="9">
        <v>10.004</v>
      </c>
      <c r="FB19" s="9">
        <v>4.601</v>
      </c>
      <c r="FC19" s="9">
        <v>5.4020000000000001</v>
      </c>
      <c r="FD19" s="9">
        <v>18.532</v>
      </c>
      <c r="FE19" s="9">
        <v>8.3360000000000003</v>
      </c>
      <c r="FF19" s="9">
        <v>10.196999999999999</v>
      </c>
      <c r="FG19" s="9">
        <v>27.771000000000001</v>
      </c>
      <c r="FH19" s="9">
        <v>26</v>
      </c>
      <c r="FI19" s="9">
        <v>34.313000000000002</v>
      </c>
      <c r="FJ19" s="9">
        <v>29.117000000000001</v>
      </c>
      <c r="FK19" s="9">
        <v>14.897</v>
      </c>
      <c r="FL19" s="9">
        <v>14.22</v>
      </c>
      <c r="FM19" s="9">
        <v>5.0140000000000002</v>
      </c>
      <c r="FN19" s="9">
        <v>2.2549999999999999</v>
      </c>
      <c r="FO19" s="9">
        <v>2.7589999999999999</v>
      </c>
      <c r="FP19" s="9">
        <v>4.8529999999999998</v>
      </c>
      <c r="FQ19" s="9">
        <v>3.6240000000000001</v>
      </c>
      <c r="FR19" s="9">
        <v>1.23</v>
      </c>
      <c r="FS19" s="9">
        <v>6.4710000000000001</v>
      </c>
      <c r="FT19" s="9">
        <v>1.974</v>
      </c>
      <c r="FU19" s="9">
        <v>4.4969999999999999</v>
      </c>
      <c r="FV19" s="9">
        <v>12.779</v>
      </c>
      <c r="FW19" s="9">
        <v>7.0439999999999996</v>
      </c>
      <c r="FX19" s="9">
        <v>5.7350000000000003</v>
      </c>
      <c r="FY19" s="9">
        <v>37.549999999999997</v>
      </c>
      <c r="FZ19" s="9">
        <v>38.429000000000002</v>
      </c>
      <c r="GA19" s="9">
        <v>37.006</v>
      </c>
      <c r="GB19" s="9">
        <v>74.385999999999996</v>
      </c>
      <c r="GC19" s="9">
        <v>24.693999999999999</v>
      </c>
      <c r="GD19" s="9">
        <v>49.692</v>
      </c>
      <c r="GE19" s="9">
        <v>15.124000000000001</v>
      </c>
      <c r="GF19" s="9">
        <v>3.649</v>
      </c>
      <c r="GG19" s="9">
        <v>11.474</v>
      </c>
      <c r="GH19" s="9">
        <v>18.521000000000001</v>
      </c>
      <c r="GI19" s="9">
        <v>7.444</v>
      </c>
      <c r="GJ19" s="9">
        <v>11.077</v>
      </c>
      <c r="GK19" s="9">
        <v>18.849</v>
      </c>
      <c r="GL19" s="9">
        <v>5.9480000000000004</v>
      </c>
      <c r="GM19" s="9">
        <v>12.901</v>
      </c>
      <c r="GN19" s="9">
        <v>21.893000000000001</v>
      </c>
      <c r="GO19" s="9">
        <v>7.6529999999999996</v>
      </c>
      <c r="GP19" s="9">
        <v>14.24</v>
      </c>
      <c r="GQ19" s="9">
        <v>14.913</v>
      </c>
      <c r="GR19" s="9">
        <v>16.606999999999999</v>
      </c>
      <c r="GS19" s="9">
        <v>13.513999999999999</v>
      </c>
      <c r="GT19" s="9">
        <v>82.796999999999997</v>
      </c>
      <c r="GU19" s="9">
        <v>30.777000000000001</v>
      </c>
      <c r="GV19" s="9">
        <v>52.02</v>
      </c>
      <c r="GW19" s="9">
        <v>10.938000000000001</v>
      </c>
      <c r="GX19" s="9">
        <v>3.524</v>
      </c>
      <c r="GY19" s="9">
        <v>7.4139999999999997</v>
      </c>
      <c r="GZ19" s="9">
        <v>16.765999999999998</v>
      </c>
      <c r="HA19" s="9">
        <v>7.2110000000000003</v>
      </c>
      <c r="HB19" s="9">
        <v>9.5549999999999997</v>
      </c>
      <c r="HC19" s="9">
        <v>17.869</v>
      </c>
      <c r="HD19" s="9">
        <v>7.1470000000000002</v>
      </c>
      <c r="HE19" s="9">
        <v>10.722</v>
      </c>
      <c r="HF19" s="9">
        <v>37.222999999999999</v>
      </c>
      <c r="HG19" s="9">
        <v>12.894</v>
      </c>
      <c r="HH19" s="9">
        <v>24.329000000000001</v>
      </c>
      <c r="HI19" s="9">
        <v>26</v>
      </c>
      <c r="HJ19" s="9">
        <v>26</v>
      </c>
      <c r="HK19" s="9">
        <v>29.611000000000001</v>
      </c>
      <c r="HL19" s="9">
        <v>15.170999999999999</v>
      </c>
      <c r="HM19" s="9">
        <v>8.0549999999999997</v>
      </c>
      <c r="HN19" s="9">
        <v>7.117</v>
      </c>
      <c r="HO19" s="9">
        <v>1.3859999999999999</v>
      </c>
      <c r="HP19" s="9">
        <v>0.85399999999999998</v>
      </c>
      <c r="HQ19" s="9">
        <v>0.53300000000000003</v>
      </c>
      <c r="HR19" s="9">
        <v>1.3220000000000001</v>
      </c>
      <c r="HS19" s="9">
        <v>0</v>
      </c>
      <c r="HT19" s="9">
        <v>1.3220000000000001</v>
      </c>
      <c r="HU19" s="9">
        <v>4.827</v>
      </c>
      <c r="HV19" s="9">
        <v>1.39</v>
      </c>
      <c r="HW19" s="9">
        <v>3.4369999999999998</v>
      </c>
      <c r="HX19" s="9">
        <v>7.6360000000000001</v>
      </c>
      <c r="HY19" s="9">
        <v>5.81</v>
      </c>
      <c r="HZ19" s="9">
        <v>1.825</v>
      </c>
      <c r="IA19" s="9">
        <v>46.878</v>
      </c>
      <c r="IB19" s="9">
        <v>78.718999999999994</v>
      </c>
      <c r="IC19" s="9">
        <v>17</v>
      </c>
      <c r="ID19" s="9">
        <v>2.456</v>
      </c>
      <c r="IE19" s="9">
        <v>2.0310000000000001</v>
      </c>
      <c r="IF19" s="9">
        <v>0.42399999999999999</v>
      </c>
      <c r="IG19" s="9">
        <v>0</v>
      </c>
      <c r="IH19" s="9">
        <v>0</v>
      </c>
      <c r="II19" s="9">
        <v>0</v>
      </c>
      <c r="IJ19" s="9">
        <v>0.71499999999999997</v>
      </c>
      <c r="IK19" s="9">
        <v>0.71499999999999997</v>
      </c>
      <c r="IL19" s="9">
        <v>0</v>
      </c>
      <c r="IM19" s="9">
        <v>1.74</v>
      </c>
      <c r="IN19" s="9">
        <v>1.3160000000000001</v>
      </c>
      <c r="IO19" s="9">
        <v>0.42399999999999999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164.27600000000001</v>
      </c>
      <c r="E20" s="9">
        <v>64.42</v>
      </c>
      <c r="F20" s="9">
        <v>99.855999999999995</v>
      </c>
      <c r="G20" s="9">
        <v>19.263000000000002</v>
      </c>
      <c r="H20" s="9">
        <v>9.0540000000000003</v>
      </c>
      <c r="I20" s="9">
        <v>10.209</v>
      </c>
      <c r="J20" s="9">
        <v>33.979999999999997</v>
      </c>
      <c r="K20" s="9">
        <v>11.971</v>
      </c>
      <c r="L20" s="9">
        <v>22.009</v>
      </c>
      <c r="M20" s="9">
        <v>48.356000000000002</v>
      </c>
      <c r="N20" s="9">
        <v>16.532</v>
      </c>
      <c r="O20" s="9">
        <v>31.824000000000002</v>
      </c>
      <c r="P20" s="9">
        <v>62.677</v>
      </c>
      <c r="Q20" s="9">
        <v>26.864000000000001</v>
      </c>
      <c r="R20" s="9">
        <v>35.813000000000002</v>
      </c>
      <c r="S20" s="9">
        <v>26</v>
      </c>
      <c r="T20" s="9">
        <v>26</v>
      </c>
      <c r="U20" s="9">
        <v>26</v>
      </c>
      <c r="V20" s="9">
        <v>42.796999999999997</v>
      </c>
      <c r="W20" s="9">
        <v>15.144</v>
      </c>
      <c r="X20" s="9">
        <v>27.652999999999999</v>
      </c>
      <c r="Y20" s="9">
        <v>6.8789999999999996</v>
      </c>
      <c r="Z20" s="9">
        <v>3.4590000000000001</v>
      </c>
      <c r="AA20" s="9">
        <v>3.4209999999999998</v>
      </c>
      <c r="AB20" s="9">
        <v>8.1850000000000005</v>
      </c>
      <c r="AC20" s="9">
        <v>3.18</v>
      </c>
      <c r="AD20" s="9">
        <v>5.0039999999999996</v>
      </c>
      <c r="AE20" s="9">
        <v>10.814</v>
      </c>
      <c r="AF20" s="9">
        <v>2.8570000000000002</v>
      </c>
      <c r="AG20" s="9">
        <v>7.9569999999999999</v>
      </c>
      <c r="AH20" s="9">
        <v>16.919</v>
      </c>
      <c r="AI20" s="9">
        <v>5.6479999999999997</v>
      </c>
      <c r="AJ20" s="9">
        <v>11.271000000000001</v>
      </c>
      <c r="AK20" s="9">
        <v>24.504000000000001</v>
      </c>
      <c r="AL20" s="9">
        <v>23.369</v>
      </c>
      <c r="AM20" s="9">
        <v>25.631</v>
      </c>
      <c r="AN20" s="9">
        <v>121.47799999999999</v>
      </c>
      <c r="AO20" s="9">
        <v>49.276000000000003</v>
      </c>
      <c r="AP20" s="9">
        <v>72.203000000000003</v>
      </c>
      <c r="AQ20" s="9">
        <v>12.382999999999999</v>
      </c>
      <c r="AR20" s="9">
        <v>5.5949999999999998</v>
      </c>
      <c r="AS20" s="9">
        <v>6.7889999999999997</v>
      </c>
      <c r="AT20" s="9">
        <v>25.795000000000002</v>
      </c>
      <c r="AU20" s="9">
        <v>8.7910000000000004</v>
      </c>
      <c r="AV20" s="9">
        <v>17.004000000000001</v>
      </c>
      <c r="AW20" s="9">
        <v>37.542000000000002</v>
      </c>
      <c r="AX20" s="9">
        <v>13.675000000000001</v>
      </c>
      <c r="AY20" s="9">
        <v>23.867999999999999</v>
      </c>
      <c r="AZ20" s="9">
        <v>45.758000000000003</v>
      </c>
      <c r="BA20" s="9">
        <v>21.215</v>
      </c>
      <c r="BB20" s="9">
        <v>24.542000000000002</v>
      </c>
      <c r="BC20" s="9">
        <v>26</v>
      </c>
      <c r="BD20" s="9">
        <v>26.786999999999999</v>
      </c>
      <c r="BE20" s="9">
        <v>26</v>
      </c>
      <c r="BF20" s="9">
        <v>23.527999999999999</v>
      </c>
      <c r="BG20" s="9">
        <v>10.701000000000001</v>
      </c>
      <c r="BH20" s="9">
        <v>12.827</v>
      </c>
      <c r="BI20" s="9">
        <v>4.024</v>
      </c>
      <c r="BJ20" s="9">
        <v>0.81</v>
      </c>
      <c r="BK20" s="9">
        <v>3.214</v>
      </c>
      <c r="BL20" s="9">
        <v>4.0369999999999999</v>
      </c>
      <c r="BM20" s="9">
        <v>0.64600000000000002</v>
      </c>
      <c r="BN20" s="9">
        <v>3.3919999999999999</v>
      </c>
      <c r="BO20" s="9">
        <v>3.5840000000000001</v>
      </c>
      <c r="BP20" s="9">
        <v>1.6839999999999999</v>
      </c>
      <c r="BQ20" s="9">
        <v>1.9</v>
      </c>
      <c r="BR20" s="9">
        <v>11.882999999999999</v>
      </c>
      <c r="BS20" s="9">
        <v>7.5620000000000003</v>
      </c>
      <c r="BT20" s="9">
        <v>4.3209999999999997</v>
      </c>
      <c r="BU20" s="9">
        <v>50.595999999999997</v>
      </c>
      <c r="BV20" s="9">
        <v>104.54</v>
      </c>
      <c r="BW20" s="9">
        <v>10.220000000000001</v>
      </c>
      <c r="BX20" s="9">
        <v>97.808000000000007</v>
      </c>
      <c r="BY20" s="9">
        <v>38.024000000000001</v>
      </c>
      <c r="BZ20" s="9">
        <v>59.783999999999999</v>
      </c>
      <c r="CA20" s="9">
        <v>6.867</v>
      </c>
      <c r="CB20" s="9">
        <v>3.0710000000000002</v>
      </c>
      <c r="CC20" s="9">
        <v>3.7959999999999998</v>
      </c>
      <c r="CD20" s="9">
        <v>24.388000000000002</v>
      </c>
      <c r="CE20" s="9">
        <v>7.5940000000000003</v>
      </c>
      <c r="CF20" s="9">
        <v>16.795000000000002</v>
      </c>
      <c r="CG20" s="9">
        <v>19.725999999999999</v>
      </c>
      <c r="CH20" s="9">
        <v>5.9930000000000003</v>
      </c>
      <c r="CI20" s="9">
        <v>13.733000000000001</v>
      </c>
      <c r="CJ20" s="9">
        <v>46.826000000000001</v>
      </c>
      <c r="CK20" s="9">
        <v>21.366</v>
      </c>
      <c r="CL20" s="9">
        <v>25.46</v>
      </c>
      <c r="CM20" s="9">
        <v>43</v>
      </c>
      <c r="CN20" s="9">
        <v>52</v>
      </c>
      <c r="CO20" s="9">
        <v>26</v>
      </c>
      <c r="CP20" s="9">
        <v>89.995999999999995</v>
      </c>
      <c r="CQ20" s="9">
        <v>37.097000000000001</v>
      </c>
      <c r="CR20" s="9">
        <v>52.898000000000003</v>
      </c>
      <c r="CS20" s="9">
        <v>16.420000000000002</v>
      </c>
      <c r="CT20" s="9">
        <v>6.7939999999999996</v>
      </c>
      <c r="CU20" s="9">
        <v>9.6259999999999994</v>
      </c>
      <c r="CV20" s="9">
        <v>13.629</v>
      </c>
      <c r="CW20" s="9">
        <v>5.0229999999999997</v>
      </c>
      <c r="CX20" s="9">
        <v>8.6059999999999999</v>
      </c>
      <c r="CY20" s="9">
        <v>32.213999999999999</v>
      </c>
      <c r="CZ20" s="9">
        <v>12.222</v>
      </c>
      <c r="DA20" s="9">
        <v>19.991</v>
      </c>
      <c r="DB20" s="9">
        <v>27.734000000000002</v>
      </c>
      <c r="DC20" s="9">
        <v>13.058999999999999</v>
      </c>
      <c r="DD20" s="9">
        <v>14.675000000000001</v>
      </c>
      <c r="DE20" s="9">
        <v>24</v>
      </c>
      <c r="DF20" s="9">
        <v>26</v>
      </c>
      <c r="DG20" s="9">
        <v>21</v>
      </c>
      <c r="DH20" s="9">
        <v>69.457999999999998</v>
      </c>
      <c r="DI20" s="9">
        <v>28.341999999999999</v>
      </c>
      <c r="DJ20" s="9">
        <v>41.116</v>
      </c>
      <c r="DK20" s="9">
        <v>3.24</v>
      </c>
      <c r="DL20" s="9">
        <v>0.69599999999999995</v>
      </c>
      <c r="DM20" s="9">
        <v>2.5449999999999999</v>
      </c>
      <c r="DN20" s="9">
        <v>18.007000000000001</v>
      </c>
      <c r="DO20" s="9">
        <v>6.1719999999999997</v>
      </c>
      <c r="DP20" s="9">
        <v>11.835000000000001</v>
      </c>
      <c r="DQ20" s="9">
        <v>16.738</v>
      </c>
      <c r="DR20" s="9">
        <v>5.9930000000000003</v>
      </c>
      <c r="DS20" s="9">
        <v>10.744999999999999</v>
      </c>
      <c r="DT20" s="9">
        <v>31.472999999999999</v>
      </c>
      <c r="DU20" s="9">
        <v>15.481</v>
      </c>
      <c r="DV20" s="9">
        <v>15.992000000000001</v>
      </c>
      <c r="DW20" s="9">
        <v>31.074999999999999</v>
      </c>
      <c r="DX20" s="9">
        <v>52</v>
      </c>
      <c r="DY20" s="9">
        <v>26</v>
      </c>
      <c r="DZ20" s="9">
        <v>28.35</v>
      </c>
      <c r="EA20" s="9">
        <v>9.6820000000000004</v>
      </c>
      <c r="EB20" s="9">
        <v>18.667999999999999</v>
      </c>
      <c r="EC20" s="9">
        <v>3.6269999999999998</v>
      </c>
      <c r="ED20" s="9">
        <v>2.375</v>
      </c>
      <c r="EE20" s="9">
        <v>1.252</v>
      </c>
      <c r="EF20" s="9">
        <v>6.3819999999999997</v>
      </c>
      <c r="EG20" s="9">
        <v>1.4219999999999999</v>
      </c>
      <c r="EH20" s="9">
        <v>4.96</v>
      </c>
      <c r="EI20" s="9">
        <v>2.988</v>
      </c>
      <c r="EJ20" s="9">
        <v>0</v>
      </c>
      <c r="EK20" s="9">
        <v>2.988</v>
      </c>
      <c r="EL20" s="9">
        <v>15.353</v>
      </c>
      <c r="EM20" s="9">
        <v>5.8849999999999998</v>
      </c>
      <c r="EN20" s="9">
        <v>9.4670000000000005</v>
      </c>
      <c r="EO20" s="9">
        <v>52</v>
      </c>
      <c r="EP20" s="9">
        <v>52</v>
      </c>
      <c r="EQ20" s="9">
        <v>50.503999999999998</v>
      </c>
      <c r="ER20" s="9">
        <v>56.54</v>
      </c>
      <c r="ES20" s="9">
        <v>20.120999999999999</v>
      </c>
      <c r="ET20" s="9">
        <v>36.417999999999999</v>
      </c>
      <c r="EU20" s="9">
        <v>7.8010000000000002</v>
      </c>
      <c r="EV20" s="9">
        <v>2.0979999999999999</v>
      </c>
      <c r="EW20" s="9">
        <v>5.7030000000000003</v>
      </c>
      <c r="EX20" s="9">
        <v>9.4960000000000004</v>
      </c>
      <c r="EY20" s="9">
        <v>3.07</v>
      </c>
      <c r="EZ20" s="9">
        <v>6.4260000000000002</v>
      </c>
      <c r="FA20" s="9">
        <v>19.791</v>
      </c>
      <c r="FB20" s="9">
        <v>5.0339999999999998</v>
      </c>
      <c r="FC20" s="9">
        <v>14.757</v>
      </c>
      <c r="FD20" s="9">
        <v>19.451000000000001</v>
      </c>
      <c r="FE20" s="9">
        <v>9.9190000000000005</v>
      </c>
      <c r="FF20" s="9">
        <v>9.532</v>
      </c>
      <c r="FG20" s="9">
        <v>26</v>
      </c>
      <c r="FH20" s="9">
        <v>47.661999999999999</v>
      </c>
      <c r="FI20" s="9">
        <v>21</v>
      </c>
      <c r="FJ20" s="9">
        <v>33.456000000000003</v>
      </c>
      <c r="FK20" s="9">
        <v>16.975999999999999</v>
      </c>
      <c r="FL20" s="9">
        <v>16.48</v>
      </c>
      <c r="FM20" s="9">
        <v>8.6180000000000003</v>
      </c>
      <c r="FN20" s="9">
        <v>4.6950000000000003</v>
      </c>
      <c r="FO20" s="9">
        <v>3.923</v>
      </c>
      <c r="FP20" s="9">
        <v>4.1319999999999997</v>
      </c>
      <c r="FQ20" s="9">
        <v>1.9530000000000001</v>
      </c>
      <c r="FR20" s="9">
        <v>2.1789999999999998</v>
      </c>
      <c r="FS20" s="9">
        <v>12.423</v>
      </c>
      <c r="FT20" s="9">
        <v>7.1879999999999997</v>
      </c>
      <c r="FU20" s="9">
        <v>5.234</v>
      </c>
      <c r="FV20" s="9">
        <v>8.2829999999999995</v>
      </c>
      <c r="FW20" s="9">
        <v>3.14</v>
      </c>
      <c r="FX20" s="9">
        <v>5.1429999999999998</v>
      </c>
      <c r="FY20" s="9">
        <v>17</v>
      </c>
      <c r="FZ20" s="9">
        <v>17</v>
      </c>
      <c r="GA20" s="9">
        <v>18.131</v>
      </c>
      <c r="GB20" s="9">
        <v>80.641999999999996</v>
      </c>
      <c r="GC20" s="9">
        <v>32.56</v>
      </c>
      <c r="GD20" s="9">
        <v>48.082000000000001</v>
      </c>
      <c r="GE20" s="9">
        <v>8.75</v>
      </c>
      <c r="GF20" s="9">
        <v>3.3029999999999999</v>
      </c>
      <c r="GG20" s="9">
        <v>5.4470000000000001</v>
      </c>
      <c r="GH20" s="9">
        <v>18.603999999999999</v>
      </c>
      <c r="GI20" s="9">
        <v>6.976</v>
      </c>
      <c r="GJ20" s="9">
        <v>11.628</v>
      </c>
      <c r="GK20" s="9">
        <v>18.297000000000001</v>
      </c>
      <c r="GL20" s="9">
        <v>7.9340000000000002</v>
      </c>
      <c r="GM20" s="9">
        <v>10.363</v>
      </c>
      <c r="GN20" s="9">
        <v>34.991</v>
      </c>
      <c r="GO20" s="9">
        <v>14.347</v>
      </c>
      <c r="GP20" s="9">
        <v>20.643999999999998</v>
      </c>
      <c r="GQ20" s="9">
        <v>26</v>
      </c>
      <c r="GR20" s="9">
        <v>23.988</v>
      </c>
      <c r="GS20" s="9">
        <v>26</v>
      </c>
      <c r="GT20" s="9">
        <v>77.328000000000003</v>
      </c>
      <c r="GU20" s="9">
        <v>29.808</v>
      </c>
      <c r="GV20" s="9">
        <v>47.52</v>
      </c>
      <c r="GW20" s="9">
        <v>9.44</v>
      </c>
      <c r="GX20" s="9">
        <v>5.0199999999999996</v>
      </c>
      <c r="GY20" s="9">
        <v>4.42</v>
      </c>
      <c r="GZ20" s="9">
        <v>13.57</v>
      </c>
      <c r="HA20" s="9">
        <v>2.6619999999999999</v>
      </c>
      <c r="HB20" s="9">
        <v>10.907</v>
      </c>
      <c r="HC20" s="9">
        <v>25.542000000000002</v>
      </c>
      <c r="HD20" s="9">
        <v>7.452</v>
      </c>
      <c r="HE20" s="9">
        <v>18.088999999999999</v>
      </c>
      <c r="HF20" s="9">
        <v>28.777000000000001</v>
      </c>
      <c r="HG20" s="9">
        <v>14.673999999999999</v>
      </c>
      <c r="HH20" s="9">
        <v>14.103</v>
      </c>
      <c r="HI20" s="9">
        <v>26</v>
      </c>
      <c r="HJ20" s="9">
        <v>47.024999999999999</v>
      </c>
      <c r="HK20" s="9">
        <v>21</v>
      </c>
      <c r="HL20" s="9">
        <v>23.413</v>
      </c>
      <c r="HM20" s="9">
        <v>9.3659999999999997</v>
      </c>
      <c r="HN20" s="9">
        <v>14.047000000000001</v>
      </c>
      <c r="HO20" s="9">
        <v>4.4420000000000002</v>
      </c>
      <c r="HP20" s="9">
        <v>0.88700000000000001</v>
      </c>
      <c r="HQ20" s="9">
        <v>3.5550000000000002</v>
      </c>
      <c r="HR20" s="9">
        <v>3.6150000000000002</v>
      </c>
      <c r="HS20" s="9">
        <v>0.75</v>
      </c>
      <c r="HT20" s="9">
        <v>2.8650000000000002</v>
      </c>
      <c r="HU20" s="9">
        <v>6.34</v>
      </c>
      <c r="HV20" s="9">
        <v>2.3250000000000002</v>
      </c>
      <c r="HW20" s="9">
        <v>4.0149999999999997</v>
      </c>
      <c r="HX20" s="9">
        <v>9.0150000000000006</v>
      </c>
      <c r="HY20" s="9">
        <v>5.4039999999999999</v>
      </c>
      <c r="HZ20" s="9">
        <v>3.6110000000000002</v>
      </c>
      <c r="IA20" s="9">
        <v>25.234999999999999</v>
      </c>
      <c r="IB20" s="9">
        <v>52</v>
      </c>
      <c r="IC20" s="9">
        <v>16.131</v>
      </c>
      <c r="ID20" s="9">
        <v>6.42</v>
      </c>
      <c r="IE20" s="9">
        <v>3.387</v>
      </c>
      <c r="IF20" s="9">
        <v>3.0329999999999999</v>
      </c>
      <c r="IG20" s="9">
        <v>0.65500000000000003</v>
      </c>
      <c r="IH20" s="9">
        <v>0.65500000000000003</v>
      </c>
      <c r="II20" s="9">
        <v>0</v>
      </c>
      <c r="IJ20" s="9">
        <v>2.2280000000000002</v>
      </c>
      <c r="IK20" s="9">
        <v>2.2280000000000002</v>
      </c>
      <c r="IL20" s="9">
        <v>0</v>
      </c>
      <c r="IM20" s="9">
        <v>1.7609999999999999</v>
      </c>
      <c r="IN20" s="9">
        <v>0.504</v>
      </c>
      <c r="IO20" s="9">
        <v>1.2569999999999999</v>
      </c>
      <c r="IP20" s="9">
        <v>1.776</v>
      </c>
      <c r="IQ20" s="9"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5513</v>
      </c>
      <c r="C1" s="3" t="s">
        <v>5514</v>
      </c>
      <c r="D1" s="3" t="s">
        <v>5515</v>
      </c>
      <c r="E1" s="3" t="s">
        <v>5516</v>
      </c>
      <c r="F1" s="3" t="s">
        <v>5517</v>
      </c>
      <c r="G1" s="3" t="s">
        <v>5518</v>
      </c>
      <c r="H1" s="3" t="s">
        <v>5519</v>
      </c>
      <c r="I1" s="3" t="s">
        <v>5520</v>
      </c>
      <c r="J1" s="3" t="s">
        <v>5521</v>
      </c>
      <c r="K1" s="3" t="s">
        <v>5522</v>
      </c>
      <c r="L1" s="3" t="s">
        <v>5523</v>
      </c>
      <c r="M1" s="3" t="s">
        <v>5524</v>
      </c>
      <c r="N1" s="3" t="s">
        <v>5525</v>
      </c>
      <c r="O1" s="3" t="s">
        <v>5526</v>
      </c>
      <c r="P1" s="3" t="s">
        <v>5527</v>
      </c>
      <c r="Q1" s="3" t="s">
        <v>5528</v>
      </c>
      <c r="R1" s="3" t="s">
        <v>5529</v>
      </c>
      <c r="S1" s="3" t="s">
        <v>5530</v>
      </c>
      <c r="T1" s="3" t="s">
        <v>5531</v>
      </c>
      <c r="U1" s="3" t="s">
        <v>5532</v>
      </c>
      <c r="V1" s="3" t="s">
        <v>5533</v>
      </c>
      <c r="W1" s="3" t="s">
        <v>5534</v>
      </c>
      <c r="X1" s="3" t="s">
        <v>5535</v>
      </c>
      <c r="Y1" s="3" t="s">
        <v>5536</v>
      </c>
      <c r="Z1" s="3" t="s">
        <v>5537</v>
      </c>
      <c r="AA1" s="3" t="s">
        <v>5538</v>
      </c>
      <c r="AB1" s="3" t="s">
        <v>5539</v>
      </c>
      <c r="AC1" s="3" t="s">
        <v>5540</v>
      </c>
      <c r="AD1" s="3" t="s">
        <v>5541</v>
      </c>
      <c r="AE1" s="3" t="s">
        <v>5542</v>
      </c>
      <c r="AF1" s="3" t="s">
        <v>5543</v>
      </c>
      <c r="AG1" s="3" t="s">
        <v>5544</v>
      </c>
      <c r="AH1" s="3" t="s">
        <v>5545</v>
      </c>
      <c r="AI1" s="3" t="s">
        <v>5546</v>
      </c>
      <c r="AJ1" s="3" t="s">
        <v>5547</v>
      </c>
      <c r="AK1" s="3" t="s">
        <v>5548</v>
      </c>
      <c r="AL1" s="3" t="s">
        <v>5549</v>
      </c>
      <c r="AM1" s="3" t="s">
        <v>5550</v>
      </c>
      <c r="AN1" s="3" t="s">
        <v>5551</v>
      </c>
      <c r="AO1" s="3" t="s">
        <v>5552</v>
      </c>
      <c r="AP1" s="3" t="s">
        <v>5553</v>
      </c>
      <c r="AQ1" s="3" t="s">
        <v>5554</v>
      </c>
      <c r="AR1" s="3" t="s">
        <v>5555</v>
      </c>
      <c r="AS1" s="3" t="s">
        <v>5556</v>
      </c>
      <c r="AT1" s="3" t="s">
        <v>5557</v>
      </c>
      <c r="AU1" s="3" t="s">
        <v>5558</v>
      </c>
      <c r="AV1" s="3" t="s">
        <v>5559</v>
      </c>
      <c r="AW1" s="3" t="s">
        <v>5560</v>
      </c>
      <c r="AX1" s="3" t="s">
        <v>5561</v>
      </c>
      <c r="AY1" s="3" t="s">
        <v>5562</v>
      </c>
      <c r="AZ1" s="3" t="s">
        <v>5563</v>
      </c>
      <c r="BA1" s="3" t="s">
        <v>5564</v>
      </c>
      <c r="BB1" s="3" t="s">
        <v>5565</v>
      </c>
      <c r="BC1" s="3" t="s">
        <v>5566</v>
      </c>
      <c r="BD1" s="3" t="s">
        <v>5567</v>
      </c>
      <c r="BE1" s="3" t="s">
        <v>5568</v>
      </c>
      <c r="BF1" s="3" t="s">
        <v>5569</v>
      </c>
      <c r="BG1" s="3" t="s">
        <v>5570</v>
      </c>
      <c r="BH1" s="3" t="s">
        <v>5571</v>
      </c>
      <c r="BI1" s="3" t="s">
        <v>5572</v>
      </c>
      <c r="BJ1" s="3" t="s">
        <v>5573</v>
      </c>
      <c r="BK1" s="3" t="s">
        <v>5574</v>
      </c>
      <c r="BL1" s="3" t="s">
        <v>5575</v>
      </c>
      <c r="BM1" s="3" t="s">
        <v>5576</v>
      </c>
      <c r="BN1" s="3" t="s">
        <v>5577</v>
      </c>
      <c r="BO1" s="3" t="s">
        <v>5578</v>
      </c>
      <c r="BP1" s="3" t="s">
        <v>5579</v>
      </c>
      <c r="BQ1" s="3" t="s">
        <v>5580</v>
      </c>
      <c r="BR1" s="3" t="s">
        <v>5581</v>
      </c>
      <c r="BS1" s="3" t="s">
        <v>5582</v>
      </c>
      <c r="BT1" s="3" t="s">
        <v>5583</v>
      </c>
      <c r="BU1" s="3" t="s">
        <v>5584</v>
      </c>
      <c r="BV1" s="3" t="s">
        <v>5585</v>
      </c>
      <c r="BW1" s="3" t="s">
        <v>5586</v>
      </c>
      <c r="BX1" s="3" t="s">
        <v>5587</v>
      </c>
      <c r="BY1" s="3" t="s">
        <v>5588</v>
      </c>
      <c r="BZ1" s="3" t="s">
        <v>5589</v>
      </c>
      <c r="CA1" s="3" t="s">
        <v>5590</v>
      </c>
      <c r="CB1" s="3" t="s">
        <v>5591</v>
      </c>
      <c r="CC1" s="3" t="s">
        <v>5592</v>
      </c>
      <c r="CD1" s="3" t="s">
        <v>5593</v>
      </c>
      <c r="CE1" s="3" t="s">
        <v>5594</v>
      </c>
      <c r="CF1" s="3" t="s">
        <v>5595</v>
      </c>
      <c r="CG1" s="3" t="s">
        <v>5596</v>
      </c>
      <c r="CH1" s="3" t="s">
        <v>5597</v>
      </c>
      <c r="CI1" s="3" t="s">
        <v>5598</v>
      </c>
      <c r="CJ1" s="3" t="s">
        <v>5599</v>
      </c>
      <c r="CK1" s="3" t="s">
        <v>5600</v>
      </c>
      <c r="CL1" s="3" t="s">
        <v>5601</v>
      </c>
      <c r="CM1" s="3" t="s">
        <v>5602</v>
      </c>
      <c r="CN1" s="3" t="s">
        <v>5603</v>
      </c>
      <c r="CO1" s="3" t="s">
        <v>5604</v>
      </c>
      <c r="CP1" s="3" t="s">
        <v>5605</v>
      </c>
      <c r="CQ1" s="3" t="s">
        <v>5606</v>
      </c>
      <c r="CR1" s="3" t="s">
        <v>5607</v>
      </c>
      <c r="CS1" s="3" t="s">
        <v>5608</v>
      </c>
      <c r="CT1" s="3" t="s">
        <v>5609</v>
      </c>
      <c r="CU1" s="3" t="s">
        <v>5610</v>
      </c>
      <c r="CV1" s="3" t="s">
        <v>5611</v>
      </c>
      <c r="CW1" s="3" t="s">
        <v>5612</v>
      </c>
      <c r="CX1" s="3" t="s">
        <v>5613</v>
      </c>
      <c r="CY1" s="3" t="s">
        <v>5614</v>
      </c>
      <c r="CZ1" s="3" t="s">
        <v>5615</v>
      </c>
      <c r="DA1" s="3" t="s">
        <v>5616</v>
      </c>
      <c r="DB1" s="3" t="s">
        <v>5617</v>
      </c>
      <c r="DC1" s="3" t="s">
        <v>5618</v>
      </c>
      <c r="DD1" s="3" t="s">
        <v>5619</v>
      </c>
      <c r="DE1" s="3" t="s">
        <v>5620</v>
      </c>
      <c r="DF1" s="3" t="s">
        <v>5621</v>
      </c>
      <c r="DG1" s="3" t="s">
        <v>5622</v>
      </c>
      <c r="DH1" s="3" t="s">
        <v>5623</v>
      </c>
      <c r="DI1" s="3" t="s">
        <v>5624</v>
      </c>
      <c r="DJ1" s="3" t="s">
        <v>5625</v>
      </c>
      <c r="DK1" s="3" t="s">
        <v>5626</v>
      </c>
      <c r="DL1" s="3" t="s">
        <v>5627</v>
      </c>
      <c r="DM1" s="3" t="s">
        <v>5628</v>
      </c>
      <c r="DN1" s="3" t="s">
        <v>5629</v>
      </c>
      <c r="DO1" s="3" t="s">
        <v>5630</v>
      </c>
      <c r="DP1" s="3" t="s">
        <v>5631</v>
      </c>
      <c r="DQ1" s="3" t="s">
        <v>5632</v>
      </c>
      <c r="DR1" s="3" t="s">
        <v>5633</v>
      </c>
      <c r="DS1" s="3" t="s">
        <v>5634</v>
      </c>
      <c r="DT1" s="3" t="s">
        <v>5635</v>
      </c>
      <c r="DU1" s="3" t="s">
        <v>5636</v>
      </c>
      <c r="DV1" s="3" t="s">
        <v>5637</v>
      </c>
      <c r="DW1" s="3" t="s">
        <v>5638</v>
      </c>
      <c r="DX1" s="3" t="s">
        <v>5639</v>
      </c>
      <c r="DY1" s="3" t="s">
        <v>5640</v>
      </c>
      <c r="DZ1" s="3" t="s">
        <v>5641</v>
      </c>
      <c r="EA1" s="3" t="s">
        <v>5642</v>
      </c>
      <c r="EB1" s="3" t="s">
        <v>5643</v>
      </c>
      <c r="EC1" s="3" t="s">
        <v>5644</v>
      </c>
      <c r="ED1" s="3" t="s">
        <v>5645</v>
      </c>
      <c r="EE1" s="3" t="s">
        <v>5646</v>
      </c>
      <c r="EF1" s="3" t="s">
        <v>5647</v>
      </c>
      <c r="EG1" s="3" t="s">
        <v>5648</v>
      </c>
      <c r="EH1" s="3" t="s">
        <v>5649</v>
      </c>
      <c r="EI1" s="3" t="s">
        <v>5650</v>
      </c>
      <c r="EJ1" s="3" t="s">
        <v>5651</v>
      </c>
      <c r="EK1" s="3" t="s">
        <v>5652</v>
      </c>
      <c r="EL1" s="3" t="s">
        <v>5653</v>
      </c>
      <c r="EM1" s="3" t="s">
        <v>5654</v>
      </c>
      <c r="EN1" s="3" t="s">
        <v>5655</v>
      </c>
      <c r="EO1" s="3" t="s">
        <v>5656</v>
      </c>
      <c r="EP1" s="3" t="s">
        <v>5657</v>
      </c>
      <c r="EQ1" s="3" t="s">
        <v>5658</v>
      </c>
      <c r="ER1" s="3" t="s">
        <v>5659</v>
      </c>
      <c r="ES1" s="3" t="s">
        <v>5660</v>
      </c>
      <c r="ET1" s="3" t="s">
        <v>5661</v>
      </c>
      <c r="EU1" s="3" t="s">
        <v>5662</v>
      </c>
      <c r="EV1" s="3" t="s">
        <v>5663</v>
      </c>
      <c r="EW1" s="3" t="s">
        <v>5664</v>
      </c>
      <c r="EX1" s="3" t="s">
        <v>5665</v>
      </c>
      <c r="EY1" s="3" t="s">
        <v>5666</v>
      </c>
      <c r="EZ1" s="3" t="s">
        <v>5667</v>
      </c>
      <c r="FA1" s="3" t="s">
        <v>5668</v>
      </c>
      <c r="FB1" s="3" t="s">
        <v>5669</v>
      </c>
      <c r="FC1" s="3" t="s">
        <v>5670</v>
      </c>
      <c r="FD1" s="3" t="s">
        <v>5671</v>
      </c>
      <c r="FE1" s="3" t="s">
        <v>5672</v>
      </c>
      <c r="FF1" s="3" t="s">
        <v>5673</v>
      </c>
      <c r="FG1" s="3" t="s">
        <v>5674</v>
      </c>
      <c r="FH1" s="3" t="s">
        <v>5675</v>
      </c>
      <c r="FI1" s="3" t="s">
        <v>5676</v>
      </c>
      <c r="FJ1" s="3" t="s">
        <v>5677</v>
      </c>
      <c r="FK1" s="3" t="s">
        <v>5678</v>
      </c>
      <c r="FL1" s="3" t="s">
        <v>5679</v>
      </c>
      <c r="FM1" s="3" t="s">
        <v>5680</v>
      </c>
      <c r="FN1" s="3" t="s">
        <v>5681</v>
      </c>
      <c r="FO1" s="3" t="s">
        <v>5682</v>
      </c>
      <c r="FP1" s="3" t="s">
        <v>5683</v>
      </c>
      <c r="FQ1" s="3" t="s">
        <v>5684</v>
      </c>
      <c r="FR1" s="3" t="s">
        <v>5685</v>
      </c>
      <c r="FS1" s="3" t="s">
        <v>5686</v>
      </c>
      <c r="FT1" s="3" t="s">
        <v>5687</v>
      </c>
      <c r="FU1" s="3" t="s">
        <v>5688</v>
      </c>
      <c r="FV1" s="3" t="s">
        <v>5689</v>
      </c>
      <c r="FW1" s="3" t="s">
        <v>5690</v>
      </c>
      <c r="FX1" s="3" t="s">
        <v>5691</v>
      </c>
      <c r="FY1" s="3" t="s">
        <v>5692</v>
      </c>
      <c r="FZ1" s="3" t="s">
        <v>5693</v>
      </c>
      <c r="GA1" s="3" t="s">
        <v>5694</v>
      </c>
      <c r="GB1" s="3" t="s">
        <v>5695</v>
      </c>
      <c r="GC1" s="3" t="s">
        <v>5696</v>
      </c>
      <c r="GD1" s="3" t="s">
        <v>5697</v>
      </c>
      <c r="GE1" s="3" t="s">
        <v>5698</v>
      </c>
      <c r="GF1" s="3" t="s">
        <v>5699</v>
      </c>
      <c r="GG1" s="3" t="s">
        <v>5700</v>
      </c>
      <c r="GH1" s="3" t="s">
        <v>5701</v>
      </c>
      <c r="GI1" s="3" t="s">
        <v>5702</v>
      </c>
      <c r="GJ1" s="3" t="s">
        <v>5703</v>
      </c>
      <c r="GK1" s="3" t="s">
        <v>5704</v>
      </c>
      <c r="GL1" s="3" t="s">
        <v>5705</v>
      </c>
      <c r="GM1" s="3" t="s">
        <v>5706</v>
      </c>
      <c r="GN1" s="3" t="s">
        <v>5707</v>
      </c>
      <c r="GO1" s="3" t="s">
        <v>5708</v>
      </c>
      <c r="GP1" s="3" t="s">
        <v>5709</v>
      </c>
      <c r="GQ1" s="3" t="s">
        <v>5710</v>
      </c>
      <c r="GR1" s="3" t="s">
        <v>5711</v>
      </c>
      <c r="GS1" s="3" t="s">
        <v>5712</v>
      </c>
      <c r="GT1" s="3" t="s">
        <v>5713</v>
      </c>
      <c r="GU1" s="3" t="s">
        <v>5714</v>
      </c>
      <c r="GV1" s="3" t="s">
        <v>5715</v>
      </c>
      <c r="GW1" s="3" t="s">
        <v>5716</v>
      </c>
      <c r="GX1" s="3" t="s">
        <v>5717</v>
      </c>
      <c r="GY1" s="3" t="s">
        <v>5718</v>
      </c>
      <c r="GZ1" s="3" t="s">
        <v>5719</v>
      </c>
      <c r="HA1" s="3" t="s">
        <v>5720</v>
      </c>
      <c r="HB1" s="3" t="s">
        <v>5721</v>
      </c>
      <c r="HC1" s="3" t="s">
        <v>5722</v>
      </c>
      <c r="HD1" s="3" t="s">
        <v>5723</v>
      </c>
      <c r="HE1" s="3" t="s">
        <v>5724</v>
      </c>
      <c r="HF1" s="3" t="s">
        <v>5725</v>
      </c>
      <c r="HG1" s="3" t="s">
        <v>5726</v>
      </c>
      <c r="HH1" s="3" t="s">
        <v>5727</v>
      </c>
      <c r="HI1" s="3" t="s">
        <v>5728</v>
      </c>
      <c r="HJ1" s="3" t="s">
        <v>5729</v>
      </c>
      <c r="HK1" s="3" t="s">
        <v>5730</v>
      </c>
      <c r="HL1" s="3" t="s">
        <v>5731</v>
      </c>
      <c r="HM1" s="3" t="s">
        <v>5732</v>
      </c>
      <c r="HN1" s="3" t="s">
        <v>5733</v>
      </c>
      <c r="HO1" s="3" t="s">
        <v>5734</v>
      </c>
      <c r="HP1" s="3" t="s">
        <v>5735</v>
      </c>
      <c r="HQ1" s="3" t="s">
        <v>5736</v>
      </c>
      <c r="HR1" s="3" t="s">
        <v>5737</v>
      </c>
      <c r="HS1" s="3" t="s">
        <v>5738</v>
      </c>
      <c r="HT1" s="3" t="s">
        <v>5739</v>
      </c>
      <c r="HU1" s="3" t="s">
        <v>5740</v>
      </c>
      <c r="HV1" s="3" t="s">
        <v>5741</v>
      </c>
      <c r="HW1" s="3" t="s">
        <v>5742</v>
      </c>
      <c r="HX1" s="3" t="s">
        <v>5743</v>
      </c>
      <c r="HY1" s="3" t="s">
        <v>5744</v>
      </c>
      <c r="HZ1" s="3" t="s">
        <v>5745</v>
      </c>
      <c r="IA1" s="3" t="s">
        <v>5746</v>
      </c>
      <c r="IB1" s="3" t="s">
        <v>5747</v>
      </c>
      <c r="IC1" s="3" t="s">
        <v>5748</v>
      </c>
      <c r="ID1" s="3" t="s">
        <v>5749</v>
      </c>
      <c r="IE1" s="3" t="s">
        <v>5750</v>
      </c>
      <c r="IF1" s="3" t="s">
        <v>5751</v>
      </c>
      <c r="IG1" s="3" t="s">
        <v>5752</v>
      </c>
      <c r="IH1" s="3" t="s">
        <v>5753</v>
      </c>
      <c r="II1" s="3" t="s">
        <v>5754</v>
      </c>
      <c r="IJ1" s="3" t="s">
        <v>5755</v>
      </c>
      <c r="IK1" s="3" t="s">
        <v>5756</v>
      </c>
      <c r="IL1" s="3" t="s">
        <v>5757</v>
      </c>
      <c r="IM1" s="3" t="s">
        <v>5758</v>
      </c>
      <c r="IN1" s="3" t="s">
        <v>5759</v>
      </c>
      <c r="IO1" s="3" t="s">
        <v>5760</v>
      </c>
      <c r="IP1" s="3" t="s">
        <v>5761</v>
      </c>
      <c r="IQ1" s="3" t="s">
        <v>5762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5763</v>
      </c>
      <c r="C10" s="8" t="s">
        <v>5764</v>
      </c>
      <c r="D10" s="8" t="s">
        <v>5765</v>
      </c>
      <c r="E10" s="8" t="s">
        <v>5766</v>
      </c>
      <c r="F10" s="8" t="s">
        <v>5767</v>
      </c>
      <c r="G10" s="8" t="s">
        <v>5768</v>
      </c>
      <c r="H10" s="8" t="s">
        <v>5769</v>
      </c>
      <c r="I10" s="8" t="s">
        <v>5770</v>
      </c>
      <c r="J10" s="8" t="s">
        <v>5771</v>
      </c>
      <c r="K10" s="8" t="s">
        <v>5772</v>
      </c>
      <c r="L10" s="8" t="s">
        <v>5773</v>
      </c>
      <c r="M10" s="8" t="s">
        <v>5774</v>
      </c>
      <c r="N10" s="8" t="s">
        <v>5775</v>
      </c>
      <c r="O10" s="8" t="s">
        <v>5776</v>
      </c>
      <c r="P10" s="8" t="s">
        <v>5777</v>
      </c>
      <c r="Q10" s="8" t="s">
        <v>5778</v>
      </c>
      <c r="R10" s="8" t="s">
        <v>5779</v>
      </c>
      <c r="S10" s="8" t="s">
        <v>5780</v>
      </c>
      <c r="T10" s="8" t="s">
        <v>5781</v>
      </c>
      <c r="U10" s="8" t="s">
        <v>5782</v>
      </c>
      <c r="V10" s="8" t="s">
        <v>5783</v>
      </c>
      <c r="W10" s="8" t="s">
        <v>5784</v>
      </c>
      <c r="X10" s="8" t="s">
        <v>5785</v>
      </c>
      <c r="Y10" s="8" t="s">
        <v>5786</v>
      </c>
      <c r="Z10" s="8" t="s">
        <v>5787</v>
      </c>
      <c r="AA10" s="8" t="s">
        <v>5788</v>
      </c>
      <c r="AB10" s="8" t="s">
        <v>5789</v>
      </c>
      <c r="AC10" s="8" t="s">
        <v>5790</v>
      </c>
      <c r="AD10" s="8" t="s">
        <v>5791</v>
      </c>
      <c r="AE10" s="8" t="s">
        <v>5792</v>
      </c>
      <c r="AF10" s="8" t="s">
        <v>5793</v>
      </c>
      <c r="AG10" s="8" t="s">
        <v>5794</v>
      </c>
      <c r="AH10" s="8" t="s">
        <v>5795</v>
      </c>
      <c r="AI10" s="8" t="s">
        <v>5796</v>
      </c>
      <c r="AJ10" s="8" t="s">
        <v>5797</v>
      </c>
      <c r="AK10" s="8" t="s">
        <v>5798</v>
      </c>
      <c r="AL10" s="8" t="s">
        <v>5799</v>
      </c>
      <c r="AM10" s="8" t="s">
        <v>5800</v>
      </c>
      <c r="AN10" s="8" t="s">
        <v>5801</v>
      </c>
      <c r="AO10" s="8" t="s">
        <v>5802</v>
      </c>
      <c r="AP10" s="8" t="s">
        <v>5803</v>
      </c>
      <c r="AQ10" s="8" t="s">
        <v>5804</v>
      </c>
      <c r="AR10" s="8" t="s">
        <v>5805</v>
      </c>
      <c r="AS10" s="8" t="s">
        <v>5806</v>
      </c>
      <c r="AT10" s="8" t="s">
        <v>5807</v>
      </c>
      <c r="AU10" s="8" t="s">
        <v>5808</v>
      </c>
      <c r="AV10" s="8" t="s">
        <v>5809</v>
      </c>
      <c r="AW10" s="8" t="s">
        <v>5810</v>
      </c>
      <c r="AX10" s="8" t="s">
        <v>5811</v>
      </c>
      <c r="AY10" s="8" t="s">
        <v>5812</v>
      </c>
      <c r="AZ10" s="8" t="s">
        <v>5813</v>
      </c>
      <c r="BA10" s="8" t="s">
        <v>5814</v>
      </c>
      <c r="BB10" s="8" t="s">
        <v>5815</v>
      </c>
      <c r="BC10" s="8" t="s">
        <v>5816</v>
      </c>
      <c r="BD10" s="8" t="s">
        <v>5817</v>
      </c>
      <c r="BE10" s="8" t="s">
        <v>5818</v>
      </c>
      <c r="BF10" s="8" t="s">
        <v>5819</v>
      </c>
      <c r="BG10" s="8" t="s">
        <v>5820</v>
      </c>
      <c r="BH10" s="8" t="s">
        <v>5821</v>
      </c>
      <c r="BI10" s="8" t="s">
        <v>5822</v>
      </c>
      <c r="BJ10" s="8" t="s">
        <v>5823</v>
      </c>
      <c r="BK10" s="8" t="s">
        <v>5824</v>
      </c>
      <c r="BL10" s="8" t="s">
        <v>5825</v>
      </c>
      <c r="BM10" s="8" t="s">
        <v>5826</v>
      </c>
      <c r="BN10" s="8" t="s">
        <v>5827</v>
      </c>
      <c r="BO10" s="8" t="s">
        <v>5828</v>
      </c>
      <c r="BP10" s="8" t="s">
        <v>5829</v>
      </c>
      <c r="BQ10" s="8" t="s">
        <v>5830</v>
      </c>
      <c r="BR10" s="8" t="s">
        <v>5831</v>
      </c>
      <c r="BS10" s="8" t="s">
        <v>5832</v>
      </c>
      <c r="BT10" s="8" t="s">
        <v>5833</v>
      </c>
      <c r="BU10" s="8" t="s">
        <v>5834</v>
      </c>
      <c r="BV10" s="8" t="s">
        <v>5835</v>
      </c>
      <c r="BW10" s="8" t="s">
        <v>5836</v>
      </c>
      <c r="BX10" s="8" t="s">
        <v>5837</v>
      </c>
      <c r="BY10" s="8" t="s">
        <v>5838</v>
      </c>
      <c r="BZ10" s="8" t="s">
        <v>5839</v>
      </c>
      <c r="CA10" s="8" t="s">
        <v>5840</v>
      </c>
      <c r="CB10" s="8" t="s">
        <v>5841</v>
      </c>
      <c r="CC10" s="8" t="s">
        <v>5842</v>
      </c>
      <c r="CD10" s="8" t="s">
        <v>5843</v>
      </c>
      <c r="CE10" s="8" t="s">
        <v>5844</v>
      </c>
      <c r="CF10" s="8" t="s">
        <v>5845</v>
      </c>
      <c r="CG10" s="8" t="s">
        <v>5846</v>
      </c>
      <c r="CH10" s="8" t="s">
        <v>5847</v>
      </c>
      <c r="CI10" s="8" t="s">
        <v>5848</v>
      </c>
      <c r="CJ10" s="8" t="s">
        <v>5849</v>
      </c>
      <c r="CK10" s="8" t="s">
        <v>5850</v>
      </c>
      <c r="CL10" s="8" t="s">
        <v>5851</v>
      </c>
      <c r="CM10" s="8" t="s">
        <v>5852</v>
      </c>
      <c r="CN10" s="8" t="s">
        <v>5853</v>
      </c>
      <c r="CO10" s="8" t="s">
        <v>5854</v>
      </c>
      <c r="CP10" s="8" t="s">
        <v>5855</v>
      </c>
      <c r="CQ10" s="8" t="s">
        <v>5856</v>
      </c>
      <c r="CR10" s="8" t="s">
        <v>5857</v>
      </c>
      <c r="CS10" s="8" t="s">
        <v>5858</v>
      </c>
      <c r="CT10" s="8" t="s">
        <v>5859</v>
      </c>
      <c r="CU10" s="8" t="s">
        <v>5860</v>
      </c>
      <c r="CV10" s="8" t="s">
        <v>5861</v>
      </c>
      <c r="CW10" s="8" t="s">
        <v>5862</v>
      </c>
      <c r="CX10" s="8" t="s">
        <v>5863</v>
      </c>
      <c r="CY10" s="8" t="s">
        <v>5864</v>
      </c>
      <c r="CZ10" s="8" t="s">
        <v>5865</v>
      </c>
      <c r="DA10" s="8" t="s">
        <v>5866</v>
      </c>
      <c r="DB10" s="8" t="s">
        <v>5867</v>
      </c>
      <c r="DC10" s="8" t="s">
        <v>5868</v>
      </c>
      <c r="DD10" s="8" t="s">
        <v>5869</v>
      </c>
      <c r="DE10" s="8" t="s">
        <v>5870</v>
      </c>
      <c r="DF10" s="8" t="s">
        <v>5871</v>
      </c>
      <c r="DG10" s="8" t="s">
        <v>5872</v>
      </c>
      <c r="DH10" s="8" t="s">
        <v>5873</v>
      </c>
      <c r="DI10" s="8" t="s">
        <v>5874</v>
      </c>
      <c r="DJ10" s="8" t="s">
        <v>5875</v>
      </c>
      <c r="DK10" s="8" t="s">
        <v>5876</v>
      </c>
      <c r="DL10" s="8" t="s">
        <v>5877</v>
      </c>
      <c r="DM10" s="8" t="s">
        <v>5878</v>
      </c>
      <c r="DN10" s="8" t="s">
        <v>5879</v>
      </c>
      <c r="DO10" s="8" t="s">
        <v>5880</v>
      </c>
      <c r="DP10" s="8" t="s">
        <v>5881</v>
      </c>
      <c r="DQ10" s="8" t="s">
        <v>5882</v>
      </c>
      <c r="DR10" s="8" t="s">
        <v>5883</v>
      </c>
      <c r="DS10" s="8" t="s">
        <v>5884</v>
      </c>
      <c r="DT10" s="8" t="s">
        <v>5885</v>
      </c>
      <c r="DU10" s="8" t="s">
        <v>5886</v>
      </c>
      <c r="DV10" s="8" t="s">
        <v>5887</v>
      </c>
      <c r="DW10" s="8" t="s">
        <v>5888</v>
      </c>
      <c r="DX10" s="8" t="s">
        <v>5889</v>
      </c>
      <c r="DY10" s="8" t="s">
        <v>5890</v>
      </c>
      <c r="DZ10" s="8" t="s">
        <v>5891</v>
      </c>
      <c r="EA10" s="8" t="s">
        <v>5892</v>
      </c>
      <c r="EB10" s="8" t="s">
        <v>5893</v>
      </c>
      <c r="EC10" s="8" t="s">
        <v>5894</v>
      </c>
      <c r="ED10" s="8" t="s">
        <v>5895</v>
      </c>
      <c r="EE10" s="8" t="s">
        <v>5896</v>
      </c>
      <c r="EF10" s="8" t="s">
        <v>5897</v>
      </c>
      <c r="EG10" s="8" t="s">
        <v>5898</v>
      </c>
      <c r="EH10" s="8" t="s">
        <v>5899</v>
      </c>
      <c r="EI10" s="8" t="s">
        <v>5900</v>
      </c>
      <c r="EJ10" s="8" t="s">
        <v>5901</v>
      </c>
      <c r="EK10" s="8" t="s">
        <v>5902</v>
      </c>
      <c r="EL10" s="8" t="s">
        <v>5903</v>
      </c>
      <c r="EM10" s="8" t="s">
        <v>5904</v>
      </c>
      <c r="EN10" s="8" t="s">
        <v>5905</v>
      </c>
      <c r="EO10" s="8" t="s">
        <v>5906</v>
      </c>
      <c r="EP10" s="8" t="s">
        <v>5907</v>
      </c>
      <c r="EQ10" s="8" t="s">
        <v>5908</v>
      </c>
      <c r="ER10" s="8" t="s">
        <v>5909</v>
      </c>
      <c r="ES10" s="8" t="s">
        <v>5910</v>
      </c>
      <c r="ET10" s="8" t="s">
        <v>5911</v>
      </c>
      <c r="EU10" s="8" t="s">
        <v>5912</v>
      </c>
      <c r="EV10" s="8" t="s">
        <v>5913</v>
      </c>
      <c r="EW10" s="8" t="s">
        <v>5914</v>
      </c>
      <c r="EX10" s="8" t="s">
        <v>5915</v>
      </c>
      <c r="EY10" s="8" t="s">
        <v>5916</v>
      </c>
      <c r="EZ10" s="8" t="s">
        <v>5917</v>
      </c>
      <c r="FA10" s="8" t="s">
        <v>5918</v>
      </c>
      <c r="FB10" s="8" t="s">
        <v>5919</v>
      </c>
      <c r="FC10" s="8" t="s">
        <v>5920</v>
      </c>
      <c r="FD10" s="8" t="s">
        <v>5921</v>
      </c>
      <c r="FE10" s="8" t="s">
        <v>5922</v>
      </c>
      <c r="FF10" s="8" t="s">
        <v>5923</v>
      </c>
      <c r="FG10" s="8" t="s">
        <v>5924</v>
      </c>
      <c r="FH10" s="8" t="s">
        <v>5925</v>
      </c>
      <c r="FI10" s="8" t="s">
        <v>5926</v>
      </c>
      <c r="FJ10" s="8" t="s">
        <v>5927</v>
      </c>
      <c r="FK10" s="8" t="s">
        <v>5928</v>
      </c>
      <c r="FL10" s="8" t="s">
        <v>5929</v>
      </c>
      <c r="FM10" s="8" t="s">
        <v>5930</v>
      </c>
      <c r="FN10" s="8" t="s">
        <v>5931</v>
      </c>
      <c r="FO10" s="8" t="s">
        <v>5932</v>
      </c>
      <c r="FP10" s="8" t="s">
        <v>5933</v>
      </c>
      <c r="FQ10" s="8" t="s">
        <v>5934</v>
      </c>
      <c r="FR10" s="8" t="s">
        <v>5935</v>
      </c>
      <c r="FS10" s="8" t="s">
        <v>5936</v>
      </c>
      <c r="FT10" s="8" t="s">
        <v>5937</v>
      </c>
      <c r="FU10" s="8" t="s">
        <v>5938</v>
      </c>
      <c r="FV10" s="8" t="s">
        <v>5939</v>
      </c>
      <c r="FW10" s="8" t="s">
        <v>5940</v>
      </c>
      <c r="FX10" s="8" t="s">
        <v>5941</v>
      </c>
      <c r="FY10" s="8" t="s">
        <v>5942</v>
      </c>
      <c r="FZ10" s="8" t="s">
        <v>5943</v>
      </c>
      <c r="GA10" s="8" t="s">
        <v>5944</v>
      </c>
      <c r="GB10" s="8" t="s">
        <v>5945</v>
      </c>
      <c r="GC10" s="8" t="s">
        <v>5946</v>
      </c>
      <c r="GD10" s="8" t="s">
        <v>5947</v>
      </c>
      <c r="GE10" s="8" t="s">
        <v>5948</v>
      </c>
      <c r="GF10" s="8" t="s">
        <v>5949</v>
      </c>
      <c r="GG10" s="8" t="s">
        <v>5950</v>
      </c>
      <c r="GH10" s="8" t="s">
        <v>5951</v>
      </c>
      <c r="GI10" s="8" t="s">
        <v>5952</v>
      </c>
      <c r="GJ10" s="8" t="s">
        <v>5953</v>
      </c>
      <c r="GK10" s="8" t="s">
        <v>5954</v>
      </c>
      <c r="GL10" s="8" t="s">
        <v>5955</v>
      </c>
      <c r="GM10" s="8" t="s">
        <v>5956</v>
      </c>
      <c r="GN10" s="8" t="s">
        <v>5957</v>
      </c>
      <c r="GO10" s="8" t="s">
        <v>5958</v>
      </c>
      <c r="GP10" s="8" t="s">
        <v>5959</v>
      </c>
      <c r="GQ10" s="8" t="s">
        <v>5960</v>
      </c>
      <c r="GR10" s="8" t="s">
        <v>5961</v>
      </c>
      <c r="GS10" s="8" t="s">
        <v>5962</v>
      </c>
      <c r="GT10" s="8" t="s">
        <v>5963</v>
      </c>
      <c r="GU10" s="8" t="s">
        <v>5964</v>
      </c>
      <c r="GV10" s="8" t="s">
        <v>5965</v>
      </c>
      <c r="GW10" s="8" t="s">
        <v>5966</v>
      </c>
      <c r="GX10" s="8" t="s">
        <v>5967</v>
      </c>
      <c r="GY10" s="8" t="s">
        <v>5968</v>
      </c>
      <c r="GZ10" s="8" t="s">
        <v>5969</v>
      </c>
      <c r="HA10" s="8" t="s">
        <v>5970</v>
      </c>
      <c r="HB10" s="8" t="s">
        <v>5971</v>
      </c>
      <c r="HC10" s="8" t="s">
        <v>5972</v>
      </c>
      <c r="HD10" s="8" t="s">
        <v>5973</v>
      </c>
      <c r="HE10" s="8" t="s">
        <v>5974</v>
      </c>
      <c r="HF10" s="8" t="s">
        <v>5975</v>
      </c>
      <c r="HG10" s="8" t="s">
        <v>5976</v>
      </c>
      <c r="HH10" s="8" t="s">
        <v>5977</v>
      </c>
      <c r="HI10" s="8" t="s">
        <v>5978</v>
      </c>
      <c r="HJ10" s="8" t="s">
        <v>5979</v>
      </c>
      <c r="HK10" s="8" t="s">
        <v>5980</v>
      </c>
      <c r="HL10" s="8" t="s">
        <v>5981</v>
      </c>
      <c r="HM10" s="8" t="s">
        <v>5982</v>
      </c>
      <c r="HN10" s="8" t="s">
        <v>5983</v>
      </c>
      <c r="HO10" s="8" t="s">
        <v>5984</v>
      </c>
      <c r="HP10" s="8" t="s">
        <v>5985</v>
      </c>
      <c r="HQ10" s="8" t="s">
        <v>5986</v>
      </c>
      <c r="HR10" s="8" t="s">
        <v>5987</v>
      </c>
      <c r="HS10" s="8" t="s">
        <v>5988</v>
      </c>
      <c r="HT10" s="8" t="s">
        <v>5989</v>
      </c>
      <c r="HU10" s="8" t="s">
        <v>5990</v>
      </c>
      <c r="HV10" s="8" t="s">
        <v>5991</v>
      </c>
      <c r="HW10" s="8" t="s">
        <v>5992</v>
      </c>
      <c r="HX10" s="8" t="s">
        <v>5993</v>
      </c>
      <c r="HY10" s="8" t="s">
        <v>5994</v>
      </c>
      <c r="HZ10" s="8" t="s">
        <v>5995</v>
      </c>
      <c r="IA10" s="8" t="s">
        <v>5996</v>
      </c>
      <c r="IB10" s="8" t="s">
        <v>5997</v>
      </c>
      <c r="IC10" s="8" t="s">
        <v>5998</v>
      </c>
      <c r="ID10" s="8" t="s">
        <v>5999</v>
      </c>
      <c r="IE10" s="8" t="s">
        <v>6000</v>
      </c>
      <c r="IF10" s="8" t="s">
        <v>6001</v>
      </c>
      <c r="IG10" s="8" t="s">
        <v>6002</v>
      </c>
      <c r="IH10" s="8" t="s">
        <v>6003</v>
      </c>
      <c r="II10" s="8" t="s">
        <v>6004</v>
      </c>
      <c r="IJ10" s="8" t="s">
        <v>6005</v>
      </c>
      <c r="IK10" s="8" t="s">
        <v>6006</v>
      </c>
      <c r="IL10" s="8" t="s">
        <v>6007</v>
      </c>
      <c r="IM10" s="8" t="s">
        <v>6008</v>
      </c>
      <c r="IN10" s="8" t="s">
        <v>6009</v>
      </c>
      <c r="IO10" s="8" t="s">
        <v>6010</v>
      </c>
      <c r="IP10" s="8" t="s">
        <v>6011</v>
      </c>
      <c r="IQ10" s="8" t="s">
        <v>6012</v>
      </c>
    </row>
    <row r="11" spans="1:251">
      <c r="A11" s="10">
        <v>42036</v>
      </c>
      <c r="B11" s="9">
        <v>4.0339999999999998</v>
      </c>
      <c r="C11" s="9">
        <v>52</v>
      </c>
      <c r="D11" s="9">
        <v>33.954999999999998</v>
      </c>
      <c r="E11" s="9">
        <v>52</v>
      </c>
      <c r="F11" s="9">
        <v>48.712000000000003</v>
      </c>
      <c r="G11" s="9">
        <v>21.832000000000001</v>
      </c>
      <c r="H11" s="9">
        <v>26.88</v>
      </c>
      <c r="I11" s="9">
        <v>5.4530000000000003</v>
      </c>
      <c r="J11" s="9">
        <v>2.7810000000000001</v>
      </c>
      <c r="K11" s="9">
        <v>2.6720000000000002</v>
      </c>
      <c r="L11" s="9">
        <v>11.573</v>
      </c>
      <c r="M11" s="9">
        <v>4.5599999999999996</v>
      </c>
      <c r="N11" s="9">
        <v>7.0119999999999996</v>
      </c>
      <c r="O11" s="9">
        <v>10.894</v>
      </c>
      <c r="P11" s="9">
        <v>4.9939999999999998</v>
      </c>
      <c r="Q11" s="9">
        <v>5.9</v>
      </c>
      <c r="R11" s="9">
        <v>20.792999999999999</v>
      </c>
      <c r="S11" s="9">
        <v>9.4969999999999999</v>
      </c>
      <c r="T11" s="9">
        <v>11.295999999999999</v>
      </c>
      <c r="U11" s="9">
        <v>31.315999999999999</v>
      </c>
      <c r="V11" s="9">
        <v>31.431999999999999</v>
      </c>
      <c r="W11" s="9">
        <v>34.948</v>
      </c>
      <c r="X11" s="9">
        <v>112.02200000000001</v>
      </c>
      <c r="Y11" s="9">
        <v>40.531999999999996</v>
      </c>
      <c r="Z11" s="9">
        <v>71.489000000000004</v>
      </c>
      <c r="AA11" s="9">
        <v>10.776</v>
      </c>
      <c r="AB11" s="9">
        <v>3.4510000000000001</v>
      </c>
      <c r="AC11" s="9">
        <v>7.3250000000000002</v>
      </c>
      <c r="AD11" s="9">
        <v>21.981999999999999</v>
      </c>
      <c r="AE11" s="9">
        <v>7.3869999999999996</v>
      </c>
      <c r="AF11" s="9">
        <v>14.593999999999999</v>
      </c>
      <c r="AG11" s="9">
        <v>33.688000000000002</v>
      </c>
      <c r="AH11" s="9">
        <v>12.994</v>
      </c>
      <c r="AI11" s="9">
        <v>20.693999999999999</v>
      </c>
      <c r="AJ11" s="9">
        <v>45.575000000000003</v>
      </c>
      <c r="AK11" s="9">
        <v>16.7</v>
      </c>
      <c r="AL11" s="9">
        <v>28.875</v>
      </c>
      <c r="AM11" s="9">
        <v>30.305</v>
      </c>
      <c r="AN11" s="9">
        <v>34.674999999999997</v>
      </c>
      <c r="AO11" s="9">
        <v>30</v>
      </c>
      <c r="AP11" s="9">
        <v>41.348999999999997</v>
      </c>
      <c r="AQ11" s="9">
        <v>15.473000000000001</v>
      </c>
      <c r="AR11" s="9">
        <v>25.876000000000001</v>
      </c>
      <c r="AS11" s="9">
        <v>5.6159999999999997</v>
      </c>
      <c r="AT11" s="9">
        <v>2.9790000000000001</v>
      </c>
      <c r="AU11" s="9">
        <v>2.637</v>
      </c>
      <c r="AV11" s="9">
        <v>5.0419999999999998</v>
      </c>
      <c r="AW11" s="9">
        <v>2.6110000000000002</v>
      </c>
      <c r="AX11" s="9">
        <v>2.4319999999999999</v>
      </c>
      <c r="AY11" s="9">
        <v>11.156000000000001</v>
      </c>
      <c r="AZ11" s="9">
        <v>2.4449999999999998</v>
      </c>
      <c r="BA11" s="9">
        <v>8.7110000000000003</v>
      </c>
      <c r="BB11" s="9">
        <v>19.535</v>
      </c>
      <c r="BC11" s="9">
        <v>7.4379999999999997</v>
      </c>
      <c r="BD11" s="9">
        <v>12.096</v>
      </c>
      <c r="BE11" s="9">
        <v>34</v>
      </c>
      <c r="BF11" s="9">
        <v>34</v>
      </c>
      <c r="BG11" s="9">
        <v>36.54</v>
      </c>
      <c r="BH11" s="9">
        <v>71.656000000000006</v>
      </c>
      <c r="BI11" s="9">
        <v>27.873999999999999</v>
      </c>
      <c r="BJ11" s="9">
        <v>43.781999999999996</v>
      </c>
      <c r="BK11" s="9">
        <v>5.8789999999999996</v>
      </c>
      <c r="BL11" s="9">
        <v>3.2909999999999999</v>
      </c>
      <c r="BM11" s="9">
        <v>2.5880000000000001</v>
      </c>
      <c r="BN11" s="9">
        <v>14.813000000000001</v>
      </c>
      <c r="BO11" s="9">
        <v>5.968</v>
      </c>
      <c r="BP11" s="9">
        <v>8.8460000000000001</v>
      </c>
      <c r="BQ11" s="9">
        <v>18.071999999999999</v>
      </c>
      <c r="BR11" s="9">
        <v>6.9020000000000001</v>
      </c>
      <c r="BS11" s="9">
        <v>11.17</v>
      </c>
      <c r="BT11" s="9">
        <v>32.892000000000003</v>
      </c>
      <c r="BU11" s="9">
        <v>11.712999999999999</v>
      </c>
      <c r="BV11" s="9">
        <v>21.178999999999998</v>
      </c>
      <c r="BW11" s="9">
        <v>40</v>
      </c>
      <c r="BX11" s="9">
        <v>28.376999999999999</v>
      </c>
      <c r="BY11" s="9">
        <v>47.360999999999997</v>
      </c>
      <c r="BZ11" s="9">
        <v>70.518000000000001</v>
      </c>
      <c r="CA11" s="9">
        <v>27.079000000000001</v>
      </c>
      <c r="CB11" s="9">
        <v>43.439</v>
      </c>
      <c r="CC11" s="9">
        <v>5.8789999999999996</v>
      </c>
      <c r="CD11" s="9">
        <v>3.2909999999999999</v>
      </c>
      <c r="CE11" s="9">
        <v>2.5880000000000001</v>
      </c>
      <c r="CF11" s="9">
        <v>14.619</v>
      </c>
      <c r="CG11" s="9">
        <v>5.774</v>
      </c>
      <c r="CH11" s="9">
        <v>8.8460000000000001</v>
      </c>
      <c r="CI11" s="9">
        <v>18.071999999999999</v>
      </c>
      <c r="CJ11" s="9">
        <v>6.9020000000000001</v>
      </c>
      <c r="CK11" s="9">
        <v>11.17</v>
      </c>
      <c r="CL11" s="9">
        <v>31.948</v>
      </c>
      <c r="CM11" s="9">
        <v>11.112</v>
      </c>
      <c r="CN11" s="9">
        <v>20.835999999999999</v>
      </c>
      <c r="CO11" s="9">
        <v>39.58</v>
      </c>
      <c r="CP11" s="9">
        <v>26</v>
      </c>
      <c r="CQ11" s="9">
        <v>46.856000000000002</v>
      </c>
      <c r="CR11" s="9">
        <v>22.210999999999999</v>
      </c>
      <c r="CS11" s="9">
        <v>10.419</v>
      </c>
      <c r="CT11" s="9">
        <v>11.792</v>
      </c>
      <c r="CU11" s="9">
        <v>1.5640000000000001</v>
      </c>
      <c r="CV11" s="9">
        <v>0.48399999999999999</v>
      </c>
      <c r="CW11" s="9">
        <v>1.08</v>
      </c>
      <c r="CX11" s="9">
        <v>3.6640000000000001</v>
      </c>
      <c r="CY11" s="9">
        <v>1.35</v>
      </c>
      <c r="CZ11" s="9">
        <v>2.3140000000000001</v>
      </c>
      <c r="DA11" s="9">
        <v>6.194</v>
      </c>
      <c r="DB11" s="9">
        <v>3.6139999999999999</v>
      </c>
      <c r="DC11" s="9">
        <v>2.5790000000000002</v>
      </c>
      <c r="DD11" s="9">
        <v>10.79</v>
      </c>
      <c r="DE11" s="9">
        <v>4.9710000000000001</v>
      </c>
      <c r="DF11" s="9">
        <v>5.819</v>
      </c>
      <c r="DG11" s="9">
        <v>50</v>
      </c>
      <c r="DH11" s="9">
        <v>50</v>
      </c>
      <c r="DI11" s="9">
        <v>43.350999999999999</v>
      </c>
      <c r="DJ11" s="9">
        <v>28.581</v>
      </c>
      <c r="DK11" s="9">
        <v>10.795</v>
      </c>
      <c r="DL11" s="9">
        <v>17.786000000000001</v>
      </c>
      <c r="DM11" s="9">
        <v>2.8279999999999998</v>
      </c>
      <c r="DN11" s="9">
        <v>2.4969999999999999</v>
      </c>
      <c r="DO11" s="9">
        <v>0.33100000000000002</v>
      </c>
      <c r="DP11" s="9">
        <v>7.6609999999999996</v>
      </c>
      <c r="DQ11" s="9">
        <v>2.9769999999999999</v>
      </c>
      <c r="DR11" s="9">
        <v>4.6840000000000002</v>
      </c>
      <c r="DS11" s="9">
        <v>6.242</v>
      </c>
      <c r="DT11" s="9">
        <v>2.1080000000000001</v>
      </c>
      <c r="DU11" s="9">
        <v>4.1349999999999998</v>
      </c>
      <c r="DV11" s="9">
        <v>11.849</v>
      </c>
      <c r="DW11" s="9">
        <v>3.214</v>
      </c>
      <c r="DX11" s="9">
        <v>8.6359999999999992</v>
      </c>
      <c r="DY11" s="9">
        <v>26</v>
      </c>
      <c r="DZ11" s="9">
        <v>12.237</v>
      </c>
      <c r="EA11" s="9">
        <v>49.226999999999997</v>
      </c>
      <c r="EB11" s="9">
        <v>15.537000000000001</v>
      </c>
      <c r="EC11" s="9">
        <v>7.2690000000000001</v>
      </c>
      <c r="ED11" s="9">
        <v>8.2690000000000001</v>
      </c>
      <c r="EE11" s="9">
        <v>2.0659999999999998</v>
      </c>
      <c r="EF11" s="9">
        <v>1.7350000000000001</v>
      </c>
      <c r="EG11" s="9">
        <v>0.33100000000000002</v>
      </c>
      <c r="EH11" s="9">
        <v>5.56</v>
      </c>
      <c r="EI11" s="9">
        <v>2.2010000000000001</v>
      </c>
      <c r="EJ11" s="9">
        <v>3.359</v>
      </c>
      <c r="EK11" s="9">
        <v>2.7330000000000001</v>
      </c>
      <c r="EL11" s="9">
        <v>1.325</v>
      </c>
      <c r="EM11" s="9">
        <v>1.4079999999999999</v>
      </c>
      <c r="EN11" s="9">
        <v>5.1779999999999999</v>
      </c>
      <c r="EO11" s="9">
        <v>2.0070000000000001</v>
      </c>
      <c r="EP11" s="9">
        <v>3.17</v>
      </c>
      <c r="EQ11" s="9">
        <v>12.962999999999999</v>
      </c>
      <c r="ER11" s="9">
        <v>12</v>
      </c>
      <c r="ES11" s="9">
        <v>25.815999999999999</v>
      </c>
      <c r="ET11" s="9">
        <v>13.042999999999999</v>
      </c>
      <c r="EU11" s="9">
        <v>3.5259999999999998</v>
      </c>
      <c r="EV11" s="9">
        <v>9.5169999999999995</v>
      </c>
      <c r="EW11" s="9">
        <v>0.76200000000000001</v>
      </c>
      <c r="EX11" s="9">
        <v>0.76200000000000001</v>
      </c>
      <c r="EY11" s="9">
        <v>0</v>
      </c>
      <c r="EZ11" s="9">
        <v>2.101</v>
      </c>
      <c r="FA11" s="9">
        <v>0.77600000000000002</v>
      </c>
      <c r="FB11" s="9">
        <v>1.325</v>
      </c>
      <c r="FC11" s="9">
        <v>3.5089999999999999</v>
      </c>
      <c r="FD11" s="9">
        <v>0.78200000000000003</v>
      </c>
      <c r="FE11" s="9">
        <v>2.7269999999999999</v>
      </c>
      <c r="FF11" s="9">
        <v>6.6710000000000003</v>
      </c>
      <c r="FG11" s="9">
        <v>1.206</v>
      </c>
      <c r="FH11" s="9">
        <v>5.4649999999999999</v>
      </c>
      <c r="FI11" s="9">
        <v>52</v>
      </c>
      <c r="FJ11" s="9">
        <v>13.567</v>
      </c>
      <c r="FK11" s="9">
        <v>52</v>
      </c>
      <c r="FL11" s="9">
        <v>19.725999999999999</v>
      </c>
      <c r="FM11" s="9">
        <v>5.8650000000000002</v>
      </c>
      <c r="FN11" s="9">
        <v>13.861000000000001</v>
      </c>
      <c r="FO11" s="9">
        <v>1.4870000000000001</v>
      </c>
      <c r="FP11" s="9">
        <v>0.31</v>
      </c>
      <c r="FQ11" s="9">
        <v>1.177</v>
      </c>
      <c r="FR11" s="9">
        <v>3.294</v>
      </c>
      <c r="FS11" s="9">
        <v>1.4470000000000001</v>
      </c>
      <c r="FT11" s="9">
        <v>1.847</v>
      </c>
      <c r="FU11" s="9">
        <v>5.6360000000000001</v>
      </c>
      <c r="FV11" s="9">
        <v>1.18</v>
      </c>
      <c r="FW11" s="9">
        <v>4.4560000000000004</v>
      </c>
      <c r="FX11" s="9">
        <v>9.3089999999999993</v>
      </c>
      <c r="FY11" s="9">
        <v>2.9279999999999999</v>
      </c>
      <c r="FZ11" s="9">
        <v>6.3810000000000002</v>
      </c>
      <c r="GA11" s="9">
        <v>43.459000000000003</v>
      </c>
      <c r="GB11" s="9">
        <v>39.104999999999997</v>
      </c>
      <c r="GC11" s="9">
        <v>43.566000000000003</v>
      </c>
      <c r="GD11" s="9">
        <v>10.997999999999999</v>
      </c>
      <c r="GE11" s="9">
        <v>2.2280000000000002</v>
      </c>
      <c r="GF11" s="9">
        <v>8.77</v>
      </c>
      <c r="GG11" s="9">
        <v>0.56299999999999994</v>
      </c>
      <c r="GH11" s="9">
        <v>0</v>
      </c>
      <c r="GI11" s="9">
        <v>0.56299999999999994</v>
      </c>
      <c r="GJ11" s="9">
        <v>2.4409999999999998</v>
      </c>
      <c r="GK11" s="9">
        <v>0.89500000000000002</v>
      </c>
      <c r="GL11" s="9">
        <v>1.546</v>
      </c>
      <c r="GM11" s="9">
        <v>3.544</v>
      </c>
      <c r="GN11" s="9">
        <v>0.53300000000000003</v>
      </c>
      <c r="GO11" s="9">
        <v>3.0110000000000001</v>
      </c>
      <c r="GP11" s="9">
        <v>4.4509999999999996</v>
      </c>
      <c r="GQ11" s="9">
        <v>0.80100000000000005</v>
      </c>
      <c r="GR11" s="9">
        <v>3.65</v>
      </c>
      <c r="GS11" s="9">
        <v>26</v>
      </c>
      <c r="GT11" s="9">
        <v>20.439</v>
      </c>
      <c r="GU11" s="9">
        <v>32.085999999999999</v>
      </c>
      <c r="GV11" s="9">
        <v>8.7279999999999998</v>
      </c>
      <c r="GW11" s="9">
        <v>3.637</v>
      </c>
      <c r="GX11" s="9">
        <v>5.0910000000000002</v>
      </c>
      <c r="GY11" s="9">
        <v>0.92400000000000004</v>
      </c>
      <c r="GZ11" s="9">
        <v>0.31</v>
      </c>
      <c r="HA11" s="9">
        <v>0.61399999999999999</v>
      </c>
      <c r="HB11" s="9">
        <v>0.85399999999999998</v>
      </c>
      <c r="HC11" s="9">
        <v>0.55200000000000005</v>
      </c>
      <c r="HD11" s="9">
        <v>0.30099999999999999</v>
      </c>
      <c r="HE11" s="9">
        <v>2.0920000000000001</v>
      </c>
      <c r="HF11" s="9">
        <v>0.64700000000000002</v>
      </c>
      <c r="HG11" s="9">
        <v>1.4450000000000001</v>
      </c>
      <c r="HH11" s="9">
        <v>4.859</v>
      </c>
      <c r="HI11" s="9">
        <v>2.1269999999999998</v>
      </c>
      <c r="HJ11" s="9">
        <v>2.7309999999999999</v>
      </c>
      <c r="HK11" s="9">
        <v>71.498000000000005</v>
      </c>
      <c r="HL11" s="9">
        <v>64.263000000000005</v>
      </c>
      <c r="HM11" s="9">
        <v>79.195999999999998</v>
      </c>
      <c r="HN11" s="9">
        <v>1.1379999999999999</v>
      </c>
      <c r="HO11" s="9">
        <v>0.79500000000000004</v>
      </c>
      <c r="HP11" s="9">
        <v>0.34300000000000003</v>
      </c>
      <c r="HQ11" s="9">
        <v>0</v>
      </c>
      <c r="HR11" s="9">
        <v>0</v>
      </c>
      <c r="HS11" s="9">
        <v>0</v>
      </c>
      <c r="HT11" s="9">
        <v>0.19400000000000001</v>
      </c>
      <c r="HU11" s="9">
        <v>0.19400000000000001</v>
      </c>
      <c r="HV11" s="9">
        <v>0</v>
      </c>
      <c r="HW11" s="9">
        <v>0</v>
      </c>
      <c r="HX11" s="9">
        <v>0</v>
      </c>
      <c r="HY11" s="9">
        <v>0</v>
      </c>
      <c r="HZ11" s="9">
        <v>0.94299999999999995</v>
      </c>
      <c r="IA11" s="9">
        <v>0.60099999999999998</v>
      </c>
      <c r="IB11" s="9">
        <v>0.34300000000000003</v>
      </c>
      <c r="IC11" s="9">
        <v>331.214</v>
      </c>
      <c r="ID11" s="9">
        <v>398.90499999999997</v>
      </c>
      <c r="IE11" s="9">
        <v>716.62800000000004</v>
      </c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3.4790000000000001</v>
      </c>
      <c r="C12" s="9">
        <v>27.582999999999998</v>
      </c>
      <c r="D12" s="9">
        <v>13</v>
      </c>
      <c r="E12" s="9">
        <v>43.021000000000001</v>
      </c>
      <c r="F12" s="9">
        <v>46.110999999999997</v>
      </c>
      <c r="G12" s="9">
        <v>22.8</v>
      </c>
      <c r="H12" s="9">
        <v>23.312000000000001</v>
      </c>
      <c r="I12" s="9">
        <v>1.6140000000000001</v>
      </c>
      <c r="J12" s="9">
        <v>1.1319999999999999</v>
      </c>
      <c r="K12" s="9">
        <v>0.48199999999999998</v>
      </c>
      <c r="L12" s="9">
        <v>7.7770000000000001</v>
      </c>
      <c r="M12" s="9">
        <v>5.8879999999999999</v>
      </c>
      <c r="N12" s="9">
        <v>1.889</v>
      </c>
      <c r="O12" s="9">
        <v>15.255000000000001</v>
      </c>
      <c r="P12" s="9">
        <v>7.1840000000000002</v>
      </c>
      <c r="Q12" s="9">
        <v>8.0709999999999997</v>
      </c>
      <c r="R12" s="9">
        <v>21.466000000000001</v>
      </c>
      <c r="S12" s="9">
        <v>8.5969999999999995</v>
      </c>
      <c r="T12" s="9">
        <v>12.869</v>
      </c>
      <c r="U12" s="9">
        <v>42.835999999999999</v>
      </c>
      <c r="V12" s="9">
        <v>26.783999999999999</v>
      </c>
      <c r="W12" s="9">
        <v>52</v>
      </c>
      <c r="X12" s="9">
        <v>82.313000000000002</v>
      </c>
      <c r="Y12" s="9">
        <v>29.558</v>
      </c>
      <c r="Z12" s="9">
        <v>52.755000000000003</v>
      </c>
      <c r="AA12" s="9">
        <v>9.5419999999999998</v>
      </c>
      <c r="AB12" s="9">
        <v>5.0789999999999997</v>
      </c>
      <c r="AC12" s="9">
        <v>4.4630000000000001</v>
      </c>
      <c r="AD12" s="9">
        <v>15.993</v>
      </c>
      <c r="AE12" s="9">
        <v>5.016</v>
      </c>
      <c r="AF12" s="9">
        <v>10.978</v>
      </c>
      <c r="AG12" s="9">
        <v>20.327999999999999</v>
      </c>
      <c r="AH12" s="9">
        <v>9.4960000000000004</v>
      </c>
      <c r="AI12" s="9">
        <v>10.832000000000001</v>
      </c>
      <c r="AJ12" s="9">
        <v>36.450000000000003</v>
      </c>
      <c r="AK12" s="9">
        <v>9.968</v>
      </c>
      <c r="AL12" s="9">
        <v>26.481999999999999</v>
      </c>
      <c r="AM12" s="9">
        <v>34</v>
      </c>
      <c r="AN12" s="9">
        <v>26</v>
      </c>
      <c r="AO12" s="9">
        <v>49.204000000000001</v>
      </c>
      <c r="AP12" s="9">
        <v>58.057000000000002</v>
      </c>
      <c r="AQ12" s="9">
        <v>22.530999999999999</v>
      </c>
      <c r="AR12" s="9">
        <v>35.526000000000003</v>
      </c>
      <c r="AS12" s="9">
        <v>4.4000000000000004</v>
      </c>
      <c r="AT12" s="9">
        <v>3.6619999999999999</v>
      </c>
      <c r="AU12" s="9">
        <v>0.73799999999999999</v>
      </c>
      <c r="AV12" s="9">
        <v>6.4260000000000002</v>
      </c>
      <c r="AW12" s="9">
        <v>3.3839999999999999</v>
      </c>
      <c r="AX12" s="9">
        <v>3.0419999999999998</v>
      </c>
      <c r="AY12" s="9">
        <v>17.187999999999999</v>
      </c>
      <c r="AZ12" s="9">
        <v>5.73</v>
      </c>
      <c r="BA12" s="9">
        <v>11.457000000000001</v>
      </c>
      <c r="BB12" s="9">
        <v>30.044</v>
      </c>
      <c r="BC12" s="9">
        <v>9.7550000000000008</v>
      </c>
      <c r="BD12" s="9">
        <v>20.289000000000001</v>
      </c>
      <c r="BE12" s="9">
        <v>52</v>
      </c>
      <c r="BF12" s="9">
        <v>26.279</v>
      </c>
      <c r="BG12" s="9">
        <v>52</v>
      </c>
      <c r="BH12" s="9">
        <v>84.221000000000004</v>
      </c>
      <c r="BI12" s="9">
        <v>37.015999999999998</v>
      </c>
      <c r="BJ12" s="9">
        <v>47.204999999999998</v>
      </c>
      <c r="BK12" s="9">
        <v>6.5090000000000003</v>
      </c>
      <c r="BL12" s="9">
        <v>2.8809999999999998</v>
      </c>
      <c r="BM12" s="9">
        <v>3.6269999999999998</v>
      </c>
      <c r="BN12" s="9">
        <v>13.646000000000001</v>
      </c>
      <c r="BO12" s="9">
        <v>7.3029999999999999</v>
      </c>
      <c r="BP12" s="9">
        <v>6.343</v>
      </c>
      <c r="BQ12" s="9">
        <v>23.65</v>
      </c>
      <c r="BR12" s="9">
        <v>13.162000000000001</v>
      </c>
      <c r="BS12" s="9">
        <v>10.488</v>
      </c>
      <c r="BT12" s="9">
        <v>40.415999999999997</v>
      </c>
      <c r="BU12" s="9">
        <v>13.669</v>
      </c>
      <c r="BV12" s="9">
        <v>26.748000000000001</v>
      </c>
      <c r="BW12" s="9">
        <v>41</v>
      </c>
      <c r="BX12" s="9">
        <v>26</v>
      </c>
      <c r="BY12" s="9">
        <v>52</v>
      </c>
      <c r="BZ12" s="9">
        <v>83.64</v>
      </c>
      <c r="CA12" s="9">
        <v>36.78</v>
      </c>
      <c r="CB12" s="9">
        <v>46.86</v>
      </c>
      <c r="CC12" s="9">
        <v>6.5090000000000003</v>
      </c>
      <c r="CD12" s="9">
        <v>2.8809999999999998</v>
      </c>
      <c r="CE12" s="9">
        <v>3.6269999999999998</v>
      </c>
      <c r="CF12" s="9">
        <v>13.646000000000001</v>
      </c>
      <c r="CG12" s="9">
        <v>7.3029999999999999</v>
      </c>
      <c r="CH12" s="9">
        <v>6.343</v>
      </c>
      <c r="CI12" s="9">
        <v>23.305</v>
      </c>
      <c r="CJ12" s="9">
        <v>13.162000000000001</v>
      </c>
      <c r="CK12" s="9">
        <v>10.143000000000001</v>
      </c>
      <c r="CL12" s="9">
        <v>40.18</v>
      </c>
      <c r="CM12" s="9">
        <v>13.433</v>
      </c>
      <c r="CN12" s="9">
        <v>26.748000000000001</v>
      </c>
      <c r="CO12" s="9">
        <v>41</v>
      </c>
      <c r="CP12" s="9">
        <v>26</v>
      </c>
      <c r="CQ12" s="9">
        <v>52</v>
      </c>
      <c r="CR12" s="9">
        <v>30.382999999999999</v>
      </c>
      <c r="CS12" s="9">
        <v>15.52</v>
      </c>
      <c r="CT12" s="9">
        <v>14.863</v>
      </c>
      <c r="CU12" s="9">
        <v>2.609</v>
      </c>
      <c r="CV12" s="9">
        <v>1.2929999999999999</v>
      </c>
      <c r="CW12" s="9">
        <v>1.3160000000000001</v>
      </c>
      <c r="CX12" s="9">
        <v>5.383</v>
      </c>
      <c r="CY12" s="9">
        <v>3.1030000000000002</v>
      </c>
      <c r="CZ12" s="9">
        <v>2.2799999999999998</v>
      </c>
      <c r="DA12" s="9">
        <v>8.3179999999999996</v>
      </c>
      <c r="DB12" s="9">
        <v>6.359</v>
      </c>
      <c r="DC12" s="9">
        <v>1.958</v>
      </c>
      <c r="DD12" s="9">
        <v>14.074</v>
      </c>
      <c r="DE12" s="9">
        <v>4.7649999999999997</v>
      </c>
      <c r="DF12" s="9">
        <v>9.3089999999999993</v>
      </c>
      <c r="DG12" s="9">
        <v>32.460999999999999</v>
      </c>
      <c r="DH12" s="9">
        <v>17</v>
      </c>
      <c r="DI12" s="9">
        <v>52</v>
      </c>
      <c r="DJ12" s="9">
        <v>28.199000000000002</v>
      </c>
      <c r="DK12" s="9">
        <v>11.125</v>
      </c>
      <c r="DL12" s="9">
        <v>17.074000000000002</v>
      </c>
      <c r="DM12" s="9">
        <v>2.7690000000000001</v>
      </c>
      <c r="DN12" s="9">
        <v>1.589</v>
      </c>
      <c r="DO12" s="9">
        <v>1.18</v>
      </c>
      <c r="DP12" s="9">
        <v>4.7770000000000001</v>
      </c>
      <c r="DQ12" s="9">
        <v>2.4790000000000001</v>
      </c>
      <c r="DR12" s="9">
        <v>2.298</v>
      </c>
      <c r="DS12" s="9">
        <v>8.3810000000000002</v>
      </c>
      <c r="DT12" s="9">
        <v>2.879</v>
      </c>
      <c r="DU12" s="9">
        <v>5.5019999999999998</v>
      </c>
      <c r="DV12" s="9">
        <v>12.273</v>
      </c>
      <c r="DW12" s="9">
        <v>4.1779999999999999</v>
      </c>
      <c r="DX12" s="9">
        <v>8.0939999999999994</v>
      </c>
      <c r="DY12" s="9">
        <v>30</v>
      </c>
      <c r="DZ12" s="9">
        <v>20.172000000000001</v>
      </c>
      <c r="EA12" s="9">
        <v>34.44</v>
      </c>
      <c r="EB12" s="9">
        <v>15.944000000000001</v>
      </c>
      <c r="EC12" s="9">
        <v>8.2159999999999993</v>
      </c>
      <c r="ED12" s="9">
        <v>7.7279999999999998</v>
      </c>
      <c r="EE12" s="9">
        <v>1.5680000000000001</v>
      </c>
      <c r="EF12" s="9">
        <v>0.88700000000000001</v>
      </c>
      <c r="EG12" s="9">
        <v>0.68200000000000005</v>
      </c>
      <c r="EH12" s="9">
        <v>2.6880000000000002</v>
      </c>
      <c r="EI12" s="9">
        <v>1.7749999999999999</v>
      </c>
      <c r="EJ12" s="9">
        <v>0.91200000000000003</v>
      </c>
      <c r="EK12" s="9">
        <v>4.7949999999999999</v>
      </c>
      <c r="EL12" s="9">
        <v>2.4820000000000002</v>
      </c>
      <c r="EM12" s="9">
        <v>2.3130000000000002</v>
      </c>
      <c r="EN12" s="9">
        <v>6.8929999999999998</v>
      </c>
      <c r="EO12" s="9">
        <v>3.0720000000000001</v>
      </c>
      <c r="EP12" s="9">
        <v>3.8210000000000002</v>
      </c>
      <c r="EQ12" s="9">
        <v>30</v>
      </c>
      <c r="ER12" s="9">
        <v>21.486000000000001</v>
      </c>
      <c r="ES12" s="9">
        <v>40.32</v>
      </c>
      <c r="ET12" s="9">
        <v>12.255000000000001</v>
      </c>
      <c r="EU12" s="9">
        <v>2.9089999999999998</v>
      </c>
      <c r="EV12" s="9">
        <v>9.3460000000000001</v>
      </c>
      <c r="EW12" s="9">
        <v>1.2</v>
      </c>
      <c r="EX12" s="9">
        <v>0.70199999999999996</v>
      </c>
      <c r="EY12" s="9">
        <v>0.498</v>
      </c>
      <c r="EZ12" s="9">
        <v>2.089</v>
      </c>
      <c r="FA12" s="9">
        <v>0.70299999999999996</v>
      </c>
      <c r="FB12" s="9">
        <v>1.3859999999999999</v>
      </c>
      <c r="FC12" s="9">
        <v>3.5859999999999999</v>
      </c>
      <c r="FD12" s="9">
        <v>0.39800000000000002</v>
      </c>
      <c r="FE12" s="9">
        <v>3.1890000000000001</v>
      </c>
      <c r="FF12" s="9">
        <v>5.3789999999999996</v>
      </c>
      <c r="FG12" s="9">
        <v>1.1060000000000001</v>
      </c>
      <c r="FH12" s="9">
        <v>4.2729999999999997</v>
      </c>
      <c r="FI12" s="9">
        <v>29.332000000000001</v>
      </c>
      <c r="FJ12" s="9">
        <v>13.178000000000001</v>
      </c>
      <c r="FK12" s="9">
        <v>34.658000000000001</v>
      </c>
      <c r="FL12" s="9">
        <v>25.058</v>
      </c>
      <c r="FM12" s="9">
        <v>10.135</v>
      </c>
      <c r="FN12" s="9">
        <v>14.923</v>
      </c>
      <c r="FO12" s="9">
        <v>1.131</v>
      </c>
      <c r="FP12" s="9">
        <v>0</v>
      </c>
      <c r="FQ12" s="9">
        <v>1.131</v>
      </c>
      <c r="FR12" s="9">
        <v>3.4870000000000001</v>
      </c>
      <c r="FS12" s="9">
        <v>1.722</v>
      </c>
      <c r="FT12" s="9">
        <v>1.7649999999999999</v>
      </c>
      <c r="FU12" s="9">
        <v>6.6059999999999999</v>
      </c>
      <c r="FV12" s="9">
        <v>3.923</v>
      </c>
      <c r="FW12" s="9">
        <v>2.6829999999999998</v>
      </c>
      <c r="FX12" s="9">
        <v>13.833</v>
      </c>
      <c r="FY12" s="9">
        <v>4.4889999999999999</v>
      </c>
      <c r="FZ12" s="9">
        <v>9.3439999999999994</v>
      </c>
      <c r="GA12" s="9">
        <v>52</v>
      </c>
      <c r="GB12" s="9">
        <v>40.665999999999997</v>
      </c>
      <c r="GC12" s="9">
        <v>102.89400000000001</v>
      </c>
      <c r="GD12" s="9">
        <v>16.582999999999998</v>
      </c>
      <c r="GE12" s="9">
        <v>5.6989999999999998</v>
      </c>
      <c r="GF12" s="9">
        <v>10.884</v>
      </c>
      <c r="GG12" s="9">
        <v>1.131</v>
      </c>
      <c r="GH12" s="9">
        <v>0</v>
      </c>
      <c r="GI12" s="9">
        <v>1.131</v>
      </c>
      <c r="GJ12" s="9">
        <v>2.2999999999999998</v>
      </c>
      <c r="GK12" s="9">
        <v>0.82899999999999996</v>
      </c>
      <c r="GL12" s="9">
        <v>1.4710000000000001</v>
      </c>
      <c r="GM12" s="9">
        <v>4.5270000000000001</v>
      </c>
      <c r="GN12" s="9">
        <v>2.839</v>
      </c>
      <c r="GO12" s="9">
        <v>1.6879999999999999</v>
      </c>
      <c r="GP12" s="9">
        <v>8.625</v>
      </c>
      <c r="GQ12" s="9">
        <v>2.0299999999999998</v>
      </c>
      <c r="GR12" s="9">
        <v>6.5940000000000003</v>
      </c>
      <c r="GS12" s="9">
        <v>52</v>
      </c>
      <c r="GT12" s="9">
        <v>39</v>
      </c>
      <c r="GU12" s="9">
        <v>88.412999999999997</v>
      </c>
      <c r="GV12" s="9">
        <v>8.4749999999999996</v>
      </c>
      <c r="GW12" s="9">
        <v>4.4359999999999999</v>
      </c>
      <c r="GX12" s="9">
        <v>4.0389999999999997</v>
      </c>
      <c r="GY12" s="9">
        <v>0</v>
      </c>
      <c r="GZ12" s="9">
        <v>0</v>
      </c>
      <c r="HA12" s="9">
        <v>0</v>
      </c>
      <c r="HB12" s="9">
        <v>1.1870000000000001</v>
      </c>
      <c r="HC12" s="9">
        <v>0.89300000000000002</v>
      </c>
      <c r="HD12" s="9">
        <v>0.29399999999999998</v>
      </c>
      <c r="HE12" s="9">
        <v>2.0790000000000002</v>
      </c>
      <c r="HF12" s="9">
        <v>1.0840000000000001</v>
      </c>
      <c r="HG12" s="9">
        <v>0.995</v>
      </c>
      <c r="HH12" s="9">
        <v>5.2089999999999996</v>
      </c>
      <c r="HI12" s="9">
        <v>2.4590000000000001</v>
      </c>
      <c r="HJ12" s="9">
        <v>2.75</v>
      </c>
      <c r="HK12" s="9">
        <v>139.16300000000001</v>
      </c>
      <c r="HL12" s="9">
        <v>126.58199999999999</v>
      </c>
      <c r="HM12" s="9">
        <v>166.946</v>
      </c>
      <c r="HN12" s="9">
        <v>0.58099999999999996</v>
      </c>
      <c r="HO12" s="9">
        <v>0.23599999999999999</v>
      </c>
      <c r="HP12" s="9">
        <v>0.34499999999999997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0.34499999999999997</v>
      </c>
      <c r="HX12" s="9">
        <v>0</v>
      </c>
      <c r="HY12" s="9">
        <v>0.34499999999999997</v>
      </c>
      <c r="HZ12" s="9">
        <v>0.23599999999999999</v>
      </c>
      <c r="IA12" s="9">
        <v>0.23599999999999999</v>
      </c>
      <c r="IB12" s="9">
        <v>0</v>
      </c>
      <c r="IC12" s="9">
        <v>142.292</v>
      </c>
      <c r="ID12" s="9">
        <v>0</v>
      </c>
      <c r="IE12" s="9">
        <v>0</v>
      </c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1.335</v>
      </c>
      <c r="C13" s="9">
        <v>26</v>
      </c>
      <c r="D13" s="9">
        <v>26</v>
      </c>
      <c r="E13" s="9">
        <v>47.465000000000003</v>
      </c>
      <c r="F13" s="9">
        <v>50.884999999999998</v>
      </c>
      <c r="G13" s="9">
        <v>19.059999999999999</v>
      </c>
      <c r="H13" s="9">
        <v>31.824999999999999</v>
      </c>
      <c r="I13" s="9">
        <v>9.34</v>
      </c>
      <c r="J13" s="9">
        <v>3.3740000000000001</v>
      </c>
      <c r="K13" s="9">
        <v>5.9660000000000002</v>
      </c>
      <c r="L13" s="9">
        <v>9.0839999999999996</v>
      </c>
      <c r="M13" s="9">
        <v>1.552</v>
      </c>
      <c r="N13" s="9">
        <v>7.532</v>
      </c>
      <c r="O13" s="9">
        <v>15.741</v>
      </c>
      <c r="P13" s="9">
        <v>5.79</v>
      </c>
      <c r="Q13" s="9">
        <v>9.9510000000000005</v>
      </c>
      <c r="R13" s="9">
        <v>16.72</v>
      </c>
      <c r="S13" s="9">
        <v>8.3439999999999994</v>
      </c>
      <c r="T13" s="9">
        <v>8.3759999999999994</v>
      </c>
      <c r="U13" s="9">
        <v>19.036999999999999</v>
      </c>
      <c r="V13" s="9">
        <v>39.436</v>
      </c>
      <c r="W13" s="9">
        <v>15.083</v>
      </c>
      <c r="X13" s="9">
        <v>95.727000000000004</v>
      </c>
      <c r="Y13" s="9">
        <v>35.347999999999999</v>
      </c>
      <c r="Z13" s="9">
        <v>60.378999999999998</v>
      </c>
      <c r="AA13" s="9">
        <v>14.32</v>
      </c>
      <c r="AB13" s="9">
        <v>6.7949999999999999</v>
      </c>
      <c r="AC13" s="9">
        <v>7.5250000000000004</v>
      </c>
      <c r="AD13" s="9">
        <v>17.559999999999999</v>
      </c>
      <c r="AE13" s="9">
        <v>6.625</v>
      </c>
      <c r="AF13" s="9">
        <v>10.935</v>
      </c>
      <c r="AG13" s="9">
        <v>27.713000000000001</v>
      </c>
      <c r="AH13" s="9">
        <v>10.625999999999999</v>
      </c>
      <c r="AI13" s="9">
        <v>17.087</v>
      </c>
      <c r="AJ13" s="9">
        <v>36.134</v>
      </c>
      <c r="AK13" s="9">
        <v>11.302</v>
      </c>
      <c r="AL13" s="9">
        <v>24.832000000000001</v>
      </c>
      <c r="AM13" s="9">
        <v>26</v>
      </c>
      <c r="AN13" s="9">
        <v>26</v>
      </c>
      <c r="AO13" s="9">
        <v>26</v>
      </c>
      <c r="AP13" s="9">
        <v>45.133000000000003</v>
      </c>
      <c r="AQ13" s="9">
        <v>22.074000000000002</v>
      </c>
      <c r="AR13" s="9">
        <v>23.059000000000001</v>
      </c>
      <c r="AS13" s="9">
        <v>3.6819999999999999</v>
      </c>
      <c r="AT13" s="9">
        <v>2.4670000000000001</v>
      </c>
      <c r="AU13" s="9">
        <v>1.2150000000000001</v>
      </c>
      <c r="AV13" s="9">
        <v>11.250999999999999</v>
      </c>
      <c r="AW13" s="9">
        <v>5.94</v>
      </c>
      <c r="AX13" s="9">
        <v>5.3109999999999999</v>
      </c>
      <c r="AY13" s="9">
        <v>8.843</v>
      </c>
      <c r="AZ13" s="9">
        <v>4.9660000000000002</v>
      </c>
      <c r="BA13" s="9">
        <v>3.8769999999999998</v>
      </c>
      <c r="BB13" s="9">
        <v>21.356999999999999</v>
      </c>
      <c r="BC13" s="9">
        <v>8.702</v>
      </c>
      <c r="BD13" s="9">
        <v>12.656000000000001</v>
      </c>
      <c r="BE13" s="9">
        <v>46.481999999999999</v>
      </c>
      <c r="BF13" s="9">
        <v>26</v>
      </c>
      <c r="BG13" s="9">
        <v>52</v>
      </c>
      <c r="BH13" s="9">
        <v>83.483000000000004</v>
      </c>
      <c r="BI13" s="9">
        <v>30.849</v>
      </c>
      <c r="BJ13" s="9">
        <v>52.634</v>
      </c>
      <c r="BK13" s="9">
        <v>9.9819999999999993</v>
      </c>
      <c r="BL13" s="9">
        <v>4.2759999999999998</v>
      </c>
      <c r="BM13" s="9">
        <v>5.7060000000000004</v>
      </c>
      <c r="BN13" s="9">
        <v>12.188000000000001</v>
      </c>
      <c r="BO13" s="9">
        <v>5.5750000000000002</v>
      </c>
      <c r="BP13" s="9">
        <v>6.6130000000000004</v>
      </c>
      <c r="BQ13" s="9">
        <v>20.428000000000001</v>
      </c>
      <c r="BR13" s="9">
        <v>6.734</v>
      </c>
      <c r="BS13" s="9">
        <v>13.694000000000001</v>
      </c>
      <c r="BT13" s="9">
        <v>40.884999999999998</v>
      </c>
      <c r="BU13" s="9">
        <v>14.263</v>
      </c>
      <c r="BV13" s="9">
        <v>26.622</v>
      </c>
      <c r="BW13" s="9">
        <v>47</v>
      </c>
      <c r="BX13" s="9">
        <v>31.867000000000001</v>
      </c>
      <c r="BY13" s="9">
        <v>52</v>
      </c>
      <c r="BZ13" s="9">
        <v>81.338999999999999</v>
      </c>
      <c r="CA13" s="9">
        <v>30.274000000000001</v>
      </c>
      <c r="CB13" s="9">
        <v>51.064999999999998</v>
      </c>
      <c r="CC13" s="9">
        <v>9.7070000000000007</v>
      </c>
      <c r="CD13" s="9">
        <v>4.2759999999999998</v>
      </c>
      <c r="CE13" s="9">
        <v>5.431</v>
      </c>
      <c r="CF13" s="9">
        <v>12.188000000000001</v>
      </c>
      <c r="CG13" s="9">
        <v>5.5750000000000002</v>
      </c>
      <c r="CH13" s="9">
        <v>6.6130000000000004</v>
      </c>
      <c r="CI13" s="9">
        <v>20.167999999999999</v>
      </c>
      <c r="CJ13" s="9">
        <v>6.734</v>
      </c>
      <c r="CK13" s="9">
        <v>13.433999999999999</v>
      </c>
      <c r="CL13" s="9">
        <v>39.276000000000003</v>
      </c>
      <c r="CM13" s="9">
        <v>13.688000000000001</v>
      </c>
      <c r="CN13" s="9">
        <v>25.587</v>
      </c>
      <c r="CO13" s="9">
        <v>47</v>
      </c>
      <c r="CP13" s="9">
        <v>28.346</v>
      </c>
      <c r="CQ13" s="9">
        <v>50.481000000000002</v>
      </c>
      <c r="CR13" s="9">
        <v>30.54</v>
      </c>
      <c r="CS13" s="9">
        <v>12.244999999999999</v>
      </c>
      <c r="CT13" s="9">
        <v>18.295000000000002</v>
      </c>
      <c r="CU13" s="9">
        <v>3.0910000000000002</v>
      </c>
      <c r="CV13" s="9">
        <v>2.2629999999999999</v>
      </c>
      <c r="CW13" s="9">
        <v>0.82799999999999996</v>
      </c>
      <c r="CX13" s="9">
        <v>5.0910000000000002</v>
      </c>
      <c r="CY13" s="9">
        <v>1.8759999999999999</v>
      </c>
      <c r="CZ13" s="9">
        <v>3.2149999999999999</v>
      </c>
      <c r="DA13" s="9">
        <v>8.3109999999999999</v>
      </c>
      <c r="DB13" s="9">
        <v>2.6669999999999998</v>
      </c>
      <c r="DC13" s="9">
        <v>5.6440000000000001</v>
      </c>
      <c r="DD13" s="9">
        <v>14.047000000000001</v>
      </c>
      <c r="DE13" s="9">
        <v>5.44</v>
      </c>
      <c r="DF13" s="9">
        <v>8.6069999999999993</v>
      </c>
      <c r="DG13" s="9">
        <v>44.951999999999998</v>
      </c>
      <c r="DH13" s="9">
        <v>28.981000000000002</v>
      </c>
      <c r="DI13" s="9">
        <v>46.76</v>
      </c>
      <c r="DJ13" s="9">
        <v>29.951000000000001</v>
      </c>
      <c r="DK13" s="9">
        <v>11.967000000000001</v>
      </c>
      <c r="DL13" s="9">
        <v>17.984000000000002</v>
      </c>
      <c r="DM13" s="9">
        <v>3.5249999999999999</v>
      </c>
      <c r="DN13" s="9">
        <v>0.751</v>
      </c>
      <c r="DO13" s="9">
        <v>2.774</v>
      </c>
      <c r="DP13" s="9">
        <v>4.8040000000000003</v>
      </c>
      <c r="DQ13" s="9">
        <v>2.23</v>
      </c>
      <c r="DR13" s="9">
        <v>2.5739999999999998</v>
      </c>
      <c r="DS13" s="9">
        <v>7.3129999999999997</v>
      </c>
      <c r="DT13" s="9">
        <v>3.2410000000000001</v>
      </c>
      <c r="DU13" s="9">
        <v>4.0709999999999997</v>
      </c>
      <c r="DV13" s="9">
        <v>14.308999999999999</v>
      </c>
      <c r="DW13" s="9">
        <v>5.7439999999999998</v>
      </c>
      <c r="DX13" s="9">
        <v>8.5649999999999995</v>
      </c>
      <c r="DY13" s="9">
        <v>35.085999999999999</v>
      </c>
      <c r="DZ13" s="9">
        <v>30.102</v>
      </c>
      <c r="EA13" s="9">
        <v>43.033000000000001</v>
      </c>
      <c r="EB13" s="9">
        <v>16.635000000000002</v>
      </c>
      <c r="EC13" s="9">
        <v>7.2190000000000003</v>
      </c>
      <c r="ED13" s="9">
        <v>9.4160000000000004</v>
      </c>
      <c r="EE13" s="9">
        <v>2.004</v>
      </c>
      <c r="EF13" s="9">
        <v>0.48399999999999999</v>
      </c>
      <c r="EG13" s="9">
        <v>1.52</v>
      </c>
      <c r="EH13" s="9">
        <v>2.4319999999999999</v>
      </c>
      <c r="EI13" s="9">
        <v>1.004</v>
      </c>
      <c r="EJ13" s="9">
        <v>1.4279999999999999</v>
      </c>
      <c r="EK13" s="9">
        <v>3.5619999999999998</v>
      </c>
      <c r="EL13" s="9">
        <v>1.9259999999999999</v>
      </c>
      <c r="EM13" s="9">
        <v>1.6359999999999999</v>
      </c>
      <c r="EN13" s="9">
        <v>8.6370000000000005</v>
      </c>
      <c r="EO13" s="9">
        <v>3.806</v>
      </c>
      <c r="EP13" s="9">
        <v>4.8310000000000004</v>
      </c>
      <c r="EQ13" s="9">
        <v>52</v>
      </c>
      <c r="ER13" s="9">
        <v>59.445</v>
      </c>
      <c r="ES13" s="9">
        <v>51.241999999999997</v>
      </c>
      <c r="ET13" s="9">
        <v>13.316000000000001</v>
      </c>
      <c r="EU13" s="9">
        <v>4.7480000000000002</v>
      </c>
      <c r="EV13" s="9">
        <v>8.5679999999999996</v>
      </c>
      <c r="EW13" s="9">
        <v>1.5209999999999999</v>
      </c>
      <c r="EX13" s="9">
        <v>0.26700000000000002</v>
      </c>
      <c r="EY13" s="9">
        <v>1.254</v>
      </c>
      <c r="EZ13" s="9">
        <v>2.3719999999999999</v>
      </c>
      <c r="FA13" s="9">
        <v>1.2270000000000001</v>
      </c>
      <c r="FB13" s="9">
        <v>1.1459999999999999</v>
      </c>
      <c r="FC13" s="9">
        <v>3.7509999999999999</v>
      </c>
      <c r="FD13" s="9">
        <v>1.3160000000000001</v>
      </c>
      <c r="FE13" s="9">
        <v>2.4350000000000001</v>
      </c>
      <c r="FF13" s="9">
        <v>5.6719999999999997</v>
      </c>
      <c r="FG13" s="9">
        <v>1.9379999999999999</v>
      </c>
      <c r="FH13" s="9">
        <v>3.734</v>
      </c>
      <c r="FI13" s="9">
        <v>26.013999999999999</v>
      </c>
      <c r="FJ13" s="9">
        <v>21.933</v>
      </c>
      <c r="FK13" s="9">
        <v>37.091999999999999</v>
      </c>
      <c r="FL13" s="9">
        <v>20.847999999999999</v>
      </c>
      <c r="FM13" s="9">
        <v>6.0620000000000003</v>
      </c>
      <c r="FN13" s="9">
        <v>14.786</v>
      </c>
      <c r="FO13" s="9">
        <v>3.0910000000000002</v>
      </c>
      <c r="FP13" s="9">
        <v>1.2629999999999999</v>
      </c>
      <c r="FQ13" s="9">
        <v>1.829</v>
      </c>
      <c r="FR13" s="9">
        <v>2.2930000000000001</v>
      </c>
      <c r="FS13" s="9">
        <v>1.4690000000000001</v>
      </c>
      <c r="FT13" s="9">
        <v>0.82399999999999995</v>
      </c>
      <c r="FU13" s="9">
        <v>4.5430000000000001</v>
      </c>
      <c r="FV13" s="9">
        <v>0.82599999999999996</v>
      </c>
      <c r="FW13" s="9">
        <v>3.718</v>
      </c>
      <c r="FX13" s="9">
        <v>10.92</v>
      </c>
      <c r="FY13" s="9">
        <v>2.5049999999999999</v>
      </c>
      <c r="FZ13" s="9">
        <v>8.4160000000000004</v>
      </c>
      <c r="GA13" s="9">
        <v>52</v>
      </c>
      <c r="GB13" s="9">
        <v>26.969000000000001</v>
      </c>
      <c r="GC13" s="9">
        <v>52</v>
      </c>
      <c r="GD13" s="9">
        <v>12.061</v>
      </c>
      <c r="GE13" s="9">
        <v>2.6150000000000002</v>
      </c>
      <c r="GF13" s="9">
        <v>9.4469999999999992</v>
      </c>
      <c r="GG13" s="9">
        <v>2.1</v>
      </c>
      <c r="GH13" s="9">
        <v>0.58599999999999997</v>
      </c>
      <c r="GI13" s="9">
        <v>1.514</v>
      </c>
      <c r="GJ13" s="9">
        <v>1.306</v>
      </c>
      <c r="GK13" s="9">
        <v>0.73199999999999998</v>
      </c>
      <c r="GL13" s="9">
        <v>0.57399999999999995</v>
      </c>
      <c r="GM13" s="9">
        <v>3.2189999999999999</v>
      </c>
      <c r="GN13" s="9">
        <v>0.64600000000000002</v>
      </c>
      <c r="GO13" s="9">
        <v>2.573</v>
      </c>
      <c r="GP13" s="9">
        <v>5.4359999999999999</v>
      </c>
      <c r="GQ13" s="9">
        <v>0.64900000000000002</v>
      </c>
      <c r="GR13" s="9">
        <v>4.7859999999999996</v>
      </c>
      <c r="GS13" s="9">
        <v>34.75</v>
      </c>
      <c r="GT13" s="9">
        <v>14.218</v>
      </c>
      <c r="GU13" s="9">
        <v>50.765000000000001</v>
      </c>
      <c r="GV13" s="9">
        <v>8.7859999999999996</v>
      </c>
      <c r="GW13" s="9">
        <v>3.4470000000000001</v>
      </c>
      <c r="GX13" s="9">
        <v>5.3390000000000004</v>
      </c>
      <c r="GY13" s="9">
        <v>0.99099999999999999</v>
      </c>
      <c r="GZ13" s="9">
        <v>0.67600000000000005</v>
      </c>
      <c r="HA13" s="9">
        <v>0.315</v>
      </c>
      <c r="HB13" s="9">
        <v>0.98599999999999999</v>
      </c>
      <c r="HC13" s="9">
        <v>0.73699999999999999</v>
      </c>
      <c r="HD13" s="9">
        <v>0.25</v>
      </c>
      <c r="HE13" s="9">
        <v>1.3240000000000001</v>
      </c>
      <c r="HF13" s="9">
        <v>0.17899999999999999</v>
      </c>
      <c r="HG13" s="9">
        <v>1.145</v>
      </c>
      <c r="HH13" s="9">
        <v>5.484</v>
      </c>
      <c r="HI13" s="9">
        <v>1.855</v>
      </c>
      <c r="HJ13" s="9">
        <v>3.629</v>
      </c>
      <c r="HK13" s="9">
        <v>63.517000000000003</v>
      </c>
      <c r="HL13" s="9">
        <v>46.866</v>
      </c>
      <c r="HM13" s="9">
        <v>98.006</v>
      </c>
      <c r="HN13" s="9">
        <v>2.145</v>
      </c>
      <c r="HO13" s="9">
        <v>0.57499999999999996</v>
      </c>
      <c r="HP13" s="9">
        <v>1.57</v>
      </c>
      <c r="HQ13" s="9">
        <v>0.27500000000000002</v>
      </c>
      <c r="HR13" s="9">
        <v>0</v>
      </c>
      <c r="HS13" s="9">
        <v>0.27500000000000002</v>
      </c>
      <c r="HT13" s="9">
        <v>0</v>
      </c>
      <c r="HU13" s="9">
        <v>0</v>
      </c>
      <c r="HV13" s="9">
        <v>0</v>
      </c>
      <c r="HW13" s="9">
        <v>0.26100000000000001</v>
      </c>
      <c r="HX13" s="9">
        <v>0</v>
      </c>
      <c r="HY13" s="9">
        <v>0.26100000000000001</v>
      </c>
      <c r="HZ13" s="9">
        <v>1.609</v>
      </c>
      <c r="IA13" s="9">
        <v>0.57499999999999996</v>
      </c>
      <c r="IB13" s="9">
        <v>1.0349999999999999</v>
      </c>
      <c r="IC13" s="9">
        <v>130.72</v>
      </c>
      <c r="ID13" s="9">
        <v>229.172</v>
      </c>
      <c r="IE13" s="9">
        <v>160.453</v>
      </c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1.175</v>
      </c>
      <c r="C14" s="9">
        <v>35.795000000000002</v>
      </c>
      <c r="D14" s="9">
        <v>49.826000000000001</v>
      </c>
      <c r="E14" s="9">
        <v>30.684999999999999</v>
      </c>
      <c r="F14" s="9">
        <v>54.613999999999997</v>
      </c>
      <c r="G14" s="9">
        <v>19.937999999999999</v>
      </c>
      <c r="H14" s="9">
        <v>34.676000000000002</v>
      </c>
      <c r="I14" s="9">
        <v>3.3370000000000002</v>
      </c>
      <c r="J14" s="9">
        <v>1.4950000000000001</v>
      </c>
      <c r="K14" s="9">
        <v>1.8420000000000001</v>
      </c>
      <c r="L14" s="9">
        <v>12.787000000000001</v>
      </c>
      <c r="M14" s="9">
        <v>4.5380000000000003</v>
      </c>
      <c r="N14" s="9">
        <v>8.2490000000000006</v>
      </c>
      <c r="O14" s="9">
        <v>14.583</v>
      </c>
      <c r="P14" s="9">
        <v>4.1210000000000004</v>
      </c>
      <c r="Q14" s="9">
        <v>10.462</v>
      </c>
      <c r="R14" s="9">
        <v>23.907</v>
      </c>
      <c r="S14" s="9">
        <v>9.7829999999999995</v>
      </c>
      <c r="T14" s="9">
        <v>14.124000000000001</v>
      </c>
      <c r="U14" s="9">
        <v>38.182000000000002</v>
      </c>
      <c r="V14" s="9">
        <v>47.454000000000001</v>
      </c>
      <c r="W14" s="9">
        <v>30.375</v>
      </c>
      <c r="X14" s="9">
        <v>102.238</v>
      </c>
      <c r="Y14" s="9">
        <v>35.491999999999997</v>
      </c>
      <c r="Z14" s="9">
        <v>66.745999999999995</v>
      </c>
      <c r="AA14" s="9">
        <v>9.2880000000000003</v>
      </c>
      <c r="AB14" s="9">
        <v>2.3559999999999999</v>
      </c>
      <c r="AC14" s="9">
        <v>6.9320000000000004</v>
      </c>
      <c r="AD14" s="9">
        <v>20.483000000000001</v>
      </c>
      <c r="AE14" s="9">
        <v>7.1950000000000003</v>
      </c>
      <c r="AF14" s="9">
        <v>13.288</v>
      </c>
      <c r="AG14" s="9">
        <v>27.367999999999999</v>
      </c>
      <c r="AH14" s="9">
        <v>10.398999999999999</v>
      </c>
      <c r="AI14" s="9">
        <v>16.968</v>
      </c>
      <c r="AJ14" s="9">
        <v>45.100999999999999</v>
      </c>
      <c r="AK14" s="9">
        <v>15.542</v>
      </c>
      <c r="AL14" s="9">
        <v>29.559000000000001</v>
      </c>
      <c r="AM14" s="9">
        <v>39</v>
      </c>
      <c r="AN14" s="9">
        <v>32.216000000000001</v>
      </c>
      <c r="AO14" s="9">
        <v>40.590000000000003</v>
      </c>
      <c r="AP14" s="9">
        <v>56.523000000000003</v>
      </c>
      <c r="AQ14" s="9">
        <v>24.306000000000001</v>
      </c>
      <c r="AR14" s="9">
        <v>32.216999999999999</v>
      </c>
      <c r="AS14" s="9">
        <v>4.8979999999999997</v>
      </c>
      <c r="AT14" s="9">
        <v>2.7949999999999999</v>
      </c>
      <c r="AU14" s="9">
        <v>2.1040000000000001</v>
      </c>
      <c r="AV14" s="9">
        <v>11.183999999999999</v>
      </c>
      <c r="AW14" s="9">
        <v>5.6929999999999996</v>
      </c>
      <c r="AX14" s="9">
        <v>5.4909999999999997</v>
      </c>
      <c r="AY14" s="9">
        <v>15.372</v>
      </c>
      <c r="AZ14" s="9">
        <v>5.1609999999999996</v>
      </c>
      <c r="BA14" s="9">
        <v>10.211</v>
      </c>
      <c r="BB14" s="9">
        <v>25.068999999999999</v>
      </c>
      <c r="BC14" s="9">
        <v>10.657999999999999</v>
      </c>
      <c r="BD14" s="9">
        <v>14.412000000000001</v>
      </c>
      <c r="BE14" s="9">
        <v>37.548000000000002</v>
      </c>
      <c r="BF14" s="9">
        <v>29.638999999999999</v>
      </c>
      <c r="BG14" s="9">
        <v>44.564</v>
      </c>
      <c r="BH14" s="9">
        <v>78.177999999999997</v>
      </c>
      <c r="BI14" s="9">
        <v>31.509</v>
      </c>
      <c r="BJ14" s="9">
        <v>46.668999999999997</v>
      </c>
      <c r="BK14" s="9">
        <v>7.702</v>
      </c>
      <c r="BL14" s="9">
        <v>2.2610000000000001</v>
      </c>
      <c r="BM14" s="9">
        <v>5.4420000000000002</v>
      </c>
      <c r="BN14" s="9">
        <v>13.079000000000001</v>
      </c>
      <c r="BO14" s="9">
        <v>5.3529999999999998</v>
      </c>
      <c r="BP14" s="9">
        <v>7.726</v>
      </c>
      <c r="BQ14" s="9">
        <v>16.544</v>
      </c>
      <c r="BR14" s="9">
        <v>8.4629999999999992</v>
      </c>
      <c r="BS14" s="9">
        <v>8.0809999999999995</v>
      </c>
      <c r="BT14" s="9">
        <v>40.853000000000002</v>
      </c>
      <c r="BU14" s="9">
        <v>15.432</v>
      </c>
      <c r="BV14" s="9">
        <v>25.420999999999999</v>
      </c>
      <c r="BW14" s="9">
        <v>52</v>
      </c>
      <c r="BX14" s="9">
        <v>46.64</v>
      </c>
      <c r="BY14" s="9">
        <v>52</v>
      </c>
      <c r="BZ14" s="9">
        <v>76.331999999999994</v>
      </c>
      <c r="CA14" s="9">
        <v>30.161000000000001</v>
      </c>
      <c r="CB14" s="9">
        <v>46.170999999999999</v>
      </c>
      <c r="CC14" s="9">
        <v>7.702</v>
      </c>
      <c r="CD14" s="9">
        <v>2.2610000000000001</v>
      </c>
      <c r="CE14" s="9">
        <v>5.4420000000000002</v>
      </c>
      <c r="CF14" s="9">
        <v>13.079000000000001</v>
      </c>
      <c r="CG14" s="9">
        <v>5.3529999999999998</v>
      </c>
      <c r="CH14" s="9">
        <v>7.726</v>
      </c>
      <c r="CI14" s="9">
        <v>16.391999999999999</v>
      </c>
      <c r="CJ14" s="9">
        <v>8.4629999999999992</v>
      </c>
      <c r="CK14" s="9">
        <v>7.9290000000000003</v>
      </c>
      <c r="CL14" s="9">
        <v>39.158999999999999</v>
      </c>
      <c r="CM14" s="9">
        <v>14.084</v>
      </c>
      <c r="CN14" s="9">
        <v>25.074000000000002</v>
      </c>
      <c r="CO14" s="9">
        <v>52</v>
      </c>
      <c r="CP14" s="9">
        <v>42.95</v>
      </c>
      <c r="CQ14" s="9">
        <v>52</v>
      </c>
      <c r="CR14" s="9">
        <v>25.34</v>
      </c>
      <c r="CS14" s="9">
        <v>12.592000000000001</v>
      </c>
      <c r="CT14" s="9">
        <v>12.747999999999999</v>
      </c>
      <c r="CU14" s="9">
        <v>1.724</v>
      </c>
      <c r="CV14" s="9">
        <v>1.1919999999999999</v>
      </c>
      <c r="CW14" s="9">
        <v>0.53200000000000003</v>
      </c>
      <c r="CX14" s="9">
        <v>5.4980000000000002</v>
      </c>
      <c r="CY14" s="9">
        <v>2.1619999999999999</v>
      </c>
      <c r="CZ14" s="9">
        <v>3.3359999999999999</v>
      </c>
      <c r="DA14" s="9">
        <v>5.8339999999999996</v>
      </c>
      <c r="DB14" s="9">
        <v>3.3290000000000002</v>
      </c>
      <c r="DC14" s="9">
        <v>2.5049999999999999</v>
      </c>
      <c r="DD14" s="9">
        <v>12.282999999999999</v>
      </c>
      <c r="DE14" s="9">
        <v>5.9089999999999998</v>
      </c>
      <c r="DF14" s="9">
        <v>6.3739999999999997</v>
      </c>
      <c r="DG14" s="9">
        <v>42.895000000000003</v>
      </c>
      <c r="DH14" s="9">
        <v>42.889000000000003</v>
      </c>
      <c r="DI14" s="9">
        <v>38.073999999999998</v>
      </c>
      <c r="DJ14" s="9">
        <v>27.117999999999999</v>
      </c>
      <c r="DK14" s="9">
        <v>9.7330000000000005</v>
      </c>
      <c r="DL14" s="9">
        <v>17.385000000000002</v>
      </c>
      <c r="DM14" s="9">
        <v>3.92</v>
      </c>
      <c r="DN14" s="9">
        <v>0.86299999999999999</v>
      </c>
      <c r="DO14" s="9">
        <v>3.0579999999999998</v>
      </c>
      <c r="DP14" s="9">
        <v>4.5430000000000001</v>
      </c>
      <c r="DQ14" s="9">
        <v>2.59</v>
      </c>
      <c r="DR14" s="9">
        <v>1.9530000000000001</v>
      </c>
      <c r="DS14" s="9">
        <v>5.0030000000000001</v>
      </c>
      <c r="DT14" s="9">
        <v>2.7490000000000001</v>
      </c>
      <c r="DU14" s="9">
        <v>2.254</v>
      </c>
      <c r="DV14" s="9">
        <v>13.651</v>
      </c>
      <c r="DW14" s="9">
        <v>3.53</v>
      </c>
      <c r="DX14" s="9">
        <v>10.121</v>
      </c>
      <c r="DY14" s="9">
        <v>51.537999999999997</v>
      </c>
      <c r="DZ14" s="9">
        <v>36.960999999999999</v>
      </c>
      <c r="EA14" s="9">
        <v>52</v>
      </c>
      <c r="EB14" s="9">
        <v>14.12</v>
      </c>
      <c r="EC14" s="9">
        <v>6.02</v>
      </c>
      <c r="ED14" s="9">
        <v>8.0990000000000002</v>
      </c>
      <c r="EE14" s="9">
        <v>2.0099999999999998</v>
      </c>
      <c r="EF14" s="9">
        <v>0.59499999999999997</v>
      </c>
      <c r="EG14" s="9">
        <v>1.4139999999999999</v>
      </c>
      <c r="EH14" s="9">
        <v>2.7010000000000001</v>
      </c>
      <c r="EI14" s="9">
        <v>1.351</v>
      </c>
      <c r="EJ14" s="9">
        <v>1.351</v>
      </c>
      <c r="EK14" s="9">
        <v>2.9289999999999998</v>
      </c>
      <c r="EL14" s="9">
        <v>1.893</v>
      </c>
      <c r="EM14" s="9">
        <v>1.036</v>
      </c>
      <c r="EN14" s="9">
        <v>6.48</v>
      </c>
      <c r="EO14" s="9">
        <v>2.181</v>
      </c>
      <c r="EP14" s="9">
        <v>4.2990000000000004</v>
      </c>
      <c r="EQ14" s="9">
        <v>39</v>
      </c>
      <c r="ER14" s="9">
        <v>35.481000000000002</v>
      </c>
      <c r="ES14" s="9">
        <v>52</v>
      </c>
      <c r="ET14" s="9">
        <v>12.997999999999999</v>
      </c>
      <c r="EU14" s="9">
        <v>3.7120000000000002</v>
      </c>
      <c r="EV14" s="9">
        <v>9.2859999999999996</v>
      </c>
      <c r="EW14" s="9">
        <v>1.911</v>
      </c>
      <c r="EX14" s="9">
        <v>0.26700000000000002</v>
      </c>
      <c r="EY14" s="9">
        <v>1.643</v>
      </c>
      <c r="EZ14" s="9">
        <v>1.8420000000000001</v>
      </c>
      <c r="FA14" s="9">
        <v>1.24</v>
      </c>
      <c r="FB14" s="9">
        <v>0.60199999999999998</v>
      </c>
      <c r="FC14" s="9">
        <v>2.0739999999999998</v>
      </c>
      <c r="FD14" s="9">
        <v>0.85599999999999998</v>
      </c>
      <c r="FE14" s="9">
        <v>1.218</v>
      </c>
      <c r="FF14" s="9">
        <v>7.1719999999999997</v>
      </c>
      <c r="FG14" s="9">
        <v>1.349</v>
      </c>
      <c r="FH14" s="9">
        <v>5.8220000000000001</v>
      </c>
      <c r="FI14" s="9">
        <v>52</v>
      </c>
      <c r="FJ14" s="9">
        <v>37.451999999999998</v>
      </c>
      <c r="FK14" s="9">
        <v>52</v>
      </c>
      <c r="FL14" s="9">
        <v>23.873999999999999</v>
      </c>
      <c r="FM14" s="9">
        <v>7.8369999999999997</v>
      </c>
      <c r="FN14" s="9">
        <v>16.038</v>
      </c>
      <c r="FO14" s="9">
        <v>2.0579999999999998</v>
      </c>
      <c r="FP14" s="9">
        <v>0.20599999999999999</v>
      </c>
      <c r="FQ14" s="9">
        <v>1.8520000000000001</v>
      </c>
      <c r="FR14" s="9">
        <v>3.0379999999999998</v>
      </c>
      <c r="FS14" s="9">
        <v>0.60099999999999998</v>
      </c>
      <c r="FT14" s="9">
        <v>2.4369999999999998</v>
      </c>
      <c r="FU14" s="9">
        <v>5.5549999999999997</v>
      </c>
      <c r="FV14" s="9">
        <v>2.3849999999999998</v>
      </c>
      <c r="FW14" s="9">
        <v>3.17</v>
      </c>
      <c r="FX14" s="9">
        <v>13.224</v>
      </c>
      <c r="FY14" s="9">
        <v>4.6449999999999996</v>
      </c>
      <c r="FZ14" s="9">
        <v>8.5790000000000006</v>
      </c>
      <c r="GA14" s="9">
        <v>52</v>
      </c>
      <c r="GB14" s="9">
        <v>58.951999999999998</v>
      </c>
      <c r="GC14" s="9">
        <v>52</v>
      </c>
      <c r="GD14" s="9">
        <v>14.295999999999999</v>
      </c>
      <c r="GE14" s="9">
        <v>4.55</v>
      </c>
      <c r="GF14" s="9">
        <v>9.7449999999999992</v>
      </c>
      <c r="GG14" s="9">
        <v>1.486</v>
      </c>
      <c r="GH14" s="9">
        <v>0.20599999999999999</v>
      </c>
      <c r="GI14" s="9">
        <v>1.28</v>
      </c>
      <c r="GJ14" s="9">
        <v>1.962</v>
      </c>
      <c r="GK14" s="9">
        <v>0.40699999999999997</v>
      </c>
      <c r="GL14" s="9">
        <v>1.5549999999999999</v>
      </c>
      <c r="GM14" s="9">
        <v>3.3180000000000001</v>
      </c>
      <c r="GN14" s="9">
        <v>1.8160000000000001</v>
      </c>
      <c r="GO14" s="9">
        <v>1.502</v>
      </c>
      <c r="GP14" s="9">
        <v>7.5289999999999999</v>
      </c>
      <c r="GQ14" s="9">
        <v>2.121</v>
      </c>
      <c r="GR14" s="9">
        <v>5.4080000000000004</v>
      </c>
      <c r="GS14" s="9">
        <v>52</v>
      </c>
      <c r="GT14" s="9">
        <v>44.969000000000001</v>
      </c>
      <c r="GU14" s="9">
        <v>52</v>
      </c>
      <c r="GV14" s="9">
        <v>9.5790000000000006</v>
      </c>
      <c r="GW14" s="9">
        <v>3.2869999999999999</v>
      </c>
      <c r="GX14" s="9">
        <v>6.2919999999999998</v>
      </c>
      <c r="GY14" s="9">
        <v>0.57199999999999995</v>
      </c>
      <c r="GZ14" s="9">
        <v>0</v>
      </c>
      <c r="HA14" s="9">
        <v>0.57199999999999995</v>
      </c>
      <c r="HB14" s="9">
        <v>1.0760000000000001</v>
      </c>
      <c r="HC14" s="9">
        <v>0.19400000000000001</v>
      </c>
      <c r="HD14" s="9">
        <v>0.88200000000000001</v>
      </c>
      <c r="HE14" s="9">
        <v>2.2360000000000002</v>
      </c>
      <c r="HF14" s="9">
        <v>0.56899999999999995</v>
      </c>
      <c r="HG14" s="9">
        <v>1.6679999999999999</v>
      </c>
      <c r="HH14" s="9">
        <v>5.6950000000000003</v>
      </c>
      <c r="HI14" s="9">
        <v>2.524</v>
      </c>
      <c r="HJ14" s="9">
        <v>3.17</v>
      </c>
      <c r="HK14" s="9">
        <v>52</v>
      </c>
      <c r="HL14" s="9">
        <v>129.88399999999999</v>
      </c>
      <c r="HM14" s="9">
        <v>51.228000000000002</v>
      </c>
      <c r="HN14" s="9">
        <v>1.8460000000000001</v>
      </c>
      <c r="HO14" s="9">
        <v>1.3480000000000001</v>
      </c>
      <c r="HP14" s="9">
        <v>0.498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0.152</v>
      </c>
      <c r="HX14" s="9">
        <v>0</v>
      </c>
      <c r="HY14" s="9">
        <v>0.152</v>
      </c>
      <c r="HZ14" s="9">
        <v>1.6950000000000001</v>
      </c>
      <c r="IA14" s="9">
        <v>1.3480000000000001</v>
      </c>
      <c r="IB14" s="9">
        <v>0.34599999999999997</v>
      </c>
      <c r="IC14" s="9">
        <v>107.364</v>
      </c>
      <c r="ID14" s="9">
        <v>106.155</v>
      </c>
      <c r="IE14" s="9">
        <v>156.63399999999999</v>
      </c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2.6930000000000001</v>
      </c>
      <c r="C15" s="9">
        <v>32.091000000000001</v>
      </c>
      <c r="D15" s="9">
        <v>31.744</v>
      </c>
      <c r="E15" s="9">
        <v>32.86</v>
      </c>
      <c r="F15" s="9">
        <v>54.91</v>
      </c>
      <c r="G15" s="9">
        <v>22.495000000000001</v>
      </c>
      <c r="H15" s="9">
        <v>32.414999999999999</v>
      </c>
      <c r="I15" s="9">
        <v>6.7530000000000001</v>
      </c>
      <c r="J15" s="9">
        <v>2.7349999999999999</v>
      </c>
      <c r="K15" s="9">
        <v>4.0179999999999998</v>
      </c>
      <c r="L15" s="9">
        <v>7.6159999999999997</v>
      </c>
      <c r="M15" s="9">
        <v>3.6360000000000001</v>
      </c>
      <c r="N15" s="9">
        <v>3.98</v>
      </c>
      <c r="O15" s="9">
        <v>17.847999999999999</v>
      </c>
      <c r="P15" s="9">
        <v>10.393000000000001</v>
      </c>
      <c r="Q15" s="9">
        <v>7.4550000000000001</v>
      </c>
      <c r="R15" s="9">
        <v>22.693000000000001</v>
      </c>
      <c r="S15" s="9">
        <v>5.73</v>
      </c>
      <c r="T15" s="9">
        <v>16.963000000000001</v>
      </c>
      <c r="U15" s="9">
        <v>30</v>
      </c>
      <c r="V15" s="9">
        <v>26</v>
      </c>
      <c r="W15" s="9">
        <v>52</v>
      </c>
      <c r="X15" s="9">
        <v>107.211</v>
      </c>
      <c r="Y15" s="9">
        <v>41.744</v>
      </c>
      <c r="Z15" s="9">
        <v>65.466999999999999</v>
      </c>
      <c r="AA15" s="9">
        <v>13.298999999999999</v>
      </c>
      <c r="AB15" s="9">
        <v>3.008</v>
      </c>
      <c r="AC15" s="9">
        <v>10.291</v>
      </c>
      <c r="AD15" s="9">
        <v>12.686999999999999</v>
      </c>
      <c r="AE15" s="9">
        <v>5.4059999999999997</v>
      </c>
      <c r="AF15" s="9">
        <v>7.2809999999999997</v>
      </c>
      <c r="AG15" s="9">
        <v>25.748000000000001</v>
      </c>
      <c r="AH15" s="9">
        <v>11.305</v>
      </c>
      <c r="AI15" s="9">
        <v>14.443</v>
      </c>
      <c r="AJ15" s="9">
        <v>55.476999999999997</v>
      </c>
      <c r="AK15" s="9">
        <v>22.024999999999999</v>
      </c>
      <c r="AL15" s="9">
        <v>33.451999999999998</v>
      </c>
      <c r="AM15" s="9">
        <v>52</v>
      </c>
      <c r="AN15" s="9">
        <v>52</v>
      </c>
      <c r="AO15" s="9">
        <v>52</v>
      </c>
      <c r="AP15" s="9">
        <v>51.601999999999997</v>
      </c>
      <c r="AQ15" s="9">
        <v>18.558</v>
      </c>
      <c r="AR15" s="9">
        <v>33.043999999999997</v>
      </c>
      <c r="AS15" s="9">
        <v>6.0979999999999999</v>
      </c>
      <c r="AT15" s="9">
        <v>1.7110000000000001</v>
      </c>
      <c r="AU15" s="9">
        <v>4.3869999999999996</v>
      </c>
      <c r="AV15" s="9">
        <v>9.2919999999999998</v>
      </c>
      <c r="AW15" s="9">
        <v>5.3330000000000002</v>
      </c>
      <c r="AX15" s="9">
        <v>3.9590000000000001</v>
      </c>
      <c r="AY15" s="9">
        <v>10.712</v>
      </c>
      <c r="AZ15" s="9">
        <v>5.17</v>
      </c>
      <c r="BA15" s="9">
        <v>5.5419999999999998</v>
      </c>
      <c r="BB15" s="9">
        <v>25.498999999999999</v>
      </c>
      <c r="BC15" s="9">
        <v>6.3440000000000003</v>
      </c>
      <c r="BD15" s="9">
        <v>19.155999999999999</v>
      </c>
      <c r="BE15" s="9">
        <v>50.042999999999999</v>
      </c>
      <c r="BF15" s="9">
        <v>21</v>
      </c>
      <c r="BG15" s="9">
        <v>52</v>
      </c>
      <c r="BH15" s="9">
        <v>71.869</v>
      </c>
      <c r="BI15" s="9">
        <v>26.620999999999999</v>
      </c>
      <c r="BJ15" s="9">
        <v>45.247999999999998</v>
      </c>
      <c r="BK15" s="9">
        <v>7.9660000000000002</v>
      </c>
      <c r="BL15" s="9">
        <v>3.0750000000000002</v>
      </c>
      <c r="BM15" s="9">
        <v>4.891</v>
      </c>
      <c r="BN15" s="9">
        <v>13.775</v>
      </c>
      <c r="BO15" s="9">
        <v>5.3520000000000003</v>
      </c>
      <c r="BP15" s="9">
        <v>8.423</v>
      </c>
      <c r="BQ15" s="9">
        <v>16.760999999999999</v>
      </c>
      <c r="BR15" s="9">
        <v>5.56</v>
      </c>
      <c r="BS15" s="9">
        <v>11.201000000000001</v>
      </c>
      <c r="BT15" s="9">
        <v>33.366999999999997</v>
      </c>
      <c r="BU15" s="9">
        <v>12.634</v>
      </c>
      <c r="BV15" s="9">
        <v>20.733000000000001</v>
      </c>
      <c r="BW15" s="9">
        <v>35.316000000000003</v>
      </c>
      <c r="BX15" s="9">
        <v>40</v>
      </c>
      <c r="BY15" s="9">
        <v>34</v>
      </c>
      <c r="BZ15" s="9">
        <v>69.745999999999995</v>
      </c>
      <c r="CA15" s="9">
        <v>25.007000000000001</v>
      </c>
      <c r="CB15" s="9">
        <v>44.738999999999997</v>
      </c>
      <c r="CC15" s="9">
        <v>7.9660000000000002</v>
      </c>
      <c r="CD15" s="9">
        <v>3.0750000000000002</v>
      </c>
      <c r="CE15" s="9">
        <v>4.891</v>
      </c>
      <c r="CF15" s="9">
        <v>13.446</v>
      </c>
      <c r="CG15" s="9">
        <v>5.0229999999999997</v>
      </c>
      <c r="CH15" s="9">
        <v>8.423</v>
      </c>
      <c r="CI15" s="9">
        <v>16.434000000000001</v>
      </c>
      <c r="CJ15" s="9">
        <v>5.2320000000000002</v>
      </c>
      <c r="CK15" s="9">
        <v>11.201000000000001</v>
      </c>
      <c r="CL15" s="9">
        <v>31.9</v>
      </c>
      <c r="CM15" s="9">
        <v>11.676</v>
      </c>
      <c r="CN15" s="9">
        <v>20.224</v>
      </c>
      <c r="CO15" s="9">
        <v>34</v>
      </c>
      <c r="CP15" s="9">
        <v>40</v>
      </c>
      <c r="CQ15" s="9">
        <v>34</v>
      </c>
      <c r="CR15" s="9">
        <v>23.704999999999998</v>
      </c>
      <c r="CS15" s="9">
        <v>9.5530000000000008</v>
      </c>
      <c r="CT15" s="9">
        <v>14.151999999999999</v>
      </c>
      <c r="CU15" s="9">
        <v>3.2349999999999999</v>
      </c>
      <c r="CV15" s="9">
        <v>1.6519999999999999</v>
      </c>
      <c r="CW15" s="9">
        <v>1.583</v>
      </c>
      <c r="CX15" s="9">
        <v>4.4969999999999999</v>
      </c>
      <c r="CY15" s="9">
        <v>2.2679999999999998</v>
      </c>
      <c r="CZ15" s="9">
        <v>2.2290000000000001</v>
      </c>
      <c r="DA15" s="9">
        <v>6.742</v>
      </c>
      <c r="DB15" s="9">
        <v>2.3969999999999998</v>
      </c>
      <c r="DC15" s="9">
        <v>4.3449999999999998</v>
      </c>
      <c r="DD15" s="9">
        <v>9.2309999999999999</v>
      </c>
      <c r="DE15" s="9">
        <v>3.2360000000000002</v>
      </c>
      <c r="DF15" s="9">
        <v>5.9950000000000001</v>
      </c>
      <c r="DG15" s="9">
        <v>26</v>
      </c>
      <c r="DH15" s="9">
        <v>25.088000000000001</v>
      </c>
      <c r="DI15" s="9">
        <v>26</v>
      </c>
      <c r="DJ15" s="9">
        <v>23.661999999999999</v>
      </c>
      <c r="DK15" s="9">
        <v>8.673</v>
      </c>
      <c r="DL15" s="9">
        <v>14.989000000000001</v>
      </c>
      <c r="DM15" s="9">
        <v>2.4329999999999998</v>
      </c>
      <c r="DN15" s="9">
        <v>0.78600000000000003</v>
      </c>
      <c r="DO15" s="9">
        <v>1.647</v>
      </c>
      <c r="DP15" s="9">
        <v>6.4210000000000003</v>
      </c>
      <c r="DQ15" s="9">
        <v>1.879</v>
      </c>
      <c r="DR15" s="9">
        <v>4.5419999999999998</v>
      </c>
      <c r="DS15" s="9">
        <v>5.4020000000000001</v>
      </c>
      <c r="DT15" s="9">
        <v>2.0499999999999998</v>
      </c>
      <c r="DU15" s="9">
        <v>3.351</v>
      </c>
      <c r="DV15" s="9">
        <v>9.4060000000000006</v>
      </c>
      <c r="DW15" s="9">
        <v>3.9569999999999999</v>
      </c>
      <c r="DX15" s="9">
        <v>5.4489999999999998</v>
      </c>
      <c r="DY15" s="9">
        <v>26</v>
      </c>
      <c r="DZ15" s="9">
        <v>31.353000000000002</v>
      </c>
      <c r="EA15" s="9">
        <v>26</v>
      </c>
      <c r="EB15" s="9">
        <v>12.132999999999999</v>
      </c>
      <c r="EC15" s="9">
        <v>4.0190000000000001</v>
      </c>
      <c r="ED15" s="9">
        <v>8.1129999999999995</v>
      </c>
      <c r="EE15" s="9">
        <v>0.61699999999999999</v>
      </c>
      <c r="EF15" s="9">
        <v>0</v>
      </c>
      <c r="EG15" s="9">
        <v>0.61699999999999999</v>
      </c>
      <c r="EH15" s="9">
        <v>3.2080000000000002</v>
      </c>
      <c r="EI15" s="9">
        <v>0.53500000000000003</v>
      </c>
      <c r="EJ15" s="9">
        <v>2.673</v>
      </c>
      <c r="EK15" s="9">
        <v>2.4740000000000002</v>
      </c>
      <c r="EL15" s="9">
        <v>0.60599999999999998</v>
      </c>
      <c r="EM15" s="9">
        <v>1.8680000000000001</v>
      </c>
      <c r="EN15" s="9">
        <v>5.8339999999999996</v>
      </c>
      <c r="EO15" s="9">
        <v>2.8780000000000001</v>
      </c>
      <c r="EP15" s="9">
        <v>2.956</v>
      </c>
      <c r="EQ15" s="9">
        <v>46.915999999999997</v>
      </c>
      <c r="ER15" s="9">
        <v>52</v>
      </c>
      <c r="ES15" s="9">
        <v>26</v>
      </c>
      <c r="ET15" s="9">
        <v>11.529</v>
      </c>
      <c r="EU15" s="9">
        <v>4.6539999999999999</v>
      </c>
      <c r="EV15" s="9">
        <v>6.875</v>
      </c>
      <c r="EW15" s="9">
        <v>1.8160000000000001</v>
      </c>
      <c r="EX15" s="9">
        <v>0.78600000000000003</v>
      </c>
      <c r="EY15" s="9">
        <v>1.03</v>
      </c>
      <c r="EZ15" s="9">
        <v>3.2130000000000001</v>
      </c>
      <c r="FA15" s="9">
        <v>1.3440000000000001</v>
      </c>
      <c r="FB15" s="9">
        <v>1.869</v>
      </c>
      <c r="FC15" s="9">
        <v>2.9279999999999999</v>
      </c>
      <c r="FD15" s="9">
        <v>1.444</v>
      </c>
      <c r="FE15" s="9">
        <v>1.4830000000000001</v>
      </c>
      <c r="FF15" s="9">
        <v>3.5720000000000001</v>
      </c>
      <c r="FG15" s="9">
        <v>1.079</v>
      </c>
      <c r="FH15" s="9">
        <v>2.4929999999999999</v>
      </c>
      <c r="FI15" s="9">
        <v>14.895</v>
      </c>
      <c r="FJ15" s="9">
        <v>13.624000000000001</v>
      </c>
      <c r="FK15" s="9">
        <v>16.122</v>
      </c>
      <c r="FL15" s="9">
        <v>22.378</v>
      </c>
      <c r="FM15" s="9">
        <v>6.7809999999999997</v>
      </c>
      <c r="FN15" s="9">
        <v>15.598000000000001</v>
      </c>
      <c r="FO15" s="9">
        <v>2.298</v>
      </c>
      <c r="FP15" s="9">
        <v>0.63800000000000001</v>
      </c>
      <c r="FQ15" s="9">
        <v>1.661</v>
      </c>
      <c r="FR15" s="9">
        <v>2.528</v>
      </c>
      <c r="FS15" s="9">
        <v>0.876</v>
      </c>
      <c r="FT15" s="9">
        <v>1.6519999999999999</v>
      </c>
      <c r="FU15" s="9">
        <v>4.29</v>
      </c>
      <c r="FV15" s="9">
        <v>0.78500000000000003</v>
      </c>
      <c r="FW15" s="9">
        <v>3.5049999999999999</v>
      </c>
      <c r="FX15" s="9">
        <v>13.262</v>
      </c>
      <c r="FY15" s="9">
        <v>4.4829999999999997</v>
      </c>
      <c r="FZ15" s="9">
        <v>8.7799999999999994</v>
      </c>
      <c r="GA15" s="9">
        <v>52</v>
      </c>
      <c r="GB15" s="9">
        <v>104</v>
      </c>
      <c r="GC15" s="9">
        <v>52</v>
      </c>
      <c r="GD15" s="9">
        <v>12.28</v>
      </c>
      <c r="GE15" s="9">
        <v>1.974</v>
      </c>
      <c r="GF15" s="9">
        <v>10.305999999999999</v>
      </c>
      <c r="GG15" s="9">
        <v>1.79</v>
      </c>
      <c r="GH15" s="9">
        <v>0.31</v>
      </c>
      <c r="GI15" s="9">
        <v>1.48</v>
      </c>
      <c r="GJ15" s="9">
        <v>1.472</v>
      </c>
      <c r="GK15" s="9">
        <v>0.876</v>
      </c>
      <c r="GL15" s="9">
        <v>0.59599999999999997</v>
      </c>
      <c r="GM15" s="9">
        <v>2.4980000000000002</v>
      </c>
      <c r="GN15" s="9">
        <v>0.19900000000000001</v>
      </c>
      <c r="GO15" s="9">
        <v>2.2989999999999999</v>
      </c>
      <c r="GP15" s="9">
        <v>6.52</v>
      </c>
      <c r="GQ15" s="9">
        <v>0.58899999999999997</v>
      </c>
      <c r="GR15" s="9">
        <v>5.9320000000000004</v>
      </c>
      <c r="GS15" s="9">
        <v>52</v>
      </c>
      <c r="GT15" s="9">
        <v>12</v>
      </c>
      <c r="GU15" s="9">
        <v>52</v>
      </c>
      <c r="GV15" s="9">
        <v>10.098000000000001</v>
      </c>
      <c r="GW15" s="9">
        <v>4.8070000000000004</v>
      </c>
      <c r="GX15" s="9">
        <v>5.2919999999999998</v>
      </c>
      <c r="GY15" s="9">
        <v>0.50800000000000001</v>
      </c>
      <c r="GZ15" s="9">
        <v>0.32700000000000001</v>
      </c>
      <c r="HA15" s="9">
        <v>0.18099999999999999</v>
      </c>
      <c r="HB15" s="9">
        <v>1.056</v>
      </c>
      <c r="HC15" s="9">
        <v>0</v>
      </c>
      <c r="HD15" s="9">
        <v>1.056</v>
      </c>
      <c r="HE15" s="9">
        <v>1.792</v>
      </c>
      <c r="HF15" s="9">
        <v>0.58599999999999997</v>
      </c>
      <c r="HG15" s="9">
        <v>1.206</v>
      </c>
      <c r="HH15" s="9">
        <v>6.742</v>
      </c>
      <c r="HI15" s="9">
        <v>3.8940000000000001</v>
      </c>
      <c r="HJ15" s="9">
        <v>2.8479999999999999</v>
      </c>
      <c r="HK15" s="9">
        <v>111.60899999999999</v>
      </c>
      <c r="HL15" s="9">
        <v>141.28899999999999</v>
      </c>
      <c r="HM15" s="9">
        <v>52</v>
      </c>
      <c r="HN15" s="9">
        <v>2.1230000000000002</v>
      </c>
      <c r="HO15" s="9">
        <v>1.6140000000000001</v>
      </c>
      <c r="HP15" s="9">
        <v>0.50900000000000001</v>
      </c>
      <c r="HQ15" s="9">
        <v>0</v>
      </c>
      <c r="HR15" s="9">
        <v>0</v>
      </c>
      <c r="HS15" s="9">
        <v>0</v>
      </c>
      <c r="HT15" s="9">
        <v>0.32800000000000001</v>
      </c>
      <c r="HU15" s="9">
        <v>0.32800000000000001</v>
      </c>
      <c r="HV15" s="9">
        <v>0</v>
      </c>
      <c r="HW15" s="9">
        <v>0.32800000000000001</v>
      </c>
      <c r="HX15" s="9">
        <v>0.32800000000000001</v>
      </c>
      <c r="HY15" s="9">
        <v>0</v>
      </c>
      <c r="HZ15" s="9">
        <v>1.4670000000000001</v>
      </c>
      <c r="IA15" s="9">
        <v>0.95799999999999996</v>
      </c>
      <c r="IB15" s="9">
        <v>0.50900000000000001</v>
      </c>
      <c r="IC15" s="9">
        <v>169.69800000000001</v>
      </c>
      <c r="ID15" s="9">
        <v>247.99100000000001</v>
      </c>
      <c r="IE15" s="9">
        <v>111.13500000000001</v>
      </c>
      <c r="IF15" s="9">
        <v>56.317999999999998</v>
      </c>
      <c r="IG15" s="9">
        <v>19.405999999999999</v>
      </c>
      <c r="IH15" s="9">
        <v>36.912999999999997</v>
      </c>
      <c r="II15" s="9">
        <v>6.8390000000000004</v>
      </c>
      <c r="IJ15" s="9">
        <v>2.2250000000000001</v>
      </c>
      <c r="IK15" s="9">
        <v>4.6150000000000002</v>
      </c>
      <c r="IL15" s="9">
        <v>9.7240000000000002</v>
      </c>
      <c r="IM15" s="9">
        <v>3.3319999999999999</v>
      </c>
      <c r="IN15" s="9">
        <v>6.3920000000000003</v>
      </c>
      <c r="IO15" s="9">
        <v>13.936999999999999</v>
      </c>
      <c r="IP15" s="9">
        <v>3.9929999999999999</v>
      </c>
      <c r="IQ15" s="9">
        <v>9.9450000000000003</v>
      </c>
    </row>
    <row r="16" spans="1:251">
      <c r="A16" s="10">
        <v>43862</v>
      </c>
      <c r="B16" s="9">
        <v>1.631</v>
      </c>
      <c r="C16" s="9">
        <v>15.99</v>
      </c>
      <c r="D16" s="9">
        <v>11.942</v>
      </c>
      <c r="E16" s="9">
        <v>22.350999999999999</v>
      </c>
      <c r="F16" s="9">
        <v>55.981000000000002</v>
      </c>
      <c r="G16" s="9">
        <v>22.914000000000001</v>
      </c>
      <c r="H16" s="9">
        <v>33.067</v>
      </c>
      <c r="I16" s="9">
        <v>6.09</v>
      </c>
      <c r="J16" s="9">
        <v>2.5019999999999998</v>
      </c>
      <c r="K16" s="9">
        <v>3.5880000000000001</v>
      </c>
      <c r="L16" s="9">
        <v>10.178000000000001</v>
      </c>
      <c r="M16" s="9">
        <v>4.2789999999999999</v>
      </c>
      <c r="N16" s="9">
        <v>5.899</v>
      </c>
      <c r="O16" s="9">
        <v>15.207000000000001</v>
      </c>
      <c r="P16" s="9">
        <v>8.5980000000000008</v>
      </c>
      <c r="Q16" s="9">
        <v>6.609</v>
      </c>
      <c r="R16" s="9">
        <v>24.506</v>
      </c>
      <c r="S16" s="9">
        <v>7.5350000000000001</v>
      </c>
      <c r="T16" s="9">
        <v>16.971</v>
      </c>
      <c r="U16" s="9">
        <v>33.588000000000001</v>
      </c>
      <c r="V16" s="9">
        <v>26</v>
      </c>
      <c r="W16" s="9">
        <v>52</v>
      </c>
      <c r="X16" s="9">
        <v>107.23399999999999</v>
      </c>
      <c r="Y16" s="9">
        <v>41.908999999999999</v>
      </c>
      <c r="Z16" s="9">
        <v>65.325000000000003</v>
      </c>
      <c r="AA16" s="9">
        <v>13.173</v>
      </c>
      <c r="AB16" s="9">
        <v>5.6660000000000004</v>
      </c>
      <c r="AC16" s="9">
        <v>7.5069999999999997</v>
      </c>
      <c r="AD16" s="9">
        <v>16.402999999999999</v>
      </c>
      <c r="AE16" s="9">
        <v>6.859</v>
      </c>
      <c r="AF16" s="9">
        <v>9.5440000000000005</v>
      </c>
      <c r="AG16" s="9">
        <v>28.263999999999999</v>
      </c>
      <c r="AH16" s="9">
        <v>9.3019999999999996</v>
      </c>
      <c r="AI16" s="9">
        <v>18.960999999999999</v>
      </c>
      <c r="AJ16" s="9">
        <v>49.393999999999998</v>
      </c>
      <c r="AK16" s="9">
        <v>20.082000000000001</v>
      </c>
      <c r="AL16" s="9">
        <v>29.312000000000001</v>
      </c>
      <c r="AM16" s="9">
        <v>40</v>
      </c>
      <c r="AN16" s="9">
        <v>43.518999999999998</v>
      </c>
      <c r="AO16" s="9">
        <v>34.649000000000001</v>
      </c>
      <c r="AP16" s="9">
        <v>56.722000000000001</v>
      </c>
      <c r="AQ16" s="9">
        <v>17.259</v>
      </c>
      <c r="AR16" s="9">
        <v>39.463000000000001</v>
      </c>
      <c r="AS16" s="9">
        <v>5.3339999999999996</v>
      </c>
      <c r="AT16" s="9">
        <v>1.278</v>
      </c>
      <c r="AU16" s="9">
        <v>4.056</v>
      </c>
      <c r="AV16" s="9">
        <v>9.7479999999999993</v>
      </c>
      <c r="AW16" s="9">
        <v>2.1240000000000001</v>
      </c>
      <c r="AX16" s="9">
        <v>7.6239999999999997</v>
      </c>
      <c r="AY16" s="9">
        <v>14.76</v>
      </c>
      <c r="AZ16" s="9">
        <v>7.6520000000000001</v>
      </c>
      <c r="BA16" s="9">
        <v>7.1079999999999997</v>
      </c>
      <c r="BB16" s="9">
        <v>26.88</v>
      </c>
      <c r="BC16" s="9">
        <v>6.2050000000000001</v>
      </c>
      <c r="BD16" s="9">
        <v>20.675000000000001</v>
      </c>
      <c r="BE16" s="9">
        <v>47</v>
      </c>
      <c r="BF16" s="9">
        <v>29.306000000000001</v>
      </c>
      <c r="BG16" s="9">
        <v>52</v>
      </c>
      <c r="BH16" s="9">
        <v>84.153000000000006</v>
      </c>
      <c r="BI16" s="9">
        <v>32.317999999999998</v>
      </c>
      <c r="BJ16" s="9">
        <v>51.835000000000001</v>
      </c>
      <c r="BK16" s="9">
        <v>8.3510000000000009</v>
      </c>
      <c r="BL16" s="9">
        <v>3.411</v>
      </c>
      <c r="BM16" s="9">
        <v>4.9409999999999998</v>
      </c>
      <c r="BN16" s="9">
        <v>12.826000000000001</v>
      </c>
      <c r="BO16" s="9">
        <v>4.4219999999999997</v>
      </c>
      <c r="BP16" s="9">
        <v>8.4039999999999999</v>
      </c>
      <c r="BQ16" s="9">
        <v>23.161000000000001</v>
      </c>
      <c r="BR16" s="9">
        <v>9.1739999999999995</v>
      </c>
      <c r="BS16" s="9">
        <v>13.987</v>
      </c>
      <c r="BT16" s="9">
        <v>39.814</v>
      </c>
      <c r="BU16" s="9">
        <v>15.311</v>
      </c>
      <c r="BV16" s="9">
        <v>24.503</v>
      </c>
      <c r="BW16" s="9">
        <v>43</v>
      </c>
      <c r="BX16" s="9">
        <v>43</v>
      </c>
      <c r="BY16" s="9">
        <v>43</v>
      </c>
      <c r="BZ16" s="9">
        <v>80.599999999999994</v>
      </c>
      <c r="CA16" s="9">
        <v>30.39</v>
      </c>
      <c r="CB16" s="9">
        <v>50.21</v>
      </c>
      <c r="CC16" s="9">
        <v>8.1440000000000001</v>
      </c>
      <c r="CD16" s="9">
        <v>3.2029999999999998</v>
      </c>
      <c r="CE16" s="9">
        <v>4.9409999999999998</v>
      </c>
      <c r="CF16" s="9">
        <v>12.826000000000001</v>
      </c>
      <c r="CG16" s="9">
        <v>4.4219999999999997</v>
      </c>
      <c r="CH16" s="9">
        <v>8.4039999999999999</v>
      </c>
      <c r="CI16" s="9">
        <v>22.908999999999999</v>
      </c>
      <c r="CJ16" s="9">
        <v>8.9220000000000006</v>
      </c>
      <c r="CK16" s="9">
        <v>13.987</v>
      </c>
      <c r="CL16" s="9">
        <v>36.722000000000001</v>
      </c>
      <c r="CM16" s="9">
        <v>13.843999999999999</v>
      </c>
      <c r="CN16" s="9">
        <v>22.878</v>
      </c>
      <c r="CO16" s="9">
        <v>39</v>
      </c>
      <c r="CP16" s="9">
        <v>40.28</v>
      </c>
      <c r="CQ16" s="9">
        <v>36.088000000000001</v>
      </c>
      <c r="CR16" s="9">
        <v>28.204000000000001</v>
      </c>
      <c r="CS16" s="9">
        <v>12.231999999999999</v>
      </c>
      <c r="CT16" s="9">
        <v>15.972</v>
      </c>
      <c r="CU16" s="9">
        <v>2.5470000000000002</v>
      </c>
      <c r="CV16" s="9">
        <v>0.67300000000000004</v>
      </c>
      <c r="CW16" s="9">
        <v>1.8740000000000001</v>
      </c>
      <c r="CX16" s="9">
        <v>5.2990000000000004</v>
      </c>
      <c r="CY16" s="9">
        <v>2.7770000000000001</v>
      </c>
      <c r="CZ16" s="9">
        <v>2.5219999999999998</v>
      </c>
      <c r="DA16" s="9">
        <v>7.9359999999999999</v>
      </c>
      <c r="DB16" s="9">
        <v>2.4319999999999999</v>
      </c>
      <c r="DC16" s="9">
        <v>5.5039999999999996</v>
      </c>
      <c r="DD16" s="9">
        <v>12.423</v>
      </c>
      <c r="DE16" s="9">
        <v>6.351</v>
      </c>
      <c r="DF16" s="9">
        <v>6.0720000000000001</v>
      </c>
      <c r="DG16" s="9">
        <v>30.411000000000001</v>
      </c>
      <c r="DH16" s="9">
        <v>52</v>
      </c>
      <c r="DI16" s="9">
        <v>26</v>
      </c>
      <c r="DJ16" s="9">
        <v>31.445</v>
      </c>
      <c r="DK16" s="9">
        <v>10.944000000000001</v>
      </c>
      <c r="DL16" s="9">
        <v>20.501000000000001</v>
      </c>
      <c r="DM16" s="9">
        <v>3.0489999999999999</v>
      </c>
      <c r="DN16" s="9">
        <v>1.6479999999999999</v>
      </c>
      <c r="DO16" s="9">
        <v>1.401</v>
      </c>
      <c r="DP16" s="9">
        <v>5.774</v>
      </c>
      <c r="DQ16" s="9">
        <v>1.3420000000000001</v>
      </c>
      <c r="DR16" s="9">
        <v>4.4329999999999998</v>
      </c>
      <c r="DS16" s="9">
        <v>8.9879999999999995</v>
      </c>
      <c r="DT16" s="9">
        <v>4.1829999999999998</v>
      </c>
      <c r="DU16" s="9">
        <v>4.806</v>
      </c>
      <c r="DV16" s="9">
        <v>13.634</v>
      </c>
      <c r="DW16" s="9">
        <v>3.7719999999999998</v>
      </c>
      <c r="DX16" s="9">
        <v>9.8620000000000001</v>
      </c>
      <c r="DY16" s="9">
        <v>30</v>
      </c>
      <c r="DZ16" s="9">
        <v>26.539000000000001</v>
      </c>
      <c r="EA16" s="9">
        <v>43.473999999999997</v>
      </c>
      <c r="EB16" s="9">
        <v>19.096</v>
      </c>
      <c r="EC16" s="9">
        <v>8.5289999999999999</v>
      </c>
      <c r="ED16" s="9">
        <v>10.567</v>
      </c>
      <c r="EE16" s="9">
        <v>2.13</v>
      </c>
      <c r="EF16" s="9">
        <v>1.3480000000000001</v>
      </c>
      <c r="EG16" s="9">
        <v>0.78100000000000003</v>
      </c>
      <c r="EH16" s="9">
        <v>4.2539999999999996</v>
      </c>
      <c r="EI16" s="9">
        <v>1.0049999999999999</v>
      </c>
      <c r="EJ16" s="9">
        <v>3.2490000000000001</v>
      </c>
      <c r="EK16" s="9">
        <v>5.99</v>
      </c>
      <c r="EL16" s="9">
        <v>3.5859999999999999</v>
      </c>
      <c r="EM16" s="9">
        <v>2.4039999999999999</v>
      </c>
      <c r="EN16" s="9">
        <v>6.7220000000000004</v>
      </c>
      <c r="EO16" s="9">
        <v>2.59</v>
      </c>
      <c r="EP16" s="9">
        <v>4.1319999999999997</v>
      </c>
      <c r="EQ16" s="9">
        <v>26</v>
      </c>
      <c r="ER16" s="9">
        <v>26</v>
      </c>
      <c r="ES16" s="9">
        <v>18.698</v>
      </c>
      <c r="ET16" s="9">
        <v>12.35</v>
      </c>
      <c r="EU16" s="9">
        <v>2.415</v>
      </c>
      <c r="EV16" s="9">
        <v>9.9350000000000005</v>
      </c>
      <c r="EW16" s="9">
        <v>0.92</v>
      </c>
      <c r="EX16" s="9">
        <v>0.3</v>
      </c>
      <c r="EY16" s="9">
        <v>0.61899999999999999</v>
      </c>
      <c r="EZ16" s="9">
        <v>1.52</v>
      </c>
      <c r="FA16" s="9">
        <v>0.33700000000000002</v>
      </c>
      <c r="FB16" s="9">
        <v>1.1839999999999999</v>
      </c>
      <c r="FC16" s="9">
        <v>2.9980000000000002</v>
      </c>
      <c r="FD16" s="9">
        <v>0.59699999999999998</v>
      </c>
      <c r="FE16" s="9">
        <v>2.4020000000000001</v>
      </c>
      <c r="FF16" s="9">
        <v>6.9109999999999996</v>
      </c>
      <c r="FG16" s="9">
        <v>1.181</v>
      </c>
      <c r="FH16" s="9">
        <v>5.73</v>
      </c>
      <c r="FI16" s="9">
        <v>52</v>
      </c>
      <c r="FJ16" s="9">
        <v>56.639000000000003</v>
      </c>
      <c r="FK16" s="9">
        <v>52</v>
      </c>
      <c r="FL16" s="9">
        <v>20.95</v>
      </c>
      <c r="FM16" s="9">
        <v>7.2140000000000004</v>
      </c>
      <c r="FN16" s="9">
        <v>13.736000000000001</v>
      </c>
      <c r="FO16" s="9">
        <v>2.548</v>
      </c>
      <c r="FP16" s="9">
        <v>0.88200000000000001</v>
      </c>
      <c r="FQ16" s="9">
        <v>1.6659999999999999</v>
      </c>
      <c r="FR16" s="9">
        <v>1.7529999999999999</v>
      </c>
      <c r="FS16" s="9">
        <v>0.30299999999999999</v>
      </c>
      <c r="FT16" s="9">
        <v>1.4490000000000001</v>
      </c>
      <c r="FU16" s="9">
        <v>5.9850000000000003</v>
      </c>
      <c r="FV16" s="9">
        <v>2.3079999999999998</v>
      </c>
      <c r="FW16" s="9">
        <v>3.6779999999999999</v>
      </c>
      <c r="FX16" s="9">
        <v>10.664999999999999</v>
      </c>
      <c r="FY16" s="9">
        <v>3.7210000000000001</v>
      </c>
      <c r="FZ16" s="9">
        <v>6.9429999999999996</v>
      </c>
      <c r="GA16" s="9">
        <v>52</v>
      </c>
      <c r="GB16" s="9">
        <v>51.453000000000003</v>
      </c>
      <c r="GC16" s="9">
        <v>50.427999999999997</v>
      </c>
      <c r="GD16" s="9">
        <v>12.744</v>
      </c>
      <c r="GE16" s="9">
        <v>4.4429999999999996</v>
      </c>
      <c r="GF16" s="9">
        <v>8.3010000000000002</v>
      </c>
      <c r="GG16" s="9">
        <v>1.232</v>
      </c>
      <c r="GH16" s="9">
        <v>0.623</v>
      </c>
      <c r="GI16" s="9">
        <v>0.60899999999999999</v>
      </c>
      <c r="GJ16" s="9">
        <v>1.5089999999999999</v>
      </c>
      <c r="GK16" s="9">
        <v>0.30299999999999999</v>
      </c>
      <c r="GL16" s="9">
        <v>1.206</v>
      </c>
      <c r="GM16" s="9">
        <v>4.0410000000000004</v>
      </c>
      <c r="GN16" s="9">
        <v>1.7529999999999999</v>
      </c>
      <c r="GO16" s="9">
        <v>2.2879999999999998</v>
      </c>
      <c r="GP16" s="9">
        <v>5.9619999999999997</v>
      </c>
      <c r="GQ16" s="9">
        <v>1.764</v>
      </c>
      <c r="GR16" s="9">
        <v>4.1980000000000004</v>
      </c>
      <c r="GS16" s="9">
        <v>39.735999999999997</v>
      </c>
      <c r="GT16" s="9">
        <v>29.681999999999999</v>
      </c>
      <c r="GU16" s="9">
        <v>48.530999999999999</v>
      </c>
      <c r="GV16" s="9">
        <v>8.2059999999999995</v>
      </c>
      <c r="GW16" s="9">
        <v>2.7709999999999999</v>
      </c>
      <c r="GX16" s="9">
        <v>5.4349999999999996</v>
      </c>
      <c r="GY16" s="9">
        <v>1.3160000000000001</v>
      </c>
      <c r="GZ16" s="9">
        <v>0.25900000000000001</v>
      </c>
      <c r="HA16" s="9">
        <v>1.0569999999999999</v>
      </c>
      <c r="HB16" s="9">
        <v>0.24399999999999999</v>
      </c>
      <c r="HC16" s="9">
        <v>0</v>
      </c>
      <c r="HD16" s="9">
        <v>0.24399999999999999</v>
      </c>
      <c r="HE16" s="9">
        <v>1.944</v>
      </c>
      <c r="HF16" s="9">
        <v>0.55500000000000005</v>
      </c>
      <c r="HG16" s="9">
        <v>1.39</v>
      </c>
      <c r="HH16" s="9">
        <v>4.7030000000000003</v>
      </c>
      <c r="HI16" s="9">
        <v>1.9570000000000001</v>
      </c>
      <c r="HJ16" s="9">
        <v>2.7450000000000001</v>
      </c>
      <c r="HK16" s="9">
        <v>52</v>
      </c>
      <c r="HL16" s="9">
        <v>194.48400000000001</v>
      </c>
      <c r="HM16" s="9">
        <v>49.573</v>
      </c>
      <c r="HN16" s="9">
        <v>3.5529999999999999</v>
      </c>
      <c r="HO16" s="9">
        <v>1.9279999999999999</v>
      </c>
      <c r="HP16" s="9">
        <v>1.625</v>
      </c>
      <c r="HQ16" s="9">
        <v>0.20799999999999999</v>
      </c>
      <c r="HR16" s="9">
        <v>0.20799999999999999</v>
      </c>
      <c r="HS16" s="9">
        <v>0</v>
      </c>
      <c r="HT16" s="9">
        <v>0</v>
      </c>
      <c r="HU16" s="9">
        <v>0</v>
      </c>
      <c r="HV16" s="9">
        <v>0</v>
      </c>
      <c r="HW16" s="9">
        <v>0.252</v>
      </c>
      <c r="HX16" s="9">
        <v>0.252</v>
      </c>
      <c r="HY16" s="9">
        <v>0</v>
      </c>
      <c r="HZ16" s="9">
        <v>3.093</v>
      </c>
      <c r="IA16" s="9">
        <v>1.468</v>
      </c>
      <c r="IB16" s="9">
        <v>1.625</v>
      </c>
      <c r="IC16" s="9">
        <v>104</v>
      </c>
      <c r="ID16" s="9">
        <v>63.575000000000003</v>
      </c>
      <c r="IE16" s="9">
        <v>384.72199999999998</v>
      </c>
      <c r="IF16" s="9">
        <v>71.138999999999996</v>
      </c>
      <c r="IG16" s="9">
        <v>25.823</v>
      </c>
      <c r="IH16" s="9">
        <v>45.316000000000003</v>
      </c>
      <c r="II16" s="9">
        <v>6.1059999999999999</v>
      </c>
      <c r="IJ16" s="9">
        <v>2.5499999999999998</v>
      </c>
      <c r="IK16" s="9">
        <v>3.556</v>
      </c>
      <c r="IL16" s="9">
        <v>9.4749999999999996</v>
      </c>
      <c r="IM16" s="9">
        <v>2.8450000000000002</v>
      </c>
      <c r="IN16" s="9">
        <v>6.6289999999999996</v>
      </c>
      <c r="IO16" s="9">
        <v>20.151</v>
      </c>
      <c r="IP16" s="9">
        <v>7.0659999999999998</v>
      </c>
      <c r="IQ16" s="9">
        <v>13.085000000000001</v>
      </c>
    </row>
    <row r="17" spans="1:251">
      <c r="A17" s="10">
        <v>44228</v>
      </c>
      <c r="B17" s="9">
        <v>0.46100000000000002</v>
      </c>
      <c r="C17" s="9">
        <v>40.508000000000003</v>
      </c>
      <c r="D17" s="9">
        <v>47</v>
      </c>
      <c r="E17" s="9">
        <v>20.498000000000001</v>
      </c>
      <c r="F17" s="9">
        <v>53.149000000000001</v>
      </c>
      <c r="G17" s="9">
        <v>20.221</v>
      </c>
      <c r="H17" s="9">
        <v>32.927</v>
      </c>
      <c r="I17" s="9">
        <v>4.3079999999999998</v>
      </c>
      <c r="J17" s="9">
        <v>0.65500000000000003</v>
      </c>
      <c r="K17" s="9">
        <v>3.6520000000000001</v>
      </c>
      <c r="L17" s="9">
        <v>6.492</v>
      </c>
      <c r="M17" s="9">
        <v>3.3319999999999999</v>
      </c>
      <c r="N17" s="9">
        <v>3.1589999999999998</v>
      </c>
      <c r="O17" s="9">
        <v>15.561</v>
      </c>
      <c r="P17" s="9">
        <v>5.6589999999999998</v>
      </c>
      <c r="Q17" s="9">
        <v>9.9030000000000005</v>
      </c>
      <c r="R17" s="9">
        <v>26.788</v>
      </c>
      <c r="S17" s="9">
        <v>10.574999999999999</v>
      </c>
      <c r="T17" s="9">
        <v>16.213000000000001</v>
      </c>
      <c r="U17" s="9">
        <v>51.722999999999999</v>
      </c>
      <c r="V17" s="9">
        <v>52</v>
      </c>
      <c r="W17" s="9">
        <v>47</v>
      </c>
      <c r="X17" s="9">
        <v>114.767</v>
      </c>
      <c r="Y17" s="9">
        <v>46.069000000000003</v>
      </c>
      <c r="Z17" s="9">
        <v>68.697999999999993</v>
      </c>
      <c r="AA17" s="9">
        <v>11.436999999999999</v>
      </c>
      <c r="AB17" s="9">
        <v>3.7890000000000001</v>
      </c>
      <c r="AC17" s="9">
        <v>7.6479999999999997</v>
      </c>
      <c r="AD17" s="9">
        <v>15.137</v>
      </c>
      <c r="AE17" s="9">
        <v>5.8680000000000003</v>
      </c>
      <c r="AF17" s="9">
        <v>9.2690000000000001</v>
      </c>
      <c r="AG17" s="9">
        <v>33.902999999999999</v>
      </c>
      <c r="AH17" s="9">
        <v>15.835000000000001</v>
      </c>
      <c r="AI17" s="9">
        <v>18.068000000000001</v>
      </c>
      <c r="AJ17" s="9">
        <v>54.29</v>
      </c>
      <c r="AK17" s="9">
        <v>20.577000000000002</v>
      </c>
      <c r="AL17" s="9">
        <v>33.713000000000001</v>
      </c>
      <c r="AM17" s="9">
        <v>47</v>
      </c>
      <c r="AN17" s="9">
        <v>47</v>
      </c>
      <c r="AO17" s="9">
        <v>48.070999999999998</v>
      </c>
      <c r="AP17" s="9">
        <v>46.387</v>
      </c>
      <c r="AQ17" s="9">
        <v>20.292000000000002</v>
      </c>
      <c r="AR17" s="9">
        <v>26.094999999999999</v>
      </c>
      <c r="AS17" s="9">
        <v>3.24</v>
      </c>
      <c r="AT17" s="9">
        <v>0</v>
      </c>
      <c r="AU17" s="9">
        <v>3.24</v>
      </c>
      <c r="AV17" s="9">
        <v>8.3559999999999999</v>
      </c>
      <c r="AW17" s="9">
        <v>3.972</v>
      </c>
      <c r="AX17" s="9">
        <v>4.383</v>
      </c>
      <c r="AY17" s="9">
        <v>11.714</v>
      </c>
      <c r="AZ17" s="9">
        <v>4.5030000000000001</v>
      </c>
      <c r="BA17" s="9">
        <v>7.21</v>
      </c>
      <c r="BB17" s="9">
        <v>23.077000000000002</v>
      </c>
      <c r="BC17" s="9">
        <v>11.816000000000001</v>
      </c>
      <c r="BD17" s="9">
        <v>11.260999999999999</v>
      </c>
      <c r="BE17" s="9">
        <v>48.118000000000002</v>
      </c>
      <c r="BF17" s="9">
        <v>52</v>
      </c>
      <c r="BG17" s="9">
        <v>33.301000000000002</v>
      </c>
      <c r="BH17" s="9">
        <v>69.335999999999999</v>
      </c>
      <c r="BI17" s="9">
        <v>30.640999999999998</v>
      </c>
      <c r="BJ17" s="9">
        <v>38.694000000000003</v>
      </c>
      <c r="BK17" s="9">
        <v>7.0410000000000004</v>
      </c>
      <c r="BL17" s="9">
        <v>3.8889999999999998</v>
      </c>
      <c r="BM17" s="9">
        <v>3.1520000000000001</v>
      </c>
      <c r="BN17" s="9">
        <v>11.911</v>
      </c>
      <c r="BO17" s="9">
        <v>5.569</v>
      </c>
      <c r="BP17" s="9">
        <v>6.3419999999999996</v>
      </c>
      <c r="BQ17" s="9">
        <v>15.627000000000001</v>
      </c>
      <c r="BR17" s="9">
        <v>5.8860000000000001</v>
      </c>
      <c r="BS17" s="9">
        <v>9.7409999999999997</v>
      </c>
      <c r="BT17" s="9">
        <v>34.756</v>
      </c>
      <c r="BU17" s="9">
        <v>15.298</v>
      </c>
      <c r="BV17" s="9">
        <v>19.459</v>
      </c>
      <c r="BW17" s="9">
        <v>51.76</v>
      </c>
      <c r="BX17" s="9">
        <v>50.634</v>
      </c>
      <c r="BY17" s="9">
        <v>51.957999999999998</v>
      </c>
      <c r="BZ17" s="9">
        <v>66.033000000000001</v>
      </c>
      <c r="CA17" s="9">
        <v>29.457000000000001</v>
      </c>
      <c r="CB17" s="9">
        <v>36.576000000000001</v>
      </c>
      <c r="CC17" s="9">
        <v>7.0410000000000004</v>
      </c>
      <c r="CD17" s="9">
        <v>3.8889999999999998</v>
      </c>
      <c r="CE17" s="9">
        <v>3.1520000000000001</v>
      </c>
      <c r="CF17" s="9">
        <v>11.436</v>
      </c>
      <c r="CG17" s="9">
        <v>5.3639999999999999</v>
      </c>
      <c r="CH17" s="9">
        <v>6.0709999999999997</v>
      </c>
      <c r="CI17" s="9">
        <v>15.349</v>
      </c>
      <c r="CJ17" s="9">
        <v>5.8860000000000001</v>
      </c>
      <c r="CK17" s="9">
        <v>9.4629999999999992</v>
      </c>
      <c r="CL17" s="9">
        <v>32.207000000000001</v>
      </c>
      <c r="CM17" s="9">
        <v>14.318</v>
      </c>
      <c r="CN17" s="9">
        <v>17.888999999999999</v>
      </c>
      <c r="CO17" s="9">
        <v>47</v>
      </c>
      <c r="CP17" s="9">
        <v>49.576999999999998</v>
      </c>
      <c r="CQ17" s="9">
        <v>47</v>
      </c>
      <c r="CR17" s="9">
        <v>24.83</v>
      </c>
      <c r="CS17" s="9">
        <v>13.4</v>
      </c>
      <c r="CT17" s="9">
        <v>11.429</v>
      </c>
      <c r="CU17" s="9">
        <v>2.8580000000000001</v>
      </c>
      <c r="CV17" s="9">
        <v>1.9790000000000001</v>
      </c>
      <c r="CW17" s="9">
        <v>0.879</v>
      </c>
      <c r="CX17" s="9">
        <v>6.7969999999999997</v>
      </c>
      <c r="CY17" s="9">
        <v>3.6360000000000001</v>
      </c>
      <c r="CZ17" s="9">
        <v>3.161</v>
      </c>
      <c r="DA17" s="9">
        <v>5.9169999999999998</v>
      </c>
      <c r="DB17" s="9">
        <v>2.2549999999999999</v>
      </c>
      <c r="DC17" s="9">
        <v>3.6619999999999999</v>
      </c>
      <c r="DD17" s="9">
        <v>9.2569999999999997</v>
      </c>
      <c r="DE17" s="9">
        <v>5.5309999999999997</v>
      </c>
      <c r="DF17" s="9">
        <v>3.7269999999999999</v>
      </c>
      <c r="DG17" s="9">
        <v>26</v>
      </c>
      <c r="DH17" s="9">
        <v>15.054</v>
      </c>
      <c r="DI17" s="9">
        <v>26</v>
      </c>
      <c r="DJ17" s="9">
        <v>20.495999999999999</v>
      </c>
      <c r="DK17" s="9">
        <v>7.5019999999999998</v>
      </c>
      <c r="DL17" s="9">
        <v>12.994999999999999</v>
      </c>
      <c r="DM17" s="9">
        <v>2.141</v>
      </c>
      <c r="DN17" s="9">
        <v>0.83799999999999997</v>
      </c>
      <c r="DO17" s="9">
        <v>1.3029999999999999</v>
      </c>
      <c r="DP17" s="9">
        <v>2.7210000000000001</v>
      </c>
      <c r="DQ17" s="9">
        <v>0.98499999999999999</v>
      </c>
      <c r="DR17" s="9">
        <v>1.736</v>
      </c>
      <c r="DS17" s="9">
        <v>4.5679999999999996</v>
      </c>
      <c r="DT17" s="9">
        <v>1.54</v>
      </c>
      <c r="DU17" s="9">
        <v>3.028</v>
      </c>
      <c r="DV17" s="9">
        <v>11.066000000000001</v>
      </c>
      <c r="DW17" s="9">
        <v>4.1379999999999999</v>
      </c>
      <c r="DX17" s="9">
        <v>6.9269999999999996</v>
      </c>
      <c r="DY17" s="9">
        <v>52</v>
      </c>
      <c r="DZ17" s="9">
        <v>52</v>
      </c>
      <c r="EA17" s="9">
        <v>52</v>
      </c>
      <c r="EB17" s="9">
        <v>10.260999999999999</v>
      </c>
      <c r="EC17" s="9">
        <v>4.7119999999999997</v>
      </c>
      <c r="ED17" s="9">
        <v>5.5490000000000004</v>
      </c>
      <c r="EE17" s="9">
        <v>1.383</v>
      </c>
      <c r="EF17" s="9">
        <v>0.56899999999999995</v>
      </c>
      <c r="EG17" s="9">
        <v>0.81399999999999995</v>
      </c>
      <c r="EH17" s="9">
        <v>0.875</v>
      </c>
      <c r="EI17" s="9">
        <v>0.34100000000000003</v>
      </c>
      <c r="EJ17" s="9">
        <v>0.53400000000000003</v>
      </c>
      <c r="EK17" s="9">
        <v>2.5920000000000001</v>
      </c>
      <c r="EL17" s="9">
        <v>1.248</v>
      </c>
      <c r="EM17" s="9">
        <v>1.3440000000000001</v>
      </c>
      <c r="EN17" s="9">
        <v>5.41</v>
      </c>
      <c r="EO17" s="9">
        <v>2.5539999999999998</v>
      </c>
      <c r="EP17" s="9">
        <v>2.8559999999999999</v>
      </c>
      <c r="EQ17" s="9">
        <v>52</v>
      </c>
      <c r="ER17" s="9">
        <v>57.456000000000003</v>
      </c>
      <c r="ES17" s="9">
        <v>49.878999999999998</v>
      </c>
      <c r="ET17" s="9">
        <v>10.234999999999999</v>
      </c>
      <c r="EU17" s="9">
        <v>2.7890000000000001</v>
      </c>
      <c r="EV17" s="9">
        <v>7.4459999999999997</v>
      </c>
      <c r="EW17" s="9">
        <v>0.75700000000000001</v>
      </c>
      <c r="EX17" s="9">
        <v>0.26900000000000002</v>
      </c>
      <c r="EY17" s="9">
        <v>0.48899999999999999</v>
      </c>
      <c r="EZ17" s="9">
        <v>1.847</v>
      </c>
      <c r="FA17" s="9">
        <v>0.64400000000000002</v>
      </c>
      <c r="FB17" s="9">
        <v>1.202</v>
      </c>
      <c r="FC17" s="9">
        <v>1.976</v>
      </c>
      <c r="FD17" s="9">
        <v>0.29199999999999998</v>
      </c>
      <c r="FE17" s="9">
        <v>1.6839999999999999</v>
      </c>
      <c r="FF17" s="9">
        <v>5.6550000000000002</v>
      </c>
      <c r="FG17" s="9">
        <v>1.5840000000000001</v>
      </c>
      <c r="FH17" s="9">
        <v>4.0709999999999997</v>
      </c>
      <c r="FI17" s="9">
        <v>52</v>
      </c>
      <c r="FJ17" s="9">
        <v>52.496000000000002</v>
      </c>
      <c r="FK17" s="9">
        <v>52</v>
      </c>
      <c r="FL17" s="9">
        <v>20.707000000000001</v>
      </c>
      <c r="FM17" s="9">
        <v>8.5549999999999997</v>
      </c>
      <c r="FN17" s="9">
        <v>12.151999999999999</v>
      </c>
      <c r="FO17" s="9">
        <v>2.0419999999999998</v>
      </c>
      <c r="FP17" s="9">
        <v>1.0720000000000001</v>
      </c>
      <c r="FQ17" s="9">
        <v>0.97</v>
      </c>
      <c r="FR17" s="9">
        <v>1.917</v>
      </c>
      <c r="FS17" s="9">
        <v>0.74299999999999999</v>
      </c>
      <c r="FT17" s="9">
        <v>1.1739999999999999</v>
      </c>
      <c r="FU17" s="9">
        <v>4.8630000000000004</v>
      </c>
      <c r="FV17" s="9">
        <v>2.0910000000000002</v>
      </c>
      <c r="FW17" s="9">
        <v>2.7719999999999998</v>
      </c>
      <c r="FX17" s="9">
        <v>11.884</v>
      </c>
      <c r="FY17" s="9">
        <v>4.649</v>
      </c>
      <c r="FZ17" s="9">
        <v>7.2350000000000003</v>
      </c>
      <c r="GA17" s="9">
        <v>52</v>
      </c>
      <c r="GB17" s="9">
        <v>52</v>
      </c>
      <c r="GC17" s="9">
        <v>52</v>
      </c>
      <c r="GD17" s="9">
        <v>11.974</v>
      </c>
      <c r="GE17" s="9">
        <v>4.1479999999999997</v>
      </c>
      <c r="GF17" s="9">
        <v>7.8259999999999996</v>
      </c>
      <c r="GG17" s="9">
        <v>0.80100000000000005</v>
      </c>
      <c r="GH17" s="9">
        <v>0.311</v>
      </c>
      <c r="GI17" s="9">
        <v>0.49</v>
      </c>
      <c r="GJ17" s="9">
        <v>1.44</v>
      </c>
      <c r="GK17" s="9">
        <v>0.26600000000000001</v>
      </c>
      <c r="GL17" s="9">
        <v>1.1739999999999999</v>
      </c>
      <c r="GM17" s="9">
        <v>2.6579999999999999</v>
      </c>
      <c r="GN17" s="9">
        <v>0.90600000000000003</v>
      </c>
      <c r="GO17" s="9">
        <v>1.752</v>
      </c>
      <c r="GP17" s="9">
        <v>7.0750000000000002</v>
      </c>
      <c r="GQ17" s="9">
        <v>2.665</v>
      </c>
      <c r="GR17" s="9">
        <v>4.41</v>
      </c>
      <c r="GS17" s="9">
        <v>52</v>
      </c>
      <c r="GT17" s="9">
        <v>55.427999999999997</v>
      </c>
      <c r="GU17" s="9">
        <v>52</v>
      </c>
      <c r="GV17" s="9">
        <v>8.7330000000000005</v>
      </c>
      <c r="GW17" s="9">
        <v>4.4080000000000004</v>
      </c>
      <c r="GX17" s="9">
        <v>4.3250000000000002</v>
      </c>
      <c r="GY17" s="9">
        <v>1.2410000000000001</v>
      </c>
      <c r="GZ17" s="9">
        <v>0.76100000000000001</v>
      </c>
      <c r="HA17" s="9">
        <v>0.48</v>
      </c>
      <c r="HB17" s="9">
        <v>0.47699999999999998</v>
      </c>
      <c r="HC17" s="9">
        <v>0.47699999999999998</v>
      </c>
      <c r="HD17" s="9">
        <v>0</v>
      </c>
      <c r="HE17" s="9">
        <v>2.2050000000000001</v>
      </c>
      <c r="HF17" s="9">
        <v>1.1850000000000001</v>
      </c>
      <c r="HG17" s="9">
        <v>1.02</v>
      </c>
      <c r="HH17" s="9">
        <v>4.8090000000000002</v>
      </c>
      <c r="HI17" s="9">
        <v>1.984</v>
      </c>
      <c r="HJ17" s="9">
        <v>2.8250000000000002</v>
      </c>
      <c r="HK17" s="9">
        <v>52</v>
      </c>
      <c r="HL17" s="9">
        <v>37.473999999999997</v>
      </c>
      <c r="HM17" s="9">
        <v>156</v>
      </c>
      <c r="HN17" s="9">
        <v>3.3029999999999999</v>
      </c>
      <c r="HO17" s="9">
        <v>1.1839999999999999</v>
      </c>
      <c r="HP17" s="9">
        <v>2.1190000000000002</v>
      </c>
      <c r="HQ17" s="9">
        <v>0</v>
      </c>
      <c r="HR17" s="9">
        <v>0</v>
      </c>
      <c r="HS17" s="9">
        <v>0</v>
      </c>
      <c r="HT17" s="9">
        <v>0.47599999999999998</v>
      </c>
      <c r="HU17" s="9">
        <v>0.20499999999999999</v>
      </c>
      <c r="HV17" s="9">
        <v>0.27100000000000002</v>
      </c>
      <c r="HW17" s="9">
        <v>0.27800000000000002</v>
      </c>
      <c r="HX17" s="9">
        <v>0</v>
      </c>
      <c r="HY17" s="9">
        <v>0.27800000000000002</v>
      </c>
      <c r="HZ17" s="9">
        <v>2.5499999999999998</v>
      </c>
      <c r="IA17" s="9">
        <v>0.97899999999999998</v>
      </c>
      <c r="IB17" s="9">
        <v>1.57</v>
      </c>
      <c r="IC17" s="9">
        <v>176.952</v>
      </c>
      <c r="ID17" s="9">
        <v>520</v>
      </c>
      <c r="IE17" s="9">
        <v>94.822999999999993</v>
      </c>
      <c r="IF17" s="9">
        <v>59.835000000000001</v>
      </c>
      <c r="IG17" s="9">
        <v>26.446999999999999</v>
      </c>
      <c r="IH17" s="9">
        <v>33.387</v>
      </c>
      <c r="II17" s="9">
        <v>5.3440000000000003</v>
      </c>
      <c r="IJ17" s="9">
        <v>2.3839999999999999</v>
      </c>
      <c r="IK17" s="9">
        <v>2.96</v>
      </c>
      <c r="IL17" s="9">
        <v>8.9830000000000005</v>
      </c>
      <c r="IM17" s="9">
        <v>4.3179999999999996</v>
      </c>
      <c r="IN17" s="9">
        <v>4.665</v>
      </c>
      <c r="IO17" s="9">
        <v>14.259</v>
      </c>
      <c r="IP17" s="9">
        <v>5.8860000000000001</v>
      </c>
      <c r="IQ17" s="9">
        <v>8.3729999999999993</v>
      </c>
    </row>
    <row r="18" spans="1:251">
      <c r="A18" s="10">
        <v>44593</v>
      </c>
      <c r="B18" s="9">
        <v>0.52800000000000002</v>
      </c>
      <c r="C18" s="9">
        <v>39.811</v>
      </c>
      <c r="D18" s="9">
        <v>31.896000000000001</v>
      </c>
      <c r="E18" s="9">
        <v>41.811999999999998</v>
      </c>
      <c r="F18" s="9">
        <v>49.752000000000002</v>
      </c>
      <c r="G18" s="9">
        <v>27.779</v>
      </c>
      <c r="H18" s="9">
        <v>21.972999999999999</v>
      </c>
      <c r="I18" s="9">
        <v>2.1779999999999999</v>
      </c>
      <c r="J18" s="9">
        <v>1.117</v>
      </c>
      <c r="K18" s="9">
        <v>1.0609999999999999</v>
      </c>
      <c r="L18" s="9">
        <v>8.69</v>
      </c>
      <c r="M18" s="9">
        <v>5.1100000000000003</v>
      </c>
      <c r="N18" s="9">
        <v>3.581</v>
      </c>
      <c r="O18" s="9">
        <v>18.914000000000001</v>
      </c>
      <c r="P18" s="9">
        <v>10.723000000000001</v>
      </c>
      <c r="Q18" s="9">
        <v>8.19</v>
      </c>
      <c r="R18" s="9">
        <v>19.97</v>
      </c>
      <c r="S18" s="9">
        <v>10.829000000000001</v>
      </c>
      <c r="T18" s="9">
        <v>9.141</v>
      </c>
      <c r="U18" s="9">
        <v>39</v>
      </c>
      <c r="V18" s="9">
        <v>39</v>
      </c>
      <c r="W18" s="9">
        <v>28.225000000000001</v>
      </c>
      <c r="X18" s="9">
        <v>93.119</v>
      </c>
      <c r="Y18" s="9">
        <v>28.446000000000002</v>
      </c>
      <c r="Z18" s="9">
        <v>64.673000000000002</v>
      </c>
      <c r="AA18" s="9">
        <v>14.65</v>
      </c>
      <c r="AB18" s="9">
        <v>3.738</v>
      </c>
      <c r="AC18" s="9">
        <v>10.912000000000001</v>
      </c>
      <c r="AD18" s="9">
        <v>17.224</v>
      </c>
      <c r="AE18" s="9">
        <v>5.9269999999999996</v>
      </c>
      <c r="AF18" s="9">
        <v>11.298</v>
      </c>
      <c r="AG18" s="9">
        <v>23.116</v>
      </c>
      <c r="AH18" s="9">
        <v>6.516</v>
      </c>
      <c r="AI18" s="9">
        <v>16.600000000000001</v>
      </c>
      <c r="AJ18" s="9">
        <v>38.128999999999998</v>
      </c>
      <c r="AK18" s="9">
        <v>12.265000000000001</v>
      </c>
      <c r="AL18" s="9">
        <v>25.864000000000001</v>
      </c>
      <c r="AM18" s="9">
        <v>26</v>
      </c>
      <c r="AN18" s="9">
        <v>40.774999999999999</v>
      </c>
      <c r="AO18" s="9">
        <v>24.977</v>
      </c>
      <c r="AP18" s="9">
        <v>32.481000000000002</v>
      </c>
      <c r="AQ18" s="9">
        <v>14.760999999999999</v>
      </c>
      <c r="AR18" s="9">
        <v>17.72</v>
      </c>
      <c r="AS18" s="9">
        <v>5.4210000000000003</v>
      </c>
      <c r="AT18" s="9">
        <v>1.7549999999999999</v>
      </c>
      <c r="AU18" s="9">
        <v>3.6659999999999999</v>
      </c>
      <c r="AV18" s="9">
        <v>3.157</v>
      </c>
      <c r="AW18" s="9">
        <v>2.4319999999999999</v>
      </c>
      <c r="AX18" s="9">
        <v>0.72499999999999998</v>
      </c>
      <c r="AY18" s="9">
        <v>9.2639999999999993</v>
      </c>
      <c r="AZ18" s="9">
        <v>3.3319999999999999</v>
      </c>
      <c r="BA18" s="9">
        <v>5.9320000000000004</v>
      </c>
      <c r="BB18" s="9">
        <v>14.638</v>
      </c>
      <c r="BC18" s="9">
        <v>7.2409999999999997</v>
      </c>
      <c r="BD18" s="9">
        <v>7.3970000000000002</v>
      </c>
      <c r="BE18" s="9">
        <v>37.905000000000001</v>
      </c>
      <c r="BF18" s="9">
        <v>33.847999999999999</v>
      </c>
      <c r="BG18" s="9">
        <v>40.023000000000003</v>
      </c>
      <c r="BH18" s="9">
        <v>62.420999999999999</v>
      </c>
      <c r="BI18" s="9">
        <v>21.928000000000001</v>
      </c>
      <c r="BJ18" s="9">
        <v>40.493000000000002</v>
      </c>
      <c r="BK18" s="9">
        <v>8.1660000000000004</v>
      </c>
      <c r="BL18" s="9">
        <v>3.0510000000000002</v>
      </c>
      <c r="BM18" s="9">
        <v>5.1150000000000002</v>
      </c>
      <c r="BN18" s="9">
        <v>13.481999999999999</v>
      </c>
      <c r="BO18" s="9">
        <v>4.8639999999999999</v>
      </c>
      <c r="BP18" s="9">
        <v>8.6180000000000003</v>
      </c>
      <c r="BQ18" s="9">
        <v>14.05</v>
      </c>
      <c r="BR18" s="9">
        <v>5.7779999999999996</v>
      </c>
      <c r="BS18" s="9">
        <v>8.2710000000000008</v>
      </c>
      <c r="BT18" s="9">
        <v>26.722999999999999</v>
      </c>
      <c r="BU18" s="9">
        <v>8.2349999999999994</v>
      </c>
      <c r="BV18" s="9">
        <v>18.489000000000001</v>
      </c>
      <c r="BW18" s="9">
        <v>26</v>
      </c>
      <c r="BX18" s="9">
        <v>24.02</v>
      </c>
      <c r="BY18" s="9">
        <v>31.488</v>
      </c>
      <c r="BZ18" s="9">
        <v>61.247</v>
      </c>
      <c r="CA18" s="9">
        <v>20.998000000000001</v>
      </c>
      <c r="CB18" s="9">
        <v>40.25</v>
      </c>
      <c r="CC18" s="9">
        <v>8.1660000000000004</v>
      </c>
      <c r="CD18" s="9">
        <v>3.0510000000000002</v>
      </c>
      <c r="CE18" s="9">
        <v>5.1150000000000002</v>
      </c>
      <c r="CF18" s="9">
        <v>13.481999999999999</v>
      </c>
      <c r="CG18" s="9">
        <v>4.8639999999999999</v>
      </c>
      <c r="CH18" s="9">
        <v>8.6180000000000003</v>
      </c>
      <c r="CI18" s="9">
        <v>14.05</v>
      </c>
      <c r="CJ18" s="9">
        <v>5.7779999999999996</v>
      </c>
      <c r="CK18" s="9">
        <v>8.2710000000000008</v>
      </c>
      <c r="CL18" s="9">
        <v>25.55</v>
      </c>
      <c r="CM18" s="9">
        <v>7.3040000000000003</v>
      </c>
      <c r="CN18" s="9">
        <v>18.245999999999999</v>
      </c>
      <c r="CO18" s="9">
        <v>26</v>
      </c>
      <c r="CP18" s="9">
        <v>21</v>
      </c>
      <c r="CQ18" s="9">
        <v>29.905999999999999</v>
      </c>
      <c r="CR18" s="9">
        <v>23.593</v>
      </c>
      <c r="CS18" s="9">
        <v>9.8010000000000002</v>
      </c>
      <c r="CT18" s="9">
        <v>13.792</v>
      </c>
      <c r="CU18" s="9">
        <v>3.4390000000000001</v>
      </c>
      <c r="CV18" s="9">
        <v>1.2430000000000001</v>
      </c>
      <c r="CW18" s="9">
        <v>2.1960000000000002</v>
      </c>
      <c r="CX18" s="9">
        <v>7.1050000000000004</v>
      </c>
      <c r="CY18" s="9">
        <v>3.5470000000000002</v>
      </c>
      <c r="CZ18" s="9">
        <v>3.5579999999999998</v>
      </c>
      <c r="DA18" s="9">
        <v>5.9020000000000001</v>
      </c>
      <c r="DB18" s="9">
        <v>3.0139999999999998</v>
      </c>
      <c r="DC18" s="9">
        <v>2.8879999999999999</v>
      </c>
      <c r="DD18" s="9">
        <v>7.1470000000000002</v>
      </c>
      <c r="DE18" s="9">
        <v>1.9970000000000001</v>
      </c>
      <c r="DF18" s="9">
        <v>5.15</v>
      </c>
      <c r="DG18" s="9">
        <v>14.513</v>
      </c>
      <c r="DH18" s="9">
        <v>12.526999999999999</v>
      </c>
      <c r="DI18" s="9">
        <v>19.116</v>
      </c>
      <c r="DJ18" s="9">
        <v>24.902999999999999</v>
      </c>
      <c r="DK18" s="9">
        <v>7.7229999999999999</v>
      </c>
      <c r="DL18" s="9">
        <v>17.181000000000001</v>
      </c>
      <c r="DM18" s="9">
        <v>2.931</v>
      </c>
      <c r="DN18" s="9">
        <v>0.99299999999999999</v>
      </c>
      <c r="DO18" s="9">
        <v>1.9379999999999999</v>
      </c>
      <c r="DP18" s="9">
        <v>5.7850000000000001</v>
      </c>
      <c r="DQ18" s="9">
        <v>1.3180000000000001</v>
      </c>
      <c r="DR18" s="9">
        <v>4.468</v>
      </c>
      <c r="DS18" s="9">
        <v>5.8659999999999997</v>
      </c>
      <c r="DT18" s="9">
        <v>1.86</v>
      </c>
      <c r="DU18" s="9">
        <v>4.0060000000000002</v>
      </c>
      <c r="DV18" s="9">
        <v>10.321</v>
      </c>
      <c r="DW18" s="9">
        <v>3.5529999999999999</v>
      </c>
      <c r="DX18" s="9">
        <v>6.7690000000000001</v>
      </c>
      <c r="DY18" s="9">
        <v>32.49</v>
      </c>
      <c r="DZ18" s="9">
        <v>44.908999999999999</v>
      </c>
      <c r="EA18" s="9">
        <v>24.262</v>
      </c>
      <c r="EB18" s="9">
        <v>12.93</v>
      </c>
      <c r="EC18" s="9">
        <v>3.4990000000000001</v>
      </c>
      <c r="ED18" s="9">
        <v>9.4320000000000004</v>
      </c>
      <c r="EE18" s="9">
        <v>1.4059999999999999</v>
      </c>
      <c r="EF18" s="9">
        <v>0.33400000000000002</v>
      </c>
      <c r="EG18" s="9">
        <v>1.0720000000000001</v>
      </c>
      <c r="EH18" s="9">
        <v>3.625</v>
      </c>
      <c r="EI18" s="9">
        <v>0.32700000000000001</v>
      </c>
      <c r="EJ18" s="9">
        <v>3.298</v>
      </c>
      <c r="EK18" s="9">
        <v>2.89</v>
      </c>
      <c r="EL18" s="9">
        <v>1.1719999999999999</v>
      </c>
      <c r="EM18" s="9">
        <v>1.718</v>
      </c>
      <c r="EN18" s="9">
        <v>5.0090000000000003</v>
      </c>
      <c r="EO18" s="9">
        <v>1.6659999999999999</v>
      </c>
      <c r="EP18" s="9">
        <v>3.343</v>
      </c>
      <c r="EQ18" s="9">
        <v>21</v>
      </c>
      <c r="ER18" s="9">
        <v>58.142000000000003</v>
      </c>
      <c r="ES18" s="9">
        <v>15.137</v>
      </c>
      <c r="ET18" s="9">
        <v>11.973000000000001</v>
      </c>
      <c r="EU18" s="9">
        <v>4.2240000000000002</v>
      </c>
      <c r="EV18" s="9">
        <v>7.7489999999999997</v>
      </c>
      <c r="EW18" s="9">
        <v>1.524</v>
      </c>
      <c r="EX18" s="9">
        <v>0.65800000000000003</v>
      </c>
      <c r="EY18" s="9">
        <v>0.86599999999999999</v>
      </c>
      <c r="EZ18" s="9">
        <v>2.16</v>
      </c>
      <c r="FA18" s="9">
        <v>0.99099999999999999</v>
      </c>
      <c r="FB18" s="9">
        <v>1.169</v>
      </c>
      <c r="FC18" s="9">
        <v>2.976</v>
      </c>
      <c r="FD18" s="9">
        <v>0.68799999999999994</v>
      </c>
      <c r="FE18" s="9">
        <v>2.2890000000000001</v>
      </c>
      <c r="FF18" s="9">
        <v>5.3120000000000003</v>
      </c>
      <c r="FG18" s="9">
        <v>1.887</v>
      </c>
      <c r="FH18" s="9">
        <v>3.4249999999999998</v>
      </c>
      <c r="FI18" s="9">
        <v>41.801000000000002</v>
      </c>
      <c r="FJ18" s="9">
        <v>44.938000000000002</v>
      </c>
      <c r="FK18" s="9">
        <v>38.94</v>
      </c>
      <c r="FL18" s="9">
        <v>12.750999999999999</v>
      </c>
      <c r="FM18" s="9">
        <v>3.4740000000000002</v>
      </c>
      <c r="FN18" s="9">
        <v>9.2769999999999992</v>
      </c>
      <c r="FO18" s="9">
        <v>1.7969999999999999</v>
      </c>
      <c r="FP18" s="9">
        <v>0.81599999999999995</v>
      </c>
      <c r="FQ18" s="9">
        <v>0.98099999999999998</v>
      </c>
      <c r="FR18" s="9">
        <v>0.59199999999999997</v>
      </c>
      <c r="FS18" s="9">
        <v>0</v>
      </c>
      <c r="FT18" s="9">
        <v>0.59199999999999997</v>
      </c>
      <c r="FU18" s="9">
        <v>2.2810000000000001</v>
      </c>
      <c r="FV18" s="9">
        <v>0.90400000000000003</v>
      </c>
      <c r="FW18" s="9">
        <v>1.377</v>
      </c>
      <c r="FX18" s="9">
        <v>8.0820000000000007</v>
      </c>
      <c r="FY18" s="9">
        <v>1.754</v>
      </c>
      <c r="FZ18" s="9">
        <v>6.327</v>
      </c>
      <c r="GA18" s="9">
        <v>61.765000000000001</v>
      </c>
      <c r="GB18" s="9">
        <v>38.216000000000001</v>
      </c>
      <c r="GC18" s="9">
        <v>97.039000000000001</v>
      </c>
      <c r="GD18" s="9">
        <v>8.0719999999999992</v>
      </c>
      <c r="GE18" s="9">
        <v>2.323</v>
      </c>
      <c r="GF18" s="9">
        <v>5.75</v>
      </c>
      <c r="GG18" s="9">
        <v>1.0169999999999999</v>
      </c>
      <c r="GH18" s="9">
        <v>0.32200000000000001</v>
      </c>
      <c r="GI18" s="9">
        <v>0.69499999999999995</v>
      </c>
      <c r="GJ18" s="9">
        <v>0.23699999999999999</v>
      </c>
      <c r="GK18" s="9">
        <v>0</v>
      </c>
      <c r="GL18" s="9">
        <v>0.23699999999999999</v>
      </c>
      <c r="GM18" s="9">
        <v>2.0369999999999999</v>
      </c>
      <c r="GN18" s="9">
        <v>0.90400000000000003</v>
      </c>
      <c r="GO18" s="9">
        <v>1.133</v>
      </c>
      <c r="GP18" s="9">
        <v>4.782</v>
      </c>
      <c r="GQ18" s="9">
        <v>1.097</v>
      </c>
      <c r="GR18" s="9">
        <v>3.6850000000000001</v>
      </c>
      <c r="GS18" s="9">
        <v>52</v>
      </c>
      <c r="GT18" s="9">
        <v>39.683</v>
      </c>
      <c r="GU18" s="9">
        <v>52</v>
      </c>
      <c r="GV18" s="9">
        <v>4.6790000000000003</v>
      </c>
      <c r="GW18" s="9">
        <v>1.151</v>
      </c>
      <c r="GX18" s="9">
        <v>3.5270000000000001</v>
      </c>
      <c r="GY18" s="9">
        <v>0.78</v>
      </c>
      <c r="GZ18" s="9">
        <v>0.49399999999999999</v>
      </c>
      <c r="HA18" s="9">
        <v>0.28599999999999998</v>
      </c>
      <c r="HB18" s="9">
        <v>0.35499999999999998</v>
      </c>
      <c r="HC18" s="9">
        <v>0</v>
      </c>
      <c r="HD18" s="9">
        <v>0.35499999999999998</v>
      </c>
      <c r="HE18" s="9">
        <v>0.24399999999999999</v>
      </c>
      <c r="HF18" s="9">
        <v>0</v>
      </c>
      <c r="HG18" s="9">
        <v>0.24399999999999999</v>
      </c>
      <c r="HH18" s="9">
        <v>3.3</v>
      </c>
      <c r="HI18" s="9">
        <v>0.65800000000000003</v>
      </c>
      <c r="HJ18" s="9">
        <v>2.6419999999999999</v>
      </c>
      <c r="HK18" s="9">
        <v>96.667000000000002</v>
      </c>
      <c r="HL18" s="9">
        <v>39.845999999999997</v>
      </c>
      <c r="HM18" s="9">
        <v>104</v>
      </c>
      <c r="HN18" s="9">
        <v>1.173</v>
      </c>
      <c r="HO18" s="9">
        <v>0.93</v>
      </c>
      <c r="HP18" s="9">
        <v>0.24299999999999999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1.173</v>
      </c>
      <c r="IA18" s="9">
        <v>0.93</v>
      </c>
      <c r="IB18" s="9">
        <v>0.24299999999999999</v>
      </c>
      <c r="IC18" s="9">
        <v>110.19499999999999</v>
      </c>
      <c r="ID18" s="9">
        <v>288.37700000000001</v>
      </c>
      <c r="IE18" s="9">
        <v>0</v>
      </c>
      <c r="IF18" s="9">
        <v>51.509</v>
      </c>
      <c r="IG18" s="9">
        <v>17.859000000000002</v>
      </c>
      <c r="IH18" s="9">
        <v>33.651000000000003</v>
      </c>
      <c r="II18" s="9">
        <v>7.1829999999999998</v>
      </c>
      <c r="IJ18" s="9">
        <v>3.0510000000000002</v>
      </c>
      <c r="IK18" s="9">
        <v>4.1319999999999997</v>
      </c>
      <c r="IL18" s="9">
        <v>9.2140000000000004</v>
      </c>
      <c r="IM18" s="9">
        <v>3.1040000000000001</v>
      </c>
      <c r="IN18" s="9">
        <v>6.11</v>
      </c>
      <c r="IO18" s="9">
        <v>11.558</v>
      </c>
      <c r="IP18" s="9">
        <v>4.7759999999999998</v>
      </c>
      <c r="IQ18" s="9">
        <v>6.7830000000000004</v>
      </c>
    </row>
    <row r="19" spans="1:251">
      <c r="A19" s="10">
        <v>44958</v>
      </c>
      <c r="B19" s="9">
        <v>0</v>
      </c>
      <c r="C19" s="9">
        <v>13</v>
      </c>
      <c r="D19" s="9">
        <v>14.738</v>
      </c>
      <c r="E19" s="9">
        <v>0</v>
      </c>
      <c r="F19" s="9">
        <v>44.75</v>
      </c>
      <c r="G19" s="9">
        <v>19.372</v>
      </c>
      <c r="H19" s="9">
        <v>25.379000000000001</v>
      </c>
      <c r="I19" s="9">
        <v>7.1970000000000001</v>
      </c>
      <c r="J19" s="9">
        <v>3.0030000000000001</v>
      </c>
      <c r="K19" s="9">
        <v>4.194</v>
      </c>
      <c r="L19" s="9">
        <v>9.7479999999999993</v>
      </c>
      <c r="M19" s="9">
        <v>2.8610000000000002</v>
      </c>
      <c r="N19" s="9">
        <v>6.8879999999999999</v>
      </c>
      <c r="O19" s="9">
        <v>7.5590000000000002</v>
      </c>
      <c r="P19" s="9">
        <v>5.4349999999999996</v>
      </c>
      <c r="Q19" s="9">
        <v>2.1240000000000001</v>
      </c>
      <c r="R19" s="9">
        <v>20.245999999999999</v>
      </c>
      <c r="S19" s="9">
        <v>8.0730000000000004</v>
      </c>
      <c r="T19" s="9">
        <v>12.173</v>
      </c>
      <c r="U19" s="9">
        <v>42.372999999999998</v>
      </c>
      <c r="V19" s="9">
        <v>35.738999999999997</v>
      </c>
      <c r="W19" s="9">
        <v>41.49</v>
      </c>
      <c r="X19" s="9">
        <v>96.364999999999995</v>
      </c>
      <c r="Y19" s="9">
        <v>32.857999999999997</v>
      </c>
      <c r="Z19" s="9">
        <v>63.508000000000003</v>
      </c>
      <c r="AA19" s="9">
        <v>15.711</v>
      </c>
      <c r="AB19" s="9">
        <v>4.5860000000000003</v>
      </c>
      <c r="AC19" s="9">
        <v>11.125</v>
      </c>
      <c r="AD19" s="9">
        <v>22.728000000000002</v>
      </c>
      <c r="AE19" s="9">
        <v>10.09</v>
      </c>
      <c r="AF19" s="9">
        <v>12.638</v>
      </c>
      <c r="AG19" s="9">
        <v>26.492999999999999</v>
      </c>
      <c r="AH19" s="9">
        <v>7.0289999999999999</v>
      </c>
      <c r="AI19" s="9">
        <v>19.463999999999999</v>
      </c>
      <c r="AJ19" s="9">
        <v>31.434000000000001</v>
      </c>
      <c r="AK19" s="9">
        <v>11.151999999999999</v>
      </c>
      <c r="AL19" s="9">
        <v>20.280999999999999</v>
      </c>
      <c r="AM19" s="9">
        <v>17</v>
      </c>
      <c r="AN19" s="9">
        <v>16.161000000000001</v>
      </c>
      <c r="AO19" s="9">
        <v>20</v>
      </c>
      <c r="AP19" s="9">
        <v>33.694000000000003</v>
      </c>
      <c r="AQ19" s="9">
        <v>13.327</v>
      </c>
      <c r="AR19" s="9">
        <v>20.367000000000001</v>
      </c>
      <c r="AS19" s="9">
        <v>4.54</v>
      </c>
      <c r="AT19" s="9">
        <v>0.438</v>
      </c>
      <c r="AU19" s="9">
        <v>4.1029999999999998</v>
      </c>
      <c r="AV19" s="9">
        <v>4.8470000000000004</v>
      </c>
      <c r="AW19" s="9">
        <v>2.419</v>
      </c>
      <c r="AX19" s="9">
        <v>2.4279999999999999</v>
      </c>
      <c r="AY19" s="9">
        <v>9.234</v>
      </c>
      <c r="AZ19" s="9">
        <v>3.3380000000000001</v>
      </c>
      <c r="BA19" s="9">
        <v>5.8959999999999999</v>
      </c>
      <c r="BB19" s="9">
        <v>15.073</v>
      </c>
      <c r="BC19" s="9">
        <v>7.133</v>
      </c>
      <c r="BD19" s="9">
        <v>7.94</v>
      </c>
      <c r="BE19" s="9">
        <v>26.324000000000002</v>
      </c>
      <c r="BF19" s="9">
        <v>52</v>
      </c>
      <c r="BG19" s="9">
        <v>26</v>
      </c>
      <c r="BH19" s="9">
        <v>62.331000000000003</v>
      </c>
      <c r="BI19" s="9">
        <v>24.004999999999999</v>
      </c>
      <c r="BJ19" s="9">
        <v>38.325000000000003</v>
      </c>
      <c r="BK19" s="9">
        <v>7.4589999999999996</v>
      </c>
      <c r="BL19" s="9">
        <v>3.77</v>
      </c>
      <c r="BM19" s="9">
        <v>3.6880000000000002</v>
      </c>
      <c r="BN19" s="9">
        <v>10.193</v>
      </c>
      <c r="BO19" s="9">
        <v>2.7210000000000001</v>
      </c>
      <c r="BP19" s="9">
        <v>7.4720000000000004</v>
      </c>
      <c r="BQ19" s="9">
        <v>17.693000000000001</v>
      </c>
      <c r="BR19" s="9">
        <v>7.3520000000000003</v>
      </c>
      <c r="BS19" s="9">
        <v>10.340999999999999</v>
      </c>
      <c r="BT19" s="9">
        <v>26.986000000000001</v>
      </c>
      <c r="BU19" s="9">
        <v>10.161</v>
      </c>
      <c r="BV19" s="9">
        <v>16.824000000000002</v>
      </c>
      <c r="BW19" s="9">
        <v>30</v>
      </c>
      <c r="BX19" s="9">
        <v>29.501000000000001</v>
      </c>
      <c r="BY19" s="9">
        <v>33.533999999999999</v>
      </c>
      <c r="BZ19" s="9">
        <v>61.692999999999998</v>
      </c>
      <c r="CA19" s="9">
        <v>23.367999999999999</v>
      </c>
      <c r="CB19" s="9">
        <v>38.325000000000003</v>
      </c>
      <c r="CC19" s="9">
        <v>7.4589999999999996</v>
      </c>
      <c r="CD19" s="9">
        <v>3.77</v>
      </c>
      <c r="CE19" s="9">
        <v>3.6880000000000002</v>
      </c>
      <c r="CF19" s="9">
        <v>10.193</v>
      </c>
      <c r="CG19" s="9">
        <v>2.7210000000000001</v>
      </c>
      <c r="CH19" s="9">
        <v>7.4720000000000004</v>
      </c>
      <c r="CI19" s="9">
        <v>17.693000000000001</v>
      </c>
      <c r="CJ19" s="9">
        <v>7.3520000000000003</v>
      </c>
      <c r="CK19" s="9">
        <v>10.340999999999999</v>
      </c>
      <c r="CL19" s="9">
        <v>26.347999999999999</v>
      </c>
      <c r="CM19" s="9">
        <v>9.5239999999999991</v>
      </c>
      <c r="CN19" s="9">
        <v>16.824000000000002</v>
      </c>
      <c r="CO19" s="9">
        <v>30</v>
      </c>
      <c r="CP19" s="9">
        <v>26.777000000000001</v>
      </c>
      <c r="CQ19" s="9">
        <v>33.533999999999999</v>
      </c>
      <c r="CR19" s="9">
        <v>26.353999999999999</v>
      </c>
      <c r="CS19" s="9">
        <v>10.018000000000001</v>
      </c>
      <c r="CT19" s="9">
        <v>16.337</v>
      </c>
      <c r="CU19" s="9">
        <v>3.4609999999999999</v>
      </c>
      <c r="CV19" s="9">
        <v>2.169</v>
      </c>
      <c r="CW19" s="9">
        <v>1.2929999999999999</v>
      </c>
      <c r="CX19" s="9">
        <v>4.9939999999999998</v>
      </c>
      <c r="CY19" s="9">
        <v>0.67700000000000005</v>
      </c>
      <c r="CZ19" s="9">
        <v>4.3170000000000002</v>
      </c>
      <c r="DA19" s="9">
        <v>7.3540000000000001</v>
      </c>
      <c r="DB19" s="9">
        <v>3.8650000000000002</v>
      </c>
      <c r="DC19" s="9">
        <v>3.4889999999999999</v>
      </c>
      <c r="DD19" s="9">
        <v>10.545</v>
      </c>
      <c r="DE19" s="9">
        <v>3.3069999999999999</v>
      </c>
      <c r="DF19" s="9">
        <v>7.2380000000000004</v>
      </c>
      <c r="DG19" s="9">
        <v>26</v>
      </c>
      <c r="DH19" s="9">
        <v>17</v>
      </c>
      <c r="DI19" s="9">
        <v>26.437000000000001</v>
      </c>
      <c r="DJ19" s="9">
        <v>17.95</v>
      </c>
      <c r="DK19" s="9">
        <v>7.5979999999999999</v>
      </c>
      <c r="DL19" s="9">
        <v>10.352</v>
      </c>
      <c r="DM19" s="9">
        <v>2.4910000000000001</v>
      </c>
      <c r="DN19" s="9">
        <v>0.64100000000000001</v>
      </c>
      <c r="DO19" s="9">
        <v>1.85</v>
      </c>
      <c r="DP19" s="9">
        <v>2.6960000000000002</v>
      </c>
      <c r="DQ19" s="9">
        <v>1.052</v>
      </c>
      <c r="DR19" s="9">
        <v>1.6439999999999999</v>
      </c>
      <c r="DS19" s="9">
        <v>6.2779999999999996</v>
      </c>
      <c r="DT19" s="9">
        <v>3.2010000000000001</v>
      </c>
      <c r="DU19" s="9">
        <v>3.077</v>
      </c>
      <c r="DV19" s="9">
        <v>6.4859999999999998</v>
      </c>
      <c r="DW19" s="9">
        <v>2.7050000000000001</v>
      </c>
      <c r="DX19" s="9">
        <v>3.7810000000000001</v>
      </c>
      <c r="DY19" s="9">
        <v>26</v>
      </c>
      <c r="DZ19" s="9">
        <v>34</v>
      </c>
      <c r="EA19" s="9">
        <v>26</v>
      </c>
      <c r="EB19" s="9">
        <v>10.182</v>
      </c>
      <c r="EC19" s="9">
        <v>3.9159999999999999</v>
      </c>
      <c r="ED19" s="9">
        <v>6.266</v>
      </c>
      <c r="EE19" s="9">
        <v>0.98299999999999998</v>
      </c>
      <c r="EF19" s="9">
        <v>0.33200000000000002</v>
      </c>
      <c r="EG19" s="9">
        <v>0.65100000000000002</v>
      </c>
      <c r="EH19" s="9">
        <v>2.13</v>
      </c>
      <c r="EI19" s="9">
        <v>1.052</v>
      </c>
      <c r="EJ19" s="9">
        <v>1.0780000000000001</v>
      </c>
      <c r="EK19" s="9">
        <v>2.7930000000000001</v>
      </c>
      <c r="EL19" s="9">
        <v>1.091</v>
      </c>
      <c r="EM19" s="9">
        <v>1.7010000000000001</v>
      </c>
      <c r="EN19" s="9">
        <v>4.2759999999999998</v>
      </c>
      <c r="EO19" s="9">
        <v>1.4410000000000001</v>
      </c>
      <c r="EP19" s="9">
        <v>2.8359999999999999</v>
      </c>
      <c r="EQ19" s="9">
        <v>29.7</v>
      </c>
      <c r="ER19" s="9">
        <v>25.908000000000001</v>
      </c>
      <c r="ES19" s="9">
        <v>32.317999999999998</v>
      </c>
      <c r="ET19" s="9">
        <v>7.7679999999999998</v>
      </c>
      <c r="EU19" s="9">
        <v>3.6829999999999998</v>
      </c>
      <c r="EV19" s="9">
        <v>4.0860000000000003</v>
      </c>
      <c r="EW19" s="9">
        <v>1.508</v>
      </c>
      <c r="EX19" s="9">
        <v>0.309</v>
      </c>
      <c r="EY19" s="9">
        <v>1.1990000000000001</v>
      </c>
      <c r="EZ19" s="9">
        <v>0.56499999999999995</v>
      </c>
      <c r="FA19" s="9">
        <v>0</v>
      </c>
      <c r="FB19" s="9">
        <v>0.56499999999999995</v>
      </c>
      <c r="FC19" s="9">
        <v>3.4849999999999999</v>
      </c>
      <c r="FD19" s="9">
        <v>2.109</v>
      </c>
      <c r="FE19" s="9">
        <v>1.3759999999999999</v>
      </c>
      <c r="FF19" s="9">
        <v>2.2090000000000001</v>
      </c>
      <c r="FG19" s="9">
        <v>1.264</v>
      </c>
      <c r="FH19" s="9">
        <v>0.94499999999999995</v>
      </c>
      <c r="FI19" s="9">
        <v>26</v>
      </c>
      <c r="FJ19" s="9">
        <v>41.552999999999997</v>
      </c>
      <c r="FK19" s="9">
        <v>17.268999999999998</v>
      </c>
      <c r="FL19" s="9">
        <v>17.388000000000002</v>
      </c>
      <c r="FM19" s="9">
        <v>5.7519999999999998</v>
      </c>
      <c r="FN19" s="9">
        <v>11.637</v>
      </c>
      <c r="FO19" s="9">
        <v>1.506</v>
      </c>
      <c r="FP19" s="9">
        <v>0.96</v>
      </c>
      <c r="FQ19" s="9">
        <v>0.54600000000000004</v>
      </c>
      <c r="FR19" s="9">
        <v>2.504</v>
      </c>
      <c r="FS19" s="9">
        <v>0.99199999999999999</v>
      </c>
      <c r="FT19" s="9">
        <v>1.512</v>
      </c>
      <c r="FU19" s="9">
        <v>4.0620000000000003</v>
      </c>
      <c r="FV19" s="9">
        <v>0.28699999999999998</v>
      </c>
      <c r="FW19" s="9">
        <v>3.7749999999999999</v>
      </c>
      <c r="FX19" s="9">
        <v>9.3170000000000002</v>
      </c>
      <c r="FY19" s="9">
        <v>3.512</v>
      </c>
      <c r="FZ19" s="9">
        <v>5.8049999999999997</v>
      </c>
      <c r="GA19" s="9">
        <v>52</v>
      </c>
      <c r="GB19" s="9">
        <v>104</v>
      </c>
      <c r="GC19" s="9">
        <v>47.542000000000002</v>
      </c>
      <c r="GD19" s="9">
        <v>9.7149999999999999</v>
      </c>
      <c r="GE19" s="9">
        <v>1.99</v>
      </c>
      <c r="GF19" s="9">
        <v>7.7249999999999996</v>
      </c>
      <c r="GG19" s="9">
        <v>0.252</v>
      </c>
      <c r="GH19" s="9">
        <v>0</v>
      </c>
      <c r="GI19" s="9">
        <v>0.252</v>
      </c>
      <c r="GJ19" s="9">
        <v>1.242</v>
      </c>
      <c r="GK19" s="9">
        <v>0.68300000000000005</v>
      </c>
      <c r="GL19" s="9">
        <v>0.55900000000000005</v>
      </c>
      <c r="GM19" s="9">
        <v>3.2770000000000001</v>
      </c>
      <c r="GN19" s="9">
        <v>0.28699999999999998</v>
      </c>
      <c r="GO19" s="9">
        <v>2.99</v>
      </c>
      <c r="GP19" s="9">
        <v>4.9450000000000003</v>
      </c>
      <c r="GQ19" s="9">
        <v>1.0209999999999999</v>
      </c>
      <c r="GR19" s="9">
        <v>3.9239999999999999</v>
      </c>
      <c r="GS19" s="9">
        <v>51.271999999999998</v>
      </c>
      <c r="GT19" s="9">
        <v>110.02500000000001</v>
      </c>
      <c r="GU19" s="9">
        <v>49.758000000000003</v>
      </c>
      <c r="GV19" s="9">
        <v>7.673</v>
      </c>
      <c r="GW19" s="9">
        <v>3.7610000000000001</v>
      </c>
      <c r="GX19" s="9">
        <v>3.9119999999999999</v>
      </c>
      <c r="GY19" s="9">
        <v>1.2549999999999999</v>
      </c>
      <c r="GZ19" s="9">
        <v>0.96</v>
      </c>
      <c r="HA19" s="9">
        <v>0.29399999999999998</v>
      </c>
      <c r="HB19" s="9">
        <v>1.262</v>
      </c>
      <c r="HC19" s="9">
        <v>0.309</v>
      </c>
      <c r="HD19" s="9">
        <v>0.95299999999999996</v>
      </c>
      <c r="HE19" s="9">
        <v>0.78400000000000003</v>
      </c>
      <c r="HF19" s="9">
        <v>0</v>
      </c>
      <c r="HG19" s="9">
        <v>0.78400000000000003</v>
      </c>
      <c r="HH19" s="9">
        <v>4.3719999999999999</v>
      </c>
      <c r="HI19" s="9">
        <v>2.492</v>
      </c>
      <c r="HJ19" s="9">
        <v>1.881</v>
      </c>
      <c r="HK19" s="9">
        <v>61.052999999999997</v>
      </c>
      <c r="HL19" s="9">
        <v>104</v>
      </c>
      <c r="HM19" s="9">
        <v>44.587000000000003</v>
      </c>
      <c r="HN19" s="9">
        <v>0.63800000000000001</v>
      </c>
      <c r="HO19" s="9">
        <v>0.63800000000000001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0.63800000000000001</v>
      </c>
      <c r="IA19" s="9">
        <v>0.63800000000000001</v>
      </c>
      <c r="IB19" s="9">
        <v>0</v>
      </c>
      <c r="IC19" s="9">
        <v>137.203</v>
      </c>
      <c r="ID19" s="9">
        <v>137.203</v>
      </c>
      <c r="IE19" s="9">
        <v>0</v>
      </c>
      <c r="IF19" s="9">
        <v>54.512</v>
      </c>
      <c r="IG19" s="9">
        <v>19.457999999999998</v>
      </c>
      <c r="IH19" s="9">
        <v>35.054000000000002</v>
      </c>
      <c r="II19" s="9">
        <v>7.1760000000000002</v>
      </c>
      <c r="IJ19" s="9">
        <v>3.4870000000000001</v>
      </c>
      <c r="IK19" s="9">
        <v>3.6880000000000002</v>
      </c>
      <c r="IL19" s="9">
        <v>9.2789999999999999</v>
      </c>
      <c r="IM19" s="9">
        <v>2.3849999999999998</v>
      </c>
      <c r="IN19" s="9">
        <v>6.8940000000000001</v>
      </c>
      <c r="IO19" s="9">
        <v>15.319000000000001</v>
      </c>
      <c r="IP19" s="9">
        <v>6.0750000000000002</v>
      </c>
      <c r="IQ19" s="9">
        <v>9.2439999999999998</v>
      </c>
    </row>
    <row r="20" spans="1:251">
      <c r="A20" s="10">
        <v>45323</v>
      </c>
      <c r="B20" s="9">
        <v>1.776</v>
      </c>
      <c r="C20" s="9">
        <v>26</v>
      </c>
      <c r="D20" s="9">
        <v>8</v>
      </c>
      <c r="E20" s="9">
        <v>50.131</v>
      </c>
      <c r="F20" s="9">
        <v>53.558</v>
      </c>
      <c r="G20" s="9">
        <v>22.763000000000002</v>
      </c>
      <c r="H20" s="9">
        <v>30.795000000000002</v>
      </c>
      <c r="I20" s="9">
        <v>5.6760000000000002</v>
      </c>
      <c r="J20" s="9">
        <v>0.65500000000000003</v>
      </c>
      <c r="K20" s="9">
        <v>5.0220000000000002</v>
      </c>
      <c r="L20" s="9">
        <v>12.03</v>
      </c>
      <c r="M20" s="9">
        <v>2.8130000000000002</v>
      </c>
      <c r="N20" s="9">
        <v>9.2170000000000005</v>
      </c>
      <c r="O20" s="9">
        <v>15.881</v>
      </c>
      <c r="P20" s="9">
        <v>9.5660000000000007</v>
      </c>
      <c r="Q20" s="9">
        <v>6.3150000000000004</v>
      </c>
      <c r="R20" s="9">
        <v>19.971</v>
      </c>
      <c r="S20" s="9">
        <v>9.7289999999999992</v>
      </c>
      <c r="T20" s="9">
        <v>10.242000000000001</v>
      </c>
      <c r="U20" s="9">
        <v>26</v>
      </c>
      <c r="V20" s="9">
        <v>43</v>
      </c>
      <c r="W20" s="9">
        <v>14.151999999999999</v>
      </c>
      <c r="X20" s="9">
        <v>100.113</v>
      </c>
      <c r="Y20" s="9">
        <v>39.884</v>
      </c>
      <c r="Z20" s="9">
        <v>60.228999999999999</v>
      </c>
      <c r="AA20" s="9">
        <v>13.215</v>
      </c>
      <c r="AB20" s="9">
        <v>6.8730000000000002</v>
      </c>
      <c r="AC20" s="9">
        <v>6.3419999999999996</v>
      </c>
      <c r="AD20" s="9">
        <v>19.62</v>
      </c>
      <c r="AE20" s="9">
        <v>9.0579999999999998</v>
      </c>
      <c r="AF20" s="9">
        <v>10.561999999999999</v>
      </c>
      <c r="AG20" s="9">
        <v>22.056000000000001</v>
      </c>
      <c r="AH20" s="9">
        <v>5.1550000000000002</v>
      </c>
      <c r="AI20" s="9">
        <v>16.902000000000001</v>
      </c>
      <c r="AJ20" s="9">
        <v>45.220999999999997</v>
      </c>
      <c r="AK20" s="9">
        <v>18.797999999999998</v>
      </c>
      <c r="AL20" s="9">
        <v>26.422999999999998</v>
      </c>
      <c r="AM20" s="9">
        <v>34.753</v>
      </c>
      <c r="AN20" s="9">
        <v>33.262</v>
      </c>
      <c r="AO20" s="9">
        <v>39.360999999999997</v>
      </c>
      <c r="AP20" s="9">
        <v>34.131999999999998</v>
      </c>
      <c r="AQ20" s="9">
        <v>12.474</v>
      </c>
      <c r="AR20" s="9">
        <v>21.658000000000001</v>
      </c>
      <c r="AS20" s="9">
        <v>4.3949999999999996</v>
      </c>
      <c r="AT20" s="9">
        <v>2.3359999999999999</v>
      </c>
      <c r="AU20" s="9">
        <v>2.0590000000000002</v>
      </c>
      <c r="AV20" s="9">
        <v>6.367</v>
      </c>
      <c r="AW20" s="9">
        <v>0.745</v>
      </c>
      <c r="AX20" s="9">
        <v>5.6219999999999999</v>
      </c>
      <c r="AY20" s="9">
        <v>14.003</v>
      </c>
      <c r="AZ20" s="9">
        <v>3.4950000000000001</v>
      </c>
      <c r="BA20" s="9">
        <v>10.507999999999999</v>
      </c>
      <c r="BB20" s="9">
        <v>9.3670000000000009</v>
      </c>
      <c r="BC20" s="9">
        <v>5.8979999999999997</v>
      </c>
      <c r="BD20" s="9">
        <v>3.4689999999999999</v>
      </c>
      <c r="BE20" s="9">
        <v>13</v>
      </c>
      <c r="BF20" s="9">
        <v>17</v>
      </c>
      <c r="BG20" s="9">
        <v>13</v>
      </c>
      <c r="BH20" s="9">
        <v>66.052000000000007</v>
      </c>
      <c r="BI20" s="9">
        <v>27.591999999999999</v>
      </c>
      <c r="BJ20" s="9">
        <v>38.46</v>
      </c>
      <c r="BK20" s="9">
        <v>7.9409999999999998</v>
      </c>
      <c r="BL20" s="9">
        <v>3.2810000000000001</v>
      </c>
      <c r="BM20" s="9">
        <v>4.66</v>
      </c>
      <c r="BN20" s="9">
        <v>13.573</v>
      </c>
      <c r="BO20" s="9">
        <v>5.2149999999999999</v>
      </c>
      <c r="BP20" s="9">
        <v>8.3580000000000005</v>
      </c>
      <c r="BQ20" s="9">
        <v>16.157</v>
      </c>
      <c r="BR20" s="9">
        <v>5.8890000000000002</v>
      </c>
      <c r="BS20" s="9">
        <v>10.268000000000001</v>
      </c>
      <c r="BT20" s="9">
        <v>28.381</v>
      </c>
      <c r="BU20" s="9">
        <v>13.207000000000001</v>
      </c>
      <c r="BV20" s="9">
        <v>15.173999999999999</v>
      </c>
      <c r="BW20" s="9">
        <v>33.08</v>
      </c>
      <c r="BX20" s="9">
        <v>47</v>
      </c>
      <c r="BY20" s="9">
        <v>26</v>
      </c>
      <c r="BZ20" s="9">
        <v>62.146000000000001</v>
      </c>
      <c r="CA20" s="9">
        <v>24.908999999999999</v>
      </c>
      <c r="CB20" s="9">
        <v>37.238</v>
      </c>
      <c r="CC20" s="9">
        <v>7.9409999999999998</v>
      </c>
      <c r="CD20" s="9">
        <v>3.2810000000000001</v>
      </c>
      <c r="CE20" s="9">
        <v>4.66</v>
      </c>
      <c r="CF20" s="9">
        <v>13.221</v>
      </c>
      <c r="CG20" s="9">
        <v>5.2149999999999999</v>
      </c>
      <c r="CH20" s="9">
        <v>8.0060000000000002</v>
      </c>
      <c r="CI20" s="9">
        <v>15.882</v>
      </c>
      <c r="CJ20" s="9">
        <v>5.6139999999999999</v>
      </c>
      <c r="CK20" s="9">
        <v>10.268000000000001</v>
      </c>
      <c r="CL20" s="9">
        <v>25.102</v>
      </c>
      <c r="CM20" s="9">
        <v>10.798</v>
      </c>
      <c r="CN20" s="9">
        <v>14.304</v>
      </c>
      <c r="CO20" s="9">
        <v>26</v>
      </c>
      <c r="CP20" s="9">
        <v>36.084000000000003</v>
      </c>
      <c r="CQ20" s="9">
        <v>26</v>
      </c>
      <c r="CR20" s="9">
        <v>25.285</v>
      </c>
      <c r="CS20" s="9">
        <v>12.334</v>
      </c>
      <c r="CT20" s="9">
        <v>12.95</v>
      </c>
      <c r="CU20" s="9">
        <v>2.3460000000000001</v>
      </c>
      <c r="CV20" s="9">
        <v>1.931</v>
      </c>
      <c r="CW20" s="9">
        <v>0.41499999999999998</v>
      </c>
      <c r="CX20" s="9">
        <v>7.0359999999999996</v>
      </c>
      <c r="CY20" s="9">
        <v>2.76</v>
      </c>
      <c r="CZ20" s="9">
        <v>4.2759999999999998</v>
      </c>
      <c r="DA20" s="9">
        <v>7.62</v>
      </c>
      <c r="DB20" s="9">
        <v>2.1800000000000002</v>
      </c>
      <c r="DC20" s="9">
        <v>5.44</v>
      </c>
      <c r="DD20" s="9">
        <v>8.2829999999999995</v>
      </c>
      <c r="DE20" s="9">
        <v>5.4640000000000004</v>
      </c>
      <c r="DF20" s="9">
        <v>2.819</v>
      </c>
      <c r="DG20" s="9">
        <v>21</v>
      </c>
      <c r="DH20" s="9">
        <v>42.606999999999999</v>
      </c>
      <c r="DI20" s="9">
        <v>19.861000000000001</v>
      </c>
      <c r="DJ20" s="9">
        <v>21.216000000000001</v>
      </c>
      <c r="DK20" s="9">
        <v>6.952</v>
      </c>
      <c r="DL20" s="9">
        <v>14.263999999999999</v>
      </c>
      <c r="DM20" s="9">
        <v>3.2989999999999999</v>
      </c>
      <c r="DN20" s="9">
        <v>0.999</v>
      </c>
      <c r="DO20" s="9">
        <v>2.2999999999999998</v>
      </c>
      <c r="DP20" s="9">
        <v>4</v>
      </c>
      <c r="DQ20" s="9">
        <v>1.492</v>
      </c>
      <c r="DR20" s="9">
        <v>2.508</v>
      </c>
      <c r="DS20" s="9">
        <v>6.1159999999999997</v>
      </c>
      <c r="DT20" s="9">
        <v>2.0249999999999999</v>
      </c>
      <c r="DU20" s="9">
        <v>4.0910000000000002</v>
      </c>
      <c r="DV20" s="9">
        <v>7.8019999999999996</v>
      </c>
      <c r="DW20" s="9">
        <v>2.4359999999999999</v>
      </c>
      <c r="DX20" s="9">
        <v>5.3650000000000002</v>
      </c>
      <c r="DY20" s="9">
        <v>26</v>
      </c>
      <c r="DZ20" s="9">
        <v>20.841999999999999</v>
      </c>
      <c r="EA20" s="9">
        <v>26</v>
      </c>
      <c r="EB20" s="9">
        <v>12.946999999999999</v>
      </c>
      <c r="EC20" s="9">
        <v>4.6539999999999999</v>
      </c>
      <c r="ED20" s="9">
        <v>8.2929999999999993</v>
      </c>
      <c r="EE20" s="9">
        <v>1.3540000000000001</v>
      </c>
      <c r="EF20" s="9">
        <v>0.36899999999999999</v>
      </c>
      <c r="EG20" s="9">
        <v>0.98499999999999999</v>
      </c>
      <c r="EH20" s="9">
        <v>3.07</v>
      </c>
      <c r="EI20" s="9">
        <v>0.80300000000000005</v>
      </c>
      <c r="EJ20" s="9">
        <v>2.2669999999999999</v>
      </c>
      <c r="EK20" s="9">
        <v>3.6160000000000001</v>
      </c>
      <c r="EL20" s="9">
        <v>1.339</v>
      </c>
      <c r="EM20" s="9">
        <v>2.2770000000000001</v>
      </c>
      <c r="EN20" s="9">
        <v>4.9080000000000004</v>
      </c>
      <c r="EO20" s="9">
        <v>2.1440000000000001</v>
      </c>
      <c r="EP20" s="9">
        <v>2.7639999999999998</v>
      </c>
      <c r="EQ20" s="9">
        <v>25.535</v>
      </c>
      <c r="ER20" s="9">
        <v>33.423000000000002</v>
      </c>
      <c r="ES20" s="9">
        <v>19.140999999999998</v>
      </c>
      <c r="ET20" s="9">
        <v>8.2690000000000001</v>
      </c>
      <c r="EU20" s="9">
        <v>2.298</v>
      </c>
      <c r="EV20" s="9">
        <v>5.9710000000000001</v>
      </c>
      <c r="EW20" s="9">
        <v>1.9450000000000001</v>
      </c>
      <c r="EX20" s="9">
        <v>0.63</v>
      </c>
      <c r="EY20" s="9">
        <v>1.3140000000000001</v>
      </c>
      <c r="EZ20" s="9">
        <v>0.93</v>
      </c>
      <c r="FA20" s="9">
        <v>0.68899999999999995</v>
      </c>
      <c r="FB20" s="9">
        <v>0.24099999999999999</v>
      </c>
      <c r="FC20" s="9">
        <v>2.5</v>
      </c>
      <c r="FD20" s="9">
        <v>0.68600000000000005</v>
      </c>
      <c r="FE20" s="9">
        <v>1.8140000000000001</v>
      </c>
      <c r="FF20" s="9">
        <v>2.8940000000000001</v>
      </c>
      <c r="FG20" s="9">
        <v>0.29299999999999998</v>
      </c>
      <c r="FH20" s="9">
        <v>2.601</v>
      </c>
      <c r="FI20" s="9">
        <v>26</v>
      </c>
      <c r="FJ20" s="9">
        <v>10.164</v>
      </c>
      <c r="FK20" s="9">
        <v>26</v>
      </c>
      <c r="FL20" s="9">
        <v>15.645</v>
      </c>
      <c r="FM20" s="9">
        <v>5.6219999999999999</v>
      </c>
      <c r="FN20" s="9">
        <v>10.023</v>
      </c>
      <c r="FO20" s="9">
        <v>2.2959999999999998</v>
      </c>
      <c r="FP20" s="9">
        <v>0.35199999999999998</v>
      </c>
      <c r="FQ20" s="9">
        <v>1.9450000000000001</v>
      </c>
      <c r="FR20" s="9">
        <v>2.1859999999999999</v>
      </c>
      <c r="FS20" s="9">
        <v>0.96399999999999997</v>
      </c>
      <c r="FT20" s="9">
        <v>1.222</v>
      </c>
      <c r="FU20" s="9">
        <v>2.1459999999999999</v>
      </c>
      <c r="FV20" s="9">
        <v>1.409</v>
      </c>
      <c r="FW20" s="9">
        <v>0.73699999999999999</v>
      </c>
      <c r="FX20" s="9">
        <v>9.0169999999999995</v>
      </c>
      <c r="FY20" s="9">
        <v>2.8980000000000001</v>
      </c>
      <c r="FZ20" s="9">
        <v>6.1189999999999998</v>
      </c>
      <c r="GA20" s="9">
        <v>59.936999999999998</v>
      </c>
      <c r="GB20" s="9">
        <v>50.875999999999998</v>
      </c>
      <c r="GC20" s="9">
        <v>76.314999999999998</v>
      </c>
      <c r="GD20" s="9">
        <v>7.5540000000000003</v>
      </c>
      <c r="GE20" s="9">
        <v>3.012</v>
      </c>
      <c r="GF20" s="9">
        <v>4.5430000000000001</v>
      </c>
      <c r="GG20" s="9">
        <v>1.6220000000000001</v>
      </c>
      <c r="GH20" s="9">
        <v>0.35199999999999998</v>
      </c>
      <c r="GI20" s="9">
        <v>1.27</v>
      </c>
      <c r="GJ20" s="9">
        <v>1.887</v>
      </c>
      <c r="GK20" s="9">
        <v>0.66500000000000004</v>
      </c>
      <c r="GL20" s="9">
        <v>1.222</v>
      </c>
      <c r="GM20" s="9">
        <v>1.127</v>
      </c>
      <c r="GN20" s="9">
        <v>1.127</v>
      </c>
      <c r="GO20" s="9">
        <v>0</v>
      </c>
      <c r="GP20" s="9">
        <v>2.919</v>
      </c>
      <c r="GQ20" s="9">
        <v>0.86799999999999999</v>
      </c>
      <c r="GR20" s="9">
        <v>2.0510000000000002</v>
      </c>
      <c r="GS20" s="9">
        <v>18.577000000000002</v>
      </c>
      <c r="GT20" s="9">
        <v>24.164000000000001</v>
      </c>
      <c r="GU20" s="9">
        <v>11.189</v>
      </c>
      <c r="GV20" s="9">
        <v>8.0909999999999993</v>
      </c>
      <c r="GW20" s="9">
        <v>2.6110000000000002</v>
      </c>
      <c r="GX20" s="9">
        <v>5.48</v>
      </c>
      <c r="GY20" s="9">
        <v>0.67500000000000004</v>
      </c>
      <c r="GZ20" s="9">
        <v>0</v>
      </c>
      <c r="HA20" s="9">
        <v>0.67500000000000004</v>
      </c>
      <c r="HB20" s="9">
        <v>0.29899999999999999</v>
      </c>
      <c r="HC20" s="9">
        <v>0.29899999999999999</v>
      </c>
      <c r="HD20" s="9">
        <v>0</v>
      </c>
      <c r="HE20" s="9">
        <v>1.0189999999999999</v>
      </c>
      <c r="HF20" s="9">
        <v>0.28199999999999997</v>
      </c>
      <c r="HG20" s="9">
        <v>0.73699999999999999</v>
      </c>
      <c r="HH20" s="9">
        <v>6.0979999999999999</v>
      </c>
      <c r="HI20" s="9">
        <v>2.0299999999999998</v>
      </c>
      <c r="HJ20" s="9">
        <v>4.069</v>
      </c>
      <c r="HK20" s="9">
        <v>104</v>
      </c>
      <c r="HL20" s="9">
        <v>98.623999999999995</v>
      </c>
      <c r="HM20" s="9">
        <v>149.41499999999999</v>
      </c>
      <c r="HN20" s="9">
        <v>3.9060000000000001</v>
      </c>
      <c r="HO20" s="9">
        <v>2.6829999999999998</v>
      </c>
      <c r="HP20" s="9">
        <v>1.222</v>
      </c>
      <c r="HQ20" s="9">
        <v>0</v>
      </c>
      <c r="HR20" s="9">
        <v>0</v>
      </c>
      <c r="HS20" s="9">
        <v>0</v>
      </c>
      <c r="HT20" s="9">
        <v>0.35199999999999998</v>
      </c>
      <c r="HU20" s="9">
        <v>0</v>
      </c>
      <c r="HV20" s="9">
        <v>0.35199999999999998</v>
      </c>
      <c r="HW20" s="9">
        <v>0.27500000000000002</v>
      </c>
      <c r="HX20" s="9">
        <v>0.27500000000000002</v>
      </c>
      <c r="HY20" s="9">
        <v>0</v>
      </c>
      <c r="HZ20" s="9">
        <v>3.2789999999999999</v>
      </c>
      <c r="IA20" s="9">
        <v>2.4089999999999998</v>
      </c>
      <c r="IB20" s="9">
        <v>0.87</v>
      </c>
      <c r="IC20" s="9">
        <v>137.25399999999999</v>
      </c>
      <c r="ID20" s="9">
        <v>160.577</v>
      </c>
      <c r="IE20" s="9">
        <v>91.081999999999994</v>
      </c>
      <c r="IF20" s="9">
        <v>58.195999999999998</v>
      </c>
      <c r="IG20" s="9">
        <v>25.332999999999998</v>
      </c>
      <c r="IH20" s="9">
        <v>32.863999999999997</v>
      </c>
      <c r="II20" s="9">
        <v>7.593</v>
      </c>
      <c r="IJ20" s="9">
        <v>2.9329999999999998</v>
      </c>
      <c r="IK20" s="9">
        <v>4.66</v>
      </c>
      <c r="IL20" s="9">
        <v>11.574999999999999</v>
      </c>
      <c r="IM20" s="9">
        <v>4.6050000000000004</v>
      </c>
      <c r="IN20" s="9">
        <v>6.97</v>
      </c>
      <c r="IO20" s="9">
        <v>14.153</v>
      </c>
      <c r="IP20" s="9">
        <v>5.1749999999999998</v>
      </c>
      <c r="IQ20" s="9">
        <v>8.9779999999999998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6013</v>
      </c>
      <c r="C1" s="3" t="s">
        <v>6014</v>
      </c>
      <c r="D1" s="3" t="s">
        <v>6015</v>
      </c>
      <c r="E1" s="3" t="s">
        <v>6016</v>
      </c>
      <c r="F1" s="3" t="s">
        <v>6017</v>
      </c>
      <c r="G1" s="3" t="s">
        <v>6018</v>
      </c>
      <c r="H1" s="3" t="s">
        <v>6019</v>
      </c>
      <c r="I1" s="3" t="s">
        <v>6020</v>
      </c>
      <c r="J1" s="3" t="s">
        <v>6021</v>
      </c>
      <c r="K1" s="3" t="s">
        <v>6022</v>
      </c>
      <c r="L1" s="3" t="s">
        <v>6023</v>
      </c>
      <c r="M1" s="3" t="s">
        <v>6024</v>
      </c>
      <c r="N1" s="3" t="s">
        <v>6025</v>
      </c>
      <c r="O1" s="3" t="s">
        <v>6026</v>
      </c>
      <c r="P1" s="3" t="s">
        <v>6027</v>
      </c>
      <c r="Q1" s="3" t="s">
        <v>6028</v>
      </c>
      <c r="R1" s="3" t="s">
        <v>6029</v>
      </c>
      <c r="S1" s="3" t="s">
        <v>6030</v>
      </c>
      <c r="T1" s="3" t="s">
        <v>6031</v>
      </c>
      <c r="U1" s="3" t="s">
        <v>6032</v>
      </c>
      <c r="V1" s="3" t="s">
        <v>6033</v>
      </c>
      <c r="W1" s="3" t="s">
        <v>6034</v>
      </c>
      <c r="X1" s="3" t="s">
        <v>6035</v>
      </c>
      <c r="Y1" s="3" t="s">
        <v>6036</v>
      </c>
      <c r="Z1" s="3" t="s">
        <v>6037</v>
      </c>
      <c r="AA1" s="3" t="s">
        <v>6038</v>
      </c>
      <c r="AB1" s="3" t="s">
        <v>6039</v>
      </c>
      <c r="AC1" s="3" t="s">
        <v>6040</v>
      </c>
      <c r="AD1" s="3" t="s">
        <v>6041</v>
      </c>
      <c r="AE1" s="3" t="s">
        <v>6042</v>
      </c>
      <c r="AF1" s="3" t="s">
        <v>6043</v>
      </c>
      <c r="AG1" s="3" t="s">
        <v>6044</v>
      </c>
      <c r="AH1" s="3" t="s">
        <v>6045</v>
      </c>
      <c r="AI1" s="3" t="s">
        <v>6046</v>
      </c>
      <c r="AJ1" s="3" t="s">
        <v>6047</v>
      </c>
      <c r="AK1" s="3" t="s">
        <v>6048</v>
      </c>
      <c r="AL1" s="3" t="s">
        <v>6049</v>
      </c>
      <c r="AM1" s="3" t="s">
        <v>6050</v>
      </c>
      <c r="AN1" s="3" t="s">
        <v>6051</v>
      </c>
      <c r="AO1" s="3" t="s">
        <v>6052</v>
      </c>
      <c r="AP1" s="3" t="s">
        <v>6053</v>
      </c>
      <c r="AQ1" s="3" t="s">
        <v>6054</v>
      </c>
      <c r="AR1" s="3" t="s">
        <v>6055</v>
      </c>
      <c r="AS1" s="3" t="s">
        <v>6056</v>
      </c>
      <c r="AT1" s="3" t="s">
        <v>6057</v>
      </c>
      <c r="AU1" s="3" t="s">
        <v>6058</v>
      </c>
      <c r="AV1" s="3" t="s">
        <v>6059</v>
      </c>
      <c r="AW1" s="3" t="s">
        <v>6060</v>
      </c>
      <c r="AX1" s="3" t="s">
        <v>6061</v>
      </c>
      <c r="AY1" s="3" t="s">
        <v>6062</v>
      </c>
      <c r="AZ1" s="3" t="s">
        <v>6063</v>
      </c>
      <c r="BA1" s="3" t="s">
        <v>6064</v>
      </c>
      <c r="BB1" s="3" t="s">
        <v>6065</v>
      </c>
      <c r="BC1" s="3" t="s">
        <v>6066</v>
      </c>
      <c r="BD1" s="3" t="s">
        <v>6067</v>
      </c>
      <c r="BE1" s="3" t="s">
        <v>6068</v>
      </c>
      <c r="BF1" s="3" t="s">
        <v>6069</v>
      </c>
      <c r="BG1" s="3" t="s">
        <v>6070</v>
      </c>
      <c r="BH1" s="3" t="s">
        <v>6071</v>
      </c>
      <c r="BI1" s="3" t="s">
        <v>6072</v>
      </c>
      <c r="BJ1" s="3" t="s">
        <v>6073</v>
      </c>
      <c r="BK1" s="3" t="s">
        <v>6074</v>
      </c>
      <c r="BL1" s="3" t="s">
        <v>6075</v>
      </c>
      <c r="BM1" s="3" t="s">
        <v>6076</v>
      </c>
      <c r="BN1" s="3" t="s">
        <v>6077</v>
      </c>
      <c r="BO1" s="3" t="s">
        <v>6078</v>
      </c>
      <c r="BP1" s="3" t="s">
        <v>6079</v>
      </c>
      <c r="BQ1" s="3" t="s">
        <v>6080</v>
      </c>
      <c r="BR1" s="3" t="s">
        <v>6081</v>
      </c>
      <c r="BS1" s="3" t="s">
        <v>6082</v>
      </c>
      <c r="BT1" s="3" t="s">
        <v>6083</v>
      </c>
      <c r="BU1" s="3" t="s">
        <v>6084</v>
      </c>
      <c r="BV1" s="3" t="s">
        <v>6085</v>
      </c>
      <c r="BW1" s="3" t="s">
        <v>6086</v>
      </c>
      <c r="BX1" s="3" t="s">
        <v>6087</v>
      </c>
      <c r="BY1" s="3" t="s">
        <v>6088</v>
      </c>
      <c r="BZ1" s="3" t="s">
        <v>6089</v>
      </c>
      <c r="CA1" s="3" t="s">
        <v>6090</v>
      </c>
      <c r="CB1" s="3" t="s">
        <v>6091</v>
      </c>
      <c r="CC1" s="3" t="s">
        <v>6092</v>
      </c>
      <c r="CD1" s="3" t="s">
        <v>6093</v>
      </c>
      <c r="CE1" s="3" t="s">
        <v>6094</v>
      </c>
      <c r="CF1" s="3" t="s">
        <v>6095</v>
      </c>
      <c r="CG1" s="3" t="s">
        <v>6096</v>
      </c>
      <c r="CH1" s="3" t="s">
        <v>6097</v>
      </c>
      <c r="CI1" s="3" t="s">
        <v>6098</v>
      </c>
      <c r="CJ1" s="3" t="s">
        <v>6099</v>
      </c>
      <c r="CK1" s="3" t="s">
        <v>6100</v>
      </c>
      <c r="CL1" s="3" t="s">
        <v>6101</v>
      </c>
      <c r="CM1" s="3" t="s">
        <v>6102</v>
      </c>
      <c r="CN1" s="3" t="s">
        <v>6103</v>
      </c>
      <c r="CO1" s="3" t="s">
        <v>6104</v>
      </c>
      <c r="CP1" s="3" t="s">
        <v>6105</v>
      </c>
      <c r="CQ1" s="3" t="s">
        <v>6106</v>
      </c>
      <c r="CR1" s="3" t="s">
        <v>6107</v>
      </c>
      <c r="CS1" s="3" t="s">
        <v>6108</v>
      </c>
      <c r="CT1" s="3" t="s">
        <v>6109</v>
      </c>
      <c r="CU1" s="3" t="s">
        <v>6110</v>
      </c>
      <c r="CV1" s="3" t="s">
        <v>6111</v>
      </c>
      <c r="CW1" s="3" t="s">
        <v>6112</v>
      </c>
      <c r="CX1" s="3" t="s">
        <v>6113</v>
      </c>
      <c r="CY1" s="3" t="s">
        <v>6114</v>
      </c>
      <c r="CZ1" s="3" t="s">
        <v>6115</v>
      </c>
      <c r="DA1" s="3" t="s">
        <v>6116</v>
      </c>
      <c r="DB1" s="3" t="s">
        <v>6117</v>
      </c>
      <c r="DC1" s="3" t="s">
        <v>6118</v>
      </c>
      <c r="DD1" s="3" t="s">
        <v>6119</v>
      </c>
      <c r="DE1" s="3" t="s">
        <v>6120</v>
      </c>
      <c r="DF1" s="3" t="s">
        <v>6121</v>
      </c>
      <c r="DG1" s="3" t="s">
        <v>6122</v>
      </c>
      <c r="DH1" s="3" t="s">
        <v>6123</v>
      </c>
      <c r="DI1" s="3" t="s">
        <v>6124</v>
      </c>
      <c r="DJ1" s="3" t="s">
        <v>6125</v>
      </c>
      <c r="DK1" s="3" t="s">
        <v>6126</v>
      </c>
      <c r="DL1" s="3" t="s">
        <v>6127</v>
      </c>
      <c r="DM1" s="3" t="s">
        <v>6128</v>
      </c>
      <c r="DN1" s="3" t="s">
        <v>6129</v>
      </c>
      <c r="DO1" s="3" t="s">
        <v>6130</v>
      </c>
      <c r="DP1" s="3" t="s">
        <v>6131</v>
      </c>
      <c r="DQ1" s="3" t="s">
        <v>6132</v>
      </c>
      <c r="DR1" s="3" t="s">
        <v>6133</v>
      </c>
      <c r="DS1" s="3" t="s">
        <v>6134</v>
      </c>
      <c r="DT1" s="3" t="s">
        <v>6135</v>
      </c>
      <c r="DU1" s="3" t="s">
        <v>6136</v>
      </c>
      <c r="DV1" s="3" t="s">
        <v>6137</v>
      </c>
      <c r="DW1" s="3" t="s">
        <v>6138</v>
      </c>
      <c r="DX1" s="3" t="s">
        <v>6139</v>
      </c>
      <c r="DY1" s="3" t="s">
        <v>6140</v>
      </c>
      <c r="DZ1" s="3" t="s">
        <v>6141</v>
      </c>
      <c r="EA1" s="3" t="s">
        <v>6142</v>
      </c>
      <c r="EB1" s="3" t="s">
        <v>6143</v>
      </c>
      <c r="EC1" s="3" t="s">
        <v>6144</v>
      </c>
      <c r="ED1" s="3" t="s">
        <v>6145</v>
      </c>
      <c r="EE1" s="3" t="s">
        <v>6146</v>
      </c>
      <c r="EF1" s="3" t="s">
        <v>6147</v>
      </c>
      <c r="EG1" s="3" t="s">
        <v>6148</v>
      </c>
      <c r="EH1" s="3" t="s">
        <v>6149</v>
      </c>
      <c r="EI1" s="3" t="s">
        <v>6150</v>
      </c>
      <c r="EJ1" s="3" t="s">
        <v>6151</v>
      </c>
      <c r="EK1" s="3" t="s">
        <v>6152</v>
      </c>
      <c r="EL1" s="3" t="s">
        <v>6153</v>
      </c>
      <c r="EM1" s="3" t="s">
        <v>6154</v>
      </c>
      <c r="EN1" s="3" t="s">
        <v>6155</v>
      </c>
      <c r="EO1" s="3" t="s">
        <v>6156</v>
      </c>
      <c r="EP1" s="3" t="s">
        <v>6157</v>
      </c>
      <c r="EQ1" s="3" t="s">
        <v>6158</v>
      </c>
      <c r="ER1" s="3" t="s">
        <v>6159</v>
      </c>
      <c r="ES1" s="3" t="s">
        <v>6160</v>
      </c>
      <c r="ET1" s="3" t="s">
        <v>6161</v>
      </c>
      <c r="EU1" s="3" t="s">
        <v>6162</v>
      </c>
      <c r="EV1" s="3" t="s">
        <v>6163</v>
      </c>
      <c r="EW1" s="3" t="s">
        <v>6164</v>
      </c>
      <c r="EX1" s="3" t="s">
        <v>6165</v>
      </c>
      <c r="EY1" s="3" t="s">
        <v>6166</v>
      </c>
      <c r="EZ1" s="3" t="s">
        <v>6167</v>
      </c>
      <c r="FA1" s="3" t="s">
        <v>6168</v>
      </c>
      <c r="FB1" s="3" t="s">
        <v>6169</v>
      </c>
      <c r="FC1" s="3" t="s">
        <v>6170</v>
      </c>
      <c r="FD1" s="3" t="s">
        <v>6171</v>
      </c>
      <c r="FE1" s="3" t="s">
        <v>6172</v>
      </c>
      <c r="FF1" s="3" t="s">
        <v>6173</v>
      </c>
      <c r="FG1" s="3" t="s">
        <v>6174</v>
      </c>
      <c r="FH1" s="3" t="s">
        <v>6175</v>
      </c>
      <c r="FI1" s="3" t="s">
        <v>6176</v>
      </c>
      <c r="FJ1" s="3" t="s">
        <v>6177</v>
      </c>
      <c r="FK1" s="3" t="s">
        <v>6178</v>
      </c>
      <c r="FL1" s="3" t="s">
        <v>6179</v>
      </c>
      <c r="FM1" s="3" t="s">
        <v>6180</v>
      </c>
      <c r="FN1" s="3" t="s">
        <v>6181</v>
      </c>
      <c r="FO1" s="3" t="s">
        <v>6182</v>
      </c>
      <c r="FP1" s="3" t="s">
        <v>6183</v>
      </c>
      <c r="FQ1" s="3" t="s">
        <v>6184</v>
      </c>
      <c r="FR1" s="3" t="s">
        <v>6185</v>
      </c>
      <c r="FS1" s="3" t="s">
        <v>6186</v>
      </c>
      <c r="FT1" s="3" t="s">
        <v>6187</v>
      </c>
      <c r="FU1" s="3" t="s">
        <v>6188</v>
      </c>
      <c r="FV1" s="3" t="s">
        <v>6189</v>
      </c>
      <c r="FW1" s="3" t="s">
        <v>6190</v>
      </c>
      <c r="FX1" s="3" t="s">
        <v>6191</v>
      </c>
      <c r="FY1" s="3" t="s">
        <v>6192</v>
      </c>
      <c r="FZ1" s="3" t="s">
        <v>6193</v>
      </c>
      <c r="GA1" s="3" t="s">
        <v>6194</v>
      </c>
      <c r="GB1" s="3" t="s">
        <v>6195</v>
      </c>
      <c r="GC1" s="3" t="s">
        <v>6196</v>
      </c>
      <c r="GD1" s="3" t="s">
        <v>6197</v>
      </c>
      <c r="GE1" s="3" t="s">
        <v>6198</v>
      </c>
      <c r="GF1" s="3" t="s">
        <v>6199</v>
      </c>
      <c r="GG1" s="3" t="s">
        <v>6200</v>
      </c>
      <c r="GH1" s="3" t="s">
        <v>6201</v>
      </c>
      <c r="GI1" s="3" t="s">
        <v>6202</v>
      </c>
      <c r="GJ1" s="3" t="s">
        <v>6203</v>
      </c>
      <c r="GK1" s="3" t="s">
        <v>6204</v>
      </c>
      <c r="GL1" s="3" t="s">
        <v>6205</v>
      </c>
      <c r="GM1" s="3" t="s">
        <v>6206</v>
      </c>
      <c r="GN1" s="3" t="s">
        <v>6207</v>
      </c>
      <c r="GO1" s="3" t="s">
        <v>6208</v>
      </c>
      <c r="GP1" s="3" t="s">
        <v>6209</v>
      </c>
      <c r="GQ1" s="3" t="s">
        <v>6210</v>
      </c>
      <c r="GR1" s="3" t="s">
        <v>6211</v>
      </c>
      <c r="GS1" s="3" t="s">
        <v>6212</v>
      </c>
      <c r="GT1" s="3" t="s">
        <v>6213</v>
      </c>
      <c r="GU1" s="3" t="s">
        <v>6214</v>
      </c>
      <c r="GV1" s="3" t="s">
        <v>6215</v>
      </c>
      <c r="GW1" s="3" t="s">
        <v>6216</v>
      </c>
      <c r="GX1" s="3" t="s">
        <v>6217</v>
      </c>
      <c r="GY1" s="3" t="s">
        <v>6218</v>
      </c>
      <c r="GZ1" s="3" t="s">
        <v>6219</v>
      </c>
      <c r="HA1" s="3" t="s">
        <v>6220</v>
      </c>
      <c r="HB1" s="3" t="s">
        <v>6221</v>
      </c>
      <c r="HC1" s="3" t="s">
        <v>6222</v>
      </c>
      <c r="HD1" s="3" t="s">
        <v>6223</v>
      </c>
      <c r="HE1" s="3" t="s">
        <v>6224</v>
      </c>
      <c r="HF1" s="3" t="s">
        <v>6225</v>
      </c>
      <c r="HG1" s="3" t="s">
        <v>6226</v>
      </c>
      <c r="HH1" s="3" t="s">
        <v>6227</v>
      </c>
      <c r="HI1" s="3" t="s">
        <v>6228</v>
      </c>
      <c r="HJ1" s="3" t="s">
        <v>6229</v>
      </c>
      <c r="HK1" s="3" t="s">
        <v>6230</v>
      </c>
      <c r="HL1" s="3" t="s">
        <v>6231</v>
      </c>
      <c r="HM1" s="3" t="s">
        <v>6232</v>
      </c>
      <c r="HN1" s="3" t="s">
        <v>6233</v>
      </c>
      <c r="HO1" s="3" t="s">
        <v>6234</v>
      </c>
      <c r="HP1" s="3" t="s">
        <v>6235</v>
      </c>
      <c r="HQ1" s="3" t="s">
        <v>6236</v>
      </c>
      <c r="HR1" s="3" t="s">
        <v>6237</v>
      </c>
      <c r="HS1" s="3" t="s">
        <v>6238</v>
      </c>
      <c r="HT1" s="3" t="s">
        <v>6239</v>
      </c>
      <c r="HU1" s="3" t="s">
        <v>6240</v>
      </c>
      <c r="HV1" s="3" t="s">
        <v>6241</v>
      </c>
      <c r="HW1" s="3" t="s">
        <v>6242</v>
      </c>
      <c r="HX1" s="3" t="s">
        <v>6243</v>
      </c>
      <c r="HY1" s="3" t="s">
        <v>6244</v>
      </c>
      <c r="HZ1" s="3" t="s">
        <v>6245</v>
      </c>
      <c r="IA1" s="3" t="s">
        <v>6246</v>
      </c>
      <c r="IB1" s="3" t="s">
        <v>6247</v>
      </c>
      <c r="IC1" s="3" t="s">
        <v>6248</v>
      </c>
      <c r="ID1" s="3" t="s">
        <v>6249</v>
      </c>
      <c r="IE1" s="3" t="s">
        <v>6250</v>
      </c>
      <c r="IF1" s="3" t="s">
        <v>6251</v>
      </c>
      <c r="IG1" s="3" t="s">
        <v>6252</v>
      </c>
      <c r="IH1" s="3" t="s">
        <v>6253</v>
      </c>
      <c r="II1" s="3" t="s">
        <v>6254</v>
      </c>
      <c r="IJ1" s="3" t="s">
        <v>6255</v>
      </c>
      <c r="IK1" s="3" t="s">
        <v>6256</v>
      </c>
      <c r="IL1" s="3" t="s">
        <v>6257</v>
      </c>
      <c r="IM1" s="3" t="s">
        <v>6258</v>
      </c>
      <c r="IN1" s="3" t="s">
        <v>6259</v>
      </c>
      <c r="IO1" s="3" t="s">
        <v>6260</v>
      </c>
      <c r="IP1" s="3" t="s">
        <v>6261</v>
      </c>
      <c r="IQ1" s="3" t="s">
        <v>6262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6263</v>
      </c>
      <c r="C10" s="8" t="s">
        <v>6264</v>
      </c>
      <c r="D10" s="8" t="s">
        <v>6265</v>
      </c>
      <c r="E10" s="8" t="s">
        <v>6266</v>
      </c>
      <c r="F10" s="8" t="s">
        <v>6267</v>
      </c>
      <c r="G10" s="8" t="s">
        <v>6268</v>
      </c>
      <c r="H10" s="8" t="s">
        <v>6269</v>
      </c>
      <c r="I10" s="8" t="s">
        <v>6270</v>
      </c>
      <c r="J10" s="8" t="s">
        <v>6271</v>
      </c>
      <c r="K10" s="8" t="s">
        <v>6272</v>
      </c>
      <c r="L10" s="8" t="s">
        <v>6273</v>
      </c>
      <c r="M10" s="8" t="s">
        <v>6274</v>
      </c>
      <c r="N10" s="8" t="s">
        <v>6275</v>
      </c>
      <c r="O10" s="8" t="s">
        <v>6276</v>
      </c>
      <c r="P10" s="8" t="s">
        <v>6277</v>
      </c>
      <c r="Q10" s="8" t="s">
        <v>6278</v>
      </c>
      <c r="R10" s="8" t="s">
        <v>6279</v>
      </c>
      <c r="S10" s="8" t="s">
        <v>6280</v>
      </c>
      <c r="T10" s="8" t="s">
        <v>6281</v>
      </c>
      <c r="U10" s="8" t="s">
        <v>6282</v>
      </c>
      <c r="V10" s="8" t="s">
        <v>6283</v>
      </c>
      <c r="W10" s="8" t="s">
        <v>6284</v>
      </c>
      <c r="X10" s="8" t="s">
        <v>6285</v>
      </c>
      <c r="Y10" s="8" t="s">
        <v>6286</v>
      </c>
      <c r="Z10" s="8" t="s">
        <v>6287</v>
      </c>
      <c r="AA10" s="8" t="s">
        <v>6288</v>
      </c>
      <c r="AB10" s="8" t="s">
        <v>6289</v>
      </c>
      <c r="AC10" s="8" t="s">
        <v>6290</v>
      </c>
      <c r="AD10" s="8" t="s">
        <v>6291</v>
      </c>
      <c r="AE10" s="8" t="s">
        <v>6292</v>
      </c>
      <c r="AF10" s="8" t="s">
        <v>6293</v>
      </c>
      <c r="AG10" s="8" t="s">
        <v>6294</v>
      </c>
      <c r="AH10" s="8" t="s">
        <v>6295</v>
      </c>
      <c r="AI10" s="8" t="s">
        <v>6296</v>
      </c>
      <c r="AJ10" s="8" t="s">
        <v>6297</v>
      </c>
      <c r="AK10" s="8" t="s">
        <v>6298</v>
      </c>
      <c r="AL10" s="8" t="s">
        <v>6299</v>
      </c>
      <c r="AM10" s="8" t="s">
        <v>6300</v>
      </c>
      <c r="AN10" s="8" t="s">
        <v>6301</v>
      </c>
      <c r="AO10" s="8" t="s">
        <v>6302</v>
      </c>
      <c r="AP10" s="8" t="s">
        <v>6303</v>
      </c>
      <c r="AQ10" s="8" t="s">
        <v>6304</v>
      </c>
      <c r="AR10" s="8" t="s">
        <v>6305</v>
      </c>
      <c r="AS10" s="8" t="s">
        <v>6306</v>
      </c>
      <c r="AT10" s="8" t="s">
        <v>6307</v>
      </c>
      <c r="AU10" s="8" t="s">
        <v>6308</v>
      </c>
      <c r="AV10" s="8" t="s">
        <v>6309</v>
      </c>
      <c r="AW10" s="8" t="s">
        <v>6310</v>
      </c>
      <c r="AX10" s="8" t="s">
        <v>6311</v>
      </c>
      <c r="AY10" s="8" t="s">
        <v>6312</v>
      </c>
      <c r="AZ10" s="8" t="s">
        <v>6313</v>
      </c>
      <c r="BA10" s="8" t="s">
        <v>6314</v>
      </c>
      <c r="BB10" s="8" t="s">
        <v>6315</v>
      </c>
      <c r="BC10" s="8" t="s">
        <v>6316</v>
      </c>
      <c r="BD10" s="8" t="s">
        <v>6317</v>
      </c>
      <c r="BE10" s="8" t="s">
        <v>6318</v>
      </c>
      <c r="BF10" s="8" t="s">
        <v>6319</v>
      </c>
      <c r="BG10" s="8" t="s">
        <v>6320</v>
      </c>
      <c r="BH10" s="8" t="s">
        <v>6321</v>
      </c>
      <c r="BI10" s="8" t="s">
        <v>6322</v>
      </c>
      <c r="BJ10" s="8" t="s">
        <v>6323</v>
      </c>
      <c r="BK10" s="8" t="s">
        <v>6324</v>
      </c>
      <c r="BL10" s="8" t="s">
        <v>6325</v>
      </c>
      <c r="BM10" s="8" t="s">
        <v>6326</v>
      </c>
      <c r="BN10" s="8" t="s">
        <v>6327</v>
      </c>
      <c r="BO10" s="8" t="s">
        <v>6328</v>
      </c>
      <c r="BP10" s="8" t="s">
        <v>6329</v>
      </c>
      <c r="BQ10" s="8" t="s">
        <v>6330</v>
      </c>
      <c r="BR10" s="8" t="s">
        <v>6331</v>
      </c>
      <c r="BS10" s="8" t="s">
        <v>6332</v>
      </c>
      <c r="BT10" s="8" t="s">
        <v>6333</v>
      </c>
      <c r="BU10" s="8" t="s">
        <v>6334</v>
      </c>
      <c r="BV10" s="8" t="s">
        <v>6335</v>
      </c>
      <c r="BW10" s="8" t="s">
        <v>6336</v>
      </c>
      <c r="BX10" s="8" t="s">
        <v>6337</v>
      </c>
      <c r="BY10" s="8" t="s">
        <v>6338</v>
      </c>
      <c r="BZ10" s="8" t="s">
        <v>6339</v>
      </c>
      <c r="CA10" s="8" t="s">
        <v>6340</v>
      </c>
      <c r="CB10" s="8" t="s">
        <v>6341</v>
      </c>
      <c r="CC10" s="8" t="s">
        <v>6342</v>
      </c>
      <c r="CD10" s="8" t="s">
        <v>6343</v>
      </c>
      <c r="CE10" s="8" t="s">
        <v>6344</v>
      </c>
      <c r="CF10" s="8" t="s">
        <v>6345</v>
      </c>
      <c r="CG10" s="8" t="s">
        <v>6346</v>
      </c>
      <c r="CH10" s="8" t="s">
        <v>6347</v>
      </c>
      <c r="CI10" s="8" t="s">
        <v>6348</v>
      </c>
      <c r="CJ10" s="8" t="s">
        <v>6349</v>
      </c>
      <c r="CK10" s="8" t="s">
        <v>6350</v>
      </c>
      <c r="CL10" s="8" t="s">
        <v>6351</v>
      </c>
      <c r="CM10" s="8" t="s">
        <v>6352</v>
      </c>
      <c r="CN10" s="8" t="s">
        <v>6353</v>
      </c>
      <c r="CO10" s="8" t="s">
        <v>6354</v>
      </c>
      <c r="CP10" s="8" t="s">
        <v>6355</v>
      </c>
      <c r="CQ10" s="8" t="s">
        <v>6356</v>
      </c>
      <c r="CR10" s="8" t="s">
        <v>6357</v>
      </c>
      <c r="CS10" s="8" t="s">
        <v>6358</v>
      </c>
      <c r="CT10" s="8" t="s">
        <v>6359</v>
      </c>
      <c r="CU10" s="8" t="s">
        <v>6360</v>
      </c>
      <c r="CV10" s="8" t="s">
        <v>6361</v>
      </c>
      <c r="CW10" s="8" t="s">
        <v>6362</v>
      </c>
      <c r="CX10" s="8" t="s">
        <v>6363</v>
      </c>
      <c r="CY10" s="8" t="s">
        <v>6364</v>
      </c>
      <c r="CZ10" s="8" t="s">
        <v>6365</v>
      </c>
      <c r="DA10" s="8" t="s">
        <v>6366</v>
      </c>
      <c r="DB10" s="8" t="s">
        <v>6367</v>
      </c>
      <c r="DC10" s="8" t="s">
        <v>6368</v>
      </c>
      <c r="DD10" s="8" t="s">
        <v>6369</v>
      </c>
      <c r="DE10" s="8" t="s">
        <v>6370</v>
      </c>
      <c r="DF10" s="8" t="s">
        <v>6371</v>
      </c>
      <c r="DG10" s="8" t="s">
        <v>6372</v>
      </c>
      <c r="DH10" s="8" t="s">
        <v>6373</v>
      </c>
      <c r="DI10" s="8" t="s">
        <v>6374</v>
      </c>
      <c r="DJ10" s="8" t="s">
        <v>6375</v>
      </c>
      <c r="DK10" s="8" t="s">
        <v>6376</v>
      </c>
      <c r="DL10" s="8" t="s">
        <v>6377</v>
      </c>
      <c r="DM10" s="8" t="s">
        <v>6378</v>
      </c>
      <c r="DN10" s="8" t="s">
        <v>6379</v>
      </c>
      <c r="DO10" s="8" t="s">
        <v>6380</v>
      </c>
      <c r="DP10" s="8" t="s">
        <v>6381</v>
      </c>
      <c r="DQ10" s="8" t="s">
        <v>6382</v>
      </c>
      <c r="DR10" s="8" t="s">
        <v>6383</v>
      </c>
      <c r="DS10" s="8" t="s">
        <v>6384</v>
      </c>
      <c r="DT10" s="8" t="s">
        <v>6385</v>
      </c>
      <c r="DU10" s="8" t="s">
        <v>6386</v>
      </c>
      <c r="DV10" s="8" t="s">
        <v>6387</v>
      </c>
      <c r="DW10" s="8" t="s">
        <v>6388</v>
      </c>
      <c r="DX10" s="8" t="s">
        <v>6389</v>
      </c>
      <c r="DY10" s="8" t="s">
        <v>6390</v>
      </c>
      <c r="DZ10" s="8" t="s">
        <v>6391</v>
      </c>
      <c r="EA10" s="8" t="s">
        <v>6392</v>
      </c>
      <c r="EB10" s="8" t="s">
        <v>6393</v>
      </c>
      <c r="EC10" s="8" t="s">
        <v>6394</v>
      </c>
      <c r="ED10" s="8" t="s">
        <v>6395</v>
      </c>
      <c r="EE10" s="8" t="s">
        <v>6396</v>
      </c>
      <c r="EF10" s="8" t="s">
        <v>6397</v>
      </c>
      <c r="EG10" s="8" t="s">
        <v>6398</v>
      </c>
      <c r="EH10" s="8" t="s">
        <v>6399</v>
      </c>
      <c r="EI10" s="8" t="s">
        <v>6400</v>
      </c>
      <c r="EJ10" s="8" t="s">
        <v>6401</v>
      </c>
      <c r="EK10" s="8" t="s">
        <v>6402</v>
      </c>
      <c r="EL10" s="8" t="s">
        <v>6403</v>
      </c>
      <c r="EM10" s="8" t="s">
        <v>6404</v>
      </c>
      <c r="EN10" s="8" t="s">
        <v>6405</v>
      </c>
      <c r="EO10" s="8" t="s">
        <v>6406</v>
      </c>
      <c r="EP10" s="8" t="s">
        <v>6407</v>
      </c>
      <c r="EQ10" s="8" t="s">
        <v>6408</v>
      </c>
      <c r="ER10" s="8" t="s">
        <v>6409</v>
      </c>
      <c r="ES10" s="8" t="s">
        <v>6410</v>
      </c>
      <c r="ET10" s="8" t="s">
        <v>6411</v>
      </c>
      <c r="EU10" s="8" t="s">
        <v>6412</v>
      </c>
      <c r="EV10" s="8" t="s">
        <v>6413</v>
      </c>
      <c r="EW10" s="8" t="s">
        <v>6414</v>
      </c>
      <c r="EX10" s="8" t="s">
        <v>6415</v>
      </c>
      <c r="EY10" s="8" t="s">
        <v>6416</v>
      </c>
      <c r="EZ10" s="8" t="s">
        <v>6417</v>
      </c>
      <c r="FA10" s="8" t="s">
        <v>6418</v>
      </c>
      <c r="FB10" s="8" t="s">
        <v>6419</v>
      </c>
      <c r="FC10" s="8" t="s">
        <v>6420</v>
      </c>
      <c r="FD10" s="8" t="s">
        <v>6421</v>
      </c>
      <c r="FE10" s="8" t="s">
        <v>6422</v>
      </c>
      <c r="FF10" s="8" t="s">
        <v>6423</v>
      </c>
      <c r="FG10" s="8" t="s">
        <v>6424</v>
      </c>
      <c r="FH10" s="8" t="s">
        <v>6425</v>
      </c>
      <c r="FI10" s="8" t="s">
        <v>6426</v>
      </c>
      <c r="FJ10" s="8" t="s">
        <v>6427</v>
      </c>
      <c r="FK10" s="8" t="s">
        <v>6428</v>
      </c>
      <c r="FL10" s="8" t="s">
        <v>6429</v>
      </c>
      <c r="FM10" s="8" t="s">
        <v>6430</v>
      </c>
      <c r="FN10" s="8" t="s">
        <v>6431</v>
      </c>
      <c r="FO10" s="8" t="s">
        <v>6432</v>
      </c>
      <c r="FP10" s="8" t="s">
        <v>6433</v>
      </c>
      <c r="FQ10" s="8" t="s">
        <v>6434</v>
      </c>
      <c r="FR10" s="8" t="s">
        <v>6435</v>
      </c>
      <c r="FS10" s="8" t="s">
        <v>6436</v>
      </c>
      <c r="FT10" s="8" t="s">
        <v>6437</v>
      </c>
      <c r="FU10" s="8" t="s">
        <v>6438</v>
      </c>
      <c r="FV10" s="8" t="s">
        <v>6439</v>
      </c>
      <c r="FW10" s="8" t="s">
        <v>6440</v>
      </c>
      <c r="FX10" s="8" t="s">
        <v>6441</v>
      </c>
      <c r="FY10" s="8" t="s">
        <v>6442</v>
      </c>
      <c r="FZ10" s="8" t="s">
        <v>6443</v>
      </c>
      <c r="GA10" s="8" t="s">
        <v>6444</v>
      </c>
      <c r="GB10" s="8" t="s">
        <v>6445</v>
      </c>
      <c r="GC10" s="8" t="s">
        <v>6446</v>
      </c>
      <c r="GD10" s="8" t="s">
        <v>6447</v>
      </c>
      <c r="GE10" s="8" t="s">
        <v>6448</v>
      </c>
      <c r="GF10" s="8" t="s">
        <v>6449</v>
      </c>
      <c r="GG10" s="8" t="s">
        <v>6450</v>
      </c>
      <c r="GH10" s="8" t="s">
        <v>6451</v>
      </c>
      <c r="GI10" s="8" t="s">
        <v>6452</v>
      </c>
      <c r="GJ10" s="8" t="s">
        <v>6453</v>
      </c>
      <c r="GK10" s="8" t="s">
        <v>6454</v>
      </c>
      <c r="GL10" s="8" t="s">
        <v>6455</v>
      </c>
      <c r="GM10" s="8" t="s">
        <v>6456</v>
      </c>
      <c r="GN10" s="8" t="s">
        <v>6457</v>
      </c>
      <c r="GO10" s="8" t="s">
        <v>6458</v>
      </c>
      <c r="GP10" s="8" t="s">
        <v>6459</v>
      </c>
      <c r="GQ10" s="8" t="s">
        <v>6460</v>
      </c>
      <c r="GR10" s="8" t="s">
        <v>6461</v>
      </c>
      <c r="GS10" s="8" t="s">
        <v>6462</v>
      </c>
      <c r="GT10" s="8" t="s">
        <v>6463</v>
      </c>
      <c r="GU10" s="8" t="s">
        <v>6464</v>
      </c>
      <c r="GV10" s="8" t="s">
        <v>6465</v>
      </c>
      <c r="GW10" s="8" t="s">
        <v>6466</v>
      </c>
      <c r="GX10" s="8" t="s">
        <v>6467</v>
      </c>
      <c r="GY10" s="8" t="s">
        <v>6468</v>
      </c>
      <c r="GZ10" s="8" t="s">
        <v>6469</v>
      </c>
      <c r="HA10" s="8" t="s">
        <v>6470</v>
      </c>
      <c r="HB10" s="8" t="s">
        <v>6471</v>
      </c>
      <c r="HC10" s="8" t="s">
        <v>6472</v>
      </c>
      <c r="HD10" s="8" t="s">
        <v>6473</v>
      </c>
      <c r="HE10" s="8" t="s">
        <v>6474</v>
      </c>
      <c r="HF10" s="8" t="s">
        <v>6475</v>
      </c>
      <c r="HG10" s="8" t="s">
        <v>6476</v>
      </c>
      <c r="HH10" s="8" t="s">
        <v>6477</v>
      </c>
      <c r="HI10" s="8" t="s">
        <v>6478</v>
      </c>
      <c r="HJ10" s="8" t="s">
        <v>6479</v>
      </c>
      <c r="HK10" s="8" t="s">
        <v>6480</v>
      </c>
      <c r="HL10" s="8" t="s">
        <v>6481</v>
      </c>
      <c r="HM10" s="8" t="s">
        <v>6482</v>
      </c>
      <c r="HN10" s="8" t="s">
        <v>6483</v>
      </c>
      <c r="HO10" s="8" t="s">
        <v>6484</v>
      </c>
      <c r="HP10" s="8" t="s">
        <v>6485</v>
      </c>
      <c r="HQ10" s="8" t="s">
        <v>6486</v>
      </c>
      <c r="HR10" s="8" t="s">
        <v>6487</v>
      </c>
      <c r="HS10" s="8" t="s">
        <v>6488</v>
      </c>
      <c r="HT10" s="8" t="s">
        <v>6489</v>
      </c>
      <c r="HU10" s="8" t="s">
        <v>6490</v>
      </c>
      <c r="HV10" s="8" t="s">
        <v>6491</v>
      </c>
      <c r="HW10" s="8" t="s">
        <v>6492</v>
      </c>
      <c r="HX10" s="8" t="s">
        <v>6493</v>
      </c>
      <c r="HY10" s="8" t="s">
        <v>6494</v>
      </c>
      <c r="HZ10" s="8" t="s">
        <v>6495</v>
      </c>
      <c r="IA10" s="8" t="s">
        <v>6496</v>
      </c>
      <c r="IB10" s="8" t="s">
        <v>6497</v>
      </c>
      <c r="IC10" s="8" t="s">
        <v>6498</v>
      </c>
      <c r="ID10" s="8" t="s">
        <v>6499</v>
      </c>
      <c r="IE10" s="8" t="s">
        <v>6500</v>
      </c>
      <c r="IF10" s="8" t="s">
        <v>6501</v>
      </c>
      <c r="IG10" s="8" t="s">
        <v>6502</v>
      </c>
      <c r="IH10" s="8" t="s">
        <v>6503</v>
      </c>
      <c r="II10" s="8" t="s">
        <v>6504</v>
      </c>
      <c r="IJ10" s="8" t="s">
        <v>6505</v>
      </c>
      <c r="IK10" s="8" t="s">
        <v>6506</v>
      </c>
      <c r="IL10" s="8" t="s">
        <v>6507</v>
      </c>
      <c r="IM10" s="8" t="s">
        <v>6508</v>
      </c>
      <c r="IN10" s="8" t="s">
        <v>6509</v>
      </c>
      <c r="IO10" s="8" t="s">
        <v>6510</v>
      </c>
      <c r="IP10" s="8" t="s">
        <v>6511</v>
      </c>
      <c r="IQ10" s="8" t="s">
        <v>6512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v>0</v>
      </c>
      <c r="AF11" s="9"/>
      <c r="AG11" s="9"/>
      <c r="AH11" s="9"/>
      <c r="AI11" s="9"/>
      <c r="AJ11" s="9">
        <v>0</v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>
        <v>0</v>
      </c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>
        <v>0</v>
      </c>
      <c r="DP11" s="9">
        <v>0</v>
      </c>
      <c r="DQ11" s="9">
        <v>0</v>
      </c>
      <c r="DR11" s="9"/>
      <c r="DS11" s="9">
        <v>0</v>
      </c>
      <c r="DT11" s="9"/>
      <c r="DU11" s="9"/>
      <c r="DV11" s="9"/>
      <c r="DW11" s="9">
        <v>0</v>
      </c>
      <c r="DX11" s="9"/>
      <c r="DY11" s="9"/>
      <c r="DZ11" s="9">
        <v>0</v>
      </c>
      <c r="EA11" s="9"/>
      <c r="EB11" s="9"/>
      <c r="EC11" s="9"/>
      <c r="ED11" s="9"/>
      <c r="EE11" s="9"/>
      <c r="EF11" s="9"/>
      <c r="EG11" s="9"/>
      <c r="EH11" s="9"/>
      <c r="EI11" s="9">
        <v>0</v>
      </c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>
        <v>0</v>
      </c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>
        <v>0</v>
      </c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>
        <v>0</v>
      </c>
      <c r="GJ11" s="9">
        <v>0</v>
      </c>
      <c r="GK11" s="9">
        <v>0</v>
      </c>
      <c r="GL11" s="9"/>
      <c r="GM11" s="9"/>
      <c r="GN11" s="9"/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/>
      <c r="GV11" s="9"/>
      <c r="GW11" s="9"/>
      <c r="GX11" s="9">
        <v>63.234999999999999</v>
      </c>
      <c r="GY11" s="9">
        <v>23.792999999999999</v>
      </c>
      <c r="GZ11" s="9">
        <v>39.442999999999998</v>
      </c>
      <c r="HA11" s="9">
        <v>5.52</v>
      </c>
      <c r="HB11" s="9">
        <v>2.9329999999999998</v>
      </c>
      <c r="HC11" s="9">
        <v>2.5880000000000001</v>
      </c>
      <c r="HD11" s="9">
        <v>13.558</v>
      </c>
      <c r="HE11" s="9">
        <v>4.9290000000000003</v>
      </c>
      <c r="HF11" s="9">
        <v>8.6289999999999996</v>
      </c>
      <c r="HG11" s="9">
        <v>16.544</v>
      </c>
      <c r="HH11" s="9">
        <v>6.0860000000000003</v>
      </c>
      <c r="HI11" s="9">
        <v>10.458</v>
      </c>
      <c r="HJ11" s="9">
        <v>27.611999999999998</v>
      </c>
      <c r="HK11" s="9">
        <v>9.8450000000000006</v>
      </c>
      <c r="HL11" s="9">
        <v>17.768000000000001</v>
      </c>
      <c r="HM11" s="9">
        <v>39</v>
      </c>
      <c r="HN11" s="9">
        <v>31.324000000000002</v>
      </c>
      <c r="HO11" s="9">
        <v>39</v>
      </c>
      <c r="HP11" s="9">
        <v>20.565000000000001</v>
      </c>
      <c r="HQ11" s="9">
        <v>5.8540000000000001</v>
      </c>
      <c r="HR11" s="9">
        <v>14.711</v>
      </c>
      <c r="HS11" s="9">
        <v>1.6990000000000001</v>
      </c>
      <c r="HT11" s="9">
        <v>0.76500000000000001</v>
      </c>
      <c r="HU11" s="9">
        <v>0.93400000000000005</v>
      </c>
      <c r="HV11" s="9">
        <v>4.6829999999999998</v>
      </c>
      <c r="HW11" s="9">
        <v>1.32</v>
      </c>
      <c r="HX11" s="9">
        <v>3.363</v>
      </c>
      <c r="HY11" s="9">
        <v>4.9589999999999996</v>
      </c>
      <c r="HZ11" s="9">
        <v>0.84599999999999997</v>
      </c>
      <c r="IA11" s="9">
        <v>4.1130000000000004</v>
      </c>
      <c r="IB11" s="9">
        <v>9.2240000000000002</v>
      </c>
      <c r="IC11" s="9">
        <v>2.9239999999999999</v>
      </c>
      <c r="ID11" s="9">
        <v>6.3</v>
      </c>
      <c r="IE11" s="9">
        <v>41.649000000000001</v>
      </c>
      <c r="IF11" s="9">
        <v>51.008000000000003</v>
      </c>
      <c r="IG11" s="9">
        <v>39</v>
      </c>
      <c r="IH11" s="9">
        <v>42.67</v>
      </c>
      <c r="II11" s="9">
        <v>17.937999999999999</v>
      </c>
      <c r="IJ11" s="9">
        <v>24.731999999999999</v>
      </c>
      <c r="IK11" s="9">
        <v>3.8210000000000002</v>
      </c>
      <c r="IL11" s="9">
        <v>2.1680000000000001</v>
      </c>
      <c r="IM11" s="9">
        <v>1.653</v>
      </c>
      <c r="IN11" s="9">
        <v>8.875</v>
      </c>
      <c r="IO11" s="9">
        <v>3.61</v>
      </c>
      <c r="IP11" s="9">
        <v>5.266</v>
      </c>
      <c r="IQ11" s="9">
        <v>11.585000000000001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>
        <v>0</v>
      </c>
      <c r="BO12" s="9"/>
      <c r="BP12" s="9"/>
      <c r="BQ12" s="9">
        <v>0</v>
      </c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>
        <v>0</v>
      </c>
      <c r="DP12" s="9">
        <v>0</v>
      </c>
      <c r="DQ12" s="9">
        <v>0</v>
      </c>
      <c r="DR12" s="9"/>
      <c r="DS12" s="9"/>
      <c r="DT12" s="9">
        <v>0</v>
      </c>
      <c r="DU12" s="9"/>
      <c r="DV12" s="9">
        <v>0</v>
      </c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>
        <v>0</v>
      </c>
      <c r="FR12" s="9">
        <v>0</v>
      </c>
      <c r="FS12" s="9">
        <v>0</v>
      </c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/>
      <c r="GP12" s="9"/>
      <c r="GQ12" s="9">
        <v>0</v>
      </c>
      <c r="GR12" s="9"/>
      <c r="GS12" s="9">
        <v>0</v>
      </c>
      <c r="GT12" s="9"/>
      <c r="GU12" s="9"/>
      <c r="GV12" s="9"/>
      <c r="GW12" s="9"/>
      <c r="GX12" s="9">
        <v>72.938999999999993</v>
      </c>
      <c r="GY12" s="9">
        <v>30.53</v>
      </c>
      <c r="GZ12" s="9">
        <v>42.408999999999999</v>
      </c>
      <c r="HA12" s="9">
        <v>5.3209999999999997</v>
      </c>
      <c r="HB12" s="9">
        <v>2.3180000000000001</v>
      </c>
      <c r="HC12" s="9">
        <v>3.0030000000000001</v>
      </c>
      <c r="HD12" s="9">
        <v>12.481999999999999</v>
      </c>
      <c r="HE12" s="9">
        <v>6.6879999999999997</v>
      </c>
      <c r="HF12" s="9">
        <v>5.7939999999999996</v>
      </c>
      <c r="HG12" s="9">
        <v>18.503</v>
      </c>
      <c r="HH12" s="9">
        <v>9.6820000000000004</v>
      </c>
      <c r="HI12" s="9">
        <v>8.8209999999999997</v>
      </c>
      <c r="HJ12" s="9">
        <v>36.631999999999998</v>
      </c>
      <c r="HK12" s="9">
        <v>11.842000000000001</v>
      </c>
      <c r="HL12" s="9">
        <v>24.79</v>
      </c>
      <c r="HM12" s="9">
        <v>51.828000000000003</v>
      </c>
      <c r="HN12" s="9">
        <v>26</v>
      </c>
      <c r="HO12" s="9">
        <v>52</v>
      </c>
      <c r="HP12" s="9">
        <v>22.09</v>
      </c>
      <c r="HQ12" s="9">
        <v>6.64</v>
      </c>
      <c r="HR12" s="9">
        <v>15.45</v>
      </c>
      <c r="HS12" s="9">
        <v>2.6219999999999999</v>
      </c>
      <c r="HT12" s="9">
        <v>0.48</v>
      </c>
      <c r="HU12" s="9">
        <v>2.1419999999999999</v>
      </c>
      <c r="HV12" s="9">
        <v>3.359</v>
      </c>
      <c r="HW12" s="9">
        <v>1.276</v>
      </c>
      <c r="HX12" s="9">
        <v>2.0830000000000002</v>
      </c>
      <c r="HY12" s="9">
        <v>5.7809999999999997</v>
      </c>
      <c r="HZ12" s="9">
        <v>1.9</v>
      </c>
      <c r="IA12" s="9">
        <v>3.8809999999999998</v>
      </c>
      <c r="IB12" s="9">
        <v>10.329000000000001</v>
      </c>
      <c r="IC12" s="9">
        <v>2.9849999999999999</v>
      </c>
      <c r="ID12" s="9">
        <v>7.3440000000000003</v>
      </c>
      <c r="IE12" s="9">
        <v>39.174999999999997</v>
      </c>
      <c r="IF12" s="9">
        <v>37.368000000000002</v>
      </c>
      <c r="IG12" s="9">
        <v>41.411000000000001</v>
      </c>
      <c r="IH12" s="9">
        <v>50.848999999999997</v>
      </c>
      <c r="II12" s="9">
        <v>23.89</v>
      </c>
      <c r="IJ12" s="9">
        <v>26.959</v>
      </c>
      <c r="IK12" s="9">
        <v>2.6989999999999998</v>
      </c>
      <c r="IL12" s="9">
        <v>1.8380000000000001</v>
      </c>
      <c r="IM12" s="9">
        <v>0.86099999999999999</v>
      </c>
      <c r="IN12" s="9">
        <v>9.1229999999999993</v>
      </c>
      <c r="IO12" s="9">
        <v>5.4119999999999999</v>
      </c>
      <c r="IP12" s="9">
        <v>3.7109999999999999</v>
      </c>
      <c r="IQ12" s="9">
        <v>12.723000000000001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>
        <v>0</v>
      </c>
      <c r="BO13" s="9"/>
      <c r="BP13" s="9"/>
      <c r="BQ13" s="9">
        <v>0</v>
      </c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>
        <v>0</v>
      </c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>
        <v>0</v>
      </c>
      <c r="DQ13" s="9"/>
      <c r="DR13" s="9"/>
      <c r="DS13" s="9"/>
      <c r="DT13" s="9">
        <v>0</v>
      </c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>
        <v>0</v>
      </c>
      <c r="FT13" s="9"/>
      <c r="FU13" s="9"/>
      <c r="FV13" s="9"/>
      <c r="FW13" s="9"/>
      <c r="FX13" s="9"/>
      <c r="FY13" s="9">
        <v>0</v>
      </c>
      <c r="FZ13" s="9"/>
      <c r="GA13" s="9"/>
      <c r="GB13" s="9"/>
      <c r="GC13" s="9"/>
      <c r="GD13" s="9"/>
      <c r="GE13" s="9"/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74.105999999999995</v>
      </c>
      <c r="GY13" s="9">
        <v>26.116</v>
      </c>
      <c r="GZ13" s="9">
        <v>47.988999999999997</v>
      </c>
      <c r="HA13" s="9">
        <v>9.2149999999999999</v>
      </c>
      <c r="HB13" s="9">
        <v>3.7610000000000001</v>
      </c>
      <c r="HC13" s="9">
        <v>5.4539999999999997</v>
      </c>
      <c r="HD13" s="9">
        <v>10.276999999999999</v>
      </c>
      <c r="HE13" s="9">
        <v>4.2880000000000003</v>
      </c>
      <c r="HF13" s="9">
        <v>5.9889999999999999</v>
      </c>
      <c r="HG13" s="9">
        <v>18.478000000000002</v>
      </c>
      <c r="HH13" s="9">
        <v>6.1539999999999999</v>
      </c>
      <c r="HI13" s="9">
        <v>12.324999999999999</v>
      </c>
      <c r="HJ13" s="9">
        <v>36.136000000000003</v>
      </c>
      <c r="HK13" s="9">
        <v>11.914</v>
      </c>
      <c r="HL13" s="9">
        <v>24.222000000000001</v>
      </c>
      <c r="HM13" s="9">
        <v>47</v>
      </c>
      <c r="HN13" s="9">
        <v>32.151000000000003</v>
      </c>
      <c r="HO13" s="9">
        <v>52</v>
      </c>
      <c r="HP13" s="9">
        <v>25.106000000000002</v>
      </c>
      <c r="HQ13" s="9">
        <v>7.5819999999999999</v>
      </c>
      <c r="HR13" s="9">
        <v>17.523</v>
      </c>
      <c r="HS13" s="9">
        <v>3.4780000000000002</v>
      </c>
      <c r="HT13" s="9">
        <v>0.222</v>
      </c>
      <c r="HU13" s="9">
        <v>3.2559999999999998</v>
      </c>
      <c r="HV13" s="9">
        <v>4.173</v>
      </c>
      <c r="HW13" s="9">
        <v>1.4550000000000001</v>
      </c>
      <c r="HX13" s="9">
        <v>2.7170000000000001</v>
      </c>
      <c r="HY13" s="9">
        <v>6.8339999999999996</v>
      </c>
      <c r="HZ13" s="9">
        <v>2.4689999999999999</v>
      </c>
      <c r="IA13" s="9">
        <v>4.3639999999999999</v>
      </c>
      <c r="IB13" s="9">
        <v>10.621</v>
      </c>
      <c r="IC13" s="9">
        <v>3.4350000000000001</v>
      </c>
      <c r="ID13" s="9">
        <v>7.1859999999999999</v>
      </c>
      <c r="IE13" s="9">
        <v>32.398000000000003</v>
      </c>
      <c r="IF13" s="9">
        <v>40.039000000000001</v>
      </c>
      <c r="IG13" s="9">
        <v>30</v>
      </c>
      <c r="IH13" s="9">
        <v>49</v>
      </c>
      <c r="II13" s="9">
        <v>18.533999999999999</v>
      </c>
      <c r="IJ13" s="9">
        <v>30.466000000000001</v>
      </c>
      <c r="IK13" s="9">
        <v>5.7370000000000001</v>
      </c>
      <c r="IL13" s="9">
        <v>3.5390000000000001</v>
      </c>
      <c r="IM13" s="9">
        <v>2.198</v>
      </c>
      <c r="IN13" s="9">
        <v>6.1050000000000004</v>
      </c>
      <c r="IO13" s="9">
        <v>2.8330000000000002</v>
      </c>
      <c r="IP13" s="9">
        <v>3.2719999999999998</v>
      </c>
      <c r="IQ13" s="9">
        <v>11.644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>
        <v>0</v>
      </c>
      <c r="BO14" s="9"/>
      <c r="BP14" s="9"/>
      <c r="BQ14" s="9">
        <v>0</v>
      </c>
      <c r="BR14" s="9"/>
      <c r="BS14" s="9"/>
      <c r="BT14" s="9"/>
      <c r="BU14" s="9"/>
      <c r="BV14" s="9"/>
      <c r="BW14" s="9">
        <v>0</v>
      </c>
      <c r="BX14" s="9"/>
      <c r="BY14" s="9"/>
      <c r="BZ14" s="9"/>
      <c r="CA14" s="9"/>
      <c r="CB14" s="9"/>
      <c r="CC14" s="9"/>
      <c r="CD14" s="9"/>
      <c r="CE14" s="9">
        <v>0</v>
      </c>
      <c r="CF14" s="9">
        <v>0</v>
      </c>
      <c r="CG14" s="9">
        <v>0</v>
      </c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>
        <v>0</v>
      </c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>
        <v>0</v>
      </c>
      <c r="DP14" s="9">
        <v>0</v>
      </c>
      <c r="DQ14" s="9">
        <v>0</v>
      </c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>
        <v>0</v>
      </c>
      <c r="FS14" s="9"/>
      <c r="FT14" s="9"/>
      <c r="FU14" s="9">
        <v>0</v>
      </c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>
        <v>0</v>
      </c>
      <c r="GJ14" s="9">
        <v>0</v>
      </c>
      <c r="GK14" s="9">
        <v>0</v>
      </c>
      <c r="GL14" s="9"/>
      <c r="GM14" s="9"/>
      <c r="GN14" s="9">
        <v>0</v>
      </c>
      <c r="GO14" s="9">
        <v>0</v>
      </c>
      <c r="GP14" s="9">
        <v>0</v>
      </c>
      <c r="GQ14" s="9">
        <v>0</v>
      </c>
      <c r="GR14" s="9"/>
      <c r="GS14" s="9">
        <v>0</v>
      </c>
      <c r="GT14" s="9"/>
      <c r="GU14" s="9"/>
      <c r="GV14" s="9"/>
      <c r="GW14" s="9"/>
      <c r="GX14" s="9">
        <v>69.763000000000005</v>
      </c>
      <c r="GY14" s="9">
        <v>26.957999999999998</v>
      </c>
      <c r="GZ14" s="9">
        <v>42.805999999999997</v>
      </c>
      <c r="HA14" s="9">
        <v>6.2519999999999998</v>
      </c>
      <c r="HB14" s="9">
        <v>1.994</v>
      </c>
      <c r="HC14" s="9">
        <v>4.258</v>
      </c>
      <c r="HD14" s="9">
        <v>12.318</v>
      </c>
      <c r="HE14" s="9">
        <v>4.8689999999999998</v>
      </c>
      <c r="HF14" s="9">
        <v>7.4489999999999998</v>
      </c>
      <c r="HG14" s="9">
        <v>13.949</v>
      </c>
      <c r="HH14" s="9">
        <v>6.782</v>
      </c>
      <c r="HI14" s="9">
        <v>7.1669999999999998</v>
      </c>
      <c r="HJ14" s="9">
        <v>37.244</v>
      </c>
      <c r="HK14" s="9">
        <v>13.313000000000001</v>
      </c>
      <c r="HL14" s="9">
        <v>23.931000000000001</v>
      </c>
      <c r="HM14" s="9">
        <v>52</v>
      </c>
      <c r="HN14" s="9">
        <v>49.401000000000003</v>
      </c>
      <c r="HO14" s="9">
        <v>52</v>
      </c>
      <c r="HP14" s="9">
        <v>25.896000000000001</v>
      </c>
      <c r="HQ14" s="9">
        <v>9.0579999999999998</v>
      </c>
      <c r="HR14" s="9">
        <v>16.838000000000001</v>
      </c>
      <c r="HS14" s="9">
        <v>2.86</v>
      </c>
      <c r="HT14" s="9">
        <v>0.64100000000000001</v>
      </c>
      <c r="HU14" s="9">
        <v>2.2189999999999999</v>
      </c>
      <c r="HV14" s="9">
        <v>2.4119999999999999</v>
      </c>
      <c r="HW14" s="9">
        <v>0.88500000000000001</v>
      </c>
      <c r="HX14" s="9">
        <v>1.526</v>
      </c>
      <c r="HY14" s="9">
        <v>5.0529999999999999</v>
      </c>
      <c r="HZ14" s="9">
        <v>2.0219999999999998</v>
      </c>
      <c r="IA14" s="9">
        <v>3.032</v>
      </c>
      <c r="IB14" s="9">
        <v>15.571</v>
      </c>
      <c r="IC14" s="9">
        <v>5.5110000000000001</v>
      </c>
      <c r="ID14" s="9">
        <v>10.06</v>
      </c>
      <c r="IE14" s="9">
        <v>52</v>
      </c>
      <c r="IF14" s="9">
        <v>52</v>
      </c>
      <c r="IG14" s="9">
        <v>52</v>
      </c>
      <c r="IH14" s="9">
        <v>43.866999999999997</v>
      </c>
      <c r="II14" s="9">
        <v>17.899999999999999</v>
      </c>
      <c r="IJ14" s="9">
        <v>25.968</v>
      </c>
      <c r="IK14" s="9">
        <v>3.3919999999999999</v>
      </c>
      <c r="IL14" s="9">
        <v>1.353</v>
      </c>
      <c r="IM14" s="9">
        <v>2.0390000000000001</v>
      </c>
      <c r="IN14" s="9">
        <v>9.9060000000000006</v>
      </c>
      <c r="IO14" s="9">
        <v>3.984</v>
      </c>
      <c r="IP14" s="9">
        <v>5.923</v>
      </c>
      <c r="IQ14" s="9">
        <v>8.8960000000000008</v>
      </c>
    </row>
    <row r="15" spans="1:251">
      <c r="A15" s="10">
        <v>43497</v>
      </c>
      <c r="B15" s="9">
        <v>25.818000000000001</v>
      </c>
      <c r="C15" s="9">
        <v>9.8569999999999993</v>
      </c>
      <c r="D15" s="9">
        <v>15.961</v>
      </c>
      <c r="E15" s="9">
        <v>34</v>
      </c>
      <c r="F15" s="9">
        <v>52</v>
      </c>
      <c r="G15" s="9">
        <v>31.535</v>
      </c>
      <c r="H15" s="9">
        <v>29.210999999999999</v>
      </c>
      <c r="I15" s="9">
        <v>10.3</v>
      </c>
      <c r="J15" s="9">
        <v>18.911999999999999</v>
      </c>
      <c r="K15" s="9">
        <v>3.415</v>
      </c>
      <c r="L15" s="9">
        <v>0.84599999999999997</v>
      </c>
      <c r="M15" s="9">
        <v>2.569</v>
      </c>
      <c r="N15" s="9">
        <v>4.5010000000000003</v>
      </c>
      <c r="O15" s="9">
        <v>1.167</v>
      </c>
      <c r="P15" s="9">
        <v>3.3340000000000001</v>
      </c>
      <c r="Q15" s="9">
        <v>5.8120000000000003</v>
      </c>
      <c r="R15" s="9">
        <v>1.671</v>
      </c>
      <c r="S15" s="9">
        <v>4.1420000000000003</v>
      </c>
      <c r="T15" s="9">
        <v>15.483000000000001</v>
      </c>
      <c r="U15" s="9">
        <v>6.6159999999999997</v>
      </c>
      <c r="V15" s="9">
        <v>8.8670000000000009</v>
      </c>
      <c r="W15" s="9">
        <v>52</v>
      </c>
      <c r="X15" s="9">
        <v>52</v>
      </c>
      <c r="Y15" s="9">
        <v>35.020000000000003</v>
      </c>
      <c r="Z15" s="9">
        <v>17.448</v>
      </c>
      <c r="AA15" s="9">
        <v>5.5579999999999998</v>
      </c>
      <c r="AB15" s="9">
        <v>11.89</v>
      </c>
      <c r="AC15" s="9">
        <v>1.3979999999999999</v>
      </c>
      <c r="AD15" s="9">
        <v>0</v>
      </c>
      <c r="AE15" s="9">
        <v>1.3979999999999999</v>
      </c>
      <c r="AF15" s="9">
        <v>3.3079999999999998</v>
      </c>
      <c r="AG15" s="9">
        <v>1.167</v>
      </c>
      <c r="AH15" s="9">
        <v>2.14</v>
      </c>
      <c r="AI15" s="9">
        <v>3.4809999999999999</v>
      </c>
      <c r="AJ15" s="9">
        <v>0.85499999999999998</v>
      </c>
      <c r="AK15" s="9">
        <v>2.6259999999999999</v>
      </c>
      <c r="AL15" s="9">
        <v>9.2609999999999992</v>
      </c>
      <c r="AM15" s="9">
        <v>3.536</v>
      </c>
      <c r="AN15" s="9">
        <v>5.7240000000000002</v>
      </c>
      <c r="AO15" s="9">
        <v>52</v>
      </c>
      <c r="AP15" s="9">
        <v>52</v>
      </c>
      <c r="AQ15" s="9">
        <v>37.770000000000003</v>
      </c>
      <c r="AR15" s="9">
        <v>11.763</v>
      </c>
      <c r="AS15" s="9">
        <v>4.7409999999999997</v>
      </c>
      <c r="AT15" s="9">
        <v>7.0220000000000002</v>
      </c>
      <c r="AU15" s="9">
        <v>2.016</v>
      </c>
      <c r="AV15" s="9">
        <v>0.84599999999999997</v>
      </c>
      <c r="AW15" s="9">
        <v>1.171</v>
      </c>
      <c r="AX15" s="9">
        <v>1.1930000000000001</v>
      </c>
      <c r="AY15" s="9">
        <v>0</v>
      </c>
      <c r="AZ15" s="9">
        <v>1.1930000000000001</v>
      </c>
      <c r="BA15" s="9">
        <v>2.331</v>
      </c>
      <c r="BB15" s="9">
        <v>0.81599999999999995</v>
      </c>
      <c r="BC15" s="9">
        <v>1.5149999999999999</v>
      </c>
      <c r="BD15" s="9">
        <v>6.2220000000000004</v>
      </c>
      <c r="BE15" s="9">
        <v>3.08</v>
      </c>
      <c r="BF15" s="9">
        <v>3.1419999999999999</v>
      </c>
      <c r="BG15" s="9">
        <v>52</v>
      </c>
      <c r="BH15" s="9">
        <v>99.757999999999996</v>
      </c>
      <c r="BI15" s="9">
        <v>30.452999999999999</v>
      </c>
      <c r="BJ15" s="9">
        <v>4.9539999999999997</v>
      </c>
      <c r="BK15" s="9">
        <v>0.307</v>
      </c>
      <c r="BL15" s="9">
        <v>4.6479999999999997</v>
      </c>
      <c r="BM15" s="9">
        <v>0.83499999999999996</v>
      </c>
      <c r="BN15" s="9">
        <v>0</v>
      </c>
      <c r="BO15" s="9">
        <v>0.83499999999999996</v>
      </c>
      <c r="BP15" s="9">
        <v>0.83</v>
      </c>
      <c r="BQ15" s="9">
        <v>0</v>
      </c>
      <c r="BR15" s="9">
        <v>0.83</v>
      </c>
      <c r="BS15" s="9">
        <v>1.7889999999999999</v>
      </c>
      <c r="BT15" s="9">
        <v>0</v>
      </c>
      <c r="BU15" s="9">
        <v>1.7889999999999999</v>
      </c>
      <c r="BV15" s="9">
        <v>1.5</v>
      </c>
      <c r="BW15" s="9">
        <v>0.307</v>
      </c>
      <c r="BX15" s="9">
        <v>1.1930000000000001</v>
      </c>
      <c r="BY15" s="9">
        <v>26</v>
      </c>
      <c r="BZ15" s="9">
        <v>0</v>
      </c>
      <c r="CA15" s="9">
        <v>26</v>
      </c>
      <c r="CB15" s="9">
        <v>8.2379999999999995</v>
      </c>
      <c r="CC15" s="9">
        <v>3.5960000000000001</v>
      </c>
      <c r="CD15" s="9">
        <v>4.6420000000000003</v>
      </c>
      <c r="CE15" s="9">
        <v>1.4179999999999999</v>
      </c>
      <c r="CF15" s="9">
        <v>0.81899999999999995</v>
      </c>
      <c r="CG15" s="9">
        <v>0.6</v>
      </c>
      <c r="CH15" s="9">
        <v>1.8220000000000001</v>
      </c>
      <c r="CI15" s="9">
        <v>1.026</v>
      </c>
      <c r="CJ15" s="9">
        <v>0.79600000000000004</v>
      </c>
      <c r="CK15" s="9">
        <v>2.109</v>
      </c>
      <c r="CL15" s="9">
        <v>0.71599999999999997</v>
      </c>
      <c r="CM15" s="9">
        <v>1.393</v>
      </c>
      <c r="CN15" s="9">
        <v>2.8889999999999998</v>
      </c>
      <c r="CO15" s="9">
        <v>1.0349999999999999</v>
      </c>
      <c r="CP15" s="9">
        <v>1.8540000000000001</v>
      </c>
      <c r="CQ15" s="9">
        <v>26</v>
      </c>
      <c r="CR15" s="9">
        <v>16.719000000000001</v>
      </c>
      <c r="CS15" s="9">
        <v>26</v>
      </c>
      <c r="CT15" s="9">
        <v>12.488</v>
      </c>
      <c r="CU15" s="9">
        <v>4.6130000000000004</v>
      </c>
      <c r="CV15" s="9">
        <v>7.8760000000000003</v>
      </c>
      <c r="CW15" s="9">
        <v>1.171</v>
      </c>
      <c r="CX15" s="9">
        <v>0.56000000000000005</v>
      </c>
      <c r="CY15" s="9">
        <v>0.61099999999999999</v>
      </c>
      <c r="CZ15" s="9">
        <v>1.393</v>
      </c>
      <c r="DA15" s="9">
        <v>0.54800000000000004</v>
      </c>
      <c r="DB15" s="9">
        <v>0.84499999999999997</v>
      </c>
      <c r="DC15" s="9">
        <v>3.9790000000000001</v>
      </c>
      <c r="DD15" s="9">
        <v>1.6060000000000001</v>
      </c>
      <c r="DE15" s="9">
        <v>2.3730000000000002</v>
      </c>
      <c r="DF15" s="9">
        <v>5.9459999999999997</v>
      </c>
      <c r="DG15" s="9">
        <v>1.899</v>
      </c>
      <c r="DH15" s="9">
        <v>4.0469999999999997</v>
      </c>
      <c r="DI15" s="9">
        <v>38.283999999999999</v>
      </c>
      <c r="DJ15" s="9">
        <v>25.548999999999999</v>
      </c>
      <c r="DK15" s="9">
        <v>49.784999999999997</v>
      </c>
      <c r="DL15" s="9">
        <v>1.4259999999999999</v>
      </c>
      <c r="DM15" s="9">
        <v>0.59099999999999997</v>
      </c>
      <c r="DN15" s="9">
        <v>0.83599999999999997</v>
      </c>
      <c r="DO15" s="9">
        <v>0</v>
      </c>
      <c r="DP15" s="9">
        <v>0</v>
      </c>
      <c r="DQ15" s="9">
        <v>0</v>
      </c>
      <c r="DR15" s="9">
        <v>1.1779999999999999</v>
      </c>
      <c r="DS15" s="9">
        <v>0.59099999999999997</v>
      </c>
      <c r="DT15" s="9">
        <v>0.58699999999999997</v>
      </c>
      <c r="DU15" s="9">
        <v>0.248</v>
      </c>
      <c r="DV15" s="9">
        <v>0</v>
      </c>
      <c r="DW15" s="9">
        <v>0.248</v>
      </c>
      <c r="DX15" s="9">
        <v>0</v>
      </c>
      <c r="DY15" s="9">
        <v>0</v>
      </c>
      <c r="DZ15" s="9">
        <v>0</v>
      </c>
      <c r="EA15" s="9">
        <v>7.665</v>
      </c>
      <c r="EB15" s="9">
        <v>8.73</v>
      </c>
      <c r="EC15" s="9">
        <v>7.665</v>
      </c>
      <c r="ED15" s="9">
        <v>14.73</v>
      </c>
      <c r="EE15" s="9">
        <v>6.6449999999999996</v>
      </c>
      <c r="EF15" s="9">
        <v>8.0850000000000009</v>
      </c>
      <c r="EG15" s="9">
        <v>0.85399999999999998</v>
      </c>
      <c r="EH15" s="9">
        <v>0.57799999999999996</v>
      </c>
      <c r="EI15" s="9">
        <v>0.27600000000000002</v>
      </c>
      <c r="EJ15" s="9">
        <v>3.5019999999999998</v>
      </c>
      <c r="EK15" s="9">
        <v>1.722</v>
      </c>
      <c r="EL15" s="9">
        <v>1.78</v>
      </c>
      <c r="EM15" s="9">
        <v>2.8239999999999998</v>
      </c>
      <c r="EN15" s="9">
        <v>1.5680000000000001</v>
      </c>
      <c r="EO15" s="9">
        <v>1.256</v>
      </c>
      <c r="EP15" s="9">
        <v>7.5490000000000004</v>
      </c>
      <c r="EQ15" s="9">
        <v>2.7770000000000001</v>
      </c>
      <c r="ER15" s="9">
        <v>4.7720000000000002</v>
      </c>
      <c r="ES15" s="9">
        <v>52</v>
      </c>
      <c r="ET15" s="9">
        <v>35.959000000000003</v>
      </c>
      <c r="EU15" s="9">
        <v>52</v>
      </c>
      <c r="EV15" s="9">
        <v>8.3970000000000002</v>
      </c>
      <c r="EW15" s="9">
        <v>3.2749999999999999</v>
      </c>
      <c r="EX15" s="9">
        <v>5.1219999999999999</v>
      </c>
      <c r="EY15" s="9">
        <v>0.85399999999999998</v>
      </c>
      <c r="EZ15" s="9">
        <v>0.57799999999999996</v>
      </c>
      <c r="FA15" s="9">
        <v>0.27600000000000002</v>
      </c>
      <c r="FB15" s="9">
        <v>1.0840000000000001</v>
      </c>
      <c r="FC15" s="9">
        <v>0.55700000000000005</v>
      </c>
      <c r="FD15" s="9">
        <v>0.52700000000000002</v>
      </c>
      <c r="FE15" s="9">
        <v>1.6439999999999999</v>
      </c>
      <c r="FF15" s="9">
        <v>0.58599999999999997</v>
      </c>
      <c r="FG15" s="9">
        <v>1.0580000000000001</v>
      </c>
      <c r="FH15" s="9">
        <v>4.8150000000000004</v>
      </c>
      <c r="FI15" s="9">
        <v>1.5549999999999999</v>
      </c>
      <c r="FJ15" s="9">
        <v>3.2610000000000001</v>
      </c>
      <c r="FK15" s="9">
        <v>52</v>
      </c>
      <c r="FL15" s="9">
        <v>36.414999999999999</v>
      </c>
      <c r="FM15" s="9">
        <v>52</v>
      </c>
      <c r="FN15" s="9">
        <v>6.3330000000000002</v>
      </c>
      <c r="FO15" s="9">
        <v>3.37</v>
      </c>
      <c r="FP15" s="9">
        <v>2.9630000000000001</v>
      </c>
      <c r="FQ15" s="9">
        <v>0</v>
      </c>
      <c r="FR15" s="9">
        <v>0</v>
      </c>
      <c r="FS15" s="9">
        <v>0</v>
      </c>
      <c r="FT15" s="9">
        <v>2.419</v>
      </c>
      <c r="FU15" s="9">
        <v>1.165</v>
      </c>
      <c r="FV15" s="9">
        <v>1.254</v>
      </c>
      <c r="FW15" s="9">
        <v>1.18</v>
      </c>
      <c r="FX15" s="9">
        <v>0.98199999999999998</v>
      </c>
      <c r="FY15" s="9">
        <v>0.19800000000000001</v>
      </c>
      <c r="FZ15" s="9">
        <v>2.734</v>
      </c>
      <c r="GA15" s="9">
        <v>1.2230000000000001</v>
      </c>
      <c r="GB15" s="9">
        <v>1.5109999999999999</v>
      </c>
      <c r="GC15" s="9">
        <v>38.621000000000002</v>
      </c>
      <c r="GD15" s="9">
        <v>36.881999999999998</v>
      </c>
      <c r="GE15" s="9">
        <v>35.341000000000001</v>
      </c>
      <c r="GF15" s="9">
        <v>0.82099999999999995</v>
      </c>
      <c r="GG15" s="9">
        <v>0.56999999999999995</v>
      </c>
      <c r="GH15" s="9">
        <v>0.25</v>
      </c>
      <c r="GI15" s="9">
        <v>0.27300000000000002</v>
      </c>
      <c r="GJ15" s="9">
        <v>0.27300000000000002</v>
      </c>
      <c r="GK15" s="9">
        <v>0</v>
      </c>
      <c r="GL15" s="9">
        <v>0.54800000000000004</v>
      </c>
      <c r="GM15" s="9">
        <v>0.29799999999999999</v>
      </c>
      <c r="GN15" s="9">
        <v>0.25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5.1369999999999996</v>
      </c>
      <c r="GV15" s="9">
        <v>4.6539999999999999</v>
      </c>
      <c r="GW15" s="9">
        <v>0</v>
      </c>
      <c r="GX15" s="9">
        <v>63.359000000000002</v>
      </c>
      <c r="GY15" s="9">
        <v>21.640999999999998</v>
      </c>
      <c r="GZ15" s="9">
        <v>41.718000000000004</v>
      </c>
      <c r="HA15" s="9">
        <v>7.6639999999999997</v>
      </c>
      <c r="HB15" s="9">
        <v>3.0750000000000002</v>
      </c>
      <c r="HC15" s="9">
        <v>4.5890000000000004</v>
      </c>
      <c r="HD15" s="9">
        <v>11.786</v>
      </c>
      <c r="HE15" s="9">
        <v>3.85</v>
      </c>
      <c r="HF15" s="9">
        <v>7.9359999999999999</v>
      </c>
      <c r="HG15" s="9">
        <v>15.095000000000001</v>
      </c>
      <c r="HH15" s="9">
        <v>4.74</v>
      </c>
      <c r="HI15" s="9">
        <v>10.355</v>
      </c>
      <c r="HJ15" s="9">
        <v>28.814</v>
      </c>
      <c r="HK15" s="9">
        <v>9.9760000000000009</v>
      </c>
      <c r="HL15" s="9">
        <v>18.838000000000001</v>
      </c>
      <c r="HM15" s="9">
        <v>34</v>
      </c>
      <c r="HN15" s="9">
        <v>37.183</v>
      </c>
      <c r="HO15" s="9">
        <v>34</v>
      </c>
      <c r="HP15" s="9">
        <v>19.577999999999999</v>
      </c>
      <c r="HQ15" s="9">
        <v>5.6959999999999997</v>
      </c>
      <c r="HR15" s="9">
        <v>13.882</v>
      </c>
      <c r="HS15" s="9">
        <v>2.1019999999999999</v>
      </c>
      <c r="HT15" s="9">
        <v>0.20799999999999999</v>
      </c>
      <c r="HU15" s="9">
        <v>1.8939999999999999</v>
      </c>
      <c r="HV15" s="9">
        <v>1.7929999999999999</v>
      </c>
      <c r="HW15" s="9">
        <v>0</v>
      </c>
      <c r="HX15" s="9">
        <v>1.7929999999999999</v>
      </c>
      <c r="HY15" s="9">
        <v>4.4530000000000003</v>
      </c>
      <c r="HZ15" s="9">
        <v>1.431</v>
      </c>
      <c r="IA15" s="9">
        <v>3.0219999999999998</v>
      </c>
      <c r="IB15" s="9">
        <v>11.23</v>
      </c>
      <c r="IC15" s="9">
        <v>4.0570000000000004</v>
      </c>
      <c r="ID15" s="9">
        <v>7.173</v>
      </c>
      <c r="IE15" s="9">
        <v>52</v>
      </c>
      <c r="IF15" s="9">
        <v>88.53</v>
      </c>
      <c r="IG15" s="9">
        <v>52</v>
      </c>
      <c r="IH15" s="9">
        <v>43.780999999999999</v>
      </c>
      <c r="II15" s="9">
        <v>15.945</v>
      </c>
      <c r="IJ15" s="9">
        <v>27.835999999999999</v>
      </c>
      <c r="IK15" s="9">
        <v>5.5620000000000003</v>
      </c>
      <c r="IL15" s="9">
        <v>2.867</v>
      </c>
      <c r="IM15" s="9">
        <v>2.6949999999999998</v>
      </c>
      <c r="IN15" s="9">
        <v>9.9930000000000003</v>
      </c>
      <c r="IO15" s="9">
        <v>3.85</v>
      </c>
      <c r="IP15" s="9">
        <v>6.1429999999999998</v>
      </c>
      <c r="IQ15" s="9">
        <v>10.641999999999999</v>
      </c>
    </row>
    <row r="16" spans="1:251">
      <c r="A16" s="10">
        <v>43862</v>
      </c>
      <c r="B16" s="9">
        <v>35.406999999999996</v>
      </c>
      <c r="C16" s="9">
        <v>13.361000000000001</v>
      </c>
      <c r="D16" s="9">
        <v>22.045999999999999</v>
      </c>
      <c r="E16" s="9">
        <v>48.031999999999996</v>
      </c>
      <c r="F16" s="9">
        <v>52</v>
      </c>
      <c r="G16" s="9">
        <v>47</v>
      </c>
      <c r="H16" s="9">
        <v>38.031999999999996</v>
      </c>
      <c r="I16" s="9">
        <v>12.340999999999999</v>
      </c>
      <c r="J16" s="9">
        <v>25.690999999999999</v>
      </c>
      <c r="K16" s="9">
        <v>3.423</v>
      </c>
      <c r="L16" s="9">
        <v>1.544</v>
      </c>
      <c r="M16" s="9">
        <v>1.879</v>
      </c>
      <c r="N16" s="9">
        <v>5.4930000000000003</v>
      </c>
      <c r="O16" s="9">
        <v>1.22</v>
      </c>
      <c r="P16" s="9">
        <v>4.2729999999999997</v>
      </c>
      <c r="Q16" s="9">
        <v>10.734</v>
      </c>
      <c r="R16" s="9">
        <v>4.3099999999999996</v>
      </c>
      <c r="S16" s="9">
        <v>6.4249999999999998</v>
      </c>
      <c r="T16" s="9">
        <v>18.381</v>
      </c>
      <c r="U16" s="9">
        <v>5.2670000000000003</v>
      </c>
      <c r="V16" s="9">
        <v>13.114000000000001</v>
      </c>
      <c r="W16" s="9">
        <v>47.48</v>
      </c>
      <c r="X16" s="9">
        <v>32.158999999999999</v>
      </c>
      <c r="Y16" s="9">
        <v>52</v>
      </c>
      <c r="Z16" s="9">
        <v>17.628</v>
      </c>
      <c r="AA16" s="9">
        <v>4.5389999999999997</v>
      </c>
      <c r="AB16" s="9">
        <v>13.089</v>
      </c>
      <c r="AC16" s="9">
        <v>1.272</v>
      </c>
      <c r="AD16" s="9">
        <v>0.65300000000000002</v>
      </c>
      <c r="AE16" s="9">
        <v>0.61899999999999999</v>
      </c>
      <c r="AF16" s="9">
        <v>3.4060000000000001</v>
      </c>
      <c r="AG16" s="9">
        <v>0.33700000000000002</v>
      </c>
      <c r="AH16" s="9">
        <v>3.069</v>
      </c>
      <c r="AI16" s="9">
        <v>4.9279999999999999</v>
      </c>
      <c r="AJ16" s="9">
        <v>2.2269999999999999</v>
      </c>
      <c r="AK16" s="9">
        <v>2.7010000000000001</v>
      </c>
      <c r="AL16" s="9">
        <v>8.0220000000000002</v>
      </c>
      <c r="AM16" s="9">
        <v>1.323</v>
      </c>
      <c r="AN16" s="9">
        <v>6.6989999999999998</v>
      </c>
      <c r="AO16" s="9">
        <v>40.838999999999999</v>
      </c>
      <c r="AP16" s="9">
        <v>21</v>
      </c>
      <c r="AQ16" s="9">
        <v>52</v>
      </c>
      <c r="AR16" s="9">
        <v>20.402999999999999</v>
      </c>
      <c r="AS16" s="9">
        <v>7.8019999999999996</v>
      </c>
      <c r="AT16" s="9">
        <v>12.601000000000001</v>
      </c>
      <c r="AU16" s="9">
        <v>2.1509999999999998</v>
      </c>
      <c r="AV16" s="9">
        <v>0.89200000000000002</v>
      </c>
      <c r="AW16" s="9">
        <v>1.2589999999999999</v>
      </c>
      <c r="AX16" s="9">
        <v>2.0870000000000002</v>
      </c>
      <c r="AY16" s="9">
        <v>0.88300000000000001</v>
      </c>
      <c r="AZ16" s="9">
        <v>1.204</v>
      </c>
      <c r="BA16" s="9">
        <v>5.806</v>
      </c>
      <c r="BB16" s="9">
        <v>2.0830000000000002</v>
      </c>
      <c r="BC16" s="9">
        <v>3.7229999999999999</v>
      </c>
      <c r="BD16" s="9">
        <v>10.359</v>
      </c>
      <c r="BE16" s="9">
        <v>3.9449999999999998</v>
      </c>
      <c r="BF16" s="9">
        <v>6.415</v>
      </c>
      <c r="BG16" s="9">
        <v>52</v>
      </c>
      <c r="BH16" s="9">
        <v>50.604999999999997</v>
      </c>
      <c r="BI16" s="9">
        <v>51.576999999999998</v>
      </c>
      <c r="BJ16" s="9">
        <v>7.5389999999999997</v>
      </c>
      <c r="BK16" s="9">
        <v>1.121</v>
      </c>
      <c r="BL16" s="9">
        <v>6.4180000000000001</v>
      </c>
      <c r="BM16" s="9">
        <v>0.60899999999999999</v>
      </c>
      <c r="BN16" s="9">
        <v>0</v>
      </c>
      <c r="BO16" s="9">
        <v>0.60899999999999999</v>
      </c>
      <c r="BP16" s="9">
        <v>1.6639999999999999</v>
      </c>
      <c r="BQ16" s="9">
        <v>0.51700000000000002</v>
      </c>
      <c r="BR16" s="9">
        <v>1.147</v>
      </c>
      <c r="BS16" s="9">
        <v>1.927</v>
      </c>
      <c r="BT16" s="9">
        <v>0</v>
      </c>
      <c r="BU16" s="9">
        <v>1.927</v>
      </c>
      <c r="BV16" s="9">
        <v>3.339</v>
      </c>
      <c r="BW16" s="9">
        <v>0.60399999999999998</v>
      </c>
      <c r="BX16" s="9">
        <v>2.7349999999999999</v>
      </c>
      <c r="BY16" s="9">
        <v>27.815000000000001</v>
      </c>
      <c r="BZ16" s="9">
        <v>111.908</v>
      </c>
      <c r="CA16" s="9">
        <v>26.256</v>
      </c>
      <c r="CB16" s="9">
        <v>8.0410000000000004</v>
      </c>
      <c r="CC16" s="9">
        <v>2.7410000000000001</v>
      </c>
      <c r="CD16" s="9">
        <v>5.3</v>
      </c>
      <c r="CE16" s="9">
        <v>0.28399999999999997</v>
      </c>
      <c r="CF16" s="9">
        <v>0</v>
      </c>
      <c r="CG16" s="9">
        <v>0.28399999999999997</v>
      </c>
      <c r="CH16" s="9">
        <v>1.1679999999999999</v>
      </c>
      <c r="CI16" s="9">
        <v>0.24099999999999999</v>
      </c>
      <c r="CJ16" s="9">
        <v>0.92700000000000005</v>
      </c>
      <c r="CK16" s="9">
        <v>2.859</v>
      </c>
      <c r="CL16" s="9">
        <v>0.432</v>
      </c>
      <c r="CM16" s="9">
        <v>2.427</v>
      </c>
      <c r="CN16" s="9">
        <v>3.7290000000000001</v>
      </c>
      <c r="CO16" s="9">
        <v>2.0680000000000001</v>
      </c>
      <c r="CP16" s="9">
        <v>1.6619999999999999</v>
      </c>
      <c r="CQ16" s="9">
        <v>40.625</v>
      </c>
      <c r="CR16" s="9">
        <v>65.147000000000006</v>
      </c>
      <c r="CS16" s="9">
        <v>20.8</v>
      </c>
      <c r="CT16" s="9">
        <v>17.527999999999999</v>
      </c>
      <c r="CU16" s="9">
        <v>9.6210000000000004</v>
      </c>
      <c r="CV16" s="9">
        <v>7.907</v>
      </c>
      <c r="CW16" s="9">
        <v>1.79</v>
      </c>
      <c r="CX16" s="9">
        <v>1.006</v>
      </c>
      <c r="CY16" s="9">
        <v>0.78400000000000003</v>
      </c>
      <c r="CZ16" s="9">
        <v>1.1499999999999999</v>
      </c>
      <c r="DA16" s="9">
        <v>0.86799999999999999</v>
      </c>
      <c r="DB16" s="9">
        <v>0.28199999999999997</v>
      </c>
      <c r="DC16" s="9">
        <v>4.6310000000000002</v>
      </c>
      <c r="DD16" s="9">
        <v>2.3250000000000002</v>
      </c>
      <c r="DE16" s="9">
        <v>2.306</v>
      </c>
      <c r="DF16" s="9">
        <v>9.9570000000000007</v>
      </c>
      <c r="DG16" s="9">
        <v>5.4219999999999997</v>
      </c>
      <c r="DH16" s="9">
        <v>4.5350000000000001</v>
      </c>
      <c r="DI16" s="9">
        <v>52</v>
      </c>
      <c r="DJ16" s="9">
        <v>52</v>
      </c>
      <c r="DK16" s="9">
        <v>52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12.711</v>
      </c>
      <c r="EE16" s="9">
        <v>6.1909999999999998</v>
      </c>
      <c r="EF16" s="9">
        <v>6.5190000000000001</v>
      </c>
      <c r="EG16" s="9">
        <v>2.2450000000000001</v>
      </c>
      <c r="EH16" s="9">
        <v>0.86</v>
      </c>
      <c r="EI16" s="9">
        <v>1.385</v>
      </c>
      <c r="EJ16" s="9">
        <v>3.048</v>
      </c>
      <c r="EK16" s="9">
        <v>1.2729999999999999</v>
      </c>
      <c r="EL16" s="9">
        <v>1.7749999999999999</v>
      </c>
      <c r="EM16" s="9">
        <v>3.01</v>
      </c>
      <c r="EN16" s="9">
        <v>2.1080000000000001</v>
      </c>
      <c r="EO16" s="9">
        <v>0.90200000000000002</v>
      </c>
      <c r="EP16" s="9">
        <v>4.407</v>
      </c>
      <c r="EQ16" s="9">
        <v>1.95</v>
      </c>
      <c r="ER16" s="9">
        <v>2.4569999999999999</v>
      </c>
      <c r="ES16" s="9">
        <v>16.574000000000002</v>
      </c>
      <c r="ET16" s="9">
        <v>26</v>
      </c>
      <c r="EU16" s="9">
        <v>13.734</v>
      </c>
      <c r="EV16" s="9">
        <v>5.4279999999999999</v>
      </c>
      <c r="EW16" s="9">
        <v>3.0920000000000001</v>
      </c>
      <c r="EX16" s="9">
        <v>2.3359999999999999</v>
      </c>
      <c r="EY16" s="9">
        <v>0.73899999999999999</v>
      </c>
      <c r="EZ16" s="9">
        <v>0.50800000000000001</v>
      </c>
      <c r="FA16" s="9">
        <v>0.23100000000000001</v>
      </c>
      <c r="FB16" s="9">
        <v>0.89</v>
      </c>
      <c r="FC16" s="9">
        <v>0.313</v>
      </c>
      <c r="FD16" s="9">
        <v>0.57699999999999996</v>
      </c>
      <c r="FE16" s="9">
        <v>1.377</v>
      </c>
      <c r="FF16" s="9">
        <v>1.056</v>
      </c>
      <c r="FG16" s="9">
        <v>0.32100000000000001</v>
      </c>
      <c r="FH16" s="9">
        <v>2.423</v>
      </c>
      <c r="FI16" s="9">
        <v>1.2150000000000001</v>
      </c>
      <c r="FJ16" s="9">
        <v>1.208</v>
      </c>
      <c r="FK16" s="9">
        <v>37.713000000000001</v>
      </c>
      <c r="FL16" s="9">
        <v>34.350999999999999</v>
      </c>
      <c r="FM16" s="9">
        <v>44.951999999999998</v>
      </c>
      <c r="FN16" s="9">
        <v>7.282</v>
      </c>
      <c r="FO16" s="9">
        <v>3.1</v>
      </c>
      <c r="FP16" s="9">
        <v>4.1829999999999998</v>
      </c>
      <c r="FQ16" s="9">
        <v>1.5069999999999999</v>
      </c>
      <c r="FR16" s="9">
        <v>0.35199999999999998</v>
      </c>
      <c r="FS16" s="9">
        <v>1.1539999999999999</v>
      </c>
      <c r="FT16" s="9">
        <v>2.1579999999999999</v>
      </c>
      <c r="FU16" s="9">
        <v>0.96</v>
      </c>
      <c r="FV16" s="9">
        <v>1.198</v>
      </c>
      <c r="FW16" s="9">
        <v>1.633</v>
      </c>
      <c r="FX16" s="9">
        <v>1.052</v>
      </c>
      <c r="FY16" s="9">
        <v>0.58099999999999996</v>
      </c>
      <c r="FZ16" s="9">
        <v>1.9850000000000001</v>
      </c>
      <c r="GA16" s="9">
        <v>0.73599999999999999</v>
      </c>
      <c r="GB16" s="9">
        <v>1.2490000000000001</v>
      </c>
      <c r="GC16" s="9">
        <v>10.132999999999999</v>
      </c>
      <c r="GD16" s="9">
        <v>15.16</v>
      </c>
      <c r="GE16" s="9">
        <v>8</v>
      </c>
      <c r="GF16" s="9">
        <v>0.30299999999999999</v>
      </c>
      <c r="GG16" s="9">
        <v>0.30299999999999999</v>
      </c>
      <c r="GH16" s="9">
        <v>0</v>
      </c>
      <c r="GI16" s="9">
        <v>0</v>
      </c>
      <c r="GJ16" s="9">
        <v>0</v>
      </c>
      <c r="GK16" s="9">
        <v>0</v>
      </c>
      <c r="GL16" s="9">
        <v>0.30299999999999999</v>
      </c>
      <c r="GM16" s="9">
        <v>0.30299999999999999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73.492999999999995</v>
      </c>
      <c r="GY16" s="9">
        <v>26.34</v>
      </c>
      <c r="GZ16" s="9">
        <v>47.152999999999999</v>
      </c>
      <c r="HA16" s="9">
        <v>8.0920000000000005</v>
      </c>
      <c r="HB16" s="9">
        <v>3.411</v>
      </c>
      <c r="HC16" s="9">
        <v>4.6820000000000004</v>
      </c>
      <c r="HD16" s="9">
        <v>10.959</v>
      </c>
      <c r="HE16" s="9">
        <v>3.7719999999999998</v>
      </c>
      <c r="HF16" s="9">
        <v>7.1879999999999997</v>
      </c>
      <c r="HG16" s="9">
        <v>19.274999999999999</v>
      </c>
      <c r="HH16" s="9">
        <v>6.0410000000000004</v>
      </c>
      <c r="HI16" s="9">
        <v>13.233000000000001</v>
      </c>
      <c r="HJ16" s="9">
        <v>35.165999999999997</v>
      </c>
      <c r="HK16" s="9">
        <v>13.116</v>
      </c>
      <c r="HL16" s="9">
        <v>22.05</v>
      </c>
      <c r="HM16" s="9">
        <v>43</v>
      </c>
      <c r="HN16" s="9">
        <v>46.182000000000002</v>
      </c>
      <c r="HO16" s="9">
        <v>43</v>
      </c>
      <c r="HP16" s="9">
        <v>18.007999999999999</v>
      </c>
      <c r="HQ16" s="9">
        <v>3.9660000000000002</v>
      </c>
      <c r="HR16" s="9">
        <v>14.042</v>
      </c>
      <c r="HS16" s="9">
        <v>1.6519999999999999</v>
      </c>
      <c r="HT16" s="9">
        <v>1.089</v>
      </c>
      <c r="HU16" s="9">
        <v>0.56299999999999994</v>
      </c>
      <c r="HV16" s="9">
        <v>3.77</v>
      </c>
      <c r="HW16" s="9">
        <v>0.502</v>
      </c>
      <c r="HX16" s="9">
        <v>3.2679999999999998</v>
      </c>
      <c r="HY16" s="9">
        <v>3.0630000000000002</v>
      </c>
      <c r="HZ16" s="9">
        <v>0.39800000000000002</v>
      </c>
      <c r="IA16" s="9">
        <v>2.665</v>
      </c>
      <c r="IB16" s="9">
        <v>9.5239999999999991</v>
      </c>
      <c r="IC16" s="9">
        <v>1.978</v>
      </c>
      <c r="ID16" s="9">
        <v>7.5460000000000003</v>
      </c>
      <c r="IE16" s="9">
        <v>52</v>
      </c>
      <c r="IF16" s="9">
        <v>45.634999999999998</v>
      </c>
      <c r="IG16" s="9">
        <v>52</v>
      </c>
      <c r="IH16" s="9">
        <v>55.484000000000002</v>
      </c>
      <c r="II16" s="9">
        <v>22.373000000000001</v>
      </c>
      <c r="IJ16" s="9">
        <v>33.110999999999997</v>
      </c>
      <c r="IK16" s="9">
        <v>6.44</v>
      </c>
      <c r="IL16" s="9">
        <v>2.3210000000000002</v>
      </c>
      <c r="IM16" s="9">
        <v>4.1189999999999998</v>
      </c>
      <c r="IN16" s="9">
        <v>7.19</v>
      </c>
      <c r="IO16" s="9">
        <v>3.27</v>
      </c>
      <c r="IP16" s="9">
        <v>3.92</v>
      </c>
      <c r="IQ16" s="9">
        <v>16.212</v>
      </c>
    </row>
    <row r="17" spans="1:251">
      <c r="A17" s="10">
        <v>44228</v>
      </c>
      <c r="B17" s="9">
        <v>31.248999999999999</v>
      </c>
      <c r="C17" s="9">
        <v>13.86</v>
      </c>
      <c r="D17" s="9">
        <v>17.39</v>
      </c>
      <c r="E17" s="9">
        <v>52</v>
      </c>
      <c r="F17" s="9">
        <v>52</v>
      </c>
      <c r="G17" s="9">
        <v>52</v>
      </c>
      <c r="H17" s="9">
        <v>31.231999999999999</v>
      </c>
      <c r="I17" s="9">
        <v>10.182</v>
      </c>
      <c r="J17" s="9">
        <v>21.05</v>
      </c>
      <c r="K17" s="9">
        <v>1.7949999999999999</v>
      </c>
      <c r="L17" s="9">
        <v>0.55200000000000005</v>
      </c>
      <c r="M17" s="9">
        <v>1.2430000000000001</v>
      </c>
      <c r="N17" s="9">
        <v>4.3639999999999999</v>
      </c>
      <c r="O17" s="9">
        <v>1.806</v>
      </c>
      <c r="P17" s="9">
        <v>2.5579999999999998</v>
      </c>
      <c r="Q17" s="9">
        <v>6.86</v>
      </c>
      <c r="R17" s="9">
        <v>1.911</v>
      </c>
      <c r="S17" s="9">
        <v>4.9489999999999998</v>
      </c>
      <c r="T17" s="9">
        <v>18.213000000000001</v>
      </c>
      <c r="U17" s="9">
        <v>5.9130000000000003</v>
      </c>
      <c r="V17" s="9">
        <v>12.3</v>
      </c>
      <c r="W17" s="9">
        <v>52</v>
      </c>
      <c r="X17" s="9">
        <v>52</v>
      </c>
      <c r="Y17" s="9">
        <v>52</v>
      </c>
      <c r="Z17" s="9">
        <v>17.597999999999999</v>
      </c>
      <c r="AA17" s="9">
        <v>6.5529999999999999</v>
      </c>
      <c r="AB17" s="9">
        <v>11.045</v>
      </c>
      <c r="AC17" s="9">
        <v>1.508</v>
      </c>
      <c r="AD17" s="9">
        <v>0.55200000000000005</v>
      </c>
      <c r="AE17" s="9">
        <v>0.95599999999999996</v>
      </c>
      <c r="AF17" s="9">
        <v>3.1749999999999998</v>
      </c>
      <c r="AG17" s="9">
        <v>1.54</v>
      </c>
      <c r="AH17" s="9">
        <v>1.6339999999999999</v>
      </c>
      <c r="AI17" s="9">
        <v>3.3050000000000002</v>
      </c>
      <c r="AJ17" s="9">
        <v>1.204</v>
      </c>
      <c r="AK17" s="9">
        <v>2.101</v>
      </c>
      <c r="AL17" s="9">
        <v>9.61</v>
      </c>
      <c r="AM17" s="9">
        <v>3.2570000000000001</v>
      </c>
      <c r="AN17" s="9">
        <v>6.3529999999999998</v>
      </c>
      <c r="AO17" s="9">
        <v>52</v>
      </c>
      <c r="AP17" s="9">
        <v>50.942</v>
      </c>
      <c r="AQ17" s="9">
        <v>52</v>
      </c>
      <c r="AR17" s="9">
        <v>13.634</v>
      </c>
      <c r="AS17" s="9">
        <v>3.629</v>
      </c>
      <c r="AT17" s="9">
        <v>10.005000000000001</v>
      </c>
      <c r="AU17" s="9">
        <v>0.28699999999999998</v>
      </c>
      <c r="AV17" s="9">
        <v>0</v>
      </c>
      <c r="AW17" s="9">
        <v>0.28699999999999998</v>
      </c>
      <c r="AX17" s="9">
        <v>1.1890000000000001</v>
      </c>
      <c r="AY17" s="9">
        <v>0.26600000000000001</v>
      </c>
      <c r="AZ17" s="9">
        <v>0.92300000000000004</v>
      </c>
      <c r="BA17" s="9">
        <v>3.5550000000000002</v>
      </c>
      <c r="BB17" s="9">
        <v>0.70699999999999996</v>
      </c>
      <c r="BC17" s="9">
        <v>2.8479999999999999</v>
      </c>
      <c r="BD17" s="9">
        <v>8.6029999999999998</v>
      </c>
      <c r="BE17" s="9">
        <v>2.657</v>
      </c>
      <c r="BF17" s="9">
        <v>5.9459999999999997</v>
      </c>
      <c r="BG17" s="9">
        <v>52</v>
      </c>
      <c r="BH17" s="9">
        <v>104</v>
      </c>
      <c r="BI17" s="9">
        <v>52</v>
      </c>
      <c r="BJ17" s="9">
        <v>5.1779999999999999</v>
      </c>
      <c r="BK17" s="9">
        <v>1.891</v>
      </c>
      <c r="BL17" s="9">
        <v>3.286</v>
      </c>
      <c r="BM17" s="9">
        <v>0.79200000000000004</v>
      </c>
      <c r="BN17" s="9">
        <v>0.54100000000000004</v>
      </c>
      <c r="BO17" s="9">
        <v>0.251</v>
      </c>
      <c r="BP17" s="9">
        <v>0.49399999999999999</v>
      </c>
      <c r="BQ17" s="9">
        <v>0</v>
      </c>
      <c r="BR17" s="9">
        <v>0.49399999999999999</v>
      </c>
      <c r="BS17" s="9">
        <v>1.3720000000000001</v>
      </c>
      <c r="BT17" s="9">
        <v>0.71699999999999997</v>
      </c>
      <c r="BU17" s="9">
        <v>0.65500000000000003</v>
      </c>
      <c r="BV17" s="9">
        <v>2.5190000000000001</v>
      </c>
      <c r="BW17" s="9">
        <v>0.63400000000000001</v>
      </c>
      <c r="BX17" s="9">
        <v>1.885</v>
      </c>
      <c r="BY17" s="9">
        <v>50.222000000000001</v>
      </c>
      <c r="BZ17" s="9">
        <v>29.172999999999998</v>
      </c>
      <c r="CA17" s="9">
        <v>104</v>
      </c>
      <c r="CB17" s="9">
        <v>8.2850000000000001</v>
      </c>
      <c r="CC17" s="9">
        <v>4.6680000000000001</v>
      </c>
      <c r="CD17" s="9">
        <v>3.617</v>
      </c>
      <c r="CE17" s="9">
        <v>0.51600000000000001</v>
      </c>
      <c r="CF17" s="9">
        <v>0</v>
      </c>
      <c r="CG17" s="9">
        <v>0.51600000000000001</v>
      </c>
      <c r="CH17" s="9">
        <v>2.66</v>
      </c>
      <c r="CI17" s="9">
        <v>1.8280000000000001</v>
      </c>
      <c r="CJ17" s="9">
        <v>0.83199999999999996</v>
      </c>
      <c r="CK17" s="9">
        <v>2.3410000000000002</v>
      </c>
      <c r="CL17" s="9">
        <v>1.0089999999999999</v>
      </c>
      <c r="CM17" s="9">
        <v>1.3320000000000001</v>
      </c>
      <c r="CN17" s="9">
        <v>2.7669999999999999</v>
      </c>
      <c r="CO17" s="9">
        <v>1.8320000000000001</v>
      </c>
      <c r="CP17" s="9">
        <v>0.93600000000000005</v>
      </c>
      <c r="CQ17" s="9">
        <v>19.45</v>
      </c>
      <c r="CR17" s="9">
        <v>13</v>
      </c>
      <c r="CS17" s="9">
        <v>26</v>
      </c>
      <c r="CT17" s="9">
        <v>13.25</v>
      </c>
      <c r="CU17" s="9">
        <v>8.5069999999999997</v>
      </c>
      <c r="CV17" s="9">
        <v>4.7430000000000003</v>
      </c>
      <c r="CW17" s="9">
        <v>1.845</v>
      </c>
      <c r="CX17" s="9">
        <v>0.89600000000000002</v>
      </c>
      <c r="CY17" s="9">
        <v>0.94899999999999995</v>
      </c>
      <c r="CZ17" s="9">
        <v>1.466</v>
      </c>
      <c r="DA17" s="9">
        <v>0.68400000000000005</v>
      </c>
      <c r="DB17" s="9">
        <v>0.78200000000000003</v>
      </c>
      <c r="DC17" s="9">
        <v>3.6850000000000001</v>
      </c>
      <c r="DD17" s="9">
        <v>2.25</v>
      </c>
      <c r="DE17" s="9">
        <v>1.4359999999999999</v>
      </c>
      <c r="DF17" s="9">
        <v>6.2539999999999996</v>
      </c>
      <c r="DG17" s="9">
        <v>4.6779999999999999</v>
      </c>
      <c r="DH17" s="9">
        <v>1.577</v>
      </c>
      <c r="DI17" s="9">
        <v>47</v>
      </c>
      <c r="DJ17" s="9">
        <v>52</v>
      </c>
      <c r="DK17" s="9">
        <v>26</v>
      </c>
      <c r="DL17" s="9">
        <v>1.89</v>
      </c>
      <c r="DM17" s="9">
        <v>1.198</v>
      </c>
      <c r="DN17" s="9">
        <v>0.69199999999999995</v>
      </c>
      <c r="DO17" s="9">
        <v>0.39500000000000002</v>
      </c>
      <c r="DP17" s="9">
        <v>0.39500000000000002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1.4950000000000001</v>
      </c>
      <c r="DY17" s="9">
        <v>0.80300000000000005</v>
      </c>
      <c r="DZ17" s="9">
        <v>0.69199999999999995</v>
      </c>
      <c r="EA17" s="9">
        <v>58.298000000000002</v>
      </c>
      <c r="EB17" s="9">
        <v>48.481000000000002</v>
      </c>
      <c r="EC17" s="9">
        <v>126.03700000000001</v>
      </c>
      <c r="ED17" s="9">
        <v>9.1</v>
      </c>
      <c r="EE17" s="9">
        <v>3.984</v>
      </c>
      <c r="EF17" s="9">
        <v>5.1159999999999997</v>
      </c>
      <c r="EG17" s="9">
        <v>1.4870000000000001</v>
      </c>
      <c r="EH17" s="9">
        <v>1.294</v>
      </c>
      <c r="EI17" s="9">
        <v>0.193</v>
      </c>
      <c r="EJ17" s="9">
        <v>2.9279999999999999</v>
      </c>
      <c r="EK17" s="9">
        <v>1.252</v>
      </c>
      <c r="EL17" s="9">
        <v>1.677</v>
      </c>
      <c r="EM17" s="9">
        <v>1.177</v>
      </c>
      <c r="EN17" s="9">
        <v>0</v>
      </c>
      <c r="EO17" s="9">
        <v>1.177</v>
      </c>
      <c r="EP17" s="9">
        <v>3.5070000000000001</v>
      </c>
      <c r="EQ17" s="9">
        <v>1.4379999999999999</v>
      </c>
      <c r="ER17" s="9">
        <v>2.069</v>
      </c>
      <c r="ES17" s="9">
        <v>13</v>
      </c>
      <c r="ET17" s="9">
        <v>8</v>
      </c>
      <c r="EU17" s="9">
        <v>26</v>
      </c>
      <c r="EV17" s="9">
        <v>6.0019999999999998</v>
      </c>
      <c r="EW17" s="9">
        <v>2.9420000000000002</v>
      </c>
      <c r="EX17" s="9">
        <v>3.06</v>
      </c>
      <c r="EY17" s="9">
        <v>0.876</v>
      </c>
      <c r="EZ17" s="9">
        <v>0.876</v>
      </c>
      <c r="FA17" s="9">
        <v>0</v>
      </c>
      <c r="FB17" s="9">
        <v>1.4119999999999999</v>
      </c>
      <c r="FC17" s="9">
        <v>0.91500000000000004</v>
      </c>
      <c r="FD17" s="9">
        <v>0.497</v>
      </c>
      <c r="FE17" s="9">
        <v>1.177</v>
      </c>
      <c r="FF17" s="9">
        <v>0</v>
      </c>
      <c r="FG17" s="9">
        <v>1.177</v>
      </c>
      <c r="FH17" s="9">
        <v>2.5369999999999999</v>
      </c>
      <c r="FI17" s="9">
        <v>1.151</v>
      </c>
      <c r="FJ17" s="9">
        <v>1.3859999999999999</v>
      </c>
      <c r="FK17" s="9">
        <v>26</v>
      </c>
      <c r="FL17" s="9">
        <v>9.2390000000000008</v>
      </c>
      <c r="FM17" s="9">
        <v>34.737000000000002</v>
      </c>
      <c r="FN17" s="9">
        <v>3.0979999999999999</v>
      </c>
      <c r="FO17" s="9">
        <v>1.042</v>
      </c>
      <c r="FP17" s="9">
        <v>2.056</v>
      </c>
      <c r="FQ17" s="9">
        <v>0.61099999999999999</v>
      </c>
      <c r="FR17" s="9">
        <v>0.41899999999999998</v>
      </c>
      <c r="FS17" s="9">
        <v>0.193</v>
      </c>
      <c r="FT17" s="9">
        <v>1.516</v>
      </c>
      <c r="FU17" s="9">
        <v>0.33700000000000002</v>
      </c>
      <c r="FV17" s="9">
        <v>1.18</v>
      </c>
      <c r="FW17" s="9">
        <v>0</v>
      </c>
      <c r="FX17" s="9">
        <v>0</v>
      </c>
      <c r="FY17" s="9">
        <v>0</v>
      </c>
      <c r="FZ17" s="9">
        <v>0.97</v>
      </c>
      <c r="GA17" s="9">
        <v>0.28699999999999998</v>
      </c>
      <c r="GB17" s="9">
        <v>0.68300000000000005</v>
      </c>
      <c r="GC17" s="9">
        <v>10.691000000000001</v>
      </c>
      <c r="GD17" s="9">
        <v>6.7770000000000001</v>
      </c>
      <c r="GE17" s="9">
        <v>12</v>
      </c>
      <c r="GF17" s="9">
        <v>0.40200000000000002</v>
      </c>
      <c r="GG17" s="9">
        <v>0.21</v>
      </c>
      <c r="GH17" s="9">
        <v>0.191</v>
      </c>
      <c r="GI17" s="9">
        <v>0.21</v>
      </c>
      <c r="GJ17" s="9">
        <v>0.21</v>
      </c>
      <c r="GK17" s="9">
        <v>0</v>
      </c>
      <c r="GL17" s="9">
        <v>0</v>
      </c>
      <c r="GM17" s="9">
        <v>0</v>
      </c>
      <c r="GN17" s="9">
        <v>0</v>
      </c>
      <c r="GO17" s="9">
        <v>0.191</v>
      </c>
      <c r="GP17" s="9">
        <v>0</v>
      </c>
      <c r="GQ17" s="9">
        <v>0.191</v>
      </c>
      <c r="GR17" s="9">
        <v>0</v>
      </c>
      <c r="GS17" s="9">
        <v>0</v>
      </c>
      <c r="GT17" s="9">
        <v>0</v>
      </c>
      <c r="GU17" s="9">
        <v>6.7130000000000001</v>
      </c>
      <c r="GV17" s="9">
        <v>0</v>
      </c>
      <c r="GW17" s="9">
        <v>0</v>
      </c>
      <c r="GX17" s="9">
        <v>57.426000000000002</v>
      </c>
      <c r="GY17" s="9">
        <v>22.303000000000001</v>
      </c>
      <c r="GZ17" s="9">
        <v>35.122999999999998</v>
      </c>
      <c r="HA17" s="9">
        <v>5.3940000000000001</v>
      </c>
      <c r="HB17" s="9">
        <v>2.4830000000000001</v>
      </c>
      <c r="HC17" s="9">
        <v>2.911</v>
      </c>
      <c r="HD17" s="9">
        <v>10.864000000000001</v>
      </c>
      <c r="HE17" s="9">
        <v>4.9669999999999996</v>
      </c>
      <c r="HF17" s="9">
        <v>5.8970000000000002</v>
      </c>
      <c r="HG17" s="9">
        <v>12.581</v>
      </c>
      <c r="HH17" s="9">
        <v>4.3220000000000001</v>
      </c>
      <c r="HI17" s="9">
        <v>8.2590000000000003</v>
      </c>
      <c r="HJ17" s="9">
        <v>28.587</v>
      </c>
      <c r="HK17" s="9">
        <v>10.531000000000001</v>
      </c>
      <c r="HL17" s="9">
        <v>18.056000000000001</v>
      </c>
      <c r="HM17" s="9">
        <v>49.651000000000003</v>
      </c>
      <c r="HN17" s="9">
        <v>43.213999999999999</v>
      </c>
      <c r="HO17" s="9">
        <v>52</v>
      </c>
      <c r="HP17" s="9">
        <v>19.974</v>
      </c>
      <c r="HQ17" s="9">
        <v>5.25</v>
      </c>
      <c r="HR17" s="9">
        <v>14.725</v>
      </c>
      <c r="HS17" s="9">
        <v>0.996</v>
      </c>
      <c r="HT17" s="9">
        <v>0</v>
      </c>
      <c r="HU17" s="9">
        <v>0.996</v>
      </c>
      <c r="HV17" s="9">
        <v>1.657</v>
      </c>
      <c r="HW17" s="9">
        <v>0.312</v>
      </c>
      <c r="HX17" s="9">
        <v>1.3440000000000001</v>
      </c>
      <c r="HY17" s="9">
        <v>5.2270000000000003</v>
      </c>
      <c r="HZ17" s="9">
        <v>1.5429999999999999</v>
      </c>
      <c r="IA17" s="9">
        <v>3.6840000000000002</v>
      </c>
      <c r="IB17" s="9">
        <v>12.093999999999999</v>
      </c>
      <c r="IC17" s="9">
        <v>3.3940000000000001</v>
      </c>
      <c r="ID17" s="9">
        <v>8.6999999999999993</v>
      </c>
      <c r="IE17" s="9">
        <v>52</v>
      </c>
      <c r="IF17" s="9">
        <v>52</v>
      </c>
      <c r="IG17" s="9">
        <v>52</v>
      </c>
      <c r="IH17" s="9">
        <v>37.451999999999998</v>
      </c>
      <c r="II17" s="9">
        <v>17.053999999999998</v>
      </c>
      <c r="IJ17" s="9">
        <v>20.398</v>
      </c>
      <c r="IK17" s="9">
        <v>4.3979999999999997</v>
      </c>
      <c r="IL17" s="9">
        <v>2.4830000000000001</v>
      </c>
      <c r="IM17" s="9">
        <v>1.915</v>
      </c>
      <c r="IN17" s="9">
        <v>9.2070000000000007</v>
      </c>
      <c r="IO17" s="9">
        <v>4.6539999999999999</v>
      </c>
      <c r="IP17" s="9">
        <v>4.5519999999999996</v>
      </c>
      <c r="IQ17" s="9">
        <v>7.3550000000000004</v>
      </c>
    </row>
    <row r="18" spans="1:251">
      <c r="A18" s="10">
        <v>44593</v>
      </c>
      <c r="B18" s="9">
        <v>23.555</v>
      </c>
      <c r="C18" s="9">
        <v>6.9290000000000003</v>
      </c>
      <c r="D18" s="9">
        <v>16.626999999999999</v>
      </c>
      <c r="E18" s="9">
        <v>34</v>
      </c>
      <c r="F18" s="9">
        <v>25.422000000000001</v>
      </c>
      <c r="G18" s="9">
        <v>47</v>
      </c>
      <c r="H18" s="9">
        <v>22.788</v>
      </c>
      <c r="I18" s="9">
        <v>8.5530000000000008</v>
      </c>
      <c r="J18" s="9">
        <v>14.234999999999999</v>
      </c>
      <c r="K18" s="9">
        <v>3.444</v>
      </c>
      <c r="L18" s="9">
        <v>2.1030000000000002</v>
      </c>
      <c r="M18" s="9">
        <v>1.341</v>
      </c>
      <c r="N18" s="9">
        <v>3.16</v>
      </c>
      <c r="O18" s="9">
        <v>0.34</v>
      </c>
      <c r="P18" s="9">
        <v>2.8210000000000002</v>
      </c>
      <c r="Q18" s="9">
        <v>4.9379999999999997</v>
      </c>
      <c r="R18" s="9">
        <v>1.7609999999999999</v>
      </c>
      <c r="S18" s="9">
        <v>3.177</v>
      </c>
      <c r="T18" s="9">
        <v>11.246</v>
      </c>
      <c r="U18" s="9">
        <v>4.3490000000000002</v>
      </c>
      <c r="V18" s="9">
        <v>6.8970000000000002</v>
      </c>
      <c r="W18" s="9">
        <v>47.002000000000002</v>
      </c>
      <c r="X18" s="9">
        <v>50.372</v>
      </c>
      <c r="Y18" s="9">
        <v>45.048000000000002</v>
      </c>
      <c r="Z18" s="9">
        <v>12.858000000000001</v>
      </c>
      <c r="AA18" s="9">
        <v>3.8450000000000002</v>
      </c>
      <c r="AB18" s="9">
        <v>9.0120000000000005</v>
      </c>
      <c r="AC18" s="9">
        <v>1.6080000000000001</v>
      </c>
      <c r="AD18" s="9">
        <v>0.67400000000000004</v>
      </c>
      <c r="AE18" s="9">
        <v>0.93500000000000005</v>
      </c>
      <c r="AF18" s="9">
        <v>1.4650000000000001</v>
      </c>
      <c r="AG18" s="9">
        <v>0.34</v>
      </c>
      <c r="AH18" s="9">
        <v>1.1259999999999999</v>
      </c>
      <c r="AI18" s="9">
        <v>4.1159999999999997</v>
      </c>
      <c r="AJ18" s="9">
        <v>1.238</v>
      </c>
      <c r="AK18" s="9">
        <v>2.879</v>
      </c>
      <c r="AL18" s="9">
        <v>5.6669999999999998</v>
      </c>
      <c r="AM18" s="9">
        <v>1.595</v>
      </c>
      <c r="AN18" s="9">
        <v>4.0730000000000004</v>
      </c>
      <c r="AO18" s="9">
        <v>39.622</v>
      </c>
      <c r="AP18" s="9">
        <v>41.036999999999999</v>
      </c>
      <c r="AQ18" s="9">
        <v>39.33</v>
      </c>
      <c r="AR18" s="9">
        <v>9.93</v>
      </c>
      <c r="AS18" s="9">
        <v>4.7080000000000002</v>
      </c>
      <c r="AT18" s="9">
        <v>5.2229999999999999</v>
      </c>
      <c r="AU18" s="9">
        <v>1.835</v>
      </c>
      <c r="AV18" s="9">
        <v>1.429</v>
      </c>
      <c r="AW18" s="9">
        <v>0.40600000000000003</v>
      </c>
      <c r="AX18" s="9">
        <v>1.6950000000000001</v>
      </c>
      <c r="AY18" s="9">
        <v>0</v>
      </c>
      <c r="AZ18" s="9">
        <v>1.6950000000000001</v>
      </c>
      <c r="BA18" s="9">
        <v>0.82099999999999995</v>
      </c>
      <c r="BB18" s="9">
        <v>0.52300000000000002</v>
      </c>
      <c r="BC18" s="9">
        <v>0.29799999999999999</v>
      </c>
      <c r="BD18" s="9">
        <v>5.5789999999999997</v>
      </c>
      <c r="BE18" s="9">
        <v>2.7549999999999999</v>
      </c>
      <c r="BF18" s="9">
        <v>2.8239999999999998</v>
      </c>
      <c r="BG18" s="9">
        <v>52</v>
      </c>
      <c r="BH18" s="9">
        <v>69.144000000000005</v>
      </c>
      <c r="BI18" s="9">
        <v>52</v>
      </c>
      <c r="BJ18" s="9">
        <v>5.359</v>
      </c>
      <c r="BK18" s="9">
        <v>0</v>
      </c>
      <c r="BL18" s="9">
        <v>5.359</v>
      </c>
      <c r="BM18" s="9">
        <v>0.28599999999999998</v>
      </c>
      <c r="BN18" s="9">
        <v>0</v>
      </c>
      <c r="BO18" s="9">
        <v>0.28599999999999998</v>
      </c>
      <c r="BP18" s="9">
        <v>0.28100000000000003</v>
      </c>
      <c r="BQ18" s="9">
        <v>0</v>
      </c>
      <c r="BR18" s="9">
        <v>0.28100000000000003</v>
      </c>
      <c r="BS18" s="9">
        <v>0.84299999999999997</v>
      </c>
      <c r="BT18" s="9">
        <v>0</v>
      </c>
      <c r="BU18" s="9">
        <v>0.84299999999999997</v>
      </c>
      <c r="BV18" s="9">
        <v>3.9489999999999998</v>
      </c>
      <c r="BW18" s="9">
        <v>0</v>
      </c>
      <c r="BX18" s="9">
        <v>3.9489999999999998</v>
      </c>
      <c r="BY18" s="9">
        <v>104</v>
      </c>
      <c r="BZ18" s="9">
        <v>0</v>
      </c>
      <c r="CA18" s="9">
        <v>104</v>
      </c>
      <c r="CB18" s="9">
        <v>10.451000000000001</v>
      </c>
      <c r="CC18" s="9">
        <v>4.3289999999999997</v>
      </c>
      <c r="CD18" s="9">
        <v>6.1219999999999999</v>
      </c>
      <c r="CE18" s="9">
        <v>1.617</v>
      </c>
      <c r="CF18" s="9">
        <v>0.29699999999999999</v>
      </c>
      <c r="CG18" s="9">
        <v>1.32</v>
      </c>
      <c r="CH18" s="9">
        <v>3.0379999999999998</v>
      </c>
      <c r="CI18" s="9">
        <v>1.5880000000000001</v>
      </c>
      <c r="CJ18" s="9">
        <v>1.45</v>
      </c>
      <c r="CK18" s="9">
        <v>2.403</v>
      </c>
      <c r="CL18" s="9">
        <v>1.68</v>
      </c>
      <c r="CM18" s="9">
        <v>0.72399999999999998</v>
      </c>
      <c r="CN18" s="9">
        <v>3.3929999999999998</v>
      </c>
      <c r="CO18" s="9">
        <v>0.76500000000000001</v>
      </c>
      <c r="CP18" s="9">
        <v>2.6280000000000001</v>
      </c>
      <c r="CQ18" s="9">
        <v>19.622</v>
      </c>
      <c r="CR18" s="9">
        <v>21.695</v>
      </c>
      <c r="CS18" s="9">
        <v>16.672000000000001</v>
      </c>
      <c r="CT18" s="9">
        <v>10.686</v>
      </c>
      <c r="CU18" s="9">
        <v>3.7320000000000002</v>
      </c>
      <c r="CV18" s="9">
        <v>6.9539999999999997</v>
      </c>
      <c r="CW18" s="9">
        <v>1.5469999999999999</v>
      </c>
      <c r="CX18" s="9">
        <v>0.65100000000000002</v>
      </c>
      <c r="CY18" s="9">
        <v>0.89500000000000002</v>
      </c>
      <c r="CZ18" s="9">
        <v>2.0030000000000001</v>
      </c>
      <c r="DA18" s="9">
        <v>0.84699999999999998</v>
      </c>
      <c r="DB18" s="9">
        <v>1.157</v>
      </c>
      <c r="DC18" s="9">
        <v>3.044</v>
      </c>
      <c r="DD18" s="9">
        <v>1.004</v>
      </c>
      <c r="DE18" s="9">
        <v>2.0390000000000001</v>
      </c>
      <c r="DF18" s="9">
        <v>4.0919999999999996</v>
      </c>
      <c r="DG18" s="9">
        <v>1.2290000000000001</v>
      </c>
      <c r="DH18" s="9">
        <v>2.863</v>
      </c>
      <c r="DI18" s="9">
        <v>26</v>
      </c>
      <c r="DJ18" s="9">
        <v>17.849</v>
      </c>
      <c r="DK18" s="9">
        <v>27.222999999999999</v>
      </c>
      <c r="DL18" s="9">
        <v>2.226</v>
      </c>
      <c r="DM18" s="9">
        <v>1.2450000000000001</v>
      </c>
      <c r="DN18" s="9">
        <v>0.98099999999999998</v>
      </c>
      <c r="DO18" s="9">
        <v>0.28899999999999998</v>
      </c>
      <c r="DP18" s="9">
        <v>0</v>
      </c>
      <c r="DQ18" s="9">
        <v>0.28899999999999998</v>
      </c>
      <c r="DR18" s="9">
        <v>0.73199999999999998</v>
      </c>
      <c r="DS18" s="9">
        <v>0.33</v>
      </c>
      <c r="DT18" s="9">
        <v>0.40200000000000002</v>
      </c>
      <c r="DU18" s="9">
        <v>0.33</v>
      </c>
      <c r="DV18" s="9">
        <v>0.33</v>
      </c>
      <c r="DW18" s="9">
        <v>0</v>
      </c>
      <c r="DX18" s="9">
        <v>0.874</v>
      </c>
      <c r="DY18" s="9">
        <v>0.58499999999999996</v>
      </c>
      <c r="DZ18" s="9">
        <v>0.28899999999999998</v>
      </c>
      <c r="EA18" s="9">
        <v>15.19</v>
      </c>
      <c r="EB18" s="9">
        <v>55.552</v>
      </c>
      <c r="EC18" s="9">
        <v>8</v>
      </c>
      <c r="ED18" s="9">
        <v>10.653</v>
      </c>
      <c r="EE18" s="9">
        <v>3.8119999999999998</v>
      </c>
      <c r="EF18" s="9">
        <v>6.8419999999999996</v>
      </c>
      <c r="EG18" s="9">
        <v>0.98399999999999999</v>
      </c>
      <c r="EH18" s="9">
        <v>0</v>
      </c>
      <c r="EI18" s="9">
        <v>0.98399999999999999</v>
      </c>
      <c r="EJ18" s="9">
        <v>4.01</v>
      </c>
      <c r="EK18" s="9">
        <v>1.5029999999999999</v>
      </c>
      <c r="EL18" s="9">
        <v>2.508</v>
      </c>
      <c r="EM18" s="9">
        <v>2.4910000000000001</v>
      </c>
      <c r="EN18" s="9">
        <v>1.0029999999999999</v>
      </c>
      <c r="EO18" s="9">
        <v>1.4890000000000001</v>
      </c>
      <c r="EP18" s="9">
        <v>3.1680000000000001</v>
      </c>
      <c r="EQ18" s="9">
        <v>1.306</v>
      </c>
      <c r="ER18" s="9">
        <v>1.8620000000000001</v>
      </c>
      <c r="ES18" s="9">
        <v>13</v>
      </c>
      <c r="ET18" s="9">
        <v>13</v>
      </c>
      <c r="EU18" s="9">
        <v>12.393000000000001</v>
      </c>
      <c r="EV18" s="9">
        <v>3.7160000000000002</v>
      </c>
      <c r="EW18" s="9">
        <v>1.361</v>
      </c>
      <c r="EX18" s="9">
        <v>2.355</v>
      </c>
      <c r="EY18" s="9">
        <v>0.254</v>
      </c>
      <c r="EZ18" s="9">
        <v>0</v>
      </c>
      <c r="FA18" s="9">
        <v>0.254</v>
      </c>
      <c r="FB18" s="9">
        <v>1.1659999999999999</v>
      </c>
      <c r="FC18" s="9">
        <v>0.32600000000000001</v>
      </c>
      <c r="FD18" s="9">
        <v>0.84099999999999997</v>
      </c>
      <c r="FE18" s="9">
        <v>0.71199999999999997</v>
      </c>
      <c r="FF18" s="9">
        <v>0</v>
      </c>
      <c r="FG18" s="9">
        <v>0.71199999999999997</v>
      </c>
      <c r="FH18" s="9">
        <v>1.5840000000000001</v>
      </c>
      <c r="FI18" s="9">
        <v>1.036</v>
      </c>
      <c r="FJ18" s="9">
        <v>0.54900000000000004</v>
      </c>
      <c r="FK18" s="9">
        <v>20.263999999999999</v>
      </c>
      <c r="FL18" s="9">
        <v>119.244</v>
      </c>
      <c r="FM18" s="9">
        <v>16.061</v>
      </c>
      <c r="FN18" s="9">
        <v>6.9370000000000003</v>
      </c>
      <c r="FO18" s="9">
        <v>2.4500000000000002</v>
      </c>
      <c r="FP18" s="9">
        <v>4.4870000000000001</v>
      </c>
      <c r="FQ18" s="9">
        <v>0.73</v>
      </c>
      <c r="FR18" s="9">
        <v>0</v>
      </c>
      <c r="FS18" s="9">
        <v>0.73</v>
      </c>
      <c r="FT18" s="9">
        <v>2.8439999999999999</v>
      </c>
      <c r="FU18" s="9">
        <v>1.177</v>
      </c>
      <c r="FV18" s="9">
        <v>1.667</v>
      </c>
      <c r="FW18" s="9">
        <v>1.78</v>
      </c>
      <c r="FX18" s="9">
        <v>1.0029999999999999</v>
      </c>
      <c r="FY18" s="9">
        <v>0.77700000000000002</v>
      </c>
      <c r="FZ18" s="9">
        <v>1.5840000000000001</v>
      </c>
      <c r="GA18" s="9">
        <v>0.27</v>
      </c>
      <c r="GB18" s="9">
        <v>1.3129999999999999</v>
      </c>
      <c r="GC18" s="9">
        <v>10.548</v>
      </c>
      <c r="GD18" s="9">
        <v>11.84</v>
      </c>
      <c r="GE18" s="9">
        <v>6.3419999999999996</v>
      </c>
      <c r="GF18" s="9">
        <v>0.25800000000000001</v>
      </c>
      <c r="GG18" s="9">
        <v>0.25800000000000001</v>
      </c>
      <c r="GH18" s="9">
        <v>0</v>
      </c>
      <c r="GI18" s="9">
        <v>0</v>
      </c>
      <c r="GJ18" s="9">
        <v>0</v>
      </c>
      <c r="GK18" s="9">
        <v>0</v>
      </c>
      <c r="GL18" s="9">
        <v>0.25800000000000001</v>
      </c>
      <c r="GM18" s="9">
        <v>0.25800000000000001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53.951000000000001</v>
      </c>
      <c r="GY18" s="9">
        <v>17.905999999999999</v>
      </c>
      <c r="GZ18" s="9">
        <v>36.045000000000002</v>
      </c>
      <c r="HA18" s="9">
        <v>7.2539999999999996</v>
      </c>
      <c r="HB18" s="9">
        <v>2.3929999999999998</v>
      </c>
      <c r="HC18" s="9">
        <v>4.8609999999999998</v>
      </c>
      <c r="HD18" s="9">
        <v>12.939</v>
      </c>
      <c r="HE18" s="9">
        <v>4.3220000000000001</v>
      </c>
      <c r="HF18" s="9">
        <v>8.6180000000000003</v>
      </c>
      <c r="HG18" s="9">
        <v>11.95</v>
      </c>
      <c r="HH18" s="9">
        <v>4.5170000000000003</v>
      </c>
      <c r="HI18" s="9">
        <v>7.4329999999999998</v>
      </c>
      <c r="HJ18" s="9">
        <v>21.808</v>
      </c>
      <c r="HK18" s="9">
        <v>6.6749999999999998</v>
      </c>
      <c r="HL18" s="9">
        <v>15.132999999999999</v>
      </c>
      <c r="HM18" s="9">
        <v>26</v>
      </c>
      <c r="HN18" s="9">
        <v>21</v>
      </c>
      <c r="HO18" s="9">
        <v>26</v>
      </c>
      <c r="HP18" s="9">
        <v>16.603999999999999</v>
      </c>
      <c r="HQ18" s="9">
        <v>4.2</v>
      </c>
      <c r="HR18" s="9">
        <v>12.404</v>
      </c>
      <c r="HS18" s="9">
        <v>2.23</v>
      </c>
      <c r="HT18" s="9">
        <v>1.2789999999999999</v>
      </c>
      <c r="HU18" s="9">
        <v>0.95</v>
      </c>
      <c r="HV18" s="9">
        <v>4.7560000000000002</v>
      </c>
      <c r="HW18" s="9">
        <v>0.66</v>
      </c>
      <c r="HX18" s="9">
        <v>4.0960000000000001</v>
      </c>
      <c r="HY18" s="9">
        <v>2.8180000000000001</v>
      </c>
      <c r="HZ18" s="9">
        <v>0.60299999999999998</v>
      </c>
      <c r="IA18" s="9">
        <v>2.2149999999999999</v>
      </c>
      <c r="IB18" s="9">
        <v>6.8</v>
      </c>
      <c r="IC18" s="9">
        <v>1.6579999999999999</v>
      </c>
      <c r="ID18" s="9">
        <v>5.1420000000000003</v>
      </c>
      <c r="IE18" s="9">
        <v>26</v>
      </c>
      <c r="IF18" s="9">
        <v>21.52</v>
      </c>
      <c r="IG18" s="9">
        <v>26</v>
      </c>
      <c r="IH18" s="9">
        <v>37.347000000000001</v>
      </c>
      <c r="II18" s="9">
        <v>13.706</v>
      </c>
      <c r="IJ18" s="9">
        <v>23.640999999999998</v>
      </c>
      <c r="IK18" s="9">
        <v>5.024</v>
      </c>
      <c r="IL18" s="9">
        <v>1.113</v>
      </c>
      <c r="IM18" s="9">
        <v>3.911</v>
      </c>
      <c r="IN18" s="9">
        <v>8.1829999999999998</v>
      </c>
      <c r="IO18" s="9">
        <v>3.6619999999999999</v>
      </c>
      <c r="IP18" s="9">
        <v>4.5209999999999999</v>
      </c>
      <c r="IQ18" s="9">
        <v>9.1319999999999997</v>
      </c>
    </row>
    <row r="19" spans="1:251">
      <c r="A19" s="10">
        <v>44958</v>
      </c>
      <c r="B19" s="9">
        <v>22.739000000000001</v>
      </c>
      <c r="C19" s="9">
        <v>7.51</v>
      </c>
      <c r="D19" s="9">
        <v>15.228999999999999</v>
      </c>
      <c r="E19" s="9">
        <v>28.026</v>
      </c>
      <c r="F19" s="9">
        <v>26</v>
      </c>
      <c r="G19" s="9">
        <v>30.096</v>
      </c>
      <c r="H19" s="9">
        <v>22.734999999999999</v>
      </c>
      <c r="I19" s="9">
        <v>7.5250000000000004</v>
      </c>
      <c r="J19" s="9">
        <v>15.21</v>
      </c>
      <c r="K19" s="9">
        <v>3.3359999999999999</v>
      </c>
      <c r="L19" s="9">
        <v>1.27</v>
      </c>
      <c r="M19" s="9">
        <v>2.0659999999999998</v>
      </c>
      <c r="N19" s="9">
        <v>3.9590000000000001</v>
      </c>
      <c r="O19" s="9">
        <v>1.3919999999999999</v>
      </c>
      <c r="P19" s="9">
        <v>2.5670000000000002</v>
      </c>
      <c r="Q19" s="9">
        <v>5.9269999999999996</v>
      </c>
      <c r="R19" s="9">
        <v>1.377</v>
      </c>
      <c r="S19" s="9">
        <v>4.55</v>
      </c>
      <c r="T19" s="9">
        <v>9.5120000000000005</v>
      </c>
      <c r="U19" s="9">
        <v>3.4860000000000002</v>
      </c>
      <c r="V19" s="9">
        <v>6.0259999999999998</v>
      </c>
      <c r="W19" s="9">
        <v>33.470999999999997</v>
      </c>
      <c r="X19" s="9">
        <v>41.069000000000003</v>
      </c>
      <c r="Y19" s="9">
        <v>29.172999999999998</v>
      </c>
      <c r="Z19" s="9">
        <v>13.359</v>
      </c>
      <c r="AA19" s="9">
        <v>3.3580000000000001</v>
      </c>
      <c r="AB19" s="9">
        <v>10.000999999999999</v>
      </c>
      <c r="AC19" s="9">
        <v>1.5209999999999999</v>
      </c>
      <c r="AD19" s="9">
        <v>0</v>
      </c>
      <c r="AE19" s="9">
        <v>1.5209999999999999</v>
      </c>
      <c r="AF19" s="9">
        <v>2.2989999999999999</v>
      </c>
      <c r="AG19" s="9">
        <v>1.083</v>
      </c>
      <c r="AH19" s="9">
        <v>1.216</v>
      </c>
      <c r="AI19" s="9">
        <v>3.68</v>
      </c>
      <c r="AJ19" s="9">
        <v>1.101</v>
      </c>
      <c r="AK19" s="9">
        <v>2.5790000000000002</v>
      </c>
      <c r="AL19" s="9">
        <v>5.86</v>
      </c>
      <c r="AM19" s="9">
        <v>1.175</v>
      </c>
      <c r="AN19" s="9">
        <v>4.6849999999999996</v>
      </c>
      <c r="AO19" s="9">
        <v>35.765999999999998</v>
      </c>
      <c r="AP19" s="9">
        <v>37.618000000000002</v>
      </c>
      <c r="AQ19" s="9">
        <v>30.698</v>
      </c>
      <c r="AR19" s="9">
        <v>9.3759999999999994</v>
      </c>
      <c r="AS19" s="9">
        <v>4.1660000000000004</v>
      </c>
      <c r="AT19" s="9">
        <v>5.2089999999999996</v>
      </c>
      <c r="AU19" s="9">
        <v>1.8149999999999999</v>
      </c>
      <c r="AV19" s="9">
        <v>1.27</v>
      </c>
      <c r="AW19" s="9">
        <v>0.54600000000000004</v>
      </c>
      <c r="AX19" s="9">
        <v>1.661</v>
      </c>
      <c r="AY19" s="9">
        <v>0.309</v>
      </c>
      <c r="AZ19" s="9">
        <v>1.3520000000000001</v>
      </c>
      <c r="BA19" s="9">
        <v>2.2469999999999999</v>
      </c>
      <c r="BB19" s="9">
        <v>0.27600000000000002</v>
      </c>
      <c r="BC19" s="9">
        <v>1.9710000000000001</v>
      </c>
      <c r="BD19" s="9">
        <v>3.653</v>
      </c>
      <c r="BE19" s="9">
        <v>2.3109999999999999</v>
      </c>
      <c r="BF19" s="9">
        <v>1.341</v>
      </c>
      <c r="BG19" s="9">
        <v>30</v>
      </c>
      <c r="BH19" s="9">
        <v>56.948999999999998</v>
      </c>
      <c r="BI19" s="9">
        <v>29.648</v>
      </c>
      <c r="BJ19" s="9">
        <v>6.1109999999999998</v>
      </c>
      <c r="BK19" s="9">
        <v>1.5329999999999999</v>
      </c>
      <c r="BL19" s="9">
        <v>4.5780000000000003</v>
      </c>
      <c r="BM19" s="9">
        <v>0.32900000000000001</v>
      </c>
      <c r="BN19" s="9">
        <v>0</v>
      </c>
      <c r="BO19" s="9">
        <v>0.32900000000000001</v>
      </c>
      <c r="BP19" s="9">
        <v>1.63</v>
      </c>
      <c r="BQ19" s="9">
        <v>0.316</v>
      </c>
      <c r="BR19" s="9">
        <v>1.3140000000000001</v>
      </c>
      <c r="BS19" s="9">
        <v>1.5169999999999999</v>
      </c>
      <c r="BT19" s="9">
        <v>0.313</v>
      </c>
      <c r="BU19" s="9">
        <v>1.2050000000000001</v>
      </c>
      <c r="BV19" s="9">
        <v>2.6339999999999999</v>
      </c>
      <c r="BW19" s="9">
        <v>0.90400000000000003</v>
      </c>
      <c r="BX19" s="9">
        <v>1.73</v>
      </c>
      <c r="BY19" s="9">
        <v>34</v>
      </c>
      <c r="BZ19" s="9">
        <v>51.789000000000001</v>
      </c>
      <c r="CA19" s="9">
        <v>17</v>
      </c>
      <c r="CB19" s="9">
        <v>11.616</v>
      </c>
      <c r="CC19" s="9">
        <v>3.7549999999999999</v>
      </c>
      <c r="CD19" s="9">
        <v>7.8609999999999998</v>
      </c>
      <c r="CE19" s="9">
        <v>1.0629999999999999</v>
      </c>
      <c r="CF19" s="9">
        <v>0.436</v>
      </c>
      <c r="CG19" s="9">
        <v>0.627</v>
      </c>
      <c r="CH19" s="9">
        <v>2.6869999999999998</v>
      </c>
      <c r="CI19" s="9">
        <v>0.35499999999999998</v>
      </c>
      <c r="CJ19" s="9">
        <v>2.3319999999999999</v>
      </c>
      <c r="CK19" s="9">
        <v>4.4720000000000004</v>
      </c>
      <c r="CL19" s="9">
        <v>2.395</v>
      </c>
      <c r="CM19" s="9">
        <v>2.077</v>
      </c>
      <c r="CN19" s="9">
        <v>3.3929999999999998</v>
      </c>
      <c r="CO19" s="9">
        <v>0.56899999999999995</v>
      </c>
      <c r="CP19" s="9">
        <v>2.8250000000000002</v>
      </c>
      <c r="CQ19" s="9">
        <v>26</v>
      </c>
      <c r="CR19" s="9">
        <v>17</v>
      </c>
      <c r="CS19" s="9">
        <v>26</v>
      </c>
      <c r="CT19" s="9">
        <v>13.396000000000001</v>
      </c>
      <c r="CU19" s="9">
        <v>6.6459999999999999</v>
      </c>
      <c r="CV19" s="9">
        <v>6.75</v>
      </c>
      <c r="CW19" s="9">
        <v>2.4470000000000001</v>
      </c>
      <c r="CX19" s="9">
        <v>1.7809999999999999</v>
      </c>
      <c r="CY19" s="9">
        <v>0.66500000000000004</v>
      </c>
      <c r="CZ19" s="9">
        <v>1.0029999999999999</v>
      </c>
      <c r="DA19" s="9">
        <v>0.32200000000000001</v>
      </c>
      <c r="DB19" s="9">
        <v>0.68100000000000005</v>
      </c>
      <c r="DC19" s="9">
        <v>3.0449999999999999</v>
      </c>
      <c r="DD19" s="9">
        <v>1.99</v>
      </c>
      <c r="DE19" s="9">
        <v>1.054</v>
      </c>
      <c r="DF19" s="9">
        <v>6.9009999999999998</v>
      </c>
      <c r="DG19" s="9">
        <v>2.552</v>
      </c>
      <c r="DH19" s="9">
        <v>4.3490000000000002</v>
      </c>
      <c r="DI19" s="9">
        <v>52</v>
      </c>
      <c r="DJ19" s="9">
        <v>26</v>
      </c>
      <c r="DK19" s="9">
        <v>52</v>
      </c>
      <c r="DL19" s="9">
        <v>0.65500000000000003</v>
      </c>
      <c r="DM19" s="9">
        <v>0</v>
      </c>
      <c r="DN19" s="9">
        <v>0.65500000000000003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0.35699999999999998</v>
      </c>
      <c r="DV19" s="9">
        <v>0</v>
      </c>
      <c r="DW19" s="9">
        <v>0.35699999999999998</v>
      </c>
      <c r="DX19" s="9">
        <v>0.29799999999999999</v>
      </c>
      <c r="DY19" s="9">
        <v>0</v>
      </c>
      <c r="DZ19" s="9">
        <v>0.29799999999999999</v>
      </c>
      <c r="EA19" s="9">
        <v>196.25</v>
      </c>
      <c r="EB19" s="9">
        <v>0</v>
      </c>
      <c r="EC19" s="9">
        <v>196.25</v>
      </c>
      <c r="ED19" s="9">
        <v>7.1239999999999997</v>
      </c>
      <c r="EE19" s="9">
        <v>3.8530000000000002</v>
      </c>
      <c r="EF19" s="9">
        <v>3.2709999999999999</v>
      </c>
      <c r="EG19" s="9">
        <v>0.28299999999999997</v>
      </c>
      <c r="EH19" s="9">
        <v>0.28299999999999997</v>
      </c>
      <c r="EI19" s="9">
        <v>0</v>
      </c>
      <c r="EJ19" s="9">
        <v>0.91400000000000003</v>
      </c>
      <c r="EK19" s="9">
        <v>0.33600000000000002</v>
      </c>
      <c r="EL19" s="9">
        <v>0.57899999999999996</v>
      </c>
      <c r="EM19" s="9">
        <v>2.3740000000000001</v>
      </c>
      <c r="EN19" s="9">
        <v>1.278</v>
      </c>
      <c r="EO19" s="9">
        <v>1.097</v>
      </c>
      <c r="EP19" s="9">
        <v>3.552</v>
      </c>
      <c r="EQ19" s="9">
        <v>1.9570000000000001</v>
      </c>
      <c r="ER19" s="9">
        <v>1.5960000000000001</v>
      </c>
      <c r="ES19" s="9">
        <v>46.975999999999999</v>
      </c>
      <c r="ET19" s="9">
        <v>43.326999999999998</v>
      </c>
      <c r="EU19" s="9">
        <v>45.926000000000002</v>
      </c>
      <c r="EV19" s="9">
        <v>3.7879999999999998</v>
      </c>
      <c r="EW19" s="9">
        <v>1.3560000000000001</v>
      </c>
      <c r="EX19" s="9">
        <v>2.4319999999999999</v>
      </c>
      <c r="EY19" s="9">
        <v>0</v>
      </c>
      <c r="EZ19" s="9">
        <v>0</v>
      </c>
      <c r="FA19" s="9">
        <v>0</v>
      </c>
      <c r="FB19" s="9">
        <v>0.33200000000000002</v>
      </c>
      <c r="FC19" s="9">
        <v>0</v>
      </c>
      <c r="FD19" s="9">
        <v>0.33200000000000002</v>
      </c>
      <c r="FE19" s="9">
        <v>1.7190000000000001</v>
      </c>
      <c r="FF19" s="9">
        <v>0.622</v>
      </c>
      <c r="FG19" s="9">
        <v>1.097</v>
      </c>
      <c r="FH19" s="9">
        <v>1.7370000000000001</v>
      </c>
      <c r="FI19" s="9">
        <v>0.73399999999999999</v>
      </c>
      <c r="FJ19" s="9">
        <v>1.0029999999999999</v>
      </c>
      <c r="FK19" s="9">
        <v>41.435000000000002</v>
      </c>
      <c r="FL19" s="9">
        <v>97.954999999999998</v>
      </c>
      <c r="FM19" s="9">
        <v>34.436</v>
      </c>
      <c r="FN19" s="9">
        <v>3.3359999999999999</v>
      </c>
      <c r="FO19" s="9">
        <v>2.4969999999999999</v>
      </c>
      <c r="FP19" s="9">
        <v>0.83899999999999997</v>
      </c>
      <c r="FQ19" s="9">
        <v>0.28299999999999997</v>
      </c>
      <c r="FR19" s="9">
        <v>0.28299999999999997</v>
      </c>
      <c r="FS19" s="9">
        <v>0</v>
      </c>
      <c r="FT19" s="9">
        <v>0.58299999999999996</v>
      </c>
      <c r="FU19" s="9">
        <v>0.33600000000000002</v>
      </c>
      <c r="FV19" s="9">
        <v>0.247</v>
      </c>
      <c r="FW19" s="9">
        <v>0.65600000000000003</v>
      </c>
      <c r="FX19" s="9">
        <v>0.65600000000000003</v>
      </c>
      <c r="FY19" s="9">
        <v>0</v>
      </c>
      <c r="FZ19" s="9">
        <v>1.8149999999999999</v>
      </c>
      <c r="GA19" s="9">
        <v>1.2230000000000001</v>
      </c>
      <c r="GB19" s="9">
        <v>0.59199999999999997</v>
      </c>
      <c r="GC19" s="9">
        <v>52</v>
      </c>
      <c r="GD19" s="9">
        <v>39.020000000000003</v>
      </c>
      <c r="GE19" s="9">
        <v>52.418999999999997</v>
      </c>
      <c r="GF19" s="9">
        <v>0.69499999999999995</v>
      </c>
      <c r="GG19" s="9">
        <v>0.69499999999999995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0.69499999999999995</v>
      </c>
      <c r="GS19" s="9">
        <v>0.69499999999999995</v>
      </c>
      <c r="GT19" s="9">
        <v>0</v>
      </c>
      <c r="GU19" s="9">
        <v>75.451999999999998</v>
      </c>
      <c r="GV19" s="9">
        <v>75.451999999999998</v>
      </c>
      <c r="GW19" s="9">
        <v>0</v>
      </c>
      <c r="GX19" s="9">
        <v>56.558999999999997</v>
      </c>
      <c r="GY19" s="9">
        <v>20.51</v>
      </c>
      <c r="GZ19" s="9">
        <v>36.048999999999999</v>
      </c>
      <c r="HA19" s="9">
        <v>7.149</v>
      </c>
      <c r="HB19" s="9">
        <v>3.4609999999999999</v>
      </c>
      <c r="HC19" s="9">
        <v>3.6880000000000002</v>
      </c>
      <c r="HD19" s="9">
        <v>9.23</v>
      </c>
      <c r="HE19" s="9">
        <v>2.0960000000000001</v>
      </c>
      <c r="HF19" s="9">
        <v>7.1340000000000003</v>
      </c>
      <c r="HG19" s="9">
        <v>16.52</v>
      </c>
      <c r="HH19" s="9">
        <v>6.81</v>
      </c>
      <c r="HI19" s="9">
        <v>9.7100000000000009</v>
      </c>
      <c r="HJ19" s="9">
        <v>23.658999999999999</v>
      </c>
      <c r="HK19" s="9">
        <v>8.1430000000000007</v>
      </c>
      <c r="HL19" s="9">
        <v>15.516</v>
      </c>
      <c r="HM19" s="9">
        <v>30</v>
      </c>
      <c r="HN19" s="9">
        <v>27.516999999999999</v>
      </c>
      <c r="HO19" s="9">
        <v>30.89</v>
      </c>
      <c r="HP19" s="9">
        <v>14.992000000000001</v>
      </c>
      <c r="HQ19" s="9">
        <v>5.7770000000000001</v>
      </c>
      <c r="HR19" s="9">
        <v>9.2149999999999999</v>
      </c>
      <c r="HS19" s="9">
        <v>1.4510000000000001</v>
      </c>
      <c r="HT19" s="9">
        <v>0.90600000000000003</v>
      </c>
      <c r="HU19" s="9">
        <v>0.54500000000000004</v>
      </c>
      <c r="HV19" s="9">
        <v>2.2269999999999999</v>
      </c>
      <c r="HW19" s="9">
        <v>0.70199999999999996</v>
      </c>
      <c r="HX19" s="9">
        <v>1.5249999999999999</v>
      </c>
      <c r="HY19" s="9">
        <v>4.1120000000000001</v>
      </c>
      <c r="HZ19" s="9">
        <v>1.395</v>
      </c>
      <c r="IA19" s="9">
        <v>2.7170000000000001</v>
      </c>
      <c r="IB19" s="9">
        <v>7.202</v>
      </c>
      <c r="IC19" s="9">
        <v>2.774</v>
      </c>
      <c r="ID19" s="9">
        <v>4.4279999999999999</v>
      </c>
      <c r="IE19" s="9">
        <v>43</v>
      </c>
      <c r="IF19" s="9">
        <v>43.792000000000002</v>
      </c>
      <c r="IG19" s="9">
        <v>42.454000000000001</v>
      </c>
      <c r="IH19" s="9">
        <v>41.567</v>
      </c>
      <c r="II19" s="9">
        <v>14.733000000000001</v>
      </c>
      <c r="IJ19" s="9">
        <v>26.834</v>
      </c>
      <c r="IK19" s="9">
        <v>5.6980000000000004</v>
      </c>
      <c r="IL19" s="9">
        <v>2.5550000000000002</v>
      </c>
      <c r="IM19" s="9">
        <v>3.1429999999999998</v>
      </c>
      <c r="IN19" s="9">
        <v>7.0030000000000001</v>
      </c>
      <c r="IO19" s="9">
        <v>1.393</v>
      </c>
      <c r="IP19" s="9">
        <v>5.609</v>
      </c>
      <c r="IQ19" s="9">
        <v>12.409000000000001</v>
      </c>
    </row>
    <row r="20" spans="1:251">
      <c r="A20" s="10">
        <v>45323</v>
      </c>
      <c r="B20" s="9">
        <v>24.876000000000001</v>
      </c>
      <c r="C20" s="9">
        <v>12.62</v>
      </c>
      <c r="D20" s="9">
        <v>12.256</v>
      </c>
      <c r="E20" s="9">
        <v>30.245999999999999</v>
      </c>
      <c r="F20" s="9">
        <v>49.354999999999997</v>
      </c>
      <c r="G20" s="9">
        <v>22.170999999999999</v>
      </c>
      <c r="H20" s="9">
        <v>24.61</v>
      </c>
      <c r="I20" s="9">
        <v>8.6359999999999992</v>
      </c>
      <c r="J20" s="9">
        <v>15.974</v>
      </c>
      <c r="K20" s="9">
        <v>4.7759999999999998</v>
      </c>
      <c r="L20" s="9">
        <v>0.98199999999999998</v>
      </c>
      <c r="M20" s="9">
        <v>3.794</v>
      </c>
      <c r="N20" s="9">
        <v>3.036</v>
      </c>
      <c r="O20" s="9">
        <v>1.4590000000000001</v>
      </c>
      <c r="P20" s="9">
        <v>1.577</v>
      </c>
      <c r="Q20" s="9">
        <v>5.657</v>
      </c>
      <c r="R20" s="9">
        <v>2.3610000000000002</v>
      </c>
      <c r="S20" s="9">
        <v>3.2959999999999998</v>
      </c>
      <c r="T20" s="9">
        <v>11.141</v>
      </c>
      <c r="U20" s="9">
        <v>3.8330000000000002</v>
      </c>
      <c r="V20" s="9">
        <v>7.3070000000000004</v>
      </c>
      <c r="W20" s="9">
        <v>27.344000000000001</v>
      </c>
      <c r="X20" s="9">
        <v>32.799999999999997</v>
      </c>
      <c r="Y20" s="9">
        <v>26</v>
      </c>
      <c r="Z20" s="9">
        <v>13.532</v>
      </c>
      <c r="AA20" s="9">
        <v>4.0069999999999997</v>
      </c>
      <c r="AB20" s="9">
        <v>9.5250000000000004</v>
      </c>
      <c r="AC20" s="9">
        <v>2.3959999999999999</v>
      </c>
      <c r="AD20" s="9">
        <v>0.35199999999999998</v>
      </c>
      <c r="AE20" s="9">
        <v>2.044</v>
      </c>
      <c r="AF20" s="9">
        <v>1.5629999999999999</v>
      </c>
      <c r="AG20" s="9">
        <v>0.66300000000000003</v>
      </c>
      <c r="AH20" s="9">
        <v>0.9</v>
      </c>
      <c r="AI20" s="9">
        <v>2.339</v>
      </c>
      <c r="AJ20" s="9">
        <v>0.65100000000000002</v>
      </c>
      <c r="AK20" s="9">
        <v>1.6890000000000001</v>
      </c>
      <c r="AL20" s="9">
        <v>7.2350000000000003</v>
      </c>
      <c r="AM20" s="9">
        <v>2.3420000000000001</v>
      </c>
      <c r="AN20" s="9">
        <v>4.8920000000000003</v>
      </c>
      <c r="AO20" s="9">
        <v>52</v>
      </c>
      <c r="AP20" s="9">
        <v>52</v>
      </c>
      <c r="AQ20" s="9">
        <v>52</v>
      </c>
      <c r="AR20" s="9">
        <v>11.077999999999999</v>
      </c>
      <c r="AS20" s="9">
        <v>4.6289999999999996</v>
      </c>
      <c r="AT20" s="9">
        <v>6.4489999999999998</v>
      </c>
      <c r="AU20" s="9">
        <v>2.3809999999999998</v>
      </c>
      <c r="AV20" s="9">
        <v>0.63</v>
      </c>
      <c r="AW20" s="9">
        <v>1.75</v>
      </c>
      <c r="AX20" s="9">
        <v>1.4730000000000001</v>
      </c>
      <c r="AY20" s="9">
        <v>0.79600000000000004</v>
      </c>
      <c r="AZ20" s="9">
        <v>0.67700000000000005</v>
      </c>
      <c r="BA20" s="9">
        <v>3.3180000000000001</v>
      </c>
      <c r="BB20" s="9">
        <v>1.7110000000000001</v>
      </c>
      <c r="BC20" s="9">
        <v>1.607</v>
      </c>
      <c r="BD20" s="9">
        <v>3.9060000000000001</v>
      </c>
      <c r="BE20" s="9">
        <v>1.4910000000000001</v>
      </c>
      <c r="BF20" s="9">
        <v>2.415</v>
      </c>
      <c r="BG20" s="9">
        <v>17.285</v>
      </c>
      <c r="BH20" s="9">
        <v>17</v>
      </c>
      <c r="BI20" s="9">
        <v>22.338000000000001</v>
      </c>
      <c r="BJ20" s="9">
        <v>5.6340000000000003</v>
      </c>
      <c r="BK20" s="9">
        <v>1.8680000000000001</v>
      </c>
      <c r="BL20" s="9">
        <v>3.766</v>
      </c>
      <c r="BM20" s="9">
        <v>0.86599999999999999</v>
      </c>
      <c r="BN20" s="9">
        <v>0</v>
      </c>
      <c r="BO20" s="9">
        <v>0.86599999999999999</v>
      </c>
      <c r="BP20" s="9">
        <v>1.3069999999999999</v>
      </c>
      <c r="BQ20" s="9">
        <v>0.38600000000000001</v>
      </c>
      <c r="BR20" s="9">
        <v>0.92100000000000004</v>
      </c>
      <c r="BS20" s="9">
        <v>0.82599999999999996</v>
      </c>
      <c r="BT20" s="9">
        <v>0</v>
      </c>
      <c r="BU20" s="9">
        <v>0.82599999999999996</v>
      </c>
      <c r="BV20" s="9">
        <v>2.6339999999999999</v>
      </c>
      <c r="BW20" s="9">
        <v>1.482</v>
      </c>
      <c r="BX20" s="9">
        <v>1.1519999999999999</v>
      </c>
      <c r="BY20" s="9">
        <v>26</v>
      </c>
      <c r="BZ20" s="9">
        <v>104</v>
      </c>
      <c r="CA20" s="9">
        <v>20.033000000000001</v>
      </c>
      <c r="CB20" s="9">
        <v>12.266999999999999</v>
      </c>
      <c r="CC20" s="9">
        <v>6.5330000000000004</v>
      </c>
      <c r="CD20" s="9">
        <v>5.734</v>
      </c>
      <c r="CE20" s="9">
        <v>0.98499999999999999</v>
      </c>
      <c r="CF20" s="9">
        <v>0.98499999999999999</v>
      </c>
      <c r="CG20" s="9">
        <v>0</v>
      </c>
      <c r="CH20" s="9">
        <v>3.31</v>
      </c>
      <c r="CI20" s="9">
        <v>0.71199999999999997</v>
      </c>
      <c r="CJ20" s="9">
        <v>2.5990000000000002</v>
      </c>
      <c r="CK20" s="9">
        <v>4.0819999999999999</v>
      </c>
      <c r="CL20" s="9">
        <v>1.833</v>
      </c>
      <c r="CM20" s="9">
        <v>2.2490000000000001</v>
      </c>
      <c r="CN20" s="9">
        <v>3.8889999999999998</v>
      </c>
      <c r="CO20" s="9">
        <v>3.0030000000000001</v>
      </c>
      <c r="CP20" s="9">
        <v>0.88600000000000001</v>
      </c>
      <c r="CQ20" s="9">
        <v>31.109000000000002</v>
      </c>
      <c r="CR20" s="9">
        <v>47.637999999999998</v>
      </c>
      <c r="CS20" s="9">
        <v>16.478999999999999</v>
      </c>
      <c r="CT20" s="9">
        <v>14.364000000000001</v>
      </c>
      <c r="CU20" s="9">
        <v>7.6029999999999998</v>
      </c>
      <c r="CV20" s="9">
        <v>6.7610000000000001</v>
      </c>
      <c r="CW20" s="9">
        <v>0.96499999999999997</v>
      </c>
      <c r="CX20" s="9">
        <v>0.96499999999999997</v>
      </c>
      <c r="CY20" s="9">
        <v>0</v>
      </c>
      <c r="CZ20" s="9">
        <v>3.5990000000000002</v>
      </c>
      <c r="DA20" s="9">
        <v>1.7250000000000001</v>
      </c>
      <c r="DB20" s="9">
        <v>1.873</v>
      </c>
      <c r="DC20" s="9">
        <v>3.5880000000000001</v>
      </c>
      <c r="DD20" s="9">
        <v>0.98099999999999998</v>
      </c>
      <c r="DE20" s="9">
        <v>2.6070000000000002</v>
      </c>
      <c r="DF20" s="9">
        <v>6.2119999999999997</v>
      </c>
      <c r="DG20" s="9">
        <v>3.9319999999999999</v>
      </c>
      <c r="DH20" s="9">
        <v>2.2810000000000001</v>
      </c>
      <c r="DI20" s="9">
        <v>33.409999999999997</v>
      </c>
      <c r="DJ20" s="9">
        <v>47.875999999999998</v>
      </c>
      <c r="DK20" s="9">
        <v>24.581</v>
      </c>
      <c r="DL20" s="9">
        <v>1.3220000000000001</v>
      </c>
      <c r="DM20" s="9">
        <v>0.69199999999999995</v>
      </c>
      <c r="DN20" s="9">
        <v>0.629</v>
      </c>
      <c r="DO20" s="9">
        <v>0</v>
      </c>
      <c r="DP20" s="9">
        <v>0</v>
      </c>
      <c r="DQ20" s="9">
        <v>0</v>
      </c>
      <c r="DR20" s="9">
        <v>0.32200000000000001</v>
      </c>
      <c r="DS20" s="9">
        <v>0.32200000000000001</v>
      </c>
      <c r="DT20" s="9">
        <v>0</v>
      </c>
      <c r="DU20" s="9">
        <v>0</v>
      </c>
      <c r="DV20" s="9">
        <v>0</v>
      </c>
      <c r="DW20" s="9">
        <v>0</v>
      </c>
      <c r="DX20" s="9">
        <v>1</v>
      </c>
      <c r="DY20" s="9">
        <v>0.37</v>
      </c>
      <c r="DZ20" s="9">
        <v>0.629</v>
      </c>
      <c r="EA20" s="9">
        <v>68.632999999999996</v>
      </c>
      <c r="EB20" s="9">
        <v>47.279000000000003</v>
      </c>
      <c r="EC20" s="9">
        <v>111.61499999999999</v>
      </c>
      <c r="ED20" s="9">
        <v>7.8550000000000004</v>
      </c>
      <c r="EE20" s="9">
        <v>2.2589999999999999</v>
      </c>
      <c r="EF20" s="9">
        <v>5.5970000000000004</v>
      </c>
      <c r="EG20" s="9">
        <v>0.34899999999999998</v>
      </c>
      <c r="EH20" s="9">
        <v>0.34899999999999998</v>
      </c>
      <c r="EI20" s="9">
        <v>0</v>
      </c>
      <c r="EJ20" s="9">
        <v>1.998</v>
      </c>
      <c r="EK20" s="9">
        <v>0.61</v>
      </c>
      <c r="EL20" s="9">
        <v>1.3879999999999999</v>
      </c>
      <c r="EM20" s="9">
        <v>2.004</v>
      </c>
      <c r="EN20" s="9">
        <v>0.71399999999999997</v>
      </c>
      <c r="EO20" s="9">
        <v>1.29</v>
      </c>
      <c r="EP20" s="9">
        <v>3.504</v>
      </c>
      <c r="EQ20" s="9">
        <v>0.58599999999999997</v>
      </c>
      <c r="ER20" s="9">
        <v>2.9180000000000001</v>
      </c>
      <c r="ES20" s="9">
        <v>44.389000000000003</v>
      </c>
      <c r="ET20" s="9">
        <v>27.279</v>
      </c>
      <c r="EU20" s="9">
        <v>52.771999999999998</v>
      </c>
      <c r="EV20" s="9">
        <v>4.5419999999999998</v>
      </c>
      <c r="EW20" s="9">
        <v>1.359</v>
      </c>
      <c r="EX20" s="9">
        <v>3.1829999999999998</v>
      </c>
      <c r="EY20" s="9">
        <v>0.34899999999999998</v>
      </c>
      <c r="EZ20" s="9">
        <v>0.34899999999999998</v>
      </c>
      <c r="FA20" s="9">
        <v>0</v>
      </c>
      <c r="FB20" s="9">
        <v>0.995</v>
      </c>
      <c r="FC20" s="9">
        <v>0.33100000000000002</v>
      </c>
      <c r="FD20" s="9">
        <v>0.66300000000000003</v>
      </c>
      <c r="FE20" s="9">
        <v>1.135</v>
      </c>
      <c r="FF20" s="9">
        <v>0.41599999999999998</v>
      </c>
      <c r="FG20" s="9">
        <v>0.71899999999999997</v>
      </c>
      <c r="FH20" s="9">
        <v>2.0640000000000001</v>
      </c>
      <c r="FI20" s="9">
        <v>0.26300000000000001</v>
      </c>
      <c r="FJ20" s="9">
        <v>1.8009999999999999</v>
      </c>
      <c r="FK20" s="9">
        <v>47.02</v>
      </c>
      <c r="FL20" s="9">
        <v>22.988</v>
      </c>
      <c r="FM20" s="9">
        <v>56.686</v>
      </c>
      <c r="FN20" s="9">
        <v>3.3130000000000002</v>
      </c>
      <c r="FO20" s="9">
        <v>0.9</v>
      </c>
      <c r="FP20" s="9">
        <v>2.4129999999999998</v>
      </c>
      <c r="FQ20" s="9">
        <v>0</v>
      </c>
      <c r="FR20" s="9">
        <v>0</v>
      </c>
      <c r="FS20" s="9">
        <v>0</v>
      </c>
      <c r="FT20" s="9">
        <v>1.004</v>
      </c>
      <c r="FU20" s="9">
        <v>0.27900000000000003</v>
      </c>
      <c r="FV20" s="9">
        <v>0.72499999999999998</v>
      </c>
      <c r="FW20" s="9">
        <v>0.86899999999999999</v>
      </c>
      <c r="FX20" s="9">
        <v>0.29799999999999999</v>
      </c>
      <c r="FY20" s="9">
        <v>0.57099999999999995</v>
      </c>
      <c r="FZ20" s="9">
        <v>1.44</v>
      </c>
      <c r="GA20" s="9">
        <v>0.32400000000000001</v>
      </c>
      <c r="GB20" s="9">
        <v>1.117</v>
      </c>
      <c r="GC20" s="9">
        <v>29.120999999999999</v>
      </c>
      <c r="GD20" s="9">
        <v>31.623999999999999</v>
      </c>
      <c r="GE20" s="9">
        <v>42.290999999999997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56.679000000000002</v>
      </c>
      <c r="GY20" s="9">
        <v>23.553999999999998</v>
      </c>
      <c r="GZ20" s="9">
        <v>33.125</v>
      </c>
      <c r="HA20" s="9">
        <v>5.8380000000000001</v>
      </c>
      <c r="HB20" s="9">
        <v>2.3580000000000001</v>
      </c>
      <c r="HC20" s="9">
        <v>3.4809999999999999</v>
      </c>
      <c r="HD20" s="9">
        <v>11.5</v>
      </c>
      <c r="HE20" s="9">
        <v>4.0609999999999999</v>
      </c>
      <c r="HF20" s="9">
        <v>7.4390000000000001</v>
      </c>
      <c r="HG20" s="9">
        <v>14.637</v>
      </c>
      <c r="HH20" s="9">
        <v>5.3090000000000002</v>
      </c>
      <c r="HI20" s="9">
        <v>9.3279999999999994</v>
      </c>
      <c r="HJ20" s="9">
        <v>24.704000000000001</v>
      </c>
      <c r="HK20" s="9">
        <v>11.827</v>
      </c>
      <c r="HL20" s="9">
        <v>12.877000000000001</v>
      </c>
      <c r="HM20" s="9">
        <v>34</v>
      </c>
      <c r="HN20" s="9">
        <v>50.48</v>
      </c>
      <c r="HO20" s="9">
        <v>26</v>
      </c>
      <c r="HP20" s="9">
        <v>15.382</v>
      </c>
      <c r="HQ20" s="9">
        <v>5.2789999999999999</v>
      </c>
      <c r="HR20" s="9">
        <v>10.103</v>
      </c>
      <c r="HS20" s="9">
        <v>1.9079999999999999</v>
      </c>
      <c r="HT20" s="9">
        <v>0.61199999999999999</v>
      </c>
      <c r="HU20" s="9">
        <v>1.2969999999999999</v>
      </c>
      <c r="HV20" s="9">
        <v>2.839</v>
      </c>
      <c r="HW20" s="9">
        <v>1.31</v>
      </c>
      <c r="HX20" s="9">
        <v>1.528</v>
      </c>
      <c r="HY20" s="9">
        <v>3.617</v>
      </c>
      <c r="HZ20" s="9">
        <v>1.456</v>
      </c>
      <c r="IA20" s="9">
        <v>2.161</v>
      </c>
      <c r="IB20" s="9">
        <v>7.0179999999999998</v>
      </c>
      <c r="IC20" s="9">
        <v>1.901</v>
      </c>
      <c r="ID20" s="9">
        <v>5.117</v>
      </c>
      <c r="IE20" s="9">
        <v>36.445999999999998</v>
      </c>
      <c r="IF20" s="9">
        <v>28.780999999999999</v>
      </c>
      <c r="IG20" s="9">
        <v>50.636000000000003</v>
      </c>
      <c r="IH20" s="9">
        <v>41.298000000000002</v>
      </c>
      <c r="II20" s="9">
        <v>18.276</v>
      </c>
      <c r="IJ20" s="9">
        <v>23.021999999999998</v>
      </c>
      <c r="IK20" s="9">
        <v>3.93</v>
      </c>
      <c r="IL20" s="9">
        <v>1.746</v>
      </c>
      <c r="IM20" s="9">
        <v>2.1840000000000002</v>
      </c>
      <c r="IN20" s="9">
        <v>8.6609999999999996</v>
      </c>
      <c r="IO20" s="9">
        <v>2.75</v>
      </c>
      <c r="IP20" s="9">
        <v>5.9109999999999996</v>
      </c>
      <c r="IQ20" s="9">
        <v>11.02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6513</v>
      </c>
      <c r="C1" s="3" t="s">
        <v>6514</v>
      </c>
      <c r="D1" s="3" t="s">
        <v>6515</v>
      </c>
      <c r="E1" s="3" t="s">
        <v>6516</v>
      </c>
      <c r="F1" s="3" t="s">
        <v>6517</v>
      </c>
      <c r="G1" s="3" t="s">
        <v>6518</v>
      </c>
      <c r="H1" s="3" t="s">
        <v>6519</v>
      </c>
      <c r="I1" s="3" t="s">
        <v>6520</v>
      </c>
      <c r="J1" s="3" t="s">
        <v>6521</v>
      </c>
      <c r="K1" s="3" t="s">
        <v>6522</v>
      </c>
      <c r="L1" s="3" t="s">
        <v>6523</v>
      </c>
      <c r="M1" s="3" t="s">
        <v>6524</v>
      </c>
      <c r="N1" s="3" t="s">
        <v>6525</v>
      </c>
      <c r="O1" s="3" t="s">
        <v>6526</v>
      </c>
      <c r="P1" s="3" t="s">
        <v>6527</v>
      </c>
      <c r="Q1" s="3" t="s">
        <v>6528</v>
      </c>
      <c r="R1" s="3" t="s">
        <v>6529</v>
      </c>
      <c r="S1" s="3" t="s">
        <v>6530</v>
      </c>
      <c r="T1" s="3" t="s">
        <v>6531</v>
      </c>
      <c r="U1" s="3" t="s">
        <v>6532</v>
      </c>
      <c r="V1" s="3" t="s">
        <v>6533</v>
      </c>
      <c r="W1" s="3" t="s">
        <v>6534</v>
      </c>
      <c r="X1" s="3" t="s">
        <v>6535</v>
      </c>
      <c r="Y1" s="3" t="s">
        <v>6536</v>
      </c>
      <c r="Z1" s="3" t="s">
        <v>6537</v>
      </c>
      <c r="AA1" s="3" t="s">
        <v>6538</v>
      </c>
      <c r="AB1" s="3" t="s">
        <v>6539</v>
      </c>
      <c r="AC1" s="3" t="s">
        <v>6540</v>
      </c>
      <c r="AD1" s="3" t="s">
        <v>6541</v>
      </c>
      <c r="AE1" s="3" t="s">
        <v>6542</v>
      </c>
      <c r="AF1" s="3" t="s">
        <v>6543</v>
      </c>
      <c r="AG1" s="3" t="s">
        <v>6544</v>
      </c>
      <c r="AH1" s="3" t="s">
        <v>6545</v>
      </c>
      <c r="AI1" s="3" t="s">
        <v>6546</v>
      </c>
      <c r="AJ1" s="3" t="s">
        <v>6547</v>
      </c>
      <c r="AK1" s="3" t="s">
        <v>6548</v>
      </c>
      <c r="AL1" s="3" t="s">
        <v>6549</v>
      </c>
      <c r="AM1" s="3" t="s">
        <v>6550</v>
      </c>
      <c r="AN1" s="3" t="s">
        <v>6551</v>
      </c>
      <c r="AO1" s="3" t="s">
        <v>6552</v>
      </c>
      <c r="AP1" s="3" t="s">
        <v>6553</v>
      </c>
      <c r="AQ1" s="3" t="s">
        <v>6554</v>
      </c>
      <c r="AR1" s="3" t="s">
        <v>6555</v>
      </c>
      <c r="AS1" s="3" t="s">
        <v>6556</v>
      </c>
      <c r="AT1" s="3" t="s">
        <v>6557</v>
      </c>
      <c r="AU1" s="3" t="s">
        <v>6558</v>
      </c>
      <c r="AV1" s="3" t="s">
        <v>6559</v>
      </c>
      <c r="AW1" s="3" t="s">
        <v>6560</v>
      </c>
      <c r="AX1" s="3" t="s">
        <v>6561</v>
      </c>
      <c r="AY1" s="3" t="s">
        <v>6562</v>
      </c>
      <c r="AZ1" s="3" t="s">
        <v>6563</v>
      </c>
      <c r="BA1" s="3" t="s">
        <v>6564</v>
      </c>
      <c r="BB1" s="3" t="s">
        <v>6565</v>
      </c>
      <c r="BC1" s="3" t="s">
        <v>6566</v>
      </c>
      <c r="BD1" s="3" t="s">
        <v>6567</v>
      </c>
      <c r="BE1" s="3" t="s">
        <v>6568</v>
      </c>
      <c r="BF1" s="3" t="s">
        <v>6569</v>
      </c>
      <c r="BG1" s="3" t="s">
        <v>6570</v>
      </c>
      <c r="BH1" s="3" t="s">
        <v>6571</v>
      </c>
      <c r="BI1" s="3" t="s">
        <v>6572</v>
      </c>
      <c r="BJ1" s="3" t="s">
        <v>6573</v>
      </c>
      <c r="BK1" s="3" t="s">
        <v>6574</v>
      </c>
      <c r="BL1" s="3" t="s">
        <v>6575</v>
      </c>
      <c r="BM1" s="3" t="s">
        <v>6576</v>
      </c>
      <c r="BN1" s="3" t="s">
        <v>6577</v>
      </c>
      <c r="BO1" s="3" t="s">
        <v>6578</v>
      </c>
      <c r="BP1" s="3" t="s">
        <v>6579</v>
      </c>
      <c r="BQ1" s="3" t="s">
        <v>6580</v>
      </c>
      <c r="BR1" s="3" t="s">
        <v>6581</v>
      </c>
      <c r="BS1" s="3" t="s">
        <v>6582</v>
      </c>
      <c r="BT1" s="3" t="s">
        <v>6583</v>
      </c>
      <c r="BU1" s="3" t="s">
        <v>6584</v>
      </c>
      <c r="BV1" s="3" t="s">
        <v>6585</v>
      </c>
      <c r="BW1" s="3" t="s">
        <v>6586</v>
      </c>
      <c r="BX1" s="3" t="s">
        <v>6587</v>
      </c>
      <c r="BY1" s="3" t="s">
        <v>6588</v>
      </c>
      <c r="BZ1" s="3" t="s">
        <v>6589</v>
      </c>
      <c r="CA1" s="3" t="s">
        <v>6590</v>
      </c>
      <c r="CB1" s="3" t="s">
        <v>6591</v>
      </c>
      <c r="CC1" s="3" t="s">
        <v>6592</v>
      </c>
      <c r="CD1" s="3" t="s">
        <v>6593</v>
      </c>
      <c r="CE1" s="3" t="s">
        <v>6594</v>
      </c>
      <c r="CF1" s="3" t="s">
        <v>6595</v>
      </c>
      <c r="CG1" s="3" t="s">
        <v>6596</v>
      </c>
      <c r="CH1" s="3" t="s">
        <v>6597</v>
      </c>
      <c r="CI1" s="3" t="s">
        <v>6598</v>
      </c>
      <c r="CJ1" s="3" t="s">
        <v>6599</v>
      </c>
      <c r="CK1" s="3" t="s">
        <v>6600</v>
      </c>
      <c r="CL1" s="3" t="s">
        <v>6601</v>
      </c>
      <c r="CM1" s="3" t="s">
        <v>6602</v>
      </c>
      <c r="CN1" s="3" t="s">
        <v>6603</v>
      </c>
      <c r="CO1" s="3" t="s">
        <v>6604</v>
      </c>
      <c r="CP1" s="3" t="s">
        <v>6605</v>
      </c>
      <c r="CQ1" s="3" t="s">
        <v>6606</v>
      </c>
      <c r="CR1" s="3" t="s">
        <v>6607</v>
      </c>
      <c r="CS1" s="3" t="s">
        <v>6608</v>
      </c>
      <c r="CT1" s="3" t="s">
        <v>6609</v>
      </c>
      <c r="CU1" s="3" t="s">
        <v>6610</v>
      </c>
      <c r="CV1" s="3" t="s">
        <v>6611</v>
      </c>
      <c r="CW1" s="3" t="s">
        <v>6612</v>
      </c>
      <c r="CX1" s="3" t="s">
        <v>6613</v>
      </c>
      <c r="CY1" s="3" t="s">
        <v>6614</v>
      </c>
      <c r="CZ1" s="3" t="s">
        <v>6615</v>
      </c>
      <c r="DA1" s="3" t="s">
        <v>6616</v>
      </c>
      <c r="DB1" s="3" t="s">
        <v>6617</v>
      </c>
      <c r="DC1" s="3" t="s">
        <v>6618</v>
      </c>
      <c r="DD1" s="3" t="s">
        <v>6619</v>
      </c>
      <c r="DE1" s="3" t="s">
        <v>6620</v>
      </c>
      <c r="DF1" s="3" t="s">
        <v>6621</v>
      </c>
      <c r="DG1" s="3" t="s">
        <v>6622</v>
      </c>
      <c r="DH1" s="3" t="s">
        <v>6623</v>
      </c>
      <c r="DI1" s="3" t="s">
        <v>6624</v>
      </c>
      <c r="DJ1" s="3" t="s">
        <v>6625</v>
      </c>
      <c r="DK1" s="3" t="s">
        <v>6626</v>
      </c>
      <c r="DL1" s="3" t="s">
        <v>6627</v>
      </c>
      <c r="DM1" s="3" t="s">
        <v>6628</v>
      </c>
      <c r="DN1" s="3" t="s">
        <v>6629</v>
      </c>
      <c r="DO1" s="3" t="s">
        <v>6630</v>
      </c>
      <c r="DP1" s="3" t="s">
        <v>6631</v>
      </c>
      <c r="DQ1" s="3" t="s">
        <v>6632</v>
      </c>
      <c r="DR1" s="3" t="s">
        <v>6633</v>
      </c>
      <c r="DS1" s="3" t="s">
        <v>6634</v>
      </c>
      <c r="DT1" s="3" t="s">
        <v>6635</v>
      </c>
      <c r="DU1" s="3" t="s">
        <v>6636</v>
      </c>
      <c r="DV1" s="3" t="s">
        <v>6637</v>
      </c>
      <c r="DW1" s="3" t="s">
        <v>6638</v>
      </c>
      <c r="DX1" s="3" t="s">
        <v>6639</v>
      </c>
      <c r="DY1" s="3" t="s">
        <v>6640</v>
      </c>
      <c r="DZ1" s="3" t="s">
        <v>6641</v>
      </c>
      <c r="EA1" s="3" t="s">
        <v>6642</v>
      </c>
      <c r="EB1" s="3" t="s">
        <v>6643</v>
      </c>
      <c r="EC1" s="3" t="s">
        <v>6644</v>
      </c>
      <c r="ED1" s="3" t="s">
        <v>6645</v>
      </c>
      <c r="EE1" s="3" t="s">
        <v>6646</v>
      </c>
      <c r="EF1" s="3" t="s">
        <v>6647</v>
      </c>
      <c r="EG1" s="3" t="s">
        <v>6648</v>
      </c>
      <c r="EH1" s="3" t="s">
        <v>6649</v>
      </c>
      <c r="EI1" s="3" t="s">
        <v>6650</v>
      </c>
      <c r="EJ1" s="3" t="s">
        <v>6651</v>
      </c>
      <c r="EK1" s="3" t="s">
        <v>6652</v>
      </c>
      <c r="EL1" s="3" t="s">
        <v>6653</v>
      </c>
      <c r="EM1" s="3" t="s">
        <v>6654</v>
      </c>
      <c r="EN1" s="3" t="s">
        <v>6655</v>
      </c>
      <c r="EO1" s="3" t="s">
        <v>6656</v>
      </c>
      <c r="EP1" s="3" t="s">
        <v>6657</v>
      </c>
      <c r="EQ1" s="3" t="s">
        <v>6658</v>
      </c>
      <c r="ER1" s="3" t="s">
        <v>6659</v>
      </c>
      <c r="ES1" s="3" t="s">
        <v>6660</v>
      </c>
      <c r="ET1" s="3" t="s">
        <v>6661</v>
      </c>
      <c r="EU1" s="3" t="s">
        <v>6662</v>
      </c>
      <c r="EV1" s="3" t="s">
        <v>6663</v>
      </c>
      <c r="EW1" s="3" t="s">
        <v>6664</v>
      </c>
      <c r="EX1" s="3" t="s">
        <v>6665</v>
      </c>
      <c r="EY1" s="3" t="s">
        <v>6666</v>
      </c>
      <c r="EZ1" s="3" t="s">
        <v>6667</v>
      </c>
      <c r="FA1" s="3" t="s">
        <v>6668</v>
      </c>
      <c r="FB1" s="3" t="s">
        <v>6669</v>
      </c>
      <c r="FC1" s="3" t="s">
        <v>6670</v>
      </c>
      <c r="FD1" s="3" t="s">
        <v>6671</v>
      </c>
      <c r="FE1" s="3" t="s">
        <v>6672</v>
      </c>
      <c r="FF1" s="3" t="s">
        <v>6673</v>
      </c>
      <c r="FG1" s="3" t="s">
        <v>6674</v>
      </c>
      <c r="FH1" s="3" t="s">
        <v>6675</v>
      </c>
      <c r="FI1" s="3" t="s">
        <v>6676</v>
      </c>
      <c r="FJ1" s="3" t="s">
        <v>6677</v>
      </c>
      <c r="FK1" s="3" t="s">
        <v>6678</v>
      </c>
      <c r="FL1" s="3" t="s">
        <v>6679</v>
      </c>
      <c r="FM1" s="3" t="s">
        <v>6680</v>
      </c>
      <c r="FN1" s="3" t="s">
        <v>6681</v>
      </c>
      <c r="FO1" s="3" t="s">
        <v>6682</v>
      </c>
      <c r="FP1" s="3" t="s">
        <v>6683</v>
      </c>
      <c r="FQ1" s="3" t="s">
        <v>6684</v>
      </c>
      <c r="FR1" s="3" t="s">
        <v>6685</v>
      </c>
      <c r="FS1" s="3" t="s">
        <v>6686</v>
      </c>
      <c r="FT1" s="3" t="s">
        <v>6687</v>
      </c>
      <c r="FU1" s="3" t="s">
        <v>6688</v>
      </c>
      <c r="FV1" s="3" t="s">
        <v>6689</v>
      </c>
      <c r="FW1" s="3" t="s">
        <v>6690</v>
      </c>
      <c r="FX1" s="3" t="s">
        <v>6691</v>
      </c>
      <c r="FY1" s="3" t="s">
        <v>6692</v>
      </c>
      <c r="FZ1" s="3" t="s">
        <v>6693</v>
      </c>
      <c r="GA1" s="3" t="s">
        <v>6694</v>
      </c>
      <c r="GB1" s="3" t="s">
        <v>6695</v>
      </c>
      <c r="GC1" s="3" t="s">
        <v>6696</v>
      </c>
      <c r="GD1" s="3" t="s">
        <v>6697</v>
      </c>
      <c r="GE1" s="3" t="s">
        <v>6698</v>
      </c>
      <c r="GF1" s="3" t="s">
        <v>6699</v>
      </c>
      <c r="GG1" s="3" t="s">
        <v>6700</v>
      </c>
      <c r="GH1" s="3" t="s">
        <v>6701</v>
      </c>
      <c r="GI1" s="3" t="s">
        <v>6702</v>
      </c>
      <c r="GJ1" s="3" t="s">
        <v>6703</v>
      </c>
      <c r="GK1" s="3" t="s">
        <v>6704</v>
      </c>
      <c r="GL1" s="3" t="s">
        <v>6705</v>
      </c>
      <c r="GM1" s="3" t="s">
        <v>6706</v>
      </c>
      <c r="GN1" s="3" t="s">
        <v>6707</v>
      </c>
      <c r="GO1" s="3" t="s">
        <v>6708</v>
      </c>
      <c r="GP1" s="3" t="s">
        <v>6709</v>
      </c>
      <c r="GQ1" s="3" t="s">
        <v>6710</v>
      </c>
      <c r="GR1" s="3" t="s">
        <v>6711</v>
      </c>
      <c r="GS1" s="3" t="s">
        <v>6712</v>
      </c>
      <c r="GT1" s="3" t="s">
        <v>6713</v>
      </c>
      <c r="GU1" s="3" t="s">
        <v>6714</v>
      </c>
      <c r="GV1" s="3" t="s">
        <v>6715</v>
      </c>
      <c r="GW1" s="3" t="s">
        <v>6716</v>
      </c>
      <c r="GX1" s="3" t="s">
        <v>6717</v>
      </c>
      <c r="GY1" s="3" t="s">
        <v>6718</v>
      </c>
      <c r="GZ1" s="3" t="s">
        <v>6719</v>
      </c>
      <c r="HA1" s="3" t="s">
        <v>6720</v>
      </c>
      <c r="HB1" s="3" t="s">
        <v>6721</v>
      </c>
      <c r="HC1" s="3" t="s">
        <v>6722</v>
      </c>
      <c r="HD1" s="3" t="s">
        <v>6723</v>
      </c>
      <c r="HE1" s="3" t="s">
        <v>6724</v>
      </c>
      <c r="HF1" s="3" t="s">
        <v>6725</v>
      </c>
      <c r="HG1" s="3" t="s">
        <v>6726</v>
      </c>
      <c r="HH1" s="3" t="s">
        <v>6727</v>
      </c>
      <c r="HI1" s="3" t="s">
        <v>6728</v>
      </c>
      <c r="HJ1" s="3" t="s">
        <v>6729</v>
      </c>
      <c r="HK1" s="3" t="s">
        <v>6730</v>
      </c>
      <c r="HL1" s="3" t="s">
        <v>6731</v>
      </c>
      <c r="HM1" s="3" t="s">
        <v>6732</v>
      </c>
      <c r="HN1" s="3" t="s">
        <v>6733</v>
      </c>
      <c r="HO1" s="3" t="s">
        <v>6734</v>
      </c>
      <c r="HP1" s="3" t="s">
        <v>6735</v>
      </c>
      <c r="HQ1" s="3" t="s">
        <v>6736</v>
      </c>
      <c r="HR1" s="3" t="s">
        <v>6737</v>
      </c>
      <c r="HS1" s="3" t="s">
        <v>6738</v>
      </c>
      <c r="HT1" s="3" t="s">
        <v>6739</v>
      </c>
      <c r="HU1" s="3" t="s">
        <v>6740</v>
      </c>
      <c r="HV1" s="3" t="s">
        <v>6741</v>
      </c>
      <c r="HW1" s="3" t="s">
        <v>6742</v>
      </c>
      <c r="HX1" s="3" t="s">
        <v>6743</v>
      </c>
      <c r="HY1" s="3" t="s">
        <v>6744</v>
      </c>
      <c r="HZ1" s="3" t="s">
        <v>6745</v>
      </c>
      <c r="IA1" s="3" t="s">
        <v>6746</v>
      </c>
      <c r="IB1" s="3" t="s">
        <v>6747</v>
      </c>
      <c r="IC1" s="3" t="s">
        <v>6748</v>
      </c>
      <c r="ID1" s="3" t="s">
        <v>6749</v>
      </c>
      <c r="IE1" s="3" t="s">
        <v>6750</v>
      </c>
      <c r="IF1" s="3" t="s">
        <v>6751</v>
      </c>
      <c r="IG1" s="3" t="s">
        <v>6752</v>
      </c>
      <c r="IH1" s="3" t="s">
        <v>6753</v>
      </c>
      <c r="II1" s="3" t="s">
        <v>6754</v>
      </c>
      <c r="IJ1" s="3" t="s">
        <v>6755</v>
      </c>
      <c r="IK1" s="3" t="s">
        <v>6756</v>
      </c>
      <c r="IL1" s="3" t="s">
        <v>6757</v>
      </c>
      <c r="IM1" s="3" t="s">
        <v>6758</v>
      </c>
      <c r="IN1" s="3" t="s">
        <v>6759</v>
      </c>
      <c r="IO1" s="3" t="s">
        <v>6760</v>
      </c>
      <c r="IP1" s="3" t="s">
        <v>6761</v>
      </c>
      <c r="IQ1" s="3" t="s">
        <v>6762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6763</v>
      </c>
      <c r="C10" s="8" t="s">
        <v>6764</v>
      </c>
      <c r="D10" s="8" t="s">
        <v>6765</v>
      </c>
      <c r="E10" s="8" t="s">
        <v>6766</v>
      </c>
      <c r="F10" s="8" t="s">
        <v>6767</v>
      </c>
      <c r="G10" s="8" t="s">
        <v>6768</v>
      </c>
      <c r="H10" s="8" t="s">
        <v>6769</v>
      </c>
      <c r="I10" s="8" t="s">
        <v>6770</v>
      </c>
      <c r="J10" s="8" t="s">
        <v>6771</v>
      </c>
      <c r="K10" s="8" t="s">
        <v>6772</v>
      </c>
      <c r="L10" s="8" t="s">
        <v>6773</v>
      </c>
      <c r="M10" s="8" t="s">
        <v>6774</v>
      </c>
      <c r="N10" s="8" t="s">
        <v>6775</v>
      </c>
      <c r="O10" s="8" t="s">
        <v>6776</v>
      </c>
      <c r="P10" s="8" t="s">
        <v>6777</v>
      </c>
      <c r="Q10" s="8" t="s">
        <v>6778</v>
      </c>
      <c r="R10" s="8" t="s">
        <v>6779</v>
      </c>
      <c r="S10" s="8" t="s">
        <v>6780</v>
      </c>
      <c r="T10" s="8" t="s">
        <v>6781</v>
      </c>
      <c r="U10" s="8" t="s">
        <v>6782</v>
      </c>
      <c r="V10" s="8" t="s">
        <v>6783</v>
      </c>
      <c r="W10" s="8" t="s">
        <v>6784</v>
      </c>
      <c r="X10" s="8" t="s">
        <v>6785</v>
      </c>
      <c r="Y10" s="8" t="s">
        <v>6786</v>
      </c>
      <c r="Z10" s="8" t="s">
        <v>6787</v>
      </c>
      <c r="AA10" s="8" t="s">
        <v>6788</v>
      </c>
      <c r="AB10" s="8" t="s">
        <v>6789</v>
      </c>
      <c r="AC10" s="8" t="s">
        <v>6790</v>
      </c>
      <c r="AD10" s="8" t="s">
        <v>6791</v>
      </c>
      <c r="AE10" s="8" t="s">
        <v>6792</v>
      </c>
      <c r="AF10" s="8" t="s">
        <v>6793</v>
      </c>
      <c r="AG10" s="8" t="s">
        <v>6794</v>
      </c>
      <c r="AH10" s="8" t="s">
        <v>6795</v>
      </c>
      <c r="AI10" s="8" t="s">
        <v>6796</v>
      </c>
      <c r="AJ10" s="8" t="s">
        <v>6797</v>
      </c>
      <c r="AK10" s="8" t="s">
        <v>6798</v>
      </c>
      <c r="AL10" s="8" t="s">
        <v>6799</v>
      </c>
      <c r="AM10" s="8" t="s">
        <v>6800</v>
      </c>
      <c r="AN10" s="8" t="s">
        <v>6801</v>
      </c>
      <c r="AO10" s="8" t="s">
        <v>6802</v>
      </c>
      <c r="AP10" s="8" t="s">
        <v>6803</v>
      </c>
      <c r="AQ10" s="8" t="s">
        <v>6804</v>
      </c>
      <c r="AR10" s="8" t="s">
        <v>6805</v>
      </c>
      <c r="AS10" s="8" t="s">
        <v>6806</v>
      </c>
      <c r="AT10" s="8" t="s">
        <v>6807</v>
      </c>
      <c r="AU10" s="8" t="s">
        <v>6808</v>
      </c>
      <c r="AV10" s="8" t="s">
        <v>6809</v>
      </c>
      <c r="AW10" s="8" t="s">
        <v>6810</v>
      </c>
      <c r="AX10" s="8" t="s">
        <v>6811</v>
      </c>
      <c r="AY10" s="8" t="s">
        <v>6812</v>
      </c>
      <c r="AZ10" s="8" t="s">
        <v>6813</v>
      </c>
      <c r="BA10" s="8" t="s">
        <v>6814</v>
      </c>
      <c r="BB10" s="8" t="s">
        <v>6815</v>
      </c>
      <c r="BC10" s="8" t="s">
        <v>6816</v>
      </c>
      <c r="BD10" s="8" t="s">
        <v>6817</v>
      </c>
      <c r="BE10" s="8" t="s">
        <v>6818</v>
      </c>
      <c r="BF10" s="8" t="s">
        <v>6819</v>
      </c>
      <c r="BG10" s="8" t="s">
        <v>6820</v>
      </c>
      <c r="BH10" s="8" t="s">
        <v>6821</v>
      </c>
      <c r="BI10" s="8" t="s">
        <v>6822</v>
      </c>
      <c r="BJ10" s="8" t="s">
        <v>6823</v>
      </c>
      <c r="BK10" s="8" t="s">
        <v>6824</v>
      </c>
      <c r="BL10" s="8" t="s">
        <v>6825</v>
      </c>
      <c r="BM10" s="8" t="s">
        <v>6826</v>
      </c>
      <c r="BN10" s="8" t="s">
        <v>6827</v>
      </c>
      <c r="BO10" s="8" t="s">
        <v>6828</v>
      </c>
      <c r="BP10" s="8" t="s">
        <v>6829</v>
      </c>
      <c r="BQ10" s="8" t="s">
        <v>6830</v>
      </c>
      <c r="BR10" s="8" t="s">
        <v>6831</v>
      </c>
      <c r="BS10" s="8" t="s">
        <v>6832</v>
      </c>
      <c r="BT10" s="8" t="s">
        <v>6833</v>
      </c>
      <c r="BU10" s="8" t="s">
        <v>6834</v>
      </c>
      <c r="BV10" s="8" t="s">
        <v>6835</v>
      </c>
      <c r="BW10" s="8" t="s">
        <v>6836</v>
      </c>
      <c r="BX10" s="8" t="s">
        <v>6837</v>
      </c>
      <c r="BY10" s="8" t="s">
        <v>6838</v>
      </c>
      <c r="BZ10" s="8" t="s">
        <v>6839</v>
      </c>
      <c r="CA10" s="8" t="s">
        <v>6840</v>
      </c>
      <c r="CB10" s="8" t="s">
        <v>6841</v>
      </c>
      <c r="CC10" s="8" t="s">
        <v>6842</v>
      </c>
      <c r="CD10" s="8" t="s">
        <v>6843</v>
      </c>
      <c r="CE10" s="8" t="s">
        <v>6844</v>
      </c>
      <c r="CF10" s="8" t="s">
        <v>6845</v>
      </c>
      <c r="CG10" s="8" t="s">
        <v>6846</v>
      </c>
      <c r="CH10" s="8" t="s">
        <v>6847</v>
      </c>
      <c r="CI10" s="8" t="s">
        <v>6848</v>
      </c>
      <c r="CJ10" s="8" t="s">
        <v>6849</v>
      </c>
      <c r="CK10" s="8" t="s">
        <v>6850</v>
      </c>
      <c r="CL10" s="8" t="s">
        <v>6851</v>
      </c>
      <c r="CM10" s="8" t="s">
        <v>6852</v>
      </c>
      <c r="CN10" s="8" t="s">
        <v>6853</v>
      </c>
      <c r="CO10" s="8" t="s">
        <v>6854</v>
      </c>
      <c r="CP10" s="8" t="s">
        <v>6855</v>
      </c>
      <c r="CQ10" s="8" t="s">
        <v>6856</v>
      </c>
      <c r="CR10" s="8" t="s">
        <v>6857</v>
      </c>
      <c r="CS10" s="8" t="s">
        <v>6858</v>
      </c>
      <c r="CT10" s="8" t="s">
        <v>6859</v>
      </c>
      <c r="CU10" s="8" t="s">
        <v>6860</v>
      </c>
      <c r="CV10" s="8" t="s">
        <v>6861</v>
      </c>
      <c r="CW10" s="8" t="s">
        <v>6862</v>
      </c>
      <c r="CX10" s="8" t="s">
        <v>6863</v>
      </c>
      <c r="CY10" s="8" t="s">
        <v>6864</v>
      </c>
      <c r="CZ10" s="8" t="s">
        <v>6865</v>
      </c>
      <c r="DA10" s="8" t="s">
        <v>6866</v>
      </c>
      <c r="DB10" s="8" t="s">
        <v>6867</v>
      </c>
      <c r="DC10" s="8" t="s">
        <v>6868</v>
      </c>
      <c r="DD10" s="8" t="s">
        <v>6869</v>
      </c>
      <c r="DE10" s="8" t="s">
        <v>6870</v>
      </c>
      <c r="DF10" s="8" t="s">
        <v>6871</v>
      </c>
      <c r="DG10" s="8" t="s">
        <v>6872</v>
      </c>
      <c r="DH10" s="8" t="s">
        <v>6873</v>
      </c>
      <c r="DI10" s="8" t="s">
        <v>6874</v>
      </c>
      <c r="DJ10" s="8" t="s">
        <v>6875</v>
      </c>
      <c r="DK10" s="8" t="s">
        <v>6876</v>
      </c>
      <c r="DL10" s="8" t="s">
        <v>6877</v>
      </c>
      <c r="DM10" s="8" t="s">
        <v>6878</v>
      </c>
      <c r="DN10" s="8" t="s">
        <v>6879</v>
      </c>
      <c r="DO10" s="8" t="s">
        <v>6880</v>
      </c>
      <c r="DP10" s="8" t="s">
        <v>6881</v>
      </c>
      <c r="DQ10" s="8" t="s">
        <v>6882</v>
      </c>
      <c r="DR10" s="8" t="s">
        <v>6883</v>
      </c>
      <c r="DS10" s="8" t="s">
        <v>6884</v>
      </c>
      <c r="DT10" s="8" t="s">
        <v>6885</v>
      </c>
      <c r="DU10" s="8" t="s">
        <v>6886</v>
      </c>
      <c r="DV10" s="8" t="s">
        <v>6887</v>
      </c>
      <c r="DW10" s="8" t="s">
        <v>6888</v>
      </c>
      <c r="DX10" s="8" t="s">
        <v>6889</v>
      </c>
      <c r="DY10" s="8" t="s">
        <v>6890</v>
      </c>
      <c r="DZ10" s="8" t="s">
        <v>6891</v>
      </c>
      <c r="EA10" s="8" t="s">
        <v>6892</v>
      </c>
      <c r="EB10" s="8" t="s">
        <v>6893</v>
      </c>
      <c r="EC10" s="8" t="s">
        <v>6894</v>
      </c>
      <c r="ED10" s="8" t="s">
        <v>6895</v>
      </c>
      <c r="EE10" s="8" t="s">
        <v>6896</v>
      </c>
      <c r="EF10" s="8" t="s">
        <v>6897</v>
      </c>
      <c r="EG10" s="8" t="s">
        <v>6898</v>
      </c>
      <c r="EH10" s="8" t="s">
        <v>6899</v>
      </c>
      <c r="EI10" s="8" t="s">
        <v>6900</v>
      </c>
      <c r="EJ10" s="8" t="s">
        <v>6901</v>
      </c>
      <c r="EK10" s="8" t="s">
        <v>6902</v>
      </c>
      <c r="EL10" s="8" t="s">
        <v>6903</v>
      </c>
      <c r="EM10" s="8" t="s">
        <v>6904</v>
      </c>
      <c r="EN10" s="8" t="s">
        <v>6905</v>
      </c>
      <c r="EO10" s="8" t="s">
        <v>6906</v>
      </c>
      <c r="EP10" s="8" t="s">
        <v>6907</v>
      </c>
      <c r="EQ10" s="8" t="s">
        <v>6908</v>
      </c>
      <c r="ER10" s="8" t="s">
        <v>6909</v>
      </c>
      <c r="ES10" s="8" t="s">
        <v>6910</v>
      </c>
      <c r="ET10" s="8" t="s">
        <v>6911</v>
      </c>
      <c r="EU10" s="8" t="s">
        <v>6912</v>
      </c>
      <c r="EV10" s="8" t="s">
        <v>6913</v>
      </c>
      <c r="EW10" s="8" t="s">
        <v>6914</v>
      </c>
      <c r="EX10" s="8" t="s">
        <v>6915</v>
      </c>
      <c r="EY10" s="8" t="s">
        <v>6916</v>
      </c>
      <c r="EZ10" s="8" t="s">
        <v>6917</v>
      </c>
      <c r="FA10" s="8" t="s">
        <v>6918</v>
      </c>
      <c r="FB10" s="8" t="s">
        <v>6919</v>
      </c>
      <c r="FC10" s="8" t="s">
        <v>6920</v>
      </c>
      <c r="FD10" s="8" t="s">
        <v>6921</v>
      </c>
      <c r="FE10" s="8" t="s">
        <v>6922</v>
      </c>
      <c r="FF10" s="8" t="s">
        <v>6923</v>
      </c>
      <c r="FG10" s="8" t="s">
        <v>6924</v>
      </c>
      <c r="FH10" s="8" t="s">
        <v>6925</v>
      </c>
      <c r="FI10" s="8" t="s">
        <v>6926</v>
      </c>
      <c r="FJ10" s="8" t="s">
        <v>6927</v>
      </c>
      <c r="FK10" s="8" t="s">
        <v>6928</v>
      </c>
      <c r="FL10" s="8" t="s">
        <v>6929</v>
      </c>
      <c r="FM10" s="8" t="s">
        <v>6930</v>
      </c>
      <c r="FN10" s="8" t="s">
        <v>6931</v>
      </c>
      <c r="FO10" s="8" t="s">
        <v>6932</v>
      </c>
      <c r="FP10" s="8" t="s">
        <v>6933</v>
      </c>
      <c r="FQ10" s="8" t="s">
        <v>6934</v>
      </c>
      <c r="FR10" s="8" t="s">
        <v>6935</v>
      </c>
      <c r="FS10" s="8" t="s">
        <v>6936</v>
      </c>
      <c r="FT10" s="8" t="s">
        <v>6937</v>
      </c>
      <c r="FU10" s="8" t="s">
        <v>6938</v>
      </c>
      <c r="FV10" s="8" t="s">
        <v>6939</v>
      </c>
      <c r="FW10" s="8" t="s">
        <v>6940</v>
      </c>
      <c r="FX10" s="8" t="s">
        <v>6941</v>
      </c>
      <c r="FY10" s="8" t="s">
        <v>6942</v>
      </c>
      <c r="FZ10" s="8" t="s">
        <v>6943</v>
      </c>
      <c r="GA10" s="8" t="s">
        <v>6944</v>
      </c>
      <c r="GB10" s="8" t="s">
        <v>6945</v>
      </c>
      <c r="GC10" s="8" t="s">
        <v>6946</v>
      </c>
      <c r="GD10" s="8" t="s">
        <v>6947</v>
      </c>
      <c r="GE10" s="8" t="s">
        <v>6948</v>
      </c>
      <c r="GF10" s="8" t="s">
        <v>6949</v>
      </c>
      <c r="GG10" s="8" t="s">
        <v>6950</v>
      </c>
      <c r="GH10" s="8" t="s">
        <v>6951</v>
      </c>
      <c r="GI10" s="8" t="s">
        <v>6952</v>
      </c>
      <c r="GJ10" s="8" t="s">
        <v>6953</v>
      </c>
      <c r="GK10" s="8" t="s">
        <v>6954</v>
      </c>
      <c r="GL10" s="8" t="s">
        <v>6955</v>
      </c>
      <c r="GM10" s="8" t="s">
        <v>6956</v>
      </c>
      <c r="GN10" s="8" t="s">
        <v>6957</v>
      </c>
      <c r="GO10" s="8" t="s">
        <v>6958</v>
      </c>
      <c r="GP10" s="8" t="s">
        <v>6959</v>
      </c>
      <c r="GQ10" s="8" t="s">
        <v>6960</v>
      </c>
      <c r="GR10" s="8" t="s">
        <v>6961</v>
      </c>
      <c r="GS10" s="8" t="s">
        <v>6962</v>
      </c>
      <c r="GT10" s="8" t="s">
        <v>6963</v>
      </c>
      <c r="GU10" s="8" t="s">
        <v>6964</v>
      </c>
      <c r="GV10" s="8" t="s">
        <v>6965</v>
      </c>
      <c r="GW10" s="8" t="s">
        <v>6966</v>
      </c>
      <c r="GX10" s="8" t="s">
        <v>6967</v>
      </c>
      <c r="GY10" s="8" t="s">
        <v>6968</v>
      </c>
      <c r="GZ10" s="8" t="s">
        <v>6969</v>
      </c>
      <c r="HA10" s="8" t="s">
        <v>6970</v>
      </c>
      <c r="HB10" s="8" t="s">
        <v>6971</v>
      </c>
      <c r="HC10" s="8" t="s">
        <v>6972</v>
      </c>
      <c r="HD10" s="8" t="s">
        <v>6973</v>
      </c>
      <c r="HE10" s="8" t="s">
        <v>6974</v>
      </c>
      <c r="HF10" s="8" t="s">
        <v>6975</v>
      </c>
      <c r="HG10" s="8" t="s">
        <v>6976</v>
      </c>
      <c r="HH10" s="8" t="s">
        <v>6977</v>
      </c>
      <c r="HI10" s="8" t="s">
        <v>6978</v>
      </c>
      <c r="HJ10" s="8" t="s">
        <v>6979</v>
      </c>
      <c r="HK10" s="8" t="s">
        <v>6980</v>
      </c>
      <c r="HL10" s="8" t="s">
        <v>6981</v>
      </c>
      <c r="HM10" s="8" t="s">
        <v>6982</v>
      </c>
      <c r="HN10" s="8" t="s">
        <v>6983</v>
      </c>
      <c r="HO10" s="8" t="s">
        <v>6984</v>
      </c>
      <c r="HP10" s="8" t="s">
        <v>6985</v>
      </c>
      <c r="HQ10" s="8" t="s">
        <v>6986</v>
      </c>
      <c r="HR10" s="8" t="s">
        <v>6987</v>
      </c>
      <c r="HS10" s="8" t="s">
        <v>6988</v>
      </c>
      <c r="HT10" s="8" t="s">
        <v>6989</v>
      </c>
      <c r="HU10" s="8" t="s">
        <v>6990</v>
      </c>
      <c r="HV10" s="8" t="s">
        <v>6991</v>
      </c>
      <c r="HW10" s="8" t="s">
        <v>6992</v>
      </c>
      <c r="HX10" s="8" t="s">
        <v>6993</v>
      </c>
      <c r="HY10" s="8" t="s">
        <v>6994</v>
      </c>
      <c r="HZ10" s="8" t="s">
        <v>6995</v>
      </c>
      <c r="IA10" s="8" t="s">
        <v>6996</v>
      </c>
      <c r="IB10" s="8" t="s">
        <v>6997</v>
      </c>
      <c r="IC10" s="8" t="s">
        <v>6998</v>
      </c>
      <c r="ID10" s="8" t="s">
        <v>6999</v>
      </c>
      <c r="IE10" s="8" t="s">
        <v>7000</v>
      </c>
      <c r="IF10" s="8" t="s">
        <v>7001</v>
      </c>
      <c r="IG10" s="8" t="s">
        <v>7002</v>
      </c>
      <c r="IH10" s="8" t="s">
        <v>7003</v>
      </c>
      <c r="II10" s="8" t="s">
        <v>7004</v>
      </c>
      <c r="IJ10" s="8" t="s">
        <v>7005</v>
      </c>
      <c r="IK10" s="8" t="s">
        <v>7006</v>
      </c>
      <c r="IL10" s="8" t="s">
        <v>7007</v>
      </c>
      <c r="IM10" s="8" t="s">
        <v>7008</v>
      </c>
      <c r="IN10" s="8" t="s">
        <v>7009</v>
      </c>
      <c r="IO10" s="8" t="s">
        <v>7010</v>
      </c>
      <c r="IP10" s="8" t="s">
        <v>7011</v>
      </c>
      <c r="IQ10" s="8" t="s">
        <v>7012</v>
      </c>
    </row>
    <row r="11" spans="1:251">
      <c r="A11" s="10">
        <v>42036</v>
      </c>
      <c r="B11" s="9">
        <v>5.24</v>
      </c>
      <c r="C11" s="9">
        <v>6.3460000000000001</v>
      </c>
      <c r="D11" s="9">
        <v>18.388000000000002</v>
      </c>
      <c r="E11" s="9">
        <v>6.9210000000000003</v>
      </c>
      <c r="F11" s="9">
        <v>11.467000000000001</v>
      </c>
      <c r="G11" s="9">
        <v>35</v>
      </c>
      <c r="H11" s="9">
        <v>26</v>
      </c>
      <c r="I11" s="9">
        <v>39.527999999999999</v>
      </c>
      <c r="J11" s="9">
        <v>8.42</v>
      </c>
      <c r="K11" s="9">
        <v>4.0810000000000004</v>
      </c>
      <c r="L11" s="9">
        <v>4.3390000000000004</v>
      </c>
      <c r="M11" s="9">
        <v>0.35899999999999999</v>
      </c>
      <c r="N11" s="9">
        <v>0.35899999999999999</v>
      </c>
      <c r="O11" s="9">
        <v>0</v>
      </c>
      <c r="P11" s="9">
        <v>1.2549999999999999</v>
      </c>
      <c r="Q11" s="9">
        <v>1.038</v>
      </c>
      <c r="R11" s="9">
        <v>0.217</v>
      </c>
      <c r="S11" s="9">
        <v>1.5269999999999999</v>
      </c>
      <c r="T11" s="9">
        <v>0.81599999999999995</v>
      </c>
      <c r="U11" s="9">
        <v>0.71099999999999997</v>
      </c>
      <c r="V11" s="9">
        <v>5.2789999999999999</v>
      </c>
      <c r="W11" s="9">
        <v>1.8680000000000001</v>
      </c>
      <c r="X11" s="9">
        <v>3.411</v>
      </c>
      <c r="Y11" s="9">
        <v>53.53</v>
      </c>
      <c r="Z11" s="9">
        <v>25.445</v>
      </c>
      <c r="AA11" s="9">
        <v>138.21799999999999</v>
      </c>
      <c r="AB11" s="9">
        <v>33.564999999999998</v>
      </c>
      <c r="AC11" s="9">
        <v>9.3989999999999991</v>
      </c>
      <c r="AD11" s="9">
        <v>24.166</v>
      </c>
      <c r="AE11" s="9">
        <v>2.4820000000000002</v>
      </c>
      <c r="AF11" s="9">
        <v>0.84299999999999997</v>
      </c>
      <c r="AG11" s="9">
        <v>1.6379999999999999</v>
      </c>
      <c r="AH11" s="9">
        <v>5.8920000000000003</v>
      </c>
      <c r="AI11" s="9">
        <v>1.77</v>
      </c>
      <c r="AJ11" s="9">
        <v>4.1219999999999999</v>
      </c>
      <c r="AK11" s="9">
        <v>8.2620000000000005</v>
      </c>
      <c r="AL11" s="9">
        <v>2.4910000000000001</v>
      </c>
      <c r="AM11" s="9">
        <v>5.7709999999999999</v>
      </c>
      <c r="AN11" s="9">
        <v>16.93</v>
      </c>
      <c r="AO11" s="9">
        <v>4.2939999999999996</v>
      </c>
      <c r="AP11" s="9">
        <v>12.635</v>
      </c>
      <c r="AQ11" s="9">
        <v>52</v>
      </c>
      <c r="AR11" s="9">
        <v>50</v>
      </c>
      <c r="AS11" s="9">
        <v>52</v>
      </c>
      <c r="AT11" s="9">
        <v>38.091000000000001</v>
      </c>
      <c r="AU11" s="9">
        <v>18.475000000000001</v>
      </c>
      <c r="AV11" s="9">
        <v>19.614999999999998</v>
      </c>
      <c r="AW11" s="9">
        <v>3.3980000000000001</v>
      </c>
      <c r="AX11" s="9">
        <v>2.448</v>
      </c>
      <c r="AY11" s="9">
        <v>0.95</v>
      </c>
      <c r="AZ11" s="9">
        <v>8.9220000000000006</v>
      </c>
      <c r="BA11" s="9">
        <v>4.1980000000000004</v>
      </c>
      <c r="BB11" s="9">
        <v>4.7240000000000002</v>
      </c>
      <c r="BC11" s="9">
        <v>9.81</v>
      </c>
      <c r="BD11" s="9">
        <v>4.4109999999999996</v>
      </c>
      <c r="BE11" s="9">
        <v>5.399</v>
      </c>
      <c r="BF11" s="9">
        <v>15.962</v>
      </c>
      <c r="BG11" s="9">
        <v>7.4180000000000001</v>
      </c>
      <c r="BH11" s="9">
        <v>8.5429999999999993</v>
      </c>
      <c r="BI11" s="9">
        <v>26.294</v>
      </c>
      <c r="BJ11" s="9">
        <v>22.722000000000001</v>
      </c>
      <c r="BK11" s="9">
        <v>33.68</v>
      </c>
      <c r="BL11" s="9">
        <v>21.116</v>
      </c>
      <c r="BM11" s="9">
        <v>5.53</v>
      </c>
      <c r="BN11" s="9">
        <v>15.586</v>
      </c>
      <c r="BO11" s="9">
        <v>1.8859999999999999</v>
      </c>
      <c r="BP11" s="9">
        <v>0.55000000000000004</v>
      </c>
      <c r="BQ11" s="9">
        <v>1.337</v>
      </c>
      <c r="BR11" s="9">
        <v>4.5190000000000001</v>
      </c>
      <c r="BS11" s="9">
        <v>1.31</v>
      </c>
      <c r="BT11" s="9">
        <v>3.2090000000000001</v>
      </c>
      <c r="BU11" s="9">
        <v>4.726</v>
      </c>
      <c r="BV11" s="9">
        <v>1.5960000000000001</v>
      </c>
      <c r="BW11" s="9">
        <v>3.13</v>
      </c>
      <c r="BX11" s="9">
        <v>9.9849999999999994</v>
      </c>
      <c r="BY11" s="9">
        <v>2.0739999999999998</v>
      </c>
      <c r="BZ11" s="9">
        <v>7.9109999999999996</v>
      </c>
      <c r="CA11" s="9">
        <v>47.457999999999998</v>
      </c>
      <c r="CB11" s="9">
        <v>29.12</v>
      </c>
      <c r="CC11" s="9">
        <v>51.627000000000002</v>
      </c>
      <c r="CD11" s="9">
        <v>12.449</v>
      </c>
      <c r="CE11" s="9">
        <v>3.8690000000000002</v>
      </c>
      <c r="CF11" s="9">
        <v>8.58</v>
      </c>
      <c r="CG11" s="9">
        <v>0.59499999999999997</v>
      </c>
      <c r="CH11" s="9">
        <v>0.29399999999999998</v>
      </c>
      <c r="CI11" s="9">
        <v>0.30199999999999999</v>
      </c>
      <c r="CJ11" s="9">
        <v>1.373</v>
      </c>
      <c r="CK11" s="9">
        <v>0.46</v>
      </c>
      <c r="CL11" s="9">
        <v>0.91300000000000003</v>
      </c>
      <c r="CM11" s="9">
        <v>3.536</v>
      </c>
      <c r="CN11" s="9">
        <v>0.89500000000000002</v>
      </c>
      <c r="CO11" s="9">
        <v>2.641</v>
      </c>
      <c r="CP11" s="9">
        <v>6.944</v>
      </c>
      <c r="CQ11" s="9">
        <v>2.2200000000000002</v>
      </c>
      <c r="CR11" s="9">
        <v>4.7240000000000002</v>
      </c>
      <c r="CS11" s="9">
        <v>52</v>
      </c>
      <c r="CT11" s="9">
        <v>82.611000000000004</v>
      </c>
      <c r="CU11" s="9">
        <v>52</v>
      </c>
      <c r="CV11" s="9">
        <v>22.838000000000001</v>
      </c>
      <c r="CW11" s="9">
        <v>8.6259999999999994</v>
      </c>
      <c r="CX11" s="9">
        <v>14.212999999999999</v>
      </c>
      <c r="CY11" s="9">
        <v>1.5589999999999999</v>
      </c>
      <c r="CZ11" s="9">
        <v>1.242</v>
      </c>
      <c r="DA11" s="9">
        <v>0.317</v>
      </c>
      <c r="DB11" s="9">
        <v>5.0640000000000001</v>
      </c>
      <c r="DC11" s="9">
        <v>2.1320000000000001</v>
      </c>
      <c r="DD11" s="9">
        <v>2.9329999999999998</v>
      </c>
      <c r="DE11" s="9">
        <v>5.82</v>
      </c>
      <c r="DF11" s="9">
        <v>1.839</v>
      </c>
      <c r="DG11" s="9">
        <v>3.9809999999999999</v>
      </c>
      <c r="DH11" s="9">
        <v>10.395</v>
      </c>
      <c r="DI11" s="9">
        <v>3.4129999999999998</v>
      </c>
      <c r="DJ11" s="9">
        <v>6.9820000000000002</v>
      </c>
      <c r="DK11" s="9">
        <v>47.283000000000001</v>
      </c>
      <c r="DL11" s="9">
        <v>26</v>
      </c>
      <c r="DM11" s="9">
        <v>50.262999999999998</v>
      </c>
      <c r="DN11" s="9">
        <v>15.253</v>
      </c>
      <c r="DO11" s="9">
        <v>9.85</v>
      </c>
      <c r="DP11" s="9">
        <v>5.4029999999999996</v>
      </c>
      <c r="DQ11" s="9">
        <v>1.839</v>
      </c>
      <c r="DR11" s="9">
        <v>1.206</v>
      </c>
      <c r="DS11" s="9">
        <v>0.63300000000000001</v>
      </c>
      <c r="DT11" s="9">
        <v>3.8580000000000001</v>
      </c>
      <c r="DU11" s="9">
        <v>2.0659999999999998</v>
      </c>
      <c r="DV11" s="9">
        <v>1.7909999999999999</v>
      </c>
      <c r="DW11" s="9">
        <v>3.99</v>
      </c>
      <c r="DX11" s="9">
        <v>2.5720000000000001</v>
      </c>
      <c r="DY11" s="9">
        <v>1.4179999999999999</v>
      </c>
      <c r="DZ11" s="9">
        <v>5.5670000000000002</v>
      </c>
      <c r="EA11" s="9">
        <v>4.0060000000000002</v>
      </c>
      <c r="EB11" s="9">
        <v>1.5609999999999999</v>
      </c>
      <c r="EC11" s="9">
        <v>20.695</v>
      </c>
      <c r="ED11" s="9">
        <v>20.760999999999999</v>
      </c>
      <c r="EE11" s="9">
        <v>19.431999999999999</v>
      </c>
      <c r="EF11" s="9">
        <v>25.815999999999999</v>
      </c>
      <c r="EG11" s="9">
        <v>9.0939999999999994</v>
      </c>
      <c r="EH11" s="9">
        <v>16.721</v>
      </c>
      <c r="EI11" s="9">
        <v>2.6440000000000001</v>
      </c>
      <c r="EJ11" s="9">
        <v>1.55</v>
      </c>
      <c r="EK11" s="9">
        <v>1.0940000000000001</v>
      </c>
      <c r="EL11" s="9">
        <v>6.133</v>
      </c>
      <c r="EM11" s="9">
        <v>2.7810000000000001</v>
      </c>
      <c r="EN11" s="9">
        <v>3.3519999999999999</v>
      </c>
      <c r="EO11" s="9">
        <v>6.4409999999999998</v>
      </c>
      <c r="EP11" s="9">
        <v>2.5430000000000001</v>
      </c>
      <c r="EQ11" s="9">
        <v>3.8980000000000001</v>
      </c>
      <c r="ER11" s="9">
        <v>10.598000000000001</v>
      </c>
      <c r="ES11" s="9">
        <v>2.2210000000000001</v>
      </c>
      <c r="ET11" s="9">
        <v>8.3770000000000007</v>
      </c>
      <c r="EU11" s="9">
        <v>30</v>
      </c>
      <c r="EV11" s="9">
        <v>13</v>
      </c>
      <c r="EW11" s="9">
        <v>51.213999999999999</v>
      </c>
      <c r="EX11" s="9">
        <v>28.512</v>
      </c>
      <c r="EY11" s="9">
        <v>11.875999999999999</v>
      </c>
      <c r="EZ11" s="9">
        <v>16.635999999999999</v>
      </c>
      <c r="FA11" s="9">
        <v>2.5310000000000001</v>
      </c>
      <c r="FB11" s="9">
        <v>1.339</v>
      </c>
      <c r="FC11" s="9">
        <v>1.1919999999999999</v>
      </c>
      <c r="FD11" s="9">
        <v>5.29</v>
      </c>
      <c r="FE11" s="9">
        <v>2.399</v>
      </c>
      <c r="FF11" s="9">
        <v>2.891</v>
      </c>
      <c r="FG11" s="9">
        <v>5.86</v>
      </c>
      <c r="FH11" s="9">
        <v>2.1</v>
      </c>
      <c r="FI11" s="9">
        <v>3.76</v>
      </c>
      <c r="FJ11" s="9">
        <v>14.831</v>
      </c>
      <c r="FK11" s="9">
        <v>6.0380000000000003</v>
      </c>
      <c r="FL11" s="9">
        <v>8.7929999999999993</v>
      </c>
      <c r="FM11" s="9">
        <v>52</v>
      </c>
      <c r="FN11" s="9">
        <v>51.628999999999998</v>
      </c>
      <c r="FO11" s="9">
        <v>52</v>
      </c>
      <c r="FP11" s="9">
        <v>13.672000000000001</v>
      </c>
      <c r="FQ11" s="9">
        <v>4.694</v>
      </c>
      <c r="FR11" s="9">
        <v>8.9779999999999998</v>
      </c>
      <c r="FS11" s="9">
        <v>0.70499999999999996</v>
      </c>
      <c r="FT11" s="9">
        <v>0.40300000000000002</v>
      </c>
      <c r="FU11" s="9">
        <v>0.30199999999999999</v>
      </c>
      <c r="FV11" s="9">
        <v>2.5830000000000002</v>
      </c>
      <c r="FW11" s="9">
        <v>0.49</v>
      </c>
      <c r="FX11" s="9">
        <v>2.0939999999999999</v>
      </c>
      <c r="FY11" s="9">
        <v>3.9489999999999998</v>
      </c>
      <c r="FZ11" s="9">
        <v>1.3759999999999999</v>
      </c>
      <c r="GA11" s="9">
        <v>2.573</v>
      </c>
      <c r="GB11" s="9">
        <v>6.4340000000000002</v>
      </c>
      <c r="GC11" s="9">
        <v>2.4260000000000002</v>
      </c>
      <c r="GD11" s="9">
        <v>4.0090000000000003</v>
      </c>
      <c r="GE11" s="9">
        <v>39.834000000000003</v>
      </c>
      <c r="GF11" s="9">
        <v>50.429000000000002</v>
      </c>
      <c r="GG11" s="9">
        <v>39</v>
      </c>
      <c r="GH11" s="9">
        <v>3.6560000000000001</v>
      </c>
      <c r="GI11" s="9">
        <v>2.2090000000000001</v>
      </c>
      <c r="GJ11" s="9">
        <v>1.4470000000000001</v>
      </c>
      <c r="GK11" s="9">
        <v>0</v>
      </c>
      <c r="GL11" s="9">
        <v>0</v>
      </c>
      <c r="GM11" s="9">
        <v>0</v>
      </c>
      <c r="GN11" s="9">
        <v>0.80600000000000005</v>
      </c>
      <c r="GO11" s="9">
        <v>0.29799999999999999</v>
      </c>
      <c r="GP11" s="9">
        <v>0.50800000000000001</v>
      </c>
      <c r="GQ11" s="9">
        <v>1.821</v>
      </c>
      <c r="GR11" s="9">
        <v>0.88300000000000001</v>
      </c>
      <c r="GS11" s="9">
        <v>0.93799999999999994</v>
      </c>
      <c r="GT11" s="9">
        <v>1.028</v>
      </c>
      <c r="GU11" s="9">
        <v>1.028</v>
      </c>
      <c r="GV11" s="9">
        <v>0</v>
      </c>
      <c r="GW11" s="9">
        <v>25.51</v>
      </c>
      <c r="GX11" s="9">
        <v>32.228000000000002</v>
      </c>
      <c r="GY11" s="9">
        <v>26</v>
      </c>
      <c r="GZ11" s="9">
        <v>16.606999999999999</v>
      </c>
      <c r="HA11" s="9">
        <v>5.9359999999999999</v>
      </c>
      <c r="HB11" s="9">
        <v>10.670999999999999</v>
      </c>
      <c r="HC11" s="9">
        <v>1.7010000000000001</v>
      </c>
      <c r="HD11" s="9">
        <v>0.86399999999999999</v>
      </c>
      <c r="HE11" s="9">
        <v>0.83699999999999997</v>
      </c>
      <c r="HF11" s="9">
        <v>2.0099999999999998</v>
      </c>
      <c r="HG11" s="9">
        <v>0.73599999999999999</v>
      </c>
      <c r="HH11" s="9">
        <v>1.274</v>
      </c>
      <c r="HI11" s="9">
        <v>5.1689999999999996</v>
      </c>
      <c r="HJ11" s="9">
        <v>1.7490000000000001</v>
      </c>
      <c r="HK11" s="9">
        <v>3.419</v>
      </c>
      <c r="HL11" s="9">
        <v>7.7279999999999998</v>
      </c>
      <c r="HM11" s="9">
        <v>2.5870000000000002</v>
      </c>
      <c r="HN11" s="9">
        <v>5.14</v>
      </c>
      <c r="HO11" s="9">
        <v>42.581000000000003</v>
      </c>
      <c r="HP11" s="9">
        <v>30.978000000000002</v>
      </c>
      <c r="HQ11" s="9">
        <v>46.87</v>
      </c>
      <c r="HR11" s="9">
        <v>40.386000000000003</v>
      </c>
      <c r="HS11" s="9">
        <v>15.635999999999999</v>
      </c>
      <c r="HT11" s="9">
        <v>24.751000000000001</v>
      </c>
      <c r="HU11" s="9">
        <v>2.621</v>
      </c>
      <c r="HV11" s="9">
        <v>1.4650000000000001</v>
      </c>
      <c r="HW11" s="9">
        <v>1.155</v>
      </c>
      <c r="HX11" s="9">
        <v>10.210000000000001</v>
      </c>
      <c r="HY11" s="9">
        <v>4.5350000000000001</v>
      </c>
      <c r="HZ11" s="9">
        <v>5.6749999999999998</v>
      </c>
      <c r="IA11" s="9">
        <v>9.3870000000000005</v>
      </c>
      <c r="IB11" s="9">
        <v>4.3140000000000001</v>
      </c>
      <c r="IC11" s="9">
        <v>5.0739999999999998</v>
      </c>
      <c r="ID11" s="9">
        <v>18.167999999999999</v>
      </c>
      <c r="IE11" s="9">
        <v>5.3209999999999997</v>
      </c>
      <c r="IF11" s="9">
        <v>12.847</v>
      </c>
      <c r="IG11" s="9">
        <v>41.558999999999997</v>
      </c>
      <c r="IH11" s="9">
        <v>26</v>
      </c>
      <c r="II11" s="9">
        <v>52</v>
      </c>
      <c r="IJ11" s="9">
        <v>14.662000000000001</v>
      </c>
      <c r="IK11" s="9">
        <v>6.3019999999999996</v>
      </c>
      <c r="IL11" s="9">
        <v>8.36</v>
      </c>
      <c r="IM11" s="9">
        <v>1.5580000000000001</v>
      </c>
      <c r="IN11" s="9">
        <v>0.96299999999999997</v>
      </c>
      <c r="IO11" s="9">
        <v>0.59499999999999997</v>
      </c>
      <c r="IP11" s="9">
        <v>2.593</v>
      </c>
      <c r="IQ11" s="9">
        <v>0.69699999999999995</v>
      </c>
    </row>
    <row r="12" spans="1:251">
      <c r="A12" s="10">
        <v>42401</v>
      </c>
      <c r="B12" s="9">
        <v>7.782</v>
      </c>
      <c r="C12" s="9">
        <v>4.9400000000000004</v>
      </c>
      <c r="D12" s="9">
        <v>26.303000000000001</v>
      </c>
      <c r="E12" s="9">
        <v>8.8580000000000005</v>
      </c>
      <c r="F12" s="9">
        <v>17.446000000000002</v>
      </c>
      <c r="G12" s="9">
        <v>52</v>
      </c>
      <c r="H12" s="9">
        <v>20.693999999999999</v>
      </c>
      <c r="I12" s="9">
        <v>52</v>
      </c>
      <c r="J12" s="9">
        <v>11.282999999999999</v>
      </c>
      <c r="K12" s="9">
        <v>6.4859999999999998</v>
      </c>
      <c r="L12" s="9">
        <v>4.7969999999999997</v>
      </c>
      <c r="M12" s="9">
        <v>1.1870000000000001</v>
      </c>
      <c r="N12" s="9">
        <v>0.56299999999999994</v>
      </c>
      <c r="O12" s="9">
        <v>0.624</v>
      </c>
      <c r="P12" s="9">
        <v>1.165</v>
      </c>
      <c r="Q12" s="9">
        <v>0.61599999999999999</v>
      </c>
      <c r="R12" s="9">
        <v>0.54900000000000004</v>
      </c>
      <c r="S12" s="9">
        <v>5.1470000000000002</v>
      </c>
      <c r="T12" s="9">
        <v>3.48</v>
      </c>
      <c r="U12" s="9">
        <v>1.6659999999999999</v>
      </c>
      <c r="V12" s="9">
        <v>3.7839999999999998</v>
      </c>
      <c r="W12" s="9">
        <v>1.827</v>
      </c>
      <c r="X12" s="9">
        <v>1.9570000000000001</v>
      </c>
      <c r="Y12" s="9">
        <v>26</v>
      </c>
      <c r="Z12" s="9">
        <v>26</v>
      </c>
      <c r="AA12" s="9">
        <v>25.306000000000001</v>
      </c>
      <c r="AB12" s="9">
        <v>39.091000000000001</v>
      </c>
      <c r="AC12" s="9">
        <v>11.67</v>
      </c>
      <c r="AD12" s="9">
        <v>27.420999999999999</v>
      </c>
      <c r="AE12" s="9">
        <v>2.0670000000000002</v>
      </c>
      <c r="AF12" s="9">
        <v>0</v>
      </c>
      <c r="AG12" s="9">
        <v>2.0670000000000002</v>
      </c>
      <c r="AH12" s="9">
        <v>5.0380000000000003</v>
      </c>
      <c r="AI12" s="9">
        <v>2.0840000000000001</v>
      </c>
      <c r="AJ12" s="9">
        <v>2.9540000000000002</v>
      </c>
      <c r="AK12" s="9">
        <v>11.260999999999999</v>
      </c>
      <c r="AL12" s="9">
        <v>5.2640000000000002</v>
      </c>
      <c r="AM12" s="9">
        <v>5.9969999999999999</v>
      </c>
      <c r="AN12" s="9">
        <v>20.725000000000001</v>
      </c>
      <c r="AO12" s="9">
        <v>4.3220000000000001</v>
      </c>
      <c r="AP12" s="9">
        <v>16.402999999999999</v>
      </c>
      <c r="AQ12" s="9">
        <v>52</v>
      </c>
      <c r="AR12" s="9">
        <v>31.677</v>
      </c>
      <c r="AS12" s="9">
        <v>52</v>
      </c>
      <c r="AT12" s="9">
        <v>45.13</v>
      </c>
      <c r="AU12" s="9">
        <v>25.346</v>
      </c>
      <c r="AV12" s="9">
        <v>19.783999999999999</v>
      </c>
      <c r="AW12" s="9">
        <v>4.4409999999999998</v>
      </c>
      <c r="AX12" s="9">
        <v>2.8809999999999998</v>
      </c>
      <c r="AY12" s="9">
        <v>1.56</v>
      </c>
      <c r="AZ12" s="9">
        <v>8.6080000000000005</v>
      </c>
      <c r="BA12" s="9">
        <v>5.2190000000000003</v>
      </c>
      <c r="BB12" s="9">
        <v>3.3889999999999998</v>
      </c>
      <c r="BC12" s="9">
        <v>12.388999999999999</v>
      </c>
      <c r="BD12" s="9">
        <v>7.8979999999999997</v>
      </c>
      <c r="BE12" s="9">
        <v>4.4909999999999997</v>
      </c>
      <c r="BF12" s="9">
        <v>19.692</v>
      </c>
      <c r="BG12" s="9">
        <v>9.3469999999999995</v>
      </c>
      <c r="BH12" s="9">
        <v>10.345000000000001</v>
      </c>
      <c r="BI12" s="9">
        <v>26.209</v>
      </c>
      <c r="BJ12" s="9">
        <v>22.271999999999998</v>
      </c>
      <c r="BK12" s="9">
        <v>52</v>
      </c>
      <c r="BL12" s="9">
        <v>27.193999999999999</v>
      </c>
      <c r="BM12" s="9">
        <v>8.1669999999999998</v>
      </c>
      <c r="BN12" s="9">
        <v>19.026</v>
      </c>
      <c r="BO12" s="9">
        <v>1.407</v>
      </c>
      <c r="BP12" s="9">
        <v>0</v>
      </c>
      <c r="BQ12" s="9">
        <v>1.407</v>
      </c>
      <c r="BR12" s="9">
        <v>2.74</v>
      </c>
      <c r="BS12" s="9">
        <v>0.53400000000000003</v>
      </c>
      <c r="BT12" s="9">
        <v>2.2069999999999999</v>
      </c>
      <c r="BU12" s="9">
        <v>7.367</v>
      </c>
      <c r="BV12" s="9">
        <v>3.9870000000000001</v>
      </c>
      <c r="BW12" s="9">
        <v>3.38</v>
      </c>
      <c r="BX12" s="9">
        <v>15.679</v>
      </c>
      <c r="BY12" s="9">
        <v>3.6459999999999999</v>
      </c>
      <c r="BZ12" s="9">
        <v>12.032999999999999</v>
      </c>
      <c r="CA12" s="9">
        <v>52</v>
      </c>
      <c r="CB12" s="9">
        <v>47</v>
      </c>
      <c r="CC12" s="9">
        <v>52</v>
      </c>
      <c r="CD12" s="9">
        <v>11.898</v>
      </c>
      <c r="CE12" s="9">
        <v>3.5030000000000001</v>
      </c>
      <c r="CF12" s="9">
        <v>8.3949999999999996</v>
      </c>
      <c r="CG12" s="9">
        <v>0.66100000000000003</v>
      </c>
      <c r="CH12" s="9">
        <v>0</v>
      </c>
      <c r="CI12" s="9">
        <v>0.66100000000000003</v>
      </c>
      <c r="CJ12" s="9">
        <v>2.298</v>
      </c>
      <c r="CK12" s="9">
        <v>1.5509999999999999</v>
      </c>
      <c r="CL12" s="9">
        <v>0.747</v>
      </c>
      <c r="CM12" s="9">
        <v>3.8940000000000001</v>
      </c>
      <c r="CN12" s="9">
        <v>1.2769999999999999</v>
      </c>
      <c r="CO12" s="9">
        <v>2.617</v>
      </c>
      <c r="CP12" s="9">
        <v>5.0460000000000003</v>
      </c>
      <c r="CQ12" s="9">
        <v>0.67600000000000005</v>
      </c>
      <c r="CR12" s="9">
        <v>4.37</v>
      </c>
      <c r="CS12" s="9">
        <v>29.494</v>
      </c>
      <c r="CT12" s="9">
        <v>16.222000000000001</v>
      </c>
      <c r="CU12" s="9">
        <v>52</v>
      </c>
      <c r="CV12" s="9">
        <v>29.148</v>
      </c>
      <c r="CW12" s="9">
        <v>16.007999999999999</v>
      </c>
      <c r="CX12" s="9">
        <v>13.14</v>
      </c>
      <c r="CY12" s="9">
        <v>3.5139999999999998</v>
      </c>
      <c r="CZ12" s="9">
        <v>1.954</v>
      </c>
      <c r="DA12" s="9">
        <v>1.56</v>
      </c>
      <c r="DB12" s="9">
        <v>5.7960000000000003</v>
      </c>
      <c r="DC12" s="9">
        <v>3.278</v>
      </c>
      <c r="DD12" s="9">
        <v>2.5179999999999998</v>
      </c>
      <c r="DE12" s="9">
        <v>6.97</v>
      </c>
      <c r="DF12" s="9">
        <v>3.93</v>
      </c>
      <c r="DG12" s="9">
        <v>3.04</v>
      </c>
      <c r="DH12" s="9">
        <v>12.868</v>
      </c>
      <c r="DI12" s="9">
        <v>6.8460000000000001</v>
      </c>
      <c r="DJ12" s="9">
        <v>6.0220000000000002</v>
      </c>
      <c r="DK12" s="9">
        <v>30</v>
      </c>
      <c r="DL12" s="9">
        <v>28.029</v>
      </c>
      <c r="DM12" s="9">
        <v>30</v>
      </c>
      <c r="DN12" s="9">
        <v>15.981999999999999</v>
      </c>
      <c r="DO12" s="9">
        <v>9.3369999999999997</v>
      </c>
      <c r="DP12" s="9">
        <v>6.6449999999999996</v>
      </c>
      <c r="DQ12" s="9">
        <v>0.92800000000000005</v>
      </c>
      <c r="DR12" s="9">
        <v>0.92800000000000005</v>
      </c>
      <c r="DS12" s="9">
        <v>0</v>
      </c>
      <c r="DT12" s="9">
        <v>2.8119999999999998</v>
      </c>
      <c r="DU12" s="9">
        <v>1.9410000000000001</v>
      </c>
      <c r="DV12" s="9">
        <v>0.871</v>
      </c>
      <c r="DW12" s="9">
        <v>5.4180000000000001</v>
      </c>
      <c r="DX12" s="9">
        <v>3.968</v>
      </c>
      <c r="DY12" s="9">
        <v>1.4510000000000001</v>
      </c>
      <c r="DZ12" s="9">
        <v>6.8239999999999998</v>
      </c>
      <c r="EA12" s="9">
        <v>2.5009999999999999</v>
      </c>
      <c r="EB12" s="9">
        <v>4.3230000000000004</v>
      </c>
      <c r="EC12" s="9">
        <v>26</v>
      </c>
      <c r="ED12" s="9">
        <v>17</v>
      </c>
      <c r="EE12" s="9">
        <v>55.42</v>
      </c>
      <c r="EF12" s="9">
        <v>28.065000000000001</v>
      </c>
      <c r="EG12" s="9">
        <v>10.214</v>
      </c>
      <c r="EH12" s="9">
        <v>17.850999999999999</v>
      </c>
      <c r="EI12" s="9">
        <v>2.641</v>
      </c>
      <c r="EJ12" s="9">
        <v>0.92400000000000004</v>
      </c>
      <c r="EK12" s="9">
        <v>1.7170000000000001</v>
      </c>
      <c r="EL12" s="9">
        <v>5.032</v>
      </c>
      <c r="EM12" s="9">
        <v>1.903</v>
      </c>
      <c r="EN12" s="9">
        <v>3.129</v>
      </c>
      <c r="EO12" s="9">
        <v>6.5659999999999998</v>
      </c>
      <c r="EP12" s="9">
        <v>2.7160000000000002</v>
      </c>
      <c r="EQ12" s="9">
        <v>3.851</v>
      </c>
      <c r="ER12" s="9">
        <v>13.826000000000001</v>
      </c>
      <c r="ES12" s="9">
        <v>4.6719999999999997</v>
      </c>
      <c r="ET12" s="9">
        <v>9.1539999999999999</v>
      </c>
      <c r="EU12" s="9">
        <v>47.673999999999999</v>
      </c>
      <c r="EV12" s="9">
        <v>47</v>
      </c>
      <c r="EW12" s="9">
        <v>52</v>
      </c>
      <c r="EX12" s="9">
        <v>41.677999999999997</v>
      </c>
      <c r="EY12" s="9">
        <v>19.228999999999999</v>
      </c>
      <c r="EZ12" s="9">
        <v>22.449000000000002</v>
      </c>
      <c r="FA12" s="9">
        <v>2.4630000000000001</v>
      </c>
      <c r="FB12" s="9">
        <v>1.109</v>
      </c>
      <c r="FC12" s="9">
        <v>1.355</v>
      </c>
      <c r="FD12" s="9">
        <v>5.6689999999999996</v>
      </c>
      <c r="FE12" s="9">
        <v>3.012</v>
      </c>
      <c r="FF12" s="9">
        <v>2.657</v>
      </c>
      <c r="FG12" s="9">
        <v>12.925000000000001</v>
      </c>
      <c r="FH12" s="9">
        <v>7.6429999999999998</v>
      </c>
      <c r="FI12" s="9">
        <v>5.282</v>
      </c>
      <c r="FJ12" s="9">
        <v>20.62</v>
      </c>
      <c r="FK12" s="9">
        <v>7.4649999999999999</v>
      </c>
      <c r="FL12" s="9">
        <v>13.156000000000001</v>
      </c>
      <c r="FM12" s="9">
        <v>42.579000000000001</v>
      </c>
      <c r="FN12" s="9">
        <v>26</v>
      </c>
      <c r="FO12" s="9">
        <v>54.276000000000003</v>
      </c>
      <c r="FP12" s="9">
        <v>10.919</v>
      </c>
      <c r="FQ12" s="9">
        <v>6</v>
      </c>
      <c r="FR12" s="9">
        <v>4.9189999999999996</v>
      </c>
      <c r="FS12" s="9">
        <v>0.84099999999999997</v>
      </c>
      <c r="FT12" s="9">
        <v>0.28599999999999998</v>
      </c>
      <c r="FU12" s="9">
        <v>0.55500000000000005</v>
      </c>
      <c r="FV12" s="9">
        <v>2.653</v>
      </c>
      <c r="FW12" s="9">
        <v>2.0960000000000001</v>
      </c>
      <c r="FX12" s="9">
        <v>0.55700000000000005</v>
      </c>
      <c r="FY12" s="9">
        <v>2.8929999999999998</v>
      </c>
      <c r="FZ12" s="9">
        <v>2.085</v>
      </c>
      <c r="GA12" s="9">
        <v>0.80800000000000005</v>
      </c>
      <c r="GB12" s="9">
        <v>4.5330000000000004</v>
      </c>
      <c r="GC12" s="9">
        <v>1.5329999999999999</v>
      </c>
      <c r="GD12" s="9">
        <v>3</v>
      </c>
      <c r="GE12" s="9">
        <v>26</v>
      </c>
      <c r="GF12" s="9">
        <v>15.393000000000001</v>
      </c>
      <c r="GG12" s="9">
        <v>52</v>
      </c>
      <c r="GH12" s="9">
        <v>3.5590000000000002</v>
      </c>
      <c r="GI12" s="9">
        <v>1.5740000000000001</v>
      </c>
      <c r="GJ12" s="9">
        <v>1.9850000000000001</v>
      </c>
      <c r="GK12" s="9">
        <v>0.56299999999999994</v>
      </c>
      <c r="GL12" s="9">
        <v>0.56299999999999994</v>
      </c>
      <c r="GM12" s="9">
        <v>0</v>
      </c>
      <c r="GN12" s="9">
        <v>0.29199999999999998</v>
      </c>
      <c r="GO12" s="9">
        <v>0.29199999999999998</v>
      </c>
      <c r="GP12" s="9">
        <v>0</v>
      </c>
      <c r="GQ12" s="9">
        <v>1.266</v>
      </c>
      <c r="GR12" s="9">
        <v>0.71799999999999997</v>
      </c>
      <c r="GS12" s="9">
        <v>0.54800000000000004</v>
      </c>
      <c r="GT12" s="9">
        <v>1.4379999999999999</v>
      </c>
      <c r="GU12" s="9">
        <v>0</v>
      </c>
      <c r="GV12" s="9">
        <v>1.4379999999999999</v>
      </c>
      <c r="GW12" s="9">
        <v>26.161000000000001</v>
      </c>
      <c r="GX12" s="9">
        <v>9.0190000000000001</v>
      </c>
      <c r="GY12" s="9">
        <v>54.366999999999997</v>
      </c>
      <c r="GZ12" s="9">
        <v>26.207000000000001</v>
      </c>
      <c r="HA12" s="9">
        <v>14.401</v>
      </c>
      <c r="HB12" s="9">
        <v>11.805</v>
      </c>
      <c r="HC12" s="9">
        <v>2.157</v>
      </c>
      <c r="HD12" s="9">
        <v>1.7410000000000001</v>
      </c>
      <c r="HE12" s="9">
        <v>0.41599999999999998</v>
      </c>
      <c r="HF12" s="9">
        <v>4.9729999999999999</v>
      </c>
      <c r="HG12" s="9">
        <v>2.8980000000000001</v>
      </c>
      <c r="HH12" s="9">
        <v>2.0750000000000002</v>
      </c>
      <c r="HI12" s="9">
        <v>7.8760000000000003</v>
      </c>
      <c r="HJ12" s="9">
        <v>5.4939999999999998</v>
      </c>
      <c r="HK12" s="9">
        <v>2.3820000000000001</v>
      </c>
      <c r="HL12" s="9">
        <v>11.2</v>
      </c>
      <c r="HM12" s="9">
        <v>4.2679999999999998</v>
      </c>
      <c r="HN12" s="9">
        <v>6.9329999999999998</v>
      </c>
      <c r="HO12" s="9">
        <v>34</v>
      </c>
      <c r="HP12" s="9">
        <v>17</v>
      </c>
      <c r="HQ12" s="9">
        <v>52</v>
      </c>
      <c r="HR12" s="9">
        <v>39.091999999999999</v>
      </c>
      <c r="HS12" s="9">
        <v>13.32</v>
      </c>
      <c r="HT12" s="9">
        <v>25.771000000000001</v>
      </c>
      <c r="HU12" s="9">
        <v>3.6150000000000002</v>
      </c>
      <c r="HV12" s="9">
        <v>0.73399999999999999</v>
      </c>
      <c r="HW12" s="9">
        <v>2.8809999999999998</v>
      </c>
      <c r="HX12" s="9">
        <v>7.0970000000000004</v>
      </c>
      <c r="HY12" s="9">
        <v>3.69</v>
      </c>
      <c r="HZ12" s="9">
        <v>3.407</v>
      </c>
      <c r="IA12" s="9">
        <v>10.224</v>
      </c>
      <c r="IB12" s="9">
        <v>4.6859999999999999</v>
      </c>
      <c r="IC12" s="9">
        <v>5.5380000000000003</v>
      </c>
      <c r="ID12" s="9">
        <v>18.155000000000001</v>
      </c>
      <c r="IE12" s="9">
        <v>4.21</v>
      </c>
      <c r="IF12" s="9">
        <v>13.945</v>
      </c>
      <c r="IG12" s="9">
        <v>32.140999999999998</v>
      </c>
      <c r="IH12" s="9">
        <v>24.09</v>
      </c>
      <c r="II12" s="9">
        <v>52</v>
      </c>
      <c r="IJ12" s="9">
        <v>18.922999999999998</v>
      </c>
      <c r="IK12" s="9">
        <v>9.2949999999999999</v>
      </c>
      <c r="IL12" s="9">
        <v>9.6280000000000001</v>
      </c>
      <c r="IM12" s="9">
        <v>0.73599999999999999</v>
      </c>
      <c r="IN12" s="9">
        <v>0.40600000000000003</v>
      </c>
      <c r="IO12" s="9">
        <v>0.33</v>
      </c>
      <c r="IP12" s="9">
        <v>1.5760000000000001</v>
      </c>
      <c r="IQ12" s="9">
        <v>0.71499999999999997</v>
      </c>
    </row>
    <row r="13" spans="1:251">
      <c r="A13" s="10">
        <v>42767</v>
      </c>
      <c r="B13" s="9">
        <v>3.6840000000000002</v>
      </c>
      <c r="C13" s="9">
        <v>7.96</v>
      </c>
      <c r="D13" s="9">
        <v>25.513999999999999</v>
      </c>
      <c r="E13" s="9">
        <v>8.4779999999999998</v>
      </c>
      <c r="F13" s="9">
        <v>17.036000000000001</v>
      </c>
      <c r="G13" s="9">
        <v>52</v>
      </c>
      <c r="H13" s="9">
        <v>29.181000000000001</v>
      </c>
      <c r="I13" s="9">
        <v>52</v>
      </c>
      <c r="J13" s="9">
        <v>9.3780000000000001</v>
      </c>
      <c r="K13" s="9">
        <v>4.7329999999999997</v>
      </c>
      <c r="L13" s="9">
        <v>4.6449999999999996</v>
      </c>
      <c r="M13" s="9">
        <v>0.76700000000000002</v>
      </c>
      <c r="N13" s="9">
        <v>0.51500000000000001</v>
      </c>
      <c r="O13" s="9">
        <v>0.252</v>
      </c>
      <c r="P13" s="9">
        <v>1.911</v>
      </c>
      <c r="Q13" s="9">
        <v>1.2869999999999999</v>
      </c>
      <c r="R13" s="9">
        <v>0.624</v>
      </c>
      <c r="S13" s="9">
        <v>1.95</v>
      </c>
      <c r="T13" s="9">
        <v>0.57999999999999996</v>
      </c>
      <c r="U13" s="9">
        <v>1.37</v>
      </c>
      <c r="V13" s="9">
        <v>4.75</v>
      </c>
      <c r="W13" s="9">
        <v>2.35</v>
      </c>
      <c r="X13" s="9">
        <v>2.4</v>
      </c>
      <c r="Y13" s="9">
        <v>48.548999999999999</v>
      </c>
      <c r="Z13" s="9">
        <v>29.114000000000001</v>
      </c>
      <c r="AA13" s="9">
        <v>48.88</v>
      </c>
      <c r="AB13" s="9">
        <v>42.118000000000002</v>
      </c>
      <c r="AC13" s="9">
        <v>10.837</v>
      </c>
      <c r="AD13" s="9">
        <v>31.28</v>
      </c>
      <c r="AE13" s="9">
        <v>4.7610000000000001</v>
      </c>
      <c r="AF13" s="9">
        <v>1.4259999999999999</v>
      </c>
      <c r="AG13" s="9">
        <v>3.335</v>
      </c>
      <c r="AH13" s="9">
        <v>4.6520000000000001</v>
      </c>
      <c r="AI13" s="9">
        <v>1.419</v>
      </c>
      <c r="AJ13" s="9">
        <v>3.2330000000000001</v>
      </c>
      <c r="AK13" s="9">
        <v>10.840999999999999</v>
      </c>
      <c r="AL13" s="9">
        <v>2.5409999999999999</v>
      </c>
      <c r="AM13" s="9">
        <v>8.3000000000000007</v>
      </c>
      <c r="AN13" s="9">
        <v>21.864000000000001</v>
      </c>
      <c r="AO13" s="9">
        <v>5.452</v>
      </c>
      <c r="AP13" s="9">
        <v>16.413</v>
      </c>
      <c r="AQ13" s="9">
        <v>52</v>
      </c>
      <c r="AR13" s="9">
        <v>49.604999999999997</v>
      </c>
      <c r="AS13" s="9">
        <v>52</v>
      </c>
      <c r="AT13" s="9">
        <v>41.366</v>
      </c>
      <c r="AU13" s="9">
        <v>20.012</v>
      </c>
      <c r="AV13" s="9">
        <v>21.353999999999999</v>
      </c>
      <c r="AW13" s="9">
        <v>5.2210000000000001</v>
      </c>
      <c r="AX13" s="9">
        <v>2.85</v>
      </c>
      <c r="AY13" s="9">
        <v>2.371</v>
      </c>
      <c r="AZ13" s="9">
        <v>7.5359999999999996</v>
      </c>
      <c r="BA13" s="9">
        <v>4.157</v>
      </c>
      <c r="BB13" s="9">
        <v>3.38</v>
      </c>
      <c r="BC13" s="9">
        <v>9.5879999999999992</v>
      </c>
      <c r="BD13" s="9">
        <v>4.1929999999999996</v>
      </c>
      <c r="BE13" s="9">
        <v>5.3940000000000001</v>
      </c>
      <c r="BF13" s="9">
        <v>19.021000000000001</v>
      </c>
      <c r="BG13" s="9">
        <v>8.8119999999999994</v>
      </c>
      <c r="BH13" s="9">
        <v>10.209</v>
      </c>
      <c r="BI13" s="9">
        <v>30</v>
      </c>
      <c r="BJ13" s="9">
        <v>26.201000000000001</v>
      </c>
      <c r="BK13" s="9">
        <v>34</v>
      </c>
      <c r="BL13" s="9">
        <v>27.471</v>
      </c>
      <c r="BM13" s="9">
        <v>7.5449999999999999</v>
      </c>
      <c r="BN13" s="9">
        <v>19.925999999999998</v>
      </c>
      <c r="BO13" s="9">
        <v>1.984</v>
      </c>
      <c r="BP13" s="9">
        <v>0.45200000000000001</v>
      </c>
      <c r="BQ13" s="9">
        <v>1.532</v>
      </c>
      <c r="BR13" s="9">
        <v>3.7080000000000002</v>
      </c>
      <c r="BS13" s="9">
        <v>0.96699999999999997</v>
      </c>
      <c r="BT13" s="9">
        <v>2.7410000000000001</v>
      </c>
      <c r="BU13" s="9">
        <v>6.6929999999999996</v>
      </c>
      <c r="BV13" s="9">
        <v>1.722</v>
      </c>
      <c r="BW13" s="9">
        <v>4.97</v>
      </c>
      <c r="BX13" s="9">
        <v>15.086</v>
      </c>
      <c r="BY13" s="9">
        <v>4.4039999999999999</v>
      </c>
      <c r="BZ13" s="9">
        <v>10.683</v>
      </c>
      <c r="CA13" s="9">
        <v>52</v>
      </c>
      <c r="CB13" s="9">
        <v>73.497</v>
      </c>
      <c r="CC13" s="9">
        <v>52</v>
      </c>
      <c r="CD13" s="9">
        <v>14.647</v>
      </c>
      <c r="CE13" s="9">
        <v>3.2919999999999998</v>
      </c>
      <c r="CF13" s="9">
        <v>11.355</v>
      </c>
      <c r="CG13" s="9">
        <v>2.7770000000000001</v>
      </c>
      <c r="CH13" s="9">
        <v>0.97399999999999998</v>
      </c>
      <c r="CI13" s="9">
        <v>1.8029999999999999</v>
      </c>
      <c r="CJ13" s="9">
        <v>0.94399999999999995</v>
      </c>
      <c r="CK13" s="9">
        <v>0.45200000000000001</v>
      </c>
      <c r="CL13" s="9">
        <v>0.49199999999999999</v>
      </c>
      <c r="CM13" s="9">
        <v>4.1479999999999997</v>
      </c>
      <c r="CN13" s="9">
        <v>0.81799999999999995</v>
      </c>
      <c r="CO13" s="9">
        <v>3.33</v>
      </c>
      <c r="CP13" s="9">
        <v>6.7779999999999996</v>
      </c>
      <c r="CQ13" s="9">
        <v>1.048</v>
      </c>
      <c r="CR13" s="9">
        <v>5.73</v>
      </c>
      <c r="CS13" s="9">
        <v>47</v>
      </c>
      <c r="CT13" s="9">
        <v>27.530999999999999</v>
      </c>
      <c r="CU13" s="9">
        <v>50.491</v>
      </c>
      <c r="CV13" s="9">
        <v>26.463000000000001</v>
      </c>
      <c r="CW13" s="9">
        <v>11.922000000000001</v>
      </c>
      <c r="CX13" s="9">
        <v>14.541</v>
      </c>
      <c r="CY13" s="9">
        <v>3.4820000000000002</v>
      </c>
      <c r="CZ13" s="9">
        <v>1.645</v>
      </c>
      <c r="DA13" s="9">
        <v>1.837</v>
      </c>
      <c r="DB13" s="9">
        <v>5.3659999999999997</v>
      </c>
      <c r="DC13" s="9">
        <v>2.4630000000000001</v>
      </c>
      <c r="DD13" s="9">
        <v>2.903</v>
      </c>
      <c r="DE13" s="9">
        <v>4.8810000000000002</v>
      </c>
      <c r="DF13" s="9">
        <v>2.1629999999999998</v>
      </c>
      <c r="DG13" s="9">
        <v>2.718</v>
      </c>
      <c r="DH13" s="9">
        <v>12.734999999999999</v>
      </c>
      <c r="DI13" s="9">
        <v>5.6509999999999998</v>
      </c>
      <c r="DJ13" s="9">
        <v>7.0839999999999996</v>
      </c>
      <c r="DK13" s="9">
        <v>30</v>
      </c>
      <c r="DL13" s="9">
        <v>32.987000000000002</v>
      </c>
      <c r="DM13" s="9">
        <v>30</v>
      </c>
      <c r="DN13" s="9">
        <v>14.903</v>
      </c>
      <c r="DO13" s="9">
        <v>8.09</v>
      </c>
      <c r="DP13" s="9">
        <v>6.8129999999999997</v>
      </c>
      <c r="DQ13" s="9">
        <v>1.74</v>
      </c>
      <c r="DR13" s="9">
        <v>1.206</v>
      </c>
      <c r="DS13" s="9">
        <v>0.53400000000000003</v>
      </c>
      <c r="DT13" s="9">
        <v>2.17</v>
      </c>
      <c r="DU13" s="9">
        <v>1.6930000000000001</v>
      </c>
      <c r="DV13" s="9">
        <v>0.47699999999999998</v>
      </c>
      <c r="DW13" s="9">
        <v>4.7069999999999999</v>
      </c>
      <c r="DX13" s="9">
        <v>2.0299999999999998</v>
      </c>
      <c r="DY13" s="9">
        <v>2.6760000000000002</v>
      </c>
      <c r="DZ13" s="9">
        <v>6.2859999999999996</v>
      </c>
      <c r="EA13" s="9">
        <v>3.161</v>
      </c>
      <c r="EB13" s="9">
        <v>3.125</v>
      </c>
      <c r="EC13" s="9">
        <v>31.431999999999999</v>
      </c>
      <c r="ED13" s="9">
        <v>26</v>
      </c>
      <c r="EE13" s="9">
        <v>36.328000000000003</v>
      </c>
      <c r="EF13" s="9">
        <v>34.271999999999998</v>
      </c>
      <c r="EG13" s="9">
        <v>12.061</v>
      </c>
      <c r="EH13" s="9">
        <v>22.210999999999999</v>
      </c>
      <c r="EI13" s="9">
        <v>4.9059999999999997</v>
      </c>
      <c r="EJ13" s="9">
        <v>1.54</v>
      </c>
      <c r="EK13" s="9">
        <v>3.3660000000000001</v>
      </c>
      <c r="EL13" s="9">
        <v>4.3159999999999998</v>
      </c>
      <c r="EM13" s="9">
        <v>2.016</v>
      </c>
      <c r="EN13" s="9">
        <v>2.2999999999999998</v>
      </c>
      <c r="EO13" s="9">
        <v>9.6259999999999994</v>
      </c>
      <c r="EP13" s="9">
        <v>3.3620000000000001</v>
      </c>
      <c r="EQ13" s="9">
        <v>6.2640000000000002</v>
      </c>
      <c r="ER13" s="9">
        <v>15.423</v>
      </c>
      <c r="ES13" s="9">
        <v>5.1429999999999998</v>
      </c>
      <c r="ET13" s="9">
        <v>10.28</v>
      </c>
      <c r="EU13" s="9">
        <v>43.122</v>
      </c>
      <c r="EV13" s="9">
        <v>26</v>
      </c>
      <c r="EW13" s="9">
        <v>45.444000000000003</v>
      </c>
      <c r="EX13" s="9">
        <v>32.72</v>
      </c>
      <c r="EY13" s="9">
        <v>10.922000000000001</v>
      </c>
      <c r="EZ13" s="9">
        <v>21.797999999999998</v>
      </c>
      <c r="FA13" s="9">
        <v>2.8479999999999999</v>
      </c>
      <c r="FB13" s="9">
        <v>1.2869999999999999</v>
      </c>
      <c r="FC13" s="9">
        <v>1.5609999999999999</v>
      </c>
      <c r="FD13" s="9">
        <v>5.2279999999999998</v>
      </c>
      <c r="FE13" s="9">
        <v>2.1030000000000002</v>
      </c>
      <c r="FF13" s="9">
        <v>3.125</v>
      </c>
      <c r="FG13" s="9">
        <v>7.9749999999999996</v>
      </c>
      <c r="FH13" s="9">
        <v>2.044</v>
      </c>
      <c r="FI13" s="9">
        <v>5.931</v>
      </c>
      <c r="FJ13" s="9">
        <v>16.669</v>
      </c>
      <c r="FK13" s="9">
        <v>5.4870000000000001</v>
      </c>
      <c r="FL13" s="9">
        <v>11.182</v>
      </c>
      <c r="FM13" s="9">
        <v>52</v>
      </c>
      <c r="FN13" s="9">
        <v>51.113999999999997</v>
      </c>
      <c r="FO13" s="9">
        <v>52</v>
      </c>
      <c r="FP13" s="9">
        <v>13.025</v>
      </c>
      <c r="FQ13" s="9">
        <v>6.8029999999999999</v>
      </c>
      <c r="FR13" s="9">
        <v>6.2220000000000004</v>
      </c>
      <c r="FS13" s="9">
        <v>1.6359999999999999</v>
      </c>
      <c r="FT13" s="9">
        <v>1.1399999999999999</v>
      </c>
      <c r="FU13" s="9">
        <v>0.496</v>
      </c>
      <c r="FV13" s="9">
        <v>2.4</v>
      </c>
      <c r="FW13" s="9">
        <v>1.212</v>
      </c>
      <c r="FX13" s="9">
        <v>1.1879999999999999</v>
      </c>
      <c r="FY13" s="9">
        <v>2.5760000000000001</v>
      </c>
      <c r="FZ13" s="9">
        <v>1.3280000000000001</v>
      </c>
      <c r="GA13" s="9">
        <v>1.2490000000000001</v>
      </c>
      <c r="GB13" s="9">
        <v>6.4130000000000003</v>
      </c>
      <c r="GC13" s="9">
        <v>3.1240000000000001</v>
      </c>
      <c r="GD13" s="9">
        <v>3.2890000000000001</v>
      </c>
      <c r="GE13" s="9">
        <v>31.286999999999999</v>
      </c>
      <c r="GF13" s="9">
        <v>28.484000000000002</v>
      </c>
      <c r="GG13" s="9">
        <v>52</v>
      </c>
      <c r="GH13" s="9">
        <v>3.4670000000000001</v>
      </c>
      <c r="GI13" s="9">
        <v>1.0620000000000001</v>
      </c>
      <c r="GJ13" s="9">
        <v>2.4039999999999999</v>
      </c>
      <c r="GK13" s="9">
        <v>0.59199999999999997</v>
      </c>
      <c r="GL13" s="9">
        <v>0.309</v>
      </c>
      <c r="GM13" s="9">
        <v>0.28299999999999997</v>
      </c>
      <c r="GN13" s="9">
        <v>0.24399999999999999</v>
      </c>
      <c r="GO13" s="9">
        <v>0.24399999999999999</v>
      </c>
      <c r="GP13" s="9">
        <v>0</v>
      </c>
      <c r="GQ13" s="9">
        <v>0.251</v>
      </c>
      <c r="GR13" s="9">
        <v>0</v>
      </c>
      <c r="GS13" s="9">
        <v>0.251</v>
      </c>
      <c r="GT13" s="9">
        <v>2.38</v>
      </c>
      <c r="GU13" s="9">
        <v>0.50900000000000001</v>
      </c>
      <c r="GV13" s="9">
        <v>1.87</v>
      </c>
      <c r="GW13" s="9">
        <v>54.768000000000001</v>
      </c>
      <c r="GX13" s="9">
        <v>76.376000000000005</v>
      </c>
      <c r="GY13" s="9">
        <v>56.746000000000002</v>
      </c>
      <c r="GZ13" s="9">
        <v>24.899000000000001</v>
      </c>
      <c r="HA13" s="9">
        <v>9.641</v>
      </c>
      <c r="HB13" s="9">
        <v>15.257999999999999</v>
      </c>
      <c r="HC13" s="9">
        <v>2.681</v>
      </c>
      <c r="HD13" s="9">
        <v>1.8919999999999999</v>
      </c>
      <c r="HE13" s="9">
        <v>0.78900000000000003</v>
      </c>
      <c r="HF13" s="9">
        <v>3.125</v>
      </c>
      <c r="HG13" s="9">
        <v>2.0049999999999999</v>
      </c>
      <c r="HH13" s="9">
        <v>1.1200000000000001</v>
      </c>
      <c r="HI13" s="9">
        <v>6.6449999999999996</v>
      </c>
      <c r="HJ13" s="9">
        <v>1.589</v>
      </c>
      <c r="HK13" s="9">
        <v>5.056</v>
      </c>
      <c r="HL13" s="9">
        <v>12.448</v>
      </c>
      <c r="HM13" s="9">
        <v>4.1550000000000002</v>
      </c>
      <c r="HN13" s="9">
        <v>8.2929999999999993</v>
      </c>
      <c r="HO13" s="9">
        <v>50.999000000000002</v>
      </c>
      <c r="HP13" s="9">
        <v>19.454000000000001</v>
      </c>
      <c r="HQ13" s="9">
        <v>52</v>
      </c>
      <c r="HR13" s="9">
        <v>42.743000000000002</v>
      </c>
      <c r="HS13" s="9">
        <v>14.515000000000001</v>
      </c>
      <c r="HT13" s="9">
        <v>28.228000000000002</v>
      </c>
      <c r="HU13" s="9">
        <v>5.8559999999999999</v>
      </c>
      <c r="HV13" s="9">
        <v>1.958</v>
      </c>
      <c r="HW13" s="9">
        <v>3.8980000000000001</v>
      </c>
      <c r="HX13" s="9">
        <v>7.69</v>
      </c>
      <c r="HY13" s="9">
        <v>3.1440000000000001</v>
      </c>
      <c r="HZ13" s="9">
        <v>4.5460000000000003</v>
      </c>
      <c r="IA13" s="9">
        <v>7.9329999999999998</v>
      </c>
      <c r="IB13" s="9">
        <v>2.6040000000000001</v>
      </c>
      <c r="IC13" s="9">
        <v>5.33</v>
      </c>
      <c r="ID13" s="9">
        <v>21.263000000000002</v>
      </c>
      <c r="IE13" s="9">
        <v>6.8090000000000002</v>
      </c>
      <c r="IF13" s="9">
        <v>14.455</v>
      </c>
      <c r="IG13" s="9">
        <v>47.323999999999998</v>
      </c>
      <c r="IH13" s="9">
        <v>30.152000000000001</v>
      </c>
      <c r="II13" s="9">
        <v>52</v>
      </c>
      <c r="IJ13" s="9">
        <v>15.840999999999999</v>
      </c>
      <c r="IK13" s="9">
        <v>6.6929999999999996</v>
      </c>
      <c r="IL13" s="9">
        <v>9.1479999999999997</v>
      </c>
      <c r="IM13" s="9">
        <v>1.4450000000000001</v>
      </c>
      <c r="IN13" s="9">
        <v>0.42599999999999999</v>
      </c>
      <c r="IO13" s="9">
        <v>1.0189999999999999</v>
      </c>
      <c r="IP13" s="9">
        <v>1.373</v>
      </c>
      <c r="IQ13" s="9">
        <v>0.42599999999999999</v>
      </c>
    </row>
    <row r="14" spans="1:251">
      <c r="A14" s="10">
        <v>43132</v>
      </c>
      <c r="B14" s="9">
        <v>4.7610000000000001</v>
      </c>
      <c r="C14" s="9">
        <v>4.1349999999999998</v>
      </c>
      <c r="D14" s="9">
        <v>21.672999999999998</v>
      </c>
      <c r="E14" s="9">
        <v>7.8029999999999999</v>
      </c>
      <c r="F14" s="9">
        <v>13.871</v>
      </c>
      <c r="G14" s="9">
        <v>48.136000000000003</v>
      </c>
      <c r="H14" s="9">
        <v>40</v>
      </c>
      <c r="I14" s="9">
        <v>52</v>
      </c>
      <c r="J14" s="9">
        <v>8.4149999999999991</v>
      </c>
      <c r="K14" s="9">
        <v>4.5519999999999996</v>
      </c>
      <c r="L14" s="9">
        <v>3.863</v>
      </c>
      <c r="M14" s="9">
        <v>1.4510000000000001</v>
      </c>
      <c r="N14" s="9">
        <v>0.26700000000000002</v>
      </c>
      <c r="O14" s="9">
        <v>1.1830000000000001</v>
      </c>
      <c r="P14" s="9">
        <v>0.76100000000000001</v>
      </c>
      <c r="Q14" s="9">
        <v>0.48399999999999999</v>
      </c>
      <c r="R14" s="9">
        <v>0.27700000000000002</v>
      </c>
      <c r="S14" s="9">
        <v>2.5950000000000002</v>
      </c>
      <c r="T14" s="9">
        <v>1.681</v>
      </c>
      <c r="U14" s="9">
        <v>0.91400000000000003</v>
      </c>
      <c r="V14" s="9">
        <v>3.609</v>
      </c>
      <c r="W14" s="9">
        <v>2.1190000000000002</v>
      </c>
      <c r="X14" s="9">
        <v>1.49</v>
      </c>
      <c r="Y14" s="9">
        <v>33.033999999999999</v>
      </c>
      <c r="Z14" s="9">
        <v>42.936</v>
      </c>
      <c r="AA14" s="9">
        <v>26.824999999999999</v>
      </c>
      <c r="AB14" s="9">
        <v>38.61</v>
      </c>
      <c r="AC14" s="9">
        <v>11.689</v>
      </c>
      <c r="AD14" s="9">
        <v>26.92</v>
      </c>
      <c r="AE14" s="9">
        <v>1.5389999999999999</v>
      </c>
      <c r="AF14" s="9">
        <v>0.20300000000000001</v>
      </c>
      <c r="AG14" s="9">
        <v>1.3360000000000001</v>
      </c>
      <c r="AH14" s="9">
        <v>6.6760000000000002</v>
      </c>
      <c r="AI14" s="9">
        <v>1.909</v>
      </c>
      <c r="AJ14" s="9">
        <v>4.7670000000000003</v>
      </c>
      <c r="AK14" s="9">
        <v>8.4749999999999996</v>
      </c>
      <c r="AL14" s="9">
        <v>3.556</v>
      </c>
      <c r="AM14" s="9">
        <v>4.9189999999999996</v>
      </c>
      <c r="AN14" s="9">
        <v>21.919</v>
      </c>
      <c r="AO14" s="9">
        <v>6.0209999999999999</v>
      </c>
      <c r="AP14" s="9">
        <v>15.898</v>
      </c>
      <c r="AQ14" s="9">
        <v>52</v>
      </c>
      <c r="AR14" s="9">
        <v>52</v>
      </c>
      <c r="AS14" s="9">
        <v>52</v>
      </c>
      <c r="AT14" s="9">
        <v>39.569000000000003</v>
      </c>
      <c r="AU14" s="9">
        <v>19.82</v>
      </c>
      <c r="AV14" s="9">
        <v>19.748999999999999</v>
      </c>
      <c r="AW14" s="9">
        <v>6.1630000000000003</v>
      </c>
      <c r="AX14" s="9">
        <v>2.0579999999999998</v>
      </c>
      <c r="AY14" s="9">
        <v>4.1050000000000004</v>
      </c>
      <c r="AZ14" s="9">
        <v>6.4029999999999996</v>
      </c>
      <c r="BA14" s="9">
        <v>3.444</v>
      </c>
      <c r="BB14" s="9">
        <v>2.9590000000000001</v>
      </c>
      <c r="BC14" s="9">
        <v>8.0690000000000008</v>
      </c>
      <c r="BD14" s="9">
        <v>4.907</v>
      </c>
      <c r="BE14" s="9">
        <v>3.1619999999999999</v>
      </c>
      <c r="BF14" s="9">
        <v>18.934000000000001</v>
      </c>
      <c r="BG14" s="9">
        <v>9.4109999999999996</v>
      </c>
      <c r="BH14" s="9">
        <v>9.5229999999999997</v>
      </c>
      <c r="BI14" s="9">
        <v>48.661000000000001</v>
      </c>
      <c r="BJ14" s="9">
        <v>40.726999999999997</v>
      </c>
      <c r="BK14" s="9">
        <v>50</v>
      </c>
      <c r="BL14" s="9">
        <v>25.254999999999999</v>
      </c>
      <c r="BM14" s="9">
        <v>7.1420000000000003</v>
      </c>
      <c r="BN14" s="9">
        <v>18.113</v>
      </c>
      <c r="BO14" s="9">
        <v>0.747</v>
      </c>
      <c r="BP14" s="9">
        <v>0</v>
      </c>
      <c r="BQ14" s="9">
        <v>0.747</v>
      </c>
      <c r="BR14" s="9">
        <v>5.01</v>
      </c>
      <c r="BS14" s="9">
        <v>1.026</v>
      </c>
      <c r="BT14" s="9">
        <v>3.984</v>
      </c>
      <c r="BU14" s="9">
        <v>5.36</v>
      </c>
      <c r="BV14" s="9">
        <v>2.0110000000000001</v>
      </c>
      <c r="BW14" s="9">
        <v>3.3490000000000002</v>
      </c>
      <c r="BX14" s="9">
        <v>14.138</v>
      </c>
      <c r="BY14" s="9">
        <v>4.1050000000000004</v>
      </c>
      <c r="BZ14" s="9">
        <v>10.032999999999999</v>
      </c>
      <c r="CA14" s="9">
        <v>52</v>
      </c>
      <c r="CB14" s="9">
        <v>57.683</v>
      </c>
      <c r="CC14" s="9">
        <v>52</v>
      </c>
      <c r="CD14" s="9">
        <v>13.355</v>
      </c>
      <c r="CE14" s="9">
        <v>4.548</v>
      </c>
      <c r="CF14" s="9">
        <v>8.8070000000000004</v>
      </c>
      <c r="CG14" s="9">
        <v>0.79200000000000004</v>
      </c>
      <c r="CH14" s="9">
        <v>0.20300000000000001</v>
      </c>
      <c r="CI14" s="9">
        <v>0.58899999999999997</v>
      </c>
      <c r="CJ14" s="9">
        <v>1.667</v>
      </c>
      <c r="CK14" s="9">
        <v>0.88300000000000001</v>
      </c>
      <c r="CL14" s="9">
        <v>0.78300000000000003</v>
      </c>
      <c r="CM14" s="9">
        <v>3.1150000000000002</v>
      </c>
      <c r="CN14" s="9">
        <v>1.5449999999999999</v>
      </c>
      <c r="CO14" s="9">
        <v>1.569</v>
      </c>
      <c r="CP14" s="9">
        <v>7.7809999999999997</v>
      </c>
      <c r="CQ14" s="9">
        <v>1.9159999999999999</v>
      </c>
      <c r="CR14" s="9">
        <v>5.8650000000000002</v>
      </c>
      <c r="CS14" s="9">
        <v>72.72</v>
      </c>
      <c r="CT14" s="9">
        <v>41.593000000000004</v>
      </c>
      <c r="CU14" s="9">
        <v>89.603999999999999</v>
      </c>
      <c r="CV14" s="9">
        <v>24.596</v>
      </c>
      <c r="CW14" s="9">
        <v>11.385999999999999</v>
      </c>
      <c r="CX14" s="9">
        <v>13.209</v>
      </c>
      <c r="CY14" s="9">
        <v>2.867</v>
      </c>
      <c r="CZ14" s="9">
        <v>1.028</v>
      </c>
      <c r="DA14" s="9">
        <v>1.84</v>
      </c>
      <c r="DB14" s="9">
        <v>3.8029999999999999</v>
      </c>
      <c r="DC14" s="9">
        <v>1.635</v>
      </c>
      <c r="DD14" s="9">
        <v>2.1680000000000001</v>
      </c>
      <c r="DE14" s="9">
        <v>5.0090000000000003</v>
      </c>
      <c r="DF14" s="9">
        <v>2.718</v>
      </c>
      <c r="DG14" s="9">
        <v>2.2919999999999998</v>
      </c>
      <c r="DH14" s="9">
        <v>12.916</v>
      </c>
      <c r="DI14" s="9">
        <v>6.0060000000000002</v>
      </c>
      <c r="DJ14" s="9">
        <v>6.91</v>
      </c>
      <c r="DK14" s="9">
        <v>52</v>
      </c>
      <c r="DL14" s="9">
        <v>52</v>
      </c>
      <c r="DM14" s="9">
        <v>52</v>
      </c>
      <c r="DN14" s="9">
        <v>14.973000000000001</v>
      </c>
      <c r="DO14" s="9">
        <v>8.4339999999999993</v>
      </c>
      <c r="DP14" s="9">
        <v>6.5389999999999997</v>
      </c>
      <c r="DQ14" s="9">
        <v>3.2959999999999998</v>
      </c>
      <c r="DR14" s="9">
        <v>1.03</v>
      </c>
      <c r="DS14" s="9">
        <v>2.266</v>
      </c>
      <c r="DT14" s="9">
        <v>2.5990000000000002</v>
      </c>
      <c r="DU14" s="9">
        <v>1.8080000000000001</v>
      </c>
      <c r="DV14" s="9">
        <v>0.79100000000000004</v>
      </c>
      <c r="DW14" s="9">
        <v>3.06</v>
      </c>
      <c r="DX14" s="9">
        <v>2.1890000000000001</v>
      </c>
      <c r="DY14" s="9">
        <v>0.87</v>
      </c>
      <c r="DZ14" s="9">
        <v>6.0179999999999998</v>
      </c>
      <c r="EA14" s="9">
        <v>3.4060000000000001</v>
      </c>
      <c r="EB14" s="9">
        <v>2.613</v>
      </c>
      <c r="EC14" s="9">
        <v>26</v>
      </c>
      <c r="ED14" s="9">
        <v>26</v>
      </c>
      <c r="EE14" s="9">
        <v>21.95</v>
      </c>
      <c r="EF14" s="9">
        <v>29.135000000000002</v>
      </c>
      <c r="EG14" s="9">
        <v>8.5820000000000007</v>
      </c>
      <c r="EH14" s="9">
        <v>20.553000000000001</v>
      </c>
      <c r="EI14" s="9">
        <v>3.2280000000000002</v>
      </c>
      <c r="EJ14" s="9">
        <v>0.76100000000000001</v>
      </c>
      <c r="EK14" s="9">
        <v>2.4670000000000001</v>
      </c>
      <c r="EL14" s="9">
        <v>6.0359999999999996</v>
      </c>
      <c r="EM14" s="9">
        <v>2.306</v>
      </c>
      <c r="EN14" s="9">
        <v>3.73</v>
      </c>
      <c r="EO14" s="9">
        <v>5.8620000000000001</v>
      </c>
      <c r="EP14" s="9">
        <v>1.748</v>
      </c>
      <c r="EQ14" s="9">
        <v>4.1139999999999999</v>
      </c>
      <c r="ER14" s="9">
        <v>14.009</v>
      </c>
      <c r="ES14" s="9">
        <v>3.766</v>
      </c>
      <c r="ET14" s="9">
        <v>10.243</v>
      </c>
      <c r="EU14" s="9">
        <v>42.587000000000003</v>
      </c>
      <c r="EV14" s="9">
        <v>39.725999999999999</v>
      </c>
      <c r="EW14" s="9">
        <v>50.856000000000002</v>
      </c>
      <c r="EX14" s="9">
        <v>34.018999999999998</v>
      </c>
      <c r="EY14" s="9">
        <v>13.808</v>
      </c>
      <c r="EZ14" s="9">
        <v>20.210999999999999</v>
      </c>
      <c r="FA14" s="9">
        <v>3.089</v>
      </c>
      <c r="FB14" s="9">
        <v>0.753</v>
      </c>
      <c r="FC14" s="9">
        <v>2.3359999999999999</v>
      </c>
      <c r="FD14" s="9">
        <v>4.9269999999999996</v>
      </c>
      <c r="FE14" s="9">
        <v>1.833</v>
      </c>
      <c r="FF14" s="9">
        <v>3.0939999999999999</v>
      </c>
      <c r="FG14" s="9">
        <v>8.0410000000000004</v>
      </c>
      <c r="FH14" s="9">
        <v>4.8559999999999999</v>
      </c>
      <c r="FI14" s="9">
        <v>3.1850000000000001</v>
      </c>
      <c r="FJ14" s="9">
        <v>17.960999999999999</v>
      </c>
      <c r="FK14" s="9">
        <v>6.3650000000000002</v>
      </c>
      <c r="FL14" s="9">
        <v>11.597</v>
      </c>
      <c r="FM14" s="9">
        <v>52</v>
      </c>
      <c r="FN14" s="9">
        <v>42.588000000000001</v>
      </c>
      <c r="FO14" s="9">
        <v>52</v>
      </c>
      <c r="FP14" s="9">
        <v>9.2089999999999996</v>
      </c>
      <c r="FQ14" s="9">
        <v>4.6870000000000003</v>
      </c>
      <c r="FR14" s="9">
        <v>4.5220000000000002</v>
      </c>
      <c r="FS14" s="9">
        <v>1.385</v>
      </c>
      <c r="FT14" s="9">
        <v>0.746</v>
      </c>
      <c r="FU14" s="9">
        <v>0.63900000000000001</v>
      </c>
      <c r="FV14" s="9">
        <v>0.63700000000000001</v>
      </c>
      <c r="FW14" s="9">
        <v>0.30199999999999999</v>
      </c>
      <c r="FX14" s="9">
        <v>0.33500000000000002</v>
      </c>
      <c r="FY14" s="9">
        <v>1.4590000000000001</v>
      </c>
      <c r="FZ14" s="9">
        <v>0.95199999999999996</v>
      </c>
      <c r="GA14" s="9">
        <v>0.50700000000000001</v>
      </c>
      <c r="GB14" s="9">
        <v>5.7279999999999998</v>
      </c>
      <c r="GC14" s="9">
        <v>2.6859999999999999</v>
      </c>
      <c r="GD14" s="9">
        <v>3.0419999999999998</v>
      </c>
      <c r="GE14" s="9">
        <v>52</v>
      </c>
      <c r="GF14" s="9">
        <v>52</v>
      </c>
      <c r="GG14" s="9">
        <v>56.735999999999997</v>
      </c>
      <c r="GH14" s="9">
        <v>5.8150000000000004</v>
      </c>
      <c r="GI14" s="9">
        <v>4.4329999999999998</v>
      </c>
      <c r="GJ14" s="9">
        <v>1.3819999999999999</v>
      </c>
      <c r="GK14" s="9">
        <v>0</v>
      </c>
      <c r="GL14" s="9">
        <v>0</v>
      </c>
      <c r="GM14" s="9">
        <v>0</v>
      </c>
      <c r="GN14" s="9">
        <v>1.4790000000000001</v>
      </c>
      <c r="GO14" s="9">
        <v>0.91100000000000003</v>
      </c>
      <c r="GP14" s="9">
        <v>0.56799999999999995</v>
      </c>
      <c r="GQ14" s="9">
        <v>1.1819999999999999</v>
      </c>
      <c r="GR14" s="9">
        <v>0.90700000000000003</v>
      </c>
      <c r="GS14" s="9">
        <v>0.27500000000000002</v>
      </c>
      <c r="GT14" s="9">
        <v>3.1539999999999999</v>
      </c>
      <c r="GU14" s="9">
        <v>2.6150000000000002</v>
      </c>
      <c r="GV14" s="9">
        <v>0.53900000000000003</v>
      </c>
      <c r="GW14" s="9">
        <v>52</v>
      </c>
      <c r="GX14" s="9">
        <v>52</v>
      </c>
      <c r="GY14" s="9">
        <v>28.994</v>
      </c>
      <c r="GZ14" s="9">
        <v>23.143999999999998</v>
      </c>
      <c r="HA14" s="9">
        <v>10.662000000000001</v>
      </c>
      <c r="HB14" s="9">
        <v>12.481999999999999</v>
      </c>
      <c r="HC14" s="9">
        <v>1.77</v>
      </c>
      <c r="HD14" s="9">
        <v>0.86699999999999999</v>
      </c>
      <c r="HE14" s="9">
        <v>0.90300000000000002</v>
      </c>
      <c r="HF14" s="9">
        <v>3.5169999999999999</v>
      </c>
      <c r="HG14" s="9">
        <v>1.5840000000000001</v>
      </c>
      <c r="HH14" s="9">
        <v>1.9330000000000001</v>
      </c>
      <c r="HI14" s="9">
        <v>5.5579999999999998</v>
      </c>
      <c r="HJ14" s="9">
        <v>3.004</v>
      </c>
      <c r="HK14" s="9">
        <v>2.5539999999999998</v>
      </c>
      <c r="HL14" s="9">
        <v>12.298999999999999</v>
      </c>
      <c r="HM14" s="9">
        <v>5.2060000000000004</v>
      </c>
      <c r="HN14" s="9">
        <v>7.093</v>
      </c>
      <c r="HO14" s="9">
        <v>52</v>
      </c>
      <c r="HP14" s="9">
        <v>39</v>
      </c>
      <c r="HQ14" s="9">
        <v>52</v>
      </c>
      <c r="HR14" s="9">
        <v>39.865000000000002</v>
      </c>
      <c r="HS14" s="9">
        <v>14.353</v>
      </c>
      <c r="HT14" s="9">
        <v>25.512</v>
      </c>
      <c r="HU14" s="9">
        <v>5.4450000000000003</v>
      </c>
      <c r="HV14" s="9">
        <v>1.198</v>
      </c>
      <c r="HW14" s="9">
        <v>4.2469999999999999</v>
      </c>
      <c r="HX14" s="9">
        <v>6.2480000000000002</v>
      </c>
      <c r="HY14" s="9">
        <v>2.3450000000000002</v>
      </c>
      <c r="HZ14" s="9">
        <v>3.903</v>
      </c>
      <c r="IA14" s="9">
        <v>8.5730000000000004</v>
      </c>
      <c r="IB14" s="9">
        <v>4.2270000000000003</v>
      </c>
      <c r="IC14" s="9">
        <v>4.3460000000000001</v>
      </c>
      <c r="ID14" s="9">
        <v>19.600000000000001</v>
      </c>
      <c r="IE14" s="9">
        <v>6.5839999999999996</v>
      </c>
      <c r="IF14" s="9">
        <v>13.016</v>
      </c>
      <c r="IG14" s="9">
        <v>48.234999999999999</v>
      </c>
      <c r="IH14" s="9">
        <v>41.045000000000002</v>
      </c>
      <c r="II14" s="9">
        <v>52</v>
      </c>
      <c r="IJ14" s="9">
        <v>15.17</v>
      </c>
      <c r="IK14" s="9">
        <v>6.4939999999999998</v>
      </c>
      <c r="IL14" s="9">
        <v>8.6760000000000002</v>
      </c>
      <c r="IM14" s="9">
        <v>0.48799999999999999</v>
      </c>
      <c r="IN14" s="9">
        <v>0.19600000000000001</v>
      </c>
      <c r="IO14" s="9">
        <v>0.29199999999999998</v>
      </c>
      <c r="IP14" s="9">
        <v>3.3140000000000001</v>
      </c>
      <c r="IQ14" s="9">
        <v>1.4239999999999999</v>
      </c>
    </row>
    <row r="15" spans="1:251">
      <c r="A15" s="10">
        <v>43497</v>
      </c>
      <c r="B15" s="9">
        <v>3.3090000000000002</v>
      </c>
      <c r="C15" s="9">
        <v>7.3339999999999996</v>
      </c>
      <c r="D15" s="9">
        <v>17.584</v>
      </c>
      <c r="E15" s="9">
        <v>5.9189999999999996</v>
      </c>
      <c r="F15" s="9">
        <v>11.664999999999999</v>
      </c>
      <c r="G15" s="9">
        <v>26</v>
      </c>
      <c r="H15" s="9">
        <v>21.641999999999999</v>
      </c>
      <c r="I15" s="9">
        <v>26.802</v>
      </c>
      <c r="J15" s="9">
        <v>8.51</v>
      </c>
      <c r="K15" s="9">
        <v>4.9809999999999999</v>
      </c>
      <c r="L15" s="9">
        <v>3.5289999999999999</v>
      </c>
      <c r="M15" s="9">
        <v>0.30199999999999999</v>
      </c>
      <c r="N15" s="9">
        <v>0</v>
      </c>
      <c r="O15" s="9">
        <v>0.30199999999999999</v>
      </c>
      <c r="P15" s="9">
        <v>1.988</v>
      </c>
      <c r="Q15" s="9">
        <v>1.502</v>
      </c>
      <c r="R15" s="9">
        <v>0.48599999999999999</v>
      </c>
      <c r="S15" s="9">
        <v>1.6659999999999999</v>
      </c>
      <c r="T15" s="9">
        <v>0.82099999999999995</v>
      </c>
      <c r="U15" s="9">
        <v>0.84599999999999997</v>
      </c>
      <c r="V15" s="9">
        <v>4.5529999999999999</v>
      </c>
      <c r="W15" s="9">
        <v>2.6579999999999999</v>
      </c>
      <c r="X15" s="9">
        <v>1.895</v>
      </c>
      <c r="Y15" s="9">
        <v>52</v>
      </c>
      <c r="Z15" s="9">
        <v>52</v>
      </c>
      <c r="AA15" s="9">
        <v>48.85</v>
      </c>
      <c r="AB15" s="9">
        <v>35.223999999999997</v>
      </c>
      <c r="AC15" s="9">
        <v>9.7609999999999992</v>
      </c>
      <c r="AD15" s="9">
        <v>25.463000000000001</v>
      </c>
      <c r="AE15" s="9">
        <v>4.1139999999999999</v>
      </c>
      <c r="AF15" s="9">
        <v>1.391</v>
      </c>
      <c r="AG15" s="9">
        <v>2.7229999999999999</v>
      </c>
      <c r="AH15" s="9">
        <v>5.024</v>
      </c>
      <c r="AI15" s="9">
        <v>1.26</v>
      </c>
      <c r="AJ15" s="9">
        <v>3.7639999999999998</v>
      </c>
      <c r="AK15" s="9">
        <v>7.2119999999999997</v>
      </c>
      <c r="AL15" s="9">
        <v>1.264</v>
      </c>
      <c r="AM15" s="9">
        <v>5.9480000000000004</v>
      </c>
      <c r="AN15" s="9">
        <v>18.873999999999999</v>
      </c>
      <c r="AO15" s="9">
        <v>5.8460000000000001</v>
      </c>
      <c r="AP15" s="9">
        <v>13.028</v>
      </c>
      <c r="AQ15" s="9">
        <v>52</v>
      </c>
      <c r="AR15" s="9">
        <v>52.881999999999998</v>
      </c>
      <c r="AS15" s="9">
        <v>52</v>
      </c>
      <c r="AT15" s="9">
        <v>36.645000000000003</v>
      </c>
      <c r="AU15" s="9">
        <v>16.86</v>
      </c>
      <c r="AV15" s="9">
        <v>19.783999999999999</v>
      </c>
      <c r="AW15" s="9">
        <v>3.8519999999999999</v>
      </c>
      <c r="AX15" s="9">
        <v>1.6850000000000001</v>
      </c>
      <c r="AY15" s="9">
        <v>2.1669999999999998</v>
      </c>
      <c r="AZ15" s="9">
        <v>8.7509999999999994</v>
      </c>
      <c r="BA15" s="9">
        <v>4.0919999999999996</v>
      </c>
      <c r="BB15" s="9">
        <v>4.6580000000000004</v>
      </c>
      <c r="BC15" s="9">
        <v>9.5500000000000007</v>
      </c>
      <c r="BD15" s="9">
        <v>4.2960000000000003</v>
      </c>
      <c r="BE15" s="9">
        <v>5.2539999999999996</v>
      </c>
      <c r="BF15" s="9">
        <v>14.493</v>
      </c>
      <c r="BG15" s="9">
        <v>6.7880000000000003</v>
      </c>
      <c r="BH15" s="9">
        <v>7.7050000000000001</v>
      </c>
      <c r="BI15" s="9">
        <v>26</v>
      </c>
      <c r="BJ15" s="9">
        <v>26</v>
      </c>
      <c r="BK15" s="9">
        <v>26</v>
      </c>
      <c r="BL15" s="9">
        <v>20.526</v>
      </c>
      <c r="BM15" s="9">
        <v>6.1840000000000002</v>
      </c>
      <c r="BN15" s="9">
        <v>14.340999999999999</v>
      </c>
      <c r="BO15" s="9">
        <v>2.4260000000000002</v>
      </c>
      <c r="BP15" s="9">
        <v>1.091</v>
      </c>
      <c r="BQ15" s="9">
        <v>1.3340000000000001</v>
      </c>
      <c r="BR15" s="9">
        <v>2.31</v>
      </c>
      <c r="BS15" s="9">
        <v>0.67600000000000005</v>
      </c>
      <c r="BT15" s="9">
        <v>1.6339999999999999</v>
      </c>
      <c r="BU15" s="9">
        <v>3.3380000000000001</v>
      </c>
      <c r="BV15" s="9">
        <v>0.186</v>
      </c>
      <c r="BW15" s="9">
        <v>3.1520000000000001</v>
      </c>
      <c r="BX15" s="9">
        <v>12.451000000000001</v>
      </c>
      <c r="BY15" s="9">
        <v>4.2309999999999999</v>
      </c>
      <c r="BZ15" s="9">
        <v>8.2210000000000001</v>
      </c>
      <c r="CA15" s="9">
        <v>52</v>
      </c>
      <c r="CB15" s="9">
        <v>104</v>
      </c>
      <c r="CC15" s="9">
        <v>52</v>
      </c>
      <c r="CD15" s="9">
        <v>14.699</v>
      </c>
      <c r="CE15" s="9">
        <v>3.577</v>
      </c>
      <c r="CF15" s="9">
        <v>11.122</v>
      </c>
      <c r="CG15" s="9">
        <v>1.6879999999999999</v>
      </c>
      <c r="CH15" s="9">
        <v>0.29899999999999999</v>
      </c>
      <c r="CI15" s="9">
        <v>1.389</v>
      </c>
      <c r="CJ15" s="9">
        <v>2.7130000000000001</v>
      </c>
      <c r="CK15" s="9">
        <v>0.58299999999999996</v>
      </c>
      <c r="CL15" s="9">
        <v>2.13</v>
      </c>
      <c r="CM15" s="9">
        <v>3.8740000000000001</v>
      </c>
      <c r="CN15" s="9">
        <v>1.0780000000000001</v>
      </c>
      <c r="CO15" s="9">
        <v>2.7959999999999998</v>
      </c>
      <c r="CP15" s="9">
        <v>6.423</v>
      </c>
      <c r="CQ15" s="9">
        <v>1.6160000000000001</v>
      </c>
      <c r="CR15" s="9">
        <v>4.8070000000000004</v>
      </c>
      <c r="CS15" s="9">
        <v>34</v>
      </c>
      <c r="CT15" s="9">
        <v>40</v>
      </c>
      <c r="CU15" s="9">
        <v>31.2</v>
      </c>
      <c r="CV15" s="9">
        <v>21.898</v>
      </c>
      <c r="CW15" s="9">
        <v>8.1839999999999993</v>
      </c>
      <c r="CX15" s="9">
        <v>13.714</v>
      </c>
      <c r="CY15" s="9">
        <v>2.1150000000000002</v>
      </c>
      <c r="CZ15" s="9">
        <v>0.55900000000000005</v>
      </c>
      <c r="DA15" s="9">
        <v>1.5569999999999999</v>
      </c>
      <c r="DB15" s="9">
        <v>4.5350000000000001</v>
      </c>
      <c r="DC15" s="9">
        <v>1.744</v>
      </c>
      <c r="DD15" s="9">
        <v>2.7909999999999999</v>
      </c>
      <c r="DE15" s="9">
        <v>4.9809999999999999</v>
      </c>
      <c r="DF15" s="9">
        <v>1.603</v>
      </c>
      <c r="DG15" s="9">
        <v>3.3780000000000001</v>
      </c>
      <c r="DH15" s="9">
        <v>10.266</v>
      </c>
      <c r="DI15" s="9">
        <v>4.2779999999999996</v>
      </c>
      <c r="DJ15" s="9">
        <v>5.9880000000000004</v>
      </c>
      <c r="DK15" s="9">
        <v>40</v>
      </c>
      <c r="DL15" s="9">
        <v>52</v>
      </c>
      <c r="DM15" s="9">
        <v>34</v>
      </c>
      <c r="DN15" s="9">
        <v>14.747</v>
      </c>
      <c r="DO15" s="9">
        <v>8.6760000000000002</v>
      </c>
      <c r="DP15" s="9">
        <v>6.07</v>
      </c>
      <c r="DQ15" s="9">
        <v>1.7370000000000001</v>
      </c>
      <c r="DR15" s="9">
        <v>1.1259999999999999</v>
      </c>
      <c r="DS15" s="9">
        <v>0.61099999999999999</v>
      </c>
      <c r="DT15" s="9">
        <v>4.2149999999999999</v>
      </c>
      <c r="DU15" s="9">
        <v>2.3479999999999999</v>
      </c>
      <c r="DV15" s="9">
        <v>1.867</v>
      </c>
      <c r="DW15" s="9">
        <v>4.569</v>
      </c>
      <c r="DX15" s="9">
        <v>2.6930000000000001</v>
      </c>
      <c r="DY15" s="9">
        <v>1.8759999999999999</v>
      </c>
      <c r="DZ15" s="9">
        <v>4.226</v>
      </c>
      <c r="EA15" s="9">
        <v>2.5099999999999998</v>
      </c>
      <c r="EB15" s="9">
        <v>1.7170000000000001</v>
      </c>
      <c r="EC15" s="9">
        <v>17.617000000000001</v>
      </c>
      <c r="ED15" s="9">
        <v>18.024999999999999</v>
      </c>
      <c r="EE15" s="9">
        <v>17.768999999999998</v>
      </c>
      <c r="EF15" s="9">
        <v>24.181999999999999</v>
      </c>
      <c r="EG15" s="9">
        <v>7.4640000000000004</v>
      </c>
      <c r="EH15" s="9">
        <v>16.718</v>
      </c>
      <c r="EI15" s="9">
        <v>2.8069999999999999</v>
      </c>
      <c r="EJ15" s="9">
        <v>0.75</v>
      </c>
      <c r="EK15" s="9">
        <v>2.056</v>
      </c>
      <c r="EL15" s="9">
        <v>5.4820000000000002</v>
      </c>
      <c r="EM15" s="9">
        <v>1.52</v>
      </c>
      <c r="EN15" s="9">
        <v>3.9620000000000002</v>
      </c>
      <c r="EO15" s="9">
        <v>2.98</v>
      </c>
      <c r="EP15" s="9">
        <v>0.443</v>
      </c>
      <c r="EQ15" s="9">
        <v>2.5369999999999999</v>
      </c>
      <c r="ER15" s="9">
        <v>12.913</v>
      </c>
      <c r="ES15" s="9">
        <v>4.7510000000000003</v>
      </c>
      <c r="ET15" s="9">
        <v>8.1620000000000008</v>
      </c>
      <c r="EU15" s="9">
        <v>52</v>
      </c>
      <c r="EV15" s="9">
        <v>52</v>
      </c>
      <c r="EW15" s="9">
        <v>45.043999999999997</v>
      </c>
      <c r="EX15" s="9">
        <v>32.444000000000003</v>
      </c>
      <c r="EY15" s="9">
        <v>12.523999999999999</v>
      </c>
      <c r="EZ15" s="9">
        <v>19.920000000000002</v>
      </c>
      <c r="FA15" s="9">
        <v>1.786</v>
      </c>
      <c r="FB15" s="9">
        <v>1.484</v>
      </c>
      <c r="FC15" s="9">
        <v>0.30199999999999999</v>
      </c>
      <c r="FD15" s="9">
        <v>5.2190000000000003</v>
      </c>
      <c r="FE15" s="9">
        <v>2.2410000000000001</v>
      </c>
      <c r="FF15" s="9">
        <v>2.9780000000000002</v>
      </c>
      <c r="FG15" s="9">
        <v>8.93</v>
      </c>
      <c r="FH15" s="9">
        <v>2.8319999999999999</v>
      </c>
      <c r="FI15" s="9">
        <v>6.0979999999999999</v>
      </c>
      <c r="FJ15" s="9">
        <v>16.509</v>
      </c>
      <c r="FK15" s="9">
        <v>5.9660000000000002</v>
      </c>
      <c r="FL15" s="9">
        <v>10.542</v>
      </c>
      <c r="FM15" s="9">
        <v>52</v>
      </c>
      <c r="FN15" s="9">
        <v>48.417999999999999</v>
      </c>
      <c r="FO15" s="9">
        <v>52</v>
      </c>
      <c r="FP15" s="9">
        <v>11.78</v>
      </c>
      <c r="FQ15" s="9">
        <v>4.758</v>
      </c>
      <c r="FR15" s="9">
        <v>7.0220000000000002</v>
      </c>
      <c r="FS15" s="9">
        <v>2.9159999999999999</v>
      </c>
      <c r="FT15" s="9">
        <v>0.84099999999999997</v>
      </c>
      <c r="FU15" s="9">
        <v>2.0750000000000002</v>
      </c>
      <c r="FV15" s="9">
        <v>2.4020000000000001</v>
      </c>
      <c r="FW15" s="9">
        <v>1.591</v>
      </c>
      <c r="FX15" s="9">
        <v>0.81100000000000005</v>
      </c>
      <c r="FY15" s="9">
        <v>3.7010000000000001</v>
      </c>
      <c r="FZ15" s="9">
        <v>1.1359999999999999</v>
      </c>
      <c r="GA15" s="9">
        <v>2.5659999999999998</v>
      </c>
      <c r="GB15" s="9">
        <v>2.7610000000000001</v>
      </c>
      <c r="GC15" s="9">
        <v>1.1910000000000001</v>
      </c>
      <c r="GD15" s="9">
        <v>1.57</v>
      </c>
      <c r="GE15" s="9">
        <v>14.856</v>
      </c>
      <c r="GF15" s="9">
        <v>13.657999999999999</v>
      </c>
      <c r="GG15" s="9">
        <v>15.635999999999999</v>
      </c>
      <c r="GH15" s="9">
        <v>3.4620000000000002</v>
      </c>
      <c r="GI15" s="9">
        <v>1.875</v>
      </c>
      <c r="GJ15" s="9">
        <v>1.587</v>
      </c>
      <c r="GK15" s="9">
        <v>0.45700000000000002</v>
      </c>
      <c r="GL15" s="9">
        <v>0</v>
      </c>
      <c r="GM15" s="9">
        <v>0.45700000000000002</v>
      </c>
      <c r="GN15" s="9">
        <v>0.67100000000000004</v>
      </c>
      <c r="GO15" s="9">
        <v>0</v>
      </c>
      <c r="GP15" s="9">
        <v>0.67100000000000004</v>
      </c>
      <c r="GQ15" s="9">
        <v>1.149</v>
      </c>
      <c r="GR15" s="9">
        <v>1.149</v>
      </c>
      <c r="GS15" s="9">
        <v>0</v>
      </c>
      <c r="GT15" s="9">
        <v>1.1839999999999999</v>
      </c>
      <c r="GU15" s="9">
        <v>0.72599999999999998</v>
      </c>
      <c r="GV15" s="9">
        <v>0.45800000000000002</v>
      </c>
      <c r="GW15" s="9">
        <v>22.442</v>
      </c>
      <c r="GX15" s="9">
        <v>25.838000000000001</v>
      </c>
      <c r="GY15" s="9">
        <v>4</v>
      </c>
      <c r="GZ15" s="9">
        <v>15.212</v>
      </c>
      <c r="HA15" s="9">
        <v>5.97</v>
      </c>
      <c r="HB15" s="9">
        <v>9.2420000000000009</v>
      </c>
      <c r="HC15" s="9">
        <v>1.7889999999999999</v>
      </c>
      <c r="HD15" s="9">
        <v>1.3759999999999999</v>
      </c>
      <c r="HE15" s="9">
        <v>0.41199999999999998</v>
      </c>
      <c r="HF15" s="9">
        <v>3.2280000000000002</v>
      </c>
      <c r="HG15" s="9">
        <v>1.363</v>
      </c>
      <c r="HH15" s="9">
        <v>1.865</v>
      </c>
      <c r="HI15" s="9">
        <v>3.2</v>
      </c>
      <c r="HJ15" s="9">
        <v>0.63700000000000001</v>
      </c>
      <c r="HK15" s="9">
        <v>2.5640000000000001</v>
      </c>
      <c r="HL15" s="9">
        <v>6.9950000000000001</v>
      </c>
      <c r="HM15" s="9">
        <v>2.5939999999999999</v>
      </c>
      <c r="HN15" s="9">
        <v>4.4009999999999998</v>
      </c>
      <c r="HO15" s="9">
        <v>37.960999999999999</v>
      </c>
      <c r="HP15" s="9">
        <v>16.922000000000001</v>
      </c>
      <c r="HQ15" s="9">
        <v>40</v>
      </c>
      <c r="HR15" s="9">
        <v>40.412999999999997</v>
      </c>
      <c r="HS15" s="9">
        <v>14.59</v>
      </c>
      <c r="HT15" s="9">
        <v>25.823</v>
      </c>
      <c r="HU15" s="9">
        <v>4.125</v>
      </c>
      <c r="HV15" s="9">
        <v>1.123</v>
      </c>
      <c r="HW15" s="9">
        <v>3.0009999999999999</v>
      </c>
      <c r="HX15" s="9">
        <v>7.6719999999999997</v>
      </c>
      <c r="HY15" s="9">
        <v>2.3239999999999998</v>
      </c>
      <c r="HZ15" s="9">
        <v>5.3479999999999999</v>
      </c>
      <c r="IA15" s="9">
        <v>9.0310000000000006</v>
      </c>
      <c r="IB15" s="9">
        <v>3.258</v>
      </c>
      <c r="IC15" s="9">
        <v>5.7729999999999997</v>
      </c>
      <c r="ID15" s="9">
        <v>19.585999999999999</v>
      </c>
      <c r="IE15" s="9">
        <v>7.8849999999999998</v>
      </c>
      <c r="IF15" s="9">
        <v>11.701000000000001</v>
      </c>
      <c r="IG15" s="9">
        <v>47</v>
      </c>
      <c r="IH15" s="9">
        <v>52</v>
      </c>
      <c r="II15" s="9">
        <v>31.199000000000002</v>
      </c>
      <c r="IJ15" s="9">
        <v>16.244</v>
      </c>
      <c r="IK15" s="9">
        <v>6.0609999999999999</v>
      </c>
      <c r="IL15" s="9">
        <v>10.183</v>
      </c>
      <c r="IM15" s="9">
        <v>2.0529999999999999</v>
      </c>
      <c r="IN15" s="9">
        <v>0.57599999999999996</v>
      </c>
      <c r="IO15" s="9">
        <v>1.4770000000000001</v>
      </c>
      <c r="IP15" s="9">
        <v>2.8740000000000001</v>
      </c>
      <c r="IQ15" s="9">
        <v>1.6639999999999999</v>
      </c>
    </row>
    <row r="16" spans="1:251">
      <c r="A16" s="10">
        <v>43862</v>
      </c>
      <c r="B16" s="9">
        <v>5.6440000000000001</v>
      </c>
      <c r="C16" s="9">
        <v>10.568</v>
      </c>
      <c r="D16" s="9">
        <v>25.643000000000001</v>
      </c>
      <c r="E16" s="9">
        <v>11.138</v>
      </c>
      <c r="F16" s="9">
        <v>14.505000000000001</v>
      </c>
      <c r="G16" s="9">
        <v>37.494999999999997</v>
      </c>
      <c r="H16" s="9">
        <v>46.331000000000003</v>
      </c>
      <c r="I16" s="9">
        <v>32.590000000000003</v>
      </c>
      <c r="J16" s="9">
        <v>10.66</v>
      </c>
      <c r="K16" s="9">
        <v>5.9779999999999998</v>
      </c>
      <c r="L16" s="9">
        <v>4.6820000000000004</v>
      </c>
      <c r="M16" s="9">
        <v>0.25900000000000001</v>
      </c>
      <c r="N16" s="9">
        <v>0</v>
      </c>
      <c r="O16" s="9">
        <v>0.25900000000000001</v>
      </c>
      <c r="P16" s="9">
        <v>1.8660000000000001</v>
      </c>
      <c r="Q16" s="9">
        <v>0.65</v>
      </c>
      <c r="R16" s="9">
        <v>1.216</v>
      </c>
      <c r="S16" s="9">
        <v>3.887</v>
      </c>
      <c r="T16" s="9">
        <v>3.133</v>
      </c>
      <c r="U16" s="9">
        <v>0.754</v>
      </c>
      <c r="V16" s="9">
        <v>4.6479999999999997</v>
      </c>
      <c r="W16" s="9">
        <v>2.1949999999999998</v>
      </c>
      <c r="X16" s="9">
        <v>2.452</v>
      </c>
      <c r="Y16" s="9">
        <v>44.511000000000003</v>
      </c>
      <c r="Z16" s="9">
        <v>41.866</v>
      </c>
      <c r="AA16" s="9">
        <v>47.936999999999998</v>
      </c>
      <c r="AB16" s="9">
        <v>38.389000000000003</v>
      </c>
      <c r="AC16" s="9">
        <v>11.500999999999999</v>
      </c>
      <c r="AD16" s="9">
        <v>26.888000000000002</v>
      </c>
      <c r="AE16" s="9">
        <v>2.4620000000000002</v>
      </c>
      <c r="AF16" s="9">
        <v>0.3</v>
      </c>
      <c r="AG16" s="9">
        <v>2.1619999999999999</v>
      </c>
      <c r="AH16" s="9">
        <v>5.9630000000000001</v>
      </c>
      <c r="AI16" s="9">
        <v>1.204</v>
      </c>
      <c r="AJ16" s="9">
        <v>4.7590000000000003</v>
      </c>
      <c r="AK16" s="9">
        <v>10.49</v>
      </c>
      <c r="AL16" s="9">
        <v>2.9089999999999998</v>
      </c>
      <c r="AM16" s="9">
        <v>7.5810000000000004</v>
      </c>
      <c r="AN16" s="9">
        <v>19.472999999999999</v>
      </c>
      <c r="AO16" s="9">
        <v>7.0880000000000001</v>
      </c>
      <c r="AP16" s="9">
        <v>12.385999999999999</v>
      </c>
      <c r="AQ16" s="9">
        <v>52</v>
      </c>
      <c r="AR16" s="9">
        <v>52</v>
      </c>
      <c r="AS16" s="9">
        <v>43</v>
      </c>
      <c r="AT16" s="9">
        <v>45.764000000000003</v>
      </c>
      <c r="AU16" s="9">
        <v>20.817</v>
      </c>
      <c r="AV16" s="9">
        <v>24.946999999999999</v>
      </c>
      <c r="AW16" s="9">
        <v>5.8890000000000002</v>
      </c>
      <c r="AX16" s="9">
        <v>3.11</v>
      </c>
      <c r="AY16" s="9">
        <v>2.7789999999999999</v>
      </c>
      <c r="AZ16" s="9">
        <v>6.8630000000000004</v>
      </c>
      <c r="BA16" s="9">
        <v>3.218</v>
      </c>
      <c r="BB16" s="9">
        <v>3.645</v>
      </c>
      <c r="BC16" s="9">
        <v>12.670999999999999</v>
      </c>
      <c r="BD16" s="9">
        <v>6.2649999999999997</v>
      </c>
      <c r="BE16" s="9">
        <v>6.4059999999999997</v>
      </c>
      <c r="BF16" s="9">
        <v>20.341000000000001</v>
      </c>
      <c r="BG16" s="9">
        <v>8.2230000000000008</v>
      </c>
      <c r="BH16" s="9">
        <v>12.117000000000001</v>
      </c>
      <c r="BI16" s="9">
        <v>31.297999999999998</v>
      </c>
      <c r="BJ16" s="9">
        <v>26</v>
      </c>
      <c r="BK16" s="9">
        <v>43</v>
      </c>
      <c r="BL16" s="9">
        <v>28.497</v>
      </c>
      <c r="BM16" s="9">
        <v>8.9369999999999994</v>
      </c>
      <c r="BN16" s="9">
        <v>19.559999999999999</v>
      </c>
      <c r="BO16" s="9">
        <v>1.6459999999999999</v>
      </c>
      <c r="BP16" s="9">
        <v>0.3</v>
      </c>
      <c r="BQ16" s="9">
        <v>1.3460000000000001</v>
      </c>
      <c r="BR16" s="9">
        <v>5.0810000000000004</v>
      </c>
      <c r="BS16" s="9">
        <v>0.88400000000000001</v>
      </c>
      <c r="BT16" s="9">
        <v>4.1970000000000001</v>
      </c>
      <c r="BU16" s="9">
        <v>7.22</v>
      </c>
      <c r="BV16" s="9">
        <v>1.6679999999999999</v>
      </c>
      <c r="BW16" s="9">
        <v>5.5519999999999996</v>
      </c>
      <c r="BX16" s="9">
        <v>14.55</v>
      </c>
      <c r="BY16" s="9">
        <v>6.0839999999999996</v>
      </c>
      <c r="BZ16" s="9">
        <v>8.4659999999999993</v>
      </c>
      <c r="CA16" s="9">
        <v>52</v>
      </c>
      <c r="CB16" s="9">
        <v>78.33</v>
      </c>
      <c r="CC16" s="9">
        <v>29.071999999999999</v>
      </c>
      <c r="CD16" s="9">
        <v>9.8919999999999995</v>
      </c>
      <c r="CE16" s="9">
        <v>2.5640000000000001</v>
      </c>
      <c r="CF16" s="9">
        <v>7.3280000000000003</v>
      </c>
      <c r="CG16" s="9">
        <v>0.81699999999999995</v>
      </c>
      <c r="CH16" s="9">
        <v>0</v>
      </c>
      <c r="CI16" s="9">
        <v>0.81699999999999995</v>
      </c>
      <c r="CJ16" s="9">
        <v>0.88200000000000001</v>
      </c>
      <c r="CK16" s="9">
        <v>0.32</v>
      </c>
      <c r="CL16" s="9">
        <v>0.56299999999999994</v>
      </c>
      <c r="CM16" s="9">
        <v>3.27</v>
      </c>
      <c r="CN16" s="9">
        <v>1.2410000000000001</v>
      </c>
      <c r="CO16" s="9">
        <v>2.0289999999999999</v>
      </c>
      <c r="CP16" s="9">
        <v>4.9240000000000004</v>
      </c>
      <c r="CQ16" s="9">
        <v>1.004</v>
      </c>
      <c r="CR16" s="9">
        <v>3.92</v>
      </c>
      <c r="CS16" s="9">
        <v>48.789000000000001</v>
      </c>
      <c r="CT16" s="9">
        <v>36.826000000000001</v>
      </c>
      <c r="CU16" s="9">
        <v>53.576999999999998</v>
      </c>
      <c r="CV16" s="9">
        <v>28.093</v>
      </c>
      <c r="CW16" s="9">
        <v>11.281000000000001</v>
      </c>
      <c r="CX16" s="9">
        <v>16.812000000000001</v>
      </c>
      <c r="CY16" s="9">
        <v>2.4580000000000002</v>
      </c>
      <c r="CZ16" s="9">
        <v>1.9259999999999999</v>
      </c>
      <c r="DA16" s="9">
        <v>0.53200000000000003</v>
      </c>
      <c r="DB16" s="9">
        <v>5.35</v>
      </c>
      <c r="DC16" s="9">
        <v>2.5960000000000001</v>
      </c>
      <c r="DD16" s="9">
        <v>2.754</v>
      </c>
      <c r="DE16" s="9">
        <v>7.5339999999999998</v>
      </c>
      <c r="DF16" s="9">
        <v>3.1779999999999999</v>
      </c>
      <c r="DG16" s="9">
        <v>4.3559999999999999</v>
      </c>
      <c r="DH16" s="9">
        <v>12.750999999999999</v>
      </c>
      <c r="DI16" s="9">
        <v>3.581</v>
      </c>
      <c r="DJ16" s="9">
        <v>9.17</v>
      </c>
      <c r="DK16" s="9">
        <v>34.628999999999998</v>
      </c>
      <c r="DL16" s="9">
        <v>26</v>
      </c>
      <c r="DM16" s="9">
        <v>52</v>
      </c>
      <c r="DN16" s="9">
        <v>17.670999999999999</v>
      </c>
      <c r="DO16" s="9">
        <v>9.5359999999999996</v>
      </c>
      <c r="DP16" s="9">
        <v>8.1349999999999998</v>
      </c>
      <c r="DQ16" s="9">
        <v>3.431</v>
      </c>
      <c r="DR16" s="9">
        <v>1.1839999999999999</v>
      </c>
      <c r="DS16" s="9">
        <v>2.2469999999999999</v>
      </c>
      <c r="DT16" s="9">
        <v>1.5129999999999999</v>
      </c>
      <c r="DU16" s="9">
        <v>0.622</v>
      </c>
      <c r="DV16" s="9">
        <v>0.89100000000000001</v>
      </c>
      <c r="DW16" s="9">
        <v>5.1369999999999996</v>
      </c>
      <c r="DX16" s="9">
        <v>3.0870000000000002</v>
      </c>
      <c r="DY16" s="9">
        <v>2.0499999999999998</v>
      </c>
      <c r="DZ16" s="9">
        <v>7.59</v>
      </c>
      <c r="EA16" s="9">
        <v>4.6429999999999998</v>
      </c>
      <c r="EB16" s="9">
        <v>2.9470000000000001</v>
      </c>
      <c r="EC16" s="9">
        <v>30</v>
      </c>
      <c r="ED16" s="9">
        <v>44.21</v>
      </c>
      <c r="EE16" s="9">
        <v>18.986999999999998</v>
      </c>
      <c r="EF16" s="9">
        <v>35.57</v>
      </c>
      <c r="EG16" s="9">
        <v>10.773</v>
      </c>
      <c r="EH16" s="9">
        <v>24.795999999999999</v>
      </c>
      <c r="EI16" s="9">
        <v>4.0620000000000003</v>
      </c>
      <c r="EJ16" s="9">
        <v>1.4410000000000001</v>
      </c>
      <c r="EK16" s="9">
        <v>2.62</v>
      </c>
      <c r="EL16" s="9">
        <v>5.7110000000000003</v>
      </c>
      <c r="EM16" s="9">
        <v>1.6020000000000001</v>
      </c>
      <c r="EN16" s="9">
        <v>4.109</v>
      </c>
      <c r="EO16" s="9">
        <v>10.071</v>
      </c>
      <c r="EP16" s="9">
        <v>3.6829999999999998</v>
      </c>
      <c r="EQ16" s="9">
        <v>6.3879999999999999</v>
      </c>
      <c r="ER16" s="9">
        <v>15.726000000000001</v>
      </c>
      <c r="ES16" s="9">
        <v>4.0460000000000003</v>
      </c>
      <c r="ET16" s="9">
        <v>11.679</v>
      </c>
      <c r="EU16" s="9">
        <v>37.087000000000003</v>
      </c>
      <c r="EV16" s="9">
        <v>26</v>
      </c>
      <c r="EW16" s="9">
        <v>46.805</v>
      </c>
      <c r="EX16" s="9">
        <v>32.764000000000003</v>
      </c>
      <c r="EY16" s="9">
        <v>13.064</v>
      </c>
      <c r="EZ16" s="9">
        <v>19.701000000000001</v>
      </c>
      <c r="FA16" s="9">
        <v>2.0030000000000001</v>
      </c>
      <c r="FB16" s="9">
        <v>1.0229999999999999</v>
      </c>
      <c r="FC16" s="9">
        <v>0.98099999999999998</v>
      </c>
      <c r="FD16" s="9">
        <v>5.42</v>
      </c>
      <c r="FE16" s="9">
        <v>2.206</v>
      </c>
      <c r="FF16" s="9">
        <v>3.214</v>
      </c>
      <c r="FG16" s="9">
        <v>8.2119999999999997</v>
      </c>
      <c r="FH16" s="9">
        <v>2.1669999999999998</v>
      </c>
      <c r="FI16" s="9">
        <v>6.0449999999999999</v>
      </c>
      <c r="FJ16" s="9">
        <v>17.129000000000001</v>
      </c>
      <c r="FK16" s="9">
        <v>7.6680000000000001</v>
      </c>
      <c r="FL16" s="9">
        <v>9.4610000000000003</v>
      </c>
      <c r="FM16" s="9">
        <v>52</v>
      </c>
      <c r="FN16" s="9">
        <v>52</v>
      </c>
      <c r="FO16" s="9">
        <v>34.613999999999997</v>
      </c>
      <c r="FP16" s="9">
        <v>12.166</v>
      </c>
      <c r="FQ16" s="9">
        <v>6.1879999999999997</v>
      </c>
      <c r="FR16" s="9">
        <v>5.9779999999999998</v>
      </c>
      <c r="FS16" s="9">
        <v>2.0139999999999998</v>
      </c>
      <c r="FT16" s="9">
        <v>0.94599999999999995</v>
      </c>
      <c r="FU16" s="9">
        <v>1.0680000000000001</v>
      </c>
      <c r="FV16" s="9">
        <v>1.1559999999999999</v>
      </c>
      <c r="FW16" s="9">
        <v>0.31</v>
      </c>
      <c r="FX16" s="9">
        <v>0.84599999999999997</v>
      </c>
      <c r="FY16" s="9">
        <v>3.625</v>
      </c>
      <c r="FZ16" s="9">
        <v>2.31</v>
      </c>
      <c r="GA16" s="9">
        <v>1.3149999999999999</v>
      </c>
      <c r="GB16" s="9">
        <v>5.37</v>
      </c>
      <c r="GC16" s="9">
        <v>2.621</v>
      </c>
      <c r="GD16" s="9">
        <v>2.75</v>
      </c>
      <c r="GE16" s="9">
        <v>43</v>
      </c>
      <c r="GF16" s="9">
        <v>34.540999999999997</v>
      </c>
      <c r="GG16" s="9">
        <v>43</v>
      </c>
      <c r="GH16" s="9">
        <v>3.653</v>
      </c>
      <c r="GI16" s="9">
        <v>2.2930000000000001</v>
      </c>
      <c r="GJ16" s="9">
        <v>1.359</v>
      </c>
      <c r="GK16" s="9">
        <v>0.27200000000000002</v>
      </c>
      <c r="GL16" s="9">
        <v>0</v>
      </c>
      <c r="GM16" s="9">
        <v>0.27200000000000002</v>
      </c>
      <c r="GN16" s="9">
        <v>0.53800000000000003</v>
      </c>
      <c r="GO16" s="9">
        <v>0.30299999999999999</v>
      </c>
      <c r="GP16" s="9">
        <v>0.23499999999999999</v>
      </c>
      <c r="GQ16" s="9">
        <v>1.2529999999999999</v>
      </c>
      <c r="GR16" s="9">
        <v>1.014</v>
      </c>
      <c r="GS16" s="9">
        <v>0.24</v>
      </c>
      <c r="GT16" s="9">
        <v>1.589</v>
      </c>
      <c r="GU16" s="9">
        <v>0.97599999999999998</v>
      </c>
      <c r="GV16" s="9">
        <v>0.61299999999999999</v>
      </c>
      <c r="GW16" s="9">
        <v>39.865000000000002</v>
      </c>
      <c r="GX16" s="9">
        <v>42.444000000000003</v>
      </c>
      <c r="GY16" s="9">
        <v>37.316000000000003</v>
      </c>
      <c r="GZ16" s="9">
        <v>19.859000000000002</v>
      </c>
      <c r="HA16" s="9">
        <v>9.0350000000000001</v>
      </c>
      <c r="HB16" s="9">
        <v>10.824999999999999</v>
      </c>
      <c r="HC16" s="9">
        <v>2.6480000000000001</v>
      </c>
      <c r="HD16" s="9">
        <v>1.3080000000000001</v>
      </c>
      <c r="HE16" s="9">
        <v>1.34</v>
      </c>
      <c r="HF16" s="9">
        <v>3.32</v>
      </c>
      <c r="HG16" s="9">
        <v>1.5840000000000001</v>
      </c>
      <c r="HH16" s="9">
        <v>1.736</v>
      </c>
      <c r="HI16" s="9">
        <v>4.79</v>
      </c>
      <c r="HJ16" s="9">
        <v>1.843</v>
      </c>
      <c r="HK16" s="9">
        <v>2.9470000000000001</v>
      </c>
      <c r="HL16" s="9">
        <v>9.1010000000000009</v>
      </c>
      <c r="HM16" s="9">
        <v>4.2990000000000004</v>
      </c>
      <c r="HN16" s="9">
        <v>4.8019999999999996</v>
      </c>
      <c r="HO16" s="9">
        <v>38.244</v>
      </c>
      <c r="HP16" s="9">
        <v>37.148000000000003</v>
      </c>
      <c r="HQ16" s="9">
        <v>40.103000000000002</v>
      </c>
      <c r="HR16" s="9">
        <v>43.654000000000003</v>
      </c>
      <c r="HS16" s="9">
        <v>15.439</v>
      </c>
      <c r="HT16" s="9">
        <v>28.215</v>
      </c>
      <c r="HU16" s="9">
        <v>3.8610000000000002</v>
      </c>
      <c r="HV16" s="9">
        <v>1.4410000000000001</v>
      </c>
      <c r="HW16" s="9">
        <v>2.42</v>
      </c>
      <c r="HX16" s="9">
        <v>6.5860000000000003</v>
      </c>
      <c r="HY16" s="9">
        <v>1.653</v>
      </c>
      <c r="HZ16" s="9">
        <v>4.9340000000000002</v>
      </c>
      <c r="IA16" s="9">
        <v>11.51</v>
      </c>
      <c r="IB16" s="9">
        <v>4.7110000000000003</v>
      </c>
      <c r="IC16" s="9">
        <v>6.7990000000000004</v>
      </c>
      <c r="ID16" s="9">
        <v>21.698</v>
      </c>
      <c r="IE16" s="9">
        <v>7.6349999999999998</v>
      </c>
      <c r="IF16" s="9">
        <v>14.063000000000001</v>
      </c>
      <c r="IG16" s="9">
        <v>48.463000000000001</v>
      </c>
      <c r="IH16" s="9">
        <v>49.04</v>
      </c>
      <c r="II16" s="9">
        <v>48.316000000000003</v>
      </c>
      <c r="IJ16" s="9">
        <v>20.64</v>
      </c>
      <c r="IK16" s="9">
        <v>7.8440000000000003</v>
      </c>
      <c r="IL16" s="9">
        <v>12.795</v>
      </c>
      <c r="IM16" s="9">
        <v>1.8420000000000001</v>
      </c>
      <c r="IN16" s="9">
        <v>0.66100000000000003</v>
      </c>
      <c r="IO16" s="9">
        <v>1.181</v>
      </c>
      <c r="IP16" s="9">
        <v>2.92</v>
      </c>
      <c r="IQ16" s="9">
        <v>1.1859999999999999</v>
      </c>
    </row>
    <row r="17" spans="1:251">
      <c r="A17" s="10">
        <v>44228</v>
      </c>
      <c r="B17" s="9">
        <v>2.7789999999999999</v>
      </c>
      <c r="C17" s="9">
        <v>4.5759999999999996</v>
      </c>
      <c r="D17" s="9">
        <v>16.492000000000001</v>
      </c>
      <c r="E17" s="9">
        <v>7.1369999999999996</v>
      </c>
      <c r="F17" s="9">
        <v>9.3559999999999999</v>
      </c>
      <c r="G17" s="9">
        <v>31.042000000000002</v>
      </c>
      <c r="H17" s="9">
        <v>18.428999999999998</v>
      </c>
      <c r="I17" s="9">
        <v>41.98</v>
      </c>
      <c r="J17" s="9">
        <v>11.91</v>
      </c>
      <c r="K17" s="9">
        <v>8.3379999999999992</v>
      </c>
      <c r="L17" s="9">
        <v>3.5720000000000001</v>
      </c>
      <c r="M17" s="9">
        <v>1.6459999999999999</v>
      </c>
      <c r="N17" s="9">
        <v>1.405</v>
      </c>
      <c r="O17" s="9">
        <v>0.24099999999999999</v>
      </c>
      <c r="P17" s="9">
        <v>1.048</v>
      </c>
      <c r="Q17" s="9">
        <v>0.60299999999999998</v>
      </c>
      <c r="R17" s="9">
        <v>0.44500000000000001</v>
      </c>
      <c r="S17" s="9">
        <v>3.0459999999999998</v>
      </c>
      <c r="T17" s="9">
        <v>1.5640000000000001</v>
      </c>
      <c r="U17" s="9">
        <v>1.482</v>
      </c>
      <c r="V17" s="9">
        <v>6.17</v>
      </c>
      <c r="W17" s="9">
        <v>4.7670000000000003</v>
      </c>
      <c r="X17" s="9">
        <v>1.403</v>
      </c>
      <c r="Y17" s="9">
        <v>52</v>
      </c>
      <c r="Z17" s="9">
        <v>52</v>
      </c>
      <c r="AA17" s="9">
        <v>38.671999999999997</v>
      </c>
      <c r="AB17" s="9">
        <v>33.927</v>
      </c>
      <c r="AC17" s="9">
        <v>11.12</v>
      </c>
      <c r="AD17" s="9">
        <v>22.808</v>
      </c>
      <c r="AE17" s="9">
        <v>2.0880000000000001</v>
      </c>
      <c r="AF17" s="9">
        <v>0.63100000000000001</v>
      </c>
      <c r="AG17" s="9">
        <v>1.4570000000000001</v>
      </c>
      <c r="AH17" s="9">
        <v>6.5759999999999996</v>
      </c>
      <c r="AI17" s="9">
        <v>2.427</v>
      </c>
      <c r="AJ17" s="9">
        <v>4.149</v>
      </c>
      <c r="AK17" s="9">
        <v>8.6839999999999993</v>
      </c>
      <c r="AL17" s="9">
        <v>1.9570000000000001</v>
      </c>
      <c r="AM17" s="9">
        <v>6.7279999999999998</v>
      </c>
      <c r="AN17" s="9">
        <v>16.579000000000001</v>
      </c>
      <c r="AO17" s="9">
        <v>6.1040000000000001</v>
      </c>
      <c r="AP17" s="9">
        <v>10.474</v>
      </c>
      <c r="AQ17" s="9">
        <v>47</v>
      </c>
      <c r="AR17" s="9">
        <v>52</v>
      </c>
      <c r="AS17" s="9">
        <v>43.284999999999997</v>
      </c>
      <c r="AT17" s="9">
        <v>35.408999999999999</v>
      </c>
      <c r="AU17" s="9">
        <v>19.521999999999998</v>
      </c>
      <c r="AV17" s="9">
        <v>15.887</v>
      </c>
      <c r="AW17" s="9">
        <v>4.9530000000000003</v>
      </c>
      <c r="AX17" s="9">
        <v>3.2570000000000001</v>
      </c>
      <c r="AY17" s="9">
        <v>1.696</v>
      </c>
      <c r="AZ17" s="9">
        <v>5.335</v>
      </c>
      <c r="BA17" s="9">
        <v>3.1419999999999999</v>
      </c>
      <c r="BB17" s="9">
        <v>2.1930000000000001</v>
      </c>
      <c r="BC17" s="9">
        <v>6.9429999999999996</v>
      </c>
      <c r="BD17" s="9">
        <v>3.9289999999999998</v>
      </c>
      <c r="BE17" s="9">
        <v>3.0139999999999998</v>
      </c>
      <c r="BF17" s="9">
        <v>18.178000000000001</v>
      </c>
      <c r="BG17" s="9">
        <v>9.1929999999999996</v>
      </c>
      <c r="BH17" s="9">
        <v>8.9849999999999994</v>
      </c>
      <c r="BI17" s="9">
        <v>52</v>
      </c>
      <c r="BJ17" s="9">
        <v>48.134999999999998</v>
      </c>
      <c r="BK17" s="9">
        <v>52</v>
      </c>
      <c r="BL17" s="9">
        <v>22.001000000000001</v>
      </c>
      <c r="BM17" s="9">
        <v>6.2809999999999997</v>
      </c>
      <c r="BN17" s="9">
        <v>15.718999999999999</v>
      </c>
      <c r="BO17" s="9">
        <v>1.258</v>
      </c>
      <c r="BP17" s="9">
        <v>0.32100000000000001</v>
      </c>
      <c r="BQ17" s="9">
        <v>0.93799999999999994</v>
      </c>
      <c r="BR17" s="9">
        <v>3.5379999999999998</v>
      </c>
      <c r="BS17" s="9">
        <v>1.0680000000000001</v>
      </c>
      <c r="BT17" s="9">
        <v>2.4700000000000002</v>
      </c>
      <c r="BU17" s="9">
        <v>5.4710000000000001</v>
      </c>
      <c r="BV17" s="9">
        <v>1.3480000000000001</v>
      </c>
      <c r="BW17" s="9">
        <v>4.1230000000000002</v>
      </c>
      <c r="BX17" s="9">
        <v>11.733000000000001</v>
      </c>
      <c r="BY17" s="9">
        <v>3.5449999999999999</v>
      </c>
      <c r="BZ17" s="9">
        <v>8.1880000000000006</v>
      </c>
      <c r="CA17" s="9">
        <v>52</v>
      </c>
      <c r="CB17" s="9">
        <v>52</v>
      </c>
      <c r="CC17" s="9">
        <v>52</v>
      </c>
      <c r="CD17" s="9">
        <v>11.927</v>
      </c>
      <c r="CE17" s="9">
        <v>4.8380000000000001</v>
      </c>
      <c r="CF17" s="9">
        <v>7.0890000000000004</v>
      </c>
      <c r="CG17" s="9">
        <v>0.83</v>
      </c>
      <c r="CH17" s="9">
        <v>0.311</v>
      </c>
      <c r="CI17" s="9">
        <v>0.51900000000000002</v>
      </c>
      <c r="CJ17" s="9">
        <v>3.0379999999999998</v>
      </c>
      <c r="CK17" s="9">
        <v>1.359</v>
      </c>
      <c r="CL17" s="9">
        <v>1.679</v>
      </c>
      <c r="CM17" s="9">
        <v>3.2130000000000001</v>
      </c>
      <c r="CN17" s="9">
        <v>0.60899999999999999</v>
      </c>
      <c r="CO17" s="9">
        <v>2.6040000000000001</v>
      </c>
      <c r="CP17" s="9">
        <v>4.8449999999999998</v>
      </c>
      <c r="CQ17" s="9">
        <v>2.5590000000000002</v>
      </c>
      <c r="CR17" s="9">
        <v>2.286</v>
      </c>
      <c r="CS17" s="9">
        <v>38.555999999999997</v>
      </c>
      <c r="CT17" s="9">
        <v>50.975999999999999</v>
      </c>
      <c r="CU17" s="9">
        <v>34.404000000000003</v>
      </c>
      <c r="CV17" s="9">
        <v>22.757999999999999</v>
      </c>
      <c r="CW17" s="9">
        <v>13.339</v>
      </c>
      <c r="CX17" s="9">
        <v>9.4190000000000005</v>
      </c>
      <c r="CY17" s="9">
        <v>2.6930000000000001</v>
      </c>
      <c r="CZ17" s="9">
        <v>1.85</v>
      </c>
      <c r="DA17" s="9">
        <v>0.84299999999999997</v>
      </c>
      <c r="DB17" s="9">
        <v>2.843</v>
      </c>
      <c r="DC17" s="9">
        <v>1.1399999999999999</v>
      </c>
      <c r="DD17" s="9">
        <v>1.7030000000000001</v>
      </c>
      <c r="DE17" s="9">
        <v>4.6310000000000002</v>
      </c>
      <c r="DF17" s="9">
        <v>3.153</v>
      </c>
      <c r="DG17" s="9">
        <v>1.478</v>
      </c>
      <c r="DH17" s="9">
        <v>12.590999999999999</v>
      </c>
      <c r="DI17" s="9">
        <v>7.1950000000000003</v>
      </c>
      <c r="DJ17" s="9">
        <v>5.3959999999999999</v>
      </c>
      <c r="DK17" s="9">
        <v>52</v>
      </c>
      <c r="DL17" s="9">
        <v>52</v>
      </c>
      <c r="DM17" s="9">
        <v>52</v>
      </c>
      <c r="DN17" s="9">
        <v>12.651</v>
      </c>
      <c r="DO17" s="9">
        <v>6.1829999999999998</v>
      </c>
      <c r="DP17" s="9">
        <v>6.4669999999999996</v>
      </c>
      <c r="DQ17" s="9">
        <v>2.2599999999999998</v>
      </c>
      <c r="DR17" s="9">
        <v>1.407</v>
      </c>
      <c r="DS17" s="9">
        <v>0.85299999999999998</v>
      </c>
      <c r="DT17" s="9">
        <v>2.4929999999999999</v>
      </c>
      <c r="DU17" s="9">
        <v>2.0019999999999998</v>
      </c>
      <c r="DV17" s="9">
        <v>0.49</v>
      </c>
      <c r="DW17" s="9">
        <v>2.3119999999999998</v>
      </c>
      <c r="DX17" s="9">
        <v>0.77600000000000002</v>
      </c>
      <c r="DY17" s="9">
        <v>1.536</v>
      </c>
      <c r="DZ17" s="9">
        <v>5.5860000000000003</v>
      </c>
      <c r="EA17" s="9">
        <v>1.998</v>
      </c>
      <c r="EB17" s="9">
        <v>3.5880000000000001</v>
      </c>
      <c r="EC17" s="9">
        <v>39.829000000000001</v>
      </c>
      <c r="ED17" s="9">
        <v>10.723000000000001</v>
      </c>
      <c r="EE17" s="9">
        <v>52</v>
      </c>
      <c r="EF17" s="9">
        <v>26.51</v>
      </c>
      <c r="EG17" s="9">
        <v>10.117000000000001</v>
      </c>
      <c r="EH17" s="9">
        <v>16.393000000000001</v>
      </c>
      <c r="EI17" s="9">
        <v>2.4430000000000001</v>
      </c>
      <c r="EJ17" s="9">
        <v>1.159</v>
      </c>
      <c r="EK17" s="9">
        <v>1.284</v>
      </c>
      <c r="EL17" s="9">
        <v>4.5190000000000001</v>
      </c>
      <c r="EM17" s="9">
        <v>1.891</v>
      </c>
      <c r="EN17" s="9">
        <v>2.6280000000000001</v>
      </c>
      <c r="EO17" s="9">
        <v>5.8849999999999998</v>
      </c>
      <c r="EP17" s="9">
        <v>1.651</v>
      </c>
      <c r="EQ17" s="9">
        <v>4.2329999999999997</v>
      </c>
      <c r="ER17" s="9">
        <v>13.664</v>
      </c>
      <c r="ES17" s="9">
        <v>5.4160000000000004</v>
      </c>
      <c r="ET17" s="9">
        <v>8.2479999999999993</v>
      </c>
      <c r="EU17" s="9">
        <v>52</v>
      </c>
      <c r="EV17" s="9">
        <v>52</v>
      </c>
      <c r="EW17" s="9">
        <v>50.938000000000002</v>
      </c>
      <c r="EX17" s="9">
        <v>28.494</v>
      </c>
      <c r="EY17" s="9">
        <v>11.217000000000001</v>
      </c>
      <c r="EZ17" s="9">
        <v>17.277000000000001</v>
      </c>
      <c r="FA17" s="9">
        <v>3.2410000000000001</v>
      </c>
      <c r="FB17" s="9">
        <v>1.637</v>
      </c>
      <c r="FC17" s="9">
        <v>1.6040000000000001</v>
      </c>
      <c r="FD17" s="9">
        <v>5.0819999999999999</v>
      </c>
      <c r="FE17" s="9">
        <v>2.0790000000000002</v>
      </c>
      <c r="FF17" s="9">
        <v>3.0030000000000001</v>
      </c>
      <c r="FG17" s="9">
        <v>6.5380000000000003</v>
      </c>
      <c r="FH17" s="9">
        <v>2.7010000000000001</v>
      </c>
      <c r="FI17" s="9">
        <v>3.8359999999999999</v>
      </c>
      <c r="FJ17" s="9">
        <v>13.634</v>
      </c>
      <c r="FK17" s="9">
        <v>4.8</v>
      </c>
      <c r="FL17" s="9">
        <v>8.8339999999999996</v>
      </c>
      <c r="FM17" s="9">
        <v>47</v>
      </c>
      <c r="FN17" s="9">
        <v>45.13</v>
      </c>
      <c r="FO17" s="9">
        <v>52</v>
      </c>
      <c r="FP17" s="9">
        <v>11.067</v>
      </c>
      <c r="FQ17" s="9">
        <v>6.5030000000000001</v>
      </c>
      <c r="FR17" s="9">
        <v>4.5640000000000001</v>
      </c>
      <c r="FS17" s="9">
        <v>0.26500000000000001</v>
      </c>
      <c r="FT17" s="9">
        <v>0</v>
      </c>
      <c r="FU17" s="9">
        <v>0.26500000000000001</v>
      </c>
      <c r="FV17" s="9">
        <v>1.74</v>
      </c>
      <c r="FW17" s="9">
        <v>1.03</v>
      </c>
      <c r="FX17" s="9">
        <v>0.71099999999999997</v>
      </c>
      <c r="FY17" s="9">
        <v>2.3969999999999998</v>
      </c>
      <c r="FZ17" s="9">
        <v>1.0029999999999999</v>
      </c>
      <c r="GA17" s="9">
        <v>1.3939999999999999</v>
      </c>
      <c r="GB17" s="9">
        <v>6.665</v>
      </c>
      <c r="GC17" s="9">
        <v>4.47</v>
      </c>
      <c r="GD17" s="9">
        <v>2.194</v>
      </c>
      <c r="GE17" s="9">
        <v>52</v>
      </c>
      <c r="GF17" s="9">
        <v>52</v>
      </c>
      <c r="GG17" s="9">
        <v>38.783999999999999</v>
      </c>
      <c r="GH17" s="9">
        <v>3.2650000000000001</v>
      </c>
      <c r="GI17" s="9">
        <v>2.8039999999999998</v>
      </c>
      <c r="GJ17" s="9">
        <v>0.46</v>
      </c>
      <c r="GK17" s="9">
        <v>1.093</v>
      </c>
      <c r="GL17" s="9">
        <v>1.093</v>
      </c>
      <c r="GM17" s="9">
        <v>0</v>
      </c>
      <c r="GN17" s="9">
        <v>0.56999999999999995</v>
      </c>
      <c r="GO17" s="9">
        <v>0.56999999999999995</v>
      </c>
      <c r="GP17" s="9">
        <v>0</v>
      </c>
      <c r="GQ17" s="9">
        <v>0.80700000000000005</v>
      </c>
      <c r="GR17" s="9">
        <v>0.53</v>
      </c>
      <c r="GS17" s="9">
        <v>0.27700000000000002</v>
      </c>
      <c r="GT17" s="9">
        <v>0.79400000000000004</v>
      </c>
      <c r="GU17" s="9">
        <v>0.61099999999999999</v>
      </c>
      <c r="GV17" s="9">
        <v>0.183</v>
      </c>
      <c r="GW17" s="9">
        <v>12.57</v>
      </c>
      <c r="GX17" s="9">
        <v>6.7679999999999998</v>
      </c>
      <c r="GY17" s="9">
        <v>59.411000000000001</v>
      </c>
      <c r="GZ17" s="9">
        <v>18.265000000000001</v>
      </c>
      <c r="HA17" s="9">
        <v>9.4329999999999998</v>
      </c>
      <c r="HB17" s="9">
        <v>8.8320000000000007</v>
      </c>
      <c r="HC17" s="9">
        <v>1.361</v>
      </c>
      <c r="HD17" s="9">
        <v>0.61</v>
      </c>
      <c r="HE17" s="9">
        <v>0.751</v>
      </c>
      <c r="HF17" s="9">
        <v>3.073</v>
      </c>
      <c r="HG17" s="9">
        <v>1.5660000000000001</v>
      </c>
      <c r="HH17" s="9">
        <v>1.5069999999999999</v>
      </c>
      <c r="HI17" s="9">
        <v>4.63</v>
      </c>
      <c r="HJ17" s="9">
        <v>2.6589999999999998</v>
      </c>
      <c r="HK17" s="9">
        <v>1.9710000000000001</v>
      </c>
      <c r="HL17" s="9">
        <v>9.2010000000000005</v>
      </c>
      <c r="HM17" s="9">
        <v>4.5979999999999999</v>
      </c>
      <c r="HN17" s="9">
        <v>4.6029999999999998</v>
      </c>
      <c r="HO17" s="9">
        <v>51.164000000000001</v>
      </c>
      <c r="HP17" s="9">
        <v>47.683</v>
      </c>
      <c r="HQ17" s="9">
        <v>52</v>
      </c>
      <c r="HR17" s="9">
        <v>36.146000000000001</v>
      </c>
      <c r="HS17" s="9">
        <v>13.787000000000001</v>
      </c>
      <c r="HT17" s="9">
        <v>22.359000000000002</v>
      </c>
      <c r="HU17" s="9">
        <v>4.97</v>
      </c>
      <c r="HV17" s="9">
        <v>2.569</v>
      </c>
      <c r="HW17" s="9">
        <v>2.4009999999999998</v>
      </c>
      <c r="HX17" s="9">
        <v>6.7290000000000001</v>
      </c>
      <c r="HY17" s="9">
        <v>3.2090000000000001</v>
      </c>
      <c r="HZ17" s="9">
        <v>3.52</v>
      </c>
      <c r="IA17" s="9">
        <v>7.5830000000000002</v>
      </c>
      <c r="IB17" s="9">
        <v>2.6040000000000001</v>
      </c>
      <c r="IC17" s="9">
        <v>4.9790000000000001</v>
      </c>
      <c r="ID17" s="9">
        <v>16.863</v>
      </c>
      <c r="IE17" s="9">
        <v>5.4050000000000002</v>
      </c>
      <c r="IF17" s="9">
        <v>11.459</v>
      </c>
      <c r="IG17" s="9">
        <v>43</v>
      </c>
      <c r="IH17" s="9">
        <v>17.245999999999999</v>
      </c>
      <c r="II17" s="9">
        <v>52</v>
      </c>
      <c r="IJ17" s="9">
        <v>14.925000000000001</v>
      </c>
      <c r="IK17" s="9">
        <v>7.4210000000000003</v>
      </c>
      <c r="IL17" s="9">
        <v>7.5039999999999996</v>
      </c>
      <c r="IM17" s="9">
        <v>0.70899999999999996</v>
      </c>
      <c r="IN17" s="9">
        <v>0.70899999999999996</v>
      </c>
      <c r="IO17" s="9">
        <v>0</v>
      </c>
      <c r="IP17" s="9">
        <v>2.109</v>
      </c>
      <c r="IQ17" s="9">
        <v>0.79400000000000004</v>
      </c>
    </row>
    <row r="18" spans="1:251">
      <c r="A18" s="10">
        <v>44593</v>
      </c>
      <c r="B18" s="9">
        <v>3.9140000000000001</v>
      </c>
      <c r="C18" s="9">
        <v>5.218</v>
      </c>
      <c r="D18" s="9">
        <v>15.007999999999999</v>
      </c>
      <c r="E18" s="9">
        <v>5.0170000000000003</v>
      </c>
      <c r="F18" s="9">
        <v>9.99</v>
      </c>
      <c r="G18" s="9">
        <v>24.029</v>
      </c>
      <c r="H18" s="9">
        <v>21</v>
      </c>
      <c r="I18" s="9">
        <v>26</v>
      </c>
      <c r="J18" s="9">
        <v>8.4689999999999994</v>
      </c>
      <c r="K18" s="9">
        <v>4.0220000000000002</v>
      </c>
      <c r="L18" s="9">
        <v>4.4480000000000004</v>
      </c>
      <c r="M18" s="9">
        <v>0.91200000000000003</v>
      </c>
      <c r="N18" s="9">
        <v>0.65800000000000003</v>
      </c>
      <c r="O18" s="9">
        <v>0.254</v>
      </c>
      <c r="P18" s="9">
        <v>0.54300000000000004</v>
      </c>
      <c r="Q18" s="9">
        <v>0.54300000000000004</v>
      </c>
      <c r="R18" s="9">
        <v>0</v>
      </c>
      <c r="S18" s="9">
        <v>2.1</v>
      </c>
      <c r="T18" s="9">
        <v>1.262</v>
      </c>
      <c r="U18" s="9">
        <v>0.83799999999999997</v>
      </c>
      <c r="V18" s="9">
        <v>4.915</v>
      </c>
      <c r="W18" s="9">
        <v>1.5589999999999999</v>
      </c>
      <c r="X18" s="9">
        <v>3.3559999999999999</v>
      </c>
      <c r="Y18" s="9">
        <v>54.143999999999998</v>
      </c>
      <c r="Z18" s="9">
        <v>42.749000000000002</v>
      </c>
      <c r="AA18" s="9">
        <v>97.156000000000006</v>
      </c>
      <c r="AB18" s="9">
        <v>34.084000000000003</v>
      </c>
      <c r="AC18" s="9">
        <v>10.704000000000001</v>
      </c>
      <c r="AD18" s="9">
        <v>23.38</v>
      </c>
      <c r="AE18" s="9">
        <v>4.3540000000000001</v>
      </c>
      <c r="AF18" s="9">
        <v>0.94099999999999995</v>
      </c>
      <c r="AG18" s="9">
        <v>3.4129999999999998</v>
      </c>
      <c r="AH18" s="9">
        <v>6.1689999999999996</v>
      </c>
      <c r="AI18" s="9">
        <v>2.2599999999999998</v>
      </c>
      <c r="AJ18" s="9">
        <v>3.9089999999999998</v>
      </c>
      <c r="AK18" s="9">
        <v>8.3360000000000003</v>
      </c>
      <c r="AL18" s="9">
        <v>2.8959999999999999</v>
      </c>
      <c r="AM18" s="9">
        <v>5.4409999999999998</v>
      </c>
      <c r="AN18" s="9">
        <v>15.225</v>
      </c>
      <c r="AO18" s="9">
        <v>4.6070000000000002</v>
      </c>
      <c r="AP18" s="9">
        <v>10.617000000000001</v>
      </c>
      <c r="AQ18" s="9">
        <v>26</v>
      </c>
      <c r="AR18" s="9">
        <v>28.620999999999999</v>
      </c>
      <c r="AS18" s="9">
        <v>26</v>
      </c>
      <c r="AT18" s="9">
        <v>28.337</v>
      </c>
      <c r="AU18" s="9">
        <v>11.224</v>
      </c>
      <c r="AV18" s="9">
        <v>17.111999999999998</v>
      </c>
      <c r="AW18" s="9">
        <v>3.8119999999999998</v>
      </c>
      <c r="AX18" s="9">
        <v>2.11</v>
      </c>
      <c r="AY18" s="9">
        <v>1.702</v>
      </c>
      <c r="AZ18" s="9">
        <v>7.3129999999999997</v>
      </c>
      <c r="BA18" s="9">
        <v>2.6040000000000001</v>
      </c>
      <c r="BB18" s="9">
        <v>4.7089999999999996</v>
      </c>
      <c r="BC18" s="9">
        <v>5.7130000000000001</v>
      </c>
      <c r="BD18" s="9">
        <v>2.883</v>
      </c>
      <c r="BE18" s="9">
        <v>2.83</v>
      </c>
      <c r="BF18" s="9">
        <v>11.497999999999999</v>
      </c>
      <c r="BG18" s="9">
        <v>3.6269999999999998</v>
      </c>
      <c r="BH18" s="9">
        <v>7.8710000000000004</v>
      </c>
      <c r="BI18" s="9">
        <v>26</v>
      </c>
      <c r="BJ18" s="9">
        <v>20.327000000000002</v>
      </c>
      <c r="BK18" s="9">
        <v>39.149000000000001</v>
      </c>
      <c r="BL18" s="9">
        <v>20.818000000000001</v>
      </c>
      <c r="BM18" s="9">
        <v>6.8230000000000004</v>
      </c>
      <c r="BN18" s="9">
        <v>13.994999999999999</v>
      </c>
      <c r="BO18" s="9">
        <v>2.4129999999999998</v>
      </c>
      <c r="BP18" s="9">
        <v>0.61899999999999999</v>
      </c>
      <c r="BQ18" s="9">
        <v>1.7929999999999999</v>
      </c>
      <c r="BR18" s="9">
        <v>2.9</v>
      </c>
      <c r="BS18" s="9">
        <v>1.522</v>
      </c>
      <c r="BT18" s="9">
        <v>1.379</v>
      </c>
      <c r="BU18" s="9">
        <v>5.8849999999999998</v>
      </c>
      <c r="BV18" s="9">
        <v>2.2949999999999999</v>
      </c>
      <c r="BW18" s="9">
        <v>3.589</v>
      </c>
      <c r="BX18" s="9">
        <v>9.6199999999999992</v>
      </c>
      <c r="BY18" s="9">
        <v>2.3860000000000001</v>
      </c>
      <c r="BZ18" s="9">
        <v>7.234</v>
      </c>
      <c r="CA18" s="9">
        <v>36.066000000000003</v>
      </c>
      <c r="CB18" s="9">
        <v>25.318999999999999</v>
      </c>
      <c r="CC18" s="9">
        <v>52</v>
      </c>
      <c r="CD18" s="9">
        <v>13.266</v>
      </c>
      <c r="CE18" s="9">
        <v>3.8809999999999998</v>
      </c>
      <c r="CF18" s="9">
        <v>9.3849999999999998</v>
      </c>
      <c r="CG18" s="9">
        <v>1.9410000000000001</v>
      </c>
      <c r="CH18" s="9">
        <v>0.32200000000000001</v>
      </c>
      <c r="CI18" s="9">
        <v>1.62</v>
      </c>
      <c r="CJ18" s="9">
        <v>3.2690000000000001</v>
      </c>
      <c r="CK18" s="9">
        <v>0.73799999999999999</v>
      </c>
      <c r="CL18" s="9">
        <v>2.5299999999999998</v>
      </c>
      <c r="CM18" s="9">
        <v>2.452</v>
      </c>
      <c r="CN18" s="9">
        <v>0.6</v>
      </c>
      <c r="CO18" s="9">
        <v>1.851</v>
      </c>
      <c r="CP18" s="9">
        <v>5.6050000000000004</v>
      </c>
      <c r="CQ18" s="9">
        <v>2.2210000000000001</v>
      </c>
      <c r="CR18" s="9">
        <v>3.3839999999999999</v>
      </c>
      <c r="CS18" s="9">
        <v>20.219000000000001</v>
      </c>
      <c r="CT18" s="9">
        <v>104</v>
      </c>
      <c r="CU18" s="9">
        <v>15.159000000000001</v>
      </c>
      <c r="CV18" s="9">
        <v>18.003</v>
      </c>
      <c r="CW18" s="9">
        <v>6.9359999999999999</v>
      </c>
      <c r="CX18" s="9">
        <v>11.066000000000001</v>
      </c>
      <c r="CY18" s="9">
        <v>2.6179999999999999</v>
      </c>
      <c r="CZ18" s="9">
        <v>1.476</v>
      </c>
      <c r="DA18" s="9">
        <v>1.1419999999999999</v>
      </c>
      <c r="DB18" s="9">
        <v>5.0999999999999996</v>
      </c>
      <c r="DC18" s="9">
        <v>1.504</v>
      </c>
      <c r="DD18" s="9">
        <v>3.5960000000000001</v>
      </c>
      <c r="DE18" s="9">
        <v>3.9660000000000002</v>
      </c>
      <c r="DF18" s="9">
        <v>1.659</v>
      </c>
      <c r="DG18" s="9">
        <v>2.3069999999999999</v>
      </c>
      <c r="DH18" s="9">
        <v>6.319</v>
      </c>
      <c r="DI18" s="9">
        <v>2.2970000000000002</v>
      </c>
      <c r="DJ18" s="9">
        <v>4.0220000000000002</v>
      </c>
      <c r="DK18" s="9">
        <v>25.088999999999999</v>
      </c>
      <c r="DL18" s="9">
        <v>21</v>
      </c>
      <c r="DM18" s="9">
        <v>31.638999999999999</v>
      </c>
      <c r="DN18" s="9">
        <v>10.334</v>
      </c>
      <c r="DO18" s="9">
        <v>4.2880000000000003</v>
      </c>
      <c r="DP18" s="9">
        <v>6.0460000000000003</v>
      </c>
      <c r="DQ18" s="9">
        <v>1.194</v>
      </c>
      <c r="DR18" s="9">
        <v>0.63400000000000001</v>
      </c>
      <c r="DS18" s="9">
        <v>0.56000000000000005</v>
      </c>
      <c r="DT18" s="9">
        <v>2.2130000000000001</v>
      </c>
      <c r="DU18" s="9">
        <v>1.1000000000000001</v>
      </c>
      <c r="DV18" s="9">
        <v>1.113</v>
      </c>
      <c r="DW18" s="9">
        <v>1.7470000000000001</v>
      </c>
      <c r="DX18" s="9">
        <v>1.2230000000000001</v>
      </c>
      <c r="DY18" s="9">
        <v>0.52400000000000002</v>
      </c>
      <c r="DZ18" s="9">
        <v>5.1790000000000003</v>
      </c>
      <c r="EA18" s="9">
        <v>1.33</v>
      </c>
      <c r="EB18" s="9">
        <v>3.8490000000000002</v>
      </c>
      <c r="EC18" s="9">
        <v>50.110999999999997</v>
      </c>
      <c r="ED18" s="9">
        <v>18.329999999999998</v>
      </c>
      <c r="EE18" s="9">
        <v>104</v>
      </c>
      <c r="EF18" s="9">
        <v>26.558</v>
      </c>
      <c r="EG18" s="9">
        <v>8.8140000000000001</v>
      </c>
      <c r="EH18" s="9">
        <v>17.742999999999999</v>
      </c>
      <c r="EI18" s="9">
        <v>4.1050000000000004</v>
      </c>
      <c r="EJ18" s="9">
        <v>1.109</v>
      </c>
      <c r="EK18" s="9">
        <v>2.9950000000000001</v>
      </c>
      <c r="EL18" s="9">
        <v>5.9909999999999997</v>
      </c>
      <c r="EM18" s="9">
        <v>2.3130000000000002</v>
      </c>
      <c r="EN18" s="9">
        <v>3.6779999999999999</v>
      </c>
      <c r="EO18" s="9">
        <v>5.7309999999999999</v>
      </c>
      <c r="EP18" s="9">
        <v>2.2970000000000002</v>
      </c>
      <c r="EQ18" s="9">
        <v>3.4340000000000002</v>
      </c>
      <c r="ER18" s="9">
        <v>10.731</v>
      </c>
      <c r="ES18" s="9">
        <v>3.0950000000000002</v>
      </c>
      <c r="ET18" s="9">
        <v>7.6360000000000001</v>
      </c>
      <c r="EU18" s="9">
        <v>24.068000000000001</v>
      </c>
      <c r="EV18" s="9">
        <v>19.352</v>
      </c>
      <c r="EW18" s="9">
        <v>26</v>
      </c>
      <c r="EX18" s="9">
        <v>25.931000000000001</v>
      </c>
      <c r="EY18" s="9">
        <v>8.8350000000000009</v>
      </c>
      <c r="EZ18" s="9">
        <v>17.096</v>
      </c>
      <c r="FA18" s="9">
        <v>2.8740000000000001</v>
      </c>
      <c r="FB18" s="9">
        <v>1.2789999999999999</v>
      </c>
      <c r="FC18" s="9">
        <v>1.5960000000000001</v>
      </c>
      <c r="FD18" s="9">
        <v>4.95</v>
      </c>
      <c r="FE18" s="9">
        <v>1.419</v>
      </c>
      <c r="FF18" s="9">
        <v>3.5310000000000001</v>
      </c>
      <c r="FG18" s="9">
        <v>6.5529999999999999</v>
      </c>
      <c r="FH18" s="9">
        <v>2.5859999999999999</v>
      </c>
      <c r="FI18" s="9">
        <v>3.9660000000000002</v>
      </c>
      <c r="FJ18" s="9">
        <v>11.553000000000001</v>
      </c>
      <c r="FK18" s="9">
        <v>3.5510000000000002</v>
      </c>
      <c r="FL18" s="9">
        <v>8.0030000000000001</v>
      </c>
      <c r="FM18" s="9">
        <v>33.911999999999999</v>
      </c>
      <c r="FN18" s="9">
        <v>25.763000000000002</v>
      </c>
      <c r="FO18" s="9">
        <v>37.334000000000003</v>
      </c>
      <c r="FP18" s="9">
        <v>6.976</v>
      </c>
      <c r="FQ18" s="9">
        <v>2.3410000000000002</v>
      </c>
      <c r="FR18" s="9">
        <v>4.6349999999999998</v>
      </c>
      <c r="FS18" s="9">
        <v>0.91700000000000004</v>
      </c>
      <c r="FT18" s="9">
        <v>0.66300000000000003</v>
      </c>
      <c r="FU18" s="9">
        <v>0.254</v>
      </c>
      <c r="FV18" s="9">
        <v>1.83</v>
      </c>
      <c r="FW18" s="9">
        <v>0.80500000000000005</v>
      </c>
      <c r="FX18" s="9">
        <v>1.0249999999999999</v>
      </c>
      <c r="FY18" s="9">
        <v>1.1379999999999999</v>
      </c>
      <c r="FZ18" s="9">
        <v>0.26700000000000002</v>
      </c>
      <c r="GA18" s="9">
        <v>0.871</v>
      </c>
      <c r="GB18" s="9">
        <v>3.0910000000000002</v>
      </c>
      <c r="GC18" s="9">
        <v>0.60499999999999998</v>
      </c>
      <c r="GD18" s="9">
        <v>2.4860000000000002</v>
      </c>
      <c r="GE18" s="9">
        <v>28.391999999999999</v>
      </c>
      <c r="GF18" s="9">
        <v>8.5150000000000006</v>
      </c>
      <c r="GG18" s="9">
        <v>52</v>
      </c>
      <c r="GH18" s="9">
        <v>2.956</v>
      </c>
      <c r="GI18" s="9">
        <v>1.9379999999999999</v>
      </c>
      <c r="GJ18" s="9">
        <v>1.0189999999999999</v>
      </c>
      <c r="GK18" s="9">
        <v>0.27100000000000002</v>
      </c>
      <c r="GL18" s="9">
        <v>0</v>
      </c>
      <c r="GM18" s="9">
        <v>0.27100000000000002</v>
      </c>
      <c r="GN18" s="9">
        <v>0.71099999999999997</v>
      </c>
      <c r="GO18" s="9">
        <v>0.32700000000000001</v>
      </c>
      <c r="GP18" s="9">
        <v>0.38400000000000001</v>
      </c>
      <c r="GQ18" s="9">
        <v>0.628</v>
      </c>
      <c r="GR18" s="9">
        <v>0.628</v>
      </c>
      <c r="GS18" s="9">
        <v>0</v>
      </c>
      <c r="GT18" s="9">
        <v>1.347</v>
      </c>
      <c r="GU18" s="9">
        <v>0.98299999999999998</v>
      </c>
      <c r="GV18" s="9">
        <v>0.36399999999999999</v>
      </c>
      <c r="GW18" s="9">
        <v>37.728999999999999</v>
      </c>
      <c r="GX18" s="9">
        <v>74.125</v>
      </c>
      <c r="GY18" s="9">
        <v>29.498000000000001</v>
      </c>
      <c r="GZ18" s="9">
        <v>14.324999999999999</v>
      </c>
      <c r="HA18" s="9">
        <v>4.9429999999999996</v>
      </c>
      <c r="HB18" s="9">
        <v>9.3810000000000002</v>
      </c>
      <c r="HC18" s="9">
        <v>1.234</v>
      </c>
      <c r="HD18" s="9">
        <v>0.61699999999999999</v>
      </c>
      <c r="HE18" s="9">
        <v>0.61599999999999999</v>
      </c>
      <c r="HF18" s="9">
        <v>3.8130000000000002</v>
      </c>
      <c r="HG18" s="9">
        <v>2.0939999999999999</v>
      </c>
      <c r="HH18" s="9">
        <v>1.7190000000000001</v>
      </c>
      <c r="HI18" s="9">
        <v>3.1949999999999998</v>
      </c>
      <c r="HJ18" s="9">
        <v>1.004</v>
      </c>
      <c r="HK18" s="9">
        <v>2.1909999999999998</v>
      </c>
      <c r="HL18" s="9">
        <v>6.0819999999999999</v>
      </c>
      <c r="HM18" s="9">
        <v>1.228</v>
      </c>
      <c r="HN18" s="9">
        <v>4.8550000000000004</v>
      </c>
      <c r="HO18" s="9">
        <v>25.294</v>
      </c>
      <c r="HP18" s="9">
        <v>9.7370000000000001</v>
      </c>
      <c r="HQ18" s="9">
        <v>52</v>
      </c>
      <c r="HR18" s="9">
        <v>34.357999999999997</v>
      </c>
      <c r="HS18" s="9">
        <v>12.018000000000001</v>
      </c>
      <c r="HT18" s="9">
        <v>22.341000000000001</v>
      </c>
      <c r="HU18" s="9">
        <v>5.5810000000000004</v>
      </c>
      <c r="HV18" s="9">
        <v>1.7709999999999999</v>
      </c>
      <c r="HW18" s="9">
        <v>3.81</v>
      </c>
      <c r="HX18" s="9">
        <v>7.1829999999999998</v>
      </c>
      <c r="HY18" s="9">
        <v>2.1</v>
      </c>
      <c r="HZ18" s="9">
        <v>5.0839999999999996</v>
      </c>
      <c r="IA18" s="9">
        <v>8.7750000000000004</v>
      </c>
      <c r="IB18" s="9">
        <v>3.895</v>
      </c>
      <c r="IC18" s="9">
        <v>4.88</v>
      </c>
      <c r="ID18" s="9">
        <v>12.82</v>
      </c>
      <c r="IE18" s="9">
        <v>4.2519999999999998</v>
      </c>
      <c r="IF18" s="9">
        <v>8.5679999999999996</v>
      </c>
      <c r="IG18" s="9">
        <v>26</v>
      </c>
      <c r="IH18" s="9">
        <v>25.021000000000001</v>
      </c>
      <c r="II18" s="9">
        <v>26</v>
      </c>
      <c r="IJ18" s="9">
        <v>13.737</v>
      </c>
      <c r="IK18" s="9">
        <v>4.9669999999999996</v>
      </c>
      <c r="IL18" s="9">
        <v>8.77</v>
      </c>
      <c r="IM18" s="9">
        <v>1.3520000000000001</v>
      </c>
      <c r="IN18" s="9">
        <v>0.66300000000000003</v>
      </c>
      <c r="IO18" s="9">
        <v>0.68899999999999995</v>
      </c>
      <c r="IP18" s="9">
        <v>2.4849999999999999</v>
      </c>
      <c r="IQ18" s="9">
        <v>0.67100000000000004</v>
      </c>
    </row>
    <row r="19" spans="1:251">
      <c r="A19" s="10">
        <v>44958</v>
      </c>
      <c r="B19" s="9">
        <v>5.415</v>
      </c>
      <c r="C19" s="9">
        <v>6.9930000000000003</v>
      </c>
      <c r="D19" s="9">
        <v>16.457999999999998</v>
      </c>
      <c r="E19" s="9">
        <v>5.3689999999999998</v>
      </c>
      <c r="F19" s="9">
        <v>11.087999999999999</v>
      </c>
      <c r="G19" s="9">
        <v>26</v>
      </c>
      <c r="H19" s="9">
        <v>26</v>
      </c>
      <c r="I19" s="9">
        <v>26.151</v>
      </c>
      <c r="J19" s="9">
        <v>5.7720000000000002</v>
      </c>
      <c r="K19" s="9">
        <v>3.4950000000000001</v>
      </c>
      <c r="L19" s="9">
        <v>2.2759999999999998</v>
      </c>
      <c r="M19" s="9">
        <v>0.309</v>
      </c>
      <c r="N19" s="9">
        <v>0.309</v>
      </c>
      <c r="O19" s="9">
        <v>0</v>
      </c>
      <c r="P19" s="9">
        <v>0.96299999999999997</v>
      </c>
      <c r="Q19" s="9">
        <v>0.625</v>
      </c>
      <c r="R19" s="9">
        <v>0.33800000000000002</v>
      </c>
      <c r="S19" s="9">
        <v>1.173</v>
      </c>
      <c r="T19" s="9">
        <v>0.54200000000000004</v>
      </c>
      <c r="U19" s="9">
        <v>0.63100000000000001</v>
      </c>
      <c r="V19" s="9">
        <v>3.3260000000000001</v>
      </c>
      <c r="W19" s="9">
        <v>2.0190000000000001</v>
      </c>
      <c r="X19" s="9">
        <v>1.3080000000000001</v>
      </c>
      <c r="Y19" s="9">
        <v>52</v>
      </c>
      <c r="Z19" s="9">
        <v>52</v>
      </c>
      <c r="AA19" s="9">
        <v>50.603000000000002</v>
      </c>
      <c r="AB19" s="9">
        <v>36.729999999999997</v>
      </c>
      <c r="AC19" s="9">
        <v>12.898999999999999</v>
      </c>
      <c r="AD19" s="9">
        <v>23.831</v>
      </c>
      <c r="AE19" s="9">
        <v>5.5819999999999999</v>
      </c>
      <c r="AF19" s="9">
        <v>1.8939999999999999</v>
      </c>
      <c r="AG19" s="9">
        <v>3.6880000000000002</v>
      </c>
      <c r="AH19" s="9">
        <v>5.62</v>
      </c>
      <c r="AI19" s="9">
        <v>0.996</v>
      </c>
      <c r="AJ19" s="9">
        <v>4.6239999999999997</v>
      </c>
      <c r="AK19" s="9">
        <v>8.8190000000000008</v>
      </c>
      <c r="AL19" s="9">
        <v>3.3679999999999999</v>
      </c>
      <c r="AM19" s="9">
        <v>5.4509999999999996</v>
      </c>
      <c r="AN19" s="9">
        <v>16.709</v>
      </c>
      <c r="AO19" s="9">
        <v>6.64</v>
      </c>
      <c r="AP19" s="9">
        <v>10.069000000000001</v>
      </c>
      <c r="AQ19" s="9">
        <v>29.222000000000001</v>
      </c>
      <c r="AR19" s="9">
        <v>52</v>
      </c>
      <c r="AS19" s="9">
        <v>26</v>
      </c>
      <c r="AT19" s="9">
        <v>25.6</v>
      </c>
      <c r="AU19" s="9">
        <v>11.106</v>
      </c>
      <c r="AV19" s="9">
        <v>14.494</v>
      </c>
      <c r="AW19" s="9">
        <v>1.8759999999999999</v>
      </c>
      <c r="AX19" s="9">
        <v>1.8759999999999999</v>
      </c>
      <c r="AY19" s="9">
        <v>0</v>
      </c>
      <c r="AZ19" s="9">
        <v>4.5730000000000004</v>
      </c>
      <c r="BA19" s="9">
        <v>1.7250000000000001</v>
      </c>
      <c r="BB19" s="9">
        <v>2.8490000000000002</v>
      </c>
      <c r="BC19" s="9">
        <v>8.8740000000000006</v>
      </c>
      <c r="BD19" s="9">
        <v>3.984</v>
      </c>
      <c r="BE19" s="9">
        <v>4.8899999999999997</v>
      </c>
      <c r="BF19" s="9">
        <v>10.276999999999999</v>
      </c>
      <c r="BG19" s="9">
        <v>3.5209999999999999</v>
      </c>
      <c r="BH19" s="9">
        <v>6.7549999999999999</v>
      </c>
      <c r="BI19" s="9">
        <v>34</v>
      </c>
      <c r="BJ19" s="9">
        <v>26</v>
      </c>
      <c r="BK19" s="9">
        <v>41.704000000000001</v>
      </c>
      <c r="BL19" s="9">
        <v>23.823</v>
      </c>
      <c r="BM19" s="9">
        <v>8.7469999999999999</v>
      </c>
      <c r="BN19" s="9">
        <v>15.076000000000001</v>
      </c>
      <c r="BO19" s="9">
        <v>3.319</v>
      </c>
      <c r="BP19" s="9">
        <v>1.8939999999999999</v>
      </c>
      <c r="BQ19" s="9">
        <v>1.425</v>
      </c>
      <c r="BR19" s="9">
        <v>3.4540000000000002</v>
      </c>
      <c r="BS19" s="9">
        <v>0.35499999999999998</v>
      </c>
      <c r="BT19" s="9">
        <v>3.0990000000000002</v>
      </c>
      <c r="BU19" s="9">
        <v>6.6109999999999998</v>
      </c>
      <c r="BV19" s="9">
        <v>2.395</v>
      </c>
      <c r="BW19" s="9">
        <v>4.2160000000000002</v>
      </c>
      <c r="BX19" s="9">
        <v>10.439</v>
      </c>
      <c r="BY19" s="9">
        <v>4.1029999999999998</v>
      </c>
      <c r="BZ19" s="9">
        <v>6.3360000000000003</v>
      </c>
      <c r="CA19" s="9">
        <v>28.190999999999999</v>
      </c>
      <c r="CB19" s="9">
        <v>27.334</v>
      </c>
      <c r="CC19" s="9">
        <v>29.562999999999999</v>
      </c>
      <c r="CD19" s="9">
        <v>12.907</v>
      </c>
      <c r="CE19" s="9">
        <v>4.1520000000000001</v>
      </c>
      <c r="CF19" s="9">
        <v>8.7560000000000002</v>
      </c>
      <c r="CG19" s="9">
        <v>2.2629999999999999</v>
      </c>
      <c r="CH19" s="9">
        <v>0</v>
      </c>
      <c r="CI19" s="9">
        <v>2.2629999999999999</v>
      </c>
      <c r="CJ19" s="9">
        <v>2.1659999999999999</v>
      </c>
      <c r="CK19" s="9">
        <v>0.64100000000000001</v>
      </c>
      <c r="CL19" s="9">
        <v>1.5249999999999999</v>
      </c>
      <c r="CM19" s="9">
        <v>2.2080000000000002</v>
      </c>
      <c r="CN19" s="9">
        <v>0.97399999999999998</v>
      </c>
      <c r="CO19" s="9">
        <v>1.2350000000000001</v>
      </c>
      <c r="CP19" s="9">
        <v>6.27</v>
      </c>
      <c r="CQ19" s="9">
        <v>2.5369999999999999</v>
      </c>
      <c r="CR19" s="9">
        <v>3.7330000000000001</v>
      </c>
      <c r="CS19" s="9">
        <v>29.684000000000001</v>
      </c>
      <c r="CT19" s="9">
        <v>52</v>
      </c>
      <c r="CU19" s="9">
        <v>22.896000000000001</v>
      </c>
      <c r="CV19" s="9">
        <v>15.579000000000001</v>
      </c>
      <c r="CW19" s="9">
        <v>6.0979999999999999</v>
      </c>
      <c r="CX19" s="9">
        <v>9.48</v>
      </c>
      <c r="CY19" s="9">
        <v>0.61699999999999999</v>
      </c>
      <c r="CZ19" s="9">
        <v>0.61699999999999999</v>
      </c>
      <c r="DA19" s="9">
        <v>0</v>
      </c>
      <c r="DB19" s="9">
        <v>2.7570000000000001</v>
      </c>
      <c r="DC19" s="9">
        <v>0.73299999999999998</v>
      </c>
      <c r="DD19" s="9">
        <v>2.024</v>
      </c>
      <c r="DE19" s="9">
        <v>5.8079999999999998</v>
      </c>
      <c r="DF19" s="9">
        <v>1.855</v>
      </c>
      <c r="DG19" s="9">
        <v>3.9529999999999998</v>
      </c>
      <c r="DH19" s="9">
        <v>6.3959999999999999</v>
      </c>
      <c r="DI19" s="9">
        <v>2.8929999999999998</v>
      </c>
      <c r="DJ19" s="9">
        <v>3.504</v>
      </c>
      <c r="DK19" s="9">
        <v>34</v>
      </c>
      <c r="DL19" s="9">
        <v>38.527999999999999</v>
      </c>
      <c r="DM19" s="9">
        <v>34</v>
      </c>
      <c r="DN19" s="9">
        <v>10.022</v>
      </c>
      <c r="DO19" s="9">
        <v>5.008</v>
      </c>
      <c r="DP19" s="9">
        <v>5.0140000000000002</v>
      </c>
      <c r="DQ19" s="9">
        <v>1.2589999999999999</v>
      </c>
      <c r="DR19" s="9">
        <v>1.2589999999999999</v>
      </c>
      <c r="DS19" s="9">
        <v>0</v>
      </c>
      <c r="DT19" s="9">
        <v>1.8160000000000001</v>
      </c>
      <c r="DU19" s="9">
        <v>0.99199999999999999</v>
      </c>
      <c r="DV19" s="9">
        <v>0.82399999999999995</v>
      </c>
      <c r="DW19" s="9">
        <v>3.0659999999999998</v>
      </c>
      <c r="DX19" s="9">
        <v>2.129</v>
      </c>
      <c r="DY19" s="9">
        <v>0.93700000000000006</v>
      </c>
      <c r="DZ19" s="9">
        <v>3.88</v>
      </c>
      <c r="EA19" s="9">
        <v>0.629</v>
      </c>
      <c r="EB19" s="9">
        <v>3.2519999999999998</v>
      </c>
      <c r="EC19" s="9">
        <v>34</v>
      </c>
      <c r="ED19" s="9">
        <v>26</v>
      </c>
      <c r="EE19" s="9">
        <v>156</v>
      </c>
      <c r="EF19" s="9">
        <v>28.585999999999999</v>
      </c>
      <c r="EG19" s="9">
        <v>10.653</v>
      </c>
      <c r="EH19" s="9">
        <v>17.933</v>
      </c>
      <c r="EI19" s="9">
        <v>4.03</v>
      </c>
      <c r="EJ19" s="9">
        <v>1.9830000000000001</v>
      </c>
      <c r="EK19" s="9">
        <v>2.0470000000000002</v>
      </c>
      <c r="EL19" s="9">
        <v>5.319</v>
      </c>
      <c r="EM19" s="9">
        <v>0.996</v>
      </c>
      <c r="EN19" s="9">
        <v>4.3230000000000004</v>
      </c>
      <c r="EO19" s="9">
        <v>8.0530000000000008</v>
      </c>
      <c r="EP19" s="9">
        <v>3.496</v>
      </c>
      <c r="EQ19" s="9">
        <v>4.5570000000000004</v>
      </c>
      <c r="ER19" s="9">
        <v>11.183999999999999</v>
      </c>
      <c r="ES19" s="9">
        <v>4.1779999999999999</v>
      </c>
      <c r="ET19" s="9">
        <v>7.0060000000000002</v>
      </c>
      <c r="EU19" s="9">
        <v>26</v>
      </c>
      <c r="EV19" s="9">
        <v>26</v>
      </c>
      <c r="EW19" s="9">
        <v>26.856999999999999</v>
      </c>
      <c r="EX19" s="9">
        <v>22.661000000000001</v>
      </c>
      <c r="EY19" s="9">
        <v>8.2439999999999998</v>
      </c>
      <c r="EZ19" s="9">
        <v>14.417</v>
      </c>
      <c r="FA19" s="9">
        <v>1.7030000000000001</v>
      </c>
      <c r="FB19" s="9">
        <v>1.165</v>
      </c>
      <c r="FC19" s="9">
        <v>0.53800000000000003</v>
      </c>
      <c r="FD19" s="9">
        <v>2.7930000000000001</v>
      </c>
      <c r="FE19" s="9">
        <v>0.67600000000000005</v>
      </c>
      <c r="FF19" s="9">
        <v>2.1179999999999999</v>
      </c>
      <c r="FG19" s="9">
        <v>6.859</v>
      </c>
      <c r="FH19" s="9">
        <v>2.2829999999999999</v>
      </c>
      <c r="FI19" s="9">
        <v>4.5759999999999996</v>
      </c>
      <c r="FJ19" s="9">
        <v>11.305</v>
      </c>
      <c r="FK19" s="9">
        <v>4.1210000000000004</v>
      </c>
      <c r="FL19" s="9">
        <v>7.1849999999999996</v>
      </c>
      <c r="FM19" s="9">
        <v>48.893999999999998</v>
      </c>
      <c r="FN19" s="9">
        <v>42.500999999999998</v>
      </c>
      <c r="FO19" s="9">
        <v>48.921999999999997</v>
      </c>
      <c r="FP19" s="9">
        <v>8.7029999999999994</v>
      </c>
      <c r="FQ19" s="9">
        <v>3.6720000000000002</v>
      </c>
      <c r="FR19" s="9">
        <v>5.03</v>
      </c>
      <c r="FS19" s="9">
        <v>1.7250000000000001</v>
      </c>
      <c r="FT19" s="9">
        <v>0.623</v>
      </c>
      <c r="FU19" s="9">
        <v>1.103</v>
      </c>
      <c r="FV19" s="9">
        <v>1.01</v>
      </c>
      <c r="FW19" s="9">
        <v>0.316</v>
      </c>
      <c r="FX19" s="9">
        <v>0.69399999999999995</v>
      </c>
      <c r="FY19" s="9">
        <v>1.72</v>
      </c>
      <c r="FZ19" s="9">
        <v>0.87</v>
      </c>
      <c r="GA19" s="9">
        <v>0.85</v>
      </c>
      <c r="GB19" s="9">
        <v>4.2469999999999999</v>
      </c>
      <c r="GC19" s="9">
        <v>1.863</v>
      </c>
      <c r="GD19" s="9">
        <v>2.3839999999999999</v>
      </c>
      <c r="GE19" s="9">
        <v>44.116</v>
      </c>
      <c r="GF19" s="9">
        <v>48.307000000000002</v>
      </c>
      <c r="GG19" s="9">
        <v>30.655999999999999</v>
      </c>
      <c r="GH19" s="9">
        <v>2.38</v>
      </c>
      <c r="GI19" s="9">
        <v>1.4350000000000001</v>
      </c>
      <c r="GJ19" s="9">
        <v>0.94499999999999995</v>
      </c>
      <c r="GK19" s="9">
        <v>0</v>
      </c>
      <c r="GL19" s="9">
        <v>0</v>
      </c>
      <c r="GM19" s="9">
        <v>0</v>
      </c>
      <c r="GN19" s="9">
        <v>1.071</v>
      </c>
      <c r="GO19" s="9">
        <v>0.73299999999999998</v>
      </c>
      <c r="GP19" s="9">
        <v>0.33800000000000002</v>
      </c>
      <c r="GQ19" s="9">
        <v>1.06</v>
      </c>
      <c r="GR19" s="9">
        <v>0.70299999999999996</v>
      </c>
      <c r="GS19" s="9">
        <v>0.35699999999999998</v>
      </c>
      <c r="GT19" s="9">
        <v>0.249</v>
      </c>
      <c r="GU19" s="9">
        <v>0</v>
      </c>
      <c r="GV19" s="9">
        <v>0.249</v>
      </c>
      <c r="GW19" s="9">
        <v>12.829000000000001</v>
      </c>
      <c r="GX19" s="9">
        <v>17.471</v>
      </c>
      <c r="GY19" s="9">
        <v>12.872999999999999</v>
      </c>
      <c r="GZ19" s="9">
        <v>14.686</v>
      </c>
      <c r="HA19" s="9">
        <v>4.7560000000000002</v>
      </c>
      <c r="HB19" s="9">
        <v>9.9290000000000003</v>
      </c>
      <c r="HC19" s="9">
        <v>1.613</v>
      </c>
      <c r="HD19" s="9">
        <v>0.71899999999999997</v>
      </c>
      <c r="HE19" s="9">
        <v>0.89400000000000002</v>
      </c>
      <c r="HF19" s="9">
        <v>1.01</v>
      </c>
      <c r="HG19" s="9">
        <v>0.746</v>
      </c>
      <c r="HH19" s="9">
        <v>0.26300000000000001</v>
      </c>
      <c r="HI19" s="9">
        <v>4.8550000000000004</v>
      </c>
      <c r="HJ19" s="9">
        <v>1.5389999999999999</v>
      </c>
      <c r="HK19" s="9">
        <v>3.3159999999999998</v>
      </c>
      <c r="HL19" s="9">
        <v>7.2080000000000002</v>
      </c>
      <c r="HM19" s="9">
        <v>1.752</v>
      </c>
      <c r="HN19" s="9">
        <v>5.4560000000000004</v>
      </c>
      <c r="HO19" s="9">
        <v>49.920999999999999</v>
      </c>
      <c r="HP19" s="9">
        <v>27.850999999999999</v>
      </c>
      <c r="HQ19" s="9">
        <v>52</v>
      </c>
      <c r="HR19" s="9">
        <v>33.331000000000003</v>
      </c>
      <c r="HS19" s="9">
        <v>13.02</v>
      </c>
      <c r="HT19" s="9">
        <v>20.311</v>
      </c>
      <c r="HU19" s="9">
        <v>3.8519999999999999</v>
      </c>
      <c r="HV19" s="9">
        <v>2.2040000000000002</v>
      </c>
      <c r="HW19" s="9">
        <v>1.6479999999999999</v>
      </c>
      <c r="HX19" s="9">
        <v>6.7690000000000001</v>
      </c>
      <c r="HY19" s="9">
        <v>0.93100000000000005</v>
      </c>
      <c r="HZ19" s="9">
        <v>5.8390000000000004</v>
      </c>
      <c r="IA19" s="9">
        <v>10.061999999999999</v>
      </c>
      <c r="IB19" s="9">
        <v>5.0970000000000004</v>
      </c>
      <c r="IC19" s="9">
        <v>4.9649999999999999</v>
      </c>
      <c r="ID19" s="9">
        <v>12.647</v>
      </c>
      <c r="IE19" s="9">
        <v>4.7880000000000003</v>
      </c>
      <c r="IF19" s="9">
        <v>7.859</v>
      </c>
      <c r="IG19" s="9">
        <v>26</v>
      </c>
      <c r="IH19" s="9">
        <v>26</v>
      </c>
      <c r="II19" s="9">
        <v>26</v>
      </c>
      <c r="IJ19" s="9">
        <v>14.314</v>
      </c>
      <c r="IK19" s="9">
        <v>6.2290000000000001</v>
      </c>
      <c r="IL19" s="9">
        <v>8.0850000000000009</v>
      </c>
      <c r="IM19" s="9">
        <v>1.9930000000000001</v>
      </c>
      <c r="IN19" s="9">
        <v>0.84799999999999998</v>
      </c>
      <c r="IO19" s="9">
        <v>1.1459999999999999</v>
      </c>
      <c r="IP19" s="9">
        <v>2.4140000000000001</v>
      </c>
      <c r="IQ19" s="9">
        <v>1.044</v>
      </c>
    </row>
    <row r="20" spans="1:251">
      <c r="A20" s="10">
        <v>45323</v>
      </c>
      <c r="B20" s="9">
        <v>3.8519999999999999</v>
      </c>
      <c r="C20" s="9">
        <v>7.1680000000000001</v>
      </c>
      <c r="D20" s="9">
        <v>17.686</v>
      </c>
      <c r="E20" s="9">
        <v>9.9269999999999996</v>
      </c>
      <c r="F20" s="9">
        <v>7.76</v>
      </c>
      <c r="G20" s="9">
        <v>34</v>
      </c>
      <c r="H20" s="9">
        <v>52</v>
      </c>
      <c r="I20" s="9">
        <v>21</v>
      </c>
      <c r="J20" s="9">
        <v>9.3729999999999993</v>
      </c>
      <c r="K20" s="9">
        <v>4.0369999999999999</v>
      </c>
      <c r="L20" s="9">
        <v>5.335</v>
      </c>
      <c r="M20" s="9">
        <v>2.1030000000000002</v>
      </c>
      <c r="N20" s="9">
        <v>0.92400000000000004</v>
      </c>
      <c r="O20" s="9">
        <v>1.179</v>
      </c>
      <c r="P20" s="9">
        <v>2.073</v>
      </c>
      <c r="Q20" s="9">
        <v>1.1539999999999999</v>
      </c>
      <c r="R20" s="9">
        <v>0.91900000000000004</v>
      </c>
      <c r="S20" s="9">
        <v>1.52</v>
      </c>
      <c r="T20" s="9">
        <v>0.57999999999999996</v>
      </c>
      <c r="U20" s="9">
        <v>0.94</v>
      </c>
      <c r="V20" s="9">
        <v>3.677</v>
      </c>
      <c r="W20" s="9">
        <v>1.38</v>
      </c>
      <c r="X20" s="9">
        <v>2.2970000000000002</v>
      </c>
      <c r="Y20" s="9">
        <v>19.283000000000001</v>
      </c>
      <c r="Z20" s="9">
        <v>12.311</v>
      </c>
      <c r="AA20" s="9">
        <v>34.917999999999999</v>
      </c>
      <c r="AB20" s="9">
        <v>41.603000000000002</v>
      </c>
      <c r="AC20" s="9">
        <v>15.377000000000001</v>
      </c>
      <c r="AD20" s="9">
        <v>26.225999999999999</v>
      </c>
      <c r="AE20" s="9">
        <v>5.6790000000000003</v>
      </c>
      <c r="AF20" s="9">
        <v>1.91</v>
      </c>
      <c r="AG20" s="9">
        <v>3.7690000000000001</v>
      </c>
      <c r="AH20" s="9">
        <v>9.3490000000000002</v>
      </c>
      <c r="AI20" s="9">
        <v>2.8719999999999999</v>
      </c>
      <c r="AJ20" s="9">
        <v>6.4770000000000003</v>
      </c>
      <c r="AK20" s="9">
        <v>9.3930000000000007</v>
      </c>
      <c r="AL20" s="9">
        <v>2.4590000000000001</v>
      </c>
      <c r="AM20" s="9">
        <v>6.9340000000000002</v>
      </c>
      <c r="AN20" s="9">
        <v>17.181000000000001</v>
      </c>
      <c r="AO20" s="9">
        <v>8.1349999999999998</v>
      </c>
      <c r="AP20" s="9">
        <v>9.0459999999999994</v>
      </c>
      <c r="AQ20" s="9">
        <v>29.92</v>
      </c>
      <c r="AR20" s="9">
        <v>52</v>
      </c>
      <c r="AS20" s="9">
        <v>21</v>
      </c>
      <c r="AT20" s="9">
        <v>24.449000000000002</v>
      </c>
      <c r="AU20" s="9">
        <v>12.214</v>
      </c>
      <c r="AV20" s="9">
        <v>12.234</v>
      </c>
      <c r="AW20" s="9">
        <v>2.262</v>
      </c>
      <c r="AX20" s="9">
        <v>1.371</v>
      </c>
      <c r="AY20" s="9">
        <v>0.89100000000000001</v>
      </c>
      <c r="AZ20" s="9">
        <v>4.2240000000000002</v>
      </c>
      <c r="BA20" s="9">
        <v>2.343</v>
      </c>
      <c r="BB20" s="9">
        <v>1.881</v>
      </c>
      <c r="BC20" s="9">
        <v>6.7629999999999999</v>
      </c>
      <c r="BD20" s="9">
        <v>3.4289999999999998</v>
      </c>
      <c r="BE20" s="9">
        <v>3.3340000000000001</v>
      </c>
      <c r="BF20" s="9">
        <v>11.199</v>
      </c>
      <c r="BG20" s="9">
        <v>5.0709999999999997</v>
      </c>
      <c r="BH20" s="9">
        <v>6.1280000000000001</v>
      </c>
      <c r="BI20" s="9">
        <v>37.344000000000001</v>
      </c>
      <c r="BJ20" s="9">
        <v>34.085999999999999</v>
      </c>
      <c r="BK20" s="9">
        <v>49.404000000000003</v>
      </c>
      <c r="BL20" s="9">
        <v>27.206</v>
      </c>
      <c r="BM20" s="9">
        <v>9.8420000000000005</v>
      </c>
      <c r="BN20" s="9">
        <v>17.364000000000001</v>
      </c>
      <c r="BO20" s="9">
        <v>3.5110000000000001</v>
      </c>
      <c r="BP20" s="9">
        <v>0.98499999999999999</v>
      </c>
      <c r="BQ20" s="9">
        <v>2.5259999999999998</v>
      </c>
      <c r="BR20" s="9">
        <v>5.8170000000000002</v>
      </c>
      <c r="BS20" s="9">
        <v>1.762</v>
      </c>
      <c r="BT20" s="9">
        <v>4.0549999999999997</v>
      </c>
      <c r="BU20" s="9">
        <v>7.109</v>
      </c>
      <c r="BV20" s="9">
        <v>2.1280000000000001</v>
      </c>
      <c r="BW20" s="9">
        <v>4.9800000000000004</v>
      </c>
      <c r="BX20" s="9">
        <v>10.769</v>
      </c>
      <c r="BY20" s="9">
        <v>4.9660000000000002</v>
      </c>
      <c r="BZ20" s="9">
        <v>5.8029999999999999</v>
      </c>
      <c r="CA20" s="9">
        <v>30</v>
      </c>
      <c r="CB20" s="9">
        <v>50.423000000000002</v>
      </c>
      <c r="CC20" s="9">
        <v>21</v>
      </c>
      <c r="CD20" s="9">
        <v>14.398</v>
      </c>
      <c r="CE20" s="9">
        <v>5.5350000000000001</v>
      </c>
      <c r="CF20" s="9">
        <v>8.8620000000000001</v>
      </c>
      <c r="CG20" s="9">
        <v>2.1680000000000001</v>
      </c>
      <c r="CH20" s="9">
        <v>0.92500000000000004</v>
      </c>
      <c r="CI20" s="9">
        <v>1.2430000000000001</v>
      </c>
      <c r="CJ20" s="9">
        <v>3.532</v>
      </c>
      <c r="CK20" s="9">
        <v>1.1100000000000001</v>
      </c>
      <c r="CL20" s="9">
        <v>2.4220000000000002</v>
      </c>
      <c r="CM20" s="9">
        <v>2.2850000000000001</v>
      </c>
      <c r="CN20" s="9">
        <v>0.33100000000000002</v>
      </c>
      <c r="CO20" s="9">
        <v>1.954</v>
      </c>
      <c r="CP20" s="9">
        <v>6.4119999999999999</v>
      </c>
      <c r="CQ20" s="9">
        <v>3.169</v>
      </c>
      <c r="CR20" s="9">
        <v>3.2429999999999999</v>
      </c>
      <c r="CS20" s="9">
        <v>26.858000000000001</v>
      </c>
      <c r="CT20" s="9">
        <v>71.364000000000004</v>
      </c>
      <c r="CU20" s="9">
        <v>18.539000000000001</v>
      </c>
      <c r="CV20" s="9">
        <v>14.683</v>
      </c>
      <c r="CW20" s="9">
        <v>6.8840000000000003</v>
      </c>
      <c r="CX20" s="9">
        <v>7.7990000000000004</v>
      </c>
      <c r="CY20" s="9">
        <v>0.93300000000000005</v>
      </c>
      <c r="CZ20" s="9">
        <v>0.36899999999999999</v>
      </c>
      <c r="DA20" s="9">
        <v>0.56499999999999995</v>
      </c>
      <c r="DB20" s="9">
        <v>2.484</v>
      </c>
      <c r="DC20" s="9">
        <v>1.3460000000000001</v>
      </c>
      <c r="DD20" s="9">
        <v>1.1379999999999999</v>
      </c>
      <c r="DE20" s="9">
        <v>4.9290000000000003</v>
      </c>
      <c r="DF20" s="9">
        <v>3.1120000000000001</v>
      </c>
      <c r="DG20" s="9">
        <v>1.8169999999999999</v>
      </c>
      <c r="DH20" s="9">
        <v>6.3369999999999997</v>
      </c>
      <c r="DI20" s="9">
        <v>2.0569999999999999</v>
      </c>
      <c r="DJ20" s="9">
        <v>4.2789999999999999</v>
      </c>
      <c r="DK20" s="9">
        <v>37.584000000000003</v>
      </c>
      <c r="DL20" s="9">
        <v>25.66</v>
      </c>
      <c r="DM20" s="9">
        <v>52</v>
      </c>
      <c r="DN20" s="9">
        <v>9.766</v>
      </c>
      <c r="DO20" s="9">
        <v>5.33</v>
      </c>
      <c r="DP20" s="9">
        <v>4.4349999999999996</v>
      </c>
      <c r="DQ20" s="9">
        <v>1.329</v>
      </c>
      <c r="DR20" s="9">
        <v>1.002</v>
      </c>
      <c r="DS20" s="9">
        <v>0.32600000000000001</v>
      </c>
      <c r="DT20" s="9">
        <v>1.74</v>
      </c>
      <c r="DU20" s="9">
        <v>0.997</v>
      </c>
      <c r="DV20" s="9">
        <v>0.74299999999999999</v>
      </c>
      <c r="DW20" s="9">
        <v>1.835</v>
      </c>
      <c r="DX20" s="9">
        <v>0.317</v>
      </c>
      <c r="DY20" s="9">
        <v>1.518</v>
      </c>
      <c r="DZ20" s="9">
        <v>4.8630000000000004</v>
      </c>
      <c r="EA20" s="9">
        <v>3.0139999999999998</v>
      </c>
      <c r="EB20" s="9">
        <v>1.849</v>
      </c>
      <c r="EC20" s="9">
        <v>40.604999999999997</v>
      </c>
      <c r="ED20" s="9">
        <v>52</v>
      </c>
      <c r="EE20" s="9">
        <v>27.283999999999999</v>
      </c>
      <c r="EF20" s="9">
        <v>25.818000000000001</v>
      </c>
      <c r="EG20" s="9">
        <v>9.6669999999999998</v>
      </c>
      <c r="EH20" s="9">
        <v>16.151</v>
      </c>
      <c r="EI20" s="9">
        <v>2.7370000000000001</v>
      </c>
      <c r="EJ20" s="9">
        <v>0.54600000000000004</v>
      </c>
      <c r="EK20" s="9">
        <v>2.1909999999999998</v>
      </c>
      <c r="EL20" s="9">
        <v>6.67</v>
      </c>
      <c r="EM20" s="9">
        <v>2.5960000000000001</v>
      </c>
      <c r="EN20" s="9">
        <v>4.0730000000000004</v>
      </c>
      <c r="EO20" s="9">
        <v>5.7770000000000001</v>
      </c>
      <c r="EP20" s="9">
        <v>1.212</v>
      </c>
      <c r="EQ20" s="9">
        <v>4.5650000000000004</v>
      </c>
      <c r="ER20" s="9">
        <v>10.634</v>
      </c>
      <c r="ES20" s="9">
        <v>5.3120000000000003</v>
      </c>
      <c r="ET20" s="9">
        <v>5.3220000000000001</v>
      </c>
      <c r="EU20" s="9">
        <v>27.818000000000001</v>
      </c>
      <c r="EV20" s="9">
        <v>52</v>
      </c>
      <c r="EW20" s="9">
        <v>24.111999999999998</v>
      </c>
      <c r="EX20" s="9">
        <v>28.039000000000001</v>
      </c>
      <c r="EY20" s="9">
        <v>12.98</v>
      </c>
      <c r="EZ20" s="9">
        <v>15.058999999999999</v>
      </c>
      <c r="FA20" s="9">
        <v>3.8410000000000002</v>
      </c>
      <c r="FB20" s="9">
        <v>2.3820000000000001</v>
      </c>
      <c r="FC20" s="9">
        <v>1.46</v>
      </c>
      <c r="FD20" s="9">
        <v>5.3550000000000004</v>
      </c>
      <c r="FE20" s="9">
        <v>2.008</v>
      </c>
      <c r="FF20" s="9">
        <v>3.347</v>
      </c>
      <c r="FG20" s="9">
        <v>6.0359999999999996</v>
      </c>
      <c r="FH20" s="9">
        <v>2.375</v>
      </c>
      <c r="FI20" s="9">
        <v>3.66</v>
      </c>
      <c r="FJ20" s="9">
        <v>12.807</v>
      </c>
      <c r="FK20" s="9">
        <v>6.2160000000000002</v>
      </c>
      <c r="FL20" s="9">
        <v>6.5919999999999996</v>
      </c>
      <c r="FM20" s="9">
        <v>41.576999999999998</v>
      </c>
      <c r="FN20" s="9">
        <v>46.158000000000001</v>
      </c>
      <c r="FO20" s="9">
        <v>33.265999999999998</v>
      </c>
      <c r="FP20" s="9">
        <v>10.026999999999999</v>
      </c>
      <c r="FQ20" s="9">
        <v>3.7570000000000001</v>
      </c>
      <c r="FR20" s="9">
        <v>6.27</v>
      </c>
      <c r="FS20" s="9">
        <v>1.095</v>
      </c>
      <c r="FT20" s="9">
        <v>0.35399999999999998</v>
      </c>
      <c r="FU20" s="9">
        <v>0.74099999999999999</v>
      </c>
      <c r="FV20" s="9">
        <v>1.3089999999999999</v>
      </c>
      <c r="FW20" s="9">
        <v>0.371</v>
      </c>
      <c r="FX20" s="9">
        <v>0.93799999999999994</v>
      </c>
      <c r="FY20" s="9">
        <v>3.7290000000000001</v>
      </c>
      <c r="FZ20" s="9">
        <v>1.6859999999999999</v>
      </c>
      <c r="GA20" s="9">
        <v>2.0430000000000001</v>
      </c>
      <c r="GB20" s="9">
        <v>3.8940000000000001</v>
      </c>
      <c r="GC20" s="9">
        <v>1.3460000000000001</v>
      </c>
      <c r="GD20" s="9">
        <v>2.5489999999999999</v>
      </c>
      <c r="GE20" s="9">
        <v>29.463000000000001</v>
      </c>
      <c r="GF20" s="9">
        <v>28.172999999999998</v>
      </c>
      <c r="GG20" s="9">
        <v>28.527000000000001</v>
      </c>
      <c r="GH20" s="9">
        <v>2.1680000000000001</v>
      </c>
      <c r="GI20" s="9">
        <v>1.1879999999999999</v>
      </c>
      <c r="GJ20" s="9">
        <v>0.98</v>
      </c>
      <c r="GK20" s="9">
        <v>0.26800000000000002</v>
      </c>
      <c r="GL20" s="9">
        <v>0</v>
      </c>
      <c r="GM20" s="9">
        <v>0.26800000000000002</v>
      </c>
      <c r="GN20" s="9">
        <v>0.24</v>
      </c>
      <c r="GO20" s="9">
        <v>0.24</v>
      </c>
      <c r="GP20" s="9">
        <v>0</v>
      </c>
      <c r="GQ20" s="9">
        <v>0.61499999999999999</v>
      </c>
      <c r="GR20" s="9">
        <v>0.61499999999999999</v>
      </c>
      <c r="GS20" s="9">
        <v>0</v>
      </c>
      <c r="GT20" s="9">
        <v>1.0449999999999999</v>
      </c>
      <c r="GU20" s="9">
        <v>0.33300000000000002</v>
      </c>
      <c r="GV20" s="9">
        <v>0.71199999999999997</v>
      </c>
      <c r="GW20" s="9">
        <v>56.194000000000003</v>
      </c>
      <c r="GX20" s="9">
        <v>31.341999999999999</v>
      </c>
      <c r="GY20" s="9">
        <v>104</v>
      </c>
      <c r="GZ20" s="9">
        <v>16.259</v>
      </c>
      <c r="HA20" s="9">
        <v>7.9980000000000002</v>
      </c>
      <c r="HB20" s="9">
        <v>8.2609999999999992</v>
      </c>
      <c r="HC20" s="9">
        <v>1.893</v>
      </c>
      <c r="HD20" s="9">
        <v>0.92900000000000005</v>
      </c>
      <c r="HE20" s="9">
        <v>0.96399999999999997</v>
      </c>
      <c r="HF20" s="9">
        <v>3.0459999999999998</v>
      </c>
      <c r="HG20" s="9">
        <v>1.056</v>
      </c>
      <c r="HH20" s="9">
        <v>1.99</v>
      </c>
      <c r="HI20" s="9">
        <v>3.5579999999999998</v>
      </c>
      <c r="HJ20" s="9">
        <v>1.4770000000000001</v>
      </c>
      <c r="HK20" s="9">
        <v>2.081</v>
      </c>
      <c r="HL20" s="9">
        <v>7.7619999999999996</v>
      </c>
      <c r="HM20" s="9">
        <v>4.5359999999999996</v>
      </c>
      <c r="HN20" s="9">
        <v>3.226</v>
      </c>
      <c r="HO20" s="9">
        <v>35.054000000000002</v>
      </c>
      <c r="HP20" s="9">
        <v>52</v>
      </c>
      <c r="HQ20" s="9">
        <v>23.311</v>
      </c>
      <c r="HR20" s="9">
        <v>35.765999999999998</v>
      </c>
      <c r="HS20" s="9">
        <v>13.09</v>
      </c>
      <c r="HT20" s="9">
        <v>22.675999999999998</v>
      </c>
      <c r="HU20" s="9">
        <v>4.7430000000000003</v>
      </c>
      <c r="HV20" s="9">
        <v>1.5920000000000001</v>
      </c>
      <c r="HW20" s="9">
        <v>3.1509999999999998</v>
      </c>
      <c r="HX20" s="9">
        <v>8.7370000000000001</v>
      </c>
      <c r="HY20" s="9">
        <v>3.464</v>
      </c>
      <c r="HZ20" s="9">
        <v>5.274</v>
      </c>
      <c r="IA20" s="9">
        <v>8.5350000000000001</v>
      </c>
      <c r="IB20" s="9">
        <v>2.3559999999999999</v>
      </c>
      <c r="IC20" s="9">
        <v>6.1790000000000003</v>
      </c>
      <c r="ID20" s="9">
        <v>13.750999999999999</v>
      </c>
      <c r="IE20" s="9">
        <v>5.6790000000000003</v>
      </c>
      <c r="IF20" s="9">
        <v>8.0719999999999992</v>
      </c>
      <c r="IG20" s="9">
        <v>21</v>
      </c>
      <c r="IH20" s="9">
        <v>37.142000000000003</v>
      </c>
      <c r="II20" s="9">
        <v>21</v>
      </c>
      <c r="IJ20" s="9">
        <v>14.026999999999999</v>
      </c>
      <c r="IK20" s="9">
        <v>6.5039999999999996</v>
      </c>
      <c r="IL20" s="9">
        <v>7.5229999999999997</v>
      </c>
      <c r="IM20" s="9">
        <v>1.3049999999999999</v>
      </c>
      <c r="IN20" s="9">
        <v>0.76100000000000001</v>
      </c>
      <c r="IO20" s="9">
        <v>0.54400000000000004</v>
      </c>
      <c r="IP20" s="9">
        <v>1.79</v>
      </c>
      <c r="IQ20" s="9">
        <v>0.69499999999999995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7013</v>
      </c>
      <c r="C1" s="3" t="s">
        <v>7014</v>
      </c>
      <c r="D1" s="3" t="s">
        <v>7015</v>
      </c>
      <c r="E1" s="3" t="s">
        <v>7016</v>
      </c>
      <c r="F1" s="3" t="s">
        <v>7017</v>
      </c>
      <c r="G1" s="3" t="s">
        <v>7018</v>
      </c>
      <c r="H1" s="3" t="s">
        <v>7019</v>
      </c>
      <c r="I1" s="3" t="s">
        <v>7020</v>
      </c>
      <c r="J1" s="3" t="s">
        <v>7021</v>
      </c>
      <c r="K1" s="3" t="s">
        <v>7022</v>
      </c>
      <c r="L1" s="3" t="s">
        <v>7023</v>
      </c>
      <c r="M1" s="3" t="s">
        <v>7024</v>
      </c>
      <c r="N1" s="3" t="s">
        <v>7025</v>
      </c>
      <c r="O1" s="3" t="s">
        <v>7026</v>
      </c>
      <c r="P1" s="3" t="s">
        <v>7027</v>
      </c>
      <c r="Q1" s="3" t="s">
        <v>7028</v>
      </c>
      <c r="R1" s="3" t="s">
        <v>7029</v>
      </c>
      <c r="S1" s="3" t="s">
        <v>7030</v>
      </c>
      <c r="T1" s="3" t="s">
        <v>7031</v>
      </c>
      <c r="U1" s="3" t="s">
        <v>7032</v>
      </c>
      <c r="V1" s="3" t="s">
        <v>7033</v>
      </c>
      <c r="W1" s="3" t="s">
        <v>7034</v>
      </c>
      <c r="X1" s="3" t="s">
        <v>7035</v>
      </c>
      <c r="Y1" s="3" t="s">
        <v>7036</v>
      </c>
      <c r="Z1" s="3" t="s">
        <v>7037</v>
      </c>
      <c r="AA1" s="3" t="s">
        <v>7038</v>
      </c>
      <c r="AB1" s="3" t="s">
        <v>7039</v>
      </c>
      <c r="AC1" s="3" t="s">
        <v>7040</v>
      </c>
      <c r="AD1" s="3" t="s">
        <v>7041</v>
      </c>
      <c r="AE1" s="3" t="s">
        <v>7042</v>
      </c>
      <c r="AF1" s="3" t="s">
        <v>7043</v>
      </c>
      <c r="AG1" s="3" t="s">
        <v>7044</v>
      </c>
      <c r="AH1" s="3" t="s">
        <v>7045</v>
      </c>
      <c r="AI1" s="3" t="s">
        <v>7046</v>
      </c>
      <c r="AJ1" s="3" t="s">
        <v>7047</v>
      </c>
      <c r="AK1" s="3" t="s">
        <v>7048</v>
      </c>
      <c r="AL1" s="3" t="s">
        <v>7049</v>
      </c>
      <c r="AM1" s="3" t="s">
        <v>7050</v>
      </c>
      <c r="AN1" s="3" t="s">
        <v>7051</v>
      </c>
      <c r="AO1" s="3" t="s">
        <v>7052</v>
      </c>
      <c r="AP1" s="3" t="s">
        <v>7053</v>
      </c>
      <c r="AQ1" s="3" t="s">
        <v>7054</v>
      </c>
      <c r="AR1" s="3" t="s">
        <v>7055</v>
      </c>
      <c r="AS1" s="3" t="s">
        <v>7056</v>
      </c>
      <c r="AT1" s="3" t="s">
        <v>7057</v>
      </c>
      <c r="AU1" s="3" t="s">
        <v>7058</v>
      </c>
      <c r="AV1" s="3" t="s">
        <v>7059</v>
      </c>
      <c r="AW1" s="3" t="s">
        <v>7060</v>
      </c>
      <c r="AX1" s="3" t="s">
        <v>7061</v>
      </c>
      <c r="AY1" s="3" t="s">
        <v>7062</v>
      </c>
      <c r="AZ1" s="3" t="s">
        <v>7063</v>
      </c>
      <c r="BA1" s="3" t="s">
        <v>7064</v>
      </c>
      <c r="BB1" s="3" t="s">
        <v>7065</v>
      </c>
      <c r="BC1" s="3" t="s">
        <v>7066</v>
      </c>
      <c r="BD1" s="3" t="s">
        <v>7067</v>
      </c>
      <c r="BE1" s="3" t="s">
        <v>7068</v>
      </c>
      <c r="BF1" s="3" t="s">
        <v>7069</v>
      </c>
      <c r="BG1" s="3" t="s">
        <v>7070</v>
      </c>
      <c r="BH1" s="3" t="s">
        <v>7071</v>
      </c>
      <c r="BI1" s="3" t="s">
        <v>7072</v>
      </c>
      <c r="BJ1" s="3" t="s">
        <v>7073</v>
      </c>
      <c r="BK1" s="3" t="s">
        <v>7074</v>
      </c>
      <c r="BL1" s="3" t="s">
        <v>7075</v>
      </c>
      <c r="BM1" s="3" t="s">
        <v>7076</v>
      </c>
      <c r="BN1" s="3" t="s">
        <v>7077</v>
      </c>
      <c r="BO1" s="3" t="s">
        <v>7078</v>
      </c>
      <c r="BP1" s="3" t="s">
        <v>7079</v>
      </c>
      <c r="BQ1" s="3" t="s">
        <v>7080</v>
      </c>
      <c r="BR1" s="3" t="s">
        <v>7081</v>
      </c>
      <c r="BS1" s="3" t="s">
        <v>7082</v>
      </c>
      <c r="BT1" s="3" t="s">
        <v>7083</v>
      </c>
      <c r="BU1" s="3" t="s">
        <v>7084</v>
      </c>
      <c r="BV1" s="3" t="s">
        <v>7085</v>
      </c>
      <c r="BW1" s="3" t="s">
        <v>7086</v>
      </c>
      <c r="BX1" s="3" t="s">
        <v>7087</v>
      </c>
      <c r="BY1" s="3" t="s">
        <v>7088</v>
      </c>
      <c r="BZ1" s="3" t="s">
        <v>7089</v>
      </c>
      <c r="CA1" s="3" t="s">
        <v>7090</v>
      </c>
      <c r="CB1" s="3" t="s">
        <v>7091</v>
      </c>
      <c r="CC1" s="3" t="s">
        <v>7092</v>
      </c>
      <c r="CD1" s="3" t="s">
        <v>7093</v>
      </c>
      <c r="CE1" s="3" t="s">
        <v>7094</v>
      </c>
      <c r="CF1" s="3" t="s">
        <v>7095</v>
      </c>
      <c r="CG1" s="3" t="s">
        <v>7096</v>
      </c>
      <c r="CH1" s="3" t="s">
        <v>7097</v>
      </c>
      <c r="CI1" s="3" t="s">
        <v>7098</v>
      </c>
      <c r="CJ1" s="3" t="s">
        <v>7099</v>
      </c>
      <c r="CK1" s="3" t="s">
        <v>7100</v>
      </c>
      <c r="CL1" s="3" t="s">
        <v>7101</v>
      </c>
      <c r="CM1" s="3" t="s">
        <v>7102</v>
      </c>
      <c r="CN1" s="3" t="s">
        <v>7103</v>
      </c>
      <c r="CO1" s="3" t="s">
        <v>7104</v>
      </c>
      <c r="CP1" s="3" t="s">
        <v>7105</v>
      </c>
      <c r="CQ1" s="3" t="s">
        <v>7106</v>
      </c>
      <c r="CR1" s="3" t="s">
        <v>7107</v>
      </c>
      <c r="CS1" s="3" t="s">
        <v>7108</v>
      </c>
      <c r="CT1" s="3" t="s">
        <v>7109</v>
      </c>
      <c r="CU1" s="3" t="s">
        <v>7110</v>
      </c>
      <c r="CV1" s="3" t="s">
        <v>7111</v>
      </c>
      <c r="CW1" s="3" t="s">
        <v>7112</v>
      </c>
      <c r="CX1" s="3" t="s">
        <v>7113</v>
      </c>
      <c r="CY1" s="3" t="s">
        <v>7114</v>
      </c>
      <c r="CZ1" s="3" t="s">
        <v>7115</v>
      </c>
      <c r="DA1" s="3" t="s">
        <v>7116</v>
      </c>
      <c r="DB1" s="3" t="s">
        <v>7117</v>
      </c>
      <c r="DC1" s="3" t="s">
        <v>7118</v>
      </c>
      <c r="DD1" s="3" t="s">
        <v>7119</v>
      </c>
      <c r="DE1" s="3" t="s">
        <v>7120</v>
      </c>
      <c r="DF1" s="3" t="s">
        <v>7121</v>
      </c>
      <c r="DG1" s="3" t="s">
        <v>7122</v>
      </c>
      <c r="DH1" s="3" t="s">
        <v>7123</v>
      </c>
      <c r="DI1" s="3" t="s">
        <v>7124</v>
      </c>
      <c r="DJ1" s="3" t="s">
        <v>7125</v>
      </c>
      <c r="DK1" s="3" t="s">
        <v>7126</v>
      </c>
      <c r="DL1" s="3" t="s">
        <v>7127</v>
      </c>
      <c r="DM1" s="3" t="s">
        <v>7128</v>
      </c>
      <c r="DN1" s="3" t="s">
        <v>7129</v>
      </c>
      <c r="DO1" s="3" t="s">
        <v>7130</v>
      </c>
      <c r="DP1" s="3" t="s">
        <v>7131</v>
      </c>
      <c r="DQ1" s="3" t="s">
        <v>7132</v>
      </c>
      <c r="DR1" s="3" t="s">
        <v>7133</v>
      </c>
      <c r="DS1" s="3" t="s">
        <v>7134</v>
      </c>
      <c r="DT1" s="3" t="s">
        <v>7135</v>
      </c>
      <c r="DU1" s="3" t="s">
        <v>7136</v>
      </c>
      <c r="DV1" s="3" t="s">
        <v>7137</v>
      </c>
      <c r="DW1" s="3" t="s">
        <v>7138</v>
      </c>
      <c r="DX1" s="3" t="s">
        <v>7139</v>
      </c>
      <c r="DY1" s="3" t="s">
        <v>7140</v>
      </c>
      <c r="DZ1" s="3" t="s">
        <v>7141</v>
      </c>
      <c r="EA1" s="3" t="s">
        <v>7142</v>
      </c>
      <c r="EB1" s="3" t="s">
        <v>7143</v>
      </c>
      <c r="EC1" s="3" t="s">
        <v>7144</v>
      </c>
      <c r="ED1" s="3" t="s">
        <v>7145</v>
      </c>
      <c r="EE1" s="3" t="s">
        <v>7146</v>
      </c>
      <c r="EF1" s="3" t="s">
        <v>7147</v>
      </c>
      <c r="EG1" s="3" t="s">
        <v>7148</v>
      </c>
      <c r="EH1" s="3" t="s">
        <v>7149</v>
      </c>
      <c r="EI1" s="3" t="s">
        <v>7150</v>
      </c>
      <c r="EJ1" s="3" t="s">
        <v>7151</v>
      </c>
      <c r="EK1" s="3" t="s">
        <v>7152</v>
      </c>
      <c r="EL1" s="3" t="s">
        <v>7153</v>
      </c>
      <c r="EM1" s="3" t="s">
        <v>7154</v>
      </c>
      <c r="EN1" s="3" t="s">
        <v>7155</v>
      </c>
      <c r="EO1" s="3" t="s">
        <v>7156</v>
      </c>
      <c r="EP1" s="3" t="s">
        <v>7157</v>
      </c>
      <c r="EQ1" s="3" t="s">
        <v>7158</v>
      </c>
      <c r="ER1" s="3" t="s">
        <v>7159</v>
      </c>
      <c r="ES1" s="3" t="s">
        <v>7160</v>
      </c>
      <c r="ET1" s="3" t="s">
        <v>7161</v>
      </c>
      <c r="EU1" s="3" t="s">
        <v>7162</v>
      </c>
      <c r="EV1" s="3" t="s">
        <v>7163</v>
      </c>
      <c r="EW1" s="3" t="s">
        <v>7164</v>
      </c>
      <c r="EX1" s="3" t="s">
        <v>7165</v>
      </c>
      <c r="EY1" s="3" t="s">
        <v>7166</v>
      </c>
      <c r="EZ1" s="3" t="s">
        <v>7167</v>
      </c>
      <c r="FA1" s="3" t="s">
        <v>7168</v>
      </c>
      <c r="FB1" s="3" t="s">
        <v>7169</v>
      </c>
      <c r="FC1" s="3" t="s">
        <v>7170</v>
      </c>
      <c r="FD1" s="3" t="s">
        <v>7171</v>
      </c>
      <c r="FE1" s="3" t="s">
        <v>7172</v>
      </c>
      <c r="FF1" s="3" t="s">
        <v>7173</v>
      </c>
      <c r="FG1" s="3" t="s">
        <v>7174</v>
      </c>
      <c r="FH1" s="3" t="s">
        <v>7175</v>
      </c>
      <c r="FI1" s="3" t="s">
        <v>7176</v>
      </c>
      <c r="FJ1" s="3" t="s">
        <v>7177</v>
      </c>
      <c r="FK1" s="3" t="s">
        <v>7178</v>
      </c>
      <c r="FL1" s="3" t="s">
        <v>7179</v>
      </c>
      <c r="FM1" s="3" t="s">
        <v>7180</v>
      </c>
      <c r="FN1" s="3" t="s">
        <v>7181</v>
      </c>
      <c r="FO1" s="3" t="s">
        <v>7182</v>
      </c>
      <c r="FP1" s="3" t="s">
        <v>7183</v>
      </c>
      <c r="FQ1" s="3" t="s">
        <v>7184</v>
      </c>
      <c r="FR1" s="3" t="s">
        <v>7185</v>
      </c>
      <c r="FS1" s="3" t="s">
        <v>7186</v>
      </c>
      <c r="FT1" s="3" t="s">
        <v>7187</v>
      </c>
      <c r="FU1" s="3" t="s">
        <v>7188</v>
      </c>
      <c r="FV1" s="3" t="s">
        <v>7189</v>
      </c>
      <c r="FW1" s="3" t="s">
        <v>7190</v>
      </c>
      <c r="FX1" s="3" t="s">
        <v>7191</v>
      </c>
      <c r="FY1" s="3" t="s">
        <v>7192</v>
      </c>
      <c r="FZ1" s="3" t="s">
        <v>7193</v>
      </c>
      <c r="GA1" s="3" t="s">
        <v>7194</v>
      </c>
      <c r="GB1" s="3" t="s">
        <v>7195</v>
      </c>
      <c r="GC1" s="3" t="s">
        <v>7196</v>
      </c>
      <c r="GD1" s="3" t="s">
        <v>7197</v>
      </c>
      <c r="GE1" s="3" t="s">
        <v>7198</v>
      </c>
      <c r="GF1" s="3" t="s">
        <v>7199</v>
      </c>
      <c r="GG1" s="3" t="s">
        <v>7200</v>
      </c>
      <c r="GH1" s="3" t="s">
        <v>7201</v>
      </c>
      <c r="GI1" s="3" t="s">
        <v>7202</v>
      </c>
      <c r="GJ1" s="3" t="s">
        <v>7203</v>
      </c>
      <c r="GK1" s="3" t="s">
        <v>7204</v>
      </c>
      <c r="GL1" s="3" t="s">
        <v>7205</v>
      </c>
      <c r="GM1" s="3" t="s">
        <v>7206</v>
      </c>
      <c r="GN1" s="3" t="s">
        <v>7207</v>
      </c>
      <c r="GO1" s="3" t="s">
        <v>7208</v>
      </c>
      <c r="GP1" s="3" t="s">
        <v>7209</v>
      </c>
      <c r="GQ1" s="3" t="s">
        <v>7210</v>
      </c>
      <c r="GR1" s="3" t="s">
        <v>7211</v>
      </c>
      <c r="GS1" s="3" t="s">
        <v>7212</v>
      </c>
      <c r="GT1" s="3" t="s">
        <v>7213</v>
      </c>
      <c r="GU1" s="3" t="s">
        <v>7214</v>
      </c>
      <c r="GV1" s="3" t="s">
        <v>7215</v>
      </c>
      <c r="GW1" s="3" t="s">
        <v>7216</v>
      </c>
      <c r="GX1" s="3" t="s">
        <v>7217</v>
      </c>
      <c r="GY1" s="3" t="s">
        <v>7218</v>
      </c>
      <c r="GZ1" s="3" t="s">
        <v>7219</v>
      </c>
      <c r="HA1" s="3" t="s">
        <v>7220</v>
      </c>
      <c r="HB1" s="3" t="s">
        <v>7221</v>
      </c>
      <c r="HC1" s="3" t="s">
        <v>7222</v>
      </c>
      <c r="HD1" s="3" t="s">
        <v>7223</v>
      </c>
      <c r="HE1" s="3" t="s">
        <v>7224</v>
      </c>
      <c r="HF1" s="3" t="s">
        <v>7225</v>
      </c>
      <c r="HG1" s="3" t="s">
        <v>7226</v>
      </c>
      <c r="HH1" s="3" t="s">
        <v>7227</v>
      </c>
      <c r="HI1" s="3" t="s">
        <v>7228</v>
      </c>
      <c r="HJ1" s="3" t="s">
        <v>7229</v>
      </c>
      <c r="HK1" s="3" t="s">
        <v>7230</v>
      </c>
      <c r="HL1" s="3" t="s">
        <v>7231</v>
      </c>
      <c r="HM1" s="3" t="s">
        <v>7232</v>
      </c>
      <c r="HN1" s="3" t="s">
        <v>7233</v>
      </c>
      <c r="HO1" s="3" t="s">
        <v>7234</v>
      </c>
      <c r="HP1" s="3" t="s">
        <v>7235</v>
      </c>
      <c r="HQ1" s="3" t="s">
        <v>7236</v>
      </c>
      <c r="HR1" s="3" t="s">
        <v>7237</v>
      </c>
      <c r="HS1" s="3" t="s">
        <v>7238</v>
      </c>
      <c r="HT1" s="3" t="s">
        <v>7239</v>
      </c>
      <c r="HU1" s="3" t="s">
        <v>7240</v>
      </c>
      <c r="HV1" s="3" t="s">
        <v>7241</v>
      </c>
      <c r="HW1" s="3" t="s">
        <v>7242</v>
      </c>
      <c r="HX1" s="3" t="s">
        <v>7243</v>
      </c>
      <c r="HY1" s="3" t="s">
        <v>7244</v>
      </c>
      <c r="HZ1" s="3" t="s">
        <v>7245</v>
      </c>
      <c r="IA1" s="3" t="s">
        <v>7246</v>
      </c>
      <c r="IB1" s="3" t="s">
        <v>7247</v>
      </c>
      <c r="IC1" s="3" t="s">
        <v>7248</v>
      </c>
      <c r="ID1" s="3" t="s">
        <v>7249</v>
      </c>
      <c r="IE1" s="3" t="s">
        <v>7250</v>
      </c>
      <c r="IF1" s="3" t="s">
        <v>7251</v>
      </c>
      <c r="IG1" s="3" t="s">
        <v>7252</v>
      </c>
      <c r="IH1" s="3" t="s">
        <v>7253</v>
      </c>
      <c r="II1" s="3" t="s">
        <v>7254</v>
      </c>
      <c r="IJ1" s="3" t="s">
        <v>7255</v>
      </c>
      <c r="IK1" s="3" t="s">
        <v>7256</v>
      </c>
      <c r="IL1" s="3" t="s">
        <v>7257</v>
      </c>
      <c r="IM1" s="3" t="s">
        <v>7258</v>
      </c>
      <c r="IN1" s="3" t="s">
        <v>7259</v>
      </c>
      <c r="IO1" s="3" t="s">
        <v>7260</v>
      </c>
      <c r="IP1" s="3" t="s">
        <v>7261</v>
      </c>
      <c r="IQ1" s="3" t="s">
        <v>7262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7263</v>
      </c>
      <c r="C10" s="8" t="s">
        <v>7264</v>
      </c>
      <c r="D10" s="8" t="s">
        <v>7265</v>
      </c>
      <c r="E10" s="8" t="s">
        <v>7266</v>
      </c>
      <c r="F10" s="8" t="s">
        <v>7267</v>
      </c>
      <c r="G10" s="8" t="s">
        <v>7268</v>
      </c>
      <c r="H10" s="8" t="s">
        <v>7269</v>
      </c>
      <c r="I10" s="8" t="s">
        <v>7270</v>
      </c>
      <c r="J10" s="8" t="s">
        <v>7271</v>
      </c>
      <c r="K10" s="8" t="s">
        <v>7272</v>
      </c>
      <c r="L10" s="8" t="s">
        <v>7273</v>
      </c>
      <c r="M10" s="8" t="s">
        <v>7274</v>
      </c>
      <c r="N10" s="8" t="s">
        <v>7275</v>
      </c>
      <c r="O10" s="8" t="s">
        <v>7276</v>
      </c>
      <c r="P10" s="8" t="s">
        <v>7277</v>
      </c>
      <c r="Q10" s="8" t="s">
        <v>7278</v>
      </c>
      <c r="R10" s="8" t="s">
        <v>7279</v>
      </c>
      <c r="S10" s="8" t="s">
        <v>7280</v>
      </c>
      <c r="T10" s="8" t="s">
        <v>7281</v>
      </c>
      <c r="U10" s="8" t="s">
        <v>7282</v>
      </c>
      <c r="V10" s="8" t="s">
        <v>7283</v>
      </c>
      <c r="W10" s="8" t="s">
        <v>7284</v>
      </c>
      <c r="X10" s="8" t="s">
        <v>7285</v>
      </c>
      <c r="Y10" s="8" t="s">
        <v>7286</v>
      </c>
      <c r="Z10" s="8" t="s">
        <v>7287</v>
      </c>
      <c r="AA10" s="8" t="s">
        <v>7288</v>
      </c>
      <c r="AB10" s="8" t="s">
        <v>7289</v>
      </c>
      <c r="AC10" s="8" t="s">
        <v>7290</v>
      </c>
      <c r="AD10" s="8" t="s">
        <v>7291</v>
      </c>
      <c r="AE10" s="8" t="s">
        <v>7292</v>
      </c>
      <c r="AF10" s="8" t="s">
        <v>7293</v>
      </c>
      <c r="AG10" s="8" t="s">
        <v>7294</v>
      </c>
      <c r="AH10" s="8" t="s">
        <v>7295</v>
      </c>
      <c r="AI10" s="8" t="s">
        <v>7296</v>
      </c>
      <c r="AJ10" s="8" t="s">
        <v>7297</v>
      </c>
      <c r="AK10" s="8" t="s">
        <v>7298</v>
      </c>
      <c r="AL10" s="8" t="s">
        <v>7299</v>
      </c>
      <c r="AM10" s="8" t="s">
        <v>7300</v>
      </c>
      <c r="AN10" s="8" t="s">
        <v>7301</v>
      </c>
      <c r="AO10" s="8" t="s">
        <v>7302</v>
      </c>
      <c r="AP10" s="8" t="s">
        <v>7303</v>
      </c>
      <c r="AQ10" s="8" t="s">
        <v>7304</v>
      </c>
      <c r="AR10" s="8" t="s">
        <v>7305</v>
      </c>
      <c r="AS10" s="8" t="s">
        <v>7306</v>
      </c>
      <c r="AT10" s="8" t="s">
        <v>7307</v>
      </c>
      <c r="AU10" s="8" t="s">
        <v>7308</v>
      </c>
      <c r="AV10" s="8" t="s">
        <v>7309</v>
      </c>
      <c r="AW10" s="8" t="s">
        <v>7310</v>
      </c>
      <c r="AX10" s="8" t="s">
        <v>7311</v>
      </c>
      <c r="AY10" s="8" t="s">
        <v>7312</v>
      </c>
      <c r="AZ10" s="8" t="s">
        <v>7313</v>
      </c>
      <c r="BA10" s="8" t="s">
        <v>7314</v>
      </c>
      <c r="BB10" s="8" t="s">
        <v>7315</v>
      </c>
      <c r="BC10" s="8" t="s">
        <v>7316</v>
      </c>
      <c r="BD10" s="8" t="s">
        <v>7317</v>
      </c>
      <c r="BE10" s="8" t="s">
        <v>7318</v>
      </c>
      <c r="BF10" s="8" t="s">
        <v>7319</v>
      </c>
      <c r="BG10" s="8" t="s">
        <v>7320</v>
      </c>
      <c r="BH10" s="8" t="s">
        <v>7321</v>
      </c>
      <c r="BI10" s="8" t="s">
        <v>7322</v>
      </c>
      <c r="BJ10" s="8" t="s">
        <v>7323</v>
      </c>
      <c r="BK10" s="8" t="s">
        <v>7324</v>
      </c>
      <c r="BL10" s="8" t="s">
        <v>7325</v>
      </c>
      <c r="BM10" s="8" t="s">
        <v>7326</v>
      </c>
      <c r="BN10" s="8" t="s">
        <v>7327</v>
      </c>
      <c r="BO10" s="8" t="s">
        <v>7328</v>
      </c>
      <c r="BP10" s="8" t="s">
        <v>7329</v>
      </c>
      <c r="BQ10" s="8" t="s">
        <v>7330</v>
      </c>
      <c r="BR10" s="8" t="s">
        <v>7331</v>
      </c>
      <c r="BS10" s="8" t="s">
        <v>7332</v>
      </c>
      <c r="BT10" s="8" t="s">
        <v>7333</v>
      </c>
      <c r="BU10" s="8" t="s">
        <v>7334</v>
      </c>
      <c r="BV10" s="8" t="s">
        <v>7335</v>
      </c>
      <c r="BW10" s="8" t="s">
        <v>7336</v>
      </c>
      <c r="BX10" s="8" t="s">
        <v>7337</v>
      </c>
      <c r="BY10" s="8" t="s">
        <v>7338</v>
      </c>
      <c r="BZ10" s="8" t="s">
        <v>7339</v>
      </c>
      <c r="CA10" s="8" t="s">
        <v>7340</v>
      </c>
      <c r="CB10" s="8" t="s">
        <v>7341</v>
      </c>
      <c r="CC10" s="8" t="s">
        <v>7342</v>
      </c>
      <c r="CD10" s="8" t="s">
        <v>7343</v>
      </c>
      <c r="CE10" s="8" t="s">
        <v>7344</v>
      </c>
      <c r="CF10" s="8" t="s">
        <v>7345</v>
      </c>
      <c r="CG10" s="8" t="s">
        <v>7346</v>
      </c>
      <c r="CH10" s="8" t="s">
        <v>7347</v>
      </c>
      <c r="CI10" s="8" t="s">
        <v>7348</v>
      </c>
      <c r="CJ10" s="8" t="s">
        <v>7349</v>
      </c>
      <c r="CK10" s="8" t="s">
        <v>7350</v>
      </c>
      <c r="CL10" s="8" t="s">
        <v>7351</v>
      </c>
      <c r="CM10" s="8" t="s">
        <v>7352</v>
      </c>
      <c r="CN10" s="8" t="s">
        <v>7353</v>
      </c>
      <c r="CO10" s="8" t="s">
        <v>7354</v>
      </c>
      <c r="CP10" s="8" t="s">
        <v>7355</v>
      </c>
      <c r="CQ10" s="8" t="s">
        <v>7356</v>
      </c>
      <c r="CR10" s="8" t="s">
        <v>7357</v>
      </c>
      <c r="CS10" s="8" t="s">
        <v>7358</v>
      </c>
      <c r="CT10" s="8" t="s">
        <v>7359</v>
      </c>
      <c r="CU10" s="8" t="s">
        <v>7360</v>
      </c>
      <c r="CV10" s="8" t="s">
        <v>7361</v>
      </c>
      <c r="CW10" s="8" t="s">
        <v>7362</v>
      </c>
      <c r="CX10" s="8" t="s">
        <v>7363</v>
      </c>
      <c r="CY10" s="8" t="s">
        <v>7364</v>
      </c>
      <c r="CZ10" s="8" t="s">
        <v>7365</v>
      </c>
      <c r="DA10" s="8" t="s">
        <v>7366</v>
      </c>
      <c r="DB10" s="8" t="s">
        <v>7367</v>
      </c>
      <c r="DC10" s="8" t="s">
        <v>7368</v>
      </c>
      <c r="DD10" s="8" t="s">
        <v>7369</v>
      </c>
      <c r="DE10" s="8" t="s">
        <v>7370</v>
      </c>
      <c r="DF10" s="8" t="s">
        <v>7371</v>
      </c>
      <c r="DG10" s="8" t="s">
        <v>7372</v>
      </c>
      <c r="DH10" s="8" t="s">
        <v>7373</v>
      </c>
      <c r="DI10" s="8" t="s">
        <v>7374</v>
      </c>
      <c r="DJ10" s="8" t="s">
        <v>7375</v>
      </c>
      <c r="DK10" s="8" t="s">
        <v>7376</v>
      </c>
      <c r="DL10" s="8" t="s">
        <v>7377</v>
      </c>
      <c r="DM10" s="8" t="s">
        <v>7378</v>
      </c>
      <c r="DN10" s="8" t="s">
        <v>7379</v>
      </c>
      <c r="DO10" s="8" t="s">
        <v>7380</v>
      </c>
      <c r="DP10" s="8" t="s">
        <v>7381</v>
      </c>
      <c r="DQ10" s="8" t="s">
        <v>7382</v>
      </c>
      <c r="DR10" s="8" t="s">
        <v>7383</v>
      </c>
      <c r="DS10" s="8" t="s">
        <v>7384</v>
      </c>
      <c r="DT10" s="8" t="s">
        <v>7385</v>
      </c>
      <c r="DU10" s="8" t="s">
        <v>7386</v>
      </c>
      <c r="DV10" s="8" t="s">
        <v>7387</v>
      </c>
      <c r="DW10" s="8" t="s">
        <v>7388</v>
      </c>
      <c r="DX10" s="8" t="s">
        <v>7389</v>
      </c>
      <c r="DY10" s="8" t="s">
        <v>7390</v>
      </c>
      <c r="DZ10" s="8" t="s">
        <v>7391</v>
      </c>
      <c r="EA10" s="8" t="s">
        <v>7392</v>
      </c>
      <c r="EB10" s="8" t="s">
        <v>7393</v>
      </c>
      <c r="EC10" s="8" t="s">
        <v>7394</v>
      </c>
      <c r="ED10" s="8" t="s">
        <v>7395</v>
      </c>
      <c r="EE10" s="8" t="s">
        <v>7396</v>
      </c>
      <c r="EF10" s="8" t="s">
        <v>7397</v>
      </c>
      <c r="EG10" s="8" t="s">
        <v>7398</v>
      </c>
      <c r="EH10" s="8" t="s">
        <v>7399</v>
      </c>
      <c r="EI10" s="8" t="s">
        <v>7400</v>
      </c>
      <c r="EJ10" s="8" t="s">
        <v>7401</v>
      </c>
      <c r="EK10" s="8" t="s">
        <v>7402</v>
      </c>
      <c r="EL10" s="8" t="s">
        <v>7403</v>
      </c>
      <c r="EM10" s="8" t="s">
        <v>7404</v>
      </c>
      <c r="EN10" s="8" t="s">
        <v>7405</v>
      </c>
      <c r="EO10" s="8" t="s">
        <v>7406</v>
      </c>
      <c r="EP10" s="8" t="s">
        <v>7407</v>
      </c>
      <c r="EQ10" s="8" t="s">
        <v>7408</v>
      </c>
      <c r="ER10" s="8" t="s">
        <v>7409</v>
      </c>
      <c r="ES10" s="8" t="s">
        <v>7410</v>
      </c>
      <c r="ET10" s="8" t="s">
        <v>7411</v>
      </c>
      <c r="EU10" s="8" t="s">
        <v>7412</v>
      </c>
      <c r="EV10" s="8" t="s">
        <v>7413</v>
      </c>
      <c r="EW10" s="8" t="s">
        <v>7414</v>
      </c>
      <c r="EX10" s="8" t="s">
        <v>7415</v>
      </c>
      <c r="EY10" s="8" t="s">
        <v>7416</v>
      </c>
      <c r="EZ10" s="8" t="s">
        <v>7417</v>
      </c>
      <c r="FA10" s="8" t="s">
        <v>7418</v>
      </c>
      <c r="FB10" s="8" t="s">
        <v>7419</v>
      </c>
      <c r="FC10" s="8" t="s">
        <v>7420</v>
      </c>
      <c r="FD10" s="8" t="s">
        <v>7421</v>
      </c>
      <c r="FE10" s="8" t="s">
        <v>7422</v>
      </c>
      <c r="FF10" s="8" t="s">
        <v>7423</v>
      </c>
      <c r="FG10" s="8" t="s">
        <v>7424</v>
      </c>
      <c r="FH10" s="8" t="s">
        <v>7425</v>
      </c>
      <c r="FI10" s="8" t="s">
        <v>7426</v>
      </c>
      <c r="FJ10" s="8" t="s">
        <v>7427</v>
      </c>
      <c r="FK10" s="8" t="s">
        <v>7428</v>
      </c>
      <c r="FL10" s="8" t="s">
        <v>7429</v>
      </c>
      <c r="FM10" s="8" t="s">
        <v>7430</v>
      </c>
      <c r="FN10" s="8" t="s">
        <v>7431</v>
      </c>
      <c r="FO10" s="8" t="s">
        <v>7432</v>
      </c>
      <c r="FP10" s="8" t="s">
        <v>7433</v>
      </c>
      <c r="FQ10" s="8" t="s">
        <v>7434</v>
      </c>
      <c r="FR10" s="8" t="s">
        <v>7435</v>
      </c>
      <c r="FS10" s="8" t="s">
        <v>7436</v>
      </c>
      <c r="FT10" s="8" t="s">
        <v>7437</v>
      </c>
      <c r="FU10" s="8" t="s">
        <v>7438</v>
      </c>
      <c r="FV10" s="8" t="s">
        <v>7439</v>
      </c>
      <c r="FW10" s="8" t="s">
        <v>7440</v>
      </c>
      <c r="FX10" s="8" t="s">
        <v>7441</v>
      </c>
      <c r="FY10" s="8" t="s">
        <v>7442</v>
      </c>
      <c r="FZ10" s="8" t="s">
        <v>7443</v>
      </c>
      <c r="GA10" s="8" t="s">
        <v>7444</v>
      </c>
      <c r="GB10" s="8" t="s">
        <v>7445</v>
      </c>
      <c r="GC10" s="8" t="s">
        <v>7446</v>
      </c>
      <c r="GD10" s="8" t="s">
        <v>7447</v>
      </c>
      <c r="GE10" s="8" t="s">
        <v>7448</v>
      </c>
      <c r="GF10" s="8" t="s">
        <v>7449</v>
      </c>
      <c r="GG10" s="8" t="s">
        <v>7450</v>
      </c>
      <c r="GH10" s="8" t="s">
        <v>7451</v>
      </c>
      <c r="GI10" s="8" t="s">
        <v>7452</v>
      </c>
      <c r="GJ10" s="8" t="s">
        <v>7453</v>
      </c>
      <c r="GK10" s="8" t="s">
        <v>7454</v>
      </c>
      <c r="GL10" s="8" t="s">
        <v>7455</v>
      </c>
      <c r="GM10" s="8" t="s">
        <v>7456</v>
      </c>
      <c r="GN10" s="8" t="s">
        <v>7457</v>
      </c>
      <c r="GO10" s="8" t="s">
        <v>7458</v>
      </c>
      <c r="GP10" s="8" t="s">
        <v>7459</v>
      </c>
      <c r="GQ10" s="8" t="s">
        <v>7460</v>
      </c>
      <c r="GR10" s="8" t="s">
        <v>7461</v>
      </c>
      <c r="GS10" s="8" t="s">
        <v>7462</v>
      </c>
      <c r="GT10" s="8" t="s">
        <v>7463</v>
      </c>
      <c r="GU10" s="8" t="s">
        <v>7464</v>
      </c>
      <c r="GV10" s="8" t="s">
        <v>7465</v>
      </c>
      <c r="GW10" s="8" t="s">
        <v>7466</v>
      </c>
      <c r="GX10" s="8" t="s">
        <v>7467</v>
      </c>
      <c r="GY10" s="8" t="s">
        <v>7468</v>
      </c>
      <c r="GZ10" s="8" t="s">
        <v>7469</v>
      </c>
      <c r="HA10" s="8" t="s">
        <v>7470</v>
      </c>
      <c r="HB10" s="8" t="s">
        <v>7471</v>
      </c>
      <c r="HC10" s="8" t="s">
        <v>7472</v>
      </c>
      <c r="HD10" s="8" t="s">
        <v>7473</v>
      </c>
      <c r="HE10" s="8" t="s">
        <v>7474</v>
      </c>
      <c r="HF10" s="8" t="s">
        <v>7475</v>
      </c>
      <c r="HG10" s="8" t="s">
        <v>7476</v>
      </c>
      <c r="HH10" s="8" t="s">
        <v>7477</v>
      </c>
      <c r="HI10" s="8" t="s">
        <v>7478</v>
      </c>
      <c r="HJ10" s="8" t="s">
        <v>7479</v>
      </c>
      <c r="HK10" s="8" t="s">
        <v>7480</v>
      </c>
      <c r="HL10" s="8" t="s">
        <v>7481</v>
      </c>
      <c r="HM10" s="8" t="s">
        <v>7482</v>
      </c>
      <c r="HN10" s="8" t="s">
        <v>7483</v>
      </c>
      <c r="HO10" s="8" t="s">
        <v>7484</v>
      </c>
      <c r="HP10" s="8" t="s">
        <v>7485</v>
      </c>
      <c r="HQ10" s="8" t="s">
        <v>7486</v>
      </c>
      <c r="HR10" s="8" t="s">
        <v>7487</v>
      </c>
      <c r="HS10" s="8" t="s">
        <v>7488</v>
      </c>
      <c r="HT10" s="8" t="s">
        <v>7489</v>
      </c>
      <c r="HU10" s="8" t="s">
        <v>7490</v>
      </c>
      <c r="HV10" s="8" t="s">
        <v>7491</v>
      </c>
      <c r="HW10" s="8" t="s">
        <v>7492</v>
      </c>
      <c r="HX10" s="8" t="s">
        <v>7493</v>
      </c>
      <c r="HY10" s="8" t="s">
        <v>7494</v>
      </c>
      <c r="HZ10" s="8" t="s">
        <v>7495</v>
      </c>
      <c r="IA10" s="8" t="s">
        <v>7496</v>
      </c>
      <c r="IB10" s="8" t="s">
        <v>7497</v>
      </c>
      <c r="IC10" s="8" t="s">
        <v>7498</v>
      </c>
      <c r="ID10" s="8" t="s">
        <v>7499</v>
      </c>
      <c r="IE10" s="8" t="s">
        <v>7500</v>
      </c>
      <c r="IF10" s="8" t="s">
        <v>7501</v>
      </c>
      <c r="IG10" s="8" t="s">
        <v>7502</v>
      </c>
      <c r="IH10" s="8" t="s">
        <v>7503</v>
      </c>
      <c r="II10" s="8" t="s">
        <v>7504</v>
      </c>
      <c r="IJ10" s="8" t="s">
        <v>7505</v>
      </c>
      <c r="IK10" s="8" t="s">
        <v>7506</v>
      </c>
      <c r="IL10" s="8" t="s">
        <v>7507</v>
      </c>
      <c r="IM10" s="8" t="s">
        <v>7508</v>
      </c>
      <c r="IN10" s="8" t="s">
        <v>7509</v>
      </c>
      <c r="IO10" s="8" t="s">
        <v>7510</v>
      </c>
      <c r="IP10" s="8" t="s">
        <v>7511</v>
      </c>
      <c r="IQ10" s="8" t="s">
        <v>7512</v>
      </c>
    </row>
    <row r="11" spans="1:251">
      <c r="A11" s="10">
        <v>42036</v>
      </c>
      <c r="B11" s="9">
        <v>1.8959999999999999</v>
      </c>
      <c r="C11" s="9">
        <v>3.516</v>
      </c>
      <c r="D11" s="9">
        <v>0.83899999999999997</v>
      </c>
      <c r="E11" s="9">
        <v>2.677</v>
      </c>
      <c r="F11" s="9">
        <v>6.9960000000000004</v>
      </c>
      <c r="G11" s="9">
        <v>3.8039999999999998</v>
      </c>
      <c r="H11" s="9">
        <v>3.1920000000000002</v>
      </c>
      <c r="I11" s="9">
        <v>27.888000000000002</v>
      </c>
      <c r="J11" s="9">
        <v>100</v>
      </c>
      <c r="K11" s="9">
        <v>26</v>
      </c>
      <c r="L11" s="9">
        <v>98.844999999999999</v>
      </c>
      <c r="M11" s="9">
        <v>36.747</v>
      </c>
      <c r="N11" s="9">
        <v>62.097999999999999</v>
      </c>
      <c r="O11" s="9">
        <v>11.198</v>
      </c>
      <c r="P11" s="9">
        <v>3.8029999999999999</v>
      </c>
      <c r="Q11" s="9">
        <v>7.3949999999999996</v>
      </c>
      <c r="R11" s="9">
        <v>14.866</v>
      </c>
      <c r="S11" s="9">
        <v>6.6909999999999998</v>
      </c>
      <c r="T11" s="9">
        <v>8.1750000000000007</v>
      </c>
      <c r="U11" s="9">
        <v>29.917999999999999</v>
      </c>
      <c r="V11" s="9">
        <v>13.055999999999999</v>
      </c>
      <c r="W11" s="9">
        <v>16.863</v>
      </c>
      <c r="X11" s="9">
        <v>42.862000000000002</v>
      </c>
      <c r="Y11" s="9">
        <v>13.196</v>
      </c>
      <c r="Z11" s="9">
        <v>29.666</v>
      </c>
      <c r="AA11" s="9">
        <v>30.253</v>
      </c>
      <c r="AB11" s="9">
        <v>26</v>
      </c>
      <c r="AC11" s="9">
        <v>43</v>
      </c>
      <c r="AD11" s="9">
        <v>96.024000000000001</v>
      </c>
      <c r="AE11" s="9">
        <v>36.357999999999997</v>
      </c>
      <c r="AF11" s="9">
        <v>59.665999999999997</v>
      </c>
      <c r="AG11" s="9">
        <v>10.92</v>
      </c>
      <c r="AH11" s="9">
        <v>3.8029999999999999</v>
      </c>
      <c r="AI11" s="9">
        <v>7.1159999999999997</v>
      </c>
      <c r="AJ11" s="9">
        <v>14.477</v>
      </c>
      <c r="AK11" s="9">
        <v>6.3019999999999996</v>
      </c>
      <c r="AL11" s="9">
        <v>8.1750000000000007</v>
      </c>
      <c r="AM11" s="9">
        <v>29.917999999999999</v>
      </c>
      <c r="AN11" s="9">
        <v>13.055999999999999</v>
      </c>
      <c r="AO11" s="9">
        <v>16.863</v>
      </c>
      <c r="AP11" s="9">
        <v>40.709000000000003</v>
      </c>
      <c r="AQ11" s="9">
        <v>13.196</v>
      </c>
      <c r="AR11" s="9">
        <v>27.512</v>
      </c>
      <c r="AS11" s="9">
        <v>29.728999999999999</v>
      </c>
      <c r="AT11" s="9">
        <v>26</v>
      </c>
      <c r="AU11" s="9">
        <v>40</v>
      </c>
      <c r="AV11" s="9">
        <v>33.405999999999999</v>
      </c>
      <c r="AW11" s="9">
        <v>13.021000000000001</v>
      </c>
      <c r="AX11" s="9">
        <v>20.385000000000002</v>
      </c>
      <c r="AY11" s="9">
        <v>5.2210000000000001</v>
      </c>
      <c r="AZ11" s="9">
        <v>0.97799999999999998</v>
      </c>
      <c r="BA11" s="9">
        <v>4.2430000000000003</v>
      </c>
      <c r="BB11" s="9">
        <v>6.9740000000000002</v>
      </c>
      <c r="BC11" s="9">
        <v>4.0350000000000001</v>
      </c>
      <c r="BD11" s="9">
        <v>2.94</v>
      </c>
      <c r="BE11" s="9">
        <v>11.01</v>
      </c>
      <c r="BF11" s="9">
        <v>4.6840000000000002</v>
      </c>
      <c r="BG11" s="9">
        <v>6.3259999999999996</v>
      </c>
      <c r="BH11" s="9">
        <v>10.199999999999999</v>
      </c>
      <c r="BI11" s="9">
        <v>3.3250000000000002</v>
      </c>
      <c r="BJ11" s="9">
        <v>6.8760000000000003</v>
      </c>
      <c r="BK11" s="9">
        <v>20</v>
      </c>
      <c r="BL11" s="9">
        <v>20</v>
      </c>
      <c r="BM11" s="9">
        <v>20.428999999999998</v>
      </c>
      <c r="BN11" s="9">
        <v>37.645000000000003</v>
      </c>
      <c r="BO11" s="9">
        <v>14.446999999999999</v>
      </c>
      <c r="BP11" s="9">
        <v>23.199000000000002</v>
      </c>
      <c r="BQ11" s="9">
        <v>5.41</v>
      </c>
      <c r="BR11" s="9">
        <v>2.5379999999999998</v>
      </c>
      <c r="BS11" s="9">
        <v>2.8730000000000002</v>
      </c>
      <c r="BT11" s="9">
        <v>5.3129999999999997</v>
      </c>
      <c r="BU11" s="9">
        <v>1.9379999999999999</v>
      </c>
      <c r="BV11" s="9">
        <v>3.3759999999999999</v>
      </c>
      <c r="BW11" s="9">
        <v>11.638</v>
      </c>
      <c r="BX11" s="9">
        <v>5.0590000000000002</v>
      </c>
      <c r="BY11" s="9">
        <v>6.5789999999999997</v>
      </c>
      <c r="BZ11" s="9">
        <v>15.284000000000001</v>
      </c>
      <c r="CA11" s="9">
        <v>4.9130000000000003</v>
      </c>
      <c r="CB11" s="9">
        <v>10.371</v>
      </c>
      <c r="CC11" s="9">
        <v>26.474</v>
      </c>
      <c r="CD11" s="9">
        <v>24.358000000000001</v>
      </c>
      <c r="CE11" s="9">
        <v>37.872</v>
      </c>
      <c r="CF11" s="9">
        <v>20.030999999999999</v>
      </c>
      <c r="CG11" s="9">
        <v>8.5960000000000001</v>
      </c>
      <c r="CH11" s="9">
        <v>11.435</v>
      </c>
      <c r="CI11" s="9">
        <v>2.8580000000000001</v>
      </c>
      <c r="CJ11" s="9">
        <v>1.5629999999999999</v>
      </c>
      <c r="CK11" s="9">
        <v>1.2949999999999999</v>
      </c>
      <c r="CL11" s="9">
        <v>2.3860000000000001</v>
      </c>
      <c r="CM11" s="9">
        <v>0.46</v>
      </c>
      <c r="CN11" s="9">
        <v>1.9259999999999999</v>
      </c>
      <c r="CO11" s="9">
        <v>6.7750000000000004</v>
      </c>
      <c r="CP11" s="9">
        <v>3.4940000000000002</v>
      </c>
      <c r="CQ11" s="9">
        <v>3.28</v>
      </c>
      <c r="CR11" s="9">
        <v>8.0120000000000005</v>
      </c>
      <c r="CS11" s="9">
        <v>3.0790000000000002</v>
      </c>
      <c r="CT11" s="9">
        <v>4.9340000000000002</v>
      </c>
      <c r="CU11" s="9">
        <v>27.669</v>
      </c>
      <c r="CV11" s="9">
        <v>25.568999999999999</v>
      </c>
      <c r="CW11" s="9">
        <v>29.420999999999999</v>
      </c>
      <c r="CX11" s="9">
        <v>17.614000000000001</v>
      </c>
      <c r="CY11" s="9">
        <v>5.851</v>
      </c>
      <c r="CZ11" s="9">
        <v>11.763999999999999</v>
      </c>
      <c r="DA11" s="9">
        <v>2.5529999999999999</v>
      </c>
      <c r="DB11" s="9">
        <v>0.97499999999999998</v>
      </c>
      <c r="DC11" s="9">
        <v>1.5780000000000001</v>
      </c>
      <c r="DD11" s="9">
        <v>2.927</v>
      </c>
      <c r="DE11" s="9">
        <v>1.478</v>
      </c>
      <c r="DF11" s="9">
        <v>1.45</v>
      </c>
      <c r="DG11" s="9">
        <v>4.8630000000000004</v>
      </c>
      <c r="DH11" s="9">
        <v>1.5640000000000001</v>
      </c>
      <c r="DI11" s="9">
        <v>3.2989999999999999</v>
      </c>
      <c r="DJ11" s="9">
        <v>7.2709999999999999</v>
      </c>
      <c r="DK11" s="9">
        <v>1.8340000000000001</v>
      </c>
      <c r="DL11" s="9">
        <v>5.4370000000000003</v>
      </c>
      <c r="DM11" s="9">
        <v>26</v>
      </c>
      <c r="DN11" s="9">
        <v>18.407</v>
      </c>
      <c r="DO11" s="9">
        <v>43.08</v>
      </c>
      <c r="DP11" s="9">
        <v>24.972999999999999</v>
      </c>
      <c r="DQ11" s="9">
        <v>8.89</v>
      </c>
      <c r="DR11" s="9">
        <v>16.082999999999998</v>
      </c>
      <c r="DS11" s="9">
        <v>0.28799999999999998</v>
      </c>
      <c r="DT11" s="9">
        <v>0.28799999999999998</v>
      </c>
      <c r="DU11" s="9">
        <v>0</v>
      </c>
      <c r="DV11" s="9">
        <v>2.1890000000000001</v>
      </c>
      <c r="DW11" s="9">
        <v>0.33</v>
      </c>
      <c r="DX11" s="9">
        <v>1.86</v>
      </c>
      <c r="DY11" s="9">
        <v>7.2709999999999999</v>
      </c>
      <c r="DZ11" s="9">
        <v>3.3130000000000002</v>
      </c>
      <c r="EA11" s="9">
        <v>3.9580000000000002</v>
      </c>
      <c r="EB11" s="9">
        <v>15.225</v>
      </c>
      <c r="EC11" s="9">
        <v>4.9589999999999996</v>
      </c>
      <c r="ED11" s="9">
        <v>10.266</v>
      </c>
      <c r="EE11" s="9">
        <v>52</v>
      </c>
      <c r="EF11" s="9">
        <v>52</v>
      </c>
      <c r="EG11" s="9">
        <v>80.991</v>
      </c>
      <c r="EH11" s="9">
        <v>14.692</v>
      </c>
      <c r="EI11" s="9">
        <v>4.1749999999999998</v>
      </c>
      <c r="EJ11" s="9">
        <v>10.516999999999999</v>
      </c>
      <c r="EK11" s="9">
        <v>0.28799999999999998</v>
      </c>
      <c r="EL11" s="9">
        <v>0.28799999999999998</v>
      </c>
      <c r="EM11" s="9">
        <v>0</v>
      </c>
      <c r="EN11" s="9">
        <v>1.8640000000000001</v>
      </c>
      <c r="EO11" s="9">
        <v>0.33</v>
      </c>
      <c r="EP11" s="9">
        <v>1.5349999999999999</v>
      </c>
      <c r="EQ11" s="9">
        <v>4.2690000000000001</v>
      </c>
      <c r="ER11" s="9">
        <v>1.9059999999999999</v>
      </c>
      <c r="ES11" s="9">
        <v>2.363</v>
      </c>
      <c r="ET11" s="9">
        <v>8.2710000000000008</v>
      </c>
      <c r="EU11" s="9">
        <v>1.6519999999999999</v>
      </c>
      <c r="EV11" s="9">
        <v>6.6189999999999998</v>
      </c>
      <c r="EW11" s="9">
        <v>52</v>
      </c>
      <c r="EX11" s="9">
        <v>26</v>
      </c>
      <c r="EY11" s="9">
        <v>76.073999999999998</v>
      </c>
      <c r="EZ11" s="9">
        <v>10.281000000000001</v>
      </c>
      <c r="FA11" s="9">
        <v>4.7140000000000004</v>
      </c>
      <c r="FB11" s="9">
        <v>5.5659999999999998</v>
      </c>
      <c r="FC11" s="9">
        <v>0</v>
      </c>
      <c r="FD11" s="9">
        <v>0</v>
      </c>
      <c r="FE11" s="9">
        <v>0</v>
      </c>
      <c r="FF11" s="9">
        <v>0.32500000000000001</v>
      </c>
      <c r="FG11" s="9">
        <v>0</v>
      </c>
      <c r="FH11" s="9">
        <v>0.32500000000000001</v>
      </c>
      <c r="FI11" s="9">
        <v>3.0019999999999998</v>
      </c>
      <c r="FJ11" s="9">
        <v>1.407</v>
      </c>
      <c r="FK11" s="9">
        <v>1.595</v>
      </c>
      <c r="FL11" s="9">
        <v>6.9539999999999997</v>
      </c>
      <c r="FM11" s="9">
        <v>3.3069999999999999</v>
      </c>
      <c r="FN11" s="9">
        <v>3.6459999999999999</v>
      </c>
      <c r="FO11" s="9">
        <v>100.44499999999999</v>
      </c>
      <c r="FP11" s="9">
        <v>182.30799999999999</v>
      </c>
      <c r="FQ11" s="9">
        <v>89.141999999999996</v>
      </c>
      <c r="FR11" s="9">
        <v>2.8210000000000002</v>
      </c>
      <c r="FS11" s="9">
        <v>0.38900000000000001</v>
      </c>
      <c r="FT11" s="9">
        <v>2.4319999999999999</v>
      </c>
      <c r="FU11" s="9">
        <v>0.27800000000000002</v>
      </c>
      <c r="FV11" s="9">
        <v>0</v>
      </c>
      <c r="FW11" s="9">
        <v>0.27800000000000002</v>
      </c>
      <c r="FX11" s="9">
        <v>0.38900000000000001</v>
      </c>
      <c r="FY11" s="9">
        <v>0.38900000000000001</v>
      </c>
      <c r="FZ11" s="9">
        <v>0</v>
      </c>
      <c r="GA11" s="9">
        <v>0</v>
      </c>
      <c r="GB11" s="9">
        <v>0</v>
      </c>
      <c r="GC11" s="9">
        <v>0</v>
      </c>
      <c r="GD11" s="9">
        <v>2.153</v>
      </c>
      <c r="GE11" s="9">
        <v>0</v>
      </c>
      <c r="GF11" s="9">
        <v>2.153</v>
      </c>
      <c r="GG11" s="9">
        <v>81.578999999999994</v>
      </c>
      <c r="GH11" s="9">
        <v>0</v>
      </c>
      <c r="GI11" s="9">
        <v>125.70399999999999</v>
      </c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>
        <v>0</v>
      </c>
    </row>
    <row r="12" spans="1:251">
      <c r="A12" s="10">
        <v>42401</v>
      </c>
      <c r="B12" s="9">
        <v>0.86099999999999999</v>
      </c>
      <c r="C12" s="9">
        <v>5.55</v>
      </c>
      <c r="D12" s="9">
        <v>2.9820000000000002</v>
      </c>
      <c r="E12" s="9">
        <v>2.5680000000000001</v>
      </c>
      <c r="F12" s="9">
        <v>11.061</v>
      </c>
      <c r="G12" s="9">
        <v>5.1909999999999998</v>
      </c>
      <c r="H12" s="9">
        <v>5.87</v>
      </c>
      <c r="I12" s="9">
        <v>52</v>
      </c>
      <c r="J12" s="9">
        <v>52</v>
      </c>
      <c r="K12" s="9">
        <v>52</v>
      </c>
      <c r="L12" s="9">
        <v>114.517</v>
      </c>
      <c r="M12" s="9">
        <v>43.033000000000001</v>
      </c>
      <c r="N12" s="9">
        <v>71.483999999999995</v>
      </c>
      <c r="O12" s="9">
        <v>10.388</v>
      </c>
      <c r="P12" s="9">
        <v>3.871</v>
      </c>
      <c r="Q12" s="9">
        <v>6.5170000000000003</v>
      </c>
      <c r="R12" s="9">
        <v>19.129000000000001</v>
      </c>
      <c r="S12" s="9">
        <v>9.0090000000000003</v>
      </c>
      <c r="T12" s="9">
        <v>10.119</v>
      </c>
      <c r="U12" s="9">
        <v>30.934999999999999</v>
      </c>
      <c r="V12" s="9">
        <v>10.37</v>
      </c>
      <c r="W12" s="9">
        <v>20.564</v>
      </c>
      <c r="X12" s="9">
        <v>54.064999999999998</v>
      </c>
      <c r="Y12" s="9">
        <v>19.782</v>
      </c>
      <c r="Z12" s="9">
        <v>34.283999999999999</v>
      </c>
      <c r="AA12" s="9">
        <v>47</v>
      </c>
      <c r="AB12" s="9">
        <v>36.341999999999999</v>
      </c>
      <c r="AC12" s="9">
        <v>47.823999999999998</v>
      </c>
      <c r="AD12" s="9">
        <v>111.831</v>
      </c>
      <c r="AE12" s="9">
        <v>41.037999999999997</v>
      </c>
      <c r="AF12" s="9">
        <v>70.793000000000006</v>
      </c>
      <c r="AG12" s="9">
        <v>10.388</v>
      </c>
      <c r="AH12" s="9">
        <v>3.871</v>
      </c>
      <c r="AI12" s="9">
        <v>6.5170000000000003</v>
      </c>
      <c r="AJ12" s="9">
        <v>18.431000000000001</v>
      </c>
      <c r="AK12" s="9">
        <v>8.6310000000000002</v>
      </c>
      <c r="AL12" s="9">
        <v>9.8000000000000007</v>
      </c>
      <c r="AM12" s="9">
        <v>30.934999999999999</v>
      </c>
      <c r="AN12" s="9">
        <v>10.37</v>
      </c>
      <c r="AO12" s="9">
        <v>20.564</v>
      </c>
      <c r="AP12" s="9">
        <v>52.076999999999998</v>
      </c>
      <c r="AQ12" s="9">
        <v>18.164999999999999</v>
      </c>
      <c r="AR12" s="9">
        <v>33.911999999999999</v>
      </c>
      <c r="AS12" s="9">
        <v>47</v>
      </c>
      <c r="AT12" s="9">
        <v>32.899000000000001</v>
      </c>
      <c r="AU12" s="9">
        <v>47.8</v>
      </c>
      <c r="AV12" s="9">
        <v>46.639000000000003</v>
      </c>
      <c r="AW12" s="9">
        <v>22.530999999999999</v>
      </c>
      <c r="AX12" s="9">
        <v>24.108000000000001</v>
      </c>
      <c r="AY12" s="9">
        <v>4.9550000000000001</v>
      </c>
      <c r="AZ12" s="9">
        <v>2.222</v>
      </c>
      <c r="BA12" s="9">
        <v>2.7330000000000001</v>
      </c>
      <c r="BB12" s="9">
        <v>10.096</v>
      </c>
      <c r="BC12" s="9">
        <v>4.12</v>
      </c>
      <c r="BD12" s="9">
        <v>5.9770000000000003</v>
      </c>
      <c r="BE12" s="9">
        <v>13.805</v>
      </c>
      <c r="BF12" s="9">
        <v>6.6710000000000003</v>
      </c>
      <c r="BG12" s="9">
        <v>7.1340000000000003</v>
      </c>
      <c r="BH12" s="9">
        <v>17.782</v>
      </c>
      <c r="BI12" s="9">
        <v>9.5190000000000001</v>
      </c>
      <c r="BJ12" s="9">
        <v>8.2629999999999999</v>
      </c>
      <c r="BK12" s="9">
        <v>31.065000000000001</v>
      </c>
      <c r="BL12" s="9">
        <v>36.229999999999997</v>
      </c>
      <c r="BM12" s="9">
        <v>26</v>
      </c>
      <c r="BN12" s="9">
        <v>39.442999999999998</v>
      </c>
      <c r="BO12" s="9">
        <v>14.784000000000001</v>
      </c>
      <c r="BP12" s="9">
        <v>24.66</v>
      </c>
      <c r="BQ12" s="9">
        <v>3.8090000000000002</v>
      </c>
      <c r="BR12" s="9">
        <v>1.288</v>
      </c>
      <c r="BS12" s="9">
        <v>2.52</v>
      </c>
      <c r="BT12" s="9">
        <v>7.2</v>
      </c>
      <c r="BU12" s="9">
        <v>4.1849999999999996</v>
      </c>
      <c r="BV12" s="9">
        <v>3.0150000000000001</v>
      </c>
      <c r="BW12" s="9">
        <v>11.026999999999999</v>
      </c>
      <c r="BX12" s="9">
        <v>3.03</v>
      </c>
      <c r="BY12" s="9">
        <v>7.9969999999999999</v>
      </c>
      <c r="BZ12" s="9">
        <v>17.408000000000001</v>
      </c>
      <c r="CA12" s="9">
        <v>6.2809999999999997</v>
      </c>
      <c r="CB12" s="9">
        <v>11.127000000000001</v>
      </c>
      <c r="CC12" s="9">
        <v>27.007999999999999</v>
      </c>
      <c r="CD12" s="9">
        <v>16.213000000000001</v>
      </c>
      <c r="CE12" s="9">
        <v>43.018999999999998</v>
      </c>
      <c r="CF12" s="9">
        <v>22.934000000000001</v>
      </c>
      <c r="CG12" s="9">
        <v>9.7349999999999994</v>
      </c>
      <c r="CH12" s="9">
        <v>13.199</v>
      </c>
      <c r="CI12" s="9">
        <v>2.2709999999999999</v>
      </c>
      <c r="CJ12" s="9">
        <v>0.47699999999999998</v>
      </c>
      <c r="CK12" s="9">
        <v>1.794</v>
      </c>
      <c r="CL12" s="9">
        <v>4.9320000000000004</v>
      </c>
      <c r="CM12" s="9">
        <v>2.9390000000000001</v>
      </c>
      <c r="CN12" s="9">
        <v>1.9930000000000001</v>
      </c>
      <c r="CO12" s="9">
        <v>4.8609999999999998</v>
      </c>
      <c r="CP12" s="9">
        <v>2.6040000000000001</v>
      </c>
      <c r="CQ12" s="9">
        <v>2.2570000000000001</v>
      </c>
      <c r="CR12" s="9">
        <v>10.87</v>
      </c>
      <c r="CS12" s="9">
        <v>3.7149999999999999</v>
      </c>
      <c r="CT12" s="9">
        <v>7.1550000000000002</v>
      </c>
      <c r="CU12" s="9">
        <v>26</v>
      </c>
      <c r="CV12" s="9">
        <v>15.957000000000001</v>
      </c>
      <c r="CW12" s="9">
        <v>52</v>
      </c>
      <c r="CX12" s="9">
        <v>16.509</v>
      </c>
      <c r="CY12" s="9">
        <v>5.0490000000000004</v>
      </c>
      <c r="CZ12" s="9">
        <v>11.46</v>
      </c>
      <c r="DA12" s="9">
        <v>1.538</v>
      </c>
      <c r="DB12" s="9">
        <v>0.81200000000000006</v>
      </c>
      <c r="DC12" s="9">
        <v>0.72599999999999998</v>
      </c>
      <c r="DD12" s="9">
        <v>2.2679999999999998</v>
      </c>
      <c r="DE12" s="9">
        <v>1.2450000000000001</v>
      </c>
      <c r="DF12" s="9">
        <v>1.0229999999999999</v>
      </c>
      <c r="DG12" s="9">
        <v>6.1660000000000004</v>
      </c>
      <c r="DH12" s="9">
        <v>0.42599999999999999</v>
      </c>
      <c r="DI12" s="9">
        <v>5.74</v>
      </c>
      <c r="DJ12" s="9">
        <v>6.5369999999999999</v>
      </c>
      <c r="DK12" s="9">
        <v>2.5659999999999998</v>
      </c>
      <c r="DL12" s="9">
        <v>3.972</v>
      </c>
      <c r="DM12" s="9">
        <v>28.667000000000002</v>
      </c>
      <c r="DN12" s="9">
        <v>37.656999999999996</v>
      </c>
      <c r="DO12" s="9">
        <v>28.344000000000001</v>
      </c>
      <c r="DP12" s="9">
        <v>25.748999999999999</v>
      </c>
      <c r="DQ12" s="9">
        <v>3.722</v>
      </c>
      <c r="DR12" s="9">
        <v>22.026</v>
      </c>
      <c r="DS12" s="9">
        <v>1.6240000000000001</v>
      </c>
      <c r="DT12" s="9">
        <v>0.36099999999999999</v>
      </c>
      <c r="DU12" s="9">
        <v>1.2629999999999999</v>
      </c>
      <c r="DV12" s="9">
        <v>1.1339999999999999</v>
      </c>
      <c r="DW12" s="9">
        <v>0.32600000000000001</v>
      </c>
      <c r="DX12" s="9">
        <v>0.80800000000000005</v>
      </c>
      <c r="DY12" s="9">
        <v>6.1029999999999998</v>
      </c>
      <c r="DZ12" s="9">
        <v>0.67</v>
      </c>
      <c r="EA12" s="9">
        <v>5.4329999999999998</v>
      </c>
      <c r="EB12" s="9">
        <v>16.888000000000002</v>
      </c>
      <c r="EC12" s="9">
        <v>2.3650000000000002</v>
      </c>
      <c r="ED12" s="9">
        <v>14.523</v>
      </c>
      <c r="EE12" s="9">
        <v>66.44</v>
      </c>
      <c r="EF12" s="9">
        <v>118.76900000000001</v>
      </c>
      <c r="EG12" s="9">
        <v>53.155999999999999</v>
      </c>
      <c r="EH12" s="9">
        <v>17.751000000000001</v>
      </c>
      <c r="EI12" s="9">
        <v>2.7029999999999998</v>
      </c>
      <c r="EJ12" s="9">
        <v>15.048</v>
      </c>
      <c r="EK12" s="9">
        <v>1.234</v>
      </c>
      <c r="EL12" s="9">
        <v>0.36099999999999999</v>
      </c>
      <c r="EM12" s="9">
        <v>0.872</v>
      </c>
      <c r="EN12" s="9">
        <v>0.76500000000000001</v>
      </c>
      <c r="EO12" s="9">
        <v>0.32600000000000001</v>
      </c>
      <c r="EP12" s="9">
        <v>0.439</v>
      </c>
      <c r="EQ12" s="9">
        <v>3.302</v>
      </c>
      <c r="ER12" s="9">
        <v>0.41799999999999998</v>
      </c>
      <c r="ES12" s="9">
        <v>2.8839999999999999</v>
      </c>
      <c r="ET12" s="9">
        <v>12.451000000000001</v>
      </c>
      <c r="EU12" s="9">
        <v>1.5980000000000001</v>
      </c>
      <c r="EV12" s="9">
        <v>10.853</v>
      </c>
      <c r="EW12" s="9">
        <v>104</v>
      </c>
      <c r="EX12" s="9">
        <v>91.778000000000006</v>
      </c>
      <c r="EY12" s="9">
        <v>97.322000000000003</v>
      </c>
      <c r="EZ12" s="9">
        <v>7.9980000000000002</v>
      </c>
      <c r="FA12" s="9">
        <v>1.02</v>
      </c>
      <c r="FB12" s="9">
        <v>6.9779999999999998</v>
      </c>
      <c r="FC12" s="9">
        <v>0.39</v>
      </c>
      <c r="FD12" s="9">
        <v>0</v>
      </c>
      <c r="FE12" s="9">
        <v>0.39</v>
      </c>
      <c r="FF12" s="9">
        <v>0.36899999999999999</v>
      </c>
      <c r="FG12" s="9">
        <v>0</v>
      </c>
      <c r="FH12" s="9">
        <v>0.36899999999999999</v>
      </c>
      <c r="FI12" s="9">
        <v>2.8010000000000002</v>
      </c>
      <c r="FJ12" s="9">
        <v>0.252</v>
      </c>
      <c r="FK12" s="9">
        <v>2.5489999999999999</v>
      </c>
      <c r="FL12" s="9">
        <v>4.4370000000000003</v>
      </c>
      <c r="FM12" s="9">
        <v>0.76800000000000002</v>
      </c>
      <c r="FN12" s="9">
        <v>3.67</v>
      </c>
      <c r="FO12" s="9">
        <v>52</v>
      </c>
      <c r="FP12" s="9">
        <v>414.50299999999999</v>
      </c>
      <c r="FQ12" s="9">
        <v>50.88</v>
      </c>
      <c r="FR12" s="9">
        <v>2.6859999999999999</v>
      </c>
      <c r="FS12" s="9">
        <v>1.996</v>
      </c>
      <c r="FT12" s="9">
        <v>0.69</v>
      </c>
      <c r="FU12" s="9">
        <v>0</v>
      </c>
      <c r="FV12" s="9">
        <v>0</v>
      </c>
      <c r="FW12" s="9">
        <v>0</v>
      </c>
      <c r="FX12" s="9">
        <v>0.69799999999999995</v>
      </c>
      <c r="FY12" s="9">
        <v>0.379</v>
      </c>
      <c r="FZ12" s="9">
        <v>0.31900000000000001</v>
      </c>
      <c r="GA12" s="9">
        <v>0</v>
      </c>
      <c r="GB12" s="9">
        <v>0</v>
      </c>
      <c r="GC12" s="9">
        <v>0</v>
      </c>
      <c r="GD12" s="9">
        <v>1.988</v>
      </c>
      <c r="GE12" s="9">
        <v>1.617</v>
      </c>
      <c r="GF12" s="9">
        <v>0.371</v>
      </c>
      <c r="GG12" s="9">
        <v>52</v>
      </c>
      <c r="GH12" s="9">
        <v>52</v>
      </c>
      <c r="GI12" s="9">
        <v>31.651</v>
      </c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0.94699999999999995</v>
      </c>
      <c r="C13" s="9">
        <v>5.85</v>
      </c>
      <c r="D13" s="9">
        <v>2.5409999999999999</v>
      </c>
      <c r="E13" s="9">
        <v>3.3090000000000002</v>
      </c>
      <c r="F13" s="9">
        <v>7.1740000000000004</v>
      </c>
      <c r="G13" s="9">
        <v>3.3</v>
      </c>
      <c r="H13" s="9">
        <v>3.8740000000000001</v>
      </c>
      <c r="I13" s="9">
        <v>47</v>
      </c>
      <c r="J13" s="9">
        <v>50.328000000000003</v>
      </c>
      <c r="K13" s="9">
        <v>47</v>
      </c>
      <c r="L13" s="9">
        <v>123.307</v>
      </c>
      <c r="M13" s="9">
        <v>46.829000000000001</v>
      </c>
      <c r="N13" s="9">
        <v>76.477999999999994</v>
      </c>
      <c r="O13" s="9">
        <v>11.769</v>
      </c>
      <c r="P13" s="9">
        <v>6.0839999999999996</v>
      </c>
      <c r="Q13" s="9">
        <v>5.6849999999999996</v>
      </c>
      <c r="R13" s="9">
        <v>20.872</v>
      </c>
      <c r="S13" s="9">
        <v>8.3369999999999997</v>
      </c>
      <c r="T13" s="9">
        <v>12.535</v>
      </c>
      <c r="U13" s="9">
        <v>37.173999999999999</v>
      </c>
      <c r="V13" s="9">
        <v>17.359000000000002</v>
      </c>
      <c r="W13" s="9">
        <v>19.815000000000001</v>
      </c>
      <c r="X13" s="9">
        <v>53.493000000000002</v>
      </c>
      <c r="Y13" s="9">
        <v>15.048999999999999</v>
      </c>
      <c r="Z13" s="9">
        <v>38.444000000000003</v>
      </c>
      <c r="AA13" s="9">
        <v>34</v>
      </c>
      <c r="AB13" s="9">
        <v>26</v>
      </c>
      <c r="AC13" s="9">
        <v>51.792000000000002</v>
      </c>
      <c r="AD13" s="9">
        <v>121.40300000000001</v>
      </c>
      <c r="AE13" s="9">
        <v>46.24</v>
      </c>
      <c r="AF13" s="9">
        <v>75.162999999999997</v>
      </c>
      <c r="AG13" s="9">
        <v>11.433</v>
      </c>
      <c r="AH13" s="9">
        <v>5.7489999999999997</v>
      </c>
      <c r="AI13" s="9">
        <v>5.6849999999999996</v>
      </c>
      <c r="AJ13" s="9">
        <v>20.59</v>
      </c>
      <c r="AK13" s="9">
        <v>8.3369999999999997</v>
      </c>
      <c r="AL13" s="9">
        <v>12.253</v>
      </c>
      <c r="AM13" s="9">
        <v>37.173999999999999</v>
      </c>
      <c r="AN13" s="9">
        <v>17.359000000000002</v>
      </c>
      <c r="AO13" s="9">
        <v>19.815000000000001</v>
      </c>
      <c r="AP13" s="9">
        <v>52.206000000000003</v>
      </c>
      <c r="AQ13" s="9">
        <v>14.795999999999999</v>
      </c>
      <c r="AR13" s="9">
        <v>37.409999999999997</v>
      </c>
      <c r="AS13" s="9">
        <v>34</v>
      </c>
      <c r="AT13" s="9">
        <v>26</v>
      </c>
      <c r="AU13" s="9">
        <v>51.042000000000002</v>
      </c>
      <c r="AV13" s="9">
        <v>42.942999999999998</v>
      </c>
      <c r="AW13" s="9">
        <v>19.524999999999999</v>
      </c>
      <c r="AX13" s="9">
        <v>23.417999999999999</v>
      </c>
      <c r="AY13" s="9">
        <v>2.7850000000000001</v>
      </c>
      <c r="AZ13" s="9">
        <v>2.4089999999999998</v>
      </c>
      <c r="BA13" s="9">
        <v>0.376</v>
      </c>
      <c r="BB13" s="9">
        <v>9.75</v>
      </c>
      <c r="BC13" s="9">
        <v>5.23</v>
      </c>
      <c r="BD13" s="9">
        <v>4.5199999999999996</v>
      </c>
      <c r="BE13" s="9">
        <v>15.521000000000001</v>
      </c>
      <c r="BF13" s="9">
        <v>6.9349999999999996</v>
      </c>
      <c r="BG13" s="9">
        <v>8.5850000000000009</v>
      </c>
      <c r="BH13" s="9">
        <v>14.887</v>
      </c>
      <c r="BI13" s="9">
        <v>4.95</v>
      </c>
      <c r="BJ13" s="9">
        <v>9.9359999999999999</v>
      </c>
      <c r="BK13" s="9">
        <v>26</v>
      </c>
      <c r="BL13" s="9">
        <v>17.722999999999999</v>
      </c>
      <c r="BM13" s="9">
        <v>39.508000000000003</v>
      </c>
      <c r="BN13" s="9">
        <v>44.250999999999998</v>
      </c>
      <c r="BO13" s="9">
        <v>13.901</v>
      </c>
      <c r="BP13" s="9">
        <v>30.35</v>
      </c>
      <c r="BQ13" s="9">
        <v>6.8339999999999996</v>
      </c>
      <c r="BR13" s="9">
        <v>2.9780000000000002</v>
      </c>
      <c r="BS13" s="9">
        <v>3.8559999999999999</v>
      </c>
      <c r="BT13" s="9">
        <v>6.6289999999999996</v>
      </c>
      <c r="BU13" s="9">
        <v>1.589</v>
      </c>
      <c r="BV13" s="9">
        <v>5.04</v>
      </c>
      <c r="BW13" s="9">
        <v>12.051</v>
      </c>
      <c r="BX13" s="9">
        <v>5.2290000000000001</v>
      </c>
      <c r="BY13" s="9">
        <v>6.8220000000000001</v>
      </c>
      <c r="BZ13" s="9">
        <v>18.736999999999998</v>
      </c>
      <c r="CA13" s="9">
        <v>4.1050000000000004</v>
      </c>
      <c r="CB13" s="9">
        <v>14.632</v>
      </c>
      <c r="CC13" s="9">
        <v>30</v>
      </c>
      <c r="CD13" s="9">
        <v>25.401</v>
      </c>
      <c r="CE13" s="9">
        <v>43.41</v>
      </c>
      <c r="CF13" s="9">
        <v>22.821000000000002</v>
      </c>
      <c r="CG13" s="9">
        <v>8.0350000000000001</v>
      </c>
      <c r="CH13" s="9">
        <v>14.787000000000001</v>
      </c>
      <c r="CI13" s="9">
        <v>3.1179999999999999</v>
      </c>
      <c r="CJ13" s="9">
        <v>1.3140000000000001</v>
      </c>
      <c r="CK13" s="9">
        <v>1.804</v>
      </c>
      <c r="CL13" s="9">
        <v>4.6289999999999996</v>
      </c>
      <c r="CM13" s="9">
        <v>1.248</v>
      </c>
      <c r="CN13" s="9">
        <v>3.3809999999999998</v>
      </c>
      <c r="CO13" s="9">
        <v>8.0410000000000004</v>
      </c>
      <c r="CP13" s="9">
        <v>3.3239999999999998</v>
      </c>
      <c r="CQ13" s="9">
        <v>4.7169999999999996</v>
      </c>
      <c r="CR13" s="9">
        <v>7.0330000000000004</v>
      </c>
      <c r="CS13" s="9">
        <v>2.1480000000000001</v>
      </c>
      <c r="CT13" s="9">
        <v>4.8849999999999998</v>
      </c>
      <c r="CU13" s="9">
        <v>26</v>
      </c>
      <c r="CV13" s="9">
        <v>24.347000000000001</v>
      </c>
      <c r="CW13" s="9">
        <v>26</v>
      </c>
      <c r="CX13" s="9">
        <v>21.428999999999998</v>
      </c>
      <c r="CY13" s="9">
        <v>5.8659999999999997</v>
      </c>
      <c r="CZ13" s="9">
        <v>15.563000000000001</v>
      </c>
      <c r="DA13" s="9">
        <v>3.7149999999999999</v>
      </c>
      <c r="DB13" s="9">
        <v>1.663</v>
      </c>
      <c r="DC13" s="9">
        <v>2.052</v>
      </c>
      <c r="DD13" s="9">
        <v>2</v>
      </c>
      <c r="DE13" s="9">
        <v>0.34</v>
      </c>
      <c r="DF13" s="9">
        <v>1.66</v>
      </c>
      <c r="DG13" s="9">
        <v>4.01</v>
      </c>
      <c r="DH13" s="9">
        <v>1.905</v>
      </c>
      <c r="DI13" s="9">
        <v>2.105</v>
      </c>
      <c r="DJ13" s="9">
        <v>11.704000000000001</v>
      </c>
      <c r="DK13" s="9">
        <v>1.9570000000000001</v>
      </c>
      <c r="DL13" s="9">
        <v>9.7469999999999999</v>
      </c>
      <c r="DM13" s="9">
        <v>52</v>
      </c>
      <c r="DN13" s="9">
        <v>26</v>
      </c>
      <c r="DO13" s="9">
        <v>52</v>
      </c>
      <c r="DP13" s="9">
        <v>34.21</v>
      </c>
      <c r="DQ13" s="9">
        <v>12.814</v>
      </c>
      <c r="DR13" s="9">
        <v>21.396000000000001</v>
      </c>
      <c r="DS13" s="9">
        <v>1.8140000000000001</v>
      </c>
      <c r="DT13" s="9">
        <v>0.36199999999999999</v>
      </c>
      <c r="DU13" s="9">
        <v>1.4530000000000001</v>
      </c>
      <c r="DV13" s="9">
        <v>4.2110000000000003</v>
      </c>
      <c r="DW13" s="9">
        <v>1.518</v>
      </c>
      <c r="DX13" s="9">
        <v>2.6930000000000001</v>
      </c>
      <c r="DY13" s="9">
        <v>9.6020000000000003</v>
      </c>
      <c r="DZ13" s="9">
        <v>5.194</v>
      </c>
      <c r="EA13" s="9">
        <v>4.4080000000000004</v>
      </c>
      <c r="EB13" s="9">
        <v>18.582000000000001</v>
      </c>
      <c r="EC13" s="9">
        <v>5.74</v>
      </c>
      <c r="ED13" s="9">
        <v>12.842000000000001</v>
      </c>
      <c r="EE13" s="9">
        <v>52</v>
      </c>
      <c r="EF13" s="9">
        <v>34.421999999999997</v>
      </c>
      <c r="EG13" s="9">
        <v>52</v>
      </c>
      <c r="EH13" s="9">
        <v>18.701000000000001</v>
      </c>
      <c r="EI13" s="9">
        <v>6.1470000000000002</v>
      </c>
      <c r="EJ13" s="9">
        <v>12.554</v>
      </c>
      <c r="EK13" s="9">
        <v>1.4950000000000001</v>
      </c>
      <c r="EL13" s="9">
        <v>0.36199999999999999</v>
      </c>
      <c r="EM13" s="9">
        <v>1.133</v>
      </c>
      <c r="EN13" s="9">
        <v>1.4159999999999999</v>
      </c>
      <c r="EO13" s="9">
        <v>0.36199999999999999</v>
      </c>
      <c r="EP13" s="9">
        <v>1.054</v>
      </c>
      <c r="EQ13" s="9">
        <v>6.234</v>
      </c>
      <c r="ER13" s="9">
        <v>2.9940000000000002</v>
      </c>
      <c r="ES13" s="9">
        <v>3.24</v>
      </c>
      <c r="ET13" s="9">
        <v>9.5559999999999992</v>
      </c>
      <c r="EU13" s="9">
        <v>2.4289999999999998</v>
      </c>
      <c r="EV13" s="9">
        <v>7.1269999999999998</v>
      </c>
      <c r="EW13" s="9">
        <v>51.985999999999997</v>
      </c>
      <c r="EX13" s="9">
        <v>26</v>
      </c>
      <c r="EY13" s="9">
        <v>52</v>
      </c>
      <c r="EZ13" s="9">
        <v>15.509</v>
      </c>
      <c r="FA13" s="9">
        <v>6.6680000000000001</v>
      </c>
      <c r="FB13" s="9">
        <v>8.8420000000000005</v>
      </c>
      <c r="FC13" s="9">
        <v>0.32</v>
      </c>
      <c r="FD13" s="9">
        <v>0</v>
      </c>
      <c r="FE13" s="9">
        <v>0.32</v>
      </c>
      <c r="FF13" s="9">
        <v>2.7959999999999998</v>
      </c>
      <c r="FG13" s="9">
        <v>1.1559999999999999</v>
      </c>
      <c r="FH13" s="9">
        <v>1.64</v>
      </c>
      <c r="FI13" s="9">
        <v>3.3679999999999999</v>
      </c>
      <c r="FJ13" s="9">
        <v>2.2000000000000002</v>
      </c>
      <c r="FK13" s="9">
        <v>1.167</v>
      </c>
      <c r="FL13" s="9">
        <v>9.0259999999999998</v>
      </c>
      <c r="FM13" s="9">
        <v>3.3109999999999999</v>
      </c>
      <c r="FN13" s="9">
        <v>5.7149999999999999</v>
      </c>
      <c r="FO13" s="9">
        <v>52</v>
      </c>
      <c r="FP13" s="9">
        <v>49.250999999999998</v>
      </c>
      <c r="FQ13" s="9">
        <v>52</v>
      </c>
      <c r="FR13" s="9">
        <v>1.9039999999999999</v>
      </c>
      <c r="FS13" s="9">
        <v>0.58899999999999997</v>
      </c>
      <c r="FT13" s="9">
        <v>1.3149999999999999</v>
      </c>
      <c r="FU13" s="9">
        <v>0.33500000000000002</v>
      </c>
      <c r="FV13" s="9">
        <v>0.33500000000000002</v>
      </c>
      <c r="FW13" s="9">
        <v>0</v>
      </c>
      <c r="FX13" s="9">
        <v>0.28100000000000003</v>
      </c>
      <c r="FY13" s="9">
        <v>0</v>
      </c>
      <c r="FZ13" s="9">
        <v>0.28100000000000003</v>
      </c>
      <c r="GA13" s="9">
        <v>0</v>
      </c>
      <c r="GB13" s="9">
        <v>0</v>
      </c>
      <c r="GC13" s="9">
        <v>0</v>
      </c>
      <c r="GD13" s="9">
        <v>1.2869999999999999</v>
      </c>
      <c r="GE13" s="9">
        <v>0.253</v>
      </c>
      <c r="GF13" s="9">
        <v>1.0329999999999999</v>
      </c>
      <c r="GG13" s="9">
        <v>205.75899999999999</v>
      </c>
      <c r="GH13" s="9">
        <v>90.11</v>
      </c>
      <c r="GI13" s="9">
        <v>250.13499999999999</v>
      </c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1.89</v>
      </c>
      <c r="C14" s="9">
        <v>2.4129999999999998</v>
      </c>
      <c r="D14" s="9">
        <v>1.232</v>
      </c>
      <c r="E14" s="9">
        <v>1.181</v>
      </c>
      <c r="F14" s="9">
        <v>8.9540000000000006</v>
      </c>
      <c r="G14" s="9">
        <v>3.6419999999999999</v>
      </c>
      <c r="H14" s="9">
        <v>5.3120000000000003</v>
      </c>
      <c r="I14" s="9">
        <v>52</v>
      </c>
      <c r="J14" s="9">
        <v>52</v>
      </c>
      <c r="K14" s="9">
        <v>52</v>
      </c>
      <c r="L14" s="9">
        <v>113.502</v>
      </c>
      <c r="M14" s="9">
        <v>39.497</v>
      </c>
      <c r="N14" s="9">
        <v>74.004000000000005</v>
      </c>
      <c r="O14" s="9">
        <v>12.5</v>
      </c>
      <c r="P14" s="9">
        <v>3.552</v>
      </c>
      <c r="Q14" s="9">
        <v>8.9480000000000004</v>
      </c>
      <c r="R14" s="9">
        <v>17.585000000000001</v>
      </c>
      <c r="S14" s="9">
        <v>9.2509999999999994</v>
      </c>
      <c r="T14" s="9">
        <v>8.3339999999999996</v>
      </c>
      <c r="U14" s="9">
        <v>28.981000000000002</v>
      </c>
      <c r="V14" s="9">
        <v>8.9779999999999998</v>
      </c>
      <c r="W14" s="9">
        <v>20.003</v>
      </c>
      <c r="X14" s="9">
        <v>54.435000000000002</v>
      </c>
      <c r="Y14" s="9">
        <v>17.716000000000001</v>
      </c>
      <c r="Z14" s="9">
        <v>36.719000000000001</v>
      </c>
      <c r="AA14" s="9">
        <v>47.435000000000002</v>
      </c>
      <c r="AB14" s="9">
        <v>40</v>
      </c>
      <c r="AC14" s="9">
        <v>50.615000000000002</v>
      </c>
      <c r="AD14" s="9">
        <v>110.48</v>
      </c>
      <c r="AE14" s="9">
        <v>38.475999999999999</v>
      </c>
      <c r="AF14" s="9">
        <v>72.004000000000005</v>
      </c>
      <c r="AG14" s="9">
        <v>11.707000000000001</v>
      </c>
      <c r="AH14" s="9">
        <v>3.552</v>
      </c>
      <c r="AI14" s="9">
        <v>8.1549999999999994</v>
      </c>
      <c r="AJ14" s="9">
        <v>17.585000000000001</v>
      </c>
      <c r="AK14" s="9">
        <v>9.2509999999999994</v>
      </c>
      <c r="AL14" s="9">
        <v>8.3339999999999996</v>
      </c>
      <c r="AM14" s="9">
        <v>28.614999999999998</v>
      </c>
      <c r="AN14" s="9">
        <v>8.9779999999999998</v>
      </c>
      <c r="AO14" s="9">
        <v>19.635999999999999</v>
      </c>
      <c r="AP14" s="9">
        <v>52.573</v>
      </c>
      <c r="AQ14" s="9">
        <v>16.695</v>
      </c>
      <c r="AR14" s="9">
        <v>35.878999999999998</v>
      </c>
      <c r="AS14" s="9">
        <v>47</v>
      </c>
      <c r="AT14" s="9">
        <v>40</v>
      </c>
      <c r="AU14" s="9">
        <v>51.057000000000002</v>
      </c>
      <c r="AV14" s="9">
        <v>39.255000000000003</v>
      </c>
      <c r="AW14" s="9">
        <v>16.547000000000001</v>
      </c>
      <c r="AX14" s="9">
        <v>22.707999999999998</v>
      </c>
      <c r="AY14" s="9">
        <v>4.8289999999999997</v>
      </c>
      <c r="AZ14" s="9">
        <v>1.605</v>
      </c>
      <c r="BA14" s="9">
        <v>3.2240000000000002</v>
      </c>
      <c r="BB14" s="9">
        <v>6.4720000000000004</v>
      </c>
      <c r="BC14" s="9">
        <v>3.7450000000000001</v>
      </c>
      <c r="BD14" s="9">
        <v>2.7269999999999999</v>
      </c>
      <c r="BE14" s="9">
        <v>11.006</v>
      </c>
      <c r="BF14" s="9">
        <v>3.887</v>
      </c>
      <c r="BG14" s="9">
        <v>7.1189999999999998</v>
      </c>
      <c r="BH14" s="9">
        <v>16.948</v>
      </c>
      <c r="BI14" s="9">
        <v>7.31</v>
      </c>
      <c r="BJ14" s="9">
        <v>9.6379999999999999</v>
      </c>
      <c r="BK14" s="9">
        <v>36.128</v>
      </c>
      <c r="BL14" s="9">
        <v>35.274999999999999</v>
      </c>
      <c r="BM14" s="9">
        <v>37.941000000000003</v>
      </c>
      <c r="BN14" s="9">
        <v>36.512</v>
      </c>
      <c r="BO14" s="9">
        <v>10.343</v>
      </c>
      <c r="BP14" s="9">
        <v>26.169</v>
      </c>
      <c r="BQ14" s="9">
        <v>3.556</v>
      </c>
      <c r="BR14" s="9">
        <v>1.292</v>
      </c>
      <c r="BS14" s="9">
        <v>2.2639999999999998</v>
      </c>
      <c r="BT14" s="9">
        <v>6.601</v>
      </c>
      <c r="BU14" s="9">
        <v>3.3119999999999998</v>
      </c>
      <c r="BV14" s="9">
        <v>3.2890000000000001</v>
      </c>
      <c r="BW14" s="9">
        <v>10.177</v>
      </c>
      <c r="BX14" s="9">
        <v>2.5030000000000001</v>
      </c>
      <c r="BY14" s="9">
        <v>7.673</v>
      </c>
      <c r="BZ14" s="9">
        <v>16.178000000000001</v>
      </c>
      <c r="CA14" s="9">
        <v>3.2360000000000002</v>
      </c>
      <c r="CB14" s="9">
        <v>12.943</v>
      </c>
      <c r="CC14" s="9">
        <v>46.820999999999998</v>
      </c>
      <c r="CD14" s="9">
        <v>29.306999999999999</v>
      </c>
      <c r="CE14" s="9">
        <v>50.933999999999997</v>
      </c>
      <c r="CF14" s="9">
        <v>16.239000000000001</v>
      </c>
      <c r="CG14" s="9">
        <v>4.1660000000000004</v>
      </c>
      <c r="CH14" s="9">
        <v>12.071999999999999</v>
      </c>
      <c r="CI14" s="9">
        <v>0.41899999999999998</v>
      </c>
      <c r="CJ14" s="9">
        <v>0.41899999999999998</v>
      </c>
      <c r="CK14" s="9">
        <v>0</v>
      </c>
      <c r="CL14" s="9">
        <v>4.3609999999999998</v>
      </c>
      <c r="CM14" s="9">
        <v>1.7430000000000001</v>
      </c>
      <c r="CN14" s="9">
        <v>2.6179999999999999</v>
      </c>
      <c r="CO14" s="9">
        <v>5.351</v>
      </c>
      <c r="CP14" s="9">
        <v>0.85399999999999998</v>
      </c>
      <c r="CQ14" s="9">
        <v>4.4980000000000002</v>
      </c>
      <c r="CR14" s="9">
        <v>6.1079999999999997</v>
      </c>
      <c r="CS14" s="9">
        <v>1.151</v>
      </c>
      <c r="CT14" s="9">
        <v>4.9569999999999999</v>
      </c>
      <c r="CU14" s="9">
        <v>35.886000000000003</v>
      </c>
      <c r="CV14" s="9">
        <v>19.704000000000001</v>
      </c>
      <c r="CW14" s="9">
        <v>47.607999999999997</v>
      </c>
      <c r="CX14" s="9">
        <v>20.273</v>
      </c>
      <c r="CY14" s="9">
        <v>6.1769999999999996</v>
      </c>
      <c r="CZ14" s="9">
        <v>14.097</v>
      </c>
      <c r="DA14" s="9">
        <v>3.137</v>
      </c>
      <c r="DB14" s="9">
        <v>0.873</v>
      </c>
      <c r="DC14" s="9">
        <v>2.2639999999999998</v>
      </c>
      <c r="DD14" s="9">
        <v>2.2400000000000002</v>
      </c>
      <c r="DE14" s="9">
        <v>1.569</v>
      </c>
      <c r="DF14" s="9">
        <v>0.67100000000000004</v>
      </c>
      <c r="DG14" s="9">
        <v>4.8250000000000002</v>
      </c>
      <c r="DH14" s="9">
        <v>1.65</v>
      </c>
      <c r="DI14" s="9">
        <v>3.1760000000000002</v>
      </c>
      <c r="DJ14" s="9">
        <v>10.071</v>
      </c>
      <c r="DK14" s="9">
        <v>2.085</v>
      </c>
      <c r="DL14" s="9">
        <v>7.9859999999999998</v>
      </c>
      <c r="DM14" s="9">
        <v>50.61</v>
      </c>
      <c r="DN14" s="9">
        <v>33.590000000000003</v>
      </c>
      <c r="DO14" s="9">
        <v>52</v>
      </c>
      <c r="DP14" s="9">
        <v>34.713000000000001</v>
      </c>
      <c r="DQ14" s="9">
        <v>11.587</v>
      </c>
      <c r="DR14" s="9">
        <v>23.126999999999999</v>
      </c>
      <c r="DS14" s="9">
        <v>3.3210000000000002</v>
      </c>
      <c r="DT14" s="9">
        <v>0.65500000000000003</v>
      </c>
      <c r="DU14" s="9">
        <v>2.6659999999999999</v>
      </c>
      <c r="DV14" s="9">
        <v>4.5129999999999999</v>
      </c>
      <c r="DW14" s="9">
        <v>2.1949999999999998</v>
      </c>
      <c r="DX14" s="9">
        <v>2.319</v>
      </c>
      <c r="DY14" s="9">
        <v>7.4320000000000004</v>
      </c>
      <c r="DZ14" s="9">
        <v>2.5880000000000001</v>
      </c>
      <c r="EA14" s="9">
        <v>4.8440000000000003</v>
      </c>
      <c r="EB14" s="9">
        <v>19.446999999999999</v>
      </c>
      <c r="EC14" s="9">
        <v>6.149</v>
      </c>
      <c r="ED14" s="9">
        <v>13.298</v>
      </c>
      <c r="EE14" s="9">
        <v>52</v>
      </c>
      <c r="EF14" s="9">
        <v>52</v>
      </c>
      <c r="EG14" s="9">
        <v>52</v>
      </c>
      <c r="EH14" s="9">
        <v>21.713000000000001</v>
      </c>
      <c r="EI14" s="9">
        <v>5.5830000000000002</v>
      </c>
      <c r="EJ14" s="9">
        <v>16.131</v>
      </c>
      <c r="EK14" s="9">
        <v>2.4239999999999999</v>
      </c>
      <c r="EL14" s="9">
        <v>0.35899999999999999</v>
      </c>
      <c r="EM14" s="9">
        <v>2.0649999999999999</v>
      </c>
      <c r="EN14" s="9">
        <v>3.1429999999999998</v>
      </c>
      <c r="EO14" s="9">
        <v>1.8260000000000001</v>
      </c>
      <c r="EP14" s="9">
        <v>1.3169999999999999</v>
      </c>
      <c r="EQ14" s="9">
        <v>4.726</v>
      </c>
      <c r="ER14" s="9">
        <v>1.3819999999999999</v>
      </c>
      <c r="ES14" s="9">
        <v>3.3439999999999999</v>
      </c>
      <c r="ET14" s="9">
        <v>11.42</v>
      </c>
      <c r="EU14" s="9">
        <v>2.0150000000000001</v>
      </c>
      <c r="EV14" s="9">
        <v>9.4049999999999994</v>
      </c>
      <c r="EW14" s="9">
        <v>52</v>
      </c>
      <c r="EX14" s="9">
        <v>23.055</v>
      </c>
      <c r="EY14" s="9">
        <v>52</v>
      </c>
      <c r="EZ14" s="9">
        <v>13</v>
      </c>
      <c r="FA14" s="9">
        <v>6.0039999999999996</v>
      </c>
      <c r="FB14" s="9">
        <v>6.9960000000000004</v>
      </c>
      <c r="FC14" s="9">
        <v>0.89700000000000002</v>
      </c>
      <c r="FD14" s="9">
        <v>0.29599999999999999</v>
      </c>
      <c r="FE14" s="9">
        <v>0.60099999999999998</v>
      </c>
      <c r="FF14" s="9">
        <v>1.37</v>
      </c>
      <c r="FG14" s="9">
        <v>0.36899999999999999</v>
      </c>
      <c r="FH14" s="9">
        <v>1.0009999999999999</v>
      </c>
      <c r="FI14" s="9">
        <v>2.706</v>
      </c>
      <c r="FJ14" s="9">
        <v>1.206</v>
      </c>
      <c r="FK14" s="9">
        <v>1.5</v>
      </c>
      <c r="FL14" s="9">
        <v>8.0269999999999992</v>
      </c>
      <c r="FM14" s="9">
        <v>4.1340000000000003</v>
      </c>
      <c r="FN14" s="9">
        <v>3.8929999999999998</v>
      </c>
      <c r="FO14" s="9">
        <v>52</v>
      </c>
      <c r="FP14" s="9">
        <v>52</v>
      </c>
      <c r="FQ14" s="9">
        <v>52</v>
      </c>
      <c r="FR14" s="9">
        <v>3.0219999999999998</v>
      </c>
      <c r="FS14" s="9">
        <v>1.0209999999999999</v>
      </c>
      <c r="FT14" s="9">
        <v>2</v>
      </c>
      <c r="FU14" s="9">
        <v>0.79400000000000004</v>
      </c>
      <c r="FV14" s="9">
        <v>0</v>
      </c>
      <c r="FW14" s="9">
        <v>0.79400000000000004</v>
      </c>
      <c r="FX14" s="9">
        <v>0</v>
      </c>
      <c r="FY14" s="9">
        <v>0</v>
      </c>
      <c r="FZ14" s="9">
        <v>0</v>
      </c>
      <c r="GA14" s="9">
        <v>0.36699999999999999</v>
      </c>
      <c r="GB14" s="9">
        <v>0</v>
      </c>
      <c r="GC14" s="9">
        <v>0.36699999999999999</v>
      </c>
      <c r="GD14" s="9">
        <v>1.861</v>
      </c>
      <c r="GE14" s="9">
        <v>1.0209999999999999</v>
      </c>
      <c r="GF14" s="9">
        <v>0.84</v>
      </c>
      <c r="GG14" s="9">
        <v>134.21100000000001</v>
      </c>
      <c r="GH14" s="9">
        <v>999</v>
      </c>
      <c r="GI14" s="9">
        <v>43.281999999999996</v>
      </c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1.21</v>
      </c>
      <c r="C15" s="9">
        <v>4.53</v>
      </c>
      <c r="D15" s="9">
        <v>1.6659999999999999</v>
      </c>
      <c r="E15" s="9">
        <v>2.8650000000000002</v>
      </c>
      <c r="F15" s="9">
        <v>6.7869999999999999</v>
      </c>
      <c r="G15" s="9">
        <v>2.1549999999999998</v>
      </c>
      <c r="H15" s="9">
        <v>4.6310000000000002</v>
      </c>
      <c r="I15" s="9">
        <v>26</v>
      </c>
      <c r="J15" s="9">
        <v>24.332999999999998</v>
      </c>
      <c r="K15" s="9">
        <v>26</v>
      </c>
      <c r="L15" s="9">
        <v>111.10599999999999</v>
      </c>
      <c r="M15" s="9">
        <v>38.72</v>
      </c>
      <c r="N15" s="9">
        <v>72.385999999999996</v>
      </c>
      <c r="O15" s="9">
        <v>13.465</v>
      </c>
      <c r="P15" s="9">
        <v>3.9359999999999999</v>
      </c>
      <c r="Q15" s="9">
        <v>9.5289999999999999</v>
      </c>
      <c r="R15" s="9">
        <v>19.146000000000001</v>
      </c>
      <c r="S15" s="9">
        <v>6.0709999999999997</v>
      </c>
      <c r="T15" s="9">
        <v>13.074999999999999</v>
      </c>
      <c r="U15" s="9">
        <v>27.292999999999999</v>
      </c>
      <c r="V15" s="9">
        <v>9.6880000000000006</v>
      </c>
      <c r="W15" s="9">
        <v>17.605</v>
      </c>
      <c r="X15" s="9">
        <v>51.201999999999998</v>
      </c>
      <c r="Y15" s="9">
        <v>19.024999999999999</v>
      </c>
      <c r="Z15" s="9">
        <v>32.177</v>
      </c>
      <c r="AA15" s="9">
        <v>40.566000000000003</v>
      </c>
      <c r="AB15" s="9">
        <v>51</v>
      </c>
      <c r="AC15" s="9">
        <v>34</v>
      </c>
      <c r="AD15" s="9">
        <v>107.29900000000001</v>
      </c>
      <c r="AE15" s="9">
        <v>36.04</v>
      </c>
      <c r="AF15" s="9">
        <v>71.259</v>
      </c>
      <c r="AG15" s="9">
        <v>13.465</v>
      </c>
      <c r="AH15" s="9">
        <v>3.9359999999999999</v>
      </c>
      <c r="AI15" s="9">
        <v>9.5289999999999999</v>
      </c>
      <c r="AJ15" s="9">
        <v>19.146000000000001</v>
      </c>
      <c r="AK15" s="9">
        <v>6.0709999999999997</v>
      </c>
      <c r="AL15" s="9">
        <v>13.074999999999999</v>
      </c>
      <c r="AM15" s="9">
        <v>26.506</v>
      </c>
      <c r="AN15" s="9">
        <v>8.9019999999999992</v>
      </c>
      <c r="AO15" s="9">
        <v>17.605</v>
      </c>
      <c r="AP15" s="9">
        <v>48.180999999999997</v>
      </c>
      <c r="AQ15" s="9">
        <v>17.132000000000001</v>
      </c>
      <c r="AR15" s="9">
        <v>31.05</v>
      </c>
      <c r="AS15" s="9">
        <v>39</v>
      </c>
      <c r="AT15" s="9">
        <v>51</v>
      </c>
      <c r="AU15" s="9">
        <v>34</v>
      </c>
      <c r="AV15" s="9">
        <v>38.954000000000001</v>
      </c>
      <c r="AW15" s="9">
        <v>14.792999999999999</v>
      </c>
      <c r="AX15" s="9">
        <v>24.161000000000001</v>
      </c>
      <c r="AY15" s="9">
        <v>6.1550000000000002</v>
      </c>
      <c r="AZ15" s="9">
        <v>2.7090000000000001</v>
      </c>
      <c r="BA15" s="9">
        <v>3.4449999999999998</v>
      </c>
      <c r="BB15" s="9">
        <v>6.9989999999999997</v>
      </c>
      <c r="BC15" s="9">
        <v>2.077</v>
      </c>
      <c r="BD15" s="9">
        <v>4.9219999999999997</v>
      </c>
      <c r="BE15" s="9">
        <v>11.138</v>
      </c>
      <c r="BF15" s="9">
        <v>4.09</v>
      </c>
      <c r="BG15" s="9">
        <v>7.0490000000000004</v>
      </c>
      <c r="BH15" s="9">
        <v>14.662000000000001</v>
      </c>
      <c r="BI15" s="9">
        <v>5.9169999999999998</v>
      </c>
      <c r="BJ15" s="9">
        <v>8.7449999999999992</v>
      </c>
      <c r="BK15" s="9">
        <v>30.945</v>
      </c>
      <c r="BL15" s="9">
        <v>31.274000000000001</v>
      </c>
      <c r="BM15" s="9">
        <v>28.501999999999999</v>
      </c>
      <c r="BN15" s="9">
        <v>39.533000000000001</v>
      </c>
      <c r="BO15" s="9">
        <v>10.225</v>
      </c>
      <c r="BP15" s="9">
        <v>29.306999999999999</v>
      </c>
      <c r="BQ15" s="9">
        <v>3.645</v>
      </c>
      <c r="BR15" s="9">
        <v>0.42199999999999999</v>
      </c>
      <c r="BS15" s="9">
        <v>3.222</v>
      </c>
      <c r="BT15" s="9">
        <v>8.8469999999999995</v>
      </c>
      <c r="BU15" s="9">
        <v>2.0739999999999998</v>
      </c>
      <c r="BV15" s="9">
        <v>6.7729999999999997</v>
      </c>
      <c r="BW15" s="9">
        <v>9.2759999999999998</v>
      </c>
      <c r="BX15" s="9">
        <v>2.1819999999999999</v>
      </c>
      <c r="BY15" s="9">
        <v>7.0940000000000003</v>
      </c>
      <c r="BZ15" s="9">
        <v>17.765000000000001</v>
      </c>
      <c r="CA15" s="9">
        <v>5.5469999999999997</v>
      </c>
      <c r="CB15" s="9">
        <v>12.218</v>
      </c>
      <c r="CC15" s="9">
        <v>46.734000000000002</v>
      </c>
      <c r="CD15" s="9">
        <v>52</v>
      </c>
      <c r="CE15" s="9">
        <v>26</v>
      </c>
      <c r="CF15" s="9">
        <v>21.033999999999999</v>
      </c>
      <c r="CG15" s="9">
        <v>6.5010000000000003</v>
      </c>
      <c r="CH15" s="9">
        <v>14.532999999999999</v>
      </c>
      <c r="CI15" s="9">
        <v>2.7690000000000001</v>
      </c>
      <c r="CJ15" s="9">
        <v>0</v>
      </c>
      <c r="CK15" s="9">
        <v>2.7690000000000001</v>
      </c>
      <c r="CL15" s="9">
        <v>5.109</v>
      </c>
      <c r="CM15" s="9">
        <v>1.4059999999999999</v>
      </c>
      <c r="CN15" s="9">
        <v>3.7029999999999998</v>
      </c>
      <c r="CO15" s="9">
        <v>4.2709999999999999</v>
      </c>
      <c r="CP15" s="9">
        <v>0.91500000000000004</v>
      </c>
      <c r="CQ15" s="9">
        <v>3.3559999999999999</v>
      </c>
      <c r="CR15" s="9">
        <v>8.8849999999999998</v>
      </c>
      <c r="CS15" s="9">
        <v>4.181</v>
      </c>
      <c r="CT15" s="9">
        <v>4.7039999999999997</v>
      </c>
      <c r="CU15" s="9">
        <v>30.95</v>
      </c>
      <c r="CV15" s="9">
        <v>76.504000000000005</v>
      </c>
      <c r="CW15" s="9">
        <v>13.766999999999999</v>
      </c>
      <c r="CX15" s="9">
        <v>18.498999999999999</v>
      </c>
      <c r="CY15" s="9">
        <v>3.7240000000000002</v>
      </c>
      <c r="CZ15" s="9">
        <v>14.775</v>
      </c>
      <c r="DA15" s="9">
        <v>0.876</v>
      </c>
      <c r="DB15" s="9">
        <v>0.42199999999999999</v>
      </c>
      <c r="DC15" s="9">
        <v>0.45300000000000001</v>
      </c>
      <c r="DD15" s="9">
        <v>3.738</v>
      </c>
      <c r="DE15" s="9">
        <v>0.66800000000000004</v>
      </c>
      <c r="DF15" s="9">
        <v>3.07</v>
      </c>
      <c r="DG15" s="9">
        <v>5.0049999999999999</v>
      </c>
      <c r="DH15" s="9">
        <v>1.2669999999999999</v>
      </c>
      <c r="DI15" s="9">
        <v>3.738</v>
      </c>
      <c r="DJ15" s="9">
        <v>8.8800000000000008</v>
      </c>
      <c r="DK15" s="9">
        <v>1.3660000000000001</v>
      </c>
      <c r="DL15" s="9">
        <v>7.5140000000000002</v>
      </c>
      <c r="DM15" s="9">
        <v>51</v>
      </c>
      <c r="DN15" s="9">
        <v>34.158000000000001</v>
      </c>
      <c r="DO15" s="9">
        <v>51.926000000000002</v>
      </c>
      <c r="DP15" s="9">
        <v>28.812000000000001</v>
      </c>
      <c r="DQ15" s="9">
        <v>11.021000000000001</v>
      </c>
      <c r="DR15" s="9">
        <v>17.79</v>
      </c>
      <c r="DS15" s="9">
        <v>3.6659999999999999</v>
      </c>
      <c r="DT15" s="9">
        <v>0.80400000000000005</v>
      </c>
      <c r="DU15" s="9">
        <v>2.8620000000000001</v>
      </c>
      <c r="DV15" s="9">
        <v>3.3</v>
      </c>
      <c r="DW15" s="9">
        <v>1.92</v>
      </c>
      <c r="DX15" s="9">
        <v>1.38</v>
      </c>
      <c r="DY15" s="9">
        <v>6.0919999999999996</v>
      </c>
      <c r="DZ15" s="9">
        <v>2.63</v>
      </c>
      <c r="EA15" s="9">
        <v>3.4620000000000002</v>
      </c>
      <c r="EB15" s="9">
        <v>15.754</v>
      </c>
      <c r="EC15" s="9">
        <v>5.6669999999999998</v>
      </c>
      <c r="ED15" s="9">
        <v>10.086</v>
      </c>
      <c r="EE15" s="9">
        <v>52</v>
      </c>
      <c r="EF15" s="9">
        <v>50.165999999999997</v>
      </c>
      <c r="EG15" s="9">
        <v>59.911000000000001</v>
      </c>
      <c r="EH15" s="9">
        <v>18.521999999999998</v>
      </c>
      <c r="EI15" s="9">
        <v>5.2430000000000003</v>
      </c>
      <c r="EJ15" s="9">
        <v>13.28</v>
      </c>
      <c r="EK15" s="9">
        <v>2.6419999999999999</v>
      </c>
      <c r="EL15" s="9">
        <v>0.80400000000000005</v>
      </c>
      <c r="EM15" s="9">
        <v>1.8380000000000001</v>
      </c>
      <c r="EN15" s="9">
        <v>1.831</v>
      </c>
      <c r="EO15" s="9">
        <v>0.45100000000000001</v>
      </c>
      <c r="EP15" s="9">
        <v>1.38</v>
      </c>
      <c r="EQ15" s="9">
        <v>4.7850000000000001</v>
      </c>
      <c r="ER15" s="9">
        <v>1.7949999999999999</v>
      </c>
      <c r="ES15" s="9">
        <v>2.9910000000000001</v>
      </c>
      <c r="ET15" s="9">
        <v>9.2629999999999999</v>
      </c>
      <c r="EU15" s="9">
        <v>2.1930000000000001</v>
      </c>
      <c r="EV15" s="9">
        <v>7.0709999999999997</v>
      </c>
      <c r="EW15" s="9">
        <v>51.005000000000003</v>
      </c>
      <c r="EX15" s="9">
        <v>34.841000000000001</v>
      </c>
      <c r="EY15" s="9">
        <v>52</v>
      </c>
      <c r="EZ15" s="9">
        <v>10.289</v>
      </c>
      <c r="FA15" s="9">
        <v>5.7789999999999999</v>
      </c>
      <c r="FB15" s="9">
        <v>4.5110000000000001</v>
      </c>
      <c r="FC15" s="9">
        <v>1.024</v>
      </c>
      <c r="FD15" s="9">
        <v>0</v>
      </c>
      <c r="FE15" s="9">
        <v>1.024</v>
      </c>
      <c r="FF15" s="9">
        <v>1.4690000000000001</v>
      </c>
      <c r="FG15" s="9">
        <v>1.4690000000000001</v>
      </c>
      <c r="FH15" s="9">
        <v>0</v>
      </c>
      <c r="FI15" s="9">
        <v>1.3069999999999999</v>
      </c>
      <c r="FJ15" s="9">
        <v>0.83499999999999996</v>
      </c>
      <c r="FK15" s="9">
        <v>0.47099999999999997</v>
      </c>
      <c r="FL15" s="9">
        <v>6.49</v>
      </c>
      <c r="FM15" s="9">
        <v>3.4750000000000001</v>
      </c>
      <c r="FN15" s="9">
        <v>3.016</v>
      </c>
      <c r="FO15" s="9">
        <v>104</v>
      </c>
      <c r="FP15" s="9">
        <v>104</v>
      </c>
      <c r="FQ15" s="9">
        <v>153.64699999999999</v>
      </c>
      <c r="FR15" s="9">
        <v>3.8069999999999999</v>
      </c>
      <c r="FS15" s="9">
        <v>2.68</v>
      </c>
      <c r="FT15" s="9">
        <v>1.127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0.78600000000000003</v>
      </c>
      <c r="GB15" s="9">
        <v>0.78600000000000003</v>
      </c>
      <c r="GC15" s="9">
        <v>0</v>
      </c>
      <c r="GD15" s="9">
        <v>3.0209999999999999</v>
      </c>
      <c r="GE15" s="9">
        <v>1.8939999999999999</v>
      </c>
      <c r="GF15" s="9">
        <v>1.127</v>
      </c>
      <c r="GG15" s="9">
        <v>260</v>
      </c>
      <c r="GH15" s="9">
        <v>271.00099999999998</v>
      </c>
      <c r="GI15" s="9">
        <v>596.88099999999997</v>
      </c>
      <c r="GJ15" s="9">
        <v>98.808000000000007</v>
      </c>
      <c r="GK15" s="9">
        <v>30.114999999999998</v>
      </c>
      <c r="GL15" s="9">
        <v>68.692999999999998</v>
      </c>
      <c r="GM15" s="9">
        <v>12.568</v>
      </c>
      <c r="GN15" s="9">
        <v>3.9359999999999999</v>
      </c>
      <c r="GO15" s="9">
        <v>8.6319999999999997</v>
      </c>
      <c r="GP15" s="9">
        <v>17.231000000000002</v>
      </c>
      <c r="GQ15" s="9">
        <v>4.1559999999999997</v>
      </c>
      <c r="GR15" s="9">
        <v>13.074999999999999</v>
      </c>
      <c r="GS15" s="9">
        <v>23.98</v>
      </c>
      <c r="GT15" s="9">
        <v>7.2670000000000003</v>
      </c>
      <c r="GU15" s="9">
        <v>16.713000000000001</v>
      </c>
      <c r="GV15" s="9">
        <v>45.03</v>
      </c>
      <c r="GW15" s="9">
        <v>14.757</v>
      </c>
      <c r="GX15" s="9">
        <v>30.273</v>
      </c>
      <c r="GY15" s="9">
        <v>39.959000000000003</v>
      </c>
      <c r="GZ15" s="9">
        <v>51</v>
      </c>
      <c r="HA15" s="9">
        <v>34</v>
      </c>
      <c r="HB15" s="9">
        <v>52.268999999999998</v>
      </c>
      <c r="HC15" s="9">
        <v>13.584</v>
      </c>
      <c r="HD15" s="9">
        <v>38.685000000000002</v>
      </c>
      <c r="HE15" s="9">
        <v>5.4550000000000001</v>
      </c>
      <c r="HF15" s="9">
        <v>1.6919999999999999</v>
      </c>
      <c r="HG15" s="9">
        <v>3.7629999999999999</v>
      </c>
      <c r="HH15" s="9">
        <v>7.1859999999999999</v>
      </c>
      <c r="HI15" s="9">
        <v>1.591</v>
      </c>
      <c r="HJ15" s="9">
        <v>5.5949999999999998</v>
      </c>
      <c r="HK15" s="9">
        <v>12.788</v>
      </c>
      <c r="HL15" s="9">
        <v>3.1320000000000001</v>
      </c>
      <c r="HM15" s="9">
        <v>9.6560000000000006</v>
      </c>
      <c r="HN15" s="9">
        <v>26.84</v>
      </c>
      <c r="HO15" s="9">
        <v>7.1689999999999996</v>
      </c>
      <c r="HP15" s="9">
        <v>19.670999999999999</v>
      </c>
      <c r="HQ15" s="9">
        <v>52</v>
      </c>
      <c r="HR15" s="9">
        <v>52</v>
      </c>
      <c r="HS15" s="9">
        <v>52</v>
      </c>
      <c r="HT15" s="9">
        <v>30.948</v>
      </c>
      <c r="HU15" s="9">
        <v>7.3369999999999997</v>
      </c>
      <c r="HV15" s="9">
        <v>23.61</v>
      </c>
      <c r="HW15" s="9">
        <v>4.5540000000000003</v>
      </c>
      <c r="HX15" s="9">
        <v>1.6919999999999999</v>
      </c>
      <c r="HY15" s="9">
        <v>2.8620000000000001</v>
      </c>
      <c r="HZ15" s="9">
        <v>4.8090000000000002</v>
      </c>
      <c r="IA15" s="9">
        <v>0.66800000000000004</v>
      </c>
      <c r="IB15" s="9">
        <v>4.141</v>
      </c>
      <c r="IC15" s="9">
        <v>6.2370000000000001</v>
      </c>
      <c r="ID15" s="9">
        <v>0.71899999999999997</v>
      </c>
      <c r="IE15" s="9">
        <v>5.5170000000000003</v>
      </c>
      <c r="IF15" s="9">
        <v>15.348000000000001</v>
      </c>
      <c r="IG15" s="9">
        <v>4.258</v>
      </c>
      <c r="IH15" s="9">
        <v>11.09</v>
      </c>
      <c r="II15" s="9">
        <v>51.247</v>
      </c>
      <c r="IJ15" s="9">
        <v>94.522999999999996</v>
      </c>
      <c r="IK15" s="9">
        <v>50.045000000000002</v>
      </c>
      <c r="IL15" s="9">
        <v>21.321999999999999</v>
      </c>
      <c r="IM15" s="9">
        <v>6.2469999999999999</v>
      </c>
      <c r="IN15" s="9">
        <v>15.074999999999999</v>
      </c>
      <c r="IO15" s="9">
        <v>0.90100000000000002</v>
      </c>
      <c r="IP15" s="9">
        <v>0</v>
      </c>
      <c r="IQ15" s="9">
        <v>0.90100000000000002</v>
      </c>
    </row>
    <row r="16" spans="1:251">
      <c r="A16" s="10">
        <v>43862</v>
      </c>
      <c r="B16" s="9">
        <v>1.734</v>
      </c>
      <c r="C16" s="9">
        <v>6.8620000000000001</v>
      </c>
      <c r="D16" s="9">
        <v>2.621</v>
      </c>
      <c r="E16" s="9">
        <v>4.2409999999999997</v>
      </c>
      <c r="F16" s="9">
        <v>9.0150000000000006</v>
      </c>
      <c r="G16" s="9">
        <v>3.3769999999999998</v>
      </c>
      <c r="H16" s="9">
        <v>5.6379999999999999</v>
      </c>
      <c r="I16" s="9">
        <v>34.545999999999999</v>
      </c>
      <c r="J16" s="9">
        <v>26</v>
      </c>
      <c r="K16" s="9">
        <v>41.384</v>
      </c>
      <c r="L16" s="9">
        <v>121.13</v>
      </c>
      <c r="M16" s="9">
        <v>47.64</v>
      </c>
      <c r="N16" s="9">
        <v>73.489999999999995</v>
      </c>
      <c r="O16" s="9">
        <v>15.191000000000001</v>
      </c>
      <c r="P16" s="9">
        <v>6.5069999999999997</v>
      </c>
      <c r="Q16" s="9">
        <v>8.6839999999999993</v>
      </c>
      <c r="R16" s="9">
        <v>18.96</v>
      </c>
      <c r="S16" s="9">
        <v>11.206</v>
      </c>
      <c r="T16" s="9">
        <v>7.7530000000000001</v>
      </c>
      <c r="U16" s="9">
        <v>30.494</v>
      </c>
      <c r="V16" s="9">
        <v>10.515000000000001</v>
      </c>
      <c r="W16" s="9">
        <v>19.978999999999999</v>
      </c>
      <c r="X16" s="9">
        <v>56.485999999999997</v>
      </c>
      <c r="Y16" s="9">
        <v>19.411999999999999</v>
      </c>
      <c r="Z16" s="9">
        <v>37.073999999999998</v>
      </c>
      <c r="AA16" s="9">
        <v>39.731000000000002</v>
      </c>
      <c r="AB16" s="9">
        <v>26</v>
      </c>
      <c r="AC16" s="9">
        <v>52</v>
      </c>
      <c r="AD16" s="9">
        <v>117.61499999999999</v>
      </c>
      <c r="AE16" s="9">
        <v>45.332000000000001</v>
      </c>
      <c r="AF16" s="9">
        <v>72.284000000000006</v>
      </c>
      <c r="AG16" s="9">
        <v>14.843999999999999</v>
      </c>
      <c r="AH16" s="9">
        <v>6.16</v>
      </c>
      <c r="AI16" s="9">
        <v>8.6839999999999993</v>
      </c>
      <c r="AJ16" s="9">
        <v>18.643999999999998</v>
      </c>
      <c r="AK16" s="9">
        <v>10.891</v>
      </c>
      <c r="AL16" s="9">
        <v>7.7530000000000001</v>
      </c>
      <c r="AM16" s="9">
        <v>29.744</v>
      </c>
      <c r="AN16" s="9">
        <v>9.7639999999999993</v>
      </c>
      <c r="AO16" s="9">
        <v>19.978999999999999</v>
      </c>
      <c r="AP16" s="9">
        <v>54.384</v>
      </c>
      <c r="AQ16" s="9">
        <v>18.515999999999998</v>
      </c>
      <c r="AR16" s="9">
        <v>35.868000000000002</v>
      </c>
      <c r="AS16" s="9">
        <v>39</v>
      </c>
      <c r="AT16" s="9">
        <v>26</v>
      </c>
      <c r="AU16" s="9">
        <v>51.045000000000002</v>
      </c>
      <c r="AV16" s="9">
        <v>43.311999999999998</v>
      </c>
      <c r="AW16" s="9">
        <v>21.172999999999998</v>
      </c>
      <c r="AX16" s="9">
        <v>22.138999999999999</v>
      </c>
      <c r="AY16" s="9">
        <v>6.101</v>
      </c>
      <c r="AZ16" s="9">
        <v>2.3769999999999998</v>
      </c>
      <c r="BA16" s="9">
        <v>3.7240000000000002</v>
      </c>
      <c r="BB16" s="9">
        <v>8.64</v>
      </c>
      <c r="BC16" s="9">
        <v>5.9039999999999999</v>
      </c>
      <c r="BD16" s="9">
        <v>2.7349999999999999</v>
      </c>
      <c r="BE16" s="9">
        <v>10.358000000000001</v>
      </c>
      <c r="BF16" s="9">
        <v>4.649</v>
      </c>
      <c r="BG16" s="9">
        <v>5.7089999999999996</v>
      </c>
      <c r="BH16" s="9">
        <v>18.213000000000001</v>
      </c>
      <c r="BI16" s="9">
        <v>8.2430000000000003</v>
      </c>
      <c r="BJ16" s="9">
        <v>9.9700000000000006</v>
      </c>
      <c r="BK16" s="9">
        <v>21</v>
      </c>
      <c r="BL16" s="9">
        <v>21</v>
      </c>
      <c r="BM16" s="9">
        <v>32.741999999999997</v>
      </c>
      <c r="BN16" s="9">
        <v>43.552999999999997</v>
      </c>
      <c r="BO16" s="9">
        <v>15.122999999999999</v>
      </c>
      <c r="BP16" s="9">
        <v>28.43</v>
      </c>
      <c r="BQ16" s="9">
        <v>6.1890000000000001</v>
      </c>
      <c r="BR16" s="9">
        <v>3.298</v>
      </c>
      <c r="BS16" s="9">
        <v>2.891</v>
      </c>
      <c r="BT16" s="9">
        <v>7.3360000000000003</v>
      </c>
      <c r="BU16" s="9">
        <v>3.64</v>
      </c>
      <c r="BV16" s="9">
        <v>3.6949999999999998</v>
      </c>
      <c r="BW16" s="9">
        <v>12.053000000000001</v>
      </c>
      <c r="BX16" s="9">
        <v>3.052</v>
      </c>
      <c r="BY16" s="9">
        <v>9</v>
      </c>
      <c r="BZ16" s="9">
        <v>17.977</v>
      </c>
      <c r="CA16" s="9">
        <v>5.133</v>
      </c>
      <c r="CB16" s="9">
        <v>12.843999999999999</v>
      </c>
      <c r="CC16" s="9">
        <v>30</v>
      </c>
      <c r="CD16" s="9">
        <v>21.945</v>
      </c>
      <c r="CE16" s="9">
        <v>35.250999999999998</v>
      </c>
      <c r="CF16" s="9">
        <v>18.826000000000001</v>
      </c>
      <c r="CG16" s="9">
        <v>7.5439999999999996</v>
      </c>
      <c r="CH16" s="9">
        <v>11.282</v>
      </c>
      <c r="CI16" s="9">
        <v>3.2749999999999999</v>
      </c>
      <c r="CJ16" s="9">
        <v>2.415</v>
      </c>
      <c r="CK16" s="9">
        <v>0.86</v>
      </c>
      <c r="CL16" s="9">
        <v>2.5659999999999998</v>
      </c>
      <c r="CM16" s="9">
        <v>1.345</v>
      </c>
      <c r="CN16" s="9">
        <v>1.2210000000000001</v>
      </c>
      <c r="CO16" s="9">
        <v>6.1280000000000001</v>
      </c>
      <c r="CP16" s="9">
        <v>1.575</v>
      </c>
      <c r="CQ16" s="9">
        <v>4.5529999999999999</v>
      </c>
      <c r="CR16" s="9">
        <v>6.8579999999999997</v>
      </c>
      <c r="CS16" s="9">
        <v>2.21</v>
      </c>
      <c r="CT16" s="9">
        <v>4.6479999999999997</v>
      </c>
      <c r="CU16" s="9">
        <v>26</v>
      </c>
      <c r="CV16" s="9">
        <v>11.44</v>
      </c>
      <c r="CW16" s="9">
        <v>30</v>
      </c>
      <c r="CX16" s="9">
        <v>24.727</v>
      </c>
      <c r="CY16" s="9">
        <v>7.5789999999999997</v>
      </c>
      <c r="CZ16" s="9">
        <v>17.148</v>
      </c>
      <c r="DA16" s="9">
        <v>2.9140000000000001</v>
      </c>
      <c r="DB16" s="9">
        <v>0.88300000000000001</v>
      </c>
      <c r="DC16" s="9">
        <v>2.0310000000000001</v>
      </c>
      <c r="DD16" s="9">
        <v>4.7699999999999996</v>
      </c>
      <c r="DE16" s="9">
        <v>2.2959999999999998</v>
      </c>
      <c r="DF16" s="9">
        <v>2.4740000000000002</v>
      </c>
      <c r="DG16" s="9">
        <v>5.9240000000000004</v>
      </c>
      <c r="DH16" s="9">
        <v>1.4770000000000001</v>
      </c>
      <c r="DI16" s="9">
        <v>4.4470000000000001</v>
      </c>
      <c r="DJ16" s="9">
        <v>11.118</v>
      </c>
      <c r="DK16" s="9">
        <v>2.923</v>
      </c>
      <c r="DL16" s="9">
        <v>8.1950000000000003</v>
      </c>
      <c r="DM16" s="9">
        <v>34</v>
      </c>
      <c r="DN16" s="9">
        <v>34</v>
      </c>
      <c r="DO16" s="9">
        <v>50.375</v>
      </c>
      <c r="DP16" s="9">
        <v>30.75</v>
      </c>
      <c r="DQ16" s="9">
        <v>9.0350000000000001</v>
      </c>
      <c r="DR16" s="9">
        <v>21.715</v>
      </c>
      <c r="DS16" s="9">
        <v>2.5539999999999998</v>
      </c>
      <c r="DT16" s="9">
        <v>0.48599999999999999</v>
      </c>
      <c r="DU16" s="9">
        <v>2.0680000000000001</v>
      </c>
      <c r="DV16" s="9">
        <v>2.669</v>
      </c>
      <c r="DW16" s="9">
        <v>1.3460000000000001</v>
      </c>
      <c r="DX16" s="9">
        <v>1.323</v>
      </c>
      <c r="DY16" s="9">
        <v>7.3330000000000002</v>
      </c>
      <c r="DZ16" s="9">
        <v>2.0630000000000002</v>
      </c>
      <c r="EA16" s="9">
        <v>5.27</v>
      </c>
      <c r="EB16" s="9">
        <v>18.195</v>
      </c>
      <c r="EC16" s="9">
        <v>5.14</v>
      </c>
      <c r="ED16" s="9">
        <v>13.054</v>
      </c>
      <c r="EE16" s="9">
        <v>52</v>
      </c>
      <c r="EF16" s="9">
        <v>52</v>
      </c>
      <c r="EG16" s="9">
        <v>104</v>
      </c>
      <c r="EH16" s="9">
        <v>16.469000000000001</v>
      </c>
      <c r="EI16" s="9">
        <v>5.5229999999999997</v>
      </c>
      <c r="EJ16" s="9">
        <v>10.946999999999999</v>
      </c>
      <c r="EK16" s="9">
        <v>0.94099999999999995</v>
      </c>
      <c r="EL16" s="9">
        <v>0.48599999999999999</v>
      </c>
      <c r="EM16" s="9">
        <v>0.45500000000000002</v>
      </c>
      <c r="EN16" s="9">
        <v>2.669</v>
      </c>
      <c r="EO16" s="9">
        <v>1.3460000000000001</v>
      </c>
      <c r="EP16" s="9">
        <v>1.323</v>
      </c>
      <c r="EQ16" s="9">
        <v>3.609</v>
      </c>
      <c r="ER16" s="9">
        <v>0.42099999999999999</v>
      </c>
      <c r="ES16" s="9">
        <v>3.1880000000000002</v>
      </c>
      <c r="ET16" s="9">
        <v>9.2509999999999994</v>
      </c>
      <c r="EU16" s="9">
        <v>3.27</v>
      </c>
      <c r="EV16" s="9">
        <v>5.9809999999999999</v>
      </c>
      <c r="EW16" s="9">
        <v>52</v>
      </c>
      <c r="EX16" s="9">
        <v>52</v>
      </c>
      <c r="EY16" s="9">
        <v>76.801000000000002</v>
      </c>
      <c r="EZ16" s="9">
        <v>14.281000000000001</v>
      </c>
      <c r="FA16" s="9">
        <v>3.5129999999999999</v>
      </c>
      <c r="FB16" s="9">
        <v>10.768000000000001</v>
      </c>
      <c r="FC16" s="9">
        <v>1.613</v>
      </c>
      <c r="FD16" s="9">
        <v>0</v>
      </c>
      <c r="FE16" s="9">
        <v>1.613</v>
      </c>
      <c r="FF16" s="9">
        <v>0</v>
      </c>
      <c r="FG16" s="9">
        <v>0</v>
      </c>
      <c r="FH16" s="9">
        <v>0</v>
      </c>
      <c r="FI16" s="9">
        <v>3.7240000000000002</v>
      </c>
      <c r="FJ16" s="9">
        <v>1.6419999999999999</v>
      </c>
      <c r="FK16" s="9">
        <v>2.0819999999999999</v>
      </c>
      <c r="FL16" s="9">
        <v>8.9440000000000008</v>
      </c>
      <c r="FM16" s="9">
        <v>1.87</v>
      </c>
      <c r="FN16" s="9">
        <v>7.0739999999999998</v>
      </c>
      <c r="FO16" s="9">
        <v>52</v>
      </c>
      <c r="FP16" s="9">
        <v>43.082999999999998</v>
      </c>
      <c r="FQ16" s="9">
        <v>104</v>
      </c>
      <c r="FR16" s="9">
        <v>3.5150000000000001</v>
      </c>
      <c r="FS16" s="9">
        <v>2.3079999999999998</v>
      </c>
      <c r="FT16" s="9">
        <v>1.2070000000000001</v>
      </c>
      <c r="FU16" s="9">
        <v>0.34699999999999998</v>
      </c>
      <c r="FV16" s="9">
        <v>0.34699999999999998</v>
      </c>
      <c r="FW16" s="9">
        <v>0</v>
      </c>
      <c r="FX16" s="9">
        <v>0.315</v>
      </c>
      <c r="FY16" s="9">
        <v>0.315</v>
      </c>
      <c r="FZ16" s="9">
        <v>0</v>
      </c>
      <c r="GA16" s="9">
        <v>0.75</v>
      </c>
      <c r="GB16" s="9">
        <v>0.75</v>
      </c>
      <c r="GC16" s="9">
        <v>0</v>
      </c>
      <c r="GD16" s="9">
        <v>2.1019999999999999</v>
      </c>
      <c r="GE16" s="9">
        <v>0.89600000000000002</v>
      </c>
      <c r="GF16" s="9">
        <v>1.2070000000000001</v>
      </c>
      <c r="GG16" s="9">
        <v>142.554</v>
      </c>
      <c r="GH16" s="9">
        <v>49.023000000000003</v>
      </c>
      <c r="GI16" s="9">
        <v>638.52499999999998</v>
      </c>
      <c r="GJ16" s="9">
        <v>106.491</v>
      </c>
      <c r="GK16" s="9">
        <v>41.616</v>
      </c>
      <c r="GL16" s="9">
        <v>64.876000000000005</v>
      </c>
      <c r="GM16" s="9">
        <v>13.169</v>
      </c>
      <c r="GN16" s="9">
        <v>6.0720000000000001</v>
      </c>
      <c r="GO16" s="9">
        <v>7.0970000000000004</v>
      </c>
      <c r="GP16" s="9">
        <v>15.641</v>
      </c>
      <c r="GQ16" s="9">
        <v>9.1379999999999999</v>
      </c>
      <c r="GR16" s="9">
        <v>6.5030000000000001</v>
      </c>
      <c r="GS16" s="9">
        <v>27.748000000000001</v>
      </c>
      <c r="GT16" s="9">
        <v>9.0839999999999996</v>
      </c>
      <c r="GU16" s="9">
        <v>18.664000000000001</v>
      </c>
      <c r="GV16" s="9">
        <v>49.933999999999997</v>
      </c>
      <c r="GW16" s="9">
        <v>17.321999999999999</v>
      </c>
      <c r="GX16" s="9">
        <v>32.612000000000002</v>
      </c>
      <c r="GY16" s="9">
        <v>41.572000000000003</v>
      </c>
      <c r="GZ16" s="9">
        <v>30.748000000000001</v>
      </c>
      <c r="HA16" s="9">
        <v>51.848999999999997</v>
      </c>
      <c r="HB16" s="9">
        <v>54.991999999999997</v>
      </c>
      <c r="HC16" s="9">
        <v>17.984999999999999</v>
      </c>
      <c r="HD16" s="9">
        <v>37.006999999999998</v>
      </c>
      <c r="HE16" s="9">
        <v>5.9480000000000004</v>
      </c>
      <c r="HF16" s="9">
        <v>2.718</v>
      </c>
      <c r="HG16" s="9">
        <v>3.23</v>
      </c>
      <c r="HH16" s="9">
        <v>7.0880000000000001</v>
      </c>
      <c r="HI16" s="9">
        <v>3.3439999999999999</v>
      </c>
      <c r="HJ16" s="9">
        <v>3.7440000000000002</v>
      </c>
      <c r="HK16" s="9">
        <v>15.029</v>
      </c>
      <c r="HL16" s="9">
        <v>3.887</v>
      </c>
      <c r="HM16" s="9">
        <v>11.141999999999999</v>
      </c>
      <c r="HN16" s="9">
        <v>26.927</v>
      </c>
      <c r="HO16" s="9">
        <v>8.0350000000000001</v>
      </c>
      <c r="HP16" s="9">
        <v>18.890999999999998</v>
      </c>
      <c r="HQ16" s="9">
        <v>48.930999999999997</v>
      </c>
      <c r="HR16" s="9">
        <v>35.457999999999998</v>
      </c>
      <c r="HS16" s="9">
        <v>52</v>
      </c>
      <c r="HT16" s="9">
        <v>33.595999999999997</v>
      </c>
      <c r="HU16" s="9">
        <v>10.249000000000001</v>
      </c>
      <c r="HV16" s="9">
        <v>23.346</v>
      </c>
      <c r="HW16" s="9">
        <v>3.726</v>
      </c>
      <c r="HX16" s="9">
        <v>1.4259999999999999</v>
      </c>
      <c r="HY16" s="9">
        <v>2.2999999999999998</v>
      </c>
      <c r="HZ16" s="9">
        <v>6.2210000000000001</v>
      </c>
      <c r="IA16" s="9">
        <v>2.4769999999999999</v>
      </c>
      <c r="IB16" s="9">
        <v>3.7440000000000002</v>
      </c>
      <c r="IC16" s="9">
        <v>9.2050000000000001</v>
      </c>
      <c r="ID16" s="9">
        <v>2.3559999999999999</v>
      </c>
      <c r="IE16" s="9">
        <v>6.8479999999999999</v>
      </c>
      <c r="IF16" s="9">
        <v>14.444000000000001</v>
      </c>
      <c r="IG16" s="9">
        <v>3.99</v>
      </c>
      <c r="IH16" s="9">
        <v>10.454000000000001</v>
      </c>
      <c r="II16" s="9">
        <v>34</v>
      </c>
      <c r="IJ16" s="9">
        <v>34</v>
      </c>
      <c r="IK16" s="9">
        <v>39.305999999999997</v>
      </c>
      <c r="IL16" s="9">
        <v>21.396999999999998</v>
      </c>
      <c r="IM16" s="9">
        <v>7.7359999999999998</v>
      </c>
      <c r="IN16" s="9">
        <v>13.661</v>
      </c>
      <c r="IO16" s="9">
        <v>2.222</v>
      </c>
      <c r="IP16" s="9">
        <v>1.2929999999999999</v>
      </c>
      <c r="IQ16" s="9">
        <v>0.93</v>
      </c>
    </row>
    <row r="17" spans="1:251">
      <c r="A17" s="10">
        <v>44228</v>
      </c>
      <c r="B17" s="9">
        <v>1.3149999999999999</v>
      </c>
      <c r="C17" s="9">
        <v>3.4140000000000001</v>
      </c>
      <c r="D17" s="9">
        <v>0.623</v>
      </c>
      <c r="E17" s="9">
        <v>2.7909999999999999</v>
      </c>
      <c r="F17" s="9">
        <v>8.6920000000000002</v>
      </c>
      <c r="G17" s="9">
        <v>5.2949999999999999</v>
      </c>
      <c r="H17" s="9">
        <v>3.3969999999999998</v>
      </c>
      <c r="I17" s="9">
        <v>52</v>
      </c>
      <c r="J17" s="9">
        <v>52</v>
      </c>
      <c r="K17" s="9">
        <v>43.62</v>
      </c>
      <c r="L17" s="9">
        <v>90.716999999999999</v>
      </c>
      <c r="M17" s="9">
        <v>26.186</v>
      </c>
      <c r="N17" s="9">
        <v>64.531000000000006</v>
      </c>
      <c r="O17" s="9">
        <v>10.465999999999999</v>
      </c>
      <c r="P17" s="9">
        <v>2.3239999999999998</v>
      </c>
      <c r="Q17" s="9">
        <v>8.1419999999999995</v>
      </c>
      <c r="R17" s="9">
        <v>16.251999999999999</v>
      </c>
      <c r="S17" s="9">
        <v>3.7450000000000001</v>
      </c>
      <c r="T17" s="9">
        <v>12.507</v>
      </c>
      <c r="U17" s="9">
        <v>28.853999999999999</v>
      </c>
      <c r="V17" s="9">
        <v>8.9149999999999991</v>
      </c>
      <c r="W17" s="9">
        <v>19.939</v>
      </c>
      <c r="X17" s="9">
        <v>35.145000000000003</v>
      </c>
      <c r="Y17" s="9">
        <v>11.202</v>
      </c>
      <c r="Z17" s="9">
        <v>23.943000000000001</v>
      </c>
      <c r="AA17" s="9">
        <v>30</v>
      </c>
      <c r="AB17" s="9">
        <v>43</v>
      </c>
      <c r="AC17" s="9">
        <v>30</v>
      </c>
      <c r="AD17" s="9">
        <v>87.93</v>
      </c>
      <c r="AE17" s="9">
        <v>24.425999999999998</v>
      </c>
      <c r="AF17" s="9">
        <v>63.503999999999998</v>
      </c>
      <c r="AG17" s="9">
        <v>9.8680000000000003</v>
      </c>
      <c r="AH17" s="9">
        <v>2.0150000000000001</v>
      </c>
      <c r="AI17" s="9">
        <v>7.8529999999999998</v>
      </c>
      <c r="AJ17" s="9">
        <v>16.251999999999999</v>
      </c>
      <c r="AK17" s="9">
        <v>3.7450000000000001</v>
      </c>
      <c r="AL17" s="9">
        <v>12.507</v>
      </c>
      <c r="AM17" s="9">
        <v>28.117999999999999</v>
      </c>
      <c r="AN17" s="9">
        <v>8.1790000000000003</v>
      </c>
      <c r="AO17" s="9">
        <v>19.939</v>
      </c>
      <c r="AP17" s="9">
        <v>33.692999999999998</v>
      </c>
      <c r="AQ17" s="9">
        <v>10.487</v>
      </c>
      <c r="AR17" s="9">
        <v>23.204999999999998</v>
      </c>
      <c r="AS17" s="9">
        <v>30</v>
      </c>
      <c r="AT17" s="9">
        <v>41.292999999999999</v>
      </c>
      <c r="AU17" s="9">
        <v>30</v>
      </c>
      <c r="AV17" s="9">
        <v>28.087</v>
      </c>
      <c r="AW17" s="9">
        <v>8.3010000000000002</v>
      </c>
      <c r="AX17" s="9">
        <v>19.786000000000001</v>
      </c>
      <c r="AY17" s="9">
        <v>3.548</v>
      </c>
      <c r="AZ17" s="9">
        <v>0.49099999999999999</v>
      </c>
      <c r="BA17" s="9">
        <v>3.056</v>
      </c>
      <c r="BB17" s="9">
        <v>6.3339999999999996</v>
      </c>
      <c r="BC17" s="9">
        <v>0.38800000000000001</v>
      </c>
      <c r="BD17" s="9">
        <v>5.9450000000000003</v>
      </c>
      <c r="BE17" s="9">
        <v>11.945</v>
      </c>
      <c r="BF17" s="9">
        <v>4.7290000000000001</v>
      </c>
      <c r="BG17" s="9">
        <v>7.2160000000000002</v>
      </c>
      <c r="BH17" s="9">
        <v>6.26</v>
      </c>
      <c r="BI17" s="9">
        <v>2.6920000000000002</v>
      </c>
      <c r="BJ17" s="9">
        <v>3.569</v>
      </c>
      <c r="BK17" s="9">
        <v>16.312000000000001</v>
      </c>
      <c r="BL17" s="9">
        <v>16.84</v>
      </c>
      <c r="BM17" s="9">
        <v>13</v>
      </c>
      <c r="BN17" s="9">
        <v>38.613999999999997</v>
      </c>
      <c r="BO17" s="9">
        <v>11.250999999999999</v>
      </c>
      <c r="BP17" s="9">
        <v>27.361999999999998</v>
      </c>
      <c r="BQ17" s="9">
        <v>4.5439999999999996</v>
      </c>
      <c r="BR17" s="9">
        <v>0.875</v>
      </c>
      <c r="BS17" s="9">
        <v>3.669</v>
      </c>
      <c r="BT17" s="9">
        <v>6.9720000000000004</v>
      </c>
      <c r="BU17" s="9">
        <v>1.792</v>
      </c>
      <c r="BV17" s="9">
        <v>5.18</v>
      </c>
      <c r="BW17" s="9">
        <v>10.427</v>
      </c>
      <c r="BX17" s="9">
        <v>2.8140000000000001</v>
      </c>
      <c r="BY17" s="9">
        <v>7.6139999999999999</v>
      </c>
      <c r="BZ17" s="9">
        <v>16.670000000000002</v>
      </c>
      <c r="CA17" s="9">
        <v>5.77</v>
      </c>
      <c r="CB17" s="9">
        <v>10.9</v>
      </c>
      <c r="CC17" s="9">
        <v>42.609000000000002</v>
      </c>
      <c r="CD17" s="9">
        <v>51.05</v>
      </c>
      <c r="CE17" s="9">
        <v>30</v>
      </c>
      <c r="CF17" s="9">
        <v>18.536999999999999</v>
      </c>
      <c r="CG17" s="9">
        <v>7.351</v>
      </c>
      <c r="CH17" s="9">
        <v>11.186</v>
      </c>
      <c r="CI17" s="9">
        <v>1.7290000000000001</v>
      </c>
      <c r="CJ17" s="9">
        <v>0.28499999999999998</v>
      </c>
      <c r="CK17" s="9">
        <v>1.4450000000000001</v>
      </c>
      <c r="CL17" s="9">
        <v>3.4129999999999998</v>
      </c>
      <c r="CM17" s="9">
        <v>0.94799999999999995</v>
      </c>
      <c r="CN17" s="9">
        <v>2.4649999999999999</v>
      </c>
      <c r="CO17" s="9">
        <v>8.0860000000000003</v>
      </c>
      <c r="CP17" s="9">
        <v>1.944</v>
      </c>
      <c r="CQ17" s="9">
        <v>6.1420000000000003</v>
      </c>
      <c r="CR17" s="9">
        <v>5.3090000000000002</v>
      </c>
      <c r="CS17" s="9">
        <v>4.1740000000000004</v>
      </c>
      <c r="CT17" s="9">
        <v>1.135</v>
      </c>
      <c r="CU17" s="9">
        <v>30</v>
      </c>
      <c r="CV17" s="9">
        <v>52</v>
      </c>
      <c r="CW17" s="9">
        <v>26</v>
      </c>
      <c r="CX17" s="9">
        <v>20.076000000000001</v>
      </c>
      <c r="CY17" s="9">
        <v>3.9</v>
      </c>
      <c r="CZ17" s="9">
        <v>16.175999999999998</v>
      </c>
      <c r="DA17" s="9">
        <v>2.8149999999999999</v>
      </c>
      <c r="DB17" s="9">
        <v>0.59</v>
      </c>
      <c r="DC17" s="9">
        <v>2.2240000000000002</v>
      </c>
      <c r="DD17" s="9">
        <v>3.56</v>
      </c>
      <c r="DE17" s="9">
        <v>0.84399999999999997</v>
      </c>
      <c r="DF17" s="9">
        <v>2.7149999999999999</v>
      </c>
      <c r="DG17" s="9">
        <v>2.3420000000000001</v>
      </c>
      <c r="DH17" s="9">
        <v>0.87</v>
      </c>
      <c r="DI17" s="9">
        <v>1.472</v>
      </c>
      <c r="DJ17" s="9">
        <v>11.361000000000001</v>
      </c>
      <c r="DK17" s="9">
        <v>1.5960000000000001</v>
      </c>
      <c r="DL17" s="9">
        <v>9.7650000000000006</v>
      </c>
      <c r="DM17" s="9">
        <v>52</v>
      </c>
      <c r="DN17" s="9">
        <v>44.04</v>
      </c>
      <c r="DO17" s="9">
        <v>52.103999999999999</v>
      </c>
      <c r="DP17" s="9">
        <v>21.23</v>
      </c>
      <c r="DQ17" s="9">
        <v>4.8739999999999997</v>
      </c>
      <c r="DR17" s="9">
        <v>16.356000000000002</v>
      </c>
      <c r="DS17" s="9">
        <v>1.7769999999999999</v>
      </c>
      <c r="DT17" s="9">
        <v>0.64800000000000002</v>
      </c>
      <c r="DU17" s="9">
        <v>1.1279999999999999</v>
      </c>
      <c r="DV17" s="9">
        <v>2.9460000000000002</v>
      </c>
      <c r="DW17" s="9">
        <v>1.5640000000000001</v>
      </c>
      <c r="DX17" s="9">
        <v>1.381</v>
      </c>
      <c r="DY17" s="9">
        <v>5.7450000000000001</v>
      </c>
      <c r="DZ17" s="9">
        <v>0.63600000000000001</v>
      </c>
      <c r="EA17" s="9">
        <v>5.1100000000000003</v>
      </c>
      <c r="EB17" s="9">
        <v>10.763</v>
      </c>
      <c r="EC17" s="9">
        <v>2.0259999999999998</v>
      </c>
      <c r="ED17" s="9">
        <v>8.7370000000000001</v>
      </c>
      <c r="EE17" s="9">
        <v>51.77</v>
      </c>
      <c r="EF17" s="9">
        <v>21.986000000000001</v>
      </c>
      <c r="EG17" s="9">
        <v>52</v>
      </c>
      <c r="EH17" s="9">
        <v>14.085000000000001</v>
      </c>
      <c r="EI17" s="9">
        <v>2.7</v>
      </c>
      <c r="EJ17" s="9">
        <v>11.385</v>
      </c>
      <c r="EK17" s="9">
        <v>1.123</v>
      </c>
      <c r="EL17" s="9">
        <v>0.436</v>
      </c>
      <c r="EM17" s="9">
        <v>0.68600000000000005</v>
      </c>
      <c r="EN17" s="9">
        <v>1.7729999999999999</v>
      </c>
      <c r="EO17" s="9">
        <v>0.75800000000000001</v>
      </c>
      <c r="EP17" s="9">
        <v>1.0149999999999999</v>
      </c>
      <c r="EQ17" s="9">
        <v>4.194</v>
      </c>
      <c r="ER17" s="9">
        <v>0.63600000000000001</v>
      </c>
      <c r="ES17" s="9">
        <v>3.5579999999999998</v>
      </c>
      <c r="ET17" s="9">
        <v>6.9960000000000004</v>
      </c>
      <c r="EU17" s="9">
        <v>0.87</v>
      </c>
      <c r="EV17" s="9">
        <v>6.125</v>
      </c>
      <c r="EW17" s="9">
        <v>49.905999999999999</v>
      </c>
      <c r="EX17" s="9">
        <v>16.59</v>
      </c>
      <c r="EY17" s="9">
        <v>52</v>
      </c>
      <c r="EZ17" s="9">
        <v>7.1449999999999996</v>
      </c>
      <c r="FA17" s="9">
        <v>2.1739999999999999</v>
      </c>
      <c r="FB17" s="9">
        <v>4.9710000000000001</v>
      </c>
      <c r="FC17" s="9">
        <v>0.65400000000000003</v>
      </c>
      <c r="FD17" s="9">
        <v>0.21199999999999999</v>
      </c>
      <c r="FE17" s="9">
        <v>0.442</v>
      </c>
      <c r="FF17" s="9">
        <v>1.173</v>
      </c>
      <c r="FG17" s="9">
        <v>0.80700000000000005</v>
      </c>
      <c r="FH17" s="9">
        <v>0.36599999999999999</v>
      </c>
      <c r="FI17" s="9">
        <v>1.552</v>
      </c>
      <c r="FJ17" s="9">
        <v>0</v>
      </c>
      <c r="FK17" s="9">
        <v>1.552</v>
      </c>
      <c r="FL17" s="9">
        <v>3.7669999999999999</v>
      </c>
      <c r="FM17" s="9">
        <v>1.155</v>
      </c>
      <c r="FN17" s="9">
        <v>2.6110000000000002</v>
      </c>
      <c r="FO17" s="9">
        <v>52</v>
      </c>
      <c r="FP17" s="9">
        <v>38.009</v>
      </c>
      <c r="FQ17" s="9">
        <v>51.801000000000002</v>
      </c>
      <c r="FR17" s="9">
        <v>2.7869999999999999</v>
      </c>
      <c r="FS17" s="9">
        <v>1.76</v>
      </c>
      <c r="FT17" s="9">
        <v>1.0269999999999999</v>
      </c>
      <c r="FU17" s="9">
        <v>0.59799999999999998</v>
      </c>
      <c r="FV17" s="9">
        <v>0.309</v>
      </c>
      <c r="FW17" s="9">
        <v>0.28899999999999998</v>
      </c>
      <c r="FX17" s="9">
        <v>0</v>
      </c>
      <c r="FY17" s="9">
        <v>0</v>
      </c>
      <c r="FZ17" s="9">
        <v>0</v>
      </c>
      <c r="GA17" s="9">
        <v>0.73599999999999999</v>
      </c>
      <c r="GB17" s="9">
        <v>0.73599999999999999</v>
      </c>
      <c r="GC17" s="9">
        <v>0</v>
      </c>
      <c r="GD17" s="9">
        <v>1.4530000000000001</v>
      </c>
      <c r="GE17" s="9">
        <v>0.71499999999999997</v>
      </c>
      <c r="GF17" s="9">
        <v>0.73799999999999999</v>
      </c>
      <c r="GG17" s="9">
        <v>51.527999999999999</v>
      </c>
      <c r="GH17" s="9">
        <v>50.118000000000002</v>
      </c>
      <c r="GI17" s="9">
        <v>718.32500000000005</v>
      </c>
      <c r="GJ17" s="9">
        <v>76.671000000000006</v>
      </c>
      <c r="GK17" s="9">
        <v>20.844000000000001</v>
      </c>
      <c r="GL17" s="9">
        <v>55.826999999999998</v>
      </c>
      <c r="GM17" s="9">
        <v>9.4710000000000001</v>
      </c>
      <c r="GN17" s="9">
        <v>2.3239999999999998</v>
      </c>
      <c r="GO17" s="9">
        <v>7.1470000000000002</v>
      </c>
      <c r="GP17" s="9">
        <v>13.696</v>
      </c>
      <c r="GQ17" s="9">
        <v>2.3820000000000001</v>
      </c>
      <c r="GR17" s="9">
        <v>11.314</v>
      </c>
      <c r="GS17" s="9">
        <v>23.664000000000001</v>
      </c>
      <c r="GT17" s="9">
        <v>6.71</v>
      </c>
      <c r="GU17" s="9">
        <v>16.952999999999999</v>
      </c>
      <c r="GV17" s="9">
        <v>29.841000000000001</v>
      </c>
      <c r="GW17" s="9">
        <v>9.4280000000000008</v>
      </c>
      <c r="GX17" s="9">
        <v>20.413</v>
      </c>
      <c r="GY17" s="9">
        <v>30</v>
      </c>
      <c r="GZ17" s="9">
        <v>45.231000000000002</v>
      </c>
      <c r="HA17" s="9">
        <v>30</v>
      </c>
      <c r="HB17" s="9">
        <v>40.389000000000003</v>
      </c>
      <c r="HC17" s="9">
        <v>10.749000000000001</v>
      </c>
      <c r="HD17" s="9">
        <v>29.640999999999998</v>
      </c>
      <c r="HE17" s="9">
        <v>6.0209999999999999</v>
      </c>
      <c r="HF17" s="9">
        <v>1.548</v>
      </c>
      <c r="HG17" s="9">
        <v>4.4729999999999999</v>
      </c>
      <c r="HH17" s="9">
        <v>5.6390000000000002</v>
      </c>
      <c r="HI17" s="9">
        <v>1.9930000000000001</v>
      </c>
      <c r="HJ17" s="9">
        <v>3.6459999999999999</v>
      </c>
      <c r="HK17" s="9">
        <v>10.85</v>
      </c>
      <c r="HL17" s="9">
        <v>2.7429999999999999</v>
      </c>
      <c r="HM17" s="9">
        <v>8.1069999999999993</v>
      </c>
      <c r="HN17" s="9">
        <v>17.879000000000001</v>
      </c>
      <c r="HO17" s="9">
        <v>4.4649999999999999</v>
      </c>
      <c r="HP17" s="9">
        <v>13.414</v>
      </c>
      <c r="HQ17" s="9">
        <v>43.140999999999998</v>
      </c>
      <c r="HR17" s="9">
        <v>46.104999999999997</v>
      </c>
      <c r="HS17" s="9">
        <v>43</v>
      </c>
      <c r="HT17" s="9">
        <v>26.347999999999999</v>
      </c>
      <c r="HU17" s="9">
        <v>5.9450000000000003</v>
      </c>
      <c r="HV17" s="9">
        <v>20.402999999999999</v>
      </c>
      <c r="HW17" s="9">
        <v>4.3449999999999998</v>
      </c>
      <c r="HX17" s="9">
        <v>1.2390000000000001</v>
      </c>
      <c r="HY17" s="9">
        <v>3.1059999999999999</v>
      </c>
      <c r="HZ17" s="9">
        <v>4.2</v>
      </c>
      <c r="IA17" s="9">
        <v>1.02</v>
      </c>
      <c r="IB17" s="9">
        <v>3.18</v>
      </c>
      <c r="IC17" s="9">
        <v>6.2489999999999997</v>
      </c>
      <c r="ID17" s="9">
        <v>1.2050000000000001</v>
      </c>
      <c r="IE17" s="9">
        <v>5.0439999999999996</v>
      </c>
      <c r="IF17" s="9">
        <v>11.554</v>
      </c>
      <c r="IG17" s="9">
        <v>2.4809999999999999</v>
      </c>
      <c r="IH17" s="9">
        <v>9.0730000000000004</v>
      </c>
      <c r="II17" s="9">
        <v>43</v>
      </c>
      <c r="IJ17" s="9">
        <v>42.228000000000002</v>
      </c>
      <c r="IK17" s="9">
        <v>42.618000000000002</v>
      </c>
      <c r="IL17" s="9">
        <v>14.041</v>
      </c>
      <c r="IM17" s="9">
        <v>4.8040000000000003</v>
      </c>
      <c r="IN17" s="9">
        <v>9.2379999999999995</v>
      </c>
      <c r="IO17" s="9">
        <v>1.677</v>
      </c>
      <c r="IP17" s="9">
        <v>0.309</v>
      </c>
      <c r="IQ17" s="9">
        <v>1.3680000000000001</v>
      </c>
    </row>
    <row r="18" spans="1:251">
      <c r="A18" s="10">
        <v>44593</v>
      </c>
      <c r="B18" s="9">
        <v>1.8149999999999999</v>
      </c>
      <c r="C18" s="9">
        <v>2.08</v>
      </c>
      <c r="D18" s="9">
        <v>0.879</v>
      </c>
      <c r="E18" s="9">
        <v>1.2010000000000001</v>
      </c>
      <c r="F18" s="9">
        <v>7.8209999999999997</v>
      </c>
      <c r="G18" s="9">
        <v>2.7549999999999999</v>
      </c>
      <c r="H18" s="9">
        <v>5.0659999999999998</v>
      </c>
      <c r="I18" s="9">
        <v>74.596999999999994</v>
      </c>
      <c r="J18" s="9">
        <v>52</v>
      </c>
      <c r="K18" s="9">
        <v>104</v>
      </c>
      <c r="L18" s="9">
        <v>87.813000000000002</v>
      </c>
      <c r="M18" s="9">
        <v>30.137</v>
      </c>
      <c r="N18" s="9">
        <v>57.676000000000002</v>
      </c>
      <c r="O18" s="9">
        <v>14.613</v>
      </c>
      <c r="P18" s="9">
        <v>4.3339999999999996</v>
      </c>
      <c r="Q18" s="9">
        <v>10.279</v>
      </c>
      <c r="R18" s="9">
        <v>15.558</v>
      </c>
      <c r="S18" s="9">
        <v>3.7280000000000002</v>
      </c>
      <c r="T18" s="9">
        <v>11.829000000000001</v>
      </c>
      <c r="U18" s="9">
        <v>23.338000000000001</v>
      </c>
      <c r="V18" s="9">
        <v>7.4059999999999997</v>
      </c>
      <c r="W18" s="9">
        <v>15.930999999999999</v>
      </c>
      <c r="X18" s="9">
        <v>34.304000000000002</v>
      </c>
      <c r="Y18" s="9">
        <v>14.667999999999999</v>
      </c>
      <c r="Z18" s="9">
        <v>19.635999999999999</v>
      </c>
      <c r="AA18" s="9">
        <v>26</v>
      </c>
      <c r="AB18" s="9">
        <v>49</v>
      </c>
      <c r="AC18" s="9">
        <v>26</v>
      </c>
      <c r="AD18" s="9">
        <v>85.843999999999994</v>
      </c>
      <c r="AE18" s="9">
        <v>28.55</v>
      </c>
      <c r="AF18" s="9">
        <v>57.293999999999997</v>
      </c>
      <c r="AG18" s="9">
        <v>14.613</v>
      </c>
      <c r="AH18" s="9">
        <v>4.3339999999999996</v>
      </c>
      <c r="AI18" s="9">
        <v>10.279</v>
      </c>
      <c r="AJ18" s="9">
        <v>15.558</v>
      </c>
      <c r="AK18" s="9">
        <v>3.7280000000000002</v>
      </c>
      <c r="AL18" s="9">
        <v>11.829000000000001</v>
      </c>
      <c r="AM18" s="9">
        <v>22.954999999999998</v>
      </c>
      <c r="AN18" s="9">
        <v>7.4059999999999997</v>
      </c>
      <c r="AO18" s="9">
        <v>15.548999999999999</v>
      </c>
      <c r="AP18" s="9">
        <v>32.716999999999999</v>
      </c>
      <c r="AQ18" s="9">
        <v>13.081</v>
      </c>
      <c r="AR18" s="9">
        <v>19.635999999999999</v>
      </c>
      <c r="AS18" s="9">
        <v>26</v>
      </c>
      <c r="AT18" s="9">
        <v>37.957000000000001</v>
      </c>
      <c r="AU18" s="9">
        <v>26</v>
      </c>
      <c r="AV18" s="9">
        <v>31.46</v>
      </c>
      <c r="AW18" s="9">
        <v>11.74</v>
      </c>
      <c r="AX18" s="9">
        <v>19.72</v>
      </c>
      <c r="AY18" s="9">
        <v>4.3869999999999996</v>
      </c>
      <c r="AZ18" s="9">
        <v>1.385</v>
      </c>
      <c r="BA18" s="9">
        <v>3.0019999999999998</v>
      </c>
      <c r="BB18" s="9">
        <v>7.6189999999999998</v>
      </c>
      <c r="BC18" s="9">
        <v>1.823</v>
      </c>
      <c r="BD18" s="9">
        <v>5.7960000000000003</v>
      </c>
      <c r="BE18" s="9">
        <v>7.76</v>
      </c>
      <c r="BF18" s="9">
        <v>3.0230000000000001</v>
      </c>
      <c r="BG18" s="9">
        <v>4.7370000000000001</v>
      </c>
      <c r="BH18" s="9">
        <v>11.695</v>
      </c>
      <c r="BI18" s="9">
        <v>5.51</v>
      </c>
      <c r="BJ18" s="9">
        <v>6.1849999999999996</v>
      </c>
      <c r="BK18" s="9">
        <v>26</v>
      </c>
      <c r="BL18" s="9">
        <v>38.933</v>
      </c>
      <c r="BM18" s="9">
        <v>26</v>
      </c>
      <c r="BN18" s="9">
        <v>29.934000000000001</v>
      </c>
      <c r="BO18" s="9">
        <v>10.066000000000001</v>
      </c>
      <c r="BP18" s="9">
        <v>19.867999999999999</v>
      </c>
      <c r="BQ18" s="9">
        <v>5.2370000000000001</v>
      </c>
      <c r="BR18" s="9">
        <v>1.38</v>
      </c>
      <c r="BS18" s="9">
        <v>3.8559999999999999</v>
      </c>
      <c r="BT18" s="9">
        <v>4.0270000000000001</v>
      </c>
      <c r="BU18" s="9">
        <v>0.39600000000000002</v>
      </c>
      <c r="BV18" s="9">
        <v>3.6309999999999998</v>
      </c>
      <c r="BW18" s="9">
        <v>9.375</v>
      </c>
      <c r="BX18" s="9">
        <v>3.4329999999999998</v>
      </c>
      <c r="BY18" s="9">
        <v>5.9429999999999996</v>
      </c>
      <c r="BZ18" s="9">
        <v>11.295</v>
      </c>
      <c r="CA18" s="9">
        <v>4.8570000000000002</v>
      </c>
      <c r="CB18" s="9">
        <v>6.4390000000000001</v>
      </c>
      <c r="CC18" s="9">
        <v>26</v>
      </c>
      <c r="CD18" s="9">
        <v>48.332999999999998</v>
      </c>
      <c r="CE18" s="9">
        <v>17.53</v>
      </c>
      <c r="CF18" s="9">
        <v>17.927</v>
      </c>
      <c r="CG18" s="9">
        <v>7.306</v>
      </c>
      <c r="CH18" s="9">
        <v>10.622</v>
      </c>
      <c r="CI18" s="9">
        <v>2.4039999999999999</v>
      </c>
      <c r="CJ18" s="9">
        <v>0.45700000000000002</v>
      </c>
      <c r="CK18" s="9">
        <v>1.9470000000000001</v>
      </c>
      <c r="CL18" s="9">
        <v>1.972</v>
      </c>
      <c r="CM18" s="9">
        <v>0.39600000000000002</v>
      </c>
      <c r="CN18" s="9">
        <v>1.575</v>
      </c>
      <c r="CO18" s="9">
        <v>5.7050000000000001</v>
      </c>
      <c r="CP18" s="9">
        <v>2.5950000000000002</v>
      </c>
      <c r="CQ18" s="9">
        <v>3.1110000000000002</v>
      </c>
      <c r="CR18" s="9">
        <v>7.8460000000000001</v>
      </c>
      <c r="CS18" s="9">
        <v>3.8570000000000002</v>
      </c>
      <c r="CT18" s="9">
        <v>3.9889999999999999</v>
      </c>
      <c r="CU18" s="9">
        <v>26</v>
      </c>
      <c r="CV18" s="9">
        <v>51.875999999999998</v>
      </c>
      <c r="CW18" s="9">
        <v>21.283999999999999</v>
      </c>
      <c r="CX18" s="9">
        <v>12.007</v>
      </c>
      <c r="CY18" s="9">
        <v>2.7610000000000001</v>
      </c>
      <c r="CZ18" s="9">
        <v>9.2460000000000004</v>
      </c>
      <c r="DA18" s="9">
        <v>2.8330000000000002</v>
      </c>
      <c r="DB18" s="9">
        <v>0.92300000000000004</v>
      </c>
      <c r="DC18" s="9">
        <v>1.91</v>
      </c>
      <c r="DD18" s="9">
        <v>2.0550000000000002</v>
      </c>
      <c r="DE18" s="9">
        <v>0</v>
      </c>
      <c r="DF18" s="9">
        <v>2.0550000000000002</v>
      </c>
      <c r="DG18" s="9">
        <v>3.67</v>
      </c>
      <c r="DH18" s="9">
        <v>0.83799999999999997</v>
      </c>
      <c r="DI18" s="9">
        <v>2.8319999999999999</v>
      </c>
      <c r="DJ18" s="9">
        <v>3.4489999999999998</v>
      </c>
      <c r="DK18" s="9">
        <v>0.999</v>
      </c>
      <c r="DL18" s="9">
        <v>2.4500000000000002</v>
      </c>
      <c r="DM18" s="9">
        <v>14.712999999999999</v>
      </c>
      <c r="DN18" s="9">
        <v>19.256</v>
      </c>
      <c r="DO18" s="9">
        <v>14.358000000000001</v>
      </c>
      <c r="DP18" s="9">
        <v>24.449000000000002</v>
      </c>
      <c r="DQ18" s="9">
        <v>6.7430000000000003</v>
      </c>
      <c r="DR18" s="9">
        <v>17.704999999999998</v>
      </c>
      <c r="DS18" s="9">
        <v>4.99</v>
      </c>
      <c r="DT18" s="9">
        <v>1.569</v>
      </c>
      <c r="DU18" s="9">
        <v>3.4209999999999998</v>
      </c>
      <c r="DV18" s="9">
        <v>3.9119999999999999</v>
      </c>
      <c r="DW18" s="9">
        <v>1.5089999999999999</v>
      </c>
      <c r="DX18" s="9">
        <v>2.403</v>
      </c>
      <c r="DY18" s="9">
        <v>5.82</v>
      </c>
      <c r="DZ18" s="9">
        <v>0.95099999999999996</v>
      </c>
      <c r="EA18" s="9">
        <v>4.87</v>
      </c>
      <c r="EB18" s="9">
        <v>9.7270000000000003</v>
      </c>
      <c r="EC18" s="9">
        <v>2.7149999999999999</v>
      </c>
      <c r="ED18" s="9">
        <v>7.0119999999999996</v>
      </c>
      <c r="EE18" s="9">
        <v>28.864000000000001</v>
      </c>
      <c r="EF18" s="9">
        <v>17.989000000000001</v>
      </c>
      <c r="EG18" s="9">
        <v>30</v>
      </c>
      <c r="EH18" s="9">
        <v>13.715</v>
      </c>
      <c r="EI18" s="9">
        <v>4.2619999999999996</v>
      </c>
      <c r="EJ18" s="9">
        <v>9.4529999999999994</v>
      </c>
      <c r="EK18" s="9">
        <v>3.11</v>
      </c>
      <c r="EL18" s="9">
        <v>0.93600000000000005</v>
      </c>
      <c r="EM18" s="9">
        <v>2.1739999999999999</v>
      </c>
      <c r="EN18" s="9">
        <v>2.968</v>
      </c>
      <c r="EO18" s="9">
        <v>1.5089999999999999</v>
      </c>
      <c r="EP18" s="9">
        <v>1.4590000000000001</v>
      </c>
      <c r="EQ18" s="9">
        <v>3.5230000000000001</v>
      </c>
      <c r="ER18" s="9">
        <v>0.95099999999999996</v>
      </c>
      <c r="ES18" s="9">
        <v>2.5720000000000001</v>
      </c>
      <c r="ET18" s="9">
        <v>4.1150000000000002</v>
      </c>
      <c r="EU18" s="9">
        <v>0.86699999999999999</v>
      </c>
      <c r="EV18" s="9">
        <v>3.2480000000000002</v>
      </c>
      <c r="EW18" s="9">
        <v>21.224</v>
      </c>
      <c r="EX18" s="9">
        <v>9.5839999999999996</v>
      </c>
      <c r="EY18" s="9">
        <v>26</v>
      </c>
      <c r="EZ18" s="9">
        <v>10.733000000000001</v>
      </c>
      <c r="FA18" s="9">
        <v>2.4809999999999999</v>
      </c>
      <c r="FB18" s="9">
        <v>8.2520000000000007</v>
      </c>
      <c r="FC18" s="9">
        <v>1.88</v>
      </c>
      <c r="FD18" s="9">
        <v>0.63300000000000001</v>
      </c>
      <c r="FE18" s="9">
        <v>1.2470000000000001</v>
      </c>
      <c r="FF18" s="9">
        <v>0.94399999999999995</v>
      </c>
      <c r="FG18" s="9">
        <v>0</v>
      </c>
      <c r="FH18" s="9">
        <v>0.94399999999999995</v>
      </c>
      <c r="FI18" s="9">
        <v>2.298</v>
      </c>
      <c r="FJ18" s="9">
        <v>0</v>
      </c>
      <c r="FK18" s="9">
        <v>2.298</v>
      </c>
      <c r="FL18" s="9">
        <v>5.6120000000000001</v>
      </c>
      <c r="FM18" s="9">
        <v>1.8480000000000001</v>
      </c>
      <c r="FN18" s="9">
        <v>3.7639999999999998</v>
      </c>
      <c r="FO18" s="9">
        <v>52</v>
      </c>
      <c r="FP18" s="9">
        <v>100.31699999999999</v>
      </c>
      <c r="FQ18" s="9">
        <v>46.375</v>
      </c>
      <c r="FR18" s="9">
        <v>1.9690000000000001</v>
      </c>
      <c r="FS18" s="9">
        <v>1.587</v>
      </c>
      <c r="FT18" s="9">
        <v>0.38300000000000001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0.38300000000000001</v>
      </c>
      <c r="GB18" s="9">
        <v>0</v>
      </c>
      <c r="GC18" s="9">
        <v>0.38300000000000001</v>
      </c>
      <c r="GD18" s="9">
        <v>1.587</v>
      </c>
      <c r="GE18" s="9">
        <v>1.587</v>
      </c>
      <c r="GF18" s="9">
        <v>0</v>
      </c>
      <c r="GG18" s="9">
        <v>105.377</v>
      </c>
      <c r="GH18" s="9">
        <v>115.113</v>
      </c>
      <c r="GI18" s="9">
        <v>0</v>
      </c>
      <c r="GJ18" s="9">
        <v>76.254999999999995</v>
      </c>
      <c r="GK18" s="9">
        <v>22.827999999999999</v>
      </c>
      <c r="GL18" s="9">
        <v>53.427</v>
      </c>
      <c r="GM18" s="9">
        <v>11.768000000000001</v>
      </c>
      <c r="GN18" s="9">
        <v>2.96</v>
      </c>
      <c r="GO18" s="9">
        <v>8.8079999999999998</v>
      </c>
      <c r="GP18" s="9">
        <v>14.420999999999999</v>
      </c>
      <c r="GQ18" s="9">
        <v>2.867</v>
      </c>
      <c r="GR18" s="9">
        <v>11.554</v>
      </c>
      <c r="GS18" s="9">
        <v>20.265000000000001</v>
      </c>
      <c r="GT18" s="9">
        <v>4.8639999999999999</v>
      </c>
      <c r="GU18" s="9">
        <v>15.401</v>
      </c>
      <c r="GV18" s="9">
        <v>29.8</v>
      </c>
      <c r="GW18" s="9">
        <v>12.135999999999999</v>
      </c>
      <c r="GX18" s="9">
        <v>17.664000000000001</v>
      </c>
      <c r="GY18" s="9">
        <v>26</v>
      </c>
      <c r="GZ18" s="9">
        <v>52</v>
      </c>
      <c r="HA18" s="9">
        <v>26</v>
      </c>
      <c r="HB18" s="9">
        <v>32.777000000000001</v>
      </c>
      <c r="HC18" s="9">
        <v>9.8930000000000007</v>
      </c>
      <c r="HD18" s="9">
        <v>22.884</v>
      </c>
      <c r="HE18" s="9">
        <v>6.92</v>
      </c>
      <c r="HF18" s="9">
        <v>1.9339999999999999</v>
      </c>
      <c r="HG18" s="9">
        <v>4.9859999999999998</v>
      </c>
      <c r="HH18" s="9">
        <v>3.1629999999999998</v>
      </c>
      <c r="HI18" s="9">
        <v>1.044</v>
      </c>
      <c r="HJ18" s="9">
        <v>2.1190000000000002</v>
      </c>
      <c r="HK18" s="9">
        <v>9.5879999999999992</v>
      </c>
      <c r="HL18" s="9">
        <v>2.2490000000000001</v>
      </c>
      <c r="HM18" s="9">
        <v>7.3390000000000004</v>
      </c>
      <c r="HN18" s="9">
        <v>13.106</v>
      </c>
      <c r="HO18" s="9">
        <v>4.665</v>
      </c>
      <c r="HP18" s="9">
        <v>8.4410000000000007</v>
      </c>
      <c r="HQ18" s="9">
        <v>26</v>
      </c>
      <c r="HR18" s="9">
        <v>41.213000000000001</v>
      </c>
      <c r="HS18" s="9">
        <v>26</v>
      </c>
      <c r="HT18" s="9">
        <v>15.683999999999999</v>
      </c>
      <c r="HU18" s="9">
        <v>3.246</v>
      </c>
      <c r="HV18" s="9">
        <v>12.438000000000001</v>
      </c>
      <c r="HW18" s="9">
        <v>3.8660000000000001</v>
      </c>
      <c r="HX18" s="9">
        <v>0.92300000000000004</v>
      </c>
      <c r="HY18" s="9">
        <v>2.9430000000000001</v>
      </c>
      <c r="HZ18" s="9">
        <v>1.45</v>
      </c>
      <c r="IA18" s="9">
        <v>0</v>
      </c>
      <c r="IB18" s="9">
        <v>1.45</v>
      </c>
      <c r="IC18" s="9">
        <v>4.3620000000000001</v>
      </c>
      <c r="ID18" s="9">
        <v>1.298</v>
      </c>
      <c r="IE18" s="9">
        <v>3.0630000000000002</v>
      </c>
      <c r="IF18" s="9">
        <v>6.0060000000000002</v>
      </c>
      <c r="IG18" s="9">
        <v>1.0249999999999999</v>
      </c>
      <c r="IH18" s="9">
        <v>4.9809999999999999</v>
      </c>
      <c r="II18" s="9">
        <v>24.315000000000001</v>
      </c>
      <c r="IJ18" s="9">
        <v>24.288</v>
      </c>
      <c r="IK18" s="9">
        <v>22.771000000000001</v>
      </c>
      <c r="IL18" s="9">
        <v>17.093</v>
      </c>
      <c r="IM18" s="9">
        <v>6.6470000000000002</v>
      </c>
      <c r="IN18" s="9">
        <v>10.446999999999999</v>
      </c>
      <c r="IO18" s="9">
        <v>3.0539999999999998</v>
      </c>
      <c r="IP18" s="9">
        <v>1.0109999999999999</v>
      </c>
      <c r="IQ18" s="9">
        <v>2.0430000000000001</v>
      </c>
    </row>
    <row r="19" spans="1:251">
      <c r="A19" s="10">
        <v>44958</v>
      </c>
      <c r="B19" s="9">
        <v>1.37</v>
      </c>
      <c r="C19" s="9">
        <v>2.7759999999999998</v>
      </c>
      <c r="D19" s="9">
        <v>0.71599999999999997</v>
      </c>
      <c r="E19" s="9">
        <v>2.06</v>
      </c>
      <c r="F19" s="9">
        <v>7.1310000000000002</v>
      </c>
      <c r="G19" s="9">
        <v>3.6219999999999999</v>
      </c>
      <c r="H19" s="9">
        <v>3.5089999999999999</v>
      </c>
      <c r="I19" s="9">
        <v>49.497999999999998</v>
      </c>
      <c r="J19" s="9">
        <v>52</v>
      </c>
      <c r="K19" s="9">
        <v>36.194000000000003</v>
      </c>
      <c r="L19" s="9">
        <v>83.144999999999996</v>
      </c>
      <c r="M19" s="9">
        <v>33.595999999999997</v>
      </c>
      <c r="N19" s="9">
        <v>49.548999999999999</v>
      </c>
      <c r="O19" s="9">
        <v>11.545999999999999</v>
      </c>
      <c r="P19" s="9">
        <v>6.9260000000000002</v>
      </c>
      <c r="Q19" s="9">
        <v>4.62</v>
      </c>
      <c r="R19" s="9">
        <v>13.099</v>
      </c>
      <c r="S19" s="9">
        <v>6.125</v>
      </c>
      <c r="T19" s="9">
        <v>6.9740000000000002</v>
      </c>
      <c r="U19" s="9">
        <v>28.481999999999999</v>
      </c>
      <c r="V19" s="9">
        <v>11.125999999999999</v>
      </c>
      <c r="W19" s="9">
        <v>17.356999999999999</v>
      </c>
      <c r="X19" s="9">
        <v>30.018000000000001</v>
      </c>
      <c r="Y19" s="9">
        <v>9.42</v>
      </c>
      <c r="Z19" s="9">
        <v>20.597999999999999</v>
      </c>
      <c r="AA19" s="9">
        <v>26</v>
      </c>
      <c r="AB19" s="9">
        <v>17</v>
      </c>
      <c r="AC19" s="9">
        <v>26.088000000000001</v>
      </c>
      <c r="AD19" s="9">
        <v>78.527000000000001</v>
      </c>
      <c r="AE19" s="9">
        <v>30.408999999999999</v>
      </c>
      <c r="AF19" s="9">
        <v>48.118000000000002</v>
      </c>
      <c r="AG19" s="9">
        <v>11.256</v>
      </c>
      <c r="AH19" s="9">
        <v>6.6349999999999998</v>
      </c>
      <c r="AI19" s="9">
        <v>4.62</v>
      </c>
      <c r="AJ19" s="9">
        <v>12.843999999999999</v>
      </c>
      <c r="AK19" s="9">
        <v>5.87</v>
      </c>
      <c r="AL19" s="9">
        <v>6.9740000000000002</v>
      </c>
      <c r="AM19" s="9">
        <v>26.734999999999999</v>
      </c>
      <c r="AN19" s="9">
        <v>9.7729999999999997</v>
      </c>
      <c r="AO19" s="9">
        <v>16.962</v>
      </c>
      <c r="AP19" s="9">
        <v>27.693000000000001</v>
      </c>
      <c r="AQ19" s="9">
        <v>8.1310000000000002</v>
      </c>
      <c r="AR19" s="9">
        <v>19.562000000000001</v>
      </c>
      <c r="AS19" s="9">
        <v>26</v>
      </c>
      <c r="AT19" s="9">
        <v>17</v>
      </c>
      <c r="AU19" s="9">
        <v>26</v>
      </c>
      <c r="AV19" s="9">
        <v>26.327999999999999</v>
      </c>
      <c r="AW19" s="9">
        <v>14.997</v>
      </c>
      <c r="AX19" s="9">
        <v>11.331</v>
      </c>
      <c r="AY19" s="9">
        <v>1.7210000000000001</v>
      </c>
      <c r="AZ19" s="9">
        <v>1.7210000000000001</v>
      </c>
      <c r="BA19" s="9">
        <v>0</v>
      </c>
      <c r="BB19" s="9">
        <v>6.3620000000000001</v>
      </c>
      <c r="BC19" s="9">
        <v>4.5949999999999998</v>
      </c>
      <c r="BD19" s="9">
        <v>1.766</v>
      </c>
      <c r="BE19" s="9">
        <v>12.574</v>
      </c>
      <c r="BF19" s="9">
        <v>5.9379999999999997</v>
      </c>
      <c r="BG19" s="9">
        <v>6.6360000000000001</v>
      </c>
      <c r="BH19" s="9">
        <v>5.6719999999999997</v>
      </c>
      <c r="BI19" s="9">
        <v>2.7429999999999999</v>
      </c>
      <c r="BJ19" s="9">
        <v>2.9289999999999998</v>
      </c>
      <c r="BK19" s="9">
        <v>17</v>
      </c>
      <c r="BL19" s="9">
        <v>13</v>
      </c>
      <c r="BM19" s="9">
        <v>21.298999999999999</v>
      </c>
      <c r="BN19" s="9">
        <v>31.32</v>
      </c>
      <c r="BO19" s="9">
        <v>9.7170000000000005</v>
      </c>
      <c r="BP19" s="9">
        <v>21.603999999999999</v>
      </c>
      <c r="BQ19" s="9">
        <v>6.7460000000000004</v>
      </c>
      <c r="BR19" s="9">
        <v>3.3109999999999999</v>
      </c>
      <c r="BS19" s="9">
        <v>3.4340000000000002</v>
      </c>
      <c r="BT19" s="9">
        <v>4.7869999999999999</v>
      </c>
      <c r="BU19" s="9">
        <v>1.2749999999999999</v>
      </c>
      <c r="BV19" s="9">
        <v>3.512</v>
      </c>
      <c r="BW19" s="9">
        <v>9.9130000000000003</v>
      </c>
      <c r="BX19" s="9">
        <v>3.052</v>
      </c>
      <c r="BY19" s="9">
        <v>6.8609999999999998</v>
      </c>
      <c r="BZ19" s="9">
        <v>9.875</v>
      </c>
      <c r="CA19" s="9">
        <v>2.0790000000000002</v>
      </c>
      <c r="CB19" s="9">
        <v>7.7960000000000003</v>
      </c>
      <c r="CC19" s="9">
        <v>26</v>
      </c>
      <c r="CD19" s="9">
        <v>14.146000000000001</v>
      </c>
      <c r="CE19" s="9">
        <v>26</v>
      </c>
      <c r="CF19" s="9">
        <v>14.827</v>
      </c>
      <c r="CG19" s="9">
        <v>5.3719999999999999</v>
      </c>
      <c r="CH19" s="9">
        <v>9.4550000000000001</v>
      </c>
      <c r="CI19" s="9">
        <v>3.879</v>
      </c>
      <c r="CJ19" s="9">
        <v>1.411</v>
      </c>
      <c r="CK19" s="9">
        <v>2.4670000000000001</v>
      </c>
      <c r="CL19" s="9">
        <v>2.4409999999999998</v>
      </c>
      <c r="CM19" s="9">
        <v>0.89500000000000002</v>
      </c>
      <c r="CN19" s="9">
        <v>1.546</v>
      </c>
      <c r="CO19" s="9">
        <v>5.95</v>
      </c>
      <c r="CP19" s="9">
        <v>2.0920000000000001</v>
      </c>
      <c r="CQ19" s="9">
        <v>3.8580000000000001</v>
      </c>
      <c r="CR19" s="9">
        <v>2.5569999999999999</v>
      </c>
      <c r="CS19" s="9">
        <v>0.97399999999999998</v>
      </c>
      <c r="CT19" s="9">
        <v>1.583</v>
      </c>
      <c r="CU19" s="9">
        <v>14.124000000000001</v>
      </c>
      <c r="CV19" s="9">
        <v>26</v>
      </c>
      <c r="CW19" s="9">
        <v>13</v>
      </c>
      <c r="CX19" s="9">
        <v>16.492999999999999</v>
      </c>
      <c r="CY19" s="9">
        <v>4.3449999999999998</v>
      </c>
      <c r="CZ19" s="9">
        <v>12.148</v>
      </c>
      <c r="DA19" s="9">
        <v>2.867</v>
      </c>
      <c r="DB19" s="9">
        <v>1.9</v>
      </c>
      <c r="DC19" s="9">
        <v>0.96699999999999997</v>
      </c>
      <c r="DD19" s="9">
        <v>2.3460000000000001</v>
      </c>
      <c r="DE19" s="9">
        <v>0.38</v>
      </c>
      <c r="DF19" s="9">
        <v>1.966</v>
      </c>
      <c r="DG19" s="9">
        <v>3.9630000000000001</v>
      </c>
      <c r="DH19" s="9">
        <v>0.96</v>
      </c>
      <c r="DI19" s="9">
        <v>3.0030000000000001</v>
      </c>
      <c r="DJ19" s="9">
        <v>7.3179999999999996</v>
      </c>
      <c r="DK19" s="9">
        <v>1.105</v>
      </c>
      <c r="DL19" s="9">
        <v>6.2130000000000001</v>
      </c>
      <c r="DM19" s="9">
        <v>30.606999999999999</v>
      </c>
      <c r="DN19" s="9">
        <v>5.8040000000000003</v>
      </c>
      <c r="DO19" s="9">
        <v>51.39</v>
      </c>
      <c r="DP19" s="9">
        <v>20.879000000000001</v>
      </c>
      <c r="DQ19" s="9">
        <v>5.6959999999999997</v>
      </c>
      <c r="DR19" s="9">
        <v>15.183</v>
      </c>
      <c r="DS19" s="9">
        <v>2.7890000000000001</v>
      </c>
      <c r="DT19" s="9">
        <v>1.603</v>
      </c>
      <c r="DU19" s="9">
        <v>1.1859999999999999</v>
      </c>
      <c r="DV19" s="9">
        <v>1.6950000000000001</v>
      </c>
      <c r="DW19" s="9">
        <v>0</v>
      </c>
      <c r="DX19" s="9">
        <v>1.6950000000000001</v>
      </c>
      <c r="DY19" s="9">
        <v>4.2480000000000002</v>
      </c>
      <c r="DZ19" s="9">
        <v>0.78300000000000003</v>
      </c>
      <c r="EA19" s="9">
        <v>3.4649999999999999</v>
      </c>
      <c r="EB19" s="9">
        <v>12.146000000000001</v>
      </c>
      <c r="EC19" s="9">
        <v>3.3090000000000002</v>
      </c>
      <c r="ED19" s="9">
        <v>8.8369999999999997</v>
      </c>
      <c r="EE19" s="9">
        <v>52</v>
      </c>
      <c r="EF19" s="9">
        <v>52</v>
      </c>
      <c r="EG19" s="9">
        <v>52</v>
      </c>
      <c r="EH19" s="9">
        <v>10.619</v>
      </c>
      <c r="EI19" s="9">
        <v>2.052</v>
      </c>
      <c r="EJ19" s="9">
        <v>8.5670000000000002</v>
      </c>
      <c r="EK19" s="9">
        <v>1.587</v>
      </c>
      <c r="EL19" s="9">
        <v>0.40100000000000002</v>
      </c>
      <c r="EM19" s="9">
        <v>1.1859999999999999</v>
      </c>
      <c r="EN19" s="9">
        <v>1.3320000000000001</v>
      </c>
      <c r="EO19" s="9">
        <v>0</v>
      </c>
      <c r="EP19" s="9">
        <v>1.3320000000000001</v>
      </c>
      <c r="EQ19" s="9">
        <v>1.32</v>
      </c>
      <c r="ER19" s="9">
        <v>0</v>
      </c>
      <c r="ES19" s="9">
        <v>1.32</v>
      </c>
      <c r="ET19" s="9">
        <v>6.3789999999999996</v>
      </c>
      <c r="EU19" s="9">
        <v>1.651</v>
      </c>
      <c r="EV19" s="9">
        <v>4.7279999999999998</v>
      </c>
      <c r="EW19" s="9">
        <v>52</v>
      </c>
      <c r="EX19" s="9">
        <v>56.481000000000002</v>
      </c>
      <c r="EY19" s="9">
        <v>52</v>
      </c>
      <c r="EZ19" s="9">
        <v>10.26</v>
      </c>
      <c r="FA19" s="9">
        <v>3.6440000000000001</v>
      </c>
      <c r="FB19" s="9">
        <v>6.6159999999999997</v>
      </c>
      <c r="FC19" s="9">
        <v>1.2030000000000001</v>
      </c>
      <c r="FD19" s="9">
        <v>1.2030000000000001</v>
      </c>
      <c r="FE19" s="9">
        <v>0</v>
      </c>
      <c r="FF19" s="9">
        <v>0.36299999999999999</v>
      </c>
      <c r="FG19" s="9">
        <v>0</v>
      </c>
      <c r="FH19" s="9">
        <v>0.36299999999999999</v>
      </c>
      <c r="FI19" s="9">
        <v>2.927</v>
      </c>
      <c r="FJ19" s="9">
        <v>0.78300000000000003</v>
      </c>
      <c r="FK19" s="9">
        <v>2.1440000000000001</v>
      </c>
      <c r="FL19" s="9">
        <v>5.7670000000000003</v>
      </c>
      <c r="FM19" s="9">
        <v>1.6579999999999999</v>
      </c>
      <c r="FN19" s="9">
        <v>4.109</v>
      </c>
      <c r="FO19" s="9">
        <v>53.152000000000001</v>
      </c>
      <c r="FP19" s="9">
        <v>47.427</v>
      </c>
      <c r="FQ19" s="9">
        <v>113.376</v>
      </c>
      <c r="FR19" s="9">
        <v>4.6180000000000003</v>
      </c>
      <c r="FS19" s="9">
        <v>3.1869999999999998</v>
      </c>
      <c r="FT19" s="9">
        <v>1.431</v>
      </c>
      <c r="FU19" s="9">
        <v>0.29099999999999998</v>
      </c>
      <c r="FV19" s="9">
        <v>0.29099999999999998</v>
      </c>
      <c r="FW19" s="9">
        <v>0</v>
      </c>
      <c r="FX19" s="9">
        <v>0.255</v>
      </c>
      <c r="FY19" s="9">
        <v>0.255</v>
      </c>
      <c r="FZ19" s="9">
        <v>0</v>
      </c>
      <c r="GA19" s="9">
        <v>1.748</v>
      </c>
      <c r="GB19" s="9">
        <v>1.353</v>
      </c>
      <c r="GC19" s="9">
        <v>0.39500000000000002</v>
      </c>
      <c r="GD19" s="9">
        <v>2.3250000000000002</v>
      </c>
      <c r="GE19" s="9">
        <v>1.288</v>
      </c>
      <c r="GF19" s="9">
        <v>1.036</v>
      </c>
      <c r="GG19" s="9">
        <v>43.545000000000002</v>
      </c>
      <c r="GH19" s="9">
        <v>29.791</v>
      </c>
      <c r="GI19" s="9">
        <v>72.429000000000002</v>
      </c>
      <c r="GJ19" s="9">
        <v>68.88</v>
      </c>
      <c r="GK19" s="9">
        <v>27.364000000000001</v>
      </c>
      <c r="GL19" s="9">
        <v>41.515999999999998</v>
      </c>
      <c r="GM19" s="9">
        <v>9.8409999999999993</v>
      </c>
      <c r="GN19" s="9">
        <v>5.2210000000000001</v>
      </c>
      <c r="GO19" s="9">
        <v>4.62</v>
      </c>
      <c r="GP19" s="9">
        <v>11.114000000000001</v>
      </c>
      <c r="GQ19" s="9">
        <v>5.07</v>
      </c>
      <c r="GR19" s="9">
        <v>6.0430000000000001</v>
      </c>
      <c r="GS19" s="9">
        <v>23.908999999999999</v>
      </c>
      <c r="GT19" s="9">
        <v>9.8979999999999997</v>
      </c>
      <c r="GU19" s="9">
        <v>14.010999999999999</v>
      </c>
      <c r="GV19" s="9">
        <v>24.016999999999999</v>
      </c>
      <c r="GW19" s="9">
        <v>7.1749999999999998</v>
      </c>
      <c r="GX19" s="9">
        <v>16.841999999999999</v>
      </c>
      <c r="GY19" s="9">
        <v>26</v>
      </c>
      <c r="GZ19" s="9">
        <v>17.893000000000001</v>
      </c>
      <c r="HA19" s="9">
        <v>26</v>
      </c>
      <c r="HB19" s="9">
        <v>38.265000000000001</v>
      </c>
      <c r="HC19" s="9">
        <v>10.449</v>
      </c>
      <c r="HD19" s="9">
        <v>27.815999999999999</v>
      </c>
      <c r="HE19" s="9">
        <v>6.44</v>
      </c>
      <c r="HF19" s="9">
        <v>2.7</v>
      </c>
      <c r="HG19" s="9">
        <v>3.7389999999999999</v>
      </c>
      <c r="HH19" s="9">
        <v>6.4279999999999999</v>
      </c>
      <c r="HI19" s="9">
        <v>1.53</v>
      </c>
      <c r="HJ19" s="9">
        <v>4.8979999999999997</v>
      </c>
      <c r="HK19" s="9">
        <v>9.4260000000000002</v>
      </c>
      <c r="HL19" s="9">
        <v>2.4929999999999999</v>
      </c>
      <c r="HM19" s="9">
        <v>6.9329999999999998</v>
      </c>
      <c r="HN19" s="9">
        <v>15.971</v>
      </c>
      <c r="HO19" s="9">
        <v>3.726</v>
      </c>
      <c r="HP19" s="9">
        <v>12.244999999999999</v>
      </c>
      <c r="HQ19" s="9">
        <v>26</v>
      </c>
      <c r="HR19" s="9">
        <v>19.756</v>
      </c>
      <c r="HS19" s="9">
        <v>34</v>
      </c>
      <c r="HT19" s="9">
        <v>19.036999999999999</v>
      </c>
      <c r="HU19" s="9">
        <v>4.181</v>
      </c>
      <c r="HV19" s="9">
        <v>14.856</v>
      </c>
      <c r="HW19" s="9">
        <v>4.125</v>
      </c>
      <c r="HX19" s="9">
        <v>1.181</v>
      </c>
      <c r="HY19" s="9">
        <v>2.944</v>
      </c>
      <c r="HZ19" s="9">
        <v>3.6379999999999999</v>
      </c>
      <c r="IA19" s="9">
        <v>0.38</v>
      </c>
      <c r="IB19" s="9">
        <v>3.258</v>
      </c>
      <c r="IC19" s="9">
        <v>3.4039999999999999</v>
      </c>
      <c r="ID19" s="9">
        <v>1.0940000000000001</v>
      </c>
      <c r="IE19" s="9">
        <v>2.31</v>
      </c>
      <c r="IF19" s="9">
        <v>7.87</v>
      </c>
      <c r="IG19" s="9">
        <v>1.526</v>
      </c>
      <c r="IH19" s="9">
        <v>6.343</v>
      </c>
      <c r="II19" s="9">
        <v>26</v>
      </c>
      <c r="IJ19" s="9">
        <v>19.783000000000001</v>
      </c>
      <c r="IK19" s="9">
        <v>28.137</v>
      </c>
      <c r="IL19" s="9">
        <v>19.228999999999999</v>
      </c>
      <c r="IM19" s="9">
        <v>6.2679999999999998</v>
      </c>
      <c r="IN19" s="9">
        <v>12.96</v>
      </c>
      <c r="IO19" s="9">
        <v>2.3149999999999999</v>
      </c>
      <c r="IP19" s="9">
        <v>1.52</v>
      </c>
      <c r="IQ19" s="9">
        <v>0.79500000000000004</v>
      </c>
    </row>
    <row r="20" spans="1:251">
      <c r="A20" s="10">
        <v>45323</v>
      </c>
      <c r="B20" s="9">
        <v>1.095</v>
      </c>
      <c r="C20" s="9">
        <v>4.0640000000000001</v>
      </c>
      <c r="D20" s="9">
        <v>2.056</v>
      </c>
      <c r="E20" s="9">
        <v>2.008</v>
      </c>
      <c r="F20" s="9">
        <v>6.867</v>
      </c>
      <c r="G20" s="9">
        <v>2.992</v>
      </c>
      <c r="H20" s="9">
        <v>3.875</v>
      </c>
      <c r="I20" s="9">
        <v>47.905000000000001</v>
      </c>
      <c r="J20" s="9">
        <v>46.341999999999999</v>
      </c>
      <c r="K20" s="9">
        <v>51.643999999999998</v>
      </c>
      <c r="L20" s="9">
        <v>87.653000000000006</v>
      </c>
      <c r="M20" s="9">
        <v>30.146000000000001</v>
      </c>
      <c r="N20" s="9">
        <v>57.506999999999998</v>
      </c>
      <c r="O20" s="9">
        <v>13.401</v>
      </c>
      <c r="P20" s="9">
        <v>4.1790000000000003</v>
      </c>
      <c r="Q20" s="9">
        <v>9.2230000000000008</v>
      </c>
      <c r="R20" s="9">
        <v>17.882999999999999</v>
      </c>
      <c r="S20" s="9">
        <v>6.7679999999999998</v>
      </c>
      <c r="T20" s="9">
        <v>11.115</v>
      </c>
      <c r="U20" s="9">
        <v>26.527000000000001</v>
      </c>
      <c r="V20" s="9">
        <v>9.4529999999999994</v>
      </c>
      <c r="W20" s="9">
        <v>17.074000000000002</v>
      </c>
      <c r="X20" s="9">
        <v>29.841000000000001</v>
      </c>
      <c r="Y20" s="9">
        <v>9.7469999999999999</v>
      </c>
      <c r="Z20" s="9">
        <v>20.094000000000001</v>
      </c>
      <c r="AA20" s="9">
        <v>26</v>
      </c>
      <c r="AB20" s="9">
        <v>25.701000000000001</v>
      </c>
      <c r="AC20" s="9">
        <v>26</v>
      </c>
      <c r="AD20" s="9">
        <v>85.760999999999996</v>
      </c>
      <c r="AE20" s="9">
        <v>29.356000000000002</v>
      </c>
      <c r="AF20" s="9">
        <v>56.405000000000001</v>
      </c>
      <c r="AG20" s="9">
        <v>12.335000000000001</v>
      </c>
      <c r="AH20" s="9">
        <v>3.7530000000000001</v>
      </c>
      <c r="AI20" s="9">
        <v>8.5820000000000007</v>
      </c>
      <c r="AJ20" s="9">
        <v>17.882999999999999</v>
      </c>
      <c r="AK20" s="9">
        <v>6.7679999999999998</v>
      </c>
      <c r="AL20" s="9">
        <v>11.115</v>
      </c>
      <c r="AM20" s="9">
        <v>26.067</v>
      </c>
      <c r="AN20" s="9">
        <v>9.4529999999999994</v>
      </c>
      <c r="AO20" s="9">
        <v>16.614000000000001</v>
      </c>
      <c r="AP20" s="9">
        <v>29.475999999999999</v>
      </c>
      <c r="AQ20" s="9">
        <v>9.3819999999999997</v>
      </c>
      <c r="AR20" s="9">
        <v>20.094000000000001</v>
      </c>
      <c r="AS20" s="9">
        <v>26</v>
      </c>
      <c r="AT20" s="9">
        <v>25.765999999999998</v>
      </c>
      <c r="AU20" s="9">
        <v>26</v>
      </c>
      <c r="AV20" s="9">
        <v>30.29</v>
      </c>
      <c r="AW20" s="9">
        <v>12.912000000000001</v>
      </c>
      <c r="AX20" s="9">
        <v>17.378</v>
      </c>
      <c r="AY20" s="9">
        <v>4.1859999999999999</v>
      </c>
      <c r="AZ20" s="9">
        <v>1.788</v>
      </c>
      <c r="BA20" s="9">
        <v>2.3980000000000001</v>
      </c>
      <c r="BB20" s="9">
        <v>6.2080000000000002</v>
      </c>
      <c r="BC20" s="9">
        <v>2.4169999999999998</v>
      </c>
      <c r="BD20" s="9">
        <v>3.7909999999999999</v>
      </c>
      <c r="BE20" s="9">
        <v>11.037000000000001</v>
      </c>
      <c r="BF20" s="9">
        <v>5.452</v>
      </c>
      <c r="BG20" s="9">
        <v>5.585</v>
      </c>
      <c r="BH20" s="9">
        <v>8.859</v>
      </c>
      <c r="BI20" s="9">
        <v>3.2549999999999999</v>
      </c>
      <c r="BJ20" s="9">
        <v>5.6040000000000001</v>
      </c>
      <c r="BK20" s="9">
        <v>26</v>
      </c>
      <c r="BL20" s="9">
        <v>24.58</v>
      </c>
      <c r="BM20" s="9">
        <v>27.337</v>
      </c>
      <c r="BN20" s="9">
        <v>35.42</v>
      </c>
      <c r="BO20" s="9">
        <v>11.055999999999999</v>
      </c>
      <c r="BP20" s="9">
        <v>24.363</v>
      </c>
      <c r="BQ20" s="9">
        <v>4.7510000000000003</v>
      </c>
      <c r="BR20" s="9">
        <v>1.645</v>
      </c>
      <c r="BS20" s="9">
        <v>3.105</v>
      </c>
      <c r="BT20" s="9">
        <v>8.1489999999999991</v>
      </c>
      <c r="BU20" s="9">
        <v>2.738</v>
      </c>
      <c r="BV20" s="9">
        <v>5.4109999999999996</v>
      </c>
      <c r="BW20" s="9">
        <v>9.548</v>
      </c>
      <c r="BX20" s="9">
        <v>2.528</v>
      </c>
      <c r="BY20" s="9">
        <v>7.0190000000000001</v>
      </c>
      <c r="BZ20" s="9">
        <v>12.972</v>
      </c>
      <c r="CA20" s="9">
        <v>4.1449999999999996</v>
      </c>
      <c r="CB20" s="9">
        <v>8.8279999999999994</v>
      </c>
      <c r="CC20" s="9">
        <v>25.047999999999998</v>
      </c>
      <c r="CD20" s="9">
        <v>22.373999999999999</v>
      </c>
      <c r="CE20" s="9">
        <v>25.131</v>
      </c>
      <c r="CF20" s="9">
        <v>16.748999999999999</v>
      </c>
      <c r="CG20" s="9">
        <v>5.1920000000000002</v>
      </c>
      <c r="CH20" s="9">
        <v>11.557</v>
      </c>
      <c r="CI20" s="9">
        <v>3.1070000000000002</v>
      </c>
      <c r="CJ20" s="9">
        <v>0.86499999999999999</v>
      </c>
      <c r="CK20" s="9">
        <v>2.2410000000000001</v>
      </c>
      <c r="CL20" s="9">
        <v>4.016</v>
      </c>
      <c r="CM20" s="9">
        <v>0.97</v>
      </c>
      <c r="CN20" s="9">
        <v>3.0459999999999998</v>
      </c>
      <c r="CO20" s="9">
        <v>3.411</v>
      </c>
      <c r="CP20" s="9">
        <v>0.38300000000000001</v>
      </c>
      <c r="CQ20" s="9">
        <v>3.028</v>
      </c>
      <c r="CR20" s="9">
        <v>6.2160000000000002</v>
      </c>
      <c r="CS20" s="9">
        <v>2.9729999999999999</v>
      </c>
      <c r="CT20" s="9">
        <v>3.242</v>
      </c>
      <c r="CU20" s="9">
        <v>23.244</v>
      </c>
      <c r="CV20" s="9">
        <v>52</v>
      </c>
      <c r="CW20" s="9">
        <v>21.893000000000001</v>
      </c>
      <c r="CX20" s="9">
        <v>18.670000000000002</v>
      </c>
      <c r="CY20" s="9">
        <v>5.8639999999999999</v>
      </c>
      <c r="CZ20" s="9">
        <v>12.805999999999999</v>
      </c>
      <c r="DA20" s="9">
        <v>1.6439999999999999</v>
      </c>
      <c r="DB20" s="9">
        <v>0.78</v>
      </c>
      <c r="DC20" s="9">
        <v>0.86399999999999999</v>
      </c>
      <c r="DD20" s="9">
        <v>4.133</v>
      </c>
      <c r="DE20" s="9">
        <v>1.768</v>
      </c>
      <c r="DF20" s="9">
        <v>2.3650000000000002</v>
      </c>
      <c r="DG20" s="9">
        <v>6.1369999999999996</v>
      </c>
      <c r="DH20" s="9">
        <v>2.145</v>
      </c>
      <c r="DI20" s="9">
        <v>3.992</v>
      </c>
      <c r="DJ20" s="9">
        <v>6.7569999999999997</v>
      </c>
      <c r="DK20" s="9">
        <v>1.171</v>
      </c>
      <c r="DL20" s="9">
        <v>5.5860000000000003</v>
      </c>
      <c r="DM20" s="9">
        <v>26</v>
      </c>
      <c r="DN20" s="9">
        <v>13.839</v>
      </c>
      <c r="DO20" s="9">
        <v>26</v>
      </c>
      <c r="DP20" s="9">
        <v>20.050999999999998</v>
      </c>
      <c r="DQ20" s="9">
        <v>5.3869999999999996</v>
      </c>
      <c r="DR20" s="9">
        <v>14.663</v>
      </c>
      <c r="DS20" s="9">
        <v>3.3980000000000001</v>
      </c>
      <c r="DT20" s="9">
        <v>0.32</v>
      </c>
      <c r="DU20" s="9">
        <v>3.0790000000000002</v>
      </c>
      <c r="DV20" s="9">
        <v>3.5259999999999998</v>
      </c>
      <c r="DW20" s="9">
        <v>1.613</v>
      </c>
      <c r="DX20" s="9">
        <v>1.913</v>
      </c>
      <c r="DY20" s="9">
        <v>5.4820000000000002</v>
      </c>
      <c r="DZ20" s="9">
        <v>1.4730000000000001</v>
      </c>
      <c r="EA20" s="9">
        <v>4.0090000000000003</v>
      </c>
      <c r="EB20" s="9">
        <v>7.6449999999999996</v>
      </c>
      <c r="EC20" s="9">
        <v>1.982</v>
      </c>
      <c r="ED20" s="9">
        <v>5.6630000000000003</v>
      </c>
      <c r="EE20" s="9">
        <v>26</v>
      </c>
      <c r="EF20" s="9">
        <v>29.475999999999999</v>
      </c>
      <c r="EG20" s="9">
        <v>24.68</v>
      </c>
      <c r="EH20" s="9">
        <v>12.771000000000001</v>
      </c>
      <c r="EI20" s="9">
        <v>2.8719999999999999</v>
      </c>
      <c r="EJ20" s="9">
        <v>9.8989999999999991</v>
      </c>
      <c r="EK20" s="9">
        <v>2.117</v>
      </c>
      <c r="EL20" s="9">
        <v>0.32</v>
      </c>
      <c r="EM20" s="9">
        <v>1.798</v>
      </c>
      <c r="EN20" s="9">
        <v>1.4359999999999999</v>
      </c>
      <c r="EO20" s="9">
        <v>0</v>
      </c>
      <c r="EP20" s="9">
        <v>1.4359999999999999</v>
      </c>
      <c r="EQ20" s="9">
        <v>4.431</v>
      </c>
      <c r="ER20" s="9">
        <v>0.97599999999999998</v>
      </c>
      <c r="ES20" s="9">
        <v>3.4540000000000002</v>
      </c>
      <c r="ET20" s="9">
        <v>4.7869999999999999</v>
      </c>
      <c r="EU20" s="9">
        <v>1.5760000000000001</v>
      </c>
      <c r="EV20" s="9">
        <v>3.2109999999999999</v>
      </c>
      <c r="EW20" s="9">
        <v>26</v>
      </c>
      <c r="EX20" s="9">
        <v>50.46</v>
      </c>
      <c r="EY20" s="9">
        <v>23.942</v>
      </c>
      <c r="EZ20" s="9">
        <v>7.28</v>
      </c>
      <c r="FA20" s="9">
        <v>2.5150000000000001</v>
      </c>
      <c r="FB20" s="9">
        <v>4.7640000000000002</v>
      </c>
      <c r="FC20" s="9">
        <v>1.2809999999999999</v>
      </c>
      <c r="FD20" s="9">
        <v>0</v>
      </c>
      <c r="FE20" s="9">
        <v>1.2809999999999999</v>
      </c>
      <c r="FF20" s="9">
        <v>2.09</v>
      </c>
      <c r="FG20" s="9">
        <v>1.613</v>
      </c>
      <c r="FH20" s="9">
        <v>0.47699999999999998</v>
      </c>
      <c r="FI20" s="9">
        <v>1.0509999999999999</v>
      </c>
      <c r="FJ20" s="9">
        <v>0.497</v>
      </c>
      <c r="FK20" s="9">
        <v>0.55500000000000005</v>
      </c>
      <c r="FL20" s="9">
        <v>2.8580000000000001</v>
      </c>
      <c r="FM20" s="9">
        <v>0.40600000000000003</v>
      </c>
      <c r="FN20" s="9">
        <v>2.452</v>
      </c>
      <c r="FO20" s="9">
        <v>14.877000000000001</v>
      </c>
      <c r="FP20" s="9">
        <v>8</v>
      </c>
      <c r="FQ20" s="9">
        <v>39.436999999999998</v>
      </c>
      <c r="FR20" s="9">
        <v>1.8919999999999999</v>
      </c>
      <c r="FS20" s="9">
        <v>0.79100000000000004</v>
      </c>
      <c r="FT20" s="9">
        <v>1.101</v>
      </c>
      <c r="FU20" s="9">
        <v>1.0669999999999999</v>
      </c>
      <c r="FV20" s="9">
        <v>0.42599999999999999</v>
      </c>
      <c r="FW20" s="9">
        <v>0.64100000000000001</v>
      </c>
      <c r="FX20" s="9">
        <v>0</v>
      </c>
      <c r="FY20" s="9">
        <v>0</v>
      </c>
      <c r="FZ20" s="9">
        <v>0</v>
      </c>
      <c r="GA20" s="9">
        <v>0.46100000000000002</v>
      </c>
      <c r="GB20" s="9">
        <v>0</v>
      </c>
      <c r="GC20" s="9">
        <v>0.46100000000000002</v>
      </c>
      <c r="GD20" s="9">
        <v>0.36499999999999999</v>
      </c>
      <c r="GE20" s="9">
        <v>0.36499999999999999</v>
      </c>
      <c r="GF20" s="9">
        <v>0</v>
      </c>
      <c r="GG20" s="9">
        <v>5.4379999999999997</v>
      </c>
      <c r="GH20" s="9">
        <v>49.067</v>
      </c>
      <c r="GI20" s="9">
        <v>7.0519999999999996</v>
      </c>
      <c r="GJ20" s="9">
        <v>74.311999999999998</v>
      </c>
      <c r="GK20" s="9">
        <v>23.027999999999999</v>
      </c>
      <c r="GL20" s="9">
        <v>51.283000000000001</v>
      </c>
      <c r="GM20" s="9">
        <v>11.978999999999999</v>
      </c>
      <c r="GN20" s="9">
        <v>3.7530000000000001</v>
      </c>
      <c r="GO20" s="9">
        <v>8.2260000000000009</v>
      </c>
      <c r="GP20" s="9">
        <v>14.404999999999999</v>
      </c>
      <c r="GQ20" s="9">
        <v>4.2869999999999999</v>
      </c>
      <c r="GR20" s="9">
        <v>10.119</v>
      </c>
      <c r="GS20" s="9">
        <v>22.666</v>
      </c>
      <c r="GT20" s="9">
        <v>7.117</v>
      </c>
      <c r="GU20" s="9">
        <v>15.548999999999999</v>
      </c>
      <c r="GV20" s="9">
        <v>25.260999999999999</v>
      </c>
      <c r="GW20" s="9">
        <v>7.8719999999999999</v>
      </c>
      <c r="GX20" s="9">
        <v>17.388999999999999</v>
      </c>
      <c r="GY20" s="9">
        <v>26</v>
      </c>
      <c r="GZ20" s="9">
        <v>26</v>
      </c>
      <c r="HA20" s="9">
        <v>24.937000000000001</v>
      </c>
      <c r="HB20" s="9">
        <v>40.829000000000001</v>
      </c>
      <c r="HC20" s="9">
        <v>9.7370000000000001</v>
      </c>
      <c r="HD20" s="9">
        <v>31.093</v>
      </c>
      <c r="HE20" s="9">
        <v>6.6239999999999997</v>
      </c>
      <c r="HF20" s="9">
        <v>1.4830000000000001</v>
      </c>
      <c r="HG20" s="9">
        <v>5.14</v>
      </c>
      <c r="HH20" s="9">
        <v>8.7690000000000001</v>
      </c>
      <c r="HI20" s="9">
        <v>2.5910000000000002</v>
      </c>
      <c r="HJ20" s="9">
        <v>6.1779999999999999</v>
      </c>
      <c r="HK20" s="9">
        <v>12.231</v>
      </c>
      <c r="HL20" s="9">
        <v>2.714</v>
      </c>
      <c r="HM20" s="9">
        <v>9.5169999999999995</v>
      </c>
      <c r="HN20" s="9">
        <v>13.206</v>
      </c>
      <c r="HO20" s="9">
        <v>2.948</v>
      </c>
      <c r="HP20" s="9">
        <v>10.257999999999999</v>
      </c>
      <c r="HQ20" s="9">
        <v>24</v>
      </c>
      <c r="HR20" s="9">
        <v>13.414999999999999</v>
      </c>
      <c r="HS20" s="9">
        <v>24.895</v>
      </c>
      <c r="HT20" s="9">
        <v>24.29</v>
      </c>
      <c r="HU20" s="9">
        <v>6.3140000000000001</v>
      </c>
      <c r="HV20" s="9">
        <v>17.975999999999999</v>
      </c>
      <c r="HW20" s="9">
        <v>3.0640000000000001</v>
      </c>
      <c r="HX20" s="9">
        <v>0.76800000000000002</v>
      </c>
      <c r="HY20" s="9">
        <v>2.2959999999999998</v>
      </c>
      <c r="HZ20" s="9">
        <v>6.3639999999999999</v>
      </c>
      <c r="IA20" s="9">
        <v>1.7729999999999999</v>
      </c>
      <c r="IB20" s="9">
        <v>4.5910000000000002</v>
      </c>
      <c r="IC20" s="9">
        <v>5.1269999999999998</v>
      </c>
      <c r="ID20" s="9">
        <v>1.806</v>
      </c>
      <c r="IE20" s="9">
        <v>3.32</v>
      </c>
      <c r="IF20" s="9">
        <v>9.7349999999999994</v>
      </c>
      <c r="IG20" s="9">
        <v>1.9670000000000001</v>
      </c>
      <c r="IH20" s="9">
        <v>7.7679999999999998</v>
      </c>
      <c r="II20" s="9">
        <v>26</v>
      </c>
      <c r="IJ20" s="9">
        <v>18.788</v>
      </c>
      <c r="IK20" s="9">
        <v>26</v>
      </c>
      <c r="IL20" s="9">
        <v>16.54</v>
      </c>
      <c r="IM20" s="9">
        <v>3.423</v>
      </c>
      <c r="IN20" s="9">
        <v>13.117000000000001</v>
      </c>
      <c r="IO20" s="9">
        <v>3.5590000000000002</v>
      </c>
      <c r="IP20" s="9">
        <v>0.71499999999999997</v>
      </c>
      <c r="IQ20" s="9">
        <v>2.8439999999999999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7513</v>
      </c>
      <c r="C1" s="3" t="s">
        <v>7514</v>
      </c>
      <c r="D1" s="3" t="s">
        <v>7515</v>
      </c>
      <c r="E1" s="3" t="s">
        <v>7516</v>
      </c>
      <c r="F1" s="3" t="s">
        <v>7517</v>
      </c>
      <c r="G1" s="3" t="s">
        <v>7518</v>
      </c>
      <c r="H1" s="3" t="s">
        <v>7519</v>
      </c>
      <c r="I1" s="3" t="s">
        <v>7520</v>
      </c>
      <c r="J1" s="3" t="s">
        <v>7521</v>
      </c>
      <c r="K1" s="3" t="s">
        <v>7522</v>
      </c>
      <c r="L1" s="3" t="s">
        <v>7523</v>
      </c>
      <c r="M1" s="3" t="s">
        <v>7524</v>
      </c>
      <c r="N1" s="3" t="s">
        <v>7525</v>
      </c>
      <c r="O1" s="3" t="s">
        <v>7526</v>
      </c>
      <c r="P1" s="3" t="s">
        <v>7527</v>
      </c>
      <c r="Q1" s="3" t="s">
        <v>7528</v>
      </c>
      <c r="R1" s="3" t="s">
        <v>7529</v>
      </c>
      <c r="S1" s="3" t="s">
        <v>7530</v>
      </c>
      <c r="T1" s="3" t="s">
        <v>7531</v>
      </c>
      <c r="U1" s="3" t="s">
        <v>7532</v>
      </c>
      <c r="V1" s="3" t="s">
        <v>7533</v>
      </c>
      <c r="W1" s="3" t="s">
        <v>7534</v>
      </c>
      <c r="X1" s="3" t="s">
        <v>7535</v>
      </c>
      <c r="Y1" s="3" t="s">
        <v>7536</v>
      </c>
      <c r="Z1" s="3" t="s">
        <v>7537</v>
      </c>
      <c r="AA1" s="3" t="s">
        <v>7538</v>
      </c>
      <c r="AB1" s="3" t="s">
        <v>7539</v>
      </c>
      <c r="AC1" s="3" t="s">
        <v>7540</v>
      </c>
      <c r="AD1" s="3" t="s">
        <v>7541</v>
      </c>
      <c r="AE1" s="3" t="s">
        <v>7542</v>
      </c>
      <c r="AF1" s="3" t="s">
        <v>7543</v>
      </c>
      <c r="AG1" s="3" t="s">
        <v>7544</v>
      </c>
      <c r="AH1" s="3" t="s">
        <v>7545</v>
      </c>
      <c r="AI1" s="3" t="s">
        <v>7546</v>
      </c>
      <c r="AJ1" s="3" t="s">
        <v>7547</v>
      </c>
      <c r="AK1" s="3" t="s">
        <v>7548</v>
      </c>
      <c r="AL1" s="3" t="s">
        <v>7549</v>
      </c>
      <c r="AM1" s="3" t="s">
        <v>7550</v>
      </c>
      <c r="AN1" s="3" t="s">
        <v>7551</v>
      </c>
      <c r="AO1" s="3" t="s">
        <v>7552</v>
      </c>
      <c r="AP1" s="3" t="s">
        <v>7553</v>
      </c>
      <c r="AQ1" s="3" t="s">
        <v>7554</v>
      </c>
      <c r="AR1" s="3" t="s">
        <v>7555</v>
      </c>
      <c r="AS1" s="3" t="s">
        <v>7556</v>
      </c>
      <c r="AT1" s="3" t="s">
        <v>7557</v>
      </c>
      <c r="AU1" s="3" t="s">
        <v>7558</v>
      </c>
      <c r="AV1" s="3" t="s">
        <v>7559</v>
      </c>
      <c r="AW1" s="3" t="s">
        <v>7560</v>
      </c>
      <c r="AX1" s="3" t="s">
        <v>7561</v>
      </c>
      <c r="AY1" s="3" t="s">
        <v>7562</v>
      </c>
      <c r="AZ1" s="3" t="s">
        <v>7563</v>
      </c>
      <c r="BA1" s="3" t="s">
        <v>7564</v>
      </c>
      <c r="BB1" s="3" t="s">
        <v>7565</v>
      </c>
      <c r="BC1" s="3" t="s">
        <v>7566</v>
      </c>
      <c r="BD1" s="3" t="s">
        <v>7567</v>
      </c>
      <c r="BE1" s="3" t="s">
        <v>7568</v>
      </c>
      <c r="BF1" s="3" t="s">
        <v>7569</v>
      </c>
      <c r="BG1" s="3" t="s">
        <v>7570</v>
      </c>
      <c r="BH1" s="3" t="s">
        <v>7571</v>
      </c>
      <c r="BI1" s="3" t="s">
        <v>7572</v>
      </c>
      <c r="BJ1" s="3" t="s">
        <v>7573</v>
      </c>
      <c r="BK1" s="3" t="s">
        <v>7574</v>
      </c>
      <c r="BL1" s="3" t="s">
        <v>7575</v>
      </c>
      <c r="BM1" s="3" t="s">
        <v>7576</v>
      </c>
      <c r="BN1" s="3" t="s">
        <v>7577</v>
      </c>
      <c r="BO1" s="3" t="s">
        <v>7578</v>
      </c>
      <c r="BP1" s="3" t="s">
        <v>7579</v>
      </c>
      <c r="BQ1" s="3" t="s">
        <v>7580</v>
      </c>
      <c r="BR1" s="3" t="s">
        <v>7581</v>
      </c>
      <c r="BS1" s="3" t="s">
        <v>7582</v>
      </c>
      <c r="BT1" s="3" t="s">
        <v>7583</v>
      </c>
      <c r="BU1" s="3" t="s">
        <v>7584</v>
      </c>
      <c r="BV1" s="3" t="s">
        <v>7585</v>
      </c>
      <c r="BW1" s="3" t="s">
        <v>7586</v>
      </c>
      <c r="BX1" s="3" t="s">
        <v>7587</v>
      </c>
      <c r="BY1" s="3" t="s">
        <v>7588</v>
      </c>
      <c r="BZ1" s="3" t="s">
        <v>7589</v>
      </c>
      <c r="CA1" s="3" t="s">
        <v>7590</v>
      </c>
      <c r="CB1" s="3" t="s">
        <v>7591</v>
      </c>
      <c r="CC1" s="3" t="s">
        <v>7592</v>
      </c>
      <c r="CD1" s="3" t="s">
        <v>7593</v>
      </c>
      <c r="CE1" s="3" t="s">
        <v>7594</v>
      </c>
      <c r="CF1" s="3" t="s">
        <v>7595</v>
      </c>
      <c r="CG1" s="3" t="s">
        <v>7596</v>
      </c>
      <c r="CH1" s="3" t="s">
        <v>7597</v>
      </c>
      <c r="CI1" s="3" t="s">
        <v>7598</v>
      </c>
      <c r="CJ1" s="3" t="s">
        <v>7599</v>
      </c>
      <c r="CK1" s="3" t="s">
        <v>7600</v>
      </c>
      <c r="CL1" s="3" t="s">
        <v>7601</v>
      </c>
      <c r="CM1" s="3" t="s">
        <v>7602</v>
      </c>
      <c r="CN1" s="3" t="s">
        <v>7603</v>
      </c>
      <c r="CO1" s="3" t="s">
        <v>7604</v>
      </c>
      <c r="CP1" s="3" t="s">
        <v>7605</v>
      </c>
      <c r="CQ1" s="3" t="s">
        <v>7606</v>
      </c>
      <c r="CR1" s="3" t="s">
        <v>7607</v>
      </c>
      <c r="CS1" s="3" t="s">
        <v>7608</v>
      </c>
      <c r="CT1" s="3" t="s">
        <v>7609</v>
      </c>
      <c r="CU1" s="3" t="s">
        <v>7610</v>
      </c>
      <c r="CV1" s="3" t="s">
        <v>7611</v>
      </c>
      <c r="CW1" s="3" t="s">
        <v>7612</v>
      </c>
      <c r="CX1" s="3" t="s">
        <v>7613</v>
      </c>
      <c r="CY1" s="3" t="s">
        <v>7614</v>
      </c>
      <c r="CZ1" s="3" t="s">
        <v>7615</v>
      </c>
      <c r="DA1" s="3" t="s">
        <v>7616</v>
      </c>
      <c r="DB1" s="3" t="s">
        <v>7617</v>
      </c>
      <c r="DC1" s="3" t="s">
        <v>7618</v>
      </c>
      <c r="DD1" s="3" t="s">
        <v>7619</v>
      </c>
      <c r="DE1" s="3" t="s">
        <v>7620</v>
      </c>
      <c r="DF1" s="3" t="s">
        <v>7621</v>
      </c>
      <c r="DG1" s="3" t="s">
        <v>7622</v>
      </c>
      <c r="DH1" s="3" t="s">
        <v>7623</v>
      </c>
      <c r="DI1" s="3" t="s">
        <v>7624</v>
      </c>
      <c r="DJ1" s="3" t="s">
        <v>7625</v>
      </c>
      <c r="DK1" s="3" t="s">
        <v>7626</v>
      </c>
      <c r="DL1" s="3" t="s">
        <v>7627</v>
      </c>
      <c r="DM1" s="3" t="s">
        <v>7628</v>
      </c>
      <c r="DN1" s="3" t="s">
        <v>7629</v>
      </c>
      <c r="DO1" s="3" t="s">
        <v>7630</v>
      </c>
      <c r="DP1" s="3" t="s">
        <v>7631</v>
      </c>
      <c r="DQ1" s="3" t="s">
        <v>7632</v>
      </c>
      <c r="DR1" s="3" t="s">
        <v>7633</v>
      </c>
      <c r="DS1" s="3" t="s">
        <v>7634</v>
      </c>
      <c r="DT1" s="3" t="s">
        <v>7635</v>
      </c>
      <c r="DU1" s="3" t="s">
        <v>7636</v>
      </c>
      <c r="DV1" s="3" t="s">
        <v>7637</v>
      </c>
      <c r="DW1" s="3" t="s">
        <v>7638</v>
      </c>
      <c r="DX1" s="3" t="s">
        <v>7639</v>
      </c>
      <c r="DY1" s="3" t="s">
        <v>7640</v>
      </c>
      <c r="DZ1" s="3" t="s">
        <v>7641</v>
      </c>
      <c r="EA1" s="3" t="s">
        <v>7642</v>
      </c>
      <c r="EB1" s="3" t="s">
        <v>7643</v>
      </c>
      <c r="EC1" s="3" t="s">
        <v>7644</v>
      </c>
      <c r="ED1" s="3" t="s">
        <v>7645</v>
      </c>
      <c r="EE1" s="3" t="s">
        <v>7646</v>
      </c>
      <c r="EF1" s="3" t="s">
        <v>7647</v>
      </c>
      <c r="EG1" s="3" t="s">
        <v>7648</v>
      </c>
      <c r="EH1" s="3" t="s">
        <v>7649</v>
      </c>
      <c r="EI1" s="3" t="s">
        <v>7650</v>
      </c>
      <c r="EJ1" s="3" t="s">
        <v>7651</v>
      </c>
      <c r="EK1" s="3" t="s">
        <v>7652</v>
      </c>
      <c r="EL1" s="3" t="s">
        <v>7653</v>
      </c>
      <c r="EM1" s="3" t="s">
        <v>7654</v>
      </c>
      <c r="EN1" s="3" t="s">
        <v>7655</v>
      </c>
      <c r="EO1" s="3" t="s">
        <v>7656</v>
      </c>
      <c r="EP1" s="3" t="s">
        <v>7657</v>
      </c>
      <c r="EQ1" s="3" t="s">
        <v>7658</v>
      </c>
      <c r="ER1" s="3" t="s">
        <v>7659</v>
      </c>
      <c r="ES1" s="3" t="s">
        <v>7660</v>
      </c>
      <c r="ET1" s="3" t="s">
        <v>7661</v>
      </c>
      <c r="EU1" s="3" t="s">
        <v>7662</v>
      </c>
      <c r="EV1" s="3" t="s">
        <v>7663</v>
      </c>
      <c r="EW1" s="3" t="s">
        <v>7664</v>
      </c>
      <c r="EX1" s="3" t="s">
        <v>7665</v>
      </c>
      <c r="EY1" s="3" t="s">
        <v>7666</v>
      </c>
      <c r="EZ1" s="3" t="s">
        <v>7667</v>
      </c>
      <c r="FA1" s="3" t="s">
        <v>7668</v>
      </c>
      <c r="FB1" s="3" t="s">
        <v>7669</v>
      </c>
      <c r="FC1" s="3" t="s">
        <v>7670</v>
      </c>
      <c r="FD1" s="3" t="s">
        <v>7671</v>
      </c>
      <c r="FE1" s="3" t="s">
        <v>7672</v>
      </c>
      <c r="FF1" s="3" t="s">
        <v>7673</v>
      </c>
      <c r="FG1" s="3" t="s">
        <v>7674</v>
      </c>
      <c r="FH1" s="3" t="s">
        <v>7675</v>
      </c>
      <c r="FI1" s="3" t="s">
        <v>7676</v>
      </c>
      <c r="FJ1" s="3" t="s">
        <v>7677</v>
      </c>
      <c r="FK1" s="3" t="s">
        <v>7678</v>
      </c>
      <c r="FL1" s="3" t="s">
        <v>7679</v>
      </c>
      <c r="FM1" s="3" t="s">
        <v>7680</v>
      </c>
      <c r="FN1" s="3" t="s">
        <v>7681</v>
      </c>
      <c r="FO1" s="3" t="s">
        <v>7682</v>
      </c>
      <c r="FP1" s="3" t="s">
        <v>7683</v>
      </c>
      <c r="FQ1" s="3" t="s">
        <v>7684</v>
      </c>
      <c r="FR1" s="3" t="s">
        <v>7685</v>
      </c>
      <c r="FS1" s="3" t="s">
        <v>7686</v>
      </c>
      <c r="FT1" s="3" t="s">
        <v>7687</v>
      </c>
      <c r="FU1" s="3" t="s">
        <v>7688</v>
      </c>
      <c r="FV1" s="3" t="s">
        <v>7689</v>
      </c>
      <c r="FW1" s="3" t="s">
        <v>7690</v>
      </c>
      <c r="FX1" s="3" t="s">
        <v>7691</v>
      </c>
      <c r="FY1" s="3" t="s">
        <v>7692</v>
      </c>
      <c r="FZ1" s="3" t="s">
        <v>7693</v>
      </c>
      <c r="GA1" s="3" t="s">
        <v>7694</v>
      </c>
      <c r="GB1" s="3" t="s">
        <v>7695</v>
      </c>
      <c r="GC1" s="3" t="s">
        <v>7696</v>
      </c>
      <c r="GD1" s="3" t="s">
        <v>7697</v>
      </c>
      <c r="GE1" s="3" t="s">
        <v>7698</v>
      </c>
      <c r="GF1" s="3" t="s">
        <v>7699</v>
      </c>
      <c r="GG1" s="3" t="s">
        <v>7700</v>
      </c>
      <c r="GH1" s="3" t="s">
        <v>7701</v>
      </c>
      <c r="GI1" s="3" t="s">
        <v>7702</v>
      </c>
      <c r="GJ1" s="3" t="s">
        <v>7703</v>
      </c>
      <c r="GK1" s="3" t="s">
        <v>7704</v>
      </c>
      <c r="GL1" s="3" t="s">
        <v>7705</v>
      </c>
      <c r="GM1" s="3" t="s">
        <v>7706</v>
      </c>
      <c r="GN1" s="3" t="s">
        <v>7707</v>
      </c>
      <c r="GO1" s="3" t="s">
        <v>7708</v>
      </c>
      <c r="GP1" s="3" t="s">
        <v>7709</v>
      </c>
      <c r="GQ1" s="3" t="s">
        <v>7710</v>
      </c>
      <c r="GR1" s="3" t="s">
        <v>7711</v>
      </c>
      <c r="GS1" s="3" t="s">
        <v>7712</v>
      </c>
      <c r="GT1" s="3" t="s">
        <v>7713</v>
      </c>
      <c r="GU1" s="3" t="s">
        <v>7714</v>
      </c>
      <c r="GV1" s="3" t="s">
        <v>7715</v>
      </c>
      <c r="GW1" s="3" t="s">
        <v>7716</v>
      </c>
      <c r="GX1" s="3" t="s">
        <v>7717</v>
      </c>
      <c r="GY1" s="3" t="s">
        <v>7718</v>
      </c>
      <c r="GZ1" s="3" t="s">
        <v>7719</v>
      </c>
      <c r="HA1" s="3" t="s">
        <v>7720</v>
      </c>
      <c r="HB1" s="3" t="s">
        <v>7721</v>
      </c>
      <c r="HC1" s="3" t="s">
        <v>7722</v>
      </c>
      <c r="HD1" s="3" t="s">
        <v>7723</v>
      </c>
      <c r="HE1" s="3" t="s">
        <v>7724</v>
      </c>
      <c r="HF1" s="3" t="s">
        <v>7725</v>
      </c>
      <c r="HG1" s="3" t="s">
        <v>7726</v>
      </c>
      <c r="HH1" s="3" t="s">
        <v>7727</v>
      </c>
      <c r="HI1" s="3" t="s">
        <v>7728</v>
      </c>
      <c r="HJ1" s="3" t="s">
        <v>7729</v>
      </c>
      <c r="HK1" s="3" t="s">
        <v>7730</v>
      </c>
      <c r="HL1" s="3" t="s">
        <v>7731</v>
      </c>
      <c r="HM1" s="3" t="s">
        <v>7732</v>
      </c>
      <c r="HN1" s="3" t="s">
        <v>7733</v>
      </c>
      <c r="HO1" s="3" t="s">
        <v>7734</v>
      </c>
      <c r="HP1" s="3" t="s">
        <v>7735</v>
      </c>
      <c r="HQ1" s="3" t="s">
        <v>7736</v>
      </c>
      <c r="HR1" s="3" t="s">
        <v>7737</v>
      </c>
      <c r="HS1" s="3" t="s">
        <v>7738</v>
      </c>
      <c r="HT1" s="3" t="s">
        <v>7739</v>
      </c>
      <c r="HU1" s="3" t="s">
        <v>7740</v>
      </c>
      <c r="HV1" s="3" t="s">
        <v>7741</v>
      </c>
      <c r="HW1" s="3" t="s">
        <v>7742</v>
      </c>
      <c r="HX1" s="3" t="s">
        <v>7743</v>
      </c>
      <c r="HY1" s="3" t="s">
        <v>7744</v>
      </c>
      <c r="HZ1" s="3" t="s">
        <v>7745</v>
      </c>
      <c r="IA1" s="3" t="s">
        <v>7746</v>
      </c>
      <c r="IB1" s="3" t="s">
        <v>7747</v>
      </c>
      <c r="IC1" s="3" t="s">
        <v>7748</v>
      </c>
      <c r="ID1" s="3" t="s">
        <v>7749</v>
      </c>
      <c r="IE1" s="3" t="s">
        <v>7750</v>
      </c>
      <c r="IF1" s="3" t="s">
        <v>7751</v>
      </c>
      <c r="IG1" s="3" t="s">
        <v>7752</v>
      </c>
      <c r="IH1" s="3" t="s">
        <v>7753</v>
      </c>
      <c r="II1" s="3" t="s">
        <v>7754</v>
      </c>
      <c r="IJ1" s="3" t="s">
        <v>7755</v>
      </c>
      <c r="IK1" s="3" t="s">
        <v>7756</v>
      </c>
      <c r="IL1" s="3" t="s">
        <v>7757</v>
      </c>
      <c r="IM1" s="3" t="s">
        <v>7758</v>
      </c>
      <c r="IN1" s="3" t="s">
        <v>7759</v>
      </c>
      <c r="IO1" s="3" t="s">
        <v>7760</v>
      </c>
      <c r="IP1" s="3" t="s">
        <v>7761</v>
      </c>
      <c r="IQ1" s="3" t="s">
        <v>7762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7763</v>
      </c>
      <c r="C10" s="8" t="s">
        <v>7764</v>
      </c>
      <c r="D10" s="8" t="s">
        <v>7765</v>
      </c>
      <c r="E10" s="8" t="s">
        <v>7766</v>
      </c>
      <c r="F10" s="8" t="s">
        <v>7767</v>
      </c>
      <c r="G10" s="8" t="s">
        <v>7768</v>
      </c>
      <c r="H10" s="8" t="s">
        <v>7769</v>
      </c>
      <c r="I10" s="8" t="s">
        <v>7770</v>
      </c>
      <c r="J10" s="8" t="s">
        <v>7771</v>
      </c>
      <c r="K10" s="8" t="s">
        <v>7772</v>
      </c>
      <c r="L10" s="8" t="s">
        <v>7773</v>
      </c>
      <c r="M10" s="8" t="s">
        <v>7774</v>
      </c>
      <c r="N10" s="8" t="s">
        <v>7775</v>
      </c>
      <c r="O10" s="8" t="s">
        <v>7776</v>
      </c>
      <c r="P10" s="8" t="s">
        <v>7777</v>
      </c>
      <c r="Q10" s="8" t="s">
        <v>7778</v>
      </c>
      <c r="R10" s="8" t="s">
        <v>7779</v>
      </c>
      <c r="S10" s="8" t="s">
        <v>7780</v>
      </c>
      <c r="T10" s="8" t="s">
        <v>7781</v>
      </c>
      <c r="U10" s="8" t="s">
        <v>7782</v>
      </c>
      <c r="V10" s="8" t="s">
        <v>7783</v>
      </c>
      <c r="W10" s="8" t="s">
        <v>7784</v>
      </c>
      <c r="X10" s="8" t="s">
        <v>7785</v>
      </c>
      <c r="Y10" s="8" t="s">
        <v>7786</v>
      </c>
      <c r="Z10" s="8" t="s">
        <v>7787</v>
      </c>
      <c r="AA10" s="8" t="s">
        <v>7788</v>
      </c>
      <c r="AB10" s="8" t="s">
        <v>7789</v>
      </c>
      <c r="AC10" s="8" t="s">
        <v>7790</v>
      </c>
      <c r="AD10" s="8" t="s">
        <v>7791</v>
      </c>
      <c r="AE10" s="8" t="s">
        <v>7792</v>
      </c>
      <c r="AF10" s="8" t="s">
        <v>7793</v>
      </c>
      <c r="AG10" s="8" t="s">
        <v>7794</v>
      </c>
      <c r="AH10" s="8" t="s">
        <v>7795</v>
      </c>
      <c r="AI10" s="8" t="s">
        <v>7796</v>
      </c>
      <c r="AJ10" s="8" t="s">
        <v>7797</v>
      </c>
      <c r="AK10" s="8" t="s">
        <v>7798</v>
      </c>
      <c r="AL10" s="8" t="s">
        <v>7799</v>
      </c>
      <c r="AM10" s="8" t="s">
        <v>7800</v>
      </c>
      <c r="AN10" s="8" t="s">
        <v>7801</v>
      </c>
      <c r="AO10" s="8" t="s">
        <v>7802</v>
      </c>
      <c r="AP10" s="8" t="s">
        <v>7803</v>
      </c>
      <c r="AQ10" s="8" t="s">
        <v>7804</v>
      </c>
      <c r="AR10" s="8" t="s">
        <v>7805</v>
      </c>
      <c r="AS10" s="8" t="s">
        <v>7806</v>
      </c>
      <c r="AT10" s="8" t="s">
        <v>7807</v>
      </c>
      <c r="AU10" s="8" t="s">
        <v>7808</v>
      </c>
      <c r="AV10" s="8" t="s">
        <v>7809</v>
      </c>
      <c r="AW10" s="8" t="s">
        <v>7810</v>
      </c>
      <c r="AX10" s="8" t="s">
        <v>7811</v>
      </c>
      <c r="AY10" s="8" t="s">
        <v>7812</v>
      </c>
      <c r="AZ10" s="8" t="s">
        <v>7813</v>
      </c>
      <c r="BA10" s="8" t="s">
        <v>7814</v>
      </c>
      <c r="BB10" s="8" t="s">
        <v>7815</v>
      </c>
      <c r="BC10" s="8" t="s">
        <v>7816</v>
      </c>
      <c r="BD10" s="8" t="s">
        <v>7817</v>
      </c>
      <c r="BE10" s="8" t="s">
        <v>7818</v>
      </c>
      <c r="BF10" s="8" t="s">
        <v>7819</v>
      </c>
      <c r="BG10" s="8" t="s">
        <v>7820</v>
      </c>
      <c r="BH10" s="8" t="s">
        <v>7821</v>
      </c>
      <c r="BI10" s="8" t="s">
        <v>7822</v>
      </c>
      <c r="BJ10" s="8" t="s">
        <v>7823</v>
      </c>
      <c r="BK10" s="8" t="s">
        <v>7824</v>
      </c>
      <c r="BL10" s="8" t="s">
        <v>7825</v>
      </c>
      <c r="BM10" s="8" t="s">
        <v>7826</v>
      </c>
      <c r="BN10" s="8" t="s">
        <v>7827</v>
      </c>
      <c r="BO10" s="8" t="s">
        <v>7828</v>
      </c>
      <c r="BP10" s="8" t="s">
        <v>7829</v>
      </c>
      <c r="BQ10" s="8" t="s">
        <v>7830</v>
      </c>
      <c r="BR10" s="8" t="s">
        <v>7831</v>
      </c>
      <c r="BS10" s="8" t="s">
        <v>7832</v>
      </c>
      <c r="BT10" s="8" t="s">
        <v>7833</v>
      </c>
      <c r="BU10" s="8" t="s">
        <v>7834</v>
      </c>
      <c r="BV10" s="8" t="s">
        <v>7835</v>
      </c>
      <c r="BW10" s="8" t="s">
        <v>7836</v>
      </c>
      <c r="BX10" s="8" t="s">
        <v>7837</v>
      </c>
      <c r="BY10" s="8" t="s">
        <v>7838</v>
      </c>
      <c r="BZ10" s="8" t="s">
        <v>7839</v>
      </c>
      <c r="CA10" s="8" t="s">
        <v>7840</v>
      </c>
      <c r="CB10" s="8" t="s">
        <v>7841</v>
      </c>
      <c r="CC10" s="8" t="s">
        <v>7842</v>
      </c>
      <c r="CD10" s="8" t="s">
        <v>7843</v>
      </c>
      <c r="CE10" s="8" t="s">
        <v>7844</v>
      </c>
      <c r="CF10" s="8" t="s">
        <v>7845</v>
      </c>
      <c r="CG10" s="8" t="s">
        <v>7846</v>
      </c>
      <c r="CH10" s="8" t="s">
        <v>7847</v>
      </c>
      <c r="CI10" s="8" t="s">
        <v>7848</v>
      </c>
      <c r="CJ10" s="8" t="s">
        <v>7849</v>
      </c>
      <c r="CK10" s="8" t="s">
        <v>7850</v>
      </c>
      <c r="CL10" s="8" t="s">
        <v>7851</v>
      </c>
      <c r="CM10" s="8" t="s">
        <v>7852</v>
      </c>
      <c r="CN10" s="8" t="s">
        <v>7853</v>
      </c>
      <c r="CO10" s="8" t="s">
        <v>7854</v>
      </c>
      <c r="CP10" s="8" t="s">
        <v>7855</v>
      </c>
      <c r="CQ10" s="8" t="s">
        <v>7856</v>
      </c>
      <c r="CR10" s="8" t="s">
        <v>7857</v>
      </c>
      <c r="CS10" s="8" t="s">
        <v>7858</v>
      </c>
      <c r="CT10" s="8" t="s">
        <v>7859</v>
      </c>
      <c r="CU10" s="8" t="s">
        <v>7860</v>
      </c>
      <c r="CV10" s="8" t="s">
        <v>7861</v>
      </c>
      <c r="CW10" s="8" t="s">
        <v>7862</v>
      </c>
      <c r="CX10" s="8" t="s">
        <v>7863</v>
      </c>
      <c r="CY10" s="8" t="s">
        <v>7864</v>
      </c>
      <c r="CZ10" s="8" t="s">
        <v>7865</v>
      </c>
      <c r="DA10" s="8" t="s">
        <v>7866</v>
      </c>
      <c r="DB10" s="8" t="s">
        <v>7867</v>
      </c>
      <c r="DC10" s="8" t="s">
        <v>7868</v>
      </c>
      <c r="DD10" s="8" t="s">
        <v>7869</v>
      </c>
      <c r="DE10" s="8" t="s">
        <v>7870</v>
      </c>
      <c r="DF10" s="8" t="s">
        <v>7871</v>
      </c>
      <c r="DG10" s="8" t="s">
        <v>7872</v>
      </c>
      <c r="DH10" s="8" t="s">
        <v>7873</v>
      </c>
      <c r="DI10" s="8" t="s">
        <v>7874</v>
      </c>
      <c r="DJ10" s="8" t="s">
        <v>7875</v>
      </c>
      <c r="DK10" s="8" t="s">
        <v>7876</v>
      </c>
      <c r="DL10" s="8" t="s">
        <v>7877</v>
      </c>
      <c r="DM10" s="8" t="s">
        <v>7878</v>
      </c>
      <c r="DN10" s="8" t="s">
        <v>7879</v>
      </c>
      <c r="DO10" s="8" t="s">
        <v>7880</v>
      </c>
      <c r="DP10" s="8" t="s">
        <v>7881</v>
      </c>
      <c r="DQ10" s="8" t="s">
        <v>7882</v>
      </c>
      <c r="DR10" s="8" t="s">
        <v>7883</v>
      </c>
      <c r="DS10" s="8" t="s">
        <v>7884</v>
      </c>
      <c r="DT10" s="8" t="s">
        <v>7885</v>
      </c>
      <c r="DU10" s="8" t="s">
        <v>7886</v>
      </c>
      <c r="DV10" s="8" t="s">
        <v>7887</v>
      </c>
      <c r="DW10" s="8" t="s">
        <v>7888</v>
      </c>
      <c r="DX10" s="8" t="s">
        <v>7889</v>
      </c>
      <c r="DY10" s="8" t="s">
        <v>7890</v>
      </c>
      <c r="DZ10" s="8" t="s">
        <v>7891</v>
      </c>
      <c r="EA10" s="8" t="s">
        <v>7892</v>
      </c>
      <c r="EB10" s="8" t="s">
        <v>7893</v>
      </c>
      <c r="EC10" s="8" t="s">
        <v>7894</v>
      </c>
      <c r="ED10" s="8" t="s">
        <v>7895</v>
      </c>
      <c r="EE10" s="8" t="s">
        <v>7896</v>
      </c>
      <c r="EF10" s="8" t="s">
        <v>7897</v>
      </c>
      <c r="EG10" s="8" t="s">
        <v>7898</v>
      </c>
      <c r="EH10" s="8" t="s">
        <v>7899</v>
      </c>
      <c r="EI10" s="8" t="s">
        <v>7900</v>
      </c>
      <c r="EJ10" s="8" t="s">
        <v>7901</v>
      </c>
      <c r="EK10" s="8" t="s">
        <v>7902</v>
      </c>
      <c r="EL10" s="8" t="s">
        <v>7903</v>
      </c>
      <c r="EM10" s="8" t="s">
        <v>7904</v>
      </c>
      <c r="EN10" s="8" t="s">
        <v>7905</v>
      </c>
      <c r="EO10" s="8" t="s">
        <v>7906</v>
      </c>
      <c r="EP10" s="8" t="s">
        <v>7907</v>
      </c>
      <c r="EQ10" s="8" t="s">
        <v>7908</v>
      </c>
      <c r="ER10" s="8" t="s">
        <v>7909</v>
      </c>
      <c r="ES10" s="8" t="s">
        <v>7910</v>
      </c>
      <c r="ET10" s="8" t="s">
        <v>7911</v>
      </c>
      <c r="EU10" s="8" t="s">
        <v>7912</v>
      </c>
      <c r="EV10" s="8" t="s">
        <v>7913</v>
      </c>
      <c r="EW10" s="8" t="s">
        <v>7914</v>
      </c>
      <c r="EX10" s="8" t="s">
        <v>7915</v>
      </c>
      <c r="EY10" s="8" t="s">
        <v>7916</v>
      </c>
      <c r="EZ10" s="8" t="s">
        <v>7917</v>
      </c>
      <c r="FA10" s="8" t="s">
        <v>7918</v>
      </c>
      <c r="FB10" s="8" t="s">
        <v>7919</v>
      </c>
      <c r="FC10" s="8" t="s">
        <v>7920</v>
      </c>
      <c r="FD10" s="8" t="s">
        <v>7921</v>
      </c>
      <c r="FE10" s="8" t="s">
        <v>7922</v>
      </c>
      <c r="FF10" s="8" t="s">
        <v>7923</v>
      </c>
      <c r="FG10" s="8" t="s">
        <v>7924</v>
      </c>
      <c r="FH10" s="8" t="s">
        <v>7925</v>
      </c>
      <c r="FI10" s="8" t="s">
        <v>7926</v>
      </c>
      <c r="FJ10" s="8" t="s">
        <v>7927</v>
      </c>
      <c r="FK10" s="8" t="s">
        <v>7928</v>
      </c>
      <c r="FL10" s="8" t="s">
        <v>7929</v>
      </c>
      <c r="FM10" s="8" t="s">
        <v>7930</v>
      </c>
      <c r="FN10" s="8" t="s">
        <v>7931</v>
      </c>
      <c r="FO10" s="8" t="s">
        <v>7932</v>
      </c>
      <c r="FP10" s="8" t="s">
        <v>7933</v>
      </c>
      <c r="FQ10" s="8" t="s">
        <v>7934</v>
      </c>
      <c r="FR10" s="8" t="s">
        <v>7935</v>
      </c>
      <c r="FS10" s="8" t="s">
        <v>7936</v>
      </c>
      <c r="FT10" s="8" t="s">
        <v>7937</v>
      </c>
      <c r="FU10" s="8" t="s">
        <v>7938</v>
      </c>
      <c r="FV10" s="8" t="s">
        <v>7939</v>
      </c>
      <c r="FW10" s="8" t="s">
        <v>7940</v>
      </c>
      <c r="FX10" s="8" t="s">
        <v>7941</v>
      </c>
      <c r="FY10" s="8" t="s">
        <v>7942</v>
      </c>
      <c r="FZ10" s="8" t="s">
        <v>7943</v>
      </c>
      <c r="GA10" s="8" t="s">
        <v>7944</v>
      </c>
      <c r="GB10" s="8" t="s">
        <v>7945</v>
      </c>
      <c r="GC10" s="8" t="s">
        <v>7946</v>
      </c>
      <c r="GD10" s="8" t="s">
        <v>7947</v>
      </c>
      <c r="GE10" s="8" t="s">
        <v>7948</v>
      </c>
      <c r="GF10" s="8" t="s">
        <v>7949</v>
      </c>
      <c r="GG10" s="8" t="s">
        <v>7950</v>
      </c>
      <c r="GH10" s="8" t="s">
        <v>7951</v>
      </c>
      <c r="GI10" s="8" t="s">
        <v>7952</v>
      </c>
      <c r="GJ10" s="8" t="s">
        <v>7953</v>
      </c>
      <c r="GK10" s="8" t="s">
        <v>7954</v>
      </c>
      <c r="GL10" s="8" t="s">
        <v>7955</v>
      </c>
      <c r="GM10" s="8" t="s">
        <v>7956</v>
      </c>
      <c r="GN10" s="8" t="s">
        <v>7957</v>
      </c>
      <c r="GO10" s="8" t="s">
        <v>7958</v>
      </c>
      <c r="GP10" s="8" t="s">
        <v>7959</v>
      </c>
      <c r="GQ10" s="8" t="s">
        <v>7960</v>
      </c>
      <c r="GR10" s="8" t="s">
        <v>7961</v>
      </c>
      <c r="GS10" s="8" t="s">
        <v>7962</v>
      </c>
      <c r="GT10" s="8" t="s">
        <v>7963</v>
      </c>
      <c r="GU10" s="8" t="s">
        <v>7964</v>
      </c>
      <c r="GV10" s="8" t="s">
        <v>7965</v>
      </c>
      <c r="GW10" s="8" t="s">
        <v>7966</v>
      </c>
      <c r="GX10" s="8" t="s">
        <v>7967</v>
      </c>
      <c r="GY10" s="8" t="s">
        <v>7968</v>
      </c>
      <c r="GZ10" s="8" t="s">
        <v>7969</v>
      </c>
      <c r="HA10" s="8" t="s">
        <v>7970</v>
      </c>
      <c r="HB10" s="8" t="s">
        <v>7971</v>
      </c>
      <c r="HC10" s="8" t="s">
        <v>7972</v>
      </c>
      <c r="HD10" s="8" t="s">
        <v>7973</v>
      </c>
      <c r="HE10" s="8" t="s">
        <v>7974</v>
      </c>
      <c r="HF10" s="8" t="s">
        <v>7975</v>
      </c>
      <c r="HG10" s="8" t="s">
        <v>7976</v>
      </c>
      <c r="HH10" s="8" t="s">
        <v>7977</v>
      </c>
      <c r="HI10" s="8" t="s">
        <v>7978</v>
      </c>
      <c r="HJ10" s="8" t="s">
        <v>7979</v>
      </c>
      <c r="HK10" s="8" t="s">
        <v>7980</v>
      </c>
      <c r="HL10" s="8" t="s">
        <v>7981</v>
      </c>
      <c r="HM10" s="8" t="s">
        <v>7982</v>
      </c>
      <c r="HN10" s="8" t="s">
        <v>7983</v>
      </c>
      <c r="HO10" s="8" t="s">
        <v>7984</v>
      </c>
      <c r="HP10" s="8" t="s">
        <v>7985</v>
      </c>
      <c r="HQ10" s="8" t="s">
        <v>7986</v>
      </c>
      <c r="HR10" s="8" t="s">
        <v>7987</v>
      </c>
      <c r="HS10" s="8" t="s">
        <v>7988</v>
      </c>
      <c r="HT10" s="8" t="s">
        <v>7989</v>
      </c>
      <c r="HU10" s="8" t="s">
        <v>7990</v>
      </c>
      <c r="HV10" s="8" t="s">
        <v>7991</v>
      </c>
      <c r="HW10" s="8" t="s">
        <v>7992</v>
      </c>
      <c r="HX10" s="8" t="s">
        <v>7993</v>
      </c>
      <c r="HY10" s="8" t="s">
        <v>7994</v>
      </c>
      <c r="HZ10" s="8" t="s">
        <v>7995</v>
      </c>
      <c r="IA10" s="8" t="s">
        <v>7996</v>
      </c>
      <c r="IB10" s="8" t="s">
        <v>7997</v>
      </c>
      <c r="IC10" s="8" t="s">
        <v>7998</v>
      </c>
      <c r="ID10" s="8" t="s">
        <v>7999</v>
      </c>
      <c r="IE10" s="8" t="s">
        <v>8000</v>
      </c>
      <c r="IF10" s="8" t="s">
        <v>8001</v>
      </c>
      <c r="IG10" s="8" t="s">
        <v>8002</v>
      </c>
      <c r="IH10" s="8" t="s">
        <v>8003</v>
      </c>
      <c r="II10" s="8" t="s">
        <v>8004</v>
      </c>
      <c r="IJ10" s="8" t="s">
        <v>8005</v>
      </c>
      <c r="IK10" s="8" t="s">
        <v>8006</v>
      </c>
      <c r="IL10" s="8" t="s">
        <v>8007</v>
      </c>
      <c r="IM10" s="8" t="s">
        <v>8008</v>
      </c>
      <c r="IN10" s="8" t="s">
        <v>8009</v>
      </c>
      <c r="IO10" s="8" t="s">
        <v>8010</v>
      </c>
      <c r="IP10" s="8" t="s">
        <v>8011</v>
      </c>
      <c r="IQ10" s="8" t="s">
        <v>8012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>
        <v>0</v>
      </c>
      <c r="S11" s="9"/>
      <c r="T11" s="9"/>
      <c r="U11" s="9"/>
      <c r="V11" s="9"/>
      <c r="W11" s="9"/>
      <c r="X11" s="9"/>
      <c r="Y11" s="9"/>
      <c r="Z11" s="9"/>
      <c r="AA11" s="9">
        <v>0</v>
      </c>
      <c r="AB11" s="9"/>
      <c r="AC11" s="9"/>
      <c r="AD11" s="9"/>
      <c r="AE11" s="9"/>
      <c r="AF11" s="9"/>
      <c r="AG11" s="9"/>
      <c r="AH11" s="9"/>
      <c r="AI11" s="9"/>
      <c r="AJ11" s="9">
        <v>0</v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>
        <v>0</v>
      </c>
      <c r="BU11" s="9"/>
      <c r="BV11" s="9">
        <v>0</v>
      </c>
      <c r="BW11" s="9">
        <v>0</v>
      </c>
      <c r="BX11" s="9">
        <v>0</v>
      </c>
      <c r="BY11" s="9"/>
      <c r="BZ11" s="9"/>
      <c r="CA11" s="9"/>
      <c r="CB11" s="9"/>
      <c r="CC11" s="9">
        <v>0</v>
      </c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>
        <v>0</v>
      </c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>
        <v>0</v>
      </c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>
        <v>0</v>
      </c>
      <c r="DW11" s="9"/>
      <c r="DX11" s="9"/>
      <c r="DY11" s="9">
        <v>0</v>
      </c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>
        <v>0</v>
      </c>
      <c r="EL11" s="9"/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/>
      <c r="EW11" s="9">
        <v>0</v>
      </c>
      <c r="EX11" s="9"/>
      <c r="EY11" s="9"/>
      <c r="EZ11" s="9">
        <v>0</v>
      </c>
      <c r="FA11" s="9"/>
      <c r="FB11" s="9">
        <v>84.460999999999999</v>
      </c>
      <c r="FC11" s="9">
        <v>30.396000000000001</v>
      </c>
      <c r="FD11" s="9">
        <v>54.064999999999998</v>
      </c>
      <c r="FE11" s="9">
        <v>9.8230000000000004</v>
      </c>
      <c r="FF11" s="9">
        <v>3.0089999999999999</v>
      </c>
      <c r="FG11" s="9">
        <v>6.8140000000000001</v>
      </c>
      <c r="FH11" s="9">
        <v>13.467000000000001</v>
      </c>
      <c r="FI11" s="9">
        <v>5.9729999999999999</v>
      </c>
      <c r="FJ11" s="9">
        <v>7.4950000000000001</v>
      </c>
      <c r="FK11" s="9">
        <v>25.434999999999999</v>
      </c>
      <c r="FL11" s="9">
        <v>10.567</v>
      </c>
      <c r="FM11" s="9">
        <v>14.869</v>
      </c>
      <c r="FN11" s="9">
        <v>35.735999999999997</v>
      </c>
      <c r="FO11" s="9">
        <v>10.848000000000001</v>
      </c>
      <c r="FP11" s="9">
        <v>24.888000000000002</v>
      </c>
      <c r="FQ11" s="9">
        <v>29.818999999999999</v>
      </c>
      <c r="FR11" s="9">
        <v>26</v>
      </c>
      <c r="FS11" s="9">
        <v>40</v>
      </c>
      <c r="FT11" s="9">
        <v>30.933</v>
      </c>
      <c r="FU11" s="9">
        <v>9.0269999999999992</v>
      </c>
      <c r="FV11" s="9">
        <v>21.907</v>
      </c>
      <c r="FW11" s="9">
        <v>3.2610000000000001</v>
      </c>
      <c r="FX11" s="9">
        <v>0.50600000000000001</v>
      </c>
      <c r="FY11" s="9">
        <v>2.754</v>
      </c>
      <c r="FZ11" s="9">
        <v>2.1970000000000001</v>
      </c>
      <c r="GA11" s="9">
        <v>1.0449999999999999</v>
      </c>
      <c r="GB11" s="9">
        <v>1.151</v>
      </c>
      <c r="GC11" s="9">
        <v>10.128</v>
      </c>
      <c r="GD11" s="9">
        <v>3.2210000000000001</v>
      </c>
      <c r="GE11" s="9">
        <v>6.907</v>
      </c>
      <c r="GF11" s="9">
        <v>15.348000000000001</v>
      </c>
      <c r="GG11" s="9">
        <v>4.2539999999999996</v>
      </c>
      <c r="GH11" s="9">
        <v>11.093999999999999</v>
      </c>
      <c r="GI11" s="9">
        <v>50.533000000000001</v>
      </c>
      <c r="GJ11" s="9">
        <v>49.976999999999997</v>
      </c>
      <c r="GK11" s="9">
        <v>51.487000000000002</v>
      </c>
      <c r="GL11" s="9">
        <v>53.527999999999999</v>
      </c>
      <c r="GM11" s="9">
        <v>21.369</v>
      </c>
      <c r="GN11" s="9">
        <v>32.158000000000001</v>
      </c>
      <c r="GO11" s="9">
        <v>6.5620000000000003</v>
      </c>
      <c r="GP11" s="9">
        <v>2.5019999999999998</v>
      </c>
      <c r="GQ11" s="9">
        <v>4.0599999999999996</v>
      </c>
      <c r="GR11" s="9">
        <v>11.27</v>
      </c>
      <c r="GS11" s="9">
        <v>4.9269999999999996</v>
      </c>
      <c r="GT11" s="9">
        <v>6.343</v>
      </c>
      <c r="GU11" s="9">
        <v>15.307</v>
      </c>
      <c r="GV11" s="9">
        <v>7.3460000000000001</v>
      </c>
      <c r="GW11" s="9">
        <v>7.9610000000000003</v>
      </c>
      <c r="GX11" s="9">
        <v>20.388000000000002</v>
      </c>
      <c r="GY11" s="9">
        <v>6.5940000000000003</v>
      </c>
      <c r="GZ11" s="9">
        <v>13.794</v>
      </c>
      <c r="HA11" s="9">
        <v>26</v>
      </c>
      <c r="HB11" s="9">
        <v>17.753</v>
      </c>
      <c r="HC11" s="9">
        <v>29.965</v>
      </c>
      <c r="HD11" s="9">
        <v>14.384</v>
      </c>
      <c r="HE11" s="9">
        <v>6.351</v>
      </c>
      <c r="HF11" s="9">
        <v>8.0329999999999995</v>
      </c>
      <c r="HG11" s="9">
        <v>1.375</v>
      </c>
      <c r="HH11" s="9">
        <v>0.79500000000000004</v>
      </c>
      <c r="HI11" s="9">
        <v>0.58099999999999996</v>
      </c>
      <c r="HJ11" s="9">
        <v>1.399</v>
      </c>
      <c r="HK11" s="9">
        <v>0.71899999999999997</v>
      </c>
      <c r="HL11" s="9">
        <v>0.68</v>
      </c>
      <c r="HM11" s="9">
        <v>4.4829999999999997</v>
      </c>
      <c r="HN11" s="9">
        <v>2.4889999999999999</v>
      </c>
      <c r="HO11" s="9">
        <v>1.994</v>
      </c>
      <c r="HP11" s="9">
        <v>7.1260000000000003</v>
      </c>
      <c r="HQ11" s="9">
        <v>2.3490000000000002</v>
      </c>
      <c r="HR11" s="9">
        <v>4.7779999999999996</v>
      </c>
      <c r="HS11" s="9">
        <v>49.131</v>
      </c>
      <c r="HT11" s="9">
        <v>26</v>
      </c>
      <c r="HU11" s="9">
        <v>52</v>
      </c>
      <c r="HV11" s="9">
        <v>44.198</v>
      </c>
      <c r="HW11" s="9">
        <v>11.619</v>
      </c>
      <c r="HX11" s="9">
        <v>32.578000000000003</v>
      </c>
      <c r="HY11" s="9">
        <v>3.8919999999999999</v>
      </c>
      <c r="HZ11" s="9">
        <v>0.28799999999999998</v>
      </c>
      <c r="IA11" s="9">
        <v>3.6040000000000001</v>
      </c>
      <c r="IB11" s="9">
        <v>8.8919999999999995</v>
      </c>
      <c r="IC11" s="9">
        <v>3.5790000000000002</v>
      </c>
      <c r="ID11" s="9">
        <v>5.3129999999999997</v>
      </c>
      <c r="IE11" s="9">
        <v>10.137</v>
      </c>
      <c r="IF11" s="9">
        <v>3.2130000000000001</v>
      </c>
      <c r="IG11" s="9">
        <v>6.9249999999999998</v>
      </c>
      <c r="IH11" s="9">
        <v>21.276</v>
      </c>
      <c r="II11" s="9">
        <v>4.54</v>
      </c>
      <c r="IJ11" s="9">
        <v>16.736000000000001</v>
      </c>
      <c r="IK11" s="9">
        <v>48.917999999999999</v>
      </c>
      <c r="IL11" s="9">
        <v>26</v>
      </c>
      <c r="IM11" s="9">
        <v>52</v>
      </c>
      <c r="IN11" s="9">
        <v>54.646999999999998</v>
      </c>
      <c r="IO11" s="9">
        <v>25.126999999999999</v>
      </c>
      <c r="IP11" s="9">
        <v>29.52</v>
      </c>
      <c r="IQ11" s="9">
        <v>7.306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/>
      <c r="X12" s="9">
        <v>0</v>
      </c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>
        <v>0</v>
      </c>
      <c r="BU12" s="9"/>
      <c r="BV12" s="9"/>
      <c r="BW12" s="9"/>
      <c r="BX12" s="9">
        <v>0</v>
      </c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>
        <v>0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>
        <v>0</v>
      </c>
      <c r="EL12" s="9"/>
      <c r="EM12" s="9"/>
      <c r="EN12" s="9">
        <v>0</v>
      </c>
      <c r="EO12" s="9"/>
      <c r="EP12" s="9">
        <v>0</v>
      </c>
      <c r="EQ12" s="9">
        <v>0</v>
      </c>
      <c r="ER12" s="9">
        <v>0</v>
      </c>
      <c r="ES12" s="9"/>
      <c r="ET12" s="9">
        <v>0</v>
      </c>
      <c r="EU12" s="9"/>
      <c r="EV12" s="9">
        <v>0</v>
      </c>
      <c r="EW12" s="9">
        <v>0</v>
      </c>
      <c r="EX12" s="9">
        <v>0</v>
      </c>
      <c r="EY12" s="9"/>
      <c r="EZ12" s="9">
        <v>0</v>
      </c>
      <c r="FA12" s="9"/>
      <c r="FB12" s="9">
        <v>99.953999999999994</v>
      </c>
      <c r="FC12" s="9">
        <v>37.048000000000002</v>
      </c>
      <c r="FD12" s="9">
        <v>62.905999999999999</v>
      </c>
      <c r="FE12" s="9">
        <v>8.8350000000000009</v>
      </c>
      <c r="FF12" s="9">
        <v>3.1059999999999999</v>
      </c>
      <c r="FG12" s="9">
        <v>5.73</v>
      </c>
      <c r="FH12" s="9">
        <v>16.513000000000002</v>
      </c>
      <c r="FI12" s="9">
        <v>8.0470000000000006</v>
      </c>
      <c r="FJ12" s="9">
        <v>8.4670000000000005</v>
      </c>
      <c r="FK12" s="9">
        <v>28.317</v>
      </c>
      <c r="FL12" s="9">
        <v>9.7780000000000005</v>
      </c>
      <c r="FM12" s="9">
        <v>18.54</v>
      </c>
      <c r="FN12" s="9">
        <v>46.289000000000001</v>
      </c>
      <c r="FO12" s="9">
        <v>16.119</v>
      </c>
      <c r="FP12" s="9">
        <v>30.17</v>
      </c>
      <c r="FQ12" s="9">
        <v>47</v>
      </c>
      <c r="FR12" s="9">
        <v>31.504999999999999</v>
      </c>
      <c r="FS12" s="9">
        <v>47.99</v>
      </c>
      <c r="FT12" s="9">
        <v>36.764000000000003</v>
      </c>
      <c r="FU12" s="9">
        <v>10.409000000000001</v>
      </c>
      <c r="FV12" s="9">
        <v>26.355</v>
      </c>
      <c r="FW12" s="9">
        <v>3.504</v>
      </c>
      <c r="FX12" s="9">
        <v>0.47399999999999998</v>
      </c>
      <c r="FY12" s="9">
        <v>3.03</v>
      </c>
      <c r="FZ12" s="9">
        <v>5.9930000000000003</v>
      </c>
      <c r="GA12" s="9">
        <v>3.4489999999999998</v>
      </c>
      <c r="GB12" s="9">
        <v>2.544</v>
      </c>
      <c r="GC12" s="9">
        <v>7.7759999999999998</v>
      </c>
      <c r="GD12" s="9">
        <v>1.58</v>
      </c>
      <c r="GE12" s="9">
        <v>6.1959999999999997</v>
      </c>
      <c r="GF12" s="9">
        <v>19.491</v>
      </c>
      <c r="GG12" s="9">
        <v>4.9059999999999997</v>
      </c>
      <c r="GH12" s="9">
        <v>14.585000000000001</v>
      </c>
      <c r="GI12" s="9">
        <v>52</v>
      </c>
      <c r="GJ12" s="9">
        <v>49.616</v>
      </c>
      <c r="GK12" s="9">
        <v>52</v>
      </c>
      <c r="GL12" s="9">
        <v>63.19</v>
      </c>
      <c r="GM12" s="9">
        <v>26.638999999999999</v>
      </c>
      <c r="GN12" s="9">
        <v>36.551000000000002</v>
      </c>
      <c r="GO12" s="9">
        <v>5.3310000000000004</v>
      </c>
      <c r="GP12" s="9">
        <v>2.6309999999999998</v>
      </c>
      <c r="GQ12" s="9">
        <v>2.7</v>
      </c>
      <c r="GR12" s="9">
        <v>10.52</v>
      </c>
      <c r="GS12" s="9">
        <v>4.5970000000000004</v>
      </c>
      <c r="GT12" s="9">
        <v>5.923</v>
      </c>
      <c r="GU12" s="9">
        <v>20.541</v>
      </c>
      <c r="GV12" s="9">
        <v>8.1980000000000004</v>
      </c>
      <c r="GW12" s="9">
        <v>12.343</v>
      </c>
      <c r="GX12" s="9">
        <v>26.797999999999998</v>
      </c>
      <c r="GY12" s="9">
        <v>11.212999999999999</v>
      </c>
      <c r="GZ12" s="9">
        <v>15.585000000000001</v>
      </c>
      <c r="HA12" s="9">
        <v>26</v>
      </c>
      <c r="HB12" s="9">
        <v>26</v>
      </c>
      <c r="HC12" s="9">
        <v>27.716000000000001</v>
      </c>
      <c r="HD12" s="9">
        <v>14.563000000000001</v>
      </c>
      <c r="HE12" s="9">
        <v>5.9850000000000003</v>
      </c>
      <c r="HF12" s="9">
        <v>8.5779999999999994</v>
      </c>
      <c r="HG12" s="9">
        <v>1.5529999999999999</v>
      </c>
      <c r="HH12" s="9">
        <v>0.76600000000000001</v>
      </c>
      <c r="HI12" s="9">
        <v>0.78700000000000003</v>
      </c>
      <c r="HJ12" s="9">
        <v>2.6150000000000002</v>
      </c>
      <c r="HK12" s="9">
        <v>0.96299999999999997</v>
      </c>
      <c r="HL12" s="9">
        <v>1.653</v>
      </c>
      <c r="HM12" s="9">
        <v>2.6179999999999999</v>
      </c>
      <c r="HN12" s="9">
        <v>0.59299999999999997</v>
      </c>
      <c r="HO12" s="9">
        <v>2.0249999999999999</v>
      </c>
      <c r="HP12" s="9">
        <v>7.7770000000000001</v>
      </c>
      <c r="HQ12" s="9">
        <v>3.6629999999999998</v>
      </c>
      <c r="HR12" s="9">
        <v>4.1139999999999999</v>
      </c>
      <c r="HS12" s="9">
        <v>52</v>
      </c>
      <c r="HT12" s="9">
        <v>52</v>
      </c>
      <c r="HU12" s="9">
        <v>43.125</v>
      </c>
      <c r="HV12" s="9">
        <v>53.338999999999999</v>
      </c>
      <c r="HW12" s="9">
        <v>15.116</v>
      </c>
      <c r="HX12" s="9">
        <v>38.222999999999999</v>
      </c>
      <c r="HY12" s="9">
        <v>2.81</v>
      </c>
      <c r="HZ12" s="9">
        <v>1.4710000000000001</v>
      </c>
      <c r="IA12" s="9">
        <v>1.339</v>
      </c>
      <c r="IB12" s="9">
        <v>7.6529999999999996</v>
      </c>
      <c r="IC12" s="9">
        <v>1.931</v>
      </c>
      <c r="ID12" s="9">
        <v>5.7220000000000004</v>
      </c>
      <c r="IE12" s="9">
        <v>15.817</v>
      </c>
      <c r="IF12" s="9">
        <v>2.911</v>
      </c>
      <c r="IG12" s="9">
        <v>12.906000000000001</v>
      </c>
      <c r="IH12" s="9">
        <v>27.059000000000001</v>
      </c>
      <c r="II12" s="9">
        <v>8.8030000000000008</v>
      </c>
      <c r="IJ12" s="9">
        <v>18.257000000000001</v>
      </c>
      <c r="IK12" s="9">
        <v>52</v>
      </c>
      <c r="IL12" s="9">
        <v>52</v>
      </c>
      <c r="IM12" s="9">
        <v>48.317999999999998</v>
      </c>
      <c r="IN12" s="9">
        <v>61.177999999999997</v>
      </c>
      <c r="IO12" s="9">
        <v>27.917000000000002</v>
      </c>
      <c r="IP12" s="9">
        <v>33.261000000000003</v>
      </c>
      <c r="IQ12" s="9">
        <v>7.5780000000000003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>
        <v>0</v>
      </c>
      <c r="S13" s="9"/>
      <c r="T13" s="9"/>
      <c r="U13" s="9">
        <v>0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>
        <v>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>
        <v>0</v>
      </c>
      <c r="BY13" s="9"/>
      <c r="BZ13" s="9"/>
      <c r="CA13" s="9">
        <v>0</v>
      </c>
      <c r="CB13" s="9"/>
      <c r="CC13" s="9">
        <v>0</v>
      </c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>
        <v>0</v>
      </c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/>
      <c r="ET13" s="9"/>
      <c r="EU13" s="9">
        <v>0</v>
      </c>
      <c r="EV13" s="9">
        <v>0</v>
      </c>
      <c r="EW13" s="9">
        <v>0</v>
      </c>
      <c r="EX13" s="9">
        <v>0</v>
      </c>
      <c r="EY13" s="9"/>
      <c r="EZ13" s="9"/>
      <c r="FA13" s="9">
        <v>0</v>
      </c>
      <c r="FB13" s="9">
        <v>105.783</v>
      </c>
      <c r="FC13" s="9">
        <v>34.090000000000003</v>
      </c>
      <c r="FD13" s="9">
        <v>71.692999999999998</v>
      </c>
      <c r="FE13" s="9">
        <v>8.73</v>
      </c>
      <c r="FF13" s="9">
        <v>3.8330000000000002</v>
      </c>
      <c r="FG13" s="9">
        <v>4.8959999999999999</v>
      </c>
      <c r="FH13" s="9">
        <v>18.856999999999999</v>
      </c>
      <c r="FI13" s="9">
        <v>6.9930000000000003</v>
      </c>
      <c r="FJ13" s="9">
        <v>11.864000000000001</v>
      </c>
      <c r="FK13" s="9">
        <v>31.350999999999999</v>
      </c>
      <c r="FL13" s="9">
        <v>12.343</v>
      </c>
      <c r="FM13" s="9">
        <v>19.007999999999999</v>
      </c>
      <c r="FN13" s="9">
        <v>46.845999999999997</v>
      </c>
      <c r="FO13" s="9">
        <v>10.920999999999999</v>
      </c>
      <c r="FP13" s="9">
        <v>35.926000000000002</v>
      </c>
      <c r="FQ13" s="9">
        <v>34</v>
      </c>
      <c r="FR13" s="9">
        <v>26</v>
      </c>
      <c r="FS13" s="9">
        <v>51.540999999999997</v>
      </c>
      <c r="FT13" s="9">
        <v>33.051000000000002</v>
      </c>
      <c r="FU13" s="9">
        <v>6.6769999999999996</v>
      </c>
      <c r="FV13" s="9">
        <v>26.373999999999999</v>
      </c>
      <c r="FW13" s="9">
        <v>2.6829999999999998</v>
      </c>
      <c r="FX13" s="9">
        <v>0.46600000000000003</v>
      </c>
      <c r="FY13" s="9">
        <v>2.2170000000000001</v>
      </c>
      <c r="FZ13" s="9">
        <v>5.9889999999999999</v>
      </c>
      <c r="GA13" s="9">
        <v>0.79600000000000004</v>
      </c>
      <c r="GB13" s="9">
        <v>5.194</v>
      </c>
      <c r="GC13" s="9">
        <v>7.5259999999999998</v>
      </c>
      <c r="GD13" s="9">
        <v>2.1259999999999999</v>
      </c>
      <c r="GE13" s="9">
        <v>5.399</v>
      </c>
      <c r="GF13" s="9">
        <v>16.852</v>
      </c>
      <c r="GG13" s="9">
        <v>3.2890000000000001</v>
      </c>
      <c r="GH13" s="9">
        <v>13.564</v>
      </c>
      <c r="GI13" s="9">
        <v>52</v>
      </c>
      <c r="GJ13" s="9">
        <v>51.052</v>
      </c>
      <c r="GK13" s="9">
        <v>52</v>
      </c>
      <c r="GL13" s="9">
        <v>72.731999999999999</v>
      </c>
      <c r="GM13" s="9">
        <v>27.413</v>
      </c>
      <c r="GN13" s="9">
        <v>45.319000000000003</v>
      </c>
      <c r="GO13" s="9">
        <v>6.0460000000000003</v>
      </c>
      <c r="GP13" s="9">
        <v>3.367</v>
      </c>
      <c r="GQ13" s="9">
        <v>2.6789999999999998</v>
      </c>
      <c r="GR13" s="9">
        <v>12.867000000000001</v>
      </c>
      <c r="GS13" s="9">
        <v>6.1970000000000001</v>
      </c>
      <c r="GT13" s="9">
        <v>6.67</v>
      </c>
      <c r="GU13" s="9">
        <v>23.824999999999999</v>
      </c>
      <c r="GV13" s="9">
        <v>10.217000000000001</v>
      </c>
      <c r="GW13" s="9">
        <v>13.608000000000001</v>
      </c>
      <c r="GX13" s="9">
        <v>29.994</v>
      </c>
      <c r="GY13" s="9">
        <v>7.6319999999999997</v>
      </c>
      <c r="GZ13" s="9">
        <v>22.361999999999998</v>
      </c>
      <c r="HA13" s="9">
        <v>32.892000000000003</v>
      </c>
      <c r="HB13" s="9">
        <v>21.305</v>
      </c>
      <c r="HC13" s="9">
        <v>49.933</v>
      </c>
      <c r="HD13" s="9">
        <v>17.524000000000001</v>
      </c>
      <c r="HE13" s="9">
        <v>12.739000000000001</v>
      </c>
      <c r="HF13" s="9">
        <v>4.7850000000000001</v>
      </c>
      <c r="HG13" s="9">
        <v>3.0390000000000001</v>
      </c>
      <c r="HH13" s="9">
        <v>2.2509999999999999</v>
      </c>
      <c r="HI13" s="9">
        <v>0.78800000000000003</v>
      </c>
      <c r="HJ13" s="9">
        <v>2.0150000000000001</v>
      </c>
      <c r="HK13" s="9">
        <v>1.3440000000000001</v>
      </c>
      <c r="HL13" s="9">
        <v>0.67100000000000004</v>
      </c>
      <c r="HM13" s="9">
        <v>5.8230000000000004</v>
      </c>
      <c r="HN13" s="9">
        <v>5.016</v>
      </c>
      <c r="HO13" s="9">
        <v>0.80700000000000005</v>
      </c>
      <c r="HP13" s="9">
        <v>6.6470000000000002</v>
      </c>
      <c r="HQ13" s="9">
        <v>4.1289999999999996</v>
      </c>
      <c r="HR13" s="9">
        <v>2.5179999999999998</v>
      </c>
      <c r="HS13" s="9">
        <v>26</v>
      </c>
      <c r="HT13" s="9">
        <v>26</v>
      </c>
      <c r="HU13" s="9">
        <v>94.147000000000006</v>
      </c>
      <c r="HV13" s="9">
        <v>59.34</v>
      </c>
      <c r="HW13" s="9">
        <v>17.745999999999999</v>
      </c>
      <c r="HX13" s="9">
        <v>41.594999999999999</v>
      </c>
      <c r="HY13" s="9">
        <v>5.0179999999999998</v>
      </c>
      <c r="HZ13" s="9">
        <v>2.4300000000000002</v>
      </c>
      <c r="IA13" s="9">
        <v>2.5880000000000001</v>
      </c>
      <c r="IB13" s="9">
        <v>7.0880000000000001</v>
      </c>
      <c r="IC13" s="9">
        <v>3.2959999999999998</v>
      </c>
      <c r="ID13" s="9">
        <v>3.7909999999999999</v>
      </c>
      <c r="IE13" s="9">
        <v>16.626000000000001</v>
      </c>
      <c r="IF13" s="9">
        <v>6.194</v>
      </c>
      <c r="IG13" s="9">
        <v>10.432</v>
      </c>
      <c r="IH13" s="9">
        <v>30.609000000000002</v>
      </c>
      <c r="II13" s="9">
        <v>5.8259999999999996</v>
      </c>
      <c r="IJ13" s="9">
        <v>24.783000000000001</v>
      </c>
      <c r="IK13" s="9">
        <v>52</v>
      </c>
      <c r="IL13" s="9">
        <v>26</v>
      </c>
      <c r="IM13" s="9">
        <v>52</v>
      </c>
      <c r="IN13" s="9">
        <v>63.966999999999999</v>
      </c>
      <c r="IO13" s="9">
        <v>29.082999999999998</v>
      </c>
      <c r="IP13" s="9">
        <v>34.883000000000003</v>
      </c>
      <c r="IQ13" s="9">
        <v>6.7510000000000003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>
        <v>0</v>
      </c>
      <c r="R14" s="9">
        <v>0</v>
      </c>
      <c r="S14" s="9">
        <v>0</v>
      </c>
      <c r="T14" s="9"/>
      <c r="U14" s="9">
        <v>0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>
        <v>0</v>
      </c>
      <c r="BT14" s="9">
        <v>0</v>
      </c>
      <c r="BU14" s="9">
        <v>0</v>
      </c>
      <c r="BV14" s="9"/>
      <c r="BW14" s="9">
        <v>0</v>
      </c>
      <c r="BX14" s="9"/>
      <c r="BY14" s="9"/>
      <c r="BZ14" s="9"/>
      <c r="CA14" s="9"/>
      <c r="CB14" s="9">
        <v>0</v>
      </c>
      <c r="CC14" s="9">
        <v>0</v>
      </c>
      <c r="CD14" s="9">
        <v>0</v>
      </c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>
        <v>0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>
        <v>0</v>
      </c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>
        <v>0</v>
      </c>
      <c r="EL14" s="9"/>
      <c r="EM14" s="9"/>
      <c r="EN14" s="9">
        <v>0</v>
      </c>
      <c r="EO14" s="9"/>
      <c r="EP14" s="9">
        <v>0</v>
      </c>
      <c r="EQ14" s="9">
        <v>0</v>
      </c>
      <c r="ER14" s="9">
        <v>0</v>
      </c>
      <c r="ES14" s="9"/>
      <c r="ET14" s="9">
        <v>0</v>
      </c>
      <c r="EU14" s="9"/>
      <c r="EV14" s="9">
        <v>0</v>
      </c>
      <c r="EW14" s="9">
        <v>0</v>
      </c>
      <c r="EX14" s="9">
        <v>0</v>
      </c>
      <c r="EY14" s="9"/>
      <c r="EZ14" s="9">
        <v>0</v>
      </c>
      <c r="FA14" s="9"/>
      <c r="FB14" s="9">
        <v>87.662000000000006</v>
      </c>
      <c r="FC14" s="9">
        <v>28.443000000000001</v>
      </c>
      <c r="FD14" s="9">
        <v>59.219000000000001</v>
      </c>
      <c r="FE14" s="9">
        <v>8.2929999999999993</v>
      </c>
      <c r="FF14" s="9">
        <v>1.901</v>
      </c>
      <c r="FG14" s="9">
        <v>6.3920000000000003</v>
      </c>
      <c r="FH14" s="9">
        <v>14.351000000000001</v>
      </c>
      <c r="FI14" s="9">
        <v>7.23</v>
      </c>
      <c r="FJ14" s="9">
        <v>7.1210000000000004</v>
      </c>
      <c r="FK14" s="9">
        <v>26.387</v>
      </c>
      <c r="FL14" s="9">
        <v>7.8</v>
      </c>
      <c r="FM14" s="9">
        <v>18.588000000000001</v>
      </c>
      <c r="FN14" s="9">
        <v>38.630000000000003</v>
      </c>
      <c r="FO14" s="9">
        <v>11.512</v>
      </c>
      <c r="FP14" s="9">
        <v>27.117999999999999</v>
      </c>
      <c r="FQ14" s="9">
        <v>40</v>
      </c>
      <c r="FR14" s="9">
        <v>34</v>
      </c>
      <c r="FS14" s="9">
        <v>40</v>
      </c>
      <c r="FT14" s="9">
        <v>28.550999999999998</v>
      </c>
      <c r="FU14" s="9">
        <v>7.8780000000000001</v>
      </c>
      <c r="FV14" s="9">
        <v>20.672999999999998</v>
      </c>
      <c r="FW14" s="9">
        <v>2.6819999999999999</v>
      </c>
      <c r="FX14" s="9">
        <v>0.29599999999999999</v>
      </c>
      <c r="FY14" s="9">
        <v>2.3860000000000001</v>
      </c>
      <c r="FZ14" s="9">
        <v>5.2009999999999996</v>
      </c>
      <c r="GA14" s="9">
        <v>2.379</v>
      </c>
      <c r="GB14" s="9">
        <v>2.823</v>
      </c>
      <c r="GC14" s="9">
        <v>8.9740000000000002</v>
      </c>
      <c r="GD14" s="9">
        <v>2.2440000000000002</v>
      </c>
      <c r="GE14" s="9">
        <v>6.7290000000000001</v>
      </c>
      <c r="GF14" s="9">
        <v>11.694000000000001</v>
      </c>
      <c r="GG14" s="9">
        <v>2.9590000000000001</v>
      </c>
      <c r="GH14" s="9">
        <v>8.7349999999999994</v>
      </c>
      <c r="GI14" s="9">
        <v>40.094999999999999</v>
      </c>
      <c r="GJ14" s="9">
        <v>34</v>
      </c>
      <c r="GK14" s="9">
        <v>47</v>
      </c>
      <c r="GL14" s="9">
        <v>59.110999999999997</v>
      </c>
      <c r="GM14" s="9">
        <v>20.565000000000001</v>
      </c>
      <c r="GN14" s="9">
        <v>38.545999999999999</v>
      </c>
      <c r="GO14" s="9">
        <v>5.6109999999999998</v>
      </c>
      <c r="GP14" s="9">
        <v>1.605</v>
      </c>
      <c r="GQ14" s="9">
        <v>4.0060000000000002</v>
      </c>
      <c r="GR14" s="9">
        <v>9.1489999999999991</v>
      </c>
      <c r="GS14" s="9">
        <v>4.851</v>
      </c>
      <c r="GT14" s="9">
        <v>4.298</v>
      </c>
      <c r="GU14" s="9">
        <v>17.414000000000001</v>
      </c>
      <c r="GV14" s="9">
        <v>5.5549999999999997</v>
      </c>
      <c r="GW14" s="9">
        <v>11.858000000000001</v>
      </c>
      <c r="GX14" s="9">
        <v>26.936</v>
      </c>
      <c r="GY14" s="9">
        <v>8.5530000000000008</v>
      </c>
      <c r="GZ14" s="9">
        <v>18.382999999999999</v>
      </c>
      <c r="HA14" s="9">
        <v>37.093000000000004</v>
      </c>
      <c r="HB14" s="9">
        <v>35.89</v>
      </c>
      <c r="HC14" s="9">
        <v>37.966000000000001</v>
      </c>
      <c r="HD14" s="9">
        <v>25.84</v>
      </c>
      <c r="HE14" s="9">
        <v>11.054</v>
      </c>
      <c r="HF14" s="9">
        <v>14.785</v>
      </c>
      <c r="HG14" s="9">
        <v>4.2069999999999999</v>
      </c>
      <c r="HH14" s="9">
        <v>1.651</v>
      </c>
      <c r="HI14" s="9">
        <v>2.556</v>
      </c>
      <c r="HJ14" s="9">
        <v>3.2349999999999999</v>
      </c>
      <c r="HK14" s="9">
        <v>2.0209999999999999</v>
      </c>
      <c r="HL14" s="9">
        <v>1.2130000000000001</v>
      </c>
      <c r="HM14" s="9">
        <v>2.5939999999999999</v>
      </c>
      <c r="HN14" s="9">
        <v>1.179</v>
      </c>
      <c r="HO14" s="9">
        <v>1.415</v>
      </c>
      <c r="HP14" s="9">
        <v>15.804</v>
      </c>
      <c r="HQ14" s="9">
        <v>6.2039999999999997</v>
      </c>
      <c r="HR14" s="9">
        <v>9.6010000000000009</v>
      </c>
      <c r="HS14" s="9">
        <v>52</v>
      </c>
      <c r="HT14" s="9">
        <v>52</v>
      </c>
      <c r="HU14" s="9">
        <v>52</v>
      </c>
      <c r="HV14" s="9">
        <v>58.91</v>
      </c>
      <c r="HW14" s="9">
        <v>17.687000000000001</v>
      </c>
      <c r="HX14" s="9">
        <v>41.222999999999999</v>
      </c>
      <c r="HY14" s="9">
        <v>7.391</v>
      </c>
      <c r="HZ14" s="9">
        <v>1.3480000000000001</v>
      </c>
      <c r="IA14" s="9">
        <v>6.0430000000000001</v>
      </c>
      <c r="IB14" s="9">
        <v>9.1910000000000007</v>
      </c>
      <c r="IC14" s="9">
        <v>4.6870000000000003</v>
      </c>
      <c r="ID14" s="9">
        <v>4.5039999999999996</v>
      </c>
      <c r="IE14" s="9">
        <v>12.592000000000001</v>
      </c>
      <c r="IF14" s="9">
        <v>2.7490000000000001</v>
      </c>
      <c r="IG14" s="9">
        <v>9.843</v>
      </c>
      <c r="IH14" s="9">
        <v>29.736000000000001</v>
      </c>
      <c r="II14" s="9">
        <v>8.9030000000000005</v>
      </c>
      <c r="IJ14" s="9">
        <v>20.832999999999998</v>
      </c>
      <c r="IK14" s="9">
        <v>52</v>
      </c>
      <c r="IL14" s="9">
        <v>50.393999999999998</v>
      </c>
      <c r="IM14" s="9">
        <v>52</v>
      </c>
      <c r="IN14" s="9">
        <v>54.591000000000001</v>
      </c>
      <c r="IO14" s="9">
        <v>21.81</v>
      </c>
      <c r="IP14" s="9">
        <v>32.780999999999999</v>
      </c>
      <c r="IQ14" s="9">
        <v>5.109</v>
      </c>
    </row>
    <row r="15" spans="1:251">
      <c r="A15" s="10">
        <v>43497</v>
      </c>
      <c r="B15" s="9">
        <v>2.3769999999999998</v>
      </c>
      <c r="C15" s="9">
        <v>0.92300000000000004</v>
      </c>
      <c r="D15" s="9">
        <v>1.454</v>
      </c>
      <c r="E15" s="9">
        <v>6.5510000000000002</v>
      </c>
      <c r="F15" s="9">
        <v>2.4129999999999998</v>
      </c>
      <c r="G15" s="9">
        <v>4.1379999999999999</v>
      </c>
      <c r="H15" s="9">
        <v>11.492000000000001</v>
      </c>
      <c r="I15" s="9">
        <v>2.911</v>
      </c>
      <c r="J15" s="9">
        <v>8.5809999999999995</v>
      </c>
      <c r="K15" s="9">
        <v>52</v>
      </c>
      <c r="L15" s="9">
        <v>51.03</v>
      </c>
      <c r="M15" s="9">
        <v>52</v>
      </c>
      <c r="N15" s="9">
        <v>7.0330000000000004</v>
      </c>
      <c r="O15" s="9">
        <v>0.52300000000000002</v>
      </c>
      <c r="P15" s="9">
        <v>6.51</v>
      </c>
      <c r="Q15" s="9">
        <v>1.4239999999999999</v>
      </c>
      <c r="R15" s="9">
        <v>0</v>
      </c>
      <c r="S15" s="9">
        <v>1.4239999999999999</v>
      </c>
      <c r="T15" s="9">
        <v>1.1120000000000001</v>
      </c>
      <c r="U15" s="9">
        <v>0</v>
      </c>
      <c r="V15" s="9">
        <v>1.1120000000000001</v>
      </c>
      <c r="W15" s="9">
        <v>1.3660000000000001</v>
      </c>
      <c r="X15" s="9">
        <v>0</v>
      </c>
      <c r="Y15" s="9">
        <v>1.3660000000000001</v>
      </c>
      <c r="Z15" s="9">
        <v>3.13</v>
      </c>
      <c r="AA15" s="9">
        <v>0.52300000000000002</v>
      </c>
      <c r="AB15" s="9">
        <v>2.6070000000000002</v>
      </c>
      <c r="AC15" s="9">
        <v>40.938000000000002</v>
      </c>
      <c r="AD15" s="9">
        <v>0</v>
      </c>
      <c r="AE15" s="9">
        <v>31.9</v>
      </c>
      <c r="AF15" s="9">
        <v>16.062999999999999</v>
      </c>
      <c r="AG15" s="9">
        <v>5.4909999999999997</v>
      </c>
      <c r="AH15" s="9">
        <v>10.571999999999999</v>
      </c>
      <c r="AI15" s="9">
        <v>1.9530000000000001</v>
      </c>
      <c r="AJ15" s="9">
        <v>0.317</v>
      </c>
      <c r="AK15" s="9">
        <v>1.6359999999999999</v>
      </c>
      <c r="AL15" s="9">
        <v>4.4269999999999996</v>
      </c>
      <c r="AM15" s="9">
        <v>0.66400000000000003</v>
      </c>
      <c r="AN15" s="9">
        <v>3.762</v>
      </c>
      <c r="AO15" s="9">
        <v>4.4470000000000001</v>
      </c>
      <c r="AP15" s="9">
        <v>2.0960000000000001</v>
      </c>
      <c r="AQ15" s="9">
        <v>2.351</v>
      </c>
      <c r="AR15" s="9">
        <v>5.2380000000000004</v>
      </c>
      <c r="AS15" s="9">
        <v>2.4140000000000001</v>
      </c>
      <c r="AT15" s="9">
        <v>2.8239999999999998</v>
      </c>
      <c r="AU15" s="9">
        <v>21</v>
      </c>
      <c r="AV15" s="9">
        <v>40.625999999999998</v>
      </c>
      <c r="AW15" s="9">
        <v>12.17</v>
      </c>
      <c r="AX15" s="9">
        <v>20.469000000000001</v>
      </c>
      <c r="AY15" s="9">
        <v>8.9130000000000003</v>
      </c>
      <c r="AZ15" s="9">
        <v>11.555999999999999</v>
      </c>
      <c r="BA15" s="9">
        <v>2.9289999999999998</v>
      </c>
      <c r="BB15" s="9">
        <v>1.1200000000000001</v>
      </c>
      <c r="BC15" s="9">
        <v>1.81</v>
      </c>
      <c r="BD15" s="9">
        <v>3.2429999999999999</v>
      </c>
      <c r="BE15" s="9">
        <v>1.5349999999999999</v>
      </c>
      <c r="BF15" s="9">
        <v>1.708</v>
      </c>
      <c r="BG15" s="9">
        <v>5.3789999999999996</v>
      </c>
      <c r="BH15" s="9">
        <v>2.0390000000000001</v>
      </c>
      <c r="BI15" s="9">
        <v>3.3410000000000002</v>
      </c>
      <c r="BJ15" s="9">
        <v>8.9169999999999998</v>
      </c>
      <c r="BK15" s="9">
        <v>4.22</v>
      </c>
      <c r="BL15" s="9">
        <v>4.6970000000000001</v>
      </c>
      <c r="BM15" s="9">
        <v>41.798999999999999</v>
      </c>
      <c r="BN15" s="9">
        <v>50.85</v>
      </c>
      <c r="BO15" s="9">
        <v>39.463999999999999</v>
      </c>
      <c r="BP15" s="9">
        <v>2.9740000000000002</v>
      </c>
      <c r="BQ15" s="9">
        <v>1.6040000000000001</v>
      </c>
      <c r="BR15" s="9">
        <v>1.37</v>
      </c>
      <c r="BS15" s="9">
        <v>0.80800000000000005</v>
      </c>
      <c r="BT15" s="9">
        <v>0.80800000000000005</v>
      </c>
      <c r="BU15" s="9">
        <v>0</v>
      </c>
      <c r="BV15" s="9">
        <v>1.262</v>
      </c>
      <c r="BW15" s="9">
        <v>0.36499999999999999</v>
      </c>
      <c r="BX15" s="9">
        <v>0.89700000000000002</v>
      </c>
      <c r="BY15" s="9">
        <v>0</v>
      </c>
      <c r="BZ15" s="9">
        <v>0</v>
      </c>
      <c r="CA15" s="9">
        <v>0</v>
      </c>
      <c r="CB15" s="9">
        <v>0.90400000000000003</v>
      </c>
      <c r="CC15" s="9">
        <v>0.43099999999999999</v>
      </c>
      <c r="CD15" s="9">
        <v>0.47299999999999998</v>
      </c>
      <c r="CE15" s="9">
        <v>8.2330000000000005</v>
      </c>
      <c r="CF15" s="9">
        <v>2.5819999999999999</v>
      </c>
      <c r="CG15" s="9">
        <v>11.445</v>
      </c>
      <c r="CH15" s="9">
        <v>12.297000000000001</v>
      </c>
      <c r="CI15" s="9">
        <v>8.6050000000000004</v>
      </c>
      <c r="CJ15" s="9">
        <v>3.6920000000000002</v>
      </c>
      <c r="CK15" s="9">
        <v>0.89700000000000002</v>
      </c>
      <c r="CL15" s="9">
        <v>0</v>
      </c>
      <c r="CM15" s="9">
        <v>0.89700000000000002</v>
      </c>
      <c r="CN15" s="9">
        <v>1.915</v>
      </c>
      <c r="CO15" s="9">
        <v>1.915</v>
      </c>
      <c r="CP15" s="9">
        <v>0</v>
      </c>
      <c r="CQ15" s="9">
        <v>3.3130000000000002</v>
      </c>
      <c r="CR15" s="9">
        <v>2.4209999999999998</v>
      </c>
      <c r="CS15" s="9">
        <v>0.89100000000000001</v>
      </c>
      <c r="CT15" s="9">
        <v>6.1719999999999997</v>
      </c>
      <c r="CU15" s="9">
        <v>4.2679999999999998</v>
      </c>
      <c r="CV15" s="9">
        <v>1.9039999999999999</v>
      </c>
      <c r="CW15" s="9">
        <v>46.764000000000003</v>
      </c>
      <c r="CX15" s="9">
        <v>45.201999999999998</v>
      </c>
      <c r="CY15" s="9">
        <v>43.779000000000003</v>
      </c>
      <c r="CZ15" s="9">
        <v>8.8450000000000006</v>
      </c>
      <c r="DA15" s="9">
        <v>6.24</v>
      </c>
      <c r="DB15" s="9">
        <v>2.605</v>
      </c>
      <c r="DC15" s="9">
        <v>0.51700000000000002</v>
      </c>
      <c r="DD15" s="9">
        <v>0</v>
      </c>
      <c r="DE15" s="9">
        <v>0.51700000000000002</v>
      </c>
      <c r="DF15" s="9">
        <v>1.407</v>
      </c>
      <c r="DG15" s="9">
        <v>1.407</v>
      </c>
      <c r="DH15" s="9">
        <v>0</v>
      </c>
      <c r="DI15" s="9">
        <v>3.3130000000000002</v>
      </c>
      <c r="DJ15" s="9">
        <v>2.4209999999999998</v>
      </c>
      <c r="DK15" s="9">
        <v>0.89100000000000001</v>
      </c>
      <c r="DL15" s="9">
        <v>3.6080000000000001</v>
      </c>
      <c r="DM15" s="9">
        <v>2.4119999999999999</v>
      </c>
      <c r="DN15" s="9">
        <v>1.1970000000000001</v>
      </c>
      <c r="DO15" s="9">
        <v>27.850999999999999</v>
      </c>
      <c r="DP15" s="9">
        <v>29.015000000000001</v>
      </c>
      <c r="DQ15" s="9">
        <v>31.417999999999999</v>
      </c>
      <c r="DR15" s="9">
        <v>3.4529999999999998</v>
      </c>
      <c r="DS15" s="9">
        <v>2.3650000000000002</v>
      </c>
      <c r="DT15" s="9">
        <v>1.0880000000000001</v>
      </c>
      <c r="DU15" s="9">
        <v>0.38100000000000001</v>
      </c>
      <c r="DV15" s="9">
        <v>0</v>
      </c>
      <c r="DW15" s="9">
        <v>0.38100000000000001</v>
      </c>
      <c r="DX15" s="9">
        <v>0.50800000000000001</v>
      </c>
      <c r="DY15" s="9">
        <v>0.50800000000000001</v>
      </c>
      <c r="DZ15" s="9">
        <v>0</v>
      </c>
      <c r="EA15" s="9">
        <v>0</v>
      </c>
      <c r="EB15" s="9">
        <v>0</v>
      </c>
      <c r="EC15" s="9">
        <v>0</v>
      </c>
      <c r="ED15" s="9">
        <v>2.5640000000000001</v>
      </c>
      <c r="EE15" s="9">
        <v>1.857</v>
      </c>
      <c r="EF15" s="9">
        <v>0.70699999999999996</v>
      </c>
      <c r="EG15" s="9">
        <v>66.703999999999994</v>
      </c>
      <c r="EH15" s="9">
        <v>60.350999999999999</v>
      </c>
      <c r="EI15" s="9">
        <v>69.037000000000006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93.739000000000004</v>
      </c>
      <c r="FC15" s="9">
        <v>29.117999999999999</v>
      </c>
      <c r="FD15" s="9">
        <v>64.62</v>
      </c>
      <c r="FE15" s="9">
        <v>12.148999999999999</v>
      </c>
      <c r="FF15" s="9">
        <v>3.1320000000000001</v>
      </c>
      <c r="FG15" s="9">
        <v>9.0169999999999995</v>
      </c>
      <c r="FH15" s="9">
        <v>14.824</v>
      </c>
      <c r="FI15" s="9">
        <v>2.4649999999999999</v>
      </c>
      <c r="FJ15" s="9">
        <v>12.359</v>
      </c>
      <c r="FK15" s="9">
        <v>24.744</v>
      </c>
      <c r="FL15" s="9">
        <v>8.2219999999999995</v>
      </c>
      <c r="FM15" s="9">
        <v>16.521000000000001</v>
      </c>
      <c r="FN15" s="9">
        <v>42.021999999999998</v>
      </c>
      <c r="FO15" s="9">
        <v>15.298999999999999</v>
      </c>
      <c r="FP15" s="9">
        <v>26.722999999999999</v>
      </c>
      <c r="FQ15" s="9">
        <v>39.898000000000003</v>
      </c>
      <c r="FR15" s="9">
        <v>52</v>
      </c>
      <c r="FS15" s="9">
        <v>34</v>
      </c>
      <c r="FT15" s="9">
        <v>34.808</v>
      </c>
      <c r="FU15" s="9">
        <v>9.5129999999999999</v>
      </c>
      <c r="FV15" s="9">
        <v>25.295000000000002</v>
      </c>
      <c r="FW15" s="9">
        <v>4.8499999999999996</v>
      </c>
      <c r="FX15" s="9">
        <v>1.288</v>
      </c>
      <c r="FY15" s="9">
        <v>3.5619999999999998</v>
      </c>
      <c r="FZ15" s="9">
        <v>4.8049999999999997</v>
      </c>
      <c r="GA15" s="9">
        <v>0.753</v>
      </c>
      <c r="GB15" s="9">
        <v>4.0519999999999996</v>
      </c>
      <c r="GC15" s="9">
        <v>7.7809999999999997</v>
      </c>
      <c r="GD15" s="9">
        <v>2.4060000000000001</v>
      </c>
      <c r="GE15" s="9">
        <v>5.375</v>
      </c>
      <c r="GF15" s="9">
        <v>17.373000000000001</v>
      </c>
      <c r="GG15" s="9">
        <v>5.0670000000000002</v>
      </c>
      <c r="GH15" s="9">
        <v>12.305999999999999</v>
      </c>
      <c r="GI15" s="9">
        <v>51.500999999999998</v>
      </c>
      <c r="GJ15" s="9">
        <v>53.411999999999999</v>
      </c>
      <c r="GK15" s="9">
        <v>50.761000000000003</v>
      </c>
      <c r="GL15" s="9">
        <v>58.930999999999997</v>
      </c>
      <c r="GM15" s="9">
        <v>19.605</v>
      </c>
      <c r="GN15" s="9">
        <v>39.326000000000001</v>
      </c>
      <c r="GO15" s="9">
        <v>7.2990000000000004</v>
      </c>
      <c r="GP15" s="9">
        <v>1.8440000000000001</v>
      </c>
      <c r="GQ15" s="9">
        <v>5.4550000000000001</v>
      </c>
      <c r="GR15" s="9">
        <v>10.019</v>
      </c>
      <c r="GS15" s="9">
        <v>1.712</v>
      </c>
      <c r="GT15" s="9">
        <v>8.3070000000000004</v>
      </c>
      <c r="GU15" s="9">
        <v>16.963000000000001</v>
      </c>
      <c r="GV15" s="9">
        <v>5.8159999999999998</v>
      </c>
      <c r="GW15" s="9">
        <v>11.146000000000001</v>
      </c>
      <c r="GX15" s="9">
        <v>24.65</v>
      </c>
      <c r="GY15" s="9">
        <v>10.231999999999999</v>
      </c>
      <c r="GZ15" s="9">
        <v>14.417999999999999</v>
      </c>
      <c r="HA15" s="9">
        <v>36.393999999999998</v>
      </c>
      <c r="HB15" s="9">
        <v>52</v>
      </c>
      <c r="HC15" s="9">
        <v>31.797999999999998</v>
      </c>
      <c r="HD15" s="9">
        <v>17.367000000000001</v>
      </c>
      <c r="HE15" s="9">
        <v>9.6020000000000003</v>
      </c>
      <c r="HF15" s="9">
        <v>7.7649999999999997</v>
      </c>
      <c r="HG15" s="9">
        <v>1.3169999999999999</v>
      </c>
      <c r="HH15" s="9">
        <v>0.80400000000000005</v>
      </c>
      <c r="HI15" s="9">
        <v>0.51300000000000001</v>
      </c>
      <c r="HJ15" s="9">
        <v>4.3220000000000001</v>
      </c>
      <c r="HK15" s="9">
        <v>3.6059999999999999</v>
      </c>
      <c r="HL15" s="9">
        <v>0.71599999999999997</v>
      </c>
      <c r="HM15" s="9">
        <v>2.5489999999999999</v>
      </c>
      <c r="HN15" s="9">
        <v>1.466</v>
      </c>
      <c r="HO15" s="9">
        <v>1.083</v>
      </c>
      <c r="HP15" s="9">
        <v>9.18</v>
      </c>
      <c r="HQ15" s="9">
        <v>3.726</v>
      </c>
      <c r="HR15" s="9">
        <v>5.4530000000000003</v>
      </c>
      <c r="HS15" s="9">
        <v>79.619</v>
      </c>
      <c r="HT15" s="9">
        <v>22.827999999999999</v>
      </c>
      <c r="HU15" s="9">
        <v>104</v>
      </c>
      <c r="HV15" s="9">
        <v>50.476999999999997</v>
      </c>
      <c r="HW15" s="9">
        <v>12.768000000000001</v>
      </c>
      <c r="HX15" s="9">
        <v>37.709000000000003</v>
      </c>
      <c r="HY15" s="9">
        <v>7.6449999999999996</v>
      </c>
      <c r="HZ15" s="9">
        <v>1.4219999999999999</v>
      </c>
      <c r="IA15" s="9">
        <v>6.2229999999999999</v>
      </c>
      <c r="IB15" s="9">
        <v>9.1969999999999992</v>
      </c>
      <c r="IC15" s="9">
        <v>1.2010000000000001</v>
      </c>
      <c r="ID15" s="9">
        <v>7.9969999999999999</v>
      </c>
      <c r="IE15" s="9">
        <v>12.282</v>
      </c>
      <c r="IF15" s="9">
        <v>3.7810000000000001</v>
      </c>
      <c r="IG15" s="9">
        <v>8.5009999999999994</v>
      </c>
      <c r="IH15" s="9">
        <v>21.352</v>
      </c>
      <c r="II15" s="9">
        <v>6.3650000000000002</v>
      </c>
      <c r="IJ15" s="9">
        <v>14.988</v>
      </c>
      <c r="IK15" s="9">
        <v>32.825000000000003</v>
      </c>
      <c r="IL15" s="9">
        <v>47.719000000000001</v>
      </c>
      <c r="IM15" s="9">
        <v>26</v>
      </c>
      <c r="IN15" s="9">
        <v>60.628999999999998</v>
      </c>
      <c r="IO15" s="9">
        <v>25.952000000000002</v>
      </c>
      <c r="IP15" s="9">
        <v>34.677</v>
      </c>
      <c r="IQ15" s="9">
        <v>5.82</v>
      </c>
    </row>
    <row r="16" spans="1:251">
      <c r="A16" s="10">
        <v>43862</v>
      </c>
      <c r="B16" s="9">
        <v>0.86699999999999999</v>
      </c>
      <c r="C16" s="9">
        <v>0.86699999999999999</v>
      </c>
      <c r="D16" s="9">
        <v>0</v>
      </c>
      <c r="E16" s="9">
        <v>5.8239999999999998</v>
      </c>
      <c r="F16" s="9">
        <v>1.5309999999999999</v>
      </c>
      <c r="G16" s="9">
        <v>4.2930000000000001</v>
      </c>
      <c r="H16" s="9">
        <v>12.483000000000001</v>
      </c>
      <c r="I16" s="9">
        <v>4.0449999999999999</v>
      </c>
      <c r="J16" s="9">
        <v>8.4380000000000006</v>
      </c>
      <c r="K16" s="9">
        <v>52</v>
      </c>
      <c r="L16" s="9">
        <v>49.795999999999999</v>
      </c>
      <c r="M16" s="9">
        <v>75.712999999999994</v>
      </c>
      <c r="N16" s="9">
        <v>9.7080000000000002</v>
      </c>
      <c r="O16" s="9">
        <v>0.98799999999999999</v>
      </c>
      <c r="P16" s="9">
        <v>8.7210000000000001</v>
      </c>
      <c r="Q16" s="9">
        <v>1.5469999999999999</v>
      </c>
      <c r="R16" s="9">
        <v>0.51700000000000002</v>
      </c>
      <c r="S16" s="9">
        <v>1.03</v>
      </c>
      <c r="T16" s="9">
        <v>1.3</v>
      </c>
      <c r="U16" s="9">
        <v>0.47099999999999997</v>
      </c>
      <c r="V16" s="9">
        <v>0.83</v>
      </c>
      <c r="W16" s="9">
        <v>2.6360000000000001</v>
      </c>
      <c r="X16" s="9">
        <v>0</v>
      </c>
      <c r="Y16" s="9">
        <v>2.6360000000000001</v>
      </c>
      <c r="Z16" s="9">
        <v>4.2249999999999996</v>
      </c>
      <c r="AA16" s="9">
        <v>0</v>
      </c>
      <c r="AB16" s="9">
        <v>4.2249999999999996</v>
      </c>
      <c r="AC16" s="9">
        <v>43.326999999999998</v>
      </c>
      <c r="AD16" s="9">
        <v>6.766</v>
      </c>
      <c r="AE16" s="9">
        <v>47.914000000000001</v>
      </c>
      <c r="AF16" s="9">
        <v>19.161999999999999</v>
      </c>
      <c r="AG16" s="9">
        <v>9.8559999999999999</v>
      </c>
      <c r="AH16" s="9">
        <v>9.3059999999999992</v>
      </c>
      <c r="AI16" s="9">
        <v>2.782</v>
      </c>
      <c r="AJ16" s="9">
        <v>1.4219999999999999</v>
      </c>
      <c r="AK16" s="9">
        <v>1.36</v>
      </c>
      <c r="AL16" s="9">
        <v>5.2240000000000002</v>
      </c>
      <c r="AM16" s="9">
        <v>3.2949999999999999</v>
      </c>
      <c r="AN16" s="9">
        <v>1.929</v>
      </c>
      <c r="AO16" s="9">
        <v>6.0439999999999996</v>
      </c>
      <c r="AP16" s="9">
        <v>2.9689999999999999</v>
      </c>
      <c r="AQ16" s="9">
        <v>3.0739999999999998</v>
      </c>
      <c r="AR16" s="9">
        <v>5.1120000000000001</v>
      </c>
      <c r="AS16" s="9">
        <v>2.17</v>
      </c>
      <c r="AT16" s="9">
        <v>2.9420000000000002</v>
      </c>
      <c r="AU16" s="9">
        <v>17</v>
      </c>
      <c r="AV16" s="9">
        <v>14.737</v>
      </c>
      <c r="AW16" s="9">
        <v>17</v>
      </c>
      <c r="AX16" s="9">
        <v>20.858000000000001</v>
      </c>
      <c r="AY16" s="9">
        <v>11.5</v>
      </c>
      <c r="AZ16" s="9">
        <v>9.3580000000000005</v>
      </c>
      <c r="BA16" s="9">
        <v>2.8919999999999999</v>
      </c>
      <c r="BB16" s="9">
        <v>1.415</v>
      </c>
      <c r="BC16" s="9">
        <v>1.4770000000000001</v>
      </c>
      <c r="BD16" s="9">
        <v>1.6339999999999999</v>
      </c>
      <c r="BE16" s="9">
        <v>1.6339999999999999</v>
      </c>
      <c r="BF16" s="9">
        <v>0</v>
      </c>
      <c r="BG16" s="9">
        <v>3.556</v>
      </c>
      <c r="BH16" s="9">
        <v>2.2269999999999999</v>
      </c>
      <c r="BI16" s="9">
        <v>1.3280000000000001</v>
      </c>
      <c r="BJ16" s="9">
        <v>12.776999999999999</v>
      </c>
      <c r="BK16" s="9">
        <v>6.2240000000000002</v>
      </c>
      <c r="BL16" s="9">
        <v>6.5529999999999999</v>
      </c>
      <c r="BM16" s="9">
        <v>52</v>
      </c>
      <c r="BN16" s="9">
        <v>52</v>
      </c>
      <c r="BO16" s="9">
        <v>52</v>
      </c>
      <c r="BP16" s="9">
        <v>1.77</v>
      </c>
      <c r="BQ16" s="9">
        <v>1.2869999999999999</v>
      </c>
      <c r="BR16" s="9">
        <v>0.48399999999999999</v>
      </c>
      <c r="BS16" s="9">
        <v>0</v>
      </c>
      <c r="BT16" s="9">
        <v>0</v>
      </c>
      <c r="BU16" s="9">
        <v>0</v>
      </c>
      <c r="BV16" s="9">
        <v>0.39500000000000002</v>
      </c>
      <c r="BW16" s="9">
        <v>0.39500000000000002</v>
      </c>
      <c r="BX16" s="9">
        <v>0</v>
      </c>
      <c r="BY16" s="9">
        <v>0.48399999999999999</v>
      </c>
      <c r="BZ16" s="9">
        <v>0</v>
      </c>
      <c r="CA16" s="9">
        <v>0.48399999999999999</v>
      </c>
      <c r="CB16" s="9">
        <v>0.89200000000000002</v>
      </c>
      <c r="CC16" s="9">
        <v>0.89200000000000002</v>
      </c>
      <c r="CD16" s="9">
        <v>0</v>
      </c>
      <c r="CE16" s="9">
        <v>71.153000000000006</v>
      </c>
      <c r="CF16" s="9">
        <v>114.155</v>
      </c>
      <c r="CG16" s="9">
        <v>0</v>
      </c>
      <c r="CH16" s="9">
        <v>13.664999999999999</v>
      </c>
      <c r="CI16" s="9">
        <v>5.05</v>
      </c>
      <c r="CJ16" s="9">
        <v>8.6150000000000002</v>
      </c>
      <c r="CK16" s="9">
        <v>2.0219999999999998</v>
      </c>
      <c r="CL16" s="9">
        <v>0.435</v>
      </c>
      <c r="CM16" s="9">
        <v>1.5860000000000001</v>
      </c>
      <c r="CN16" s="9">
        <v>2.68</v>
      </c>
      <c r="CO16" s="9">
        <v>1.429</v>
      </c>
      <c r="CP16" s="9">
        <v>1.2509999999999999</v>
      </c>
      <c r="CQ16" s="9">
        <v>2.746</v>
      </c>
      <c r="CR16" s="9">
        <v>1.431</v>
      </c>
      <c r="CS16" s="9">
        <v>1.3160000000000001</v>
      </c>
      <c r="CT16" s="9">
        <v>6.2169999999999996</v>
      </c>
      <c r="CU16" s="9">
        <v>1.7549999999999999</v>
      </c>
      <c r="CV16" s="9">
        <v>4.4619999999999997</v>
      </c>
      <c r="CW16" s="9">
        <v>26</v>
      </c>
      <c r="CX16" s="9">
        <v>22.879000000000001</v>
      </c>
      <c r="CY16" s="9">
        <v>50.642000000000003</v>
      </c>
      <c r="CZ16" s="9">
        <v>9.8490000000000002</v>
      </c>
      <c r="DA16" s="9">
        <v>3.153</v>
      </c>
      <c r="DB16" s="9">
        <v>6.6959999999999997</v>
      </c>
      <c r="DC16" s="9">
        <v>1.528</v>
      </c>
      <c r="DD16" s="9">
        <v>0.435</v>
      </c>
      <c r="DE16" s="9">
        <v>1.093</v>
      </c>
      <c r="DF16" s="9">
        <v>1.379</v>
      </c>
      <c r="DG16" s="9">
        <v>0.53200000000000003</v>
      </c>
      <c r="DH16" s="9">
        <v>0.84699999999999998</v>
      </c>
      <c r="DI16" s="9">
        <v>2.206</v>
      </c>
      <c r="DJ16" s="9">
        <v>0.89</v>
      </c>
      <c r="DK16" s="9">
        <v>1.3160000000000001</v>
      </c>
      <c r="DL16" s="9">
        <v>4.7370000000000001</v>
      </c>
      <c r="DM16" s="9">
        <v>1.296</v>
      </c>
      <c r="DN16" s="9">
        <v>3.4409999999999998</v>
      </c>
      <c r="DO16" s="9">
        <v>47.113</v>
      </c>
      <c r="DP16" s="9">
        <v>26</v>
      </c>
      <c r="DQ16" s="9">
        <v>50.634999999999998</v>
      </c>
      <c r="DR16" s="9">
        <v>3.8159999999999998</v>
      </c>
      <c r="DS16" s="9">
        <v>1.897</v>
      </c>
      <c r="DT16" s="9">
        <v>1.919</v>
      </c>
      <c r="DU16" s="9">
        <v>0.49299999999999999</v>
      </c>
      <c r="DV16" s="9">
        <v>0</v>
      </c>
      <c r="DW16" s="9">
        <v>0.49299999999999999</v>
      </c>
      <c r="DX16" s="9">
        <v>1.302</v>
      </c>
      <c r="DY16" s="9">
        <v>0.89700000000000002</v>
      </c>
      <c r="DZ16" s="9">
        <v>0.40400000000000003</v>
      </c>
      <c r="EA16" s="9">
        <v>0.54</v>
      </c>
      <c r="EB16" s="9">
        <v>0.54</v>
      </c>
      <c r="EC16" s="9">
        <v>0</v>
      </c>
      <c r="ED16" s="9">
        <v>1.48</v>
      </c>
      <c r="EE16" s="9">
        <v>0.45900000000000002</v>
      </c>
      <c r="EF16" s="9">
        <v>1.0209999999999999</v>
      </c>
      <c r="EG16" s="9">
        <v>12.047000000000001</v>
      </c>
      <c r="EH16" s="9">
        <v>11.673</v>
      </c>
      <c r="EI16" s="9">
        <v>31.79</v>
      </c>
      <c r="EJ16" s="9">
        <v>0.97399999999999998</v>
      </c>
      <c r="EK16" s="9">
        <v>0.97399999999999998</v>
      </c>
      <c r="EL16" s="9">
        <v>0</v>
      </c>
      <c r="EM16" s="9">
        <v>0</v>
      </c>
      <c r="EN16" s="9">
        <v>0</v>
      </c>
      <c r="EO16" s="9">
        <v>0</v>
      </c>
      <c r="EP16" s="9">
        <v>0.63900000000000001</v>
      </c>
      <c r="EQ16" s="9">
        <v>0.63900000000000001</v>
      </c>
      <c r="ER16" s="9">
        <v>0</v>
      </c>
      <c r="ES16" s="9">
        <v>0</v>
      </c>
      <c r="ET16" s="9">
        <v>0</v>
      </c>
      <c r="EU16" s="9">
        <v>0</v>
      </c>
      <c r="EV16" s="9">
        <v>0.33600000000000002</v>
      </c>
      <c r="EW16" s="9">
        <v>0.33600000000000002</v>
      </c>
      <c r="EX16" s="9">
        <v>0</v>
      </c>
      <c r="EY16" s="9">
        <v>79.504000000000005</v>
      </c>
      <c r="EZ16" s="9">
        <v>79.504000000000005</v>
      </c>
      <c r="FA16" s="9">
        <v>0</v>
      </c>
      <c r="FB16" s="9">
        <v>104.684</v>
      </c>
      <c r="FC16" s="9">
        <v>39.334000000000003</v>
      </c>
      <c r="FD16" s="9">
        <v>65.349999999999994</v>
      </c>
      <c r="FE16" s="9">
        <v>12.976000000000001</v>
      </c>
      <c r="FF16" s="9">
        <v>4.7519999999999998</v>
      </c>
      <c r="FG16" s="9">
        <v>8.2240000000000002</v>
      </c>
      <c r="FH16" s="9">
        <v>16.446000000000002</v>
      </c>
      <c r="FI16" s="9">
        <v>9.5619999999999994</v>
      </c>
      <c r="FJ16" s="9">
        <v>6.8840000000000003</v>
      </c>
      <c r="FK16" s="9">
        <v>27.952999999999999</v>
      </c>
      <c r="FL16" s="9">
        <v>9.3610000000000007</v>
      </c>
      <c r="FM16" s="9">
        <v>18.591000000000001</v>
      </c>
      <c r="FN16" s="9">
        <v>47.308999999999997</v>
      </c>
      <c r="FO16" s="9">
        <v>15.659000000000001</v>
      </c>
      <c r="FP16" s="9">
        <v>31.651</v>
      </c>
      <c r="FQ16" s="9">
        <v>36.131999999999998</v>
      </c>
      <c r="FR16" s="9">
        <v>26</v>
      </c>
      <c r="FS16" s="9">
        <v>47</v>
      </c>
      <c r="FT16" s="9">
        <v>36.267000000000003</v>
      </c>
      <c r="FU16" s="9">
        <v>7.6349999999999998</v>
      </c>
      <c r="FV16" s="9">
        <v>28.632000000000001</v>
      </c>
      <c r="FW16" s="9">
        <v>5.5030000000000001</v>
      </c>
      <c r="FX16" s="9">
        <v>1.4359999999999999</v>
      </c>
      <c r="FY16" s="9">
        <v>4.0670000000000002</v>
      </c>
      <c r="FZ16" s="9">
        <v>1.895</v>
      </c>
      <c r="GA16" s="9">
        <v>0.42099999999999999</v>
      </c>
      <c r="GB16" s="9">
        <v>1.4750000000000001</v>
      </c>
      <c r="GC16" s="9">
        <v>9.0589999999999993</v>
      </c>
      <c r="GD16" s="9">
        <v>2.302</v>
      </c>
      <c r="GE16" s="9">
        <v>6.7560000000000002</v>
      </c>
      <c r="GF16" s="9">
        <v>19.809999999999999</v>
      </c>
      <c r="GG16" s="9">
        <v>3.4769999999999999</v>
      </c>
      <c r="GH16" s="9">
        <v>16.332999999999998</v>
      </c>
      <c r="GI16" s="9">
        <v>52</v>
      </c>
      <c r="GJ16" s="9">
        <v>43.055999999999997</v>
      </c>
      <c r="GK16" s="9">
        <v>52</v>
      </c>
      <c r="GL16" s="9">
        <v>68.417000000000002</v>
      </c>
      <c r="GM16" s="9">
        <v>31.699000000000002</v>
      </c>
      <c r="GN16" s="9">
        <v>36.718000000000004</v>
      </c>
      <c r="GO16" s="9">
        <v>7.4729999999999999</v>
      </c>
      <c r="GP16" s="9">
        <v>3.3159999999999998</v>
      </c>
      <c r="GQ16" s="9">
        <v>4.1559999999999997</v>
      </c>
      <c r="GR16" s="9">
        <v>14.551</v>
      </c>
      <c r="GS16" s="9">
        <v>9.141</v>
      </c>
      <c r="GT16" s="9">
        <v>5.4089999999999998</v>
      </c>
      <c r="GU16" s="9">
        <v>18.893999999999998</v>
      </c>
      <c r="GV16" s="9">
        <v>7.0590000000000002</v>
      </c>
      <c r="GW16" s="9">
        <v>11.835000000000001</v>
      </c>
      <c r="GX16" s="9">
        <v>27.498999999999999</v>
      </c>
      <c r="GY16" s="9">
        <v>12.182</v>
      </c>
      <c r="GZ16" s="9">
        <v>15.317</v>
      </c>
      <c r="HA16" s="9">
        <v>26</v>
      </c>
      <c r="HB16" s="9">
        <v>23.63</v>
      </c>
      <c r="HC16" s="9">
        <v>26</v>
      </c>
      <c r="HD16" s="9">
        <v>16.446999999999999</v>
      </c>
      <c r="HE16" s="9">
        <v>8.3059999999999992</v>
      </c>
      <c r="HF16" s="9">
        <v>8.14</v>
      </c>
      <c r="HG16" s="9">
        <v>2.2149999999999999</v>
      </c>
      <c r="HH16" s="9">
        <v>1.7549999999999999</v>
      </c>
      <c r="HI16" s="9">
        <v>0.46</v>
      </c>
      <c r="HJ16" s="9">
        <v>2.5139999999999998</v>
      </c>
      <c r="HK16" s="9">
        <v>1.6439999999999999</v>
      </c>
      <c r="HL16" s="9">
        <v>0.86899999999999999</v>
      </c>
      <c r="HM16" s="9">
        <v>2.5409999999999999</v>
      </c>
      <c r="HN16" s="9">
        <v>1.1539999999999999</v>
      </c>
      <c r="HO16" s="9">
        <v>1.3879999999999999</v>
      </c>
      <c r="HP16" s="9">
        <v>9.1769999999999996</v>
      </c>
      <c r="HQ16" s="9">
        <v>3.7530000000000001</v>
      </c>
      <c r="HR16" s="9">
        <v>5.4240000000000004</v>
      </c>
      <c r="HS16" s="9">
        <v>52</v>
      </c>
      <c r="HT16" s="9">
        <v>35.573</v>
      </c>
      <c r="HU16" s="9">
        <v>104</v>
      </c>
      <c r="HV16" s="9">
        <v>57.426000000000002</v>
      </c>
      <c r="HW16" s="9">
        <v>19.151</v>
      </c>
      <c r="HX16" s="9">
        <v>38.274999999999999</v>
      </c>
      <c r="HY16" s="9">
        <v>6.5149999999999997</v>
      </c>
      <c r="HZ16" s="9">
        <v>2.2759999999999998</v>
      </c>
      <c r="IA16" s="9">
        <v>4.24</v>
      </c>
      <c r="IB16" s="9">
        <v>7.9939999999999998</v>
      </c>
      <c r="IC16" s="9">
        <v>4.7160000000000002</v>
      </c>
      <c r="ID16" s="9">
        <v>3.278</v>
      </c>
      <c r="IE16" s="9">
        <v>16.856000000000002</v>
      </c>
      <c r="IF16" s="9">
        <v>5.5179999999999998</v>
      </c>
      <c r="IG16" s="9">
        <v>11.337999999999999</v>
      </c>
      <c r="IH16" s="9">
        <v>26.061</v>
      </c>
      <c r="II16" s="9">
        <v>6.641</v>
      </c>
      <c r="IJ16" s="9">
        <v>19.420000000000002</v>
      </c>
      <c r="IK16" s="9">
        <v>39</v>
      </c>
      <c r="IL16" s="9">
        <v>22.92</v>
      </c>
      <c r="IM16" s="9">
        <v>52</v>
      </c>
      <c r="IN16" s="9">
        <v>63.704000000000001</v>
      </c>
      <c r="IO16" s="9">
        <v>28.489000000000001</v>
      </c>
      <c r="IP16" s="9">
        <v>35.215000000000003</v>
      </c>
      <c r="IQ16" s="9">
        <v>8.6750000000000007</v>
      </c>
    </row>
    <row r="17" spans="1:251">
      <c r="A17" s="10">
        <v>44228</v>
      </c>
      <c r="B17" s="9">
        <v>1.44</v>
      </c>
      <c r="C17" s="9">
        <v>0.97399999999999998</v>
      </c>
      <c r="D17" s="9">
        <v>0.46600000000000003</v>
      </c>
      <c r="E17" s="9">
        <v>4.5999999999999996</v>
      </c>
      <c r="F17" s="9">
        <v>1.5369999999999999</v>
      </c>
      <c r="G17" s="9">
        <v>3.0630000000000002</v>
      </c>
      <c r="H17" s="9">
        <v>6.3250000000000002</v>
      </c>
      <c r="I17" s="9">
        <v>1.984</v>
      </c>
      <c r="J17" s="9">
        <v>4.3410000000000002</v>
      </c>
      <c r="K17" s="9">
        <v>46.26</v>
      </c>
      <c r="L17" s="9">
        <v>47</v>
      </c>
      <c r="M17" s="9">
        <v>44.558999999999997</v>
      </c>
      <c r="N17" s="9">
        <v>5.6230000000000002</v>
      </c>
      <c r="O17" s="9">
        <v>0.34399999999999997</v>
      </c>
      <c r="P17" s="9">
        <v>5.2789999999999999</v>
      </c>
      <c r="Q17" s="9">
        <v>0.378</v>
      </c>
      <c r="R17" s="9">
        <v>0</v>
      </c>
      <c r="S17" s="9">
        <v>0.378</v>
      </c>
      <c r="T17" s="9">
        <v>0.69</v>
      </c>
      <c r="U17" s="9">
        <v>0</v>
      </c>
      <c r="V17" s="9">
        <v>0.69</v>
      </c>
      <c r="W17" s="9">
        <v>1.7669999999999999</v>
      </c>
      <c r="X17" s="9">
        <v>0</v>
      </c>
      <c r="Y17" s="9">
        <v>1.7669999999999999</v>
      </c>
      <c r="Z17" s="9">
        <v>2.7869999999999999</v>
      </c>
      <c r="AA17" s="9">
        <v>0.34399999999999997</v>
      </c>
      <c r="AB17" s="9">
        <v>2.4430000000000001</v>
      </c>
      <c r="AC17" s="9">
        <v>50.906999999999996</v>
      </c>
      <c r="AD17" s="9">
        <v>0</v>
      </c>
      <c r="AE17" s="9">
        <v>49.859000000000002</v>
      </c>
      <c r="AF17" s="9">
        <v>13.634</v>
      </c>
      <c r="AG17" s="9">
        <v>3.48</v>
      </c>
      <c r="AH17" s="9">
        <v>10.154</v>
      </c>
      <c r="AI17" s="9">
        <v>1.492</v>
      </c>
      <c r="AJ17" s="9">
        <v>0.246</v>
      </c>
      <c r="AK17" s="9">
        <v>1.246</v>
      </c>
      <c r="AL17" s="9">
        <v>3.9849999999999999</v>
      </c>
      <c r="AM17" s="9">
        <v>0.38800000000000001</v>
      </c>
      <c r="AN17" s="9">
        <v>3.5960000000000001</v>
      </c>
      <c r="AO17" s="9">
        <v>5.3250000000000002</v>
      </c>
      <c r="AP17" s="9">
        <v>1.7390000000000001</v>
      </c>
      <c r="AQ17" s="9">
        <v>3.5859999999999999</v>
      </c>
      <c r="AR17" s="9">
        <v>2.8330000000000002</v>
      </c>
      <c r="AS17" s="9">
        <v>1.1060000000000001</v>
      </c>
      <c r="AT17" s="9">
        <v>1.7270000000000001</v>
      </c>
      <c r="AU17" s="9">
        <v>13</v>
      </c>
      <c r="AV17" s="9">
        <v>13.587</v>
      </c>
      <c r="AW17" s="9">
        <v>13</v>
      </c>
      <c r="AX17" s="9">
        <v>14.263999999999999</v>
      </c>
      <c r="AY17" s="9">
        <v>5.968</v>
      </c>
      <c r="AZ17" s="9">
        <v>8.2959999999999994</v>
      </c>
      <c r="BA17" s="9">
        <v>0.81699999999999995</v>
      </c>
      <c r="BB17" s="9">
        <v>0.53</v>
      </c>
      <c r="BC17" s="9">
        <v>0.28699999999999998</v>
      </c>
      <c r="BD17" s="9">
        <v>2.3730000000000002</v>
      </c>
      <c r="BE17" s="9">
        <v>0</v>
      </c>
      <c r="BF17" s="9">
        <v>2.3730000000000002</v>
      </c>
      <c r="BG17" s="9">
        <v>5.3710000000000004</v>
      </c>
      <c r="BH17" s="9">
        <v>2.2290000000000001</v>
      </c>
      <c r="BI17" s="9">
        <v>3.1419999999999999</v>
      </c>
      <c r="BJ17" s="9">
        <v>5.7030000000000003</v>
      </c>
      <c r="BK17" s="9">
        <v>3.21</v>
      </c>
      <c r="BL17" s="9">
        <v>2.4929999999999999</v>
      </c>
      <c r="BM17" s="9">
        <v>28.097000000000001</v>
      </c>
      <c r="BN17" s="9">
        <v>52</v>
      </c>
      <c r="BO17" s="9">
        <v>23.23</v>
      </c>
      <c r="BP17" s="9">
        <v>2.76</v>
      </c>
      <c r="BQ17" s="9">
        <v>0.30299999999999999</v>
      </c>
      <c r="BR17" s="9">
        <v>2.4580000000000002</v>
      </c>
      <c r="BS17" s="9">
        <v>0.76200000000000001</v>
      </c>
      <c r="BT17" s="9">
        <v>0</v>
      </c>
      <c r="BU17" s="9">
        <v>0.76200000000000001</v>
      </c>
      <c r="BV17" s="9">
        <v>1.008</v>
      </c>
      <c r="BW17" s="9">
        <v>0</v>
      </c>
      <c r="BX17" s="9">
        <v>1.008</v>
      </c>
      <c r="BY17" s="9">
        <v>0.35099999999999998</v>
      </c>
      <c r="BZ17" s="9">
        <v>0</v>
      </c>
      <c r="CA17" s="9">
        <v>0.35099999999999998</v>
      </c>
      <c r="CB17" s="9">
        <v>0.63900000000000001</v>
      </c>
      <c r="CC17" s="9">
        <v>0.30299999999999999</v>
      </c>
      <c r="CD17" s="9">
        <v>0.33600000000000002</v>
      </c>
      <c r="CE17" s="9">
        <v>15.02</v>
      </c>
      <c r="CF17" s="9">
        <v>0</v>
      </c>
      <c r="CG17" s="9">
        <v>11.488</v>
      </c>
      <c r="CH17" s="9">
        <v>13.782</v>
      </c>
      <c r="CI17" s="9">
        <v>5.3419999999999996</v>
      </c>
      <c r="CJ17" s="9">
        <v>8.44</v>
      </c>
      <c r="CK17" s="9">
        <v>0.73099999999999998</v>
      </c>
      <c r="CL17" s="9">
        <v>0</v>
      </c>
      <c r="CM17" s="9">
        <v>0.73099999999999998</v>
      </c>
      <c r="CN17" s="9">
        <v>2.556</v>
      </c>
      <c r="CO17" s="9">
        <v>1.363</v>
      </c>
      <c r="CP17" s="9">
        <v>1.1930000000000001</v>
      </c>
      <c r="CQ17" s="9">
        <v>5.19</v>
      </c>
      <c r="CR17" s="9">
        <v>2.2050000000000001</v>
      </c>
      <c r="CS17" s="9">
        <v>2.9860000000000002</v>
      </c>
      <c r="CT17" s="9">
        <v>5.3049999999999997</v>
      </c>
      <c r="CU17" s="9">
        <v>1.774</v>
      </c>
      <c r="CV17" s="9">
        <v>3.53</v>
      </c>
      <c r="CW17" s="9">
        <v>44.603999999999999</v>
      </c>
      <c r="CX17" s="9">
        <v>20.844000000000001</v>
      </c>
      <c r="CY17" s="9">
        <v>46.905000000000001</v>
      </c>
      <c r="CZ17" s="9">
        <v>10.183999999999999</v>
      </c>
      <c r="DA17" s="9">
        <v>3.2</v>
      </c>
      <c r="DB17" s="9">
        <v>6.984</v>
      </c>
      <c r="DC17" s="9">
        <v>0.73099999999999998</v>
      </c>
      <c r="DD17" s="9">
        <v>0</v>
      </c>
      <c r="DE17" s="9">
        <v>0.73099999999999998</v>
      </c>
      <c r="DF17" s="9">
        <v>1.6890000000000001</v>
      </c>
      <c r="DG17" s="9">
        <v>0.86</v>
      </c>
      <c r="DH17" s="9">
        <v>0.83</v>
      </c>
      <c r="DI17" s="9">
        <v>3.802</v>
      </c>
      <c r="DJ17" s="9">
        <v>1.145</v>
      </c>
      <c r="DK17" s="9">
        <v>2.657</v>
      </c>
      <c r="DL17" s="9">
        <v>3.9609999999999999</v>
      </c>
      <c r="DM17" s="9">
        <v>1.196</v>
      </c>
      <c r="DN17" s="9">
        <v>2.766</v>
      </c>
      <c r="DO17" s="9">
        <v>45.512</v>
      </c>
      <c r="DP17" s="9">
        <v>46.152000000000001</v>
      </c>
      <c r="DQ17" s="9">
        <v>44.615000000000002</v>
      </c>
      <c r="DR17" s="9">
        <v>3.5979999999999999</v>
      </c>
      <c r="DS17" s="9">
        <v>2.1419999999999999</v>
      </c>
      <c r="DT17" s="9">
        <v>1.456</v>
      </c>
      <c r="DU17" s="9">
        <v>0</v>
      </c>
      <c r="DV17" s="9">
        <v>0</v>
      </c>
      <c r="DW17" s="9">
        <v>0</v>
      </c>
      <c r="DX17" s="9">
        <v>0.86699999999999999</v>
      </c>
      <c r="DY17" s="9">
        <v>0.504</v>
      </c>
      <c r="DZ17" s="9">
        <v>0.36299999999999999</v>
      </c>
      <c r="EA17" s="9">
        <v>1.3879999999999999</v>
      </c>
      <c r="EB17" s="9">
        <v>1.06</v>
      </c>
      <c r="EC17" s="9">
        <v>0.32800000000000001</v>
      </c>
      <c r="ED17" s="9">
        <v>1.343</v>
      </c>
      <c r="EE17" s="9">
        <v>0.57899999999999996</v>
      </c>
      <c r="EF17" s="9">
        <v>0.76500000000000001</v>
      </c>
      <c r="EG17" s="9">
        <v>19.064</v>
      </c>
      <c r="EH17" s="9">
        <v>16.352</v>
      </c>
      <c r="EI17" s="9">
        <v>49.902999999999999</v>
      </c>
      <c r="EJ17" s="9">
        <v>0.26400000000000001</v>
      </c>
      <c r="EK17" s="9">
        <v>0</v>
      </c>
      <c r="EL17" s="9">
        <v>0.26400000000000001</v>
      </c>
      <c r="EM17" s="9">
        <v>0.26400000000000001</v>
      </c>
      <c r="EN17" s="9">
        <v>0</v>
      </c>
      <c r="EO17" s="9">
        <v>0.26400000000000001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72.747</v>
      </c>
      <c r="FC17" s="9">
        <v>18.802</v>
      </c>
      <c r="FD17" s="9">
        <v>53.945</v>
      </c>
      <c r="FE17" s="9">
        <v>8.73</v>
      </c>
      <c r="FF17" s="9">
        <v>1.629</v>
      </c>
      <c r="FG17" s="9">
        <v>7.101</v>
      </c>
      <c r="FH17" s="9">
        <v>14.12</v>
      </c>
      <c r="FI17" s="9">
        <v>1.996</v>
      </c>
      <c r="FJ17" s="9">
        <v>12.122999999999999</v>
      </c>
      <c r="FK17" s="9">
        <v>22.617000000000001</v>
      </c>
      <c r="FL17" s="9">
        <v>7.3780000000000001</v>
      </c>
      <c r="FM17" s="9">
        <v>15.239000000000001</v>
      </c>
      <c r="FN17" s="9">
        <v>27.280999999999999</v>
      </c>
      <c r="FO17" s="9">
        <v>7.7990000000000004</v>
      </c>
      <c r="FP17" s="9">
        <v>19.481999999999999</v>
      </c>
      <c r="FQ17" s="9">
        <v>26</v>
      </c>
      <c r="FR17" s="9">
        <v>35.463000000000001</v>
      </c>
      <c r="FS17" s="9">
        <v>26</v>
      </c>
      <c r="FT17" s="9">
        <v>32.292000000000002</v>
      </c>
      <c r="FU17" s="9">
        <v>5.3289999999999997</v>
      </c>
      <c r="FV17" s="9">
        <v>26.963000000000001</v>
      </c>
      <c r="FW17" s="9">
        <v>4.4989999999999997</v>
      </c>
      <c r="FX17" s="9">
        <v>0.86099999999999999</v>
      </c>
      <c r="FY17" s="9">
        <v>3.6379999999999999</v>
      </c>
      <c r="FZ17" s="9">
        <v>7.48</v>
      </c>
      <c r="GA17" s="9">
        <v>0.82099999999999995</v>
      </c>
      <c r="GB17" s="9">
        <v>6.6580000000000004</v>
      </c>
      <c r="GC17" s="9">
        <v>6.7309999999999999</v>
      </c>
      <c r="GD17" s="9">
        <v>1.3320000000000001</v>
      </c>
      <c r="GE17" s="9">
        <v>5.399</v>
      </c>
      <c r="GF17" s="9">
        <v>13.582000000000001</v>
      </c>
      <c r="GG17" s="9">
        <v>2.3149999999999999</v>
      </c>
      <c r="GH17" s="9">
        <v>11.266999999999999</v>
      </c>
      <c r="GI17" s="9">
        <v>27.655000000000001</v>
      </c>
      <c r="GJ17" s="9">
        <v>43</v>
      </c>
      <c r="GK17" s="9">
        <v>26</v>
      </c>
      <c r="GL17" s="9">
        <v>40.454999999999998</v>
      </c>
      <c r="GM17" s="9">
        <v>13.473000000000001</v>
      </c>
      <c r="GN17" s="9">
        <v>26.981999999999999</v>
      </c>
      <c r="GO17" s="9">
        <v>4.2300000000000004</v>
      </c>
      <c r="GP17" s="9">
        <v>0.76800000000000002</v>
      </c>
      <c r="GQ17" s="9">
        <v>3.4630000000000001</v>
      </c>
      <c r="GR17" s="9">
        <v>6.64</v>
      </c>
      <c r="GS17" s="9">
        <v>1.175</v>
      </c>
      <c r="GT17" s="9">
        <v>5.4649999999999999</v>
      </c>
      <c r="GU17" s="9">
        <v>15.885</v>
      </c>
      <c r="GV17" s="9">
        <v>6.0460000000000003</v>
      </c>
      <c r="GW17" s="9">
        <v>9.84</v>
      </c>
      <c r="GX17" s="9">
        <v>13.699</v>
      </c>
      <c r="GY17" s="9">
        <v>5.4850000000000003</v>
      </c>
      <c r="GZ17" s="9">
        <v>8.2149999999999999</v>
      </c>
      <c r="HA17" s="9">
        <v>26</v>
      </c>
      <c r="HB17" s="9">
        <v>21.640999999999998</v>
      </c>
      <c r="HC17" s="9">
        <v>26</v>
      </c>
      <c r="HD17" s="9">
        <v>17.97</v>
      </c>
      <c r="HE17" s="9">
        <v>7.3840000000000003</v>
      </c>
      <c r="HF17" s="9">
        <v>10.586</v>
      </c>
      <c r="HG17" s="9">
        <v>1.7370000000000001</v>
      </c>
      <c r="HH17" s="9">
        <v>0.69499999999999995</v>
      </c>
      <c r="HI17" s="9">
        <v>1.0409999999999999</v>
      </c>
      <c r="HJ17" s="9">
        <v>2.1320000000000001</v>
      </c>
      <c r="HK17" s="9">
        <v>1.7490000000000001</v>
      </c>
      <c r="HL17" s="9">
        <v>0.38300000000000001</v>
      </c>
      <c r="HM17" s="9">
        <v>6.2370000000000001</v>
      </c>
      <c r="HN17" s="9">
        <v>1.5369999999999999</v>
      </c>
      <c r="HO17" s="9">
        <v>4.7</v>
      </c>
      <c r="HP17" s="9">
        <v>7.8639999999999999</v>
      </c>
      <c r="HQ17" s="9">
        <v>3.403</v>
      </c>
      <c r="HR17" s="9">
        <v>4.4619999999999997</v>
      </c>
      <c r="HS17" s="9">
        <v>47.622999999999998</v>
      </c>
      <c r="HT17" s="9">
        <v>49.036999999999999</v>
      </c>
      <c r="HU17" s="9">
        <v>46.377000000000002</v>
      </c>
      <c r="HV17" s="9">
        <v>44.932000000000002</v>
      </c>
      <c r="HW17" s="9">
        <v>8.1240000000000006</v>
      </c>
      <c r="HX17" s="9">
        <v>36.807000000000002</v>
      </c>
      <c r="HY17" s="9">
        <v>6.194</v>
      </c>
      <c r="HZ17" s="9">
        <v>0.8</v>
      </c>
      <c r="IA17" s="9">
        <v>5.3940000000000001</v>
      </c>
      <c r="IB17" s="9">
        <v>8.6080000000000005</v>
      </c>
      <c r="IC17" s="9">
        <v>1.1910000000000001</v>
      </c>
      <c r="ID17" s="9">
        <v>7.4169999999999998</v>
      </c>
      <c r="IE17" s="9">
        <v>15.644</v>
      </c>
      <c r="IF17" s="9">
        <v>2.3420000000000001</v>
      </c>
      <c r="IG17" s="9">
        <v>13.302</v>
      </c>
      <c r="IH17" s="9">
        <v>14.486000000000001</v>
      </c>
      <c r="II17" s="9">
        <v>3.7909999999999999</v>
      </c>
      <c r="IJ17" s="9">
        <v>10.695</v>
      </c>
      <c r="IK17" s="9">
        <v>26</v>
      </c>
      <c r="IL17" s="9">
        <v>24.577000000000002</v>
      </c>
      <c r="IM17" s="9">
        <v>26</v>
      </c>
      <c r="IN17" s="9">
        <v>45.784999999999997</v>
      </c>
      <c r="IO17" s="9">
        <v>18.061</v>
      </c>
      <c r="IP17" s="9">
        <v>27.724</v>
      </c>
      <c r="IQ17" s="9">
        <v>4.2720000000000002</v>
      </c>
    </row>
    <row r="18" spans="1:251">
      <c r="A18" s="10">
        <v>44593</v>
      </c>
      <c r="B18" s="9">
        <v>1.7130000000000001</v>
      </c>
      <c r="C18" s="9">
        <v>1.044</v>
      </c>
      <c r="D18" s="9">
        <v>0.66900000000000004</v>
      </c>
      <c r="E18" s="9">
        <v>5.226</v>
      </c>
      <c r="F18" s="9">
        <v>0.95099999999999996</v>
      </c>
      <c r="G18" s="9">
        <v>4.2759999999999998</v>
      </c>
      <c r="H18" s="9">
        <v>7.1</v>
      </c>
      <c r="I18" s="9">
        <v>3.641</v>
      </c>
      <c r="J18" s="9">
        <v>3.4590000000000001</v>
      </c>
      <c r="K18" s="9">
        <v>32.573999999999998</v>
      </c>
      <c r="L18" s="9">
        <v>62.073</v>
      </c>
      <c r="M18" s="9">
        <v>26</v>
      </c>
      <c r="N18" s="9">
        <v>10.77</v>
      </c>
      <c r="O18" s="9">
        <v>0.441</v>
      </c>
      <c r="P18" s="9">
        <v>10.33</v>
      </c>
      <c r="Q18" s="9">
        <v>1.6870000000000001</v>
      </c>
      <c r="R18" s="9">
        <v>0</v>
      </c>
      <c r="S18" s="9">
        <v>1.6870000000000001</v>
      </c>
      <c r="T18" s="9">
        <v>2.706</v>
      </c>
      <c r="U18" s="9">
        <v>0</v>
      </c>
      <c r="V18" s="9">
        <v>2.706</v>
      </c>
      <c r="W18" s="9">
        <v>3.601</v>
      </c>
      <c r="X18" s="9">
        <v>0</v>
      </c>
      <c r="Y18" s="9">
        <v>3.601</v>
      </c>
      <c r="Z18" s="9">
        <v>2.7770000000000001</v>
      </c>
      <c r="AA18" s="9">
        <v>0.441</v>
      </c>
      <c r="AB18" s="9">
        <v>2.3370000000000002</v>
      </c>
      <c r="AC18" s="9">
        <v>26</v>
      </c>
      <c r="AD18" s="9">
        <v>0</v>
      </c>
      <c r="AE18" s="9">
        <v>26</v>
      </c>
      <c r="AF18" s="9">
        <v>11.371</v>
      </c>
      <c r="AG18" s="9">
        <v>4.1459999999999999</v>
      </c>
      <c r="AH18" s="9">
        <v>7.2240000000000002</v>
      </c>
      <c r="AI18" s="9">
        <v>0</v>
      </c>
      <c r="AJ18" s="9">
        <v>0</v>
      </c>
      <c r="AK18" s="9">
        <v>0</v>
      </c>
      <c r="AL18" s="9">
        <v>3.8490000000000002</v>
      </c>
      <c r="AM18" s="9">
        <v>0.71699999999999997</v>
      </c>
      <c r="AN18" s="9">
        <v>3.1320000000000001</v>
      </c>
      <c r="AO18" s="9">
        <v>4.3310000000000004</v>
      </c>
      <c r="AP18" s="9">
        <v>1.4790000000000001</v>
      </c>
      <c r="AQ18" s="9">
        <v>2.8519999999999999</v>
      </c>
      <c r="AR18" s="9">
        <v>3.19</v>
      </c>
      <c r="AS18" s="9">
        <v>1.95</v>
      </c>
      <c r="AT18" s="9">
        <v>1.2410000000000001</v>
      </c>
      <c r="AU18" s="9">
        <v>26</v>
      </c>
      <c r="AV18" s="9">
        <v>50.345999999999997</v>
      </c>
      <c r="AW18" s="9">
        <v>22.071000000000002</v>
      </c>
      <c r="AX18" s="9">
        <v>18.486999999999998</v>
      </c>
      <c r="AY18" s="9">
        <v>6.5910000000000002</v>
      </c>
      <c r="AZ18" s="9">
        <v>11.896000000000001</v>
      </c>
      <c r="BA18" s="9">
        <v>3.161</v>
      </c>
      <c r="BB18" s="9">
        <v>1.026</v>
      </c>
      <c r="BC18" s="9">
        <v>2.1349999999999998</v>
      </c>
      <c r="BD18" s="9">
        <v>3.9940000000000002</v>
      </c>
      <c r="BE18" s="9">
        <v>0.753</v>
      </c>
      <c r="BF18" s="9">
        <v>3.2410000000000001</v>
      </c>
      <c r="BG18" s="9">
        <v>2.3719999999999999</v>
      </c>
      <c r="BH18" s="9">
        <v>1.1359999999999999</v>
      </c>
      <c r="BI18" s="9">
        <v>1.236</v>
      </c>
      <c r="BJ18" s="9">
        <v>8.9589999999999996</v>
      </c>
      <c r="BK18" s="9">
        <v>3.6749999999999998</v>
      </c>
      <c r="BL18" s="9">
        <v>5.2839999999999998</v>
      </c>
      <c r="BM18" s="9">
        <v>47.012999999999998</v>
      </c>
      <c r="BN18" s="9">
        <v>52</v>
      </c>
      <c r="BO18" s="9">
        <v>34.524999999999999</v>
      </c>
      <c r="BP18" s="9">
        <v>2.85</v>
      </c>
      <c r="BQ18" s="9">
        <v>1.758</v>
      </c>
      <c r="BR18" s="9">
        <v>1.093</v>
      </c>
      <c r="BS18" s="9">
        <v>0</v>
      </c>
      <c r="BT18" s="9">
        <v>0</v>
      </c>
      <c r="BU18" s="9">
        <v>0</v>
      </c>
      <c r="BV18" s="9">
        <v>0.70899999999999996</v>
      </c>
      <c r="BW18" s="9">
        <v>0.35199999999999998</v>
      </c>
      <c r="BX18" s="9">
        <v>0.35699999999999998</v>
      </c>
      <c r="BY18" s="9">
        <v>0.373</v>
      </c>
      <c r="BZ18" s="9">
        <v>0</v>
      </c>
      <c r="CA18" s="9">
        <v>0.373</v>
      </c>
      <c r="CB18" s="9">
        <v>1.768</v>
      </c>
      <c r="CC18" s="9">
        <v>1.405</v>
      </c>
      <c r="CD18" s="9">
        <v>0.36299999999999999</v>
      </c>
      <c r="CE18" s="9">
        <v>52</v>
      </c>
      <c r="CF18" s="9">
        <v>52</v>
      </c>
      <c r="CG18" s="9">
        <v>13.679</v>
      </c>
      <c r="CH18" s="9">
        <v>11.558</v>
      </c>
      <c r="CI18" s="9">
        <v>7.3090000000000002</v>
      </c>
      <c r="CJ18" s="9">
        <v>4.2489999999999997</v>
      </c>
      <c r="CK18" s="9">
        <v>2.8450000000000002</v>
      </c>
      <c r="CL18" s="9">
        <v>1.373</v>
      </c>
      <c r="CM18" s="9">
        <v>1.4710000000000001</v>
      </c>
      <c r="CN18" s="9">
        <v>1.1359999999999999</v>
      </c>
      <c r="CO18" s="9">
        <v>0.86099999999999999</v>
      </c>
      <c r="CP18" s="9">
        <v>0.27500000000000002</v>
      </c>
      <c r="CQ18" s="9">
        <v>3.073</v>
      </c>
      <c r="CR18" s="9">
        <v>2.5419999999999998</v>
      </c>
      <c r="CS18" s="9">
        <v>0.53</v>
      </c>
      <c r="CT18" s="9">
        <v>4.5039999999999996</v>
      </c>
      <c r="CU18" s="9">
        <v>2.532</v>
      </c>
      <c r="CV18" s="9">
        <v>1.972</v>
      </c>
      <c r="CW18" s="9">
        <v>25.501999999999999</v>
      </c>
      <c r="CX18" s="9">
        <v>22.786999999999999</v>
      </c>
      <c r="CY18" s="9">
        <v>38.506</v>
      </c>
      <c r="CZ18" s="9">
        <v>7.5540000000000003</v>
      </c>
      <c r="DA18" s="9">
        <v>4.6989999999999998</v>
      </c>
      <c r="DB18" s="9">
        <v>2.855</v>
      </c>
      <c r="DC18" s="9">
        <v>1.5189999999999999</v>
      </c>
      <c r="DD18" s="9">
        <v>0.48299999999999998</v>
      </c>
      <c r="DE18" s="9">
        <v>1.036</v>
      </c>
      <c r="DF18" s="9">
        <v>0.86099999999999999</v>
      </c>
      <c r="DG18" s="9">
        <v>0.86099999999999999</v>
      </c>
      <c r="DH18" s="9">
        <v>0</v>
      </c>
      <c r="DI18" s="9">
        <v>1.7689999999999999</v>
      </c>
      <c r="DJ18" s="9">
        <v>1.2390000000000001</v>
      </c>
      <c r="DK18" s="9">
        <v>0.53</v>
      </c>
      <c r="DL18" s="9">
        <v>3.4049999999999998</v>
      </c>
      <c r="DM18" s="9">
        <v>2.1160000000000001</v>
      </c>
      <c r="DN18" s="9">
        <v>1.288</v>
      </c>
      <c r="DO18" s="9">
        <v>31.036999999999999</v>
      </c>
      <c r="DP18" s="9">
        <v>25.873999999999999</v>
      </c>
      <c r="DQ18" s="9">
        <v>38.956000000000003</v>
      </c>
      <c r="DR18" s="9">
        <v>4.0039999999999996</v>
      </c>
      <c r="DS18" s="9">
        <v>2.61</v>
      </c>
      <c r="DT18" s="9">
        <v>1.3939999999999999</v>
      </c>
      <c r="DU18" s="9">
        <v>1.3260000000000001</v>
      </c>
      <c r="DV18" s="9">
        <v>0.89100000000000001</v>
      </c>
      <c r="DW18" s="9">
        <v>0.435</v>
      </c>
      <c r="DX18" s="9">
        <v>0.27500000000000002</v>
      </c>
      <c r="DY18" s="9">
        <v>0</v>
      </c>
      <c r="DZ18" s="9">
        <v>0.27500000000000002</v>
      </c>
      <c r="EA18" s="9">
        <v>1.3029999999999999</v>
      </c>
      <c r="EB18" s="9">
        <v>1.3029999999999999</v>
      </c>
      <c r="EC18" s="9">
        <v>0</v>
      </c>
      <c r="ED18" s="9">
        <v>1.1000000000000001</v>
      </c>
      <c r="EE18" s="9">
        <v>0.41599999999999998</v>
      </c>
      <c r="EF18" s="9">
        <v>0.68400000000000005</v>
      </c>
      <c r="EG18" s="9">
        <v>14.818</v>
      </c>
      <c r="EH18" s="9">
        <v>14.941000000000001</v>
      </c>
      <c r="EI18" s="9">
        <v>22.713999999999999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75.805000000000007</v>
      </c>
      <c r="FC18" s="9">
        <v>23.27</v>
      </c>
      <c r="FD18" s="9">
        <v>52.533999999999999</v>
      </c>
      <c r="FE18" s="9">
        <v>12.228</v>
      </c>
      <c r="FF18" s="9">
        <v>3.0979999999999999</v>
      </c>
      <c r="FG18" s="9">
        <v>9.1310000000000002</v>
      </c>
      <c r="FH18" s="9">
        <v>14.654</v>
      </c>
      <c r="FI18" s="9">
        <v>2.8239999999999998</v>
      </c>
      <c r="FJ18" s="9">
        <v>11.829000000000001</v>
      </c>
      <c r="FK18" s="9">
        <v>19.585999999999999</v>
      </c>
      <c r="FL18" s="9">
        <v>5.7249999999999996</v>
      </c>
      <c r="FM18" s="9">
        <v>13.861000000000001</v>
      </c>
      <c r="FN18" s="9">
        <v>29.337</v>
      </c>
      <c r="FO18" s="9">
        <v>11.624000000000001</v>
      </c>
      <c r="FP18" s="9">
        <v>17.713000000000001</v>
      </c>
      <c r="FQ18" s="9">
        <v>26</v>
      </c>
      <c r="FR18" s="9">
        <v>50.847999999999999</v>
      </c>
      <c r="FS18" s="9">
        <v>26</v>
      </c>
      <c r="FT18" s="9">
        <v>27.245000000000001</v>
      </c>
      <c r="FU18" s="9">
        <v>7.6369999999999996</v>
      </c>
      <c r="FV18" s="9">
        <v>19.608000000000001</v>
      </c>
      <c r="FW18" s="9">
        <v>5.4210000000000003</v>
      </c>
      <c r="FX18" s="9">
        <v>1.2989999999999999</v>
      </c>
      <c r="FY18" s="9">
        <v>4.1230000000000002</v>
      </c>
      <c r="FZ18" s="9">
        <v>1.419</v>
      </c>
      <c r="GA18" s="9">
        <v>0.39600000000000002</v>
      </c>
      <c r="GB18" s="9">
        <v>1.0229999999999999</v>
      </c>
      <c r="GC18" s="9">
        <v>8.9320000000000004</v>
      </c>
      <c r="GD18" s="9">
        <v>2.4710000000000001</v>
      </c>
      <c r="GE18" s="9">
        <v>6.4610000000000003</v>
      </c>
      <c r="GF18" s="9">
        <v>11.472</v>
      </c>
      <c r="GG18" s="9">
        <v>3.4710000000000001</v>
      </c>
      <c r="GH18" s="9">
        <v>8.0009999999999994</v>
      </c>
      <c r="GI18" s="9">
        <v>26</v>
      </c>
      <c r="GJ18" s="9">
        <v>25.31</v>
      </c>
      <c r="GK18" s="9">
        <v>27.318999999999999</v>
      </c>
      <c r="GL18" s="9">
        <v>48.558999999999997</v>
      </c>
      <c r="GM18" s="9">
        <v>15.632999999999999</v>
      </c>
      <c r="GN18" s="9">
        <v>32.926000000000002</v>
      </c>
      <c r="GO18" s="9">
        <v>6.8070000000000004</v>
      </c>
      <c r="GP18" s="9">
        <v>1.7989999999999999</v>
      </c>
      <c r="GQ18" s="9">
        <v>5.008</v>
      </c>
      <c r="GR18" s="9">
        <v>13.234999999999999</v>
      </c>
      <c r="GS18" s="9">
        <v>2.4279999999999999</v>
      </c>
      <c r="GT18" s="9">
        <v>10.807</v>
      </c>
      <c r="GU18" s="9">
        <v>10.653</v>
      </c>
      <c r="GV18" s="9">
        <v>3.254</v>
      </c>
      <c r="GW18" s="9">
        <v>7.4</v>
      </c>
      <c r="GX18" s="9">
        <v>17.864999999999998</v>
      </c>
      <c r="GY18" s="9">
        <v>8.1530000000000005</v>
      </c>
      <c r="GZ18" s="9">
        <v>9.7119999999999997</v>
      </c>
      <c r="HA18" s="9">
        <v>20.678999999999998</v>
      </c>
      <c r="HB18" s="9">
        <v>52</v>
      </c>
      <c r="HC18" s="9">
        <v>13</v>
      </c>
      <c r="HD18" s="9">
        <v>12.007999999999999</v>
      </c>
      <c r="HE18" s="9">
        <v>6.8659999999999997</v>
      </c>
      <c r="HF18" s="9">
        <v>5.1420000000000003</v>
      </c>
      <c r="HG18" s="9">
        <v>2.3849999999999998</v>
      </c>
      <c r="HH18" s="9">
        <v>1.236</v>
      </c>
      <c r="HI18" s="9">
        <v>1.149</v>
      </c>
      <c r="HJ18" s="9">
        <v>0.90400000000000003</v>
      </c>
      <c r="HK18" s="9">
        <v>0.90400000000000003</v>
      </c>
      <c r="HL18" s="9">
        <v>0</v>
      </c>
      <c r="HM18" s="9">
        <v>3.7519999999999998</v>
      </c>
      <c r="HN18" s="9">
        <v>1.681</v>
      </c>
      <c r="HO18" s="9">
        <v>2.0699999999999998</v>
      </c>
      <c r="HP18" s="9">
        <v>4.968</v>
      </c>
      <c r="HQ18" s="9">
        <v>3.0449999999999999</v>
      </c>
      <c r="HR18" s="9">
        <v>1.923</v>
      </c>
      <c r="HS18" s="9">
        <v>29.138999999999999</v>
      </c>
      <c r="HT18" s="9">
        <v>38.195999999999998</v>
      </c>
      <c r="HU18" s="9">
        <v>28.847999999999999</v>
      </c>
      <c r="HV18" s="9">
        <v>47.820999999999998</v>
      </c>
      <c r="HW18" s="9">
        <v>14.878</v>
      </c>
      <c r="HX18" s="9">
        <v>32.942999999999998</v>
      </c>
      <c r="HY18" s="9">
        <v>5.8140000000000001</v>
      </c>
      <c r="HZ18" s="9">
        <v>1.329</v>
      </c>
      <c r="IA18" s="9">
        <v>4.4850000000000003</v>
      </c>
      <c r="IB18" s="9">
        <v>8.0380000000000003</v>
      </c>
      <c r="IC18" s="9">
        <v>1.5089999999999999</v>
      </c>
      <c r="ID18" s="9">
        <v>6.5289999999999999</v>
      </c>
      <c r="IE18" s="9">
        <v>13.404</v>
      </c>
      <c r="IF18" s="9">
        <v>2.8450000000000002</v>
      </c>
      <c r="IG18" s="9">
        <v>10.558</v>
      </c>
      <c r="IH18" s="9">
        <v>20.565999999999999</v>
      </c>
      <c r="II18" s="9">
        <v>9.1950000000000003</v>
      </c>
      <c r="IJ18" s="9">
        <v>11.371</v>
      </c>
      <c r="IK18" s="9">
        <v>27.626999999999999</v>
      </c>
      <c r="IL18" s="9">
        <v>52</v>
      </c>
      <c r="IM18" s="9">
        <v>26</v>
      </c>
      <c r="IN18" s="9">
        <v>39.991999999999997</v>
      </c>
      <c r="IO18" s="9">
        <v>15.259</v>
      </c>
      <c r="IP18" s="9">
        <v>24.733000000000001</v>
      </c>
      <c r="IQ18" s="9">
        <v>8.7989999999999995</v>
      </c>
    </row>
    <row r="19" spans="1:251">
      <c r="A19" s="10">
        <v>44958</v>
      </c>
      <c r="B19" s="9">
        <v>2.79</v>
      </c>
      <c r="C19" s="9">
        <v>1.1499999999999999</v>
      </c>
      <c r="D19" s="9">
        <v>1.64</v>
      </c>
      <c r="E19" s="9">
        <v>6.0220000000000002</v>
      </c>
      <c r="F19" s="9">
        <v>1.3979999999999999</v>
      </c>
      <c r="G19" s="9">
        <v>4.6230000000000002</v>
      </c>
      <c r="H19" s="9">
        <v>8.1020000000000003</v>
      </c>
      <c r="I19" s="9">
        <v>2.2000000000000002</v>
      </c>
      <c r="J19" s="9">
        <v>5.9020000000000001</v>
      </c>
      <c r="K19" s="9">
        <v>33.466999999999999</v>
      </c>
      <c r="L19" s="9">
        <v>19.806999999999999</v>
      </c>
      <c r="M19" s="9">
        <v>40.79</v>
      </c>
      <c r="N19" s="9">
        <v>5.266</v>
      </c>
      <c r="O19" s="9">
        <v>0.81699999999999995</v>
      </c>
      <c r="P19" s="9">
        <v>4.45</v>
      </c>
      <c r="Q19" s="9">
        <v>0.88100000000000001</v>
      </c>
      <c r="R19" s="9">
        <v>0</v>
      </c>
      <c r="S19" s="9">
        <v>0.88100000000000001</v>
      </c>
      <c r="T19" s="9">
        <v>0.36299999999999999</v>
      </c>
      <c r="U19" s="9">
        <v>0</v>
      </c>
      <c r="V19" s="9">
        <v>0.36299999999999999</v>
      </c>
      <c r="W19" s="9">
        <v>2.0619999999999998</v>
      </c>
      <c r="X19" s="9">
        <v>0.42699999999999999</v>
      </c>
      <c r="Y19" s="9">
        <v>1.635</v>
      </c>
      <c r="Z19" s="9">
        <v>1.9610000000000001</v>
      </c>
      <c r="AA19" s="9">
        <v>0.39</v>
      </c>
      <c r="AB19" s="9">
        <v>1.571</v>
      </c>
      <c r="AC19" s="9">
        <v>26</v>
      </c>
      <c r="AD19" s="9">
        <v>88.102000000000004</v>
      </c>
      <c r="AE19" s="9">
        <v>26</v>
      </c>
      <c r="AF19" s="9">
        <v>9.9760000000000009</v>
      </c>
      <c r="AG19" s="9">
        <v>5.907</v>
      </c>
      <c r="AH19" s="9">
        <v>4.069</v>
      </c>
      <c r="AI19" s="9">
        <v>0.86199999999999999</v>
      </c>
      <c r="AJ19" s="9">
        <v>0.86199999999999999</v>
      </c>
      <c r="AK19" s="9">
        <v>0</v>
      </c>
      <c r="AL19" s="9">
        <v>2.3660000000000001</v>
      </c>
      <c r="AM19" s="9">
        <v>1.95</v>
      </c>
      <c r="AN19" s="9">
        <v>0.41599999999999998</v>
      </c>
      <c r="AO19" s="9">
        <v>5.0570000000000004</v>
      </c>
      <c r="AP19" s="9">
        <v>2.2229999999999999</v>
      </c>
      <c r="AQ19" s="9">
        <v>2.8340000000000001</v>
      </c>
      <c r="AR19" s="9">
        <v>1.6919999999999999</v>
      </c>
      <c r="AS19" s="9">
        <v>0.873</v>
      </c>
      <c r="AT19" s="9">
        <v>0.81899999999999995</v>
      </c>
      <c r="AU19" s="9">
        <v>13.645</v>
      </c>
      <c r="AV19" s="9">
        <v>11.847</v>
      </c>
      <c r="AW19" s="9">
        <v>14.467000000000001</v>
      </c>
      <c r="AX19" s="9">
        <v>11.768000000000001</v>
      </c>
      <c r="AY19" s="9">
        <v>7.3319999999999999</v>
      </c>
      <c r="AZ19" s="9">
        <v>4.4359999999999999</v>
      </c>
      <c r="BA19" s="9">
        <v>0.79200000000000004</v>
      </c>
      <c r="BB19" s="9">
        <v>0.79200000000000004</v>
      </c>
      <c r="BC19" s="9">
        <v>0</v>
      </c>
      <c r="BD19" s="9">
        <v>1.59</v>
      </c>
      <c r="BE19" s="9">
        <v>1.59</v>
      </c>
      <c r="BF19" s="9">
        <v>0</v>
      </c>
      <c r="BG19" s="9">
        <v>6.0590000000000002</v>
      </c>
      <c r="BH19" s="9">
        <v>3.4510000000000001</v>
      </c>
      <c r="BI19" s="9">
        <v>2.609</v>
      </c>
      <c r="BJ19" s="9">
        <v>3.327</v>
      </c>
      <c r="BK19" s="9">
        <v>1.4990000000000001</v>
      </c>
      <c r="BL19" s="9">
        <v>1.8280000000000001</v>
      </c>
      <c r="BM19" s="9">
        <v>25.628</v>
      </c>
      <c r="BN19" s="9">
        <v>23.763999999999999</v>
      </c>
      <c r="BO19" s="9">
        <v>26</v>
      </c>
      <c r="BP19" s="9">
        <v>3.6040000000000001</v>
      </c>
      <c r="BQ19" s="9">
        <v>2.859</v>
      </c>
      <c r="BR19" s="9">
        <v>0.745</v>
      </c>
      <c r="BS19" s="9">
        <v>0.86699999999999999</v>
      </c>
      <c r="BT19" s="9">
        <v>0.86699999999999999</v>
      </c>
      <c r="BU19" s="9">
        <v>0</v>
      </c>
      <c r="BV19" s="9">
        <v>0.36599999999999999</v>
      </c>
      <c r="BW19" s="9">
        <v>0</v>
      </c>
      <c r="BX19" s="9">
        <v>0.36599999999999999</v>
      </c>
      <c r="BY19" s="9">
        <v>1.3049999999999999</v>
      </c>
      <c r="BZ19" s="9">
        <v>1.3049999999999999</v>
      </c>
      <c r="CA19" s="9">
        <v>0</v>
      </c>
      <c r="CB19" s="9">
        <v>1.0660000000000001</v>
      </c>
      <c r="CC19" s="9">
        <v>0.68600000000000005</v>
      </c>
      <c r="CD19" s="9">
        <v>0.38</v>
      </c>
      <c r="CE19" s="9">
        <v>23.495999999999999</v>
      </c>
      <c r="CF19" s="9">
        <v>23.347999999999999</v>
      </c>
      <c r="CG19" s="9">
        <v>136.35300000000001</v>
      </c>
      <c r="CH19" s="9">
        <v>12.922000000000001</v>
      </c>
      <c r="CI19" s="9">
        <v>5.4790000000000001</v>
      </c>
      <c r="CJ19" s="9">
        <v>7.4429999999999996</v>
      </c>
      <c r="CK19" s="9">
        <v>1.4419999999999999</v>
      </c>
      <c r="CL19" s="9">
        <v>1.4419999999999999</v>
      </c>
      <c r="CM19" s="9">
        <v>0</v>
      </c>
      <c r="CN19" s="9">
        <v>1.986</v>
      </c>
      <c r="CO19" s="9">
        <v>1.0549999999999999</v>
      </c>
      <c r="CP19" s="9">
        <v>0.93100000000000005</v>
      </c>
      <c r="CQ19" s="9">
        <v>4.0830000000000002</v>
      </c>
      <c r="CR19" s="9">
        <v>0.73799999999999999</v>
      </c>
      <c r="CS19" s="9">
        <v>3.3460000000000001</v>
      </c>
      <c r="CT19" s="9">
        <v>5.4109999999999996</v>
      </c>
      <c r="CU19" s="9">
        <v>2.2450000000000001</v>
      </c>
      <c r="CV19" s="9">
        <v>3.1659999999999999</v>
      </c>
      <c r="CW19" s="9">
        <v>30.38</v>
      </c>
      <c r="CX19" s="9">
        <v>23.623000000000001</v>
      </c>
      <c r="CY19" s="9">
        <v>32.436999999999998</v>
      </c>
      <c r="CZ19" s="9">
        <v>9.2919999999999998</v>
      </c>
      <c r="DA19" s="9">
        <v>4.6719999999999997</v>
      </c>
      <c r="DB19" s="9">
        <v>4.6189999999999998</v>
      </c>
      <c r="DC19" s="9">
        <v>1.4419999999999999</v>
      </c>
      <c r="DD19" s="9">
        <v>1.4419999999999999</v>
      </c>
      <c r="DE19" s="9">
        <v>0</v>
      </c>
      <c r="DF19" s="9">
        <v>0.58199999999999996</v>
      </c>
      <c r="DG19" s="9">
        <v>0.58199999999999996</v>
      </c>
      <c r="DH19" s="9">
        <v>0</v>
      </c>
      <c r="DI19" s="9">
        <v>3.1709999999999998</v>
      </c>
      <c r="DJ19" s="9">
        <v>0.73799999999999999</v>
      </c>
      <c r="DK19" s="9">
        <v>2.4329999999999998</v>
      </c>
      <c r="DL19" s="9">
        <v>4.0970000000000004</v>
      </c>
      <c r="DM19" s="9">
        <v>1.91</v>
      </c>
      <c r="DN19" s="9">
        <v>2.1869999999999998</v>
      </c>
      <c r="DO19" s="9">
        <v>34.146999999999998</v>
      </c>
      <c r="DP19" s="9">
        <v>25.873000000000001</v>
      </c>
      <c r="DQ19" s="9">
        <v>75.033000000000001</v>
      </c>
      <c r="DR19" s="9">
        <v>3.63</v>
      </c>
      <c r="DS19" s="9">
        <v>0.80700000000000005</v>
      </c>
      <c r="DT19" s="9">
        <v>2.823</v>
      </c>
      <c r="DU19" s="9">
        <v>0</v>
      </c>
      <c r="DV19" s="9">
        <v>0</v>
      </c>
      <c r="DW19" s="9">
        <v>0</v>
      </c>
      <c r="DX19" s="9">
        <v>1.403</v>
      </c>
      <c r="DY19" s="9">
        <v>0.47299999999999998</v>
      </c>
      <c r="DZ19" s="9">
        <v>0.93100000000000005</v>
      </c>
      <c r="EA19" s="9">
        <v>0.91300000000000003</v>
      </c>
      <c r="EB19" s="9">
        <v>0</v>
      </c>
      <c r="EC19" s="9">
        <v>0.91300000000000003</v>
      </c>
      <c r="ED19" s="9">
        <v>1.3140000000000001</v>
      </c>
      <c r="EE19" s="9">
        <v>0.33400000000000002</v>
      </c>
      <c r="EF19" s="9">
        <v>0.98</v>
      </c>
      <c r="EG19" s="9">
        <v>17.952000000000002</v>
      </c>
      <c r="EH19" s="9">
        <v>217.76599999999999</v>
      </c>
      <c r="EI19" s="9">
        <v>19.922000000000001</v>
      </c>
      <c r="EJ19" s="9">
        <v>1.343</v>
      </c>
      <c r="EK19" s="9">
        <v>0.753</v>
      </c>
      <c r="EL19" s="9">
        <v>0.59</v>
      </c>
      <c r="EM19" s="9">
        <v>0.26300000000000001</v>
      </c>
      <c r="EN19" s="9">
        <v>0.26300000000000001</v>
      </c>
      <c r="EO19" s="9">
        <v>0</v>
      </c>
      <c r="EP19" s="9">
        <v>0</v>
      </c>
      <c r="EQ19" s="9">
        <v>0</v>
      </c>
      <c r="ER19" s="9">
        <v>0</v>
      </c>
      <c r="ES19" s="9">
        <v>0.48899999999999999</v>
      </c>
      <c r="ET19" s="9">
        <v>0.48899999999999999</v>
      </c>
      <c r="EU19" s="9">
        <v>0</v>
      </c>
      <c r="EV19" s="9">
        <v>0.59</v>
      </c>
      <c r="EW19" s="9">
        <v>0</v>
      </c>
      <c r="EX19" s="9">
        <v>0.59</v>
      </c>
      <c r="EY19" s="9">
        <v>24.797000000000001</v>
      </c>
      <c r="EZ19" s="9">
        <v>8.8010000000000002</v>
      </c>
      <c r="FA19" s="9">
        <v>0</v>
      </c>
      <c r="FB19" s="9">
        <v>71.599999999999994</v>
      </c>
      <c r="FC19" s="9">
        <v>27.167999999999999</v>
      </c>
      <c r="FD19" s="9">
        <v>44.430999999999997</v>
      </c>
      <c r="FE19" s="9">
        <v>10.875999999999999</v>
      </c>
      <c r="FF19" s="9">
        <v>6.2560000000000002</v>
      </c>
      <c r="FG19" s="9">
        <v>4.62</v>
      </c>
      <c r="FH19" s="9">
        <v>11.987</v>
      </c>
      <c r="FI19" s="9">
        <v>5.87</v>
      </c>
      <c r="FJ19" s="9">
        <v>6.1180000000000003</v>
      </c>
      <c r="FK19" s="9">
        <v>25.273</v>
      </c>
      <c r="FL19" s="9">
        <v>8.8510000000000009</v>
      </c>
      <c r="FM19" s="9">
        <v>16.422999999999998</v>
      </c>
      <c r="FN19" s="9">
        <v>23.463000000000001</v>
      </c>
      <c r="FO19" s="9">
        <v>6.1920000000000002</v>
      </c>
      <c r="FP19" s="9">
        <v>17.271000000000001</v>
      </c>
      <c r="FQ19" s="9">
        <v>26</v>
      </c>
      <c r="FR19" s="9">
        <v>14.544</v>
      </c>
      <c r="FS19" s="9">
        <v>26</v>
      </c>
      <c r="FT19" s="9">
        <v>28.016999999999999</v>
      </c>
      <c r="FU19" s="9">
        <v>6.9870000000000001</v>
      </c>
      <c r="FV19" s="9">
        <v>21.03</v>
      </c>
      <c r="FW19" s="9">
        <v>4.3710000000000004</v>
      </c>
      <c r="FX19" s="9">
        <v>2.3069999999999999</v>
      </c>
      <c r="FY19" s="9">
        <v>2.0630000000000002</v>
      </c>
      <c r="FZ19" s="9">
        <v>6.2869999999999999</v>
      </c>
      <c r="GA19" s="9">
        <v>2.754</v>
      </c>
      <c r="GB19" s="9">
        <v>3.5329999999999999</v>
      </c>
      <c r="GC19" s="9">
        <v>6.6360000000000001</v>
      </c>
      <c r="GD19" s="9">
        <v>1.0649999999999999</v>
      </c>
      <c r="GE19" s="9">
        <v>5.5709999999999997</v>
      </c>
      <c r="GF19" s="9">
        <v>10.723000000000001</v>
      </c>
      <c r="GG19" s="9">
        <v>0.86</v>
      </c>
      <c r="GH19" s="9">
        <v>9.8629999999999995</v>
      </c>
      <c r="GI19" s="9">
        <v>26</v>
      </c>
      <c r="GJ19" s="9">
        <v>4.6289999999999996</v>
      </c>
      <c r="GK19" s="9">
        <v>36.496000000000002</v>
      </c>
      <c r="GL19" s="9">
        <v>43.582999999999998</v>
      </c>
      <c r="GM19" s="9">
        <v>20.181000000000001</v>
      </c>
      <c r="GN19" s="9">
        <v>23.401</v>
      </c>
      <c r="GO19" s="9">
        <v>6.5049999999999999</v>
      </c>
      <c r="GP19" s="9">
        <v>3.9489999999999998</v>
      </c>
      <c r="GQ19" s="9">
        <v>2.5569999999999999</v>
      </c>
      <c r="GR19" s="9">
        <v>5.7</v>
      </c>
      <c r="GS19" s="9">
        <v>3.1160000000000001</v>
      </c>
      <c r="GT19" s="9">
        <v>2.5840000000000001</v>
      </c>
      <c r="GU19" s="9">
        <v>18.637</v>
      </c>
      <c r="GV19" s="9">
        <v>7.7850000000000001</v>
      </c>
      <c r="GW19" s="9">
        <v>10.852</v>
      </c>
      <c r="GX19" s="9">
        <v>12.739000000000001</v>
      </c>
      <c r="GY19" s="9">
        <v>5.3310000000000004</v>
      </c>
      <c r="GZ19" s="9">
        <v>7.4080000000000004</v>
      </c>
      <c r="HA19" s="9">
        <v>24.018000000000001</v>
      </c>
      <c r="HB19" s="9">
        <v>21.481999999999999</v>
      </c>
      <c r="HC19" s="9">
        <v>26</v>
      </c>
      <c r="HD19" s="9">
        <v>11.545999999999999</v>
      </c>
      <c r="HE19" s="9">
        <v>6.4279999999999999</v>
      </c>
      <c r="HF19" s="9">
        <v>5.117</v>
      </c>
      <c r="HG19" s="9">
        <v>0.67</v>
      </c>
      <c r="HH19" s="9">
        <v>0.67</v>
      </c>
      <c r="HI19" s="9">
        <v>0</v>
      </c>
      <c r="HJ19" s="9">
        <v>1.1120000000000001</v>
      </c>
      <c r="HK19" s="9">
        <v>0.255</v>
      </c>
      <c r="HL19" s="9">
        <v>0.85599999999999998</v>
      </c>
      <c r="HM19" s="9">
        <v>3.2090000000000001</v>
      </c>
      <c r="HN19" s="9">
        <v>2.2749999999999999</v>
      </c>
      <c r="HO19" s="9">
        <v>0.93400000000000005</v>
      </c>
      <c r="HP19" s="9">
        <v>6.5549999999999997</v>
      </c>
      <c r="HQ19" s="9">
        <v>3.2280000000000002</v>
      </c>
      <c r="HR19" s="9">
        <v>3.327</v>
      </c>
      <c r="HS19" s="9">
        <v>52</v>
      </c>
      <c r="HT19" s="9">
        <v>43.302</v>
      </c>
      <c r="HU19" s="9">
        <v>53.777000000000001</v>
      </c>
      <c r="HV19" s="9">
        <v>45.720999999999997</v>
      </c>
      <c r="HW19" s="9">
        <v>15.532999999999999</v>
      </c>
      <c r="HX19" s="9">
        <v>30.189</v>
      </c>
      <c r="HY19" s="9">
        <v>5.0620000000000003</v>
      </c>
      <c r="HZ19" s="9">
        <v>1.7250000000000001</v>
      </c>
      <c r="IA19" s="9">
        <v>3.3370000000000002</v>
      </c>
      <c r="IB19" s="9">
        <v>6.8029999999999999</v>
      </c>
      <c r="IC19" s="9">
        <v>2.423</v>
      </c>
      <c r="ID19" s="9">
        <v>4.3810000000000002</v>
      </c>
      <c r="IE19" s="9">
        <v>16.148</v>
      </c>
      <c r="IF19" s="9">
        <v>6.3879999999999999</v>
      </c>
      <c r="IG19" s="9">
        <v>9.7609999999999992</v>
      </c>
      <c r="IH19" s="9">
        <v>17.707999999999998</v>
      </c>
      <c r="II19" s="9">
        <v>4.9980000000000002</v>
      </c>
      <c r="IJ19" s="9">
        <v>12.71</v>
      </c>
      <c r="IK19" s="9">
        <v>26</v>
      </c>
      <c r="IL19" s="9">
        <v>25.385000000000002</v>
      </c>
      <c r="IM19" s="9">
        <v>26.609000000000002</v>
      </c>
      <c r="IN19" s="9">
        <v>37.423999999999999</v>
      </c>
      <c r="IO19" s="9">
        <v>18.064</v>
      </c>
      <c r="IP19" s="9">
        <v>19.36</v>
      </c>
      <c r="IQ19" s="9">
        <v>6.484</v>
      </c>
    </row>
    <row r="20" spans="1:251">
      <c r="A20" s="10">
        <v>45323</v>
      </c>
      <c r="B20" s="9">
        <v>2.4049999999999998</v>
      </c>
      <c r="C20" s="9">
        <v>0.81799999999999995</v>
      </c>
      <c r="D20" s="9">
        <v>1.5860000000000001</v>
      </c>
      <c r="E20" s="9">
        <v>7.1050000000000004</v>
      </c>
      <c r="F20" s="9">
        <v>0.90800000000000003</v>
      </c>
      <c r="G20" s="9">
        <v>6.1970000000000001</v>
      </c>
      <c r="H20" s="9">
        <v>3.4710000000000001</v>
      </c>
      <c r="I20" s="9">
        <v>0.98099999999999998</v>
      </c>
      <c r="J20" s="9">
        <v>2.4900000000000002</v>
      </c>
      <c r="K20" s="9">
        <v>18.898</v>
      </c>
      <c r="L20" s="9">
        <v>11.942</v>
      </c>
      <c r="M20" s="9">
        <v>21.904</v>
      </c>
      <c r="N20" s="9">
        <v>5.1639999999999997</v>
      </c>
      <c r="O20" s="9">
        <v>0</v>
      </c>
      <c r="P20" s="9">
        <v>5.1639999999999997</v>
      </c>
      <c r="Q20" s="9">
        <v>0.82099999999999995</v>
      </c>
      <c r="R20" s="9">
        <v>0</v>
      </c>
      <c r="S20" s="9">
        <v>0.82099999999999995</v>
      </c>
      <c r="T20" s="9">
        <v>0.47599999999999998</v>
      </c>
      <c r="U20" s="9">
        <v>0</v>
      </c>
      <c r="V20" s="9">
        <v>0.47599999999999998</v>
      </c>
      <c r="W20" s="9">
        <v>1.044</v>
      </c>
      <c r="X20" s="9">
        <v>0</v>
      </c>
      <c r="Y20" s="9">
        <v>1.044</v>
      </c>
      <c r="Z20" s="9">
        <v>2.8239999999999998</v>
      </c>
      <c r="AA20" s="9">
        <v>0</v>
      </c>
      <c r="AB20" s="9">
        <v>2.8239999999999998</v>
      </c>
      <c r="AC20" s="9">
        <v>50.896999999999998</v>
      </c>
      <c r="AD20" s="9">
        <v>0</v>
      </c>
      <c r="AE20" s="9">
        <v>50.896999999999998</v>
      </c>
      <c r="AF20" s="9">
        <v>12.478999999999999</v>
      </c>
      <c r="AG20" s="9">
        <v>5.7050000000000001</v>
      </c>
      <c r="AH20" s="9">
        <v>6.774</v>
      </c>
      <c r="AI20" s="9">
        <v>2.246</v>
      </c>
      <c r="AJ20" s="9">
        <v>1.788</v>
      </c>
      <c r="AK20" s="9">
        <v>0.45900000000000002</v>
      </c>
      <c r="AL20" s="9">
        <v>1.6830000000000001</v>
      </c>
      <c r="AM20" s="9">
        <v>0.66300000000000003</v>
      </c>
      <c r="AN20" s="9">
        <v>1.02</v>
      </c>
      <c r="AO20" s="9">
        <v>4.6050000000000004</v>
      </c>
      <c r="AP20" s="9">
        <v>1.8959999999999999</v>
      </c>
      <c r="AQ20" s="9">
        <v>2.71</v>
      </c>
      <c r="AR20" s="9">
        <v>3.944</v>
      </c>
      <c r="AS20" s="9">
        <v>1.359</v>
      </c>
      <c r="AT20" s="9">
        <v>2.585</v>
      </c>
      <c r="AU20" s="9">
        <v>24.25</v>
      </c>
      <c r="AV20" s="9">
        <v>15.502000000000001</v>
      </c>
      <c r="AW20" s="9">
        <v>27.036999999999999</v>
      </c>
      <c r="AX20" s="9">
        <v>13.617000000000001</v>
      </c>
      <c r="AY20" s="9">
        <v>7.2590000000000003</v>
      </c>
      <c r="AZ20" s="9">
        <v>6.3570000000000002</v>
      </c>
      <c r="BA20" s="9">
        <v>1.32</v>
      </c>
      <c r="BB20" s="9">
        <v>0.48199999999999998</v>
      </c>
      <c r="BC20" s="9">
        <v>0.83799999999999997</v>
      </c>
      <c r="BD20" s="9">
        <v>3.05</v>
      </c>
      <c r="BE20" s="9">
        <v>1.0329999999999999</v>
      </c>
      <c r="BF20" s="9">
        <v>2.0169999999999999</v>
      </c>
      <c r="BG20" s="9">
        <v>4.2869999999999999</v>
      </c>
      <c r="BH20" s="9">
        <v>2.5070000000000001</v>
      </c>
      <c r="BI20" s="9">
        <v>1.78</v>
      </c>
      <c r="BJ20" s="9">
        <v>4.96</v>
      </c>
      <c r="BK20" s="9">
        <v>3.238</v>
      </c>
      <c r="BL20" s="9">
        <v>1.722</v>
      </c>
      <c r="BM20" s="9">
        <v>40.006</v>
      </c>
      <c r="BN20" s="9">
        <v>49.948999999999998</v>
      </c>
      <c r="BO20" s="9">
        <v>20.887</v>
      </c>
      <c r="BP20" s="9">
        <v>2.222</v>
      </c>
      <c r="BQ20" s="9">
        <v>0.32700000000000001</v>
      </c>
      <c r="BR20" s="9">
        <v>1.895</v>
      </c>
      <c r="BS20" s="9">
        <v>0.96799999999999997</v>
      </c>
      <c r="BT20" s="9">
        <v>0</v>
      </c>
      <c r="BU20" s="9">
        <v>0.96799999999999997</v>
      </c>
      <c r="BV20" s="9">
        <v>0.42799999999999999</v>
      </c>
      <c r="BW20" s="9">
        <v>0</v>
      </c>
      <c r="BX20" s="9">
        <v>0.42799999999999999</v>
      </c>
      <c r="BY20" s="9">
        <v>0.499</v>
      </c>
      <c r="BZ20" s="9">
        <v>0</v>
      </c>
      <c r="CA20" s="9">
        <v>0.499</v>
      </c>
      <c r="CB20" s="9">
        <v>0.32700000000000001</v>
      </c>
      <c r="CC20" s="9">
        <v>0.32700000000000001</v>
      </c>
      <c r="CD20" s="9">
        <v>0</v>
      </c>
      <c r="CE20" s="9">
        <v>7.2069999999999999</v>
      </c>
      <c r="CF20" s="9">
        <v>0</v>
      </c>
      <c r="CG20" s="9">
        <v>5.3860000000000001</v>
      </c>
      <c r="CH20" s="9">
        <v>12.807</v>
      </c>
      <c r="CI20" s="9">
        <v>6.5839999999999996</v>
      </c>
      <c r="CJ20" s="9">
        <v>6.2229999999999999</v>
      </c>
      <c r="CK20" s="9">
        <v>1.4219999999999999</v>
      </c>
      <c r="CL20" s="9">
        <v>0.42599999999999999</v>
      </c>
      <c r="CM20" s="9">
        <v>0.996</v>
      </c>
      <c r="CN20" s="9">
        <v>3.4780000000000002</v>
      </c>
      <c r="CO20" s="9">
        <v>2.4809999999999999</v>
      </c>
      <c r="CP20" s="9">
        <v>0.997</v>
      </c>
      <c r="CQ20" s="9">
        <v>3.327</v>
      </c>
      <c r="CR20" s="9">
        <v>1.802</v>
      </c>
      <c r="CS20" s="9">
        <v>1.5249999999999999</v>
      </c>
      <c r="CT20" s="9">
        <v>4.58</v>
      </c>
      <c r="CU20" s="9">
        <v>1.875</v>
      </c>
      <c r="CV20" s="9">
        <v>2.7050000000000001</v>
      </c>
      <c r="CW20" s="9">
        <v>25.564</v>
      </c>
      <c r="CX20" s="9">
        <v>15.879</v>
      </c>
      <c r="CY20" s="9">
        <v>35.14</v>
      </c>
      <c r="CZ20" s="9">
        <v>6.3410000000000002</v>
      </c>
      <c r="DA20" s="9">
        <v>2.835</v>
      </c>
      <c r="DB20" s="9">
        <v>3.5049999999999999</v>
      </c>
      <c r="DC20" s="9">
        <v>0.82</v>
      </c>
      <c r="DD20" s="9">
        <v>0.42599999999999999</v>
      </c>
      <c r="DE20" s="9">
        <v>0.39400000000000002</v>
      </c>
      <c r="DF20" s="9">
        <v>1.718</v>
      </c>
      <c r="DG20" s="9">
        <v>0.72099999999999997</v>
      </c>
      <c r="DH20" s="9">
        <v>0.997</v>
      </c>
      <c r="DI20" s="9">
        <v>1.3140000000000001</v>
      </c>
      <c r="DJ20" s="9">
        <v>1.3140000000000001</v>
      </c>
      <c r="DK20" s="9">
        <v>0</v>
      </c>
      <c r="DL20" s="9">
        <v>2.4889999999999999</v>
      </c>
      <c r="DM20" s="9">
        <v>0.374</v>
      </c>
      <c r="DN20" s="9">
        <v>2.1150000000000002</v>
      </c>
      <c r="DO20" s="9">
        <v>20.213999999999999</v>
      </c>
      <c r="DP20" s="9">
        <v>13.916</v>
      </c>
      <c r="DQ20" s="9">
        <v>52</v>
      </c>
      <c r="DR20" s="9">
        <v>6.4669999999999996</v>
      </c>
      <c r="DS20" s="9">
        <v>3.7490000000000001</v>
      </c>
      <c r="DT20" s="9">
        <v>2.718</v>
      </c>
      <c r="DU20" s="9">
        <v>0.60299999999999998</v>
      </c>
      <c r="DV20" s="9">
        <v>0</v>
      </c>
      <c r="DW20" s="9">
        <v>0.60299999999999998</v>
      </c>
      <c r="DX20" s="9">
        <v>1.76</v>
      </c>
      <c r="DY20" s="9">
        <v>1.76</v>
      </c>
      <c r="DZ20" s="9">
        <v>0</v>
      </c>
      <c r="EA20" s="9">
        <v>2.0129999999999999</v>
      </c>
      <c r="EB20" s="9">
        <v>0.48799999999999999</v>
      </c>
      <c r="EC20" s="9">
        <v>1.5249999999999999</v>
      </c>
      <c r="ED20" s="9">
        <v>2.0910000000000002</v>
      </c>
      <c r="EE20" s="9">
        <v>1.5009999999999999</v>
      </c>
      <c r="EF20" s="9">
        <v>0.59</v>
      </c>
      <c r="EG20" s="9">
        <v>26</v>
      </c>
      <c r="EH20" s="9">
        <v>20.728999999999999</v>
      </c>
      <c r="EI20" s="9">
        <v>26.091999999999999</v>
      </c>
      <c r="EJ20" s="9">
        <v>0.53400000000000003</v>
      </c>
      <c r="EK20" s="9">
        <v>0.53400000000000003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0.53400000000000003</v>
      </c>
      <c r="ET20" s="9">
        <v>0.53400000000000003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74.221999999999994</v>
      </c>
      <c r="FC20" s="9">
        <v>25.361000000000001</v>
      </c>
      <c r="FD20" s="9">
        <v>48.862000000000002</v>
      </c>
      <c r="FE20" s="9">
        <v>11.269</v>
      </c>
      <c r="FF20" s="9">
        <v>4.1790000000000003</v>
      </c>
      <c r="FG20" s="9">
        <v>7.09</v>
      </c>
      <c r="FH20" s="9">
        <v>16.042000000000002</v>
      </c>
      <c r="FI20" s="9">
        <v>5.3769999999999998</v>
      </c>
      <c r="FJ20" s="9">
        <v>10.664999999999999</v>
      </c>
      <c r="FK20" s="9">
        <v>23.17</v>
      </c>
      <c r="FL20" s="9">
        <v>8.4700000000000006</v>
      </c>
      <c r="FM20" s="9">
        <v>14.7</v>
      </c>
      <c r="FN20" s="9">
        <v>23.741</v>
      </c>
      <c r="FO20" s="9">
        <v>7.335</v>
      </c>
      <c r="FP20" s="9">
        <v>16.405999999999999</v>
      </c>
      <c r="FQ20" s="9">
        <v>24.812000000000001</v>
      </c>
      <c r="FR20" s="9">
        <v>20.513999999999999</v>
      </c>
      <c r="FS20" s="9">
        <v>25.765999999999998</v>
      </c>
      <c r="FT20" s="9">
        <v>23.22</v>
      </c>
      <c r="FU20" s="9">
        <v>7.4870000000000001</v>
      </c>
      <c r="FV20" s="9">
        <v>15.733000000000001</v>
      </c>
      <c r="FW20" s="9">
        <v>3.1779999999999999</v>
      </c>
      <c r="FX20" s="9">
        <v>1.1859999999999999</v>
      </c>
      <c r="FY20" s="9">
        <v>1.992</v>
      </c>
      <c r="FZ20" s="9">
        <v>5.6289999999999996</v>
      </c>
      <c r="GA20" s="9">
        <v>1.2749999999999999</v>
      </c>
      <c r="GB20" s="9">
        <v>4.3540000000000001</v>
      </c>
      <c r="GC20" s="9">
        <v>6.4130000000000003</v>
      </c>
      <c r="GD20" s="9">
        <v>2.5009999999999999</v>
      </c>
      <c r="GE20" s="9">
        <v>3.9119999999999999</v>
      </c>
      <c r="GF20" s="9">
        <v>8</v>
      </c>
      <c r="GG20" s="9">
        <v>2.5249999999999999</v>
      </c>
      <c r="GH20" s="9">
        <v>5.4749999999999996</v>
      </c>
      <c r="GI20" s="9">
        <v>26</v>
      </c>
      <c r="GJ20" s="9">
        <v>30</v>
      </c>
      <c r="GK20" s="9">
        <v>26</v>
      </c>
      <c r="GL20" s="9">
        <v>51.002000000000002</v>
      </c>
      <c r="GM20" s="9">
        <v>17.873000000000001</v>
      </c>
      <c r="GN20" s="9">
        <v>33.128999999999998</v>
      </c>
      <c r="GO20" s="9">
        <v>8.0909999999999993</v>
      </c>
      <c r="GP20" s="9">
        <v>2.9929999999999999</v>
      </c>
      <c r="GQ20" s="9">
        <v>5.0979999999999999</v>
      </c>
      <c r="GR20" s="9">
        <v>10.413</v>
      </c>
      <c r="GS20" s="9">
        <v>4.101</v>
      </c>
      <c r="GT20" s="9">
        <v>6.3109999999999999</v>
      </c>
      <c r="GU20" s="9">
        <v>16.757999999999999</v>
      </c>
      <c r="GV20" s="9">
        <v>5.9690000000000003</v>
      </c>
      <c r="GW20" s="9">
        <v>10.788</v>
      </c>
      <c r="GX20" s="9">
        <v>15.741</v>
      </c>
      <c r="GY20" s="9">
        <v>4.8099999999999996</v>
      </c>
      <c r="GZ20" s="9">
        <v>10.930999999999999</v>
      </c>
      <c r="HA20" s="9">
        <v>21.806000000000001</v>
      </c>
      <c r="HB20" s="9">
        <v>13.145</v>
      </c>
      <c r="HC20" s="9">
        <v>25.077000000000002</v>
      </c>
      <c r="HD20" s="9">
        <v>13.430999999999999</v>
      </c>
      <c r="HE20" s="9">
        <v>4.7859999999999996</v>
      </c>
      <c r="HF20" s="9">
        <v>8.6449999999999996</v>
      </c>
      <c r="HG20" s="9">
        <v>2.133</v>
      </c>
      <c r="HH20" s="9">
        <v>0</v>
      </c>
      <c r="HI20" s="9">
        <v>2.133</v>
      </c>
      <c r="HJ20" s="9">
        <v>1.841</v>
      </c>
      <c r="HK20" s="9">
        <v>1.391</v>
      </c>
      <c r="HL20" s="9">
        <v>0.45</v>
      </c>
      <c r="HM20" s="9">
        <v>3.3570000000000002</v>
      </c>
      <c r="HN20" s="9">
        <v>0.98299999999999998</v>
      </c>
      <c r="HO20" s="9">
        <v>2.3740000000000001</v>
      </c>
      <c r="HP20" s="9">
        <v>6.1</v>
      </c>
      <c r="HQ20" s="9">
        <v>2.4119999999999999</v>
      </c>
      <c r="HR20" s="9">
        <v>3.6880000000000002</v>
      </c>
      <c r="HS20" s="9">
        <v>36.518000000000001</v>
      </c>
      <c r="HT20" s="9">
        <v>44.877000000000002</v>
      </c>
      <c r="HU20" s="9">
        <v>31.016999999999999</v>
      </c>
      <c r="HV20" s="9">
        <v>47.058</v>
      </c>
      <c r="HW20" s="9">
        <v>14.090999999999999</v>
      </c>
      <c r="HX20" s="9">
        <v>32.966000000000001</v>
      </c>
      <c r="HY20" s="9">
        <v>7.49</v>
      </c>
      <c r="HZ20" s="9">
        <v>2.1070000000000002</v>
      </c>
      <c r="IA20" s="9">
        <v>5.383</v>
      </c>
      <c r="IB20" s="9">
        <v>9.1869999999999994</v>
      </c>
      <c r="IC20" s="9">
        <v>1.83</v>
      </c>
      <c r="ID20" s="9">
        <v>7.3579999999999997</v>
      </c>
      <c r="IE20" s="9">
        <v>12.851000000000001</v>
      </c>
      <c r="IF20" s="9">
        <v>3.94</v>
      </c>
      <c r="IG20" s="9">
        <v>8.9109999999999996</v>
      </c>
      <c r="IH20" s="9">
        <v>17.529</v>
      </c>
      <c r="II20" s="9">
        <v>6.2140000000000004</v>
      </c>
      <c r="IJ20" s="9">
        <v>11.314</v>
      </c>
      <c r="IK20" s="9">
        <v>26</v>
      </c>
      <c r="IL20" s="9">
        <v>33.505000000000003</v>
      </c>
      <c r="IM20" s="9">
        <v>26</v>
      </c>
      <c r="IN20" s="9">
        <v>40.594999999999999</v>
      </c>
      <c r="IO20" s="9">
        <v>16.055</v>
      </c>
      <c r="IP20" s="9">
        <v>24.54</v>
      </c>
      <c r="IQ20" s="9">
        <v>5.9109999999999996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1D29-A00A-4BC3-8E19-87D78F8166B9}">
  <sheetPr>
    <pageSetUpPr fitToPage="1"/>
  </sheetPr>
  <dimension ref="A1:BE590"/>
  <sheetViews>
    <sheetView zoomScaleNormal="100" workbookViewId="0">
      <pane ySplit="13" topLeftCell="A14" activePane="bottomLeft" state="frozen"/>
      <selection activeCell="B12" sqref="B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12649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84" t="str">
        <f>Contents!B5</f>
        <v>6229.0 Underemployed workers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84" t="str">
        <f>Contents!B6</f>
        <v>Table 6. Duration of insufficient hours of underemployed part-time workers</v>
      </c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</row>
    <row r="7" spans="1:23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85" t="str">
        <f>Contents!C11</f>
        <v>Table 6.1 - Duration of insufficient hours of underemployed part-time workers by state and territory, February 2024</v>
      </c>
      <c r="B8" s="85"/>
      <c r="C8" s="85"/>
      <c r="D8" s="85"/>
      <c r="E8" s="85"/>
      <c r="F8" s="85"/>
      <c r="G8" s="85"/>
      <c r="H8" s="85"/>
      <c r="I8" s="85"/>
      <c r="J8" s="34"/>
      <c r="K8" s="35"/>
      <c r="L8" s="35"/>
      <c r="M8" s="85"/>
      <c r="N8" s="85"/>
      <c r="O8" s="85"/>
      <c r="P8" s="85"/>
      <c r="Q8" s="85"/>
      <c r="R8" s="85"/>
      <c r="S8" s="85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12672</v>
      </c>
      <c r="C10" s="78" t="s">
        <v>12673</v>
      </c>
      <c r="D10" s="79"/>
      <c r="E10" s="80"/>
      <c r="F10" s="39"/>
      <c r="G10" s="39"/>
      <c r="H10" s="39"/>
      <c r="I10" s="40"/>
      <c r="J10" s="81" t="s">
        <v>12674</v>
      </c>
      <c r="K10" s="82"/>
      <c r="L10" s="83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15" customHeight="1">
      <c r="A11" s="41"/>
      <c r="B11" s="41"/>
      <c r="C11" s="86" t="s">
        <v>12675</v>
      </c>
      <c r="D11" s="86"/>
      <c r="E11" s="86"/>
      <c r="F11" s="86"/>
      <c r="G11" s="86"/>
      <c r="H11" s="87" t="s">
        <v>12676</v>
      </c>
      <c r="I11" s="40"/>
      <c r="J11" s="86" t="s">
        <v>12675</v>
      </c>
      <c r="K11" s="86"/>
      <c r="L11" s="86"/>
      <c r="M11" s="86"/>
      <c r="N11" s="86"/>
      <c r="O11" s="87" t="s">
        <v>12676</v>
      </c>
      <c r="P11" s="40"/>
      <c r="Q11" s="40"/>
      <c r="R11" s="40"/>
      <c r="S11" s="40"/>
      <c r="T11" s="40"/>
      <c r="U11" s="40"/>
      <c r="V11" s="40"/>
      <c r="W11" s="40"/>
    </row>
    <row r="12" spans="1:23" ht="22.5">
      <c r="A12" s="36"/>
      <c r="B12" s="36"/>
      <c r="C12" s="43" t="s">
        <v>12677</v>
      </c>
      <c r="D12" s="43" t="s">
        <v>12678</v>
      </c>
      <c r="E12" s="43" t="s">
        <v>12679</v>
      </c>
      <c r="F12" s="43" t="s">
        <v>12680</v>
      </c>
      <c r="G12" s="42" t="s">
        <v>12681</v>
      </c>
      <c r="H12" s="87"/>
      <c r="I12" s="37"/>
      <c r="J12" s="43" t="s">
        <v>12677</v>
      </c>
      <c r="K12" s="43" t="s">
        <v>12678</v>
      </c>
      <c r="L12" s="43" t="s">
        <v>12679</v>
      </c>
      <c r="M12" s="43" t="s">
        <v>12680</v>
      </c>
      <c r="N12" s="42" t="s">
        <v>12681</v>
      </c>
      <c r="O12" s="87"/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4" t="s">
        <v>12682</v>
      </c>
      <c r="D13" s="44" t="s">
        <v>12682</v>
      </c>
      <c r="E13" s="44" t="s">
        <v>12682</v>
      </c>
      <c r="F13" s="44" t="s">
        <v>12682</v>
      </c>
      <c r="G13" s="44" t="s">
        <v>12682</v>
      </c>
      <c r="H13" s="44" t="s">
        <v>12683</v>
      </c>
      <c r="I13" s="44"/>
      <c r="J13" s="44" t="s">
        <v>12682</v>
      </c>
      <c r="K13" s="44" t="s">
        <v>12682</v>
      </c>
      <c r="L13" s="44" t="s">
        <v>12682</v>
      </c>
      <c r="M13" s="44" t="s">
        <v>12682</v>
      </c>
      <c r="N13" s="44" t="s">
        <v>12682</v>
      </c>
      <c r="O13" s="44" t="s">
        <v>12683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12684</v>
      </c>
      <c r="B14" s="46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8" t="s">
        <v>12685</v>
      </c>
      <c r="B15" s="49"/>
      <c r="C15" s="50"/>
      <c r="D15" s="50"/>
      <c r="E15" s="50"/>
      <c r="F15" s="50"/>
      <c r="G15" s="50"/>
      <c r="H15" s="50"/>
      <c r="I15" s="51"/>
      <c r="J15" s="50"/>
      <c r="K15" s="50"/>
      <c r="L15" s="50"/>
      <c r="M15" s="50"/>
      <c r="N15" s="50"/>
      <c r="O15" s="50"/>
    </row>
    <row r="16" spans="1:23">
      <c r="A16" s="52"/>
      <c r="B16" s="53" t="s">
        <v>12686</v>
      </c>
      <c r="C16" s="51" cm="1">
        <f t="array" ref="C16">IF(INDEX($D$209:$BE$374,$C209,C$196)=0,"",INDEX($D$209:$BE$374,$C209,C$196))</f>
        <v>27.335999999999999</v>
      </c>
      <c r="D16" s="51" cm="1">
        <f t="array" ref="D16">IF(INDEX($D$209:$BE$374,$C209,D$196)=0,"",INDEX($D$209:$BE$374,$C209,D$196))</f>
        <v>55.292999999999999</v>
      </c>
      <c r="E16" s="51" cm="1">
        <f t="array" ref="E16">IF(INDEX($D$209:$BE$374,$C209,E$196)=0,"",INDEX($D$209:$BE$374,$C209,E$196))</f>
        <v>70.739000000000004</v>
      </c>
      <c r="F16" s="51" cm="1">
        <f t="array" ref="F16">IF(INDEX($D$209:$BE$374,$C209,F$196)=0,"",INDEX($D$209:$BE$374,$C209,F$196))</f>
        <v>107.371</v>
      </c>
      <c r="G16" s="51" cm="1">
        <f t="array" ref="G16">IF(INDEX($D$209:$BE$374,$C209,G$196)=0,"",INDEX($D$209:$BE$374,$C209,G$196))</f>
        <v>260.738</v>
      </c>
      <c r="H16" s="51" cm="1">
        <f t="array" ref="H16">IF(INDEX($D$209:$BE$374,$C209,H$196)=0,"",INDEX($D$209:$BE$374,$C209,H$196))</f>
        <v>30</v>
      </c>
      <c r="I16" s="51"/>
      <c r="J16" s="54" t="str" cm="1">
        <f t="array" ref="J16">IF(HYPERLINK(TEXT("#"&amp;INDEX($D$385:$BE$550,$C385,C$196),),INDEX($D$385:$BE$550,$C385,C$196))=0,"",HYPERLINK(TEXT("#"&amp;INDEX($D$385:$BE$550,$C385,C$196),),INDEX($D$385:$BE$550,$C385,C$196)))</f>
        <v>A125556000W</v>
      </c>
      <c r="K16" s="54" t="str" cm="1">
        <f t="array" ref="K16">IF(HYPERLINK(TEXT("#"&amp;INDEX($D$385:$BE$550,$C385,D$196),),INDEX($D$385:$BE$550,$C385,D$196))=0,"",HYPERLINK(TEXT("#"&amp;INDEX($D$385:$BE$550,$C385,D$196),),INDEX($D$385:$BE$550,$C385,D$196)))</f>
        <v>A125550384K</v>
      </c>
      <c r="L16" s="54" t="str" cm="1">
        <f t="array" ref="L16">IF(HYPERLINK(TEXT("#"&amp;INDEX($D$385:$BE$550,$C385,E$196),),INDEX($D$385:$BE$550,$C385,E$196))=0,"",HYPERLINK(TEXT("#"&amp;INDEX($D$385:$BE$550,$C385,E$196),),INDEX($D$385:$BE$550,$C385,E$196)))</f>
        <v>A125558808X</v>
      </c>
      <c r="M16" s="54" t="str" cm="1">
        <f t="array" ref="M16">IF(HYPERLINK(TEXT("#"&amp;INDEX($D$385:$BE$550,$C385,F$196),),INDEX($D$385:$BE$550,$C385,F$196))=0,"",HYPERLINK(TEXT("#"&amp;INDEX($D$385:$BE$550,$C385,F$196),),INDEX($D$385:$BE$550,$C385,F$196)))</f>
        <v>A125561616R</v>
      </c>
      <c r="N16" s="54" t="str" cm="1">
        <f t="array" ref="N16">IF(HYPERLINK(TEXT("#"&amp;INDEX($D$385:$BE$550,$C385,G$196),),INDEX($D$385:$BE$550,$C385,G$196))=0,"",HYPERLINK(TEXT("#"&amp;INDEX($D$385:$BE$550,$C385,G$196),),INDEX($D$385:$BE$550,$C385,G$196)))</f>
        <v>A125553192W</v>
      </c>
      <c r="O16" s="54" t="str" cm="1">
        <f t="array" ref="O16">IF(HYPERLINK(TEXT("#"&amp;INDEX($D$385:$BE$550,$C385,H$196),),INDEX($D$385:$BE$550,$C385,H$196))=0,"",HYPERLINK(TEXT("#"&amp;INDEX($D$385:$BE$550,$C385,H$196),),INDEX($D$385:$BE$550,$C385,H$196)))</f>
        <v>A125553193X</v>
      </c>
    </row>
    <row r="17" spans="1:23">
      <c r="A17" s="52"/>
      <c r="B17" s="53" t="s">
        <v>12687</v>
      </c>
      <c r="C17" s="51" cm="1">
        <f t="array" ref="C17">IF(INDEX($D$209:$BE$374,$C210,C$196)=0,"",INDEX($D$209:$BE$374,$C210,C$196))</f>
        <v>24.928000000000001</v>
      </c>
      <c r="D17" s="51" cm="1">
        <f t="array" ref="D17">IF(INDEX($D$209:$BE$374,$C210,D$196)=0,"",INDEX($D$209:$BE$374,$C210,D$196))</f>
        <v>38.719000000000001</v>
      </c>
      <c r="E17" s="51" cm="1">
        <f t="array" ref="E17">IF(INDEX($D$209:$BE$374,$C210,E$196)=0,"",INDEX($D$209:$BE$374,$C210,E$196))</f>
        <v>81.725999999999999</v>
      </c>
      <c r="F17" s="51" cm="1">
        <f t="array" ref="F17">IF(INDEX($D$209:$BE$374,$C210,F$196)=0,"",INDEX($D$209:$BE$374,$C210,F$196))</f>
        <v>105.42</v>
      </c>
      <c r="G17" s="51" cm="1">
        <f t="array" ref="G17">IF(INDEX($D$209:$BE$374,$C210,G$196)=0,"",INDEX($D$209:$BE$374,$C210,G$196))</f>
        <v>250.792</v>
      </c>
      <c r="H17" s="51" cm="1">
        <f t="array" ref="H17">IF(INDEX($D$209:$BE$374,$C210,H$196)=0,"",INDEX($D$209:$BE$374,$C210,H$196))</f>
        <v>29.021999999999998</v>
      </c>
      <c r="I17" s="51"/>
      <c r="J17" s="54" t="str" cm="1">
        <f t="array" ref="J17">IF(HYPERLINK(TEXT("#"&amp;INDEX($D$385:$BE$550,$C386,C$196),),INDEX($D$385:$BE$550,$C386,C$196))=0,"",HYPERLINK(TEXT("#"&amp;INDEX($D$385:$BE$550,$C386,C$196),),INDEX($D$385:$BE$550,$C386,C$196)))</f>
        <v>A125554752A</v>
      </c>
      <c r="K17" s="54" t="str" cm="1">
        <f t="array" ref="K17">IF(HYPERLINK(TEXT("#"&amp;INDEX($D$385:$BE$550,$C386,D$196),),INDEX($D$385:$BE$550,$C386,D$196))=0,"",HYPERLINK(TEXT("#"&amp;INDEX($D$385:$BE$550,$C386,D$196),),INDEX($D$385:$BE$550,$C386,D$196)))</f>
        <v>A125549136A</v>
      </c>
      <c r="L17" s="54" t="str" cm="1">
        <f t="array" ref="L17">IF(HYPERLINK(TEXT("#"&amp;INDEX($D$385:$BE$550,$C386,E$196),),INDEX($D$385:$BE$550,$C386,E$196))=0,"",HYPERLINK(TEXT("#"&amp;INDEX($D$385:$BE$550,$C386,E$196),),INDEX($D$385:$BE$550,$C386,E$196)))</f>
        <v>A125557560L</v>
      </c>
      <c r="M17" s="54" t="str" cm="1">
        <f t="array" ref="M17">IF(HYPERLINK(TEXT("#"&amp;INDEX($D$385:$BE$550,$C386,F$196),),INDEX($D$385:$BE$550,$C386,F$196))=0,"",HYPERLINK(TEXT("#"&amp;INDEX($D$385:$BE$550,$C386,F$196),),INDEX($D$385:$BE$550,$C386,F$196)))</f>
        <v>A125560368W</v>
      </c>
      <c r="N17" s="54" t="str" cm="1">
        <f t="array" ref="N17">IF(HYPERLINK(TEXT("#"&amp;INDEX($D$385:$BE$550,$C386,G$196),),INDEX($D$385:$BE$550,$C386,G$196))=0,"",HYPERLINK(TEXT("#"&amp;INDEX($D$385:$BE$550,$C386,G$196),),INDEX($D$385:$BE$550,$C386,G$196)))</f>
        <v>A125551944R</v>
      </c>
      <c r="O17" s="54" t="str" cm="1">
        <f t="array" ref="O17">IF(HYPERLINK(TEXT("#"&amp;INDEX($D$385:$BE$550,$C386,H$196),),INDEX($D$385:$BE$550,$C386,H$196))=0,"",HYPERLINK(TEXT("#"&amp;INDEX($D$385:$BE$550,$C386,H$196),),INDEX($D$385:$BE$550,$C386,H$196)))</f>
        <v>A125551945T</v>
      </c>
    </row>
    <row r="18" spans="1:23">
      <c r="A18" s="52"/>
      <c r="B18" s="53" t="s">
        <v>12688</v>
      </c>
      <c r="C18" s="51" cm="1">
        <f t="array" ref="C18">IF(INDEX($D$209:$BE$374,$C211,C$196)=0,"",INDEX($D$209:$BE$374,$C211,C$196))</f>
        <v>23.286999999999999</v>
      </c>
      <c r="D18" s="51" cm="1">
        <f t="array" ref="D18">IF(INDEX($D$209:$BE$374,$C211,D$196)=0,"",INDEX($D$209:$BE$374,$C211,D$196))</f>
        <v>38.017000000000003</v>
      </c>
      <c r="E18" s="51" cm="1">
        <f t="array" ref="E18">IF(INDEX($D$209:$BE$374,$C211,E$196)=0,"",INDEX($D$209:$BE$374,$C211,E$196))</f>
        <v>51.94</v>
      </c>
      <c r="F18" s="51" cm="1">
        <f t="array" ref="F18">IF(INDEX($D$209:$BE$374,$C211,F$196)=0,"",INDEX($D$209:$BE$374,$C211,F$196))</f>
        <v>74.56</v>
      </c>
      <c r="G18" s="51" cm="1">
        <f t="array" ref="G18">IF(INDEX($D$209:$BE$374,$C211,G$196)=0,"",INDEX($D$209:$BE$374,$C211,G$196))</f>
        <v>187.803</v>
      </c>
      <c r="H18" s="51" cm="1">
        <f t="array" ref="H18">IF(INDEX($D$209:$BE$374,$C211,H$196)=0,"",INDEX($D$209:$BE$374,$C211,H$196))</f>
        <v>26</v>
      </c>
      <c r="I18" s="51"/>
      <c r="J18" s="54" t="str" cm="1">
        <f t="array" ref="J18">IF(HYPERLINK(TEXT("#"&amp;INDEX($D$385:$BE$550,$C387,C$196),),INDEX($D$385:$BE$550,$C387,C$196))=0,"",HYPERLINK(TEXT("#"&amp;INDEX($D$385:$BE$550,$C387,C$196),),INDEX($D$385:$BE$550,$C387,C$196)))</f>
        <v>A125556312J</v>
      </c>
      <c r="K18" s="54" t="str" cm="1">
        <f t="array" ref="K18">IF(HYPERLINK(TEXT("#"&amp;INDEX($D$385:$BE$550,$C387,D$196),),INDEX($D$385:$BE$550,$C387,D$196))=0,"",HYPERLINK(TEXT("#"&amp;INDEX($D$385:$BE$550,$C387,D$196),),INDEX($D$385:$BE$550,$C387,D$196)))</f>
        <v>A125550696W</v>
      </c>
      <c r="L18" s="54" t="str" cm="1">
        <f t="array" ref="L18">IF(HYPERLINK(TEXT("#"&amp;INDEX($D$385:$BE$550,$C387,E$196),),INDEX($D$385:$BE$550,$C387,E$196))=0,"",HYPERLINK(TEXT("#"&amp;INDEX($D$385:$BE$550,$C387,E$196),),INDEX($D$385:$BE$550,$C387,E$196)))</f>
        <v>A125559120V</v>
      </c>
      <c r="M18" s="54" t="str" cm="1">
        <f t="array" ref="M18">IF(HYPERLINK(TEXT("#"&amp;INDEX($D$385:$BE$550,$C387,F$196),),INDEX($D$385:$BE$550,$C387,F$196))=0,"",HYPERLINK(TEXT("#"&amp;INDEX($D$385:$BE$550,$C387,F$196),),INDEX($D$385:$BE$550,$C387,F$196)))</f>
        <v>A125561928A</v>
      </c>
      <c r="N18" s="54" t="str" cm="1">
        <f t="array" ref="N18">IF(HYPERLINK(TEXT("#"&amp;INDEX($D$385:$BE$550,$C387,G$196),),INDEX($D$385:$BE$550,$C387,G$196))=0,"",HYPERLINK(TEXT("#"&amp;INDEX($D$385:$BE$550,$C387,G$196),),INDEX($D$385:$BE$550,$C387,G$196)))</f>
        <v>A125553504W</v>
      </c>
      <c r="O18" s="54" t="str" cm="1">
        <f t="array" ref="O18">IF(HYPERLINK(TEXT("#"&amp;INDEX($D$385:$BE$550,$C387,H$196),),INDEX($D$385:$BE$550,$C387,H$196))=0,"",HYPERLINK(TEXT("#"&amp;INDEX($D$385:$BE$550,$C387,H$196),),INDEX($D$385:$BE$550,$C387,H$196)))</f>
        <v>A125553505X</v>
      </c>
    </row>
    <row r="19" spans="1:23">
      <c r="A19" s="52"/>
      <c r="B19" s="53" t="s">
        <v>12689</v>
      </c>
      <c r="C19" s="51" cm="1">
        <f t="array" ref="C19">IF(INDEX($D$209:$BE$374,$C212,C$196)=0,"",INDEX($D$209:$BE$374,$C212,C$196))</f>
        <v>7.9409999999999998</v>
      </c>
      <c r="D19" s="51" cm="1">
        <f t="array" ref="D19">IF(INDEX($D$209:$BE$374,$C212,D$196)=0,"",INDEX($D$209:$BE$374,$C212,D$196))</f>
        <v>13.573</v>
      </c>
      <c r="E19" s="51" cm="1">
        <f t="array" ref="E19">IF(INDEX($D$209:$BE$374,$C212,E$196)=0,"",INDEX($D$209:$BE$374,$C212,E$196))</f>
        <v>16.157</v>
      </c>
      <c r="F19" s="51" cm="1">
        <f t="array" ref="F19">IF(INDEX($D$209:$BE$374,$C212,F$196)=0,"",INDEX($D$209:$BE$374,$C212,F$196))</f>
        <v>28.381</v>
      </c>
      <c r="G19" s="51" cm="1">
        <f t="array" ref="G19">IF(INDEX($D$209:$BE$374,$C212,G$196)=0,"",INDEX($D$209:$BE$374,$C212,G$196))</f>
        <v>66.052000000000007</v>
      </c>
      <c r="H19" s="51" cm="1">
        <f t="array" ref="H19">IF(INDEX($D$209:$BE$374,$C212,H$196)=0,"",INDEX($D$209:$BE$374,$C212,H$196))</f>
        <v>33.08</v>
      </c>
      <c r="I19" s="51"/>
      <c r="J19" s="54" t="str" cm="1">
        <f t="array" ref="J19">IF(HYPERLINK(TEXT("#"&amp;INDEX($D$385:$BE$550,$C388,C$196),),INDEX($D$385:$BE$550,$C388,C$196))=0,"",HYPERLINK(TEXT("#"&amp;INDEX($D$385:$BE$550,$C388,C$196),),INDEX($D$385:$BE$550,$C388,C$196)))</f>
        <v>A125556624V</v>
      </c>
      <c r="K19" s="54" t="str" cm="1">
        <f t="array" ref="K19">IF(HYPERLINK(TEXT("#"&amp;INDEX($D$385:$BE$550,$C388,D$196),),INDEX($D$385:$BE$550,$C388,D$196))=0,"",HYPERLINK(TEXT("#"&amp;INDEX($D$385:$BE$550,$C388,D$196),),INDEX($D$385:$BE$550,$C388,D$196)))</f>
        <v>A125551008X</v>
      </c>
      <c r="L19" s="54" t="str" cm="1">
        <f t="array" ref="L19">IF(HYPERLINK(TEXT("#"&amp;INDEX($D$385:$BE$550,$C388,E$196),),INDEX($D$385:$BE$550,$C388,E$196))=0,"",HYPERLINK(TEXT("#"&amp;INDEX($D$385:$BE$550,$C388,E$196),),INDEX($D$385:$BE$550,$C388,E$196)))</f>
        <v>A125559432F</v>
      </c>
      <c r="M19" s="54" t="str" cm="1">
        <f t="array" ref="M19">IF(HYPERLINK(TEXT("#"&amp;INDEX($D$385:$BE$550,$C388,F$196),),INDEX($D$385:$BE$550,$C388,F$196))=0,"",HYPERLINK(TEXT("#"&amp;INDEX($D$385:$BE$550,$C388,F$196),),INDEX($D$385:$BE$550,$C388,F$196)))</f>
        <v>A125562240W</v>
      </c>
      <c r="N19" s="54" t="str" cm="1">
        <f t="array" ref="N19">IF(HYPERLINK(TEXT("#"&amp;INDEX($D$385:$BE$550,$C388,G$196),),INDEX($D$385:$BE$550,$C388,G$196))=0,"",HYPERLINK(TEXT("#"&amp;INDEX($D$385:$BE$550,$C388,G$196),),INDEX($D$385:$BE$550,$C388,G$196)))</f>
        <v>A125553816J</v>
      </c>
      <c r="O19" s="54" t="str" cm="1">
        <f t="array" ref="O19">IF(HYPERLINK(TEXT("#"&amp;INDEX($D$385:$BE$550,$C388,H$196),),INDEX($D$385:$BE$550,$C388,H$196))=0,"",HYPERLINK(TEXT("#"&amp;INDEX($D$385:$BE$550,$C388,H$196),),INDEX($D$385:$BE$550,$C388,H$196)))</f>
        <v>A125553817K</v>
      </c>
    </row>
    <row r="20" spans="1:23">
      <c r="A20" s="52"/>
      <c r="B20" s="53" t="s">
        <v>12690</v>
      </c>
      <c r="C20" s="51" cm="1">
        <f t="array" ref="C20">IF(INDEX($D$209:$BE$374,$C213,C$196)=0,"",INDEX($D$209:$BE$374,$C213,C$196))</f>
        <v>13.401</v>
      </c>
      <c r="D20" s="51" cm="1">
        <f t="array" ref="D20">IF(INDEX($D$209:$BE$374,$C213,D$196)=0,"",INDEX($D$209:$BE$374,$C213,D$196))</f>
        <v>17.882999999999999</v>
      </c>
      <c r="E20" s="51" cm="1">
        <f t="array" ref="E20">IF(INDEX($D$209:$BE$374,$C213,E$196)=0,"",INDEX($D$209:$BE$374,$C213,E$196))</f>
        <v>26.527000000000001</v>
      </c>
      <c r="F20" s="51" cm="1">
        <f t="array" ref="F20">IF(INDEX($D$209:$BE$374,$C213,F$196)=0,"",INDEX($D$209:$BE$374,$C213,F$196))</f>
        <v>29.841000000000001</v>
      </c>
      <c r="G20" s="51" cm="1">
        <f t="array" ref="G20">IF(INDEX($D$209:$BE$374,$C213,G$196)=0,"",INDEX($D$209:$BE$374,$C213,G$196))</f>
        <v>87.653000000000006</v>
      </c>
      <c r="H20" s="51" cm="1">
        <f t="array" ref="H20">IF(INDEX($D$209:$BE$374,$C213,H$196)=0,"",INDEX($D$209:$BE$374,$C213,H$196))</f>
        <v>26</v>
      </c>
      <c r="I20" s="51"/>
      <c r="J20" s="54" t="str" cm="1">
        <f t="array" ref="J20">IF(HYPERLINK(TEXT("#"&amp;INDEX($D$385:$BE$550,$C389,C$196),),INDEX($D$385:$BE$550,$C389,C$196))=0,"",HYPERLINK(TEXT("#"&amp;INDEX($D$385:$BE$550,$C389,C$196),),INDEX($D$385:$BE$550,$C389,C$196)))</f>
        <v>A125555064R</v>
      </c>
      <c r="K20" s="54" t="str" cm="1">
        <f t="array" ref="K20">IF(HYPERLINK(TEXT("#"&amp;INDEX($D$385:$BE$550,$C389,D$196),),INDEX($D$385:$BE$550,$C389,D$196))=0,"",HYPERLINK(TEXT("#"&amp;INDEX($D$385:$BE$550,$C389,D$196),),INDEX($D$385:$BE$550,$C389,D$196)))</f>
        <v>A125549448L</v>
      </c>
      <c r="L20" s="54" t="str" cm="1">
        <f t="array" ref="L20">IF(HYPERLINK(TEXT("#"&amp;INDEX($D$385:$BE$550,$C389,E$196),),INDEX($D$385:$BE$550,$C389,E$196))=0,"",HYPERLINK(TEXT("#"&amp;INDEX($D$385:$BE$550,$C389,E$196),),INDEX($D$385:$BE$550,$C389,E$196)))</f>
        <v>A125557872X</v>
      </c>
      <c r="M20" s="54" t="str" cm="1">
        <f t="array" ref="M20">IF(HYPERLINK(TEXT("#"&amp;INDEX($D$385:$BE$550,$C389,F$196),),INDEX($D$385:$BE$550,$C389,F$196))=0,"",HYPERLINK(TEXT("#"&amp;INDEX($D$385:$BE$550,$C389,F$196),),INDEX($D$385:$BE$550,$C389,F$196)))</f>
        <v>A125560680R</v>
      </c>
      <c r="N20" s="54" t="str" cm="1">
        <f t="array" ref="N20">IF(HYPERLINK(TEXT("#"&amp;INDEX($D$385:$BE$550,$C389,G$196),),INDEX($D$385:$BE$550,$C389,G$196))=0,"",HYPERLINK(TEXT("#"&amp;INDEX($D$385:$BE$550,$C389,G$196),),INDEX($D$385:$BE$550,$C389,G$196)))</f>
        <v>A125552256C</v>
      </c>
      <c r="O20" s="54" t="str" cm="1">
        <f t="array" ref="O20">IF(HYPERLINK(TEXT("#"&amp;INDEX($D$385:$BE$550,$C389,H$196),),INDEX($D$385:$BE$550,$C389,H$196))=0,"",HYPERLINK(TEXT("#"&amp;INDEX($D$385:$BE$550,$C389,H$196),),INDEX($D$385:$BE$550,$C389,H$196)))</f>
        <v>A125552257F</v>
      </c>
    </row>
    <row r="21" spans="1:23">
      <c r="A21" s="52"/>
      <c r="B21" s="53" t="s">
        <v>12691</v>
      </c>
      <c r="C21" s="51" cm="1">
        <f t="array" ref="C21">IF(INDEX($D$209:$BE$374,$C214,C$196)=0,"",INDEX($D$209:$BE$374,$C214,C$196))</f>
        <v>2.6040000000000001</v>
      </c>
      <c r="D21" s="51" cm="1">
        <f t="array" ref="D21">IF(INDEX($D$209:$BE$374,$C214,D$196)=0,"",INDEX($D$209:$BE$374,$C214,D$196))</f>
        <v>4.0990000000000002</v>
      </c>
      <c r="E21" s="51" cm="1">
        <f t="array" ref="E21">IF(INDEX($D$209:$BE$374,$C214,E$196)=0,"",INDEX($D$209:$BE$374,$C214,E$196))</f>
        <v>6.08</v>
      </c>
      <c r="F21" s="51" cm="1">
        <f t="array" ref="F21">IF(INDEX($D$209:$BE$374,$C214,F$196)=0,"",INDEX($D$209:$BE$374,$C214,F$196))</f>
        <v>6.798</v>
      </c>
      <c r="G21" s="51" cm="1">
        <f t="array" ref="G21">IF(INDEX($D$209:$BE$374,$C214,G$196)=0,"",INDEX($D$209:$BE$374,$C214,G$196))</f>
        <v>19.579999999999998</v>
      </c>
      <c r="H21" s="51" cm="1">
        <f t="array" ref="H21">IF(INDEX($D$209:$BE$374,$C214,H$196)=0,"",INDEX($D$209:$BE$374,$C214,H$196))</f>
        <v>26</v>
      </c>
      <c r="I21" s="51"/>
      <c r="J21" s="54" t="str" cm="1">
        <f t="array" ref="J21">IF(HYPERLINK(TEXT("#"&amp;INDEX($D$385:$BE$550,$C390,C$196),),INDEX($D$385:$BE$550,$C390,C$196))=0,"",HYPERLINK(TEXT("#"&amp;INDEX($D$385:$BE$550,$C390,C$196),),INDEX($D$385:$BE$550,$C390,C$196)))</f>
        <v>A125555376A</v>
      </c>
      <c r="K21" s="54" t="str" cm="1">
        <f t="array" ref="K21">IF(HYPERLINK(TEXT("#"&amp;INDEX($D$385:$BE$550,$C390,D$196),),INDEX($D$385:$BE$550,$C390,D$196))=0,"",HYPERLINK(TEXT("#"&amp;INDEX($D$385:$BE$550,$C390,D$196),),INDEX($D$385:$BE$550,$C390,D$196)))</f>
        <v>A125549760F</v>
      </c>
      <c r="L21" s="54" t="str" cm="1">
        <f t="array" ref="L21">IF(HYPERLINK(TEXT("#"&amp;INDEX($D$385:$BE$550,$C390,E$196),),INDEX($D$385:$BE$550,$C390,E$196))=0,"",HYPERLINK(TEXT("#"&amp;INDEX($D$385:$BE$550,$C390,E$196),),INDEX($D$385:$BE$550,$C390,E$196)))</f>
        <v>A125558184L</v>
      </c>
      <c r="M21" s="54" t="str" cm="1">
        <f t="array" ref="M21">IF(HYPERLINK(TEXT("#"&amp;INDEX($D$385:$BE$550,$C390,F$196),),INDEX($D$385:$BE$550,$C390,F$196))=0,"",HYPERLINK(TEXT("#"&amp;INDEX($D$385:$BE$550,$C390,F$196),),INDEX($D$385:$BE$550,$C390,F$196)))</f>
        <v>A125560992A</v>
      </c>
      <c r="N21" s="54" t="str" cm="1">
        <f t="array" ref="N21">IF(HYPERLINK(TEXT("#"&amp;INDEX($D$385:$BE$550,$C390,G$196),),INDEX($D$385:$BE$550,$C390,G$196))=0,"",HYPERLINK(TEXT("#"&amp;INDEX($D$385:$BE$550,$C390,G$196),),INDEX($D$385:$BE$550,$C390,G$196)))</f>
        <v>A125552568R</v>
      </c>
      <c r="O21" s="54" t="str" cm="1">
        <f t="array" ref="O21">IF(HYPERLINK(TEXT("#"&amp;INDEX($D$385:$BE$550,$C390,H$196),),INDEX($D$385:$BE$550,$C390,H$196))=0,"",HYPERLINK(TEXT("#"&amp;INDEX($D$385:$BE$550,$C390,H$196),),INDEX($D$385:$BE$550,$C390,H$196)))</f>
        <v>A125552569T</v>
      </c>
    </row>
    <row r="22" spans="1:23">
      <c r="A22" s="52"/>
      <c r="B22" s="53" t="s">
        <v>12692</v>
      </c>
      <c r="C22" s="51" cm="1">
        <f t="array" ref="C22">IF(INDEX($D$209:$BE$374,$C215,C$196)=0,"",INDEX($D$209:$BE$374,$C215,C$196))</f>
        <v>0.35499999999999998</v>
      </c>
      <c r="D22" s="51" cm="1">
        <f t="array" ref="D22">IF(INDEX($D$209:$BE$374,$C215,D$196)=0,"",INDEX($D$209:$BE$374,$C215,D$196))</f>
        <v>1.5209999999999999</v>
      </c>
      <c r="E22" s="51" cm="1">
        <f t="array" ref="E22">IF(INDEX($D$209:$BE$374,$C215,E$196)=0,"",INDEX($D$209:$BE$374,$C215,E$196))</f>
        <v>0.84799999999999998</v>
      </c>
      <c r="F22" s="51" cm="1">
        <f t="array" ref="F22">IF(INDEX($D$209:$BE$374,$C215,F$196)=0,"",INDEX($D$209:$BE$374,$C215,F$196))</f>
        <v>1.841</v>
      </c>
      <c r="G22" s="51" cm="1">
        <f t="array" ref="G22">IF(INDEX($D$209:$BE$374,$C215,G$196)=0,"",INDEX($D$209:$BE$374,$C215,G$196))</f>
        <v>4.5659999999999998</v>
      </c>
      <c r="H22" s="51" cm="1">
        <f t="array" ref="H22">IF(INDEX($D$209:$BE$374,$C215,H$196)=0,"",INDEX($D$209:$BE$374,$C215,H$196))</f>
        <v>25.628</v>
      </c>
      <c r="I22" s="51"/>
      <c r="J22" s="54" t="str" cm="1">
        <f t="array" ref="J22">IF(HYPERLINK(TEXT("#"&amp;INDEX($D$385:$BE$550,$C391,C$196),),INDEX($D$385:$BE$550,$C391,C$196))=0,"",HYPERLINK(TEXT("#"&amp;INDEX($D$385:$BE$550,$C391,C$196),),INDEX($D$385:$BE$550,$C391,C$196)))</f>
        <v>A125555688L</v>
      </c>
      <c r="K22" s="54" t="str" cm="1">
        <f t="array" ref="K22">IF(HYPERLINK(TEXT("#"&amp;INDEX($D$385:$BE$550,$C391,D$196),),INDEX($D$385:$BE$550,$C391,D$196))=0,"",HYPERLINK(TEXT("#"&amp;INDEX($D$385:$BE$550,$C391,D$196),),INDEX($D$385:$BE$550,$C391,D$196)))</f>
        <v>A125550072X</v>
      </c>
      <c r="L22" s="54" t="str" cm="1">
        <f t="array" ref="L22">IF(HYPERLINK(TEXT("#"&amp;INDEX($D$385:$BE$550,$C391,E$196),),INDEX($D$385:$BE$550,$C391,E$196))=0,"",HYPERLINK(TEXT("#"&amp;INDEX($D$385:$BE$550,$C391,E$196),),INDEX($D$385:$BE$550,$C391,E$196)))</f>
        <v>A125558496X</v>
      </c>
      <c r="M22" s="54" t="str" cm="1">
        <f t="array" ref="M22">IF(HYPERLINK(TEXT("#"&amp;INDEX($D$385:$BE$550,$C391,F$196),),INDEX($D$385:$BE$550,$C391,F$196))=0,"",HYPERLINK(TEXT("#"&amp;INDEX($D$385:$BE$550,$C391,F$196),),INDEX($D$385:$BE$550,$C391,F$196)))</f>
        <v>A125561304C</v>
      </c>
      <c r="N22" s="54" t="str" cm="1">
        <f t="array" ref="N22">IF(HYPERLINK(TEXT("#"&amp;INDEX($D$385:$BE$550,$C391,G$196),),INDEX($D$385:$BE$550,$C391,G$196))=0,"",HYPERLINK(TEXT("#"&amp;INDEX($D$385:$BE$550,$C391,G$196),),INDEX($D$385:$BE$550,$C391,G$196)))</f>
        <v>A125552880J</v>
      </c>
      <c r="O22" s="54" t="str" cm="1">
        <f t="array" ref="O22">IF(HYPERLINK(TEXT("#"&amp;INDEX($D$385:$BE$550,$C391,H$196),),INDEX($D$385:$BE$550,$C391,H$196))=0,"",HYPERLINK(TEXT("#"&amp;INDEX($D$385:$BE$550,$C391,H$196),),INDEX($D$385:$BE$550,$C391,H$196)))</f>
        <v>A125552881K</v>
      </c>
    </row>
    <row r="23" spans="1:23">
      <c r="A23" s="52"/>
      <c r="B23" s="53" t="s">
        <v>12693</v>
      </c>
      <c r="C23" s="51" cm="1">
        <f t="array" ref="C23">IF(INDEX($D$209:$BE$374,$C216,C$196)=0,"",INDEX($D$209:$BE$374,$C216,C$196))</f>
        <v>1.0289999999999999</v>
      </c>
      <c r="D23" s="51" cm="1">
        <f t="array" ref="D23">IF(INDEX($D$209:$BE$374,$C216,D$196)=0,"",INDEX($D$209:$BE$374,$C216,D$196))</f>
        <v>2.6850000000000001</v>
      </c>
      <c r="E23" s="51" cm="1">
        <f t="array" ref="E23">IF(INDEX($D$209:$BE$374,$C216,E$196)=0,"",INDEX($D$209:$BE$374,$C216,E$196))</f>
        <v>3.3650000000000002</v>
      </c>
      <c r="F23" s="51" cm="1">
        <f t="array" ref="F23">IF(INDEX($D$209:$BE$374,$C216,F$196)=0,"",INDEX($D$209:$BE$374,$C216,F$196))</f>
        <v>5.58</v>
      </c>
      <c r="G23" s="51" cm="1">
        <f t="array" ref="G23">IF(INDEX($D$209:$BE$374,$C216,G$196)=0,"",INDEX($D$209:$BE$374,$C216,G$196))</f>
        <v>12.659000000000001</v>
      </c>
      <c r="H23" s="51" cm="1">
        <f t="array" ref="H23">IF(INDEX($D$209:$BE$374,$C216,H$196)=0,"",INDEX($D$209:$BE$374,$C216,H$196))</f>
        <v>34.06</v>
      </c>
      <c r="I23" s="51"/>
      <c r="J23" s="54" t="str" cm="1">
        <f t="array" ref="J23">IF(HYPERLINK(TEXT("#"&amp;INDEX($D$385:$BE$550,$C392,C$196),),INDEX($D$385:$BE$550,$C392,C$196))=0,"",HYPERLINK(TEXT("#"&amp;INDEX($D$385:$BE$550,$C392,C$196),),INDEX($D$385:$BE$550,$C392,C$196)))</f>
        <v>A125554440R</v>
      </c>
      <c r="K23" s="54" t="str" cm="1">
        <f t="array" ref="K23">IF(HYPERLINK(TEXT("#"&amp;INDEX($D$385:$BE$550,$C392,D$196),),INDEX($D$385:$BE$550,$C392,D$196))=0,"",HYPERLINK(TEXT("#"&amp;INDEX($D$385:$BE$550,$C392,D$196),),INDEX($D$385:$BE$550,$C392,D$196)))</f>
        <v>A125548824L</v>
      </c>
      <c r="L23" s="54" t="str" cm="1">
        <f t="array" ref="L23">IF(HYPERLINK(TEXT("#"&amp;INDEX($D$385:$BE$550,$C392,E$196),),INDEX($D$385:$BE$550,$C392,E$196))=0,"",HYPERLINK(TEXT("#"&amp;INDEX($D$385:$BE$550,$C392,E$196),),INDEX($D$385:$BE$550,$C392,E$196)))</f>
        <v>A125557248V</v>
      </c>
      <c r="M23" s="54" t="str" cm="1">
        <f t="array" ref="M23">IF(HYPERLINK(TEXT("#"&amp;INDEX($D$385:$BE$550,$C392,F$196),),INDEX($D$385:$BE$550,$C392,F$196))=0,"",HYPERLINK(TEXT("#"&amp;INDEX($D$385:$BE$550,$C392,F$196),),INDEX($D$385:$BE$550,$C392,F$196)))</f>
        <v>A125560056K</v>
      </c>
      <c r="N23" s="54" t="str" cm="1">
        <f t="array" ref="N23">IF(HYPERLINK(TEXT("#"&amp;INDEX($D$385:$BE$550,$C392,G$196),),INDEX($D$385:$BE$550,$C392,G$196))=0,"",HYPERLINK(TEXT("#"&amp;INDEX($D$385:$BE$550,$C392,G$196),),INDEX($D$385:$BE$550,$C392,G$196)))</f>
        <v>A125551632C</v>
      </c>
      <c r="O23" s="54" t="str" cm="1">
        <f t="array" ref="O23">IF(HYPERLINK(TEXT("#"&amp;INDEX($D$385:$BE$550,$C392,H$196),),INDEX($D$385:$BE$550,$C392,H$196))=0,"",HYPERLINK(TEXT("#"&amp;INDEX($D$385:$BE$550,$C392,H$196),),INDEX($D$385:$BE$550,$C392,H$196)))</f>
        <v>A125551633F</v>
      </c>
    </row>
    <row r="24" spans="1:23">
      <c r="A24" s="48" t="s">
        <v>12694</v>
      </c>
      <c r="B24" s="55"/>
      <c r="C24" s="51"/>
      <c r="D24" s="51"/>
      <c r="E24" s="51"/>
      <c r="F24" s="51"/>
      <c r="G24" s="51"/>
      <c r="H24" s="51"/>
      <c r="I24" s="51"/>
      <c r="J24" s="54"/>
      <c r="K24" s="54"/>
      <c r="L24" s="54"/>
      <c r="M24" s="54"/>
      <c r="N24" s="54"/>
      <c r="O24" s="54"/>
    </row>
    <row r="25" spans="1:23">
      <c r="A25" s="48"/>
      <c r="B25" s="53" t="s">
        <v>12695</v>
      </c>
      <c r="C25" s="51" cm="1">
        <f t="array" ref="C25">INDEX($D$209:$BE$374,$C218,C$196)</f>
        <v>99.31</v>
      </c>
      <c r="D25" s="51" cm="1">
        <f t="array" ref="D25">INDEX($D$209:$BE$374,$C218,D$196)</f>
        <v>168.916</v>
      </c>
      <c r="E25" s="51" cm="1">
        <f t="array" ref="E25">INDEX($D$209:$BE$374,$C218,E$196)</f>
        <v>249.01</v>
      </c>
      <c r="F25" s="51" cm="1">
        <f t="array" ref="F25">INDEX($D$209:$BE$374,$C218,F$196)</f>
        <v>335.90800000000002</v>
      </c>
      <c r="G25" s="51" cm="1">
        <f t="array" ref="G25">INDEX($D$209:$BE$374,$C218,G$196)</f>
        <v>853.14400000000001</v>
      </c>
      <c r="H25" s="51" cm="1">
        <f t="array" ref="H25">INDEX($D$209:$BE$374,$C218,H$196)</f>
        <v>26</v>
      </c>
      <c r="I25" s="51"/>
      <c r="J25" s="54" t="str" cm="1">
        <f t="array" ref="J25">HYPERLINK(TEXT("#"&amp;INDEX($D$385:$BE$550,$C394,C$196),),INDEX($D$385:$BE$550,$C394,C$196))</f>
        <v>A125554336R</v>
      </c>
      <c r="K25" s="54" t="str" cm="1">
        <f t="array" ref="K25">HYPERLINK(TEXT("#"&amp;INDEX($D$385:$BE$550,$C394,D$196),),INDEX($D$385:$BE$550,$C394,D$196))</f>
        <v>A125548720V</v>
      </c>
      <c r="L25" s="54" t="str" cm="1">
        <f t="array" ref="L25">HYPERLINK(TEXT("#"&amp;INDEX($D$385:$BE$550,$C394,E$196),),INDEX($D$385:$BE$550,$C394,E$196))</f>
        <v>A125557144A</v>
      </c>
      <c r="M25" s="54" t="str" cm="1">
        <f t="array" ref="M25">HYPERLINK(TEXT("#"&amp;INDEX($D$385:$BE$550,$C394,F$196),),INDEX($D$385:$BE$550,$C394,F$196))</f>
        <v>A125559952K</v>
      </c>
      <c r="N25" s="54" t="str" cm="1">
        <f t="array" ref="N25">HYPERLINK(TEXT("#"&amp;INDEX($D$385:$BE$550,$C394,G$196),),INDEX($D$385:$BE$550,$C394,G$196))</f>
        <v>A125551528C</v>
      </c>
      <c r="O25" s="54" t="str" cm="1">
        <f t="array" ref="O25">HYPERLINK(TEXT("#"&amp;INDEX($D$385:$BE$550,$C394,H$196),),INDEX($D$385:$BE$550,$C394,H$196))</f>
        <v>A125551529F</v>
      </c>
    </row>
    <row r="26" spans="1:23">
      <c r="A26" s="52"/>
      <c r="B26" s="56" t="s">
        <v>12696</v>
      </c>
      <c r="C26" s="51" cm="1">
        <f t="array" ref="C26">INDEX($D$209:$BE$374,$C219,C$196)</f>
        <v>28.324999999999999</v>
      </c>
      <c r="D26" s="51" cm="1">
        <f t="array" ref="D26">INDEX($D$209:$BE$374,$C219,D$196)</f>
        <v>80.820999999999998</v>
      </c>
      <c r="E26" s="51" cm="1">
        <f t="array" ref="E26">INDEX($D$209:$BE$374,$C219,E$196)</f>
        <v>123.337</v>
      </c>
      <c r="F26" s="51" cm="1">
        <f t="array" ref="F26">INDEX($D$209:$BE$374,$C219,F$196)</f>
        <v>113.11199999999999</v>
      </c>
      <c r="G26" s="51" cm="1">
        <f t="array" ref="G26">INDEX($D$209:$BE$374,$C219,G$196)</f>
        <v>345.59500000000003</v>
      </c>
      <c r="H26" s="51" cm="1">
        <f t="array" ref="H26">INDEX($D$209:$BE$374,$C219,H$196)</f>
        <v>26</v>
      </c>
      <c r="I26" s="51"/>
      <c r="J26" s="54" t="str" cm="1">
        <f t="array" ref="J26">HYPERLINK(TEXT("#"&amp;INDEX($D$385:$BE$550,$C395,C$196),),INDEX($D$385:$BE$550,$C395,C$196))</f>
        <v>A125554224W</v>
      </c>
      <c r="K26" s="54" t="str" cm="1">
        <f t="array" ref="K26">HYPERLINK(TEXT("#"&amp;INDEX($D$385:$BE$550,$C395,D$196),),INDEX($D$385:$BE$550,$C395,D$196))</f>
        <v>A125548608V</v>
      </c>
      <c r="L26" s="54" t="str" cm="1">
        <f t="array" ref="L26">HYPERLINK(TEXT("#"&amp;INDEX($D$385:$BE$550,$C395,E$196),),INDEX($D$385:$BE$550,$C395,E$196))</f>
        <v>A125557032J</v>
      </c>
      <c r="M26" s="54" t="str" cm="1">
        <f t="array" ref="M26">HYPERLINK(TEXT("#"&amp;INDEX($D$385:$BE$550,$C395,F$196),),INDEX($D$385:$BE$550,$C395,F$196))</f>
        <v>A125559840T</v>
      </c>
      <c r="N26" s="54" t="str" cm="1">
        <f t="array" ref="N26">HYPERLINK(TEXT("#"&amp;INDEX($D$385:$BE$550,$C395,G$196),),INDEX($D$385:$BE$550,$C395,G$196))</f>
        <v>A125551416K</v>
      </c>
      <c r="O26" s="54" t="str" cm="1">
        <f t="array" ref="O26">HYPERLINK(TEXT("#"&amp;INDEX($D$385:$BE$550,$C395,H$196),),INDEX($D$385:$BE$550,$C395,H$196))</f>
        <v>A125551417L</v>
      </c>
    </row>
    <row r="27" spans="1:23">
      <c r="A27" s="52"/>
      <c r="B27" s="56" t="s">
        <v>12697</v>
      </c>
      <c r="C27" s="51" cm="1">
        <f t="array" ref="C27">INDEX($D$209:$BE$374,$C220,C$196)</f>
        <v>45.564</v>
      </c>
      <c r="D27" s="51" cm="1">
        <f t="array" ref="D27">INDEX($D$209:$BE$374,$C220,D$196)</f>
        <v>54.645000000000003</v>
      </c>
      <c r="E27" s="51" cm="1">
        <f t="array" ref="E27">INDEX($D$209:$BE$374,$C220,E$196)</f>
        <v>77.522000000000006</v>
      </c>
      <c r="F27" s="51" cm="1">
        <f t="array" ref="F27">INDEX($D$209:$BE$374,$C220,F$196)</f>
        <v>135.71899999999999</v>
      </c>
      <c r="G27" s="51" cm="1">
        <f t="array" ref="G27">INDEX($D$209:$BE$374,$C220,G$196)</f>
        <v>313.44900000000001</v>
      </c>
      <c r="H27" s="51" cm="1">
        <f t="array" ref="H27">INDEX($D$209:$BE$374,$C220,H$196)</f>
        <v>28.210999999999999</v>
      </c>
      <c r="I27" s="51"/>
      <c r="J27" s="54" t="str" cm="1">
        <f t="array" ref="J27">HYPERLINK(TEXT("#"&amp;INDEX($D$385:$BE$550,$C396,C$196),),INDEX($D$385:$BE$550,$C396,C$196))</f>
        <v>A125554344R</v>
      </c>
      <c r="K27" s="54" t="str" cm="1">
        <f t="array" ref="K27">HYPERLINK(TEXT("#"&amp;INDEX($D$385:$BE$550,$C396,D$196),),INDEX($D$385:$BE$550,$C396,D$196))</f>
        <v>A125548728L</v>
      </c>
      <c r="L27" s="54" t="str" cm="1">
        <f t="array" ref="L27">HYPERLINK(TEXT("#"&amp;INDEX($D$385:$BE$550,$C396,E$196),),INDEX($D$385:$BE$550,$C396,E$196))</f>
        <v>A125557152A</v>
      </c>
      <c r="M27" s="54" t="str" cm="1">
        <f t="array" ref="M27">HYPERLINK(TEXT("#"&amp;INDEX($D$385:$BE$550,$C396,F$196),),INDEX($D$385:$BE$550,$C396,F$196))</f>
        <v>A125559960K</v>
      </c>
      <c r="N27" s="54" t="str" cm="1">
        <f t="array" ref="N27">HYPERLINK(TEXT("#"&amp;INDEX($D$385:$BE$550,$C396,G$196),),INDEX($D$385:$BE$550,$C396,G$196))</f>
        <v>A125551536C</v>
      </c>
      <c r="O27" s="54" t="str" cm="1">
        <f t="array" ref="O27">HYPERLINK(TEXT("#"&amp;INDEX($D$385:$BE$550,$C396,H$196),),INDEX($D$385:$BE$550,$C396,H$196))</f>
        <v>A125551537F</v>
      </c>
    </row>
    <row r="28" spans="1:23">
      <c r="A28" s="52"/>
      <c r="B28" s="57" t="s">
        <v>12698</v>
      </c>
      <c r="C28" s="51" cm="1">
        <f t="array" ref="C28">INDEX($D$209:$BE$374,$C221,C$196)</f>
        <v>30.190999999999999</v>
      </c>
      <c r="D28" s="51" cm="1">
        <f t="array" ref="D28">INDEX($D$209:$BE$374,$C221,D$196)</f>
        <v>30.27</v>
      </c>
      <c r="E28" s="51" cm="1">
        <f t="array" ref="E28">INDEX($D$209:$BE$374,$C221,E$196)</f>
        <v>47.515000000000001</v>
      </c>
      <c r="F28" s="51" cm="1">
        <f t="array" ref="F28">INDEX($D$209:$BE$374,$C221,F$196)</f>
        <v>64.902000000000001</v>
      </c>
      <c r="G28" s="51" cm="1">
        <f t="array" ref="G28">INDEX($D$209:$BE$374,$C221,G$196)</f>
        <v>172.87799999999999</v>
      </c>
      <c r="H28" s="51" cm="1">
        <f t="array" ref="H28">INDEX($D$209:$BE$374,$C221,H$196)</f>
        <v>24</v>
      </c>
      <c r="I28" s="51"/>
      <c r="J28" s="54" t="str" cm="1">
        <f t="array" ref="J28">HYPERLINK(TEXT("#"&amp;INDEX($D$385:$BE$550,$C397,C$196),),INDEX($D$385:$BE$550,$C397,C$196))</f>
        <v>A125554352R</v>
      </c>
      <c r="K28" s="54" t="str" cm="1">
        <f t="array" ref="K28">HYPERLINK(TEXT("#"&amp;INDEX($D$385:$BE$550,$C397,D$196),),INDEX($D$385:$BE$550,$C397,D$196))</f>
        <v>A125548736L</v>
      </c>
      <c r="L28" s="54" t="str" cm="1">
        <f t="array" ref="L28">HYPERLINK(TEXT("#"&amp;INDEX($D$385:$BE$550,$C397,E$196),),INDEX($D$385:$BE$550,$C397,E$196))</f>
        <v>A125557160A</v>
      </c>
      <c r="M28" s="54" t="str" cm="1">
        <f t="array" ref="M28">HYPERLINK(TEXT("#"&amp;INDEX($D$385:$BE$550,$C397,F$196),),INDEX($D$385:$BE$550,$C397,F$196))</f>
        <v>A125559968C</v>
      </c>
      <c r="N28" s="54" t="str" cm="1">
        <f t="array" ref="N28">HYPERLINK(TEXT("#"&amp;INDEX($D$385:$BE$550,$C397,G$196),),INDEX($D$385:$BE$550,$C397,G$196))</f>
        <v>A125551544C</v>
      </c>
      <c r="O28" s="54" t="str" cm="1">
        <f t="array" ref="O28">HYPERLINK(TEXT("#"&amp;INDEX($D$385:$BE$550,$C397,H$196),),INDEX($D$385:$BE$550,$C397,H$196))</f>
        <v>A125551545F</v>
      </c>
      <c r="P28" s="51"/>
      <c r="Q28" s="51"/>
      <c r="R28" s="51"/>
      <c r="S28" s="51"/>
      <c r="T28" s="51"/>
      <c r="U28" s="51"/>
      <c r="V28" s="51"/>
      <c r="W28" s="51"/>
    </row>
    <row r="29" spans="1:23">
      <c r="A29" s="52"/>
      <c r="B29" s="57" t="s">
        <v>12699</v>
      </c>
      <c r="C29" s="51" cm="1">
        <f t="array" ref="C29">INDEX($D$209:$BE$374,$C222,C$196)</f>
        <v>15.372999999999999</v>
      </c>
      <c r="D29" s="51" cm="1">
        <f t="array" ref="D29">INDEX($D$209:$BE$374,$C222,D$196)</f>
        <v>24.375</v>
      </c>
      <c r="E29" s="51" cm="1">
        <f t="array" ref="E29">INDEX($D$209:$BE$374,$C222,E$196)</f>
        <v>30.007000000000001</v>
      </c>
      <c r="F29" s="51" cm="1">
        <f t="array" ref="F29">INDEX($D$209:$BE$374,$C222,F$196)</f>
        <v>70.816000000000003</v>
      </c>
      <c r="G29" s="51" cm="1">
        <f t="array" ref="G29">INDEX($D$209:$BE$374,$C222,G$196)</f>
        <v>140.571</v>
      </c>
      <c r="H29" s="51" cm="1">
        <f t="array" ref="H29">INDEX($D$209:$BE$374,$C222,H$196)</f>
        <v>52</v>
      </c>
      <c r="I29" s="51"/>
      <c r="J29" s="54" t="str" cm="1">
        <f t="array" ref="J29">HYPERLINK(TEXT("#"&amp;INDEX($D$385:$BE$550,$C398,C$196),),INDEX($D$385:$BE$550,$C398,C$196))</f>
        <v>A125554232W</v>
      </c>
      <c r="K29" s="54" t="str" cm="1">
        <f t="array" ref="K29">HYPERLINK(TEXT("#"&amp;INDEX($D$385:$BE$550,$C398,D$196),),INDEX($D$385:$BE$550,$C398,D$196))</f>
        <v>A125548616V</v>
      </c>
      <c r="L29" s="54" t="str" cm="1">
        <f t="array" ref="L29">HYPERLINK(TEXT("#"&amp;INDEX($D$385:$BE$550,$C398,E$196),),INDEX($D$385:$BE$550,$C398,E$196))</f>
        <v>A125557040J</v>
      </c>
      <c r="M29" s="54" t="str" cm="1">
        <f t="array" ref="M29">HYPERLINK(TEXT("#"&amp;INDEX($D$385:$BE$550,$C398,F$196),),INDEX($D$385:$BE$550,$C398,F$196))</f>
        <v>A125559848K</v>
      </c>
      <c r="N29" s="54" t="str" cm="1">
        <f t="array" ref="N29">HYPERLINK(TEXT("#"&amp;INDEX($D$385:$BE$550,$C398,G$196),),INDEX($D$385:$BE$550,$C398,G$196))</f>
        <v>A125551424K</v>
      </c>
      <c r="O29" s="54" t="str" cm="1">
        <f t="array" ref="O29">HYPERLINK(TEXT("#"&amp;INDEX($D$385:$BE$550,$C398,H$196),),INDEX($D$385:$BE$550,$C398,H$196))</f>
        <v>A125551425L</v>
      </c>
      <c r="P29" s="51"/>
      <c r="Q29" s="51"/>
      <c r="R29" s="51"/>
      <c r="S29" s="51"/>
      <c r="T29" s="51"/>
      <c r="U29" s="51"/>
      <c r="V29" s="51"/>
      <c r="W29" s="51"/>
    </row>
    <row r="30" spans="1:23">
      <c r="A30" s="52"/>
      <c r="B30" s="56" t="s">
        <v>12700</v>
      </c>
      <c r="C30" s="51" cm="1">
        <f t="array" ref="C30">INDEX($D$209:$BE$374,$C223,C$196)</f>
        <v>25.420999999999999</v>
      </c>
      <c r="D30" s="51" cm="1">
        <f t="array" ref="D30">INDEX($D$209:$BE$374,$C223,D$196)</f>
        <v>33.450000000000003</v>
      </c>
      <c r="E30" s="51" cm="1">
        <f t="array" ref="E30">INDEX($D$209:$BE$374,$C223,E$196)</f>
        <v>48.152000000000001</v>
      </c>
      <c r="F30" s="51" cm="1">
        <f t="array" ref="F30">INDEX($D$209:$BE$374,$C223,F$196)</f>
        <v>87.076999999999998</v>
      </c>
      <c r="G30" s="51" cm="1">
        <f t="array" ref="G30">INDEX($D$209:$BE$374,$C223,G$196)</f>
        <v>194.09899999999999</v>
      </c>
      <c r="H30" s="51" cm="1">
        <f t="array" ref="H30">INDEX($D$209:$BE$374,$C223,H$196)</f>
        <v>30</v>
      </c>
      <c r="I30" s="51"/>
      <c r="J30" s="54" t="str" cm="1">
        <f t="array" ref="J30">HYPERLINK(TEXT("#"&amp;INDEX($D$385:$BE$550,$C399,C$196),),INDEX($D$385:$BE$550,$C399,C$196))</f>
        <v>A125554240W</v>
      </c>
      <c r="K30" s="54" t="str" cm="1">
        <f t="array" ref="K30">HYPERLINK(TEXT("#"&amp;INDEX($D$385:$BE$550,$C399,D$196),),INDEX($D$385:$BE$550,$C399,D$196))</f>
        <v>A125548624V</v>
      </c>
      <c r="L30" s="54" t="str" cm="1">
        <f t="array" ref="L30">HYPERLINK(TEXT("#"&amp;INDEX($D$385:$BE$550,$C399,E$196),),INDEX($D$385:$BE$550,$C399,E$196))</f>
        <v>A125557048A</v>
      </c>
      <c r="M30" s="54" t="str" cm="1">
        <f t="array" ref="M30">HYPERLINK(TEXT("#"&amp;INDEX($D$385:$BE$550,$C399,F$196),),INDEX($D$385:$BE$550,$C399,F$196))</f>
        <v>A125559856K</v>
      </c>
      <c r="N30" s="54" t="str" cm="1">
        <f t="array" ref="N30">HYPERLINK(TEXT("#"&amp;INDEX($D$385:$BE$550,$C399,G$196),),INDEX($D$385:$BE$550,$C399,G$196))</f>
        <v>A125551432K</v>
      </c>
      <c r="O30" s="54" t="str" cm="1">
        <f t="array" ref="O30">HYPERLINK(TEXT("#"&amp;INDEX($D$385:$BE$550,$C399,H$196),),INDEX($D$385:$BE$550,$C399,H$196))</f>
        <v>A125551433L</v>
      </c>
      <c r="P30" s="51"/>
      <c r="Q30" s="51"/>
      <c r="R30" s="51"/>
      <c r="S30" s="51"/>
      <c r="T30" s="51"/>
      <c r="U30" s="51"/>
      <c r="V30" s="51"/>
      <c r="W30" s="51"/>
    </row>
    <row r="31" spans="1:23">
      <c r="A31" s="52"/>
      <c r="B31" s="57" t="s">
        <v>12701</v>
      </c>
      <c r="C31" s="51" cm="1">
        <f t="array" ref="C31">INDEX($D$209:$BE$374,$C224,C$196)</f>
        <v>15.259</v>
      </c>
      <c r="D31" s="51" cm="1">
        <f t="array" ref="D31">INDEX($D$209:$BE$374,$C224,D$196)</f>
        <v>21.975999999999999</v>
      </c>
      <c r="E31" s="51" cm="1">
        <f t="array" ref="E31">INDEX($D$209:$BE$374,$C224,E$196)</f>
        <v>26.411000000000001</v>
      </c>
      <c r="F31" s="51" cm="1">
        <f t="array" ref="F31">INDEX($D$209:$BE$374,$C224,F$196)</f>
        <v>41.481000000000002</v>
      </c>
      <c r="G31" s="51" cm="1">
        <f t="array" ref="G31">INDEX($D$209:$BE$374,$C224,G$196)</f>
        <v>105.126</v>
      </c>
      <c r="H31" s="51" cm="1">
        <f t="array" ref="H31">INDEX($D$209:$BE$374,$C224,H$196)</f>
        <v>26</v>
      </c>
      <c r="I31" s="51"/>
      <c r="J31" s="54" t="str" cm="1">
        <f t="array" ref="J31">HYPERLINK(TEXT("#"&amp;INDEX($D$385:$BE$550,$C400,C$196),),INDEX($D$385:$BE$550,$C400,C$196))</f>
        <v>A125554304W</v>
      </c>
      <c r="K31" s="54" t="str" cm="1">
        <f t="array" ref="K31">HYPERLINK(TEXT("#"&amp;INDEX($D$385:$BE$550,$C400,D$196),),INDEX($D$385:$BE$550,$C400,D$196))</f>
        <v>A125548688F</v>
      </c>
      <c r="L31" s="54" t="str" cm="1">
        <f t="array" ref="L31">HYPERLINK(TEXT("#"&amp;INDEX($D$385:$BE$550,$C400,E$196),),INDEX($D$385:$BE$550,$C400,E$196))</f>
        <v>A125557112J</v>
      </c>
      <c r="M31" s="54" t="str" cm="1">
        <f t="array" ref="M31">HYPERLINK(TEXT("#"&amp;INDEX($D$385:$BE$550,$C400,F$196),),INDEX($D$385:$BE$550,$C400,F$196))</f>
        <v>A125559920T</v>
      </c>
      <c r="N31" s="54" t="str" cm="1">
        <f t="array" ref="N31">HYPERLINK(TEXT("#"&amp;INDEX($D$385:$BE$550,$C400,G$196),),INDEX($D$385:$BE$550,$C400,G$196))</f>
        <v>A125551496W</v>
      </c>
      <c r="O31" s="54" t="str" cm="1">
        <f t="array" ref="O31">HYPERLINK(TEXT("#"&amp;INDEX($D$385:$BE$550,$C400,H$196),),INDEX($D$385:$BE$550,$C400,H$196))</f>
        <v>A125551497X</v>
      </c>
      <c r="P31" s="51"/>
      <c r="Q31" s="51"/>
      <c r="R31" s="51"/>
      <c r="S31" s="51"/>
      <c r="T31" s="51"/>
      <c r="U31" s="51"/>
      <c r="V31" s="51"/>
      <c r="W31" s="51"/>
    </row>
    <row r="32" spans="1:23">
      <c r="A32" s="52"/>
      <c r="B32" s="57" t="s">
        <v>12702</v>
      </c>
      <c r="C32" s="51" cm="1">
        <f t="array" ref="C32">INDEX($D$209:$BE$374,$C225,C$196)</f>
        <v>10.162000000000001</v>
      </c>
      <c r="D32" s="51" cm="1">
        <f t="array" ref="D32">INDEX($D$209:$BE$374,$C225,D$196)</f>
        <v>11.474</v>
      </c>
      <c r="E32" s="51" cm="1">
        <f t="array" ref="E32">INDEX($D$209:$BE$374,$C225,E$196)</f>
        <v>21.74</v>
      </c>
      <c r="F32" s="51" cm="1">
        <f t="array" ref="F32">INDEX($D$209:$BE$374,$C225,F$196)</f>
        <v>45.595999999999997</v>
      </c>
      <c r="G32" s="51" cm="1">
        <f t="array" ref="G32">INDEX($D$209:$BE$374,$C225,G$196)</f>
        <v>88.972999999999999</v>
      </c>
      <c r="H32" s="51" cm="1">
        <f t="array" ref="H32">INDEX($D$209:$BE$374,$C225,H$196)</f>
        <v>52</v>
      </c>
      <c r="I32" s="51"/>
      <c r="J32" s="54" t="str" cm="1">
        <f t="array" ref="J32">HYPERLINK(TEXT("#"&amp;INDEX($D$385:$BE$550,$C401,C$196),),INDEX($D$385:$BE$550,$C401,C$196))</f>
        <v>A125554176R</v>
      </c>
      <c r="K32" s="54" t="str" cm="1">
        <f t="array" ref="K32">HYPERLINK(TEXT("#"&amp;INDEX($D$385:$BE$550,$C401,D$196),),INDEX($D$385:$BE$550,$C401,D$196))</f>
        <v>A125548560V</v>
      </c>
      <c r="L32" s="54" t="str" cm="1">
        <f t="array" ref="L32">HYPERLINK(TEXT("#"&amp;INDEX($D$385:$BE$550,$C401,E$196),),INDEX($D$385:$BE$550,$C401,E$196))</f>
        <v>A125556984X</v>
      </c>
      <c r="M32" s="54" t="str" cm="1">
        <f t="array" ref="M32">HYPERLINK(TEXT("#"&amp;INDEX($D$385:$BE$550,$C401,F$196),),INDEX($D$385:$BE$550,$C401,F$196))</f>
        <v>A125559792K</v>
      </c>
      <c r="N32" s="54" t="str" cm="1">
        <f t="array" ref="N32">HYPERLINK(TEXT("#"&amp;INDEX($D$385:$BE$550,$C401,G$196),),INDEX($D$385:$BE$550,$C401,G$196))</f>
        <v>A125551368C</v>
      </c>
      <c r="O32" s="54" t="str" cm="1">
        <f t="array" ref="O32">HYPERLINK(TEXT("#"&amp;INDEX($D$385:$BE$550,$C401,H$196),),INDEX($D$385:$BE$550,$C401,H$196))</f>
        <v>A125551369F</v>
      </c>
      <c r="P32" s="51"/>
      <c r="Q32" s="51"/>
      <c r="R32" s="51"/>
      <c r="S32" s="51"/>
      <c r="T32" s="51"/>
      <c r="U32" s="51"/>
      <c r="V32" s="51"/>
      <c r="W32" s="51"/>
    </row>
    <row r="33" spans="1:23">
      <c r="A33" s="52"/>
      <c r="B33" s="53" t="s">
        <v>12703</v>
      </c>
      <c r="C33" s="51" cm="1">
        <f t="array" ref="C33">INDEX($D$209:$BE$374,$C226,C$196)</f>
        <v>1.571</v>
      </c>
      <c r="D33" s="51" cm="1">
        <f t="array" ref="D33">INDEX($D$209:$BE$374,$C226,D$196)</f>
        <v>2.8730000000000002</v>
      </c>
      <c r="E33" s="51" cm="1">
        <f t="array" ref="E33">INDEX($D$209:$BE$374,$C226,E$196)</f>
        <v>8.3719999999999999</v>
      </c>
      <c r="F33" s="51" cm="1">
        <f t="array" ref="F33">INDEX($D$209:$BE$374,$C226,F$196)</f>
        <v>23.882999999999999</v>
      </c>
      <c r="G33" s="51" cm="1">
        <f t="array" ref="G33">INDEX($D$209:$BE$374,$C226,G$196)</f>
        <v>36.698999999999998</v>
      </c>
      <c r="H33" s="51" cm="1">
        <f t="array" ref="H33">INDEX($D$209:$BE$374,$C226,H$196)</f>
        <v>104</v>
      </c>
      <c r="I33" s="51"/>
      <c r="J33" s="54" t="str" cm="1">
        <f t="array" ref="J33">HYPERLINK(TEXT("#"&amp;INDEX($D$385:$BE$550,$C402,C$196),),INDEX($D$385:$BE$550,$C402,C$196))</f>
        <v>A125554360R</v>
      </c>
      <c r="K33" s="54" t="str" cm="1">
        <f t="array" ref="K33">HYPERLINK(TEXT("#"&amp;INDEX($D$385:$BE$550,$C402,D$196),),INDEX($D$385:$BE$550,$C402,D$196))</f>
        <v>A125548744L</v>
      </c>
      <c r="L33" s="54" t="str" cm="1">
        <f t="array" ref="L33">HYPERLINK(TEXT("#"&amp;INDEX($D$385:$BE$550,$C402,E$196),),INDEX($D$385:$BE$550,$C402,E$196))</f>
        <v>A125557168V</v>
      </c>
      <c r="M33" s="54" t="str" cm="1">
        <f t="array" ref="M33">HYPERLINK(TEXT("#"&amp;INDEX($D$385:$BE$550,$C402,F$196),),INDEX($D$385:$BE$550,$C402,F$196))</f>
        <v>A125559976C</v>
      </c>
      <c r="N33" s="54" t="str" cm="1">
        <f t="array" ref="N33">HYPERLINK(TEXT("#"&amp;INDEX($D$385:$BE$550,$C402,G$196),),INDEX($D$385:$BE$550,$C402,G$196))</f>
        <v>A125551552C</v>
      </c>
      <c r="O33" s="54" t="str" cm="1">
        <f t="array" ref="O33">HYPERLINK(TEXT("#"&amp;INDEX($D$385:$BE$550,$C402,H$196),),INDEX($D$385:$BE$550,$C402,H$196))</f>
        <v>A125551553F</v>
      </c>
      <c r="P33" s="51"/>
      <c r="Q33" s="51"/>
      <c r="R33" s="51"/>
      <c r="S33" s="51"/>
      <c r="T33" s="51"/>
      <c r="U33" s="51"/>
      <c r="V33" s="51"/>
      <c r="W33" s="51"/>
    </row>
    <row r="34" spans="1:23">
      <c r="A34" s="48" t="s">
        <v>12704</v>
      </c>
      <c r="B34" s="55"/>
      <c r="C34" s="51"/>
      <c r="D34" s="51"/>
      <c r="E34" s="51"/>
      <c r="F34" s="51"/>
      <c r="G34" s="51"/>
      <c r="H34" s="51"/>
      <c r="I34" s="51"/>
      <c r="J34" s="54"/>
      <c r="K34" s="54"/>
      <c r="L34" s="54"/>
      <c r="M34" s="54"/>
      <c r="N34" s="54"/>
      <c r="O34" s="54"/>
      <c r="P34" s="51"/>
      <c r="Q34" s="51"/>
      <c r="R34" s="51"/>
      <c r="S34" s="51"/>
      <c r="T34" s="51"/>
      <c r="U34" s="51"/>
      <c r="V34" s="51"/>
      <c r="W34" s="51"/>
    </row>
    <row r="35" spans="1:23">
      <c r="A35" s="58"/>
      <c r="B35" s="53" t="s">
        <v>12705</v>
      </c>
      <c r="C35" s="51" cm="1">
        <f t="array" ref="C35">INDEX($D$209:$BE$374,$C228,C$196)</f>
        <v>84.703999999999994</v>
      </c>
      <c r="D35" s="51" cm="1">
        <f t="array" ref="D35">INDEX($D$209:$BE$374,$C228,D$196)</f>
        <v>147.523</v>
      </c>
      <c r="E35" s="51" cm="1">
        <f t="array" ref="E35">INDEX($D$209:$BE$374,$C228,E$196)</f>
        <v>219.761</v>
      </c>
      <c r="F35" s="51" cm="1">
        <f t="array" ref="F35">INDEX($D$209:$BE$374,$C228,F$196)</f>
        <v>306.30799999999999</v>
      </c>
      <c r="G35" s="51" cm="1">
        <f t="array" ref="G35">INDEX($D$209:$BE$374,$C228,G$196)</f>
        <v>758.29600000000005</v>
      </c>
      <c r="H35" s="51" cm="1">
        <f t="array" ref="H35">INDEX($D$209:$BE$374,$C228,H$196)</f>
        <v>26</v>
      </c>
      <c r="I35" s="51"/>
      <c r="J35" s="54" t="str" cm="1">
        <f t="array" ref="J35">HYPERLINK(TEXT("#"&amp;INDEX($D$385:$BE$550,$C404,C$196),),INDEX($D$385:$BE$550,$C404,C$196))</f>
        <v>A125554248R</v>
      </c>
      <c r="K35" s="54" t="str" cm="1">
        <f t="array" ref="K35">HYPERLINK(TEXT("#"&amp;INDEX($D$385:$BE$550,$C404,D$196),),INDEX($D$385:$BE$550,$C404,D$196))</f>
        <v>A125548632V</v>
      </c>
      <c r="L35" s="54" t="str" cm="1">
        <f t="array" ref="L35">HYPERLINK(TEXT("#"&amp;INDEX($D$385:$BE$550,$C404,E$196),),INDEX($D$385:$BE$550,$C404,E$196))</f>
        <v>A125557056A</v>
      </c>
      <c r="M35" s="54" t="str" cm="1">
        <f t="array" ref="M35">HYPERLINK(TEXT("#"&amp;INDEX($D$385:$BE$550,$C404,F$196),),INDEX($D$385:$BE$550,$C404,F$196))</f>
        <v>A125559864K</v>
      </c>
      <c r="N35" s="54" t="str" cm="1">
        <f t="array" ref="N35">HYPERLINK(TEXT("#"&amp;INDEX($D$385:$BE$550,$C404,G$196),),INDEX($D$385:$BE$550,$C404,G$196))</f>
        <v>A125551440K</v>
      </c>
      <c r="O35" s="54" t="str" cm="1">
        <f t="array" ref="O35">HYPERLINK(TEXT("#"&amp;INDEX($D$385:$BE$550,$C404,H$196),),INDEX($D$385:$BE$550,$C404,H$196))</f>
        <v>A125551441L</v>
      </c>
      <c r="P35" s="51"/>
      <c r="Q35" s="51"/>
      <c r="R35" s="51"/>
      <c r="S35" s="51"/>
      <c r="T35" s="51"/>
      <c r="U35" s="51"/>
      <c r="V35" s="51"/>
      <c r="W35" s="51"/>
    </row>
    <row r="36" spans="1:23">
      <c r="A36" s="58"/>
      <c r="B36" s="56" t="s">
        <v>12706</v>
      </c>
      <c r="C36" s="51" cm="1">
        <f t="array" ref="C36">INDEX($D$209:$BE$374,$C229,C$196)</f>
        <v>44.988</v>
      </c>
      <c r="D36" s="51" cm="1">
        <f t="array" ref="D36">INDEX($D$209:$BE$374,$C229,D$196)</f>
        <v>58.158000000000001</v>
      </c>
      <c r="E36" s="51" cm="1">
        <f t="array" ref="E36">INDEX($D$209:$BE$374,$C229,E$196)</f>
        <v>95.435000000000002</v>
      </c>
      <c r="F36" s="51" cm="1">
        <f t="array" ref="F36">INDEX($D$209:$BE$374,$C229,F$196)</f>
        <v>156.36600000000001</v>
      </c>
      <c r="G36" s="51" cm="1">
        <f t="array" ref="G36">INDEX($D$209:$BE$374,$C229,G$196)</f>
        <v>354.94799999999998</v>
      </c>
      <c r="H36" s="51" cm="1">
        <f t="array" ref="H36">INDEX($D$209:$BE$374,$C229,H$196)</f>
        <v>30</v>
      </c>
      <c r="I36" s="51"/>
      <c r="J36" s="54" t="str" cm="1">
        <f t="array" ref="J36">HYPERLINK(TEXT("#"&amp;INDEX($D$385:$BE$550,$C405,C$196),),INDEX($D$385:$BE$550,$C405,C$196))</f>
        <v>A125554136W</v>
      </c>
      <c r="K36" s="54" t="str" cm="1">
        <f t="array" ref="K36">HYPERLINK(TEXT("#"&amp;INDEX($D$385:$BE$550,$C405,D$196),),INDEX($D$385:$BE$550,$C405,D$196))</f>
        <v>A125548520A</v>
      </c>
      <c r="L36" s="54" t="str" cm="1">
        <f t="array" ref="L36">HYPERLINK(TEXT("#"&amp;INDEX($D$385:$BE$550,$C405,E$196),),INDEX($D$385:$BE$550,$C405,E$196))</f>
        <v>A125556944F</v>
      </c>
      <c r="M36" s="54" t="str" cm="1">
        <f t="array" ref="M36">HYPERLINK(TEXT("#"&amp;INDEX($D$385:$BE$550,$C405,F$196),),INDEX($D$385:$BE$550,$C405,F$196))</f>
        <v>A125559752T</v>
      </c>
      <c r="N36" s="54" t="str" cm="1">
        <f t="array" ref="N36">HYPERLINK(TEXT("#"&amp;INDEX($D$385:$BE$550,$C405,G$196),),INDEX($D$385:$BE$550,$C405,G$196))</f>
        <v>A125551328K</v>
      </c>
      <c r="O36" s="54" t="str" cm="1">
        <f t="array" ref="O36">HYPERLINK(TEXT("#"&amp;INDEX($D$385:$BE$550,$C405,H$196),),INDEX($D$385:$BE$550,$C405,H$196))</f>
        <v>A125551329L</v>
      </c>
      <c r="P36" s="51"/>
      <c r="Q36" s="51"/>
      <c r="R36" s="51"/>
      <c r="S36" s="51"/>
      <c r="T36" s="51"/>
      <c r="U36" s="51"/>
      <c r="V36" s="51"/>
      <c r="W36" s="51"/>
    </row>
    <row r="37" spans="1:23">
      <c r="A37" s="58"/>
      <c r="B37" s="57" t="s">
        <v>12707</v>
      </c>
      <c r="C37" s="51" cm="1">
        <f t="array" ref="C37">INDEX($D$209:$BE$374,$C230,C$196)</f>
        <v>21.48</v>
      </c>
      <c r="D37" s="51" cm="1">
        <f t="array" ref="D37">INDEX($D$209:$BE$374,$C230,D$196)</f>
        <v>36.543999999999997</v>
      </c>
      <c r="E37" s="51" cm="1">
        <f t="array" ref="E37">INDEX($D$209:$BE$374,$C230,E$196)</f>
        <v>40.639000000000003</v>
      </c>
      <c r="F37" s="51" cm="1">
        <f t="array" ref="F37">INDEX($D$209:$BE$374,$C230,F$196)</f>
        <v>91.356999999999999</v>
      </c>
      <c r="G37" s="51" cm="1">
        <f t="array" ref="G37">INDEX($D$209:$BE$374,$C230,G$196)</f>
        <v>190.02</v>
      </c>
      <c r="H37" s="51" cm="1">
        <f t="array" ref="H37">INDEX($D$209:$BE$374,$C230,H$196)</f>
        <v>47</v>
      </c>
      <c r="I37" s="51"/>
      <c r="J37" s="54" t="str" cm="1">
        <f t="array" ref="J37">HYPERLINK(TEXT("#"&amp;INDEX($D$385:$BE$550,$C406,C$196),),INDEX($D$385:$BE$550,$C406,C$196))</f>
        <v>A125554256R</v>
      </c>
      <c r="K37" s="54" t="str" cm="1">
        <f t="array" ref="K37">HYPERLINK(TEXT("#"&amp;INDEX($D$385:$BE$550,$C406,D$196),),INDEX($D$385:$BE$550,$C406,D$196))</f>
        <v>A125548640V</v>
      </c>
      <c r="L37" s="54" t="str" cm="1">
        <f t="array" ref="L37">HYPERLINK(TEXT("#"&amp;INDEX($D$385:$BE$550,$C406,E$196),),INDEX($D$385:$BE$550,$C406,E$196))</f>
        <v>A125557064A</v>
      </c>
      <c r="M37" s="54" t="str" cm="1">
        <f t="array" ref="M37">HYPERLINK(TEXT("#"&amp;INDEX($D$385:$BE$550,$C406,F$196),),INDEX($D$385:$BE$550,$C406,F$196))</f>
        <v>A125559872K</v>
      </c>
      <c r="N37" s="54" t="str" cm="1">
        <f t="array" ref="N37">HYPERLINK(TEXT("#"&amp;INDEX($D$385:$BE$550,$C406,G$196),),INDEX($D$385:$BE$550,$C406,G$196))</f>
        <v>A125551448C</v>
      </c>
      <c r="O37" s="54" t="str" cm="1">
        <f t="array" ref="O37">HYPERLINK(TEXT("#"&amp;INDEX($D$385:$BE$550,$C406,H$196),),INDEX($D$385:$BE$550,$C406,H$196))</f>
        <v>A125551449F</v>
      </c>
      <c r="P37" s="51"/>
      <c r="Q37" s="51"/>
      <c r="R37" s="51"/>
      <c r="S37" s="51"/>
      <c r="T37" s="51"/>
      <c r="U37" s="51"/>
      <c r="V37" s="51"/>
      <c r="W37" s="51"/>
    </row>
    <row r="38" spans="1:23">
      <c r="A38" s="58"/>
      <c r="B38" s="57" t="s">
        <v>12708</v>
      </c>
      <c r="C38" s="51" cm="1">
        <f t="array" ref="C38">INDEX($D$209:$BE$374,$C231,C$196)</f>
        <v>23.509</v>
      </c>
      <c r="D38" s="51" cm="1">
        <f t="array" ref="D38">INDEX($D$209:$BE$374,$C231,D$196)</f>
        <v>21.614000000000001</v>
      </c>
      <c r="E38" s="51" cm="1">
        <f t="array" ref="E38">INDEX($D$209:$BE$374,$C231,E$196)</f>
        <v>54.795999999999999</v>
      </c>
      <c r="F38" s="51" cm="1">
        <f t="array" ref="F38">INDEX($D$209:$BE$374,$C231,F$196)</f>
        <v>65.009</v>
      </c>
      <c r="G38" s="51" cm="1">
        <f t="array" ref="G38">INDEX($D$209:$BE$374,$C231,G$196)</f>
        <v>164.92699999999999</v>
      </c>
      <c r="H38" s="51" cm="1">
        <f t="array" ref="H38">INDEX($D$209:$BE$374,$C231,H$196)</f>
        <v>26</v>
      </c>
      <c r="I38" s="51"/>
      <c r="J38" s="54" t="str" cm="1">
        <f t="array" ref="J38">HYPERLINK(TEXT("#"&amp;INDEX($D$385:$BE$550,$C407,C$196),),INDEX($D$385:$BE$550,$C407,C$196))</f>
        <v>A125554264R</v>
      </c>
      <c r="K38" s="54" t="str" cm="1">
        <f t="array" ref="K38">HYPERLINK(TEXT("#"&amp;INDEX($D$385:$BE$550,$C407,D$196),),INDEX($D$385:$BE$550,$C407,D$196))</f>
        <v>A125548648L</v>
      </c>
      <c r="L38" s="54" t="str" cm="1">
        <f t="array" ref="L38">HYPERLINK(TEXT("#"&amp;INDEX($D$385:$BE$550,$C407,E$196),),INDEX($D$385:$BE$550,$C407,E$196))</f>
        <v>A125557072A</v>
      </c>
      <c r="M38" s="54" t="str" cm="1">
        <f t="array" ref="M38">HYPERLINK(TEXT("#"&amp;INDEX($D$385:$BE$550,$C407,F$196),),INDEX($D$385:$BE$550,$C407,F$196))</f>
        <v>A125559880K</v>
      </c>
      <c r="N38" s="54" t="str" cm="1">
        <f t="array" ref="N38">HYPERLINK(TEXT("#"&amp;INDEX($D$385:$BE$550,$C407,G$196),),INDEX($D$385:$BE$550,$C407,G$196))</f>
        <v>A125551456C</v>
      </c>
      <c r="O38" s="54" t="str" cm="1">
        <f t="array" ref="O38">HYPERLINK(TEXT("#"&amp;INDEX($D$385:$BE$550,$C407,H$196),),INDEX($D$385:$BE$550,$C407,H$196))</f>
        <v>A125551457F</v>
      </c>
      <c r="P38" s="51"/>
      <c r="Q38" s="51"/>
      <c r="R38" s="51"/>
      <c r="S38" s="51"/>
      <c r="T38" s="51"/>
      <c r="U38" s="51"/>
      <c r="V38" s="51"/>
      <c r="W38" s="51"/>
    </row>
    <row r="39" spans="1:23">
      <c r="A39" s="58"/>
      <c r="B39" s="56" t="s">
        <v>12709</v>
      </c>
      <c r="C39" s="51" cm="1">
        <f t="array" ref="C39">INDEX($D$209:$BE$374,$C232,C$196)</f>
        <v>10.029</v>
      </c>
      <c r="D39" s="51" cm="1">
        <f t="array" ref="D39">INDEX($D$209:$BE$374,$C232,D$196)</f>
        <v>10.166</v>
      </c>
      <c r="E39" s="51" cm="1">
        <f t="array" ref="E39">INDEX($D$209:$BE$374,$C232,E$196)</f>
        <v>13.632999999999999</v>
      </c>
      <c r="F39" s="51" cm="1">
        <f t="array" ref="F39">INDEX($D$209:$BE$374,$C232,F$196)</f>
        <v>19.917999999999999</v>
      </c>
      <c r="G39" s="51" cm="1">
        <f t="array" ref="G39">INDEX($D$209:$BE$374,$C232,G$196)</f>
        <v>53.747</v>
      </c>
      <c r="H39" s="51" cm="1">
        <f t="array" ref="H39">INDEX($D$209:$BE$374,$C232,H$196)</f>
        <v>21</v>
      </c>
      <c r="I39" s="51"/>
      <c r="J39" s="54" t="str" cm="1">
        <f t="array" ref="J39">HYPERLINK(TEXT("#"&amp;INDEX($D$385:$BE$550,$C408,C$196),),INDEX($D$385:$BE$550,$C408,C$196))</f>
        <v>A125554384J</v>
      </c>
      <c r="K39" s="54" t="str" cm="1">
        <f t="array" ref="K39">HYPERLINK(TEXT("#"&amp;INDEX($D$385:$BE$550,$C408,D$196),),INDEX($D$385:$BE$550,$C408,D$196))</f>
        <v>A125548768F</v>
      </c>
      <c r="L39" s="54" t="str" cm="1">
        <f t="array" ref="L39">HYPERLINK(TEXT("#"&amp;INDEX($D$385:$BE$550,$C408,E$196),),INDEX($D$385:$BE$550,$C408,E$196))</f>
        <v>A125557192V</v>
      </c>
      <c r="M39" s="54" t="str" cm="1">
        <f t="array" ref="M39">HYPERLINK(TEXT("#"&amp;INDEX($D$385:$BE$550,$C408,F$196),),INDEX($D$385:$BE$550,$C408,F$196))</f>
        <v>A125560000X</v>
      </c>
      <c r="N39" s="54" t="str" cm="1">
        <f t="array" ref="N39">HYPERLINK(TEXT("#"&amp;INDEX($D$385:$BE$550,$C408,G$196),),INDEX($D$385:$BE$550,$C408,G$196))</f>
        <v>A125551576W</v>
      </c>
      <c r="O39" s="54" t="str" cm="1">
        <f t="array" ref="O39">HYPERLINK(TEXT("#"&amp;INDEX($D$385:$BE$550,$C408,H$196),),INDEX($D$385:$BE$550,$C408,H$196))</f>
        <v>A125551577X</v>
      </c>
      <c r="P39" s="51"/>
      <c r="Q39" s="51"/>
      <c r="R39" s="51"/>
      <c r="S39" s="51"/>
      <c r="T39" s="51"/>
      <c r="U39" s="51"/>
      <c r="V39" s="51"/>
      <c r="W39" s="51"/>
    </row>
    <row r="40" spans="1:23">
      <c r="A40" s="58"/>
      <c r="B40" s="56" t="s">
        <v>12710</v>
      </c>
      <c r="C40" s="51" cm="1">
        <f t="array" ref="C40">INDEX($D$209:$BE$374,$C233,C$196)</f>
        <v>11.071</v>
      </c>
      <c r="D40" s="51" cm="1">
        <f t="array" ref="D40">INDEX($D$209:$BE$374,$C233,D$196)</f>
        <v>32.716000000000001</v>
      </c>
      <c r="E40" s="51" cm="1">
        <f t="array" ref="E40">INDEX($D$209:$BE$374,$C233,E$196)</f>
        <v>49.424999999999997</v>
      </c>
      <c r="F40" s="51" cm="1">
        <f t="array" ref="F40">INDEX($D$209:$BE$374,$C233,F$196)</f>
        <v>50.975999999999999</v>
      </c>
      <c r="G40" s="51" cm="1">
        <f t="array" ref="G40">INDEX($D$209:$BE$374,$C233,G$196)</f>
        <v>144.18799999999999</v>
      </c>
      <c r="H40" s="51" cm="1">
        <f t="array" ref="H40">INDEX($D$209:$BE$374,$C233,H$196)</f>
        <v>26</v>
      </c>
      <c r="I40" s="51"/>
      <c r="J40" s="54" t="str" cm="1">
        <f t="array" ref="J40">HYPERLINK(TEXT("#"&amp;INDEX($D$385:$BE$550,$C409,C$196),),INDEX($D$385:$BE$550,$C409,C$196))</f>
        <v>A125554096R</v>
      </c>
      <c r="K40" s="54" t="str" cm="1">
        <f t="array" ref="K40">HYPERLINK(TEXT("#"&amp;INDEX($D$385:$BE$550,$C409,D$196),),INDEX($D$385:$BE$550,$C409,D$196))</f>
        <v>A125548480V</v>
      </c>
      <c r="L40" s="54" t="str" cm="1">
        <f t="array" ref="L40">HYPERLINK(TEXT("#"&amp;INDEX($D$385:$BE$550,$C409,E$196),),INDEX($D$385:$BE$550,$C409,E$196))</f>
        <v>A125556904L</v>
      </c>
      <c r="M40" s="54" t="str" cm="1">
        <f t="array" ref="M40">HYPERLINK(TEXT("#"&amp;INDEX($D$385:$BE$550,$C409,F$196),),INDEX($D$385:$BE$550,$C409,F$196))</f>
        <v>A125559712X</v>
      </c>
      <c r="N40" s="54" t="str" cm="1">
        <f t="array" ref="N40">HYPERLINK(TEXT("#"&amp;INDEX($D$385:$BE$550,$C409,G$196),),INDEX($D$385:$BE$550,$C409,G$196))</f>
        <v>A125551288C</v>
      </c>
      <c r="O40" s="54" t="str" cm="1">
        <f t="array" ref="O40">HYPERLINK(TEXT("#"&amp;INDEX($D$385:$BE$550,$C409,H$196),),INDEX($D$385:$BE$550,$C409,H$196))</f>
        <v>A125551289F</v>
      </c>
      <c r="P40" s="51"/>
      <c r="Q40" s="51"/>
      <c r="R40" s="51"/>
      <c r="S40" s="51"/>
      <c r="T40" s="51"/>
      <c r="U40" s="51"/>
      <c r="V40" s="51"/>
      <c r="W40" s="51"/>
    </row>
    <row r="41" spans="1:23">
      <c r="A41" s="59"/>
      <c r="B41" s="56" t="s">
        <v>12711</v>
      </c>
      <c r="C41" s="51" cm="1">
        <f t="array" ref="C41">INDEX($D$209:$BE$374,$C234,C$196)</f>
        <v>13.837999999999999</v>
      </c>
      <c r="D41" s="51" cm="1">
        <f t="array" ref="D41">INDEX($D$209:$BE$374,$C234,D$196)</f>
        <v>39.915999999999997</v>
      </c>
      <c r="E41" s="51" cm="1">
        <f t="array" ref="E41">INDEX($D$209:$BE$374,$C234,E$196)</f>
        <v>46.997</v>
      </c>
      <c r="F41" s="51" cm="1">
        <f t="array" ref="F41">INDEX($D$209:$BE$374,$C234,F$196)</f>
        <v>68.863</v>
      </c>
      <c r="G41" s="51" cm="1">
        <f t="array" ref="G41">INDEX($D$209:$BE$374,$C234,G$196)</f>
        <v>169.61500000000001</v>
      </c>
      <c r="H41" s="51" cm="1">
        <f t="array" ref="H41">INDEX($D$209:$BE$374,$C234,H$196)</f>
        <v>26</v>
      </c>
      <c r="I41" s="51"/>
      <c r="J41" s="54" t="str" cm="1">
        <f t="array" ref="J41">HYPERLINK(TEXT("#"&amp;INDEX($D$385:$BE$550,$C410,C$196),),INDEX($D$385:$BE$550,$C410,C$196))</f>
        <v>A125554368J</v>
      </c>
      <c r="K41" s="54" t="str" cm="1">
        <f t="array" ref="K41">HYPERLINK(TEXT("#"&amp;INDEX($D$385:$BE$550,$C410,D$196),),INDEX($D$385:$BE$550,$C410,D$196))</f>
        <v>A125548752L</v>
      </c>
      <c r="L41" s="54" t="str" cm="1">
        <f t="array" ref="L41">HYPERLINK(TEXT("#"&amp;INDEX($D$385:$BE$550,$C410,E$196),),INDEX($D$385:$BE$550,$C410,E$196))</f>
        <v>A125557176V</v>
      </c>
      <c r="M41" s="54" t="str" cm="1">
        <f t="array" ref="M41">HYPERLINK(TEXT("#"&amp;INDEX($D$385:$BE$550,$C410,F$196),),INDEX($D$385:$BE$550,$C410,F$196))</f>
        <v>A125559984C</v>
      </c>
      <c r="N41" s="54" t="str" cm="1">
        <f t="array" ref="N41">HYPERLINK(TEXT("#"&amp;INDEX($D$385:$BE$550,$C410,G$196),),INDEX($D$385:$BE$550,$C410,G$196))</f>
        <v>A125551560C</v>
      </c>
      <c r="O41" s="54" t="str" cm="1">
        <f t="array" ref="O41">HYPERLINK(TEXT("#"&amp;INDEX($D$385:$BE$550,$C410,H$196),),INDEX($D$385:$BE$550,$C410,H$196))</f>
        <v>A125551561F</v>
      </c>
      <c r="P41" s="51"/>
      <c r="Q41" s="51"/>
      <c r="R41" s="51"/>
      <c r="S41" s="51"/>
      <c r="T41" s="51"/>
      <c r="U41" s="51"/>
      <c r="V41" s="51"/>
      <c r="W41" s="51"/>
    </row>
    <row r="42" spans="1:23">
      <c r="A42" s="58"/>
      <c r="B42" s="56" t="s">
        <v>12712</v>
      </c>
      <c r="C42" s="51" cm="1">
        <f t="array" ref="C42">INDEX($D$209:$BE$374,$C235,C$196)</f>
        <v>4.7770000000000001</v>
      </c>
      <c r="D42" s="51" cm="1">
        <f t="array" ref="D42">INDEX($D$209:$BE$374,$C235,D$196)</f>
        <v>6.5670000000000002</v>
      </c>
      <c r="E42" s="51" cm="1">
        <f t="array" ref="E42">INDEX($D$209:$BE$374,$C235,E$196)</f>
        <v>14.27</v>
      </c>
      <c r="F42" s="51" cm="1">
        <f t="array" ref="F42">INDEX($D$209:$BE$374,$C235,F$196)</f>
        <v>10.185</v>
      </c>
      <c r="G42" s="51" cm="1">
        <f t="array" ref="G42">INDEX($D$209:$BE$374,$C235,G$196)</f>
        <v>35.798999999999999</v>
      </c>
      <c r="H42" s="51" cm="1">
        <f t="array" ref="H42">INDEX($D$209:$BE$374,$C235,H$196)</f>
        <v>26.035</v>
      </c>
      <c r="I42" s="51"/>
      <c r="J42" s="54" t="str" cm="1">
        <f t="array" ref="J42">HYPERLINK(TEXT("#"&amp;INDEX($D$385:$BE$550,$C411,C$196),),INDEX($D$385:$BE$550,$C411,C$196))</f>
        <v>A125554376J</v>
      </c>
      <c r="K42" s="54" t="str" cm="1">
        <f t="array" ref="K42">HYPERLINK(TEXT("#"&amp;INDEX($D$385:$BE$550,$C411,D$196),),INDEX($D$385:$BE$550,$C411,D$196))</f>
        <v>A125548760L</v>
      </c>
      <c r="L42" s="54" t="str" cm="1">
        <f t="array" ref="L42">HYPERLINK(TEXT("#"&amp;INDEX($D$385:$BE$550,$C411,E$196),),INDEX($D$385:$BE$550,$C411,E$196))</f>
        <v>A125557184V</v>
      </c>
      <c r="M42" s="54" t="str" cm="1">
        <f t="array" ref="M42">HYPERLINK(TEXT("#"&amp;INDEX($D$385:$BE$550,$C411,F$196),),INDEX($D$385:$BE$550,$C411,F$196))</f>
        <v>A125559992C</v>
      </c>
      <c r="N42" s="54" t="str" cm="1">
        <f t="array" ref="N42">HYPERLINK(TEXT("#"&amp;INDEX($D$385:$BE$550,$C411,G$196),),INDEX($D$385:$BE$550,$C411,G$196))</f>
        <v>A125551568W</v>
      </c>
      <c r="O42" s="54" t="str" cm="1">
        <f t="array" ref="O42">HYPERLINK(TEXT("#"&amp;INDEX($D$385:$BE$550,$C411,H$196),),INDEX($D$385:$BE$550,$C411,H$196))</f>
        <v>A125551569X</v>
      </c>
      <c r="P42" s="51"/>
      <c r="Q42" s="51"/>
      <c r="R42" s="51"/>
      <c r="S42" s="51"/>
      <c r="T42" s="51"/>
      <c r="U42" s="51"/>
      <c r="V42" s="51"/>
      <c r="W42" s="51"/>
    </row>
    <row r="43" spans="1:23">
      <c r="A43" s="58"/>
      <c r="B43" s="53" t="s">
        <v>12713</v>
      </c>
      <c r="C43" s="51" cm="1">
        <f t="array" ref="C43">INDEX($D$209:$BE$374,$C236,C$196)</f>
        <v>15.315</v>
      </c>
      <c r="D43" s="51" cm="1">
        <f t="array" ref="D43">INDEX($D$209:$BE$374,$C236,D$196)</f>
        <v>24.177</v>
      </c>
      <c r="E43" s="51" cm="1">
        <f t="array" ref="E43">INDEX($D$209:$BE$374,$C236,E$196)</f>
        <v>36.201999999999998</v>
      </c>
      <c r="F43" s="51" cm="1">
        <f t="array" ref="F43">INDEX($D$209:$BE$374,$C236,F$196)</f>
        <v>52.875999999999998</v>
      </c>
      <c r="G43" s="51" cm="1">
        <f t="array" ref="G43">INDEX($D$209:$BE$374,$C236,G$196)</f>
        <v>128.57</v>
      </c>
      <c r="H43" s="51" cm="1">
        <f t="array" ref="H43">INDEX($D$209:$BE$374,$C236,H$196)</f>
        <v>30</v>
      </c>
      <c r="I43" s="51"/>
      <c r="J43" s="54" t="str" cm="1">
        <f t="array" ref="J43">HYPERLINK(TEXT("#"&amp;INDEX($D$385:$BE$550,$C412,C$196),),INDEX($D$385:$BE$550,$C412,C$196))</f>
        <v>A125554104C</v>
      </c>
      <c r="K43" s="54" t="str" cm="1">
        <f t="array" ref="K43">HYPERLINK(TEXT("#"&amp;INDEX($D$385:$BE$550,$C412,D$196),),INDEX($D$385:$BE$550,$C412,D$196))</f>
        <v>A125548488L</v>
      </c>
      <c r="L43" s="54" t="str" cm="1">
        <f t="array" ref="L43">HYPERLINK(TEXT("#"&amp;INDEX($D$385:$BE$550,$C412,E$196),),INDEX($D$385:$BE$550,$C412,E$196))</f>
        <v>A125556912L</v>
      </c>
      <c r="M43" s="54" t="str" cm="1">
        <f t="array" ref="M43">HYPERLINK(TEXT("#"&amp;INDEX($D$385:$BE$550,$C412,F$196),),INDEX($D$385:$BE$550,$C412,F$196))</f>
        <v>A125559720X</v>
      </c>
      <c r="N43" s="54" t="str" cm="1">
        <f t="array" ref="N43">HYPERLINK(TEXT("#"&amp;INDEX($D$385:$BE$550,$C412,G$196),),INDEX($D$385:$BE$550,$C412,G$196))</f>
        <v>A125551296C</v>
      </c>
      <c r="O43" s="54" t="str" cm="1">
        <f t="array" ref="O43">HYPERLINK(TEXT("#"&amp;INDEX($D$385:$BE$550,$C412,H$196),),INDEX($D$385:$BE$550,$C412,H$196))</f>
        <v>A125551297F</v>
      </c>
      <c r="P43" s="51"/>
      <c r="Q43" s="51"/>
      <c r="R43" s="51"/>
      <c r="S43" s="51"/>
      <c r="T43" s="51"/>
      <c r="U43" s="51"/>
      <c r="V43" s="51"/>
      <c r="W43" s="51"/>
    </row>
    <row r="44" spans="1:23">
      <c r="A44" s="58"/>
      <c r="B44" s="56" t="s">
        <v>12714</v>
      </c>
      <c r="C44" s="51" cm="1">
        <f t="array" ref="C44">INDEX($D$209:$BE$374,$C237,C$196)</f>
        <v>10.157</v>
      </c>
      <c r="D44" s="51" cm="1">
        <f t="array" ref="D44">INDEX($D$209:$BE$374,$C237,D$196)</f>
        <v>7.8760000000000003</v>
      </c>
      <c r="E44" s="51" cm="1">
        <f t="array" ref="E44">INDEX($D$209:$BE$374,$C237,E$196)</f>
        <v>16.635000000000002</v>
      </c>
      <c r="F44" s="51" cm="1">
        <f t="array" ref="F44">INDEX($D$209:$BE$374,$C237,F$196)</f>
        <v>31.298999999999999</v>
      </c>
      <c r="G44" s="51" cm="1">
        <f t="array" ref="G44">INDEX($D$209:$BE$374,$C237,G$196)</f>
        <v>65.966999999999999</v>
      </c>
      <c r="H44" s="51" cm="1">
        <f t="array" ref="H44">INDEX($D$209:$BE$374,$C237,H$196)</f>
        <v>44.064999999999998</v>
      </c>
      <c r="I44" s="51"/>
      <c r="J44" s="54" t="str" cm="1">
        <f t="array" ref="J44">HYPERLINK(TEXT("#"&amp;INDEX($D$385:$BE$550,$C413,C$196),),INDEX($D$385:$BE$550,$C413,C$196))</f>
        <v>A125554184R</v>
      </c>
      <c r="K44" s="54" t="str" cm="1">
        <f t="array" ref="K44">HYPERLINK(TEXT("#"&amp;INDEX($D$385:$BE$550,$C413,D$196),),INDEX($D$385:$BE$550,$C413,D$196))</f>
        <v>A125548568L</v>
      </c>
      <c r="L44" s="54" t="str" cm="1">
        <f t="array" ref="L44">HYPERLINK(TEXT("#"&amp;INDEX($D$385:$BE$550,$C413,E$196),),INDEX($D$385:$BE$550,$C413,E$196))</f>
        <v>A125556992X</v>
      </c>
      <c r="M44" s="54" t="str" cm="1">
        <f t="array" ref="M44">HYPERLINK(TEXT("#"&amp;INDEX($D$385:$BE$550,$C413,F$196),),INDEX($D$385:$BE$550,$C413,F$196))</f>
        <v>A125559800X</v>
      </c>
      <c r="N44" s="54" t="str" cm="1">
        <f t="array" ref="N44">HYPERLINK(TEXT("#"&amp;INDEX($D$385:$BE$550,$C413,G$196),),INDEX($D$385:$BE$550,$C413,G$196))</f>
        <v>A125551376C</v>
      </c>
      <c r="O44" s="54" t="str" cm="1">
        <f t="array" ref="O44">HYPERLINK(TEXT("#"&amp;INDEX($D$385:$BE$550,$C413,H$196),),INDEX($D$385:$BE$550,$C413,H$196))</f>
        <v>A125551377F</v>
      </c>
      <c r="P44" s="51"/>
      <c r="Q44" s="51"/>
      <c r="R44" s="51"/>
      <c r="S44" s="51"/>
      <c r="T44" s="51"/>
      <c r="U44" s="51"/>
      <c r="V44" s="51"/>
      <c r="W44" s="51"/>
    </row>
    <row r="45" spans="1:23">
      <c r="A45" s="58"/>
      <c r="B45" s="56" t="s">
        <v>12715</v>
      </c>
      <c r="C45" s="51" cm="1">
        <f t="array" ref="C45">INDEX($D$209:$BE$374,$C238,C$196)</f>
        <v>5.157</v>
      </c>
      <c r="D45" s="51" cm="1">
        <f t="array" ref="D45">INDEX($D$209:$BE$374,$C238,D$196)</f>
        <v>16.300999999999998</v>
      </c>
      <c r="E45" s="51" cm="1">
        <f t="array" ref="E45">INDEX($D$209:$BE$374,$C238,E$196)</f>
        <v>19.567</v>
      </c>
      <c r="F45" s="51" cm="1">
        <f t="array" ref="F45">INDEX($D$209:$BE$374,$C238,F$196)</f>
        <v>21.577000000000002</v>
      </c>
      <c r="G45" s="51" cm="1">
        <f t="array" ref="G45">INDEX($D$209:$BE$374,$C238,G$196)</f>
        <v>62.601999999999997</v>
      </c>
      <c r="H45" s="51" cm="1">
        <f t="array" ref="H45">INDEX($D$209:$BE$374,$C238,H$196)</f>
        <v>26</v>
      </c>
      <c r="I45" s="51"/>
      <c r="J45" s="54" t="str" cm="1">
        <f t="array" ref="J45">HYPERLINK(TEXT("#"&amp;INDEX($D$385:$BE$550,$C414,C$196),),INDEX($D$385:$BE$550,$C414,C$196))</f>
        <v>A125554272R</v>
      </c>
      <c r="K45" s="54" t="str" cm="1">
        <f t="array" ref="K45">HYPERLINK(TEXT("#"&amp;INDEX($D$385:$BE$550,$C414,D$196),),INDEX($D$385:$BE$550,$C414,D$196))</f>
        <v>A125548656L</v>
      </c>
      <c r="L45" s="54" t="str" cm="1">
        <f t="array" ref="L45">HYPERLINK(TEXT("#"&amp;INDEX($D$385:$BE$550,$C414,E$196),),INDEX($D$385:$BE$550,$C414,E$196))</f>
        <v>A125557080A</v>
      </c>
      <c r="M45" s="54" t="str" cm="1">
        <f t="array" ref="M45">HYPERLINK(TEXT("#"&amp;INDEX($D$385:$BE$550,$C414,F$196),),INDEX($D$385:$BE$550,$C414,F$196))</f>
        <v>A125559888C</v>
      </c>
      <c r="N45" s="54" t="str" cm="1">
        <f t="array" ref="N45">HYPERLINK(TEXT("#"&amp;INDEX($D$385:$BE$550,$C414,G$196),),INDEX($D$385:$BE$550,$C414,G$196))</f>
        <v>A125551464C</v>
      </c>
      <c r="O45" s="54" t="str" cm="1">
        <f t="array" ref="O45">HYPERLINK(TEXT("#"&amp;INDEX($D$385:$BE$550,$C414,H$196),),INDEX($D$385:$BE$550,$C414,H$196))</f>
        <v>A125551465F</v>
      </c>
      <c r="P45" s="51"/>
      <c r="Q45" s="51"/>
      <c r="R45" s="51"/>
      <c r="S45" s="51"/>
      <c r="T45" s="51"/>
      <c r="U45" s="51"/>
      <c r="V45" s="51"/>
      <c r="W45" s="51"/>
    </row>
    <row r="46" spans="1:23">
      <c r="A46" s="58"/>
      <c r="B46" s="53" t="s">
        <v>12716</v>
      </c>
      <c r="C46" s="51" cm="1">
        <f t="array" ref="C46">INDEX($D$209:$BE$374,$C239,C$196)</f>
        <v>0.86299999999999999</v>
      </c>
      <c r="D46" s="51" cm="1">
        <f t="array" ref="D46">INDEX($D$209:$BE$374,$C239,D$196)</f>
        <v>0.09</v>
      </c>
      <c r="E46" s="51" cm="1">
        <f t="array" ref="E46">INDEX($D$209:$BE$374,$C239,E$196)</f>
        <v>1.419</v>
      </c>
      <c r="F46" s="51" cm="1">
        <f t="array" ref="F46">INDEX($D$209:$BE$374,$C239,F$196)</f>
        <v>0.60599999999999998</v>
      </c>
      <c r="G46" s="51" cm="1">
        <f t="array" ref="G46">INDEX($D$209:$BE$374,$C239,G$196)</f>
        <v>2.9780000000000002</v>
      </c>
      <c r="H46" s="51" cm="1">
        <f t="array" ref="H46">INDEX($D$209:$BE$374,$C239,H$196)</f>
        <v>13</v>
      </c>
      <c r="I46" s="51"/>
      <c r="J46" s="54" t="str" cm="1">
        <f t="array" ref="J46">HYPERLINK(TEXT("#"&amp;INDEX($D$385:$BE$550,$C415,C$196),),INDEX($D$385:$BE$550,$C415,C$196))</f>
        <v>A125554392J</v>
      </c>
      <c r="K46" s="54" t="str" cm="1">
        <f t="array" ref="K46">HYPERLINK(TEXT("#"&amp;INDEX($D$385:$BE$550,$C415,D$196),),INDEX($D$385:$BE$550,$C415,D$196))</f>
        <v>A125548776F</v>
      </c>
      <c r="L46" s="54" t="str" cm="1">
        <f t="array" ref="L46">HYPERLINK(TEXT("#"&amp;INDEX($D$385:$BE$550,$C415,E$196),),INDEX($D$385:$BE$550,$C415,E$196))</f>
        <v>A125557200J</v>
      </c>
      <c r="M46" s="54" t="str" cm="1">
        <f t="array" ref="M46">HYPERLINK(TEXT("#"&amp;INDEX($D$385:$BE$550,$C415,F$196),),INDEX($D$385:$BE$550,$C415,F$196))</f>
        <v>A125560008T</v>
      </c>
      <c r="N46" s="54" t="str" cm="1">
        <f t="array" ref="N46">HYPERLINK(TEXT("#"&amp;INDEX($D$385:$BE$550,$C415,G$196),),INDEX($D$385:$BE$550,$C415,G$196))</f>
        <v>A125551584W</v>
      </c>
      <c r="O46" s="54" t="str" cm="1">
        <f t="array" ref="O46">HYPERLINK(TEXT("#"&amp;INDEX($D$385:$BE$550,$C415,H$196),),INDEX($D$385:$BE$550,$C415,H$196))</f>
        <v>A125551585X</v>
      </c>
      <c r="P46" s="51"/>
      <c r="Q46" s="51"/>
      <c r="R46" s="51"/>
      <c r="S46" s="51"/>
      <c r="T46" s="51"/>
      <c r="U46" s="51"/>
      <c r="V46" s="51"/>
      <c r="W46" s="51"/>
    </row>
    <row r="47" spans="1:23">
      <c r="A47" s="48" t="s">
        <v>12717</v>
      </c>
      <c r="B47" s="55"/>
      <c r="C47" s="51"/>
      <c r="D47" s="51"/>
      <c r="E47" s="51"/>
      <c r="F47" s="51"/>
      <c r="G47" s="51"/>
      <c r="H47" s="51"/>
      <c r="I47" s="51"/>
      <c r="J47" s="54"/>
      <c r="K47" s="54"/>
      <c r="L47" s="54"/>
      <c r="M47" s="54"/>
      <c r="N47" s="54"/>
      <c r="O47" s="54"/>
      <c r="P47" s="51"/>
      <c r="Q47" s="51"/>
      <c r="R47" s="51"/>
      <c r="S47" s="51"/>
      <c r="T47" s="51"/>
      <c r="U47" s="51"/>
      <c r="V47" s="51"/>
      <c r="W47" s="51"/>
    </row>
    <row r="48" spans="1:23">
      <c r="A48" s="58"/>
      <c r="B48" s="53" t="s">
        <v>12718</v>
      </c>
      <c r="C48" s="51" cm="1">
        <f t="array" ref="C48">INDEX($D$209:$BE$374,$C241,C$196)</f>
        <v>82.644000000000005</v>
      </c>
      <c r="D48" s="51" cm="1">
        <f t="array" ref="D48">INDEX($D$209:$BE$374,$C241,D$196)</f>
        <v>153.154</v>
      </c>
      <c r="E48" s="51" cm="1">
        <f t="array" ref="E48">INDEX($D$209:$BE$374,$C241,E$196)</f>
        <v>229.76400000000001</v>
      </c>
      <c r="F48" s="51" cm="1">
        <f t="array" ref="F48">INDEX($D$209:$BE$374,$C241,F$196)</f>
        <v>301.16500000000002</v>
      </c>
      <c r="G48" s="51" cm="1">
        <f t="array" ref="G48">INDEX($D$209:$BE$374,$C241,G$196)</f>
        <v>766.726</v>
      </c>
      <c r="H48" s="51" cm="1">
        <f t="array" ref="H48">INDEX($D$209:$BE$374,$C241,H$196)</f>
        <v>26</v>
      </c>
      <c r="I48" s="51"/>
      <c r="J48" s="54" t="str" cm="1">
        <f t="array" ref="J48">HYPERLINK(TEXT("#"&amp;INDEX($D$385:$BE$550,$C417,C$196),),INDEX($D$385:$BE$550,$C417,C$196))</f>
        <v>A125554112C</v>
      </c>
      <c r="K48" s="54" t="str" cm="1">
        <f t="array" ref="K48">HYPERLINK(TEXT("#"&amp;INDEX($D$385:$BE$550,$C417,D$196),),INDEX($D$385:$BE$550,$C417,D$196))</f>
        <v>A125548496L</v>
      </c>
      <c r="L48" s="54" t="str" cm="1">
        <f t="array" ref="L48">HYPERLINK(TEXT("#"&amp;INDEX($D$385:$BE$550,$C417,E$196),),INDEX($D$385:$BE$550,$C417,E$196))</f>
        <v>A125556920L</v>
      </c>
      <c r="M48" s="54" t="str" cm="1">
        <f t="array" ref="M48">HYPERLINK(TEXT("#"&amp;INDEX($D$385:$BE$550,$C417,F$196),),INDEX($D$385:$BE$550,$C417,F$196))</f>
        <v>A125559728T</v>
      </c>
      <c r="N48" s="54" t="str" cm="1">
        <f t="array" ref="N48">HYPERLINK(TEXT("#"&amp;INDEX($D$385:$BE$550,$C417,G$196),),INDEX($D$385:$BE$550,$C417,G$196))</f>
        <v>A125551304T</v>
      </c>
      <c r="O48" s="54" t="str" cm="1">
        <f t="array" ref="O48">HYPERLINK(TEXT("#"&amp;INDEX($D$385:$BE$550,$C417,H$196),),INDEX($D$385:$BE$550,$C417,H$196))</f>
        <v>A125551305V</v>
      </c>
      <c r="P48" s="51"/>
      <c r="Q48" s="51"/>
      <c r="R48" s="51"/>
      <c r="S48" s="51"/>
      <c r="T48" s="51"/>
      <c r="U48" s="51"/>
      <c r="V48" s="51"/>
      <c r="W48" s="51"/>
    </row>
    <row r="49" spans="1:23">
      <c r="A49" s="58"/>
      <c r="B49" s="56" t="s">
        <v>12719</v>
      </c>
      <c r="C49" s="51" cm="1">
        <f t="array" ref="C49">INDEX($D$209:$BE$374,$C242,C$196)</f>
        <v>26.132999999999999</v>
      </c>
      <c r="D49" s="51" cm="1">
        <f t="array" ref="D49">INDEX($D$209:$BE$374,$C242,D$196)</f>
        <v>53.101999999999997</v>
      </c>
      <c r="E49" s="51" cm="1">
        <f t="array" ref="E49">INDEX($D$209:$BE$374,$C242,E$196)</f>
        <v>60.256</v>
      </c>
      <c r="F49" s="51" cm="1">
        <f t="array" ref="F49">INDEX($D$209:$BE$374,$C242,F$196)</f>
        <v>110.745</v>
      </c>
      <c r="G49" s="51" cm="1">
        <f t="array" ref="G49">INDEX($D$209:$BE$374,$C242,G$196)</f>
        <v>250.23599999999999</v>
      </c>
      <c r="H49" s="51" cm="1">
        <f t="array" ref="H49">INDEX($D$209:$BE$374,$C242,H$196)</f>
        <v>30</v>
      </c>
      <c r="I49" s="51"/>
      <c r="J49" s="54" t="str" cm="1">
        <f t="array" ref="J49">HYPERLINK(TEXT("#"&amp;INDEX($D$385:$BE$550,$C418,C$196),),INDEX($D$385:$BE$550,$C418,C$196))</f>
        <v>A125554312W</v>
      </c>
      <c r="K49" s="54" t="str" cm="1">
        <f t="array" ref="K49">HYPERLINK(TEXT("#"&amp;INDEX($D$385:$BE$550,$C418,D$196),),INDEX($D$385:$BE$550,$C418,D$196))</f>
        <v>A125548696F</v>
      </c>
      <c r="L49" s="54" t="str" cm="1">
        <f t="array" ref="L49">HYPERLINK(TEXT("#"&amp;INDEX($D$385:$BE$550,$C418,E$196),),INDEX($D$385:$BE$550,$C418,E$196))</f>
        <v>A125557120J</v>
      </c>
      <c r="M49" s="54" t="str" cm="1">
        <f t="array" ref="M49">HYPERLINK(TEXT("#"&amp;INDEX($D$385:$BE$550,$C418,F$196),),INDEX($D$385:$BE$550,$C418,F$196))</f>
        <v>A125559928K</v>
      </c>
      <c r="N49" s="54" t="str" cm="1">
        <f t="array" ref="N49">HYPERLINK(TEXT("#"&amp;INDEX($D$385:$BE$550,$C418,G$196),),INDEX($D$385:$BE$550,$C418,G$196))</f>
        <v>A125551504K</v>
      </c>
      <c r="O49" s="54" t="str" cm="1">
        <f t="array" ref="O49">HYPERLINK(TEXT("#"&amp;INDEX($D$385:$BE$550,$C418,H$196),),INDEX($D$385:$BE$550,$C418,H$196))</f>
        <v>A125551505L</v>
      </c>
      <c r="P49" s="51"/>
      <c r="Q49" s="51"/>
      <c r="R49" s="51"/>
      <c r="S49" s="51"/>
      <c r="T49" s="51"/>
      <c r="U49" s="51"/>
      <c r="V49" s="51"/>
      <c r="W49" s="51"/>
    </row>
    <row r="50" spans="1:23">
      <c r="A50" s="58"/>
      <c r="B50" s="56" t="s">
        <v>12720</v>
      </c>
      <c r="C50" s="51" cm="1">
        <f t="array" ref="C50">INDEX($D$209:$BE$374,$C243,C$196)</f>
        <v>56.511000000000003</v>
      </c>
      <c r="D50" s="51" cm="1">
        <f t="array" ref="D50">INDEX($D$209:$BE$374,$C243,D$196)</f>
        <v>100.05200000000001</v>
      </c>
      <c r="E50" s="51" cm="1">
        <f t="array" ref="E50">INDEX($D$209:$BE$374,$C243,E$196)</f>
        <v>169.50800000000001</v>
      </c>
      <c r="F50" s="51" cm="1">
        <f t="array" ref="F50">INDEX($D$209:$BE$374,$C243,F$196)</f>
        <v>190.41900000000001</v>
      </c>
      <c r="G50" s="51" cm="1">
        <f t="array" ref="G50">INDEX($D$209:$BE$374,$C243,G$196)</f>
        <v>516.49099999999999</v>
      </c>
      <c r="H50" s="51" cm="1">
        <f t="array" ref="H50">INDEX($D$209:$BE$374,$C243,H$196)</f>
        <v>26</v>
      </c>
      <c r="I50" s="51"/>
      <c r="J50" s="54" t="str" cm="1">
        <f t="array" ref="J50">HYPERLINK(TEXT("#"&amp;INDEX($D$385:$BE$550,$C419,C$196),),INDEX($D$385:$BE$550,$C419,C$196))</f>
        <v>A125554320W</v>
      </c>
      <c r="K50" s="54" t="str" cm="1">
        <f t="array" ref="K50">HYPERLINK(TEXT("#"&amp;INDEX($D$385:$BE$550,$C419,D$196),),INDEX($D$385:$BE$550,$C419,D$196))</f>
        <v>A125548704V</v>
      </c>
      <c r="L50" s="54" t="str" cm="1">
        <f t="array" ref="L50">HYPERLINK(TEXT("#"&amp;INDEX($D$385:$BE$550,$C419,E$196),),INDEX($D$385:$BE$550,$C419,E$196))</f>
        <v>A125557128A</v>
      </c>
      <c r="M50" s="54" t="str" cm="1">
        <f t="array" ref="M50">HYPERLINK(TEXT("#"&amp;INDEX($D$385:$BE$550,$C419,F$196),),INDEX($D$385:$BE$550,$C419,F$196))</f>
        <v>A125559936K</v>
      </c>
      <c r="N50" s="54" t="str" cm="1">
        <f t="array" ref="N50">HYPERLINK(TEXT("#"&amp;INDEX($D$385:$BE$550,$C419,G$196),),INDEX($D$385:$BE$550,$C419,G$196))</f>
        <v>A125551512K</v>
      </c>
      <c r="O50" s="54" t="str" cm="1">
        <f t="array" ref="O50">HYPERLINK(TEXT("#"&amp;INDEX($D$385:$BE$550,$C419,H$196),),INDEX($D$385:$BE$550,$C419,H$196))</f>
        <v>A125551513L</v>
      </c>
      <c r="P50" s="51"/>
      <c r="Q50" s="51"/>
      <c r="R50" s="51"/>
      <c r="S50" s="51"/>
      <c r="T50" s="51"/>
      <c r="U50" s="51"/>
      <c r="V50" s="51"/>
      <c r="W50" s="51"/>
    </row>
    <row r="51" spans="1:23">
      <c r="A51" s="58"/>
      <c r="B51" s="53" t="s">
        <v>12721</v>
      </c>
      <c r="C51" s="51" cm="1">
        <f t="array" ref="C51">INDEX($D$209:$BE$374,$C244,C$196)</f>
        <v>18.236999999999998</v>
      </c>
      <c r="D51" s="51" cm="1">
        <f t="array" ref="D51">INDEX($D$209:$BE$374,$C244,D$196)</f>
        <v>18.635999999999999</v>
      </c>
      <c r="E51" s="51" cm="1">
        <f t="array" ref="E51">INDEX($D$209:$BE$374,$C244,E$196)</f>
        <v>27.617999999999999</v>
      </c>
      <c r="F51" s="51" cm="1">
        <f t="array" ref="F51">INDEX($D$209:$BE$374,$C244,F$196)</f>
        <v>58.625999999999998</v>
      </c>
      <c r="G51" s="51" cm="1">
        <f t="array" ref="G51">INDEX($D$209:$BE$374,$C244,G$196)</f>
        <v>123.117</v>
      </c>
      <c r="H51" s="51" cm="1">
        <f t="array" ref="H51">INDEX($D$209:$BE$374,$C244,H$196)</f>
        <v>44.968000000000004</v>
      </c>
      <c r="I51" s="51"/>
      <c r="J51" s="54" t="str" cm="1">
        <f t="array" ref="J51">HYPERLINK(TEXT("#"&amp;INDEX($D$385:$BE$550,$C420,C$196),),INDEX($D$385:$BE$550,$C420,C$196))</f>
        <v>A125554152W</v>
      </c>
      <c r="K51" s="54" t="str" cm="1">
        <f t="array" ref="K51">HYPERLINK(TEXT("#"&amp;INDEX($D$385:$BE$550,$C420,D$196),),INDEX($D$385:$BE$550,$C420,D$196))</f>
        <v>A125548536V</v>
      </c>
      <c r="L51" s="54" t="str" cm="1">
        <f t="array" ref="L51">HYPERLINK(TEXT("#"&amp;INDEX($D$385:$BE$550,$C420,E$196),),INDEX($D$385:$BE$550,$C420,E$196))</f>
        <v>A125556960F</v>
      </c>
      <c r="M51" s="54" t="str" cm="1">
        <f t="array" ref="M51">HYPERLINK(TEXT("#"&amp;INDEX($D$385:$BE$550,$C420,F$196),),INDEX($D$385:$BE$550,$C420,F$196))</f>
        <v>A125559768K</v>
      </c>
      <c r="N51" s="54" t="str" cm="1">
        <f t="array" ref="N51">HYPERLINK(TEXT("#"&amp;INDEX($D$385:$BE$550,$C420,G$196),),INDEX($D$385:$BE$550,$C420,G$196))</f>
        <v>A125551344K</v>
      </c>
      <c r="O51" s="54" t="str" cm="1">
        <f t="array" ref="O51">HYPERLINK(TEXT("#"&amp;INDEX($D$385:$BE$550,$C420,H$196),),INDEX($D$385:$BE$550,$C420,H$196))</f>
        <v>A125551345L</v>
      </c>
      <c r="P51" s="51"/>
      <c r="Q51" s="51"/>
      <c r="R51" s="51"/>
      <c r="S51" s="51"/>
      <c r="T51" s="51"/>
      <c r="U51" s="51"/>
      <c r="V51" s="51"/>
      <c r="W51" s="51"/>
    </row>
    <row r="52" spans="1:23">
      <c r="A52" s="48" t="s">
        <v>12722</v>
      </c>
      <c r="B52" s="55"/>
      <c r="C52" s="51"/>
      <c r="D52" s="51"/>
      <c r="E52" s="51"/>
      <c r="F52" s="51"/>
      <c r="G52" s="51"/>
      <c r="H52" s="51"/>
      <c r="I52" s="51"/>
      <c r="J52" s="54"/>
      <c r="K52" s="54"/>
      <c r="L52" s="54"/>
      <c r="M52" s="54"/>
      <c r="N52" s="54"/>
      <c r="O52" s="54"/>
      <c r="P52" s="51"/>
      <c r="Q52" s="51"/>
      <c r="R52" s="51"/>
      <c r="S52" s="51"/>
      <c r="T52" s="51"/>
      <c r="U52" s="51"/>
      <c r="V52" s="51"/>
      <c r="W52" s="51"/>
    </row>
    <row r="53" spans="1:23">
      <c r="A53" s="58"/>
      <c r="B53" s="53" t="s">
        <v>12723</v>
      </c>
      <c r="C53" s="51" cm="1">
        <f t="array" ref="C53">INDEX($D$209:$BE$374,$C246,C$196)</f>
        <v>47.045999999999999</v>
      </c>
      <c r="D53" s="51" cm="1">
        <f t="array" ref="D53">INDEX($D$209:$BE$374,$C246,D$196)</f>
        <v>90.441999999999993</v>
      </c>
      <c r="E53" s="51" cm="1">
        <f t="array" ref="E53">INDEX($D$209:$BE$374,$C246,E$196)</f>
        <v>117.681</v>
      </c>
      <c r="F53" s="51" cm="1">
        <f t="array" ref="F53">INDEX($D$209:$BE$374,$C246,F$196)</f>
        <v>196.41900000000001</v>
      </c>
      <c r="G53" s="51" cm="1">
        <f t="array" ref="G53">INDEX($D$209:$BE$374,$C246,G$196)</f>
        <v>451.589</v>
      </c>
      <c r="H53" s="51" cm="1">
        <f t="array" ref="H53">INDEX($D$209:$BE$374,$C246,H$196)</f>
        <v>32</v>
      </c>
      <c r="I53" s="51"/>
      <c r="J53" s="54" t="str" cm="1">
        <f t="array" ref="J53">HYPERLINK(TEXT("#"&amp;INDEX($D$385:$BE$550,$C422,C$196),),INDEX($D$385:$BE$550,$C422,C$196))</f>
        <v>A125554120C</v>
      </c>
      <c r="K53" s="54" t="str" cm="1">
        <f t="array" ref="K53">HYPERLINK(TEXT("#"&amp;INDEX($D$385:$BE$550,$C422,D$196),),INDEX($D$385:$BE$550,$C422,D$196))</f>
        <v>A125548504A</v>
      </c>
      <c r="L53" s="54" t="str" cm="1">
        <f t="array" ref="L53">HYPERLINK(TEXT("#"&amp;INDEX($D$385:$BE$550,$C422,E$196),),INDEX($D$385:$BE$550,$C422,E$196))</f>
        <v>A125556928F</v>
      </c>
      <c r="M53" s="54" t="str" cm="1">
        <f t="array" ref="M53">HYPERLINK(TEXT("#"&amp;INDEX($D$385:$BE$550,$C422,F$196),),INDEX($D$385:$BE$550,$C422,F$196))</f>
        <v>A125559736T</v>
      </c>
      <c r="N53" s="54" t="str" cm="1">
        <f t="array" ref="N53">HYPERLINK(TEXT("#"&amp;INDEX($D$385:$BE$550,$C422,G$196),),INDEX($D$385:$BE$550,$C422,G$196))</f>
        <v>A125551312T</v>
      </c>
      <c r="O53" s="54" t="str" cm="1">
        <f t="array" ref="O53">HYPERLINK(TEXT("#"&amp;INDEX($D$385:$BE$550,$C422,H$196),),INDEX($D$385:$BE$550,$C422,H$196))</f>
        <v>A125551313V</v>
      </c>
      <c r="P53" s="51"/>
      <c r="Q53" s="51"/>
      <c r="R53" s="51"/>
      <c r="S53" s="51"/>
      <c r="T53" s="51"/>
      <c r="U53" s="51"/>
      <c r="V53" s="51"/>
      <c r="W53" s="51"/>
    </row>
    <row r="54" spans="1:23">
      <c r="A54" s="58"/>
      <c r="B54" s="53" t="s">
        <v>12724</v>
      </c>
      <c r="C54" s="51" cm="1">
        <f t="array" ref="C54">INDEX($D$209:$BE$374,$C247,C$196)</f>
        <v>53.835000000000001</v>
      </c>
      <c r="D54" s="51" cm="1">
        <f t="array" ref="D54">INDEX($D$209:$BE$374,$C247,D$196)</f>
        <v>81.346999999999994</v>
      </c>
      <c r="E54" s="51" cm="1">
        <f t="array" ref="E54">INDEX($D$209:$BE$374,$C247,E$196)</f>
        <v>139.70099999999999</v>
      </c>
      <c r="F54" s="51" cm="1">
        <f t="array" ref="F54">INDEX($D$209:$BE$374,$C247,F$196)</f>
        <v>163.37200000000001</v>
      </c>
      <c r="G54" s="51" cm="1">
        <f t="array" ref="G54">INDEX($D$209:$BE$374,$C247,G$196)</f>
        <v>438.255</v>
      </c>
      <c r="H54" s="51" cm="1">
        <f t="array" ref="H54">INDEX($D$209:$BE$374,$C247,H$196)</f>
        <v>26</v>
      </c>
      <c r="I54" s="51"/>
      <c r="J54" s="54" t="str" cm="1">
        <f t="array" ref="J54">HYPERLINK(TEXT("#"&amp;INDEX($D$385:$BE$550,$C423,C$196),),INDEX($D$385:$BE$550,$C423,C$196))</f>
        <v>A125554192R</v>
      </c>
      <c r="K54" s="54" t="str" cm="1">
        <f t="array" ref="K54">HYPERLINK(TEXT("#"&amp;INDEX($D$385:$BE$550,$C423,D$196),),INDEX($D$385:$BE$550,$C423,D$196))</f>
        <v>A125548576L</v>
      </c>
      <c r="L54" s="54" t="str" cm="1">
        <f t="array" ref="L54">HYPERLINK(TEXT("#"&amp;INDEX($D$385:$BE$550,$C423,E$196),),INDEX($D$385:$BE$550,$C423,E$196))</f>
        <v>A125557000R</v>
      </c>
      <c r="M54" s="54" t="str" cm="1">
        <f t="array" ref="M54">HYPERLINK(TEXT("#"&amp;INDEX($D$385:$BE$550,$C423,F$196),),INDEX($D$385:$BE$550,$C423,F$196))</f>
        <v>A125559808T</v>
      </c>
      <c r="N54" s="54" t="str" cm="1">
        <f t="array" ref="N54">HYPERLINK(TEXT("#"&amp;INDEX($D$385:$BE$550,$C423,G$196),),INDEX($D$385:$BE$550,$C423,G$196))</f>
        <v>A125551384C</v>
      </c>
      <c r="O54" s="54" t="str" cm="1">
        <f t="array" ref="O54">HYPERLINK(TEXT("#"&amp;INDEX($D$385:$BE$550,$C423,H$196),),INDEX($D$385:$BE$550,$C423,H$196))</f>
        <v>A125551385F</v>
      </c>
      <c r="P54" s="51"/>
      <c r="Q54" s="51"/>
      <c r="R54" s="51"/>
      <c r="S54" s="51"/>
      <c r="T54" s="51"/>
      <c r="U54" s="51"/>
      <c r="V54" s="51"/>
      <c r="W54" s="51"/>
    </row>
    <row r="55" spans="1:23">
      <c r="A55" s="48" t="s">
        <v>12725</v>
      </c>
      <c r="B55" s="55"/>
      <c r="C55" s="51"/>
      <c r="D55" s="51"/>
      <c r="E55" s="51"/>
      <c r="F55" s="51"/>
      <c r="G55" s="51"/>
      <c r="H55" s="51"/>
      <c r="I55" s="51"/>
      <c r="J55" s="54"/>
      <c r="K55" s="54"/>
      <c r="L55" s="54"/>
      <c r="M55" s="54"/>
      <c r="N55" s="54"/>
      <c r="O55" s="54"/>
      <c r="P55" s="51"/>
      <c r="Q55" s="51"/>
      <c r="R55" s="51"/>
      <c r="S55" s="51"/>
      <c r="T55" s="51"/>
      <c r="U55" s="51"/>
      <c r="V55" s="51"/>
      <c r="W55" s="51"/>
    </row>
    <row r="56" spans="1:23">
      <c r="A56" s="58"/>
      <c r="B56" s="53" t="s">
        <v>12726</v>
      </c>
      <c r="C56" s="51" cm="1">
        <f t="array" ref="C56">INDEX($D$209:$BE$374,$C249,C$196)</f>
        <v>30.038</v>
      </c>
      <c r="D56" s="51" cm="1">
        <f t="array" ref="D56">INDEX($D$209:$BE$374,$C249,D$196)</f>
        <v>60.113999999999997</v>
      </c>
      <c r="E56" s="51" cm="1">
        <f t="array" ref="E56">INDEX($D$209:$BE$374,$C249,E$196)</f>
        <v>82.441000000000003</v>
      </c>
      <c r="F56" s="51" cm="1">
        <f t="array" ref="F56">INDEX($D$209:$BE$374,$C249,F$196)</f>
        <v>132.333</v>
      </c>
      <c r="G56" s="51" cm="1">
        <f t="array" ref="G56">INDEX($D$209:$BE$374,$C249,G$196)</f>
        <v>304.92599999999999</v>
      </c>
      <c r="H56" s="51" cm="1">
        <f t="array" ref="H56">INDEX($D$209:$BE$374,$C249,H$196)</f>
        <v>31.324000000000002</v>
      </c>
      <c r="I56" s="51"/>
      <c r="J56" s="54" t="str" cm="1">
        <f t="array" ref="J56">HYPERLINK(TEXT("#"&amp;INDEX($D$385:$BE$550,$C425,C$196),),INDEX($D$385:$BE$550,$C425,C$196))</f>
        <v>A125554144W</v>
      </c>
      <c r="K56" s="54" t="str" cm="1">
        <f t="array" ref="K56">HYPERLINK(TEXT("#"&amp;INDEX($D$385:$BE$550,$C425,D$196),),INDEX($D$385:$BE$550,$C425,D$196))</f>
        <v>A125548528V</v>
      </c>
      <c r="L56" s="54" t="str" cm="1">
        <f t="array" ref="L56">HYPERLINK(TEXT("#"&amp;INDEX($D$385:$BE$550,$C425,E$196),),INDEX($D$385:$BE$550,$C425,E$196))</f>
        <v>A125556952F</v>
      </c>
      <c r="M56" s="54" t="str" cm="1">
        <f t="array" ref="M56">HYPERLINK(TEXT("#"&amp;INDEX($D$385:$BE$550,$C425,F$196),),INDEX($D$385:$BE$550,$C425,F$196))</f>
        <v>A125559760T</v>
      </c>
      <c r="N56" s="54" t="str" cm="1">
        <f t="array" ref="N56">HYPERLINK(TEXT("#"&amp;INDEX($D$385:$BE$550,$C425,G$196),),INDEX($D$385:$BE$550,$C425,G$196))</f>
        <v>A125551336K</v>
      </c>
      <c r="O56" s="54" t="str" cm="1">
        <f t="array" ref="O56">HYPERLINK(TEXT("#"&amp;INDEX($D$385:$BE$550,$C425,H$196),),INDEX($D$385:$BE$550,$C425,H$196))</f>
        <v>A125551337L</v>
      </c>
      <c r="P56" s="51"/>
      <c r="Q56" s="51"/>
      <c r="R56" s="51"/>
      <c r="S56" s="51"/>
      <c r="T56" s="51"/>
      <c r="U56" s="51"/>
      <c r="V56" s="51"/>
      <c r="W56" s="51"/>
    </row>
    <row r="57" spans="1:23">
      <c r="A57" s="58"/>
      <c r="B57" s="53" t="s">
        <v>12727</v>
      </c>
      <c r="C57" s="51" cm="1">
        <f t="array" ref="C57">INDEX($D$209:$BE$374,$C250,C$196)</f>
        <v>17.007000000000001</v>
      </c>
      <c r="D57" s="51" cm="1">
        <f t="array" ref="D57">INDEX($D$209:$BE$374,$C250,D$196)</f>
        <v>30.327999999999999</v>
      </c>
      <c r="E57" s="51" cm="1">
        <f t="array" ref="E57">INDEX($D$209:$BE$374,$C250,E$196)</f>
        <v>35.24</v>
      </c>
      <c r="F57" s="51" cm="1">
        <f t="array" ref="F57">INDEX($D$209:$BE$374,$C250,F$196)</f>
        <v>64.087000000000003</v>
      </c>
      <c r="G57" s="51" cm="1">
        <f t="array" ref="G57">INDEX($D$209:$BE$374,$C250,G$196)</f>
        <v>146.66300000000001</v>
      </c>
      <c r="H57" s="51" cm="1">
        <f t="array" ref="H57">INDEX($D$209:$BE$374,$C250,H$196)</f>
        <v>32.121000000000002</v>
      </c>
      <c r="I57" s="51"/>
      <c r="J57" s="54" t="str" cm="1">
        <f t="array" ref="J57">HYPERLINK(TEXT("#"&amp;INDEX($D$385:$BE$550,$C426,C$196),),INDEX($D$385:$BE$550,$C426,C$196))</f>
        <v>A125554200C</v>
      </c>
      <c r="K57" s="54" t="str" cm="1">
        <f t="array" ref="K57">HYPERLINK(TEXT("#"&amp;INDEX($D$385:$BE$550,$C426,D$196),),INDEX($D$385:$BE$550,$C426,D$196))</f>
        <v>A125548584L</v>
      </c>
      <c r="L57" s="54" t="str" cm="1">
        <f t="array" ref="L57">HYPERLINK(TEXT("#"&amp;INDEX($D$385:$BE$550,$C426,E$196),),INDEX($D$385:$BE$550,$C426,E$196))</f>
        <v>A125557008J</v>
      </c>
      <c r="M57" s="54" t="str" cm="1">
        <f t="array" ref="M57">HYPERLINK(TEXT("#"&amp;INDEX($D$385:$BE$550,$C426,F$196),),INDEX($D$385:$BE$550,$C426,F$196))</f>
        <v>A125559816T</v>
      </c>
      <c r="N57" s="54" t="str" cm="1">
        <f t="array" ref="N57">HYPERLINK(TEXT("#"&amp;INDEX($D$385:$BE$550,$C426,G$196),),INDEX($D$385:$BE$550,$C426,G$196))</f>
        <v>A125551392C</v>
      </c>
      <c r="O57" s="54" t="str" cm="1">
        <f t="array" ref="O57">HYPERLINK(TEXT("#"&amp;INDEX($D$385:$BE$550,$C426,H$196),),INDEX($D$385:$BE$550,$C426,H$196))</f>
        <v>A125551393F</v>
      </c>
      <c r="P57" s="51"/>
      <c r="Q57" s="51"/>
      <c r="R57" s="51"/>
      <c r="S57" s="51"/>
      <c r="T57" s="51"/>
      <c r="U57" s="51"/>
      <c r="V57" s="51"/>
      <c r="W57" s="51"/>
    </row>
    <row r="58" spans="1:23">
      <c r="A58" s="58"/>
      <c r="B58" s="53" t="s">
        <v>12728</v>
      </c>
      <c r="C58" s="51" cm="1">
        <f t="array" ref="C58">INDEX($D$209:$BE$374,$C251,C$196)</f>
        <v>26.128</v>
      </c>
      <c r="D58" s="51" cm="1">
        <f t="array" ref="D58">INDEX($D$209:$BE$374,$C251,D$196)</f>
        <v>48.517000000000003</v>
      </c>
      <c r="E58" s="51" cm="1">
        <f t="array" ref="E58">INDEX($D$209:$BE$374,$C251,E$196)</f>
        <v>85.058000000000007</v>
      </c>
      <c r="F58" s="51" cm="1">
        <f t="array" ref="F58">INDEX($D$209:$BE$374,$C251,F$196)</f>
        <v>96.22</v>
      </c>
      <c r="G58" s="51" cm="1">
        <f t="array" ref="G58">INDEX($D$209:$BE$374,$C251,G$196)</f>
        <v>255.922</v>
      </c>
      <c r="H58" s="51" cm="1">
        <f t="array" ref="H58">INDEX($D$209:$BE$374,$C251,H$196)</f>
        <v>26</v>
      </c>
      <c r="I58" s="51"/>
      <c r="J58" s="54" t="str" cm="1">
        <f t="array" ref="J58">HYPERLINK(TEXT("#"&amp;INDEX($D$385:$BE$550,$C427,C$196),),INDEX($D$385:$BE$550,$C427,C$196))</f>
        <v>A125554160W</v>
      </c>
      <c r="K58" s="54" t="str" cm="1">
        <f t="array" ref="K58">HYPERLINK(TEXT("#"&amp;INDEX($D$385:$BE$550,$C427,D$196),),INDEX($D$385:$BE$550,$C427,D$196))</f>
        <v>A125548544V</v>
      </c>
      <c r="L58" s="54" t="str" cm="1">
        <f t="array" ref="L58">HYPERLINK(TEXT("#"&amp;INDEX($D$385:$BE$550,$C427,E$196),),INDEX($D$385:$BE$550,$C427,E$196))</f>
        <v>A125556968X</v>
      </c>
      <c r="M58" s="54" t="str" cm="1">
        <f t="array" ref="M58">HYPERLINK(TEXT("#"&amp;INDEX($D$385:$BE$550,$C427,F$196),),INDEX($D$385:$BE$550,$C427,F$196))</f>
        <v>A125559776K</v>
      </c>
      <c r="N58" s="54" t="str" cm="1">
        <f t="array" ref="N58">HYPERLINK(TEXT("#"&amp;INDEX($D$385:$BE$550,$C427,G$196),),INDEX($D$385:$BE$550,$C427,G$196))</f>
        <v>A125551352K</v>
      </c>
      <c r="O58" s="54" t="str" cm="1">
        <f t="array" ref="O58">HYPERLINK(TEXT("#"&amp;INDEX($D$385:$BE$550,$C427,H$196),),INDEX($D$385:$BE$550,$C427,H$196))</f>
        <v>A125551353L</v>
      </c>
      <c r="P58" s="51"/>
      <c r="Q58" s="51"/>
      <c r="R58" s="51"/>
      <c r="S58" s="51"/>
      <c r="T58" s="51"/>
      <c r="U58" s="51"/>
      <c r="V58" s="51"/>
      <c r="W58" s="51"/>
    </row>
    <row r="59" spans="1:23">
      <c r="A59" s="58"/>
      <c r="B59" s="53" t="s">
        <v>12729</v>
      </c>
      <c r="C59" s="51" cm="1">
        <f t="array" ref="C59">INDEX($D$209:$BE$374,$C252,C$196)</f>
        <v>27.707000000000001</v>
      </c>
      <c r="D59" s="51" cm="1">
        <f t="array" ref="D59">INDEX($D$209:$BE$374,$C252,D$196)</f>
        <v>32.831000000000003</v>
      </c>
      <c r="E59" s="51" cm="1">
        <f t="array" ref="E59">INDEX($D$209:$BE$374,$C252,E$196)</f>
        <v>54.643000000000001</v>
      </c>
      <c r="F59" s="51" cm="1">
        <f t="array" ref="F59">INDEX($D$209:$BE$374,$C252,F$196)</f>
        <v>67.152000000000001</v>
      </c>
      <c r="G59" s="51" cm="1">
        <f t="array" ref="G59">INDEX($D$209:$BE$374,$C252,G$196)</f>
        <v>182.33199999999999</v>
      </c>
      <c r="H59" s="51" cm="1">
        <f t="array" ref="H59">INDEX($D$209:$BE$374,$C252,H$196)</f>
        <v>26</v>
      </c>
      <c r="I59" s="51"/>
      <c r="J59" s="54" t="str" cm="1">
        <f t="array" ref="J59">HYPERLINK(TEXT("#"&amp;INDEX($D$385:$BE$550,$C428,C$196),),INDEX($D$385:$BE$550,$C428,C$196))</f>
        <v>A125554208W</v>
      </c>
      <c r="K59" s="54" t="str" cm="1">
        <f t="array" ref="K59">HYPERLINK(TEXT("#"&amp;INDEX($D$385:$BE$550,$C428,D$196),),INDEX($D$385:$BE$550,$C428,D$196))</f>
        <v>A125548592L</v>
      </c>
      <c r="L59" s="54" t="str" cm="1">
        <f t="array" ref="L59">HYPERLINK(TEXT("#"&amp;INDEX($D$385:$BE$550,$C428,E$196),),INDEX($D$385:$BE$550,$C428,E$196))</f>
        <v>A125557016J</v>
      </c>
      <c r="M59" s="54" t="str" cm="1">
        <f t="array" ref="M59">HYPERLINK(TEXT("#"&amp;INDEX($D$385:$BE$550,$C428,F$196),),INDEX($D$385:$BE$550,$C428,F$196))</f>
        <v>A125559824T</v>
      </c>
      <c r="N59" s="54" t="str" cm="1">
        <f t="array" ref="N59">HYPERLINK(TEXT("#"&amp;INDEX($D$385:$BE$550,$C428,G$196),),INDEX($D$385:$BE$550,$C428,G$196))</f>
        <v>A125551400T</v>
      </c>
      <c r="O59" s="54" t="str" cm="1">
        <f t="array" ref="O59">HYPERLINK(TEXT("#"&amp;INDEX($D$385:$BE$550,$C428,H$196),),INDEX($D$385:$BE$550,$C428,H$196))</f>
        <v>A125551401V</v>
      </c>
      <c r="P59" s="51"/>
      <c r="Q59" s="51"/>
      <c r="R59" s="51"/>
      <c r="S59" s="51"/>
      <c r="T59" s="51"/>
      <c r="U59" s="51"/>
      <c r="V59" s="51"/>
      <c r="W59" s="51"/>
    </row>
    <row r="60" spans="1:23">
      <c r="A60" s="48" t="s">
        <v>12730</v>
      </c>
      <c r="B60" s="55"/>
      <c r="C60" s="51"/>
      <c r="D60" s="51"/>
      <c r="E60" s="51"/>
      <c r="F60" s="51"/>
      <c r="G60" s="51"/>
      <c r="H60" s="51"/>
      <c r="I60" s="51"/>
      <c r="J60" s="54"/>
      <c r="K60" s="54"/>
      <c r="L60" s="54"/>
      <c r="M60" s="54"/>
      <c r="N60" s="54"/>
      <c r="O60" s="54"/>
      <c r="P60" s="51"/>
      <c r="Q60" s="51"/>
      <c r="R60" s="51"/>
      <c r="S60" s="51"/>
      <c r="T60" s="51"/>
      <c r="U60" s="51"/>
      <c r="V60" s="51"/>
      <c r="W60" s="51"/>
    </row>
    <row r="61" spans="1:23">
      <c r="A61" s="58"/>
      <c r="B61" s="53" t="s">
        <v>12731</v>
      </c>
      <c r="C61" s="51" cm="1">
        <f t="array" ref="C61">INDEX($D$209:$BE$374,$C254,C$196)</f>
        <v>36.929000000000002</v>
      </c>
      <c r="D61" s="51" cm="1">
        <f t="array" ref="D61">INDEX($D$209:$BE$374,$C254,D$196)</f>
        <v>71.394000000000005</v>
      </c>
      <c r="E61" s="51" cm="1">
        <f t="array" ref="E61">INDEX($D$209:$BE$374,$C254,E$196)</f>
        <v>104.691</v>
      </c>
      <c r="F61" s="51" cm="1">
        <f t="array" ref="F61">INDEX($D$209:$BE$374,$C254,F$196)</f>
        <v>141.11600000000001</v>
      </c>
      <c r="G61" s="51" cm="1">
        <f t="array" ref="G61">INDEX($D$209:$BE$374,$C254,G$196)</f>
        <v>354.12900000000002</v>
      </c>
      <c r="H61" s="51" cm="1">
        <f t="array" ref="H61">INDEX($D$209:$BE$374,$C254,H$196)</f>
        <v>26</v>
      </c>
      <c r="I61" s="51"/>
      <c r="J61" s="54" t="str" cm="1">
        <f t="array" ref="J61">HYPERLINK(TEXT("#"&amp;INDEX($D$385:$BE$550,$C430,C$196),),INDEX($D$385:$BE$550,$C430,C$196))</f>
        <v>A125554280R</v>
      </c>
      <c r="K61" s="54" t="str" cm="1">
        <f t="array" ref="K61">HYPERLINK(TEXT("#"&amp;INDEX($D$385:$BE$550,$C430,D$196),),INDEX($D$385:$BE$550,$C430,D$196))</f>
        <v>A125548664L</v>
      </c>
      <c r="L61" s="54" t="str" cm="1">
        <f t="array" ref="L61">HYPERLINK(TEXT("#"&amp;INDEX($D$385:$BE$550,$C430,E$196),),INDEX($D$385:$BE$550,$C430,E$196))</f>
        <v>A125557088V</v>
      </c>
      <c r="M61" s="54" t="str" cm="1">
        <f t="array" ref="M61">HYPERLINK(TEXT("#"&amp;INDEX($D$385:$BE$550,$C430,F$196),),INDEX($D$385:$BE$550,$C430,F$196))</f>
        <v>A125559896C</v>
      </c>
      <c r="N61" s="54" t="str" cm="1">
        <f t="array" ref="N61">HYPERLINK(TEXT("#"&amp;INDEX($D$385:$BE$550,$C430,G$196),),INDEX($D$385:$BE$550,$C430,G$196))</f>
        <v>A125551472C</v>
      </c>
      <c r="O61" s="54" t="str" cm="1">
        <f t="array" ref="O61">HYPERLINK(TEXT("#"&amp;INDEX($D$385:$BE$550,$C430,H$196),),INDEX($D$385:$BE$550,$C430,H$196))</f>
        <v>A125551473F</v>
      </c>
      <c r="P61" s="51"/>
      <c r="Q61" s="51"/>
      <c r="R61" s="51"/>
      <c r="S61" s="51"/>
      <c r="T61" s="51"/>
      <c r="U61" s="51"/>
      <c r="V61" s="51"/>
      <c r="W61" s="51"/>
    </row>
    <row r="62" spans="1:23">
      <c r="A62" s="58"/>
      <c r="B62" s="53" t="s">
        <v>12732</v>
      </c>
      <c r="C62" s="51" cm="1">
        <f t="array" ref="C62">INDEX($D$209:$BE$374,$C255,C$196)</f>
        <v>46.476999999999997</v>
      </c>
      <c r="D62" s="51" cm="1">
        <f t="array" ref="D62">INDEX($D$209:$BE$374,$C255,D$196)</f>
        <v>64.102000000000004</v>
      </c>
      <c r="E62" s="51" cm="1">
        <f t="array" ref="E62">INDEX($D$209:$BE$374,$C255,E$196)</f>
        <v>105.739</v>
      </c>
      <c r="F62" s="51" cm="1">
        <f t="array" ref="F62">INDEX($D$209:$BE$374,$C255,F$196)</f>
        <v>150.76300000000001</v>
      </c>
      <c r="G62" s="51" cm="1">
        <f t="array" ref="G62">INDEX($D$209:$BE$374,$C255,G$196)</f>
        <v>367.08100000000002</v>
      </c>
      <c r="H62" s="51" cm="1">
        <f t="array" ref="H62">INDEX($D$209:$BE$374,$C255,H$196)</f>
        <v>29.396999999999998</v>
      </c>
      <c r="I62" s="51"/>
      <c r="J62" s="54" t="str" cm="1">
        <f t="array" ref="J62">HYPERLINK(TEXT("#"&amp;INDEX($D$385:$BE$550,$C431,C$196),),INDEX($D$385:$BE$550,$C431,C$196))</f>
        <v>A125554216W</v>
      </c>
      <c r="K62" s="54" t="str" cm="1">
        <f t="array" ref="K62">HYPERLINK(TEXT("#"&amp;INDEX($D$385:$BE$550,$C431,D$196),),INDEX($D$385:$BE$550,$C431,D$196))</f>
        <v>A125548600A</v>
      </c>
      <c r="L62" s="54" t="str" cm="1">
        <f t="array" ref="L62">HYPERLINK(TEXT("#"&amp;INDEX($D$385:$BE$550,$C431,E$196),),INDEX($D$385:$BE$550,$C431,E$196))</f>
        <v>A125557024J</v>
      </c>
      <c r="M62" s="54" t="str" cm="1">
        <f t="array" ref="M62">HYPERLINK(TEXT("#"&amp;INDEX($D$385:$BE$550,$C431,F$196),),INDEX($D$385:$BE$550,$C431,F$196))</f>
        <v>A125559832T</v>
      </c>
      <c r="N62" s="54" t="str" cm="1">
        <f t="array" ref="N62">HYPERLINK(TEXT("#"&amp;INDEX($D$385:$BE$550,$C431,G$196),),INDEX($D$385:$BE$550,$C431,G$196))</f>
        <v>A125551408K</v>
      </c>
      <c r="O62" s="54" t="str" cm="1">
        <f t="array" ref="O62">HYPERLINK(TEXT("#"&amp;INDEX($D$385:$BE$550,$C431,H$196),),INDEX($D$385:$BE$550,$C431,H$196))</f>
        <v>A125551409L</v>
      </c>
      <c r="P62" s="51"/>
      <c r="Q62" s="51"/>
      <c r="R62" s="51"/>
      <c r="S62" s="51"/>
      <c r="T62" s="51"/>
      <c r="U62" s="51"/>
      <c r="V62" s="51"/>
      <c r="W62" s="51"/>
    </row>
    <row r="63" spans="1:23">
      <c r="A63" s="58"/>
      <c r="B63" s="53" t="s">
        <v>12733</v>
      </c>
      <c r="C63" s="51" cm="1">
        <f t="array" ref="C63">INDEX($D$209:$BE$374,$C256,C$196)</f>
        <v>12.933</v>
      </c>
      <c r="D63" s="51" cm="1">
        <f t="array" ref="D63">INDEX($D$209:$BE$374,$C256,D$196)</f>
        <v>28.998000000000001</v>
      </c>
      <c r="E63" s="51" cm="1">
        <f t="array" ref="E63">INDEX($D$209:$BE$374,$C256,E$196)</f>
        <v>38.908999999999999</v>
      </c>
      <c r="F63" s="51" cm="1">
        <f t="array" ref="F63">INDEX($D$209:$BE$374,$C256,F$196)</f>
        <v>52.307000000000002</v>
      </c>
      <c r="G63" s="51" cm="1">
        <f t="array" ref="G63">INDEX($D$209:$BE$374,$C256,G$196)</f>
        <v>133.148</v>
      </c>
      <c r="H63" s="51" cm="1">
        <f t="array" ref="H63">INDEX($D$209:$BE$374,$C256,H$196)</f>
        <v>26</v>
      </c>
      <c r="I63" s="51"/>
      <c r="J63" s="54" t="str" cm="1">
        <f t="array" ref="J63">HYPERLINK(TEXT("#"&amp;INDEX($D$385:$BE$550,$C432,C$196),),INDEX($D$385:$BE$550,$C432,C$196))</f>
        <v>A125554168R</v>
      </c>
      <c r="K63" s="54" t="str" cm="1">
        <f t="array" ref="K63">HYPERLINK(TEXT("#"&amp;INDEX($D$385:$BE$550,$C432,D$196),),INDEX($D$385:$BE$550,$C432,D$196))</f>
        <v>A125548552V</v>
      </c>
      <c r="L63" s="54" t="str" cm="1">
        <f t="array" ref="L63">HYPERLINK(TEXT("#"&amp;INDEX($D$385:$BE$550,$C432,E$196),),INDEX($D$385:$BE$550,$C432,E$196))</f>
        <v>A125556976X</v>
      </c>
      <c r="M63" s="54" t="str" cm="1">
        <f t="array" ref="M63">HYPERLINK(TEXT("#"&amp;INDEX($D$385:$BE$550,$C432,F$196),),INDEX($D$385:$BE$550,$C432,F$196))</f>
        <v>A125559784K</v>
      </c>
      <c r="N63" s="54" t="str" cm="1">
        <f t="array" ref="N63">HYPERLINK(TEXT("#"&amp;INDEX($D$385:$BE$550,$C432,G$196),),INDEX($D$385:$BE$550,$C432,G$196))</f>
        <v>A125551360K</v>
      </c>
      <c r="O63" s="54" t="str" cm="1">
        <f t="array" ref="O63">HYPERLINK(TEXT("#"&amp;INDEX($D$385:$BE$550,$C432,H$196),),INDEX($D$385:$BE$550,$C432,H$196))</f>
        <v>A125551361L</v>
      </c>
      <c r="P63" s="51"/>
      <c r="Q63" s="51"/>
      <c r="R63" s="51"/>
      <c r="S63" s="51"/>
      <c r="T63" s="51"/>
      <c r="U63" s="51"/>
      <c r="V63" s="51"/>
      <c r="W63" s="51"/>
    </row>
    <row r="64" spans="1:23">
      <c r="A64" s="58"/>
      <c r="B64" s="53" t="s">
        <v>12734</v>
      </c>
      <c r="C64" s="51" cm="1">
        <f t="array" ref="C64">INDEX($D$209:$BE$374,$C257,C$196)</f>
        <v>4.5419999999999998</v>
      </c>
      <c r="D64" s="51" cm="1">
        <f t="array" ref="D64">INDEX($D$209:$BE$374,$C257,D$196)</f>
        <v>7.2949999999999999</v>
      </c>
      <c r="E64" s="51" cm="1">
        <f t="array" ref="E64">INDEX($D$209:$BE$374,$C257,E$196)</f>
        <v>8.0429999999999993</v>
      </c>
      <c r="F64" s="51" cm="1">
        <f t="array" ref="F64">INDEX($D$209:$BE$374,$C257,F$196)</f>
        <v>15.605</v>
      </c>
      <c r="G64" s="51" cm="1">
        <f t="array" ref="G64">INDEX($D$209:$BE$374,$C257,G$196)</f>
        <v>35.484999999999999</v>
      </c>
      <c r="H64" s="51" cm="1">
        <f t="array" ref="H64">INDEX($D$209:$BE$374,$C257,H$196)</f>
        <v>26</v>
      </c>
      <c r="I64" s="51"/>
      <c r="J64" s="54" t="str" cm="1">
        <f t="array" ref="J64">HYPERLINK(TEXT("#"&amp;INDEX($D$385:$BE$550,$C433,C$196),),INDEX($D$385:$BE$550,$C433,C$196))</f>
        <v>A125554328R</v>
      </c>
      <c r="K64" s="54" t="str" cm="1">
        <f t="array" ref="K64">HYPERLINK(TEXT("#"&amp;INDEX($D$385:$BE$550,$C433,D$196),),INDEX($D$385:$BE$550,$C433,D$196))</f>
        <v>A125548712V</v>
      </c>
      <c r="L64" s="54" t="str" cm="1">
        <f t="array" ref="L64">HYPERLINK(TEXT("#"&amp;INDEX($D$385:$BE$550,$C433,E$196),),INDEX($D$385:$BE$550,$C433,E$196))</f>
        <v>A125557136A</v>
      </c>
      <c r="M64" s="54" t="str" cm="1">
        <f t="array" ref="M64">HYPERLINK(TEXT("#"&amp;INDEX($D$385:$BE$550,$C433,F$196),),INDEX($D$385:$BE$550,$C433,F$196))</f>
        <v>A125559944K</v>
      </c>
      <c r="N64" s="54" t="str" cm="1">
        <f t="array" ref="N64">HYPERLINK(TEXT("#"&amp;INDEX($D$385:$BE$550,$C433,G$196),),INDEX($D$385:$BE$550,$C433,G$196))</f>
        <v>A125551520K</v>
      </c>
      <c r="O64" s="54" t="str" cm="1">
        <f t="array" ref="O64">HYPERLINK(TEXT("#"&amp;INDEX($D$385:$BE$550,$C433,H$196),),INDEX($D$385:$BE$550,$C433,H$196))</f>
        <v>A125551521L</v>
      </c>
      <c r="P64" s="51"/>
      <c r="Q64" s="51"/>
      <c r="R64" s="51"/>
      <c r="S64" s="51"/>
      <c r="T64" s="51"/>
      <c r="U64" s="51"/>
      <c r="V64" s="51"/>
      <c r="W64" s="51"/>
    </row>
    <row r="65" spans="1:23">
      <c r="A65" s="48" t="s">
        <v>12735</v>
      </c>
      <c r="B65" s="55"/>
      <c r="C65" s="51"/>
      <c r="D65" s="51"/>
      <c r="E65" s="51"/>
      <c r="F65" s="51"/>
      <c r="G65" s="51"/>
      <c r="H65" s="51"/>
      <c r="I65" s="51"/>
      <c r="J65" s="54"/>
      <c r="K65" s="54"/>
      <c r="L65" s="54"/>
      <c r="M65" s="54"/>
      <c r="N65" s="54"/>
      <c r="O65" s="54"/>
      <c r="P65" s="51"/>
      <c r="Q65" s="51"/>
      <c r="R65" s="51"/>
      <c r="S65" s="51"/>
      <c r="T65" s="51"/>
      <c r="U65" s="51"/>
      <c r="V65" s="51"/>
      <c r="W65" s="51"/>
    </row>
    <row r="66" spans="1:23">
      <c r="A66" s="52"/>
      <c r="B66" s="53" t="s">
        <v>12736</v>
      </c>
      <c r="C66" s="51" cm="1">
        <f t="array" ref="C66">INDEX($D$209:$BE$374,$C259,C$196)</f>
        <v>23.442</v>
      </c>
      <c r="D66" s="51" cm="1">
        <f t="array" ref="D66">INDEX($D$209:$BE$374,$C259,D$196)</f>
        <v>48.109000000000002</v>
      </c>
      <c r="E66" s="51" cm="1">
        <f t="array" ref="E66">INDEX($D$209:$BE$374,$C259,E$196)</f>
        <v>64.739000000000004</v>
      </c>
      <c r="F66" s="51" cm="1">
        <f t="array" ref="F66">INDEX($D$209:$BE$374,$C259,F$196)</f>
        <v>103.32899999999999</v>
      </c>
      <c r="G66" s="51" cm="1">
        <f t="array" ref="G66">INDEX($D$209:$BE$374,$C259,G$196)</f>
        <v>239.619</v>
      </c>
      <c r="H66" s="51" cm="1">
        <f t="array" ref="H66">INDEX($D$209:$BE$374,$C259,H$196)</f>
        <v>34</v>
      </c>
      <c r="I66" s="51"/>
      <c r="J66" s="54" t="str" cm="1">
        <f t="array" ref="J66">HYPERLINK(TEXT("#"&amp;INDEX($D$385:$BE$550,$C435,C$196),),INDEX($D$385:$BE$550,$C435,C$196))</f>
        <v>A125554288J</v>
      </c>
      <c r="K66" s="54" t="str" cm="1">
        <f t="array" ref="K66">HYPERLINK(TEXT("#"&amp;INDEX($D$385:$BE$550,$C435,D$196),),INDEX($D$385:$BE$550,$C435,D$196))</f>
        <v>A125548672L</v>
      </c>
      <c r="L66" s="54" t="str" cm="1">
        <f t="array" ref="L66">HYPERLINK(TEXT("#"&amp;INDEX($D$385:$BE$550,$C435,E$196),),INDEX($D$385:$BE$550,$C435,E$196))</f>
        <v>A125557096V</v>
      </c>
      <c r="M66" s="54" t="str" cm="1">
        <f t="array" ref="M66">HYPERLINK(TEXT("#"&amp;INDEX($D$385:$BE$550,$C435,F$196),),INDEX($D$385:$BE$550,$C435,F$196))</f>
        <v>A125559904T</v>
      </c>
      <c r="N66" s="54" t="str" cm="1">
        <f t="array" ref="N66">HYPERLINK(TEXT("#"&amp;INDEX($D$385:$BE$550,$C435,G$196),),INDEX($D$385:$BE$550,$C435,G$196))</f>
        <v>A125551480C</v>
      </c>
      <c r="O66" s="54" t="str" cm="1">
        <f t="array" ref="O66">HYPERLINK(TEXT("#"&amp;INDEX($D$385:$BE$550,$C435,H$196),),INDEX($D$385:$BE$550,$C435,H$196))</f>
        <v>A125551481F</v>
      </c>
      <c r="P66" s="51"/>
      <c r="Q66" s="51"/>
      <c r="R66" s="51"/>
      <c r="S66" s="51"/>
      <c r="T66" s="51"/>
      <c r="U66" s="51"/>
      <c r="V66" s="51"/>
      <c r="W66" s="51"/>
    </row>
    <row r="67" spans="1:23">
      <c r="A67" s="52"/>
      <c r="B67" s="53" t="s">
        <v>12737</v>
      </c>
      <c r="C67" s="51" cm="1">
        <f t="array" ref="C67">INDEX($D$209:$BE$374,$C260,C$196)</f>
        <v>51.582999999999998</v>
      </c>
      <c r="D67" s="51" cm="1">
        <f t="array" ref="D67">INDEX($D$209:$BE$374,$C260,D$196)</f>
        <v>98.346999999999994</v>
      </c>
      <c r="E67" s="51" cm="1">
        <f t="array" ref="E67">INDEX($D$209:$BE$374,$C260,E$196)</f>
        <v>131.167</v>
      </c>
      <c r="F67" s="51" cm="1">
        <f t="array" ref="F67">INDEX($D$209:$BE$374,$C260,F$196)</f>
        <v>180.572</v>
      </c>
      <c r="G67" s="51" cm="1">
        <f t="array" ref="G67">INDEX($D$209:$BE$374,$C260,G$196)</f>
        <v>461.66899999999998</v>
      </c>
      <c r="H67" s="51" cm="1">
        <f t="array" ref="H67">INDEX($D$209:$BE$374,$C260,H$196)</f>
        <v>26</v>
      </c>
      <c r="I67" s="51"/>
      <c r="J67" s="54" t="str" cm="1">
        <f t="array" ref="J67">HYPERLINK(TEXT("#"&amp;INDEX($D$385:$BE$550,$C436,C$196),),INDEX($D$385:$BE$550,$C436,C$196))</f>
        <v>A125554296J</v>
      </c>
      <c r="K67" s="54" t="str" cm="1">
        <f t="array" ref="K67">HYPERLINK(TEXT("#"&amp;INDEX($D$385:$BE$550,$C436,D$196),),INDEX($D$385:$BE$550,$C436,D$196))</f>
        <v>A125548680L</v>
      </c>
      <c r="L67" s="54" t="str" cm="1">
        <f t="array" ref="L67">HYPERLINK(TEXT("#"&amp;INDEX($D$385:$BE$550,$C436,E$196),),INDEX($D$385:$BE$550,$C436,E$196))</f>
        <v>A125557104J</v>
      </c>
      <c r="M67" s="54" t="str" cm="1">
        <f t="array" ref="M67">HYPERLINK(TEXT("#"&amp;INDEX($D$385:$BE$550,$C436,F$196),),INDEX($D$385:$BE$550,$C436,F$196))</f>
        <v>A125559912T</v>
      </c>
      <c r="N67" s="54" t="str" cm="1">
        <f t="array" ref="N67">HYPERLINK(TEXT("#"&amp;INDEX($D$385:$BE$550,$C436,G$196),),INDEX($D$385:$BE$550,$C436,G$196))</f>
        <v>A125551488W</v>
      </c>
      <c r="O67" s="54" t="str" cm="1">
        <f t="array" ref="O67">HYPERLINK(TEXT("#"&amp;INDEX($D$385:$BE$550,$C436,H$196),),INDEX($D$385:$BE$550,$C436,H$196))</f>
        <v>A125551489X</v>
      </c>
      <c r="P67" s="51"/>
      <c r="Q67" s="51"/>
      <c r="R67" s="51"/>
      <c r="S67" s="51"/>
      <c r="T67" s="51"/>
      <c r="U67" s="51"/>
      <c r="V67" s="51"/>
      <c r="W67" s="51"/>
    </row>
    <row r="68" spans="1:23">
      <c r="A68" s="52"/>
      <c r="B68" s="53" t="s">
        <v>12738</v>
      </c>
      <c r="C68" s="51" cm="1">
        <f t="array" ref="C68">INDEX($D$209:$BE$374,$C261,C$196)</f>
        <v>25.855</v>
      </c>
      <c r="D68" s="51" cm="1">
        <f t="array" ref="D68">INDEX($D$209:$BE$374,$C261,D$196)</f>
        <v>25.334</v>
      </c>
      <c r="E68" s="51" cm="1">
        <f t="array" ref="E68">INDEX($D$209:$BE$374,$C261,E$196)</f>
        <v>61.475999999999999</v>
      </c>
      <c r="F68" s="51" cm="1">
        <f t="array" ref="F68">INDEX($D$209:$BE$374,$C261,F$196)</f>
        <v>75.89</v>
      </c>
      <c r="G68" s="51" cm="1">
        <f t="array" ref="G68">INDEX($D$209:$BE$374,$C261,G$196)</f>
        <v>188.55500000000001</v>
      </c>
      <c r="H68" s="51" cm="1">
        <f t="array" ref="H68">INDEX($D$209:$BE$374,$C261,H$196)</f>
        <v>26</v>
      </c>
      <c r="I68" s="51"/>
      <c r="J68" s="54" t="str" cm="1">
        <f t="array" ref="J68">HYPERLINK(TEXT("#"&amp;INDEX($D$385:$BE$550,$C437,C$196),),INDEX($D$385:$BE$550,$C437,C$196))</f>
        <v>A125554400W</v>
      </c>
      <c r="K68" s="54" t="str" cm="1">
        <f t="array" ref="K68">HYPERLINK(TEXT("#"&amp;INDEX($D$385:$BE$550,$C437,D$196),),INDEX($D$385:$BE$550,$C437,D$196))</f>
        <v>A125548784F</v>
      </c>
      <c r="L68" s="54" t="str" cm="1">
        <f t="array" ref="L68">HYPERLINK(TEXT("#"&amp;INDEX($D$385:$BE$550,$C437,E$196),),INDEX($D$385:$BE$550,$C437,E$196))</f>
        <v>A125557208A</v>
      </c>
      <c r="M68" s="54" t="str" cm="1">
        <f t="array" ref="M68">HYPERLINK(TEXT("#"&amp;INDEX($D$385:$BE$550,$C437,F$196),),INDEX($D$385:$BE$550,$C437,F$196))</f>
        <v>A125560016T</v>
      </c>
      <c r="N68" s="54" t="str" cm="1">
        <f t="array" ref="N68">HYPERLINK(TEXT("#"&amp;INDEX($D$385:$BE$550,$C437,G$196),),INDEX($D$385:$BE$550,$C437,G$196))</f>
        <v>A125551592W</v>
      </c>
      <c r="O68" s="54" t="str" cm="1">
        <f t="array" ref="O68">HYPERLINK(TEXT("#"&amp;INDEX($D$385:$BE$550,$C437,H$196),),INDEX($D$385:$BE$550,$C437,H$196))</f>
        <v>A125551593X</v>
      </c>
      <c r="P68" s="51"/>
      <c r="Q68" s="51"/>
      <c r="R68" s="51"/>
      <c r="S68" s="51"/>
      <c r="T68" s="51"/>
      <c r="U68" s="51"/>
      <c r="V68" s="51"/>
      <c r="W68" s="51"/>
    </row>
    <row r="69" spans="1:23">
      <c r="A69" s="48" t="s">
        <v>12681</v>
      </c>
      <c r="B69" s="60"/>
      <c r="C69" s="61" cm="1">
        <f t="array" ref="C69">INDEX($D$209:$BE$374,$C262,C$196)</f>
        <v>100.881</v>
      </c>
      <c r="D69" s="61" cm="1">
        <f t="array" ref="D69">INDEX($D$209:$BE$374,$C262,D$196)</f>
        <v>171.79</v>
      </c>
      <c r="E69" s="61" cm="1">
        <f t="array" ref="E69">INDEX($D$209:$BE$374,$C262,E$196)</f>
        <v>257.38200000000001</v>
      </c>
      <c r="F69" s="61" cm="1">
        <f t="array" ref="F69">INDEX($D$209:$BE$374,$C262,F$196)</f>
        <v>359.791</v>
      </c>
      <c r="G69" s="61" cm="1">
        <f t="array" ref="G69">INDEX($D$209:$BE$374,$C262,G$196)</f>
        <v>889.84299999999996</v>
      </c>
      <c r="H69" s="61" cm="1">
        <f t="array" ref="H69">INDEX($D$209:$BE$374,$C262,H$196)</f>
        <v>26</v>
      </c>
      <c r="I69" s="51"/>
      <c r="J69" s="54" t="str" cm="1">
        <f t="array" ref="J69">HYPERLINK(TEXT("#"&amp;INDEX($D$385:$BE$550,$C438,C$196),),INDEX($D$385:$BE$550,$C438,C$196))</f>
        <v>A125554128W</v>
      </c>
      <c r="K69" s="54" t="str" cm="1">
        <f t="array" ref="K69">HYPERLINK(TEXT("#"&amp;INDEX($D$385:$BE$550,$C438,D$196),),INDEX($D$385:$BE$550,$C438,D$196))</f>
        <v>A125548512A</v>
      </c>
      <c r="L69" s="54" t="str" cm="1">
        <f t="array" ref="L69">HYPERLINK(TEXT("#"&amp;INDEX($D$385:$BE$550,$C438,E$196),),INDEX($D$385:$BE$550,$C438,E$196))</f>
        <v>A125556936F</v>
      </c>
      <c r="M69" s="54" t="str" cm="1">
        <f t="array" ref="M69">HYPERLINK(TEXT("#"&amp;INDEX($D$385:$BE$550,$C438,F$196),),INDEX($D$385:$BE$550,$C438,F$196))</f>
        <v>A125559744T</v>
      </c>
      <c r="N69" s="54" t="str" cm="1">
        <f t="array" ref="N69">HYPERLINK(TEXT("#"&amp;INDEX($D$385:$BE$550,$C438,G$196),),INDEX($D$385:$BE$550,$C438,G$196))</f>
        <v>A125551320T</v>
      </c>
      <c r="O69" s="54" t="str" cm="1">
        <f t="array" ref="O69">HYPERLINK(TEXT("#"&amp;INDEX($D$385:$BE$550,$C438,H$196),),INDEX($D$385:$BE$550,$C438,H$196))</f>
        <v>A125551321V</v>
      </c>
      <c r="P69" s="51"/>
      <c r="Q69" s="51"/>
      <c r="R69" s="51"/>
      <c r="S69" s="51"/>
      <c r="T69" s="51"/>
      <c r="U69" s="51"/>
      <c r="V69" s="51"/>
      <c r="W69" s="51"/>
    </row>
    <row r="70" spans="1:23">
      <c r="A70" s="45" t="s">
        <v>12739</v>
      </c>
      <c r="B70" s="46"/>
      <c r="C70" s="46"/>
      <c r="D70" s="46"/>
      <c r="E70" s="46"/>
      <c r="F70" s="46"/>
      <c r="G70" s="46"/>
      <c r="H70" s="46"/>
      <c r="I70" s="51"/>
      <c r="J70" s="46"/>
      <c r="K70" s="46"/>
      <c r="L70" s="46"/>
      <c r="M70" s="46"/>
      <c r="N70" s="46"/>
      <c r="O70" s="46"/>
      <c r="P70" s="51"/>
      <c r="Q70" s="51"/>
      <c r="R70" s="51"/>
      <c r="S70" s="51"/>
      <c r="T70" s="51"/>
      <c r="U70" s="51"/>
      <c r="V70" s="51"/>
      <c r="W70" s="51"/>
    </row>
    <row r="71" spans="1:23">
      <c r="A71" s="48" t="s">
        <v>12685</v>
      </c>
      <c r="B71" s="49"/>
      <c r="C71" s="51"/>
      <c r="D71" s="51"/>
      <c r="E71" s="51"/>
      <c r="F71" s="51"/>
      <c r="G71" s="51"/>
      <c r="H71" s="51"/>
      <c r="I71" s="51"/>
      <c r="J71" s="54"/>
      <c r="K71" s="54"/>
      <c r="L71" s="54"/>
      <c r="M71" s="54"/>
      <c r="N71" s="54"/>
      <c r="O71" s="54"/>
      <c r="P71" s="51"/>
      <c r="Q71" s="51"/>
      <c r="R71" s="51"/>
      <c r="S71" s="51"/>
      <c r="T71" s="51"/>
      <c r="U71" s="51"/>
      <c r="V71" s="51"/>
      <c r="W71" s="51"/>
    </row>
    <row r="72" spans="1:23">
      <c r="A72" s="52"/>
      <c r="B72" s="53" t="s">
        <v>12686</v>
      </c>
      <c r="C72" s="51" cm="1">
        <f t="array" ref="C72">IF(INDEX($D$209:$BE$374,$C265,C$196)=0,"",INDEX($D$209:$BE$374,$C265,C$196))</f>
        <v>11.430999999999999</v>
      </c>
      <c r="D72" s="51" cm="1">
        <f t="array" ref="D72">IF(INDEX($D$209:$BE$374,$C265,D$196)=0,"",INDEX($D$209:$BE$374,$C265,D$196))</f>
        <v>25.452000000000002</v>
      </c>
      <c r="E72" s="51" cm="1">
        <f t="array" ref="E72">IF(INDEX($D$209:$BE$374,$C265,E$196)=0,"",INDEX($D$209:$BE$374,$C265,E$196))</f>
        <v>26.995000000000001</v>
      </c>
      <c r="F72" s="51" cm="1">
        <f t="array" ref="F72">IF(INDEX($D$209:$BE$374,$C265,F$196)=0,"",INDEX($D$209:$BE$374,$C265,F$196))</f>
        <v>44.31</v>
      </c>
      <c r="G72" s="51" cm="1">
        <f t="array" ref="G72">IF(INDEX($D$209:$BE$374,$C265,G$196)=0,"",INDEX($D$209:$BE$374,$C265,G$196))</f>
        <v>108.18899999999999</v>
      </c>
      <c r="H72" s="51" cm="1">
        <f t="array" ref="H72">IF(INDEX($D$209:$BE$374,$C265,H$196)=0,"",INDEX($D$209:$BE$374,$C265,H$196))</f>
        <v>27.175000000000001</v>
      </c>
      <c r="I72" s="51"/>
      <c r="J72" s="54" t="str" cm="1">
        <f t="array" ref="J72">IF(HYPERLINK(TEXT("#"&amp;INDEX($D$385:$BE$550,$C441,C$196),),INDEX($D$385:$BE$550,$C441,C$196))=0,"",HYPERLINK(TEXT("#"&amp;INDEX($D$385:$BE$550,$C441,C$196),),INDEX($D$385:$BE$550,$C441,C$196)))</f>
        <v>A125584080F</v>
      </c>
      <c r="K72" s="54" t="str" cm="1">
        <f t="array" ref="K72">IF(HYPERLINK(TEXT("#"&amp;INDEX($D$385:$BE$550,$C441,D$196),),INDEX($D$385:$BE$550,$C441,D$196))=0,"",HYPERLINK(TEXT("#"&amp;INDEX($D$385:$BE$550,$C441,D$196),),INDEX($D$385:$BE$550,$C441,D$196)))</f>
        <v>A125578464C</v>
      </c>
      <c r="L72" s="54" t="str" cm="1">
        <f t="array" ref="L72">IF(HYPERLINK(TEXT("#"&amp;INDEX($D$385:$BE$550,$C441,E$196),),INDEX($D$385:$BE$550,$C441,E$196))=0,"",HYPERLINK(TEXT("#"&amp;INDEX($D$385:$BE$550,$C441,E$196),),INDEX($D$385:$BE$550,$C441,E$196)))</f>
        <v>A125586888J</v>
      </c>
      <c r="M72" s="54" t="str" cm="1">
        <f t="array" ref="M72">IF(HYPERLINK(TEXT("#"&amp;INDEX($D$385:$BE$550,$C441,F$196),),INDEX($D$385:$BE$550,$C441,F$196))=0,"",HYPERLINK(TEXT("#"&amp;INDEX($D$385:$BE$550,$C441,F$196),),INDEX($D$385:$BE$550,$C441,F$196)))</f>
        <v>A125589696V</v>
      </c>
      <c r="N72" s="54" t="str" cm="1">
        <f t="array" ref="N72">IF(HYPERLINK(TEXT("#"&amp;INDEX($D$385:$BE$550,$C441,G$196),),INDEX($D$385:$BE$550,$C441,G$196))=0,"",HYPERLINK(TEXT("#"&amp;INDEX($D$385:$BE$550,$C441,G$196),),INDEX($D$385:$BE$550,$C441,G$196)))</f>
        <v>A125581272V</v>
      </c>
      <c r="O72" s="54" t="str" cm="1">
        <f t="array" ref="O72">IF(HYPERLINK(TEXT("#"&amp;INDEX($D$385:$BE$550,$C441,H$196),),INDEX($D$385:$BE$550,$C441,H$196))=0,"",HYPERLINK(TEXT("#"&amp;INDEX($D$385:$BE$550,$C441,H$196),),INDEX($D$385:$BE$550,$C441,H$196)))</f>
        <v>A125581273W</v>
      </c>
      <c r="P72" s="51"/>
      <c r="Q72" s="51"/>
      <c r="R72" s="51"/>
      <c r="S72" s="51"/>
      <c r="T72" s="51"/>
      <c r="U72" s="51"/>
      <c r="V72" s="51"/>
      <c r="W72" s="51"/>
    </row>
    <row r="73" spans="1:23">
      <c r="A73" s="52"/>
      <c r="B73" s="53" t="s">
        <v>12687</v>
      </c>
      <c r="C73" s="51" cm="1">
        <f t="array" ref="C73">IF(INDEX($D$209:$BE$374,$C266,C$196)=0,"",INDEX($D$209:$BE$374,$C266,C$196))</f>
        <v>7.032</v>
      </c>
      <c r="D73" s="51" cm="1">
        <f t="array" ref="D73">IF(INDEX($D$209:$BE$374,$C266,D$196)=0,"",INDEX($D$209:$BE$374,$C266,D$196))</f>
        <v>18.062000000000001</v>
      </c>
      <c r="E73" s="51" cm="1">
        <f t="array" ref="E73">IF(INDEX($D$209:$BE$374,$C266,E$196)=0,"",INDEX($D$209:$BE$374,$C266,E$196))</f>
        <v>35.536000000000001</v>
      </c>
      <c r="F73" s="51" cm="1">
        <f t="array" ref="F73">IF(INDEX($D$209:$BE$374,$C266,F$196)=0,"",INDEX($D$209:$BE$374,$C266,F$196))</f>
        <v>43.183</v>
      </c>
      <c r="G73" s="51" cm="1">
        <f t="array" ref="G73">IF(INDEX($D$209:$BE$374,$C266,G$196)=0,"",INDEX($D$209:$BE$374,$C266,G$196))</f>
        <v>103.812</v>
      </c>
      <c r="H73" s="51" cm="1">
        <f t="array" ref="H73">IF(INDEX($D$209:$BE$374,$C266,H$196)=0,"",INDEX($D$209:$BE$374,$C266,H$196))</f>
        <v>29.606000000000002</v>
      </c>
      <c r="I73" s="51"/>
      <c r="J73" s="54" t="str" cm="1">
        <f t="array" ref="J73">IF(HYPERLINK(TEXT("#"&amp;INDEX($D$385:$BE$550,$C442,C$196),),INDEX($D$385:$BE$550,$C442,C$196))=0,"",HYPERLINK(TEXT("#"&amp;INDEX($D$385:$BE$550,$C442,C$196),),INDEX($D$385:$BE$550,$C442,C$196)))</f>
        <v>A125582832X</v>
      </c>
      <c r="K73" s="54" t="str" cm="1">
        <f t="array" ref="K73">IF(HYPERLINK(TEXT("#"&amp;INDEX($D$385:$BE$550,$C442,D$196),),INDEX($D$385:$BE$550,$C442,D$196))=0,"",HYPERLINK(TEXT("#"&amp;INDEX($D$385:$BE$550,$C442,D$196),),INDEX($D$385:$BE$550,$C442,D$196)))</f>
        <v>A125577216X</v>
      </c>
      <c r="L73" s="54" t="str" cm="1">
        <f t="array" ref="L73">IF(HYPERLINK(TEXT("#"&amp;INDEX($D$385:$BE$550,$C442,E$196),),INDEX($D$385:$BE$550,$C442,E$196))=0,"",HYPERLINK(TEXT("#"&amp;INDEX($D$385:$BE$550,$C442,E$196),),INDEX($D$385:$BE$550,$C442,E$196)))</f>
        <v>A125585640K</v>
      </c>
      <c r="M73" s="54" t="str" cm="1">
        <f t="array" ref="M73">IF(HYPERLINK(TEXT("#"&amp;INDEX($D$385:$BE$550,$C442,F$196),),INDEX($D$385:$BE$550,$C442,F$196))=0,"",HYPERLINK(TEXT("#"&amp;INDEX($D$385:$BE$550,$C442,F$196),),INDEX($D$385:$BE$550,$C442,F$196)))</f>
        <v>A125588448R</v>
      </c>
      <c r="N73" s="54" t="str" cm="1">
        <f t="array" ref="N73">IF(HYPERLINK(TEXT("#"&amp;INDEX($D$385:$BE$550,$C442,G$196),),INDEX($D$385:$BE$550,$C442,G$196))=0,"",HYPERLINK(TEXT("#"&amp;INDEX($D$385:$BE$550,$C442,G$196),),INDEX($D$385:$BE$550,$C442,G$196)))</f>
        <v>A125580024R</v>
      </c>
      <c r="O73" s="54" t="str" cm="1">
        <f t="array" ref="O73">IF(HYPERLINK(TEXT("#"&amp;INDEX($D$385:$BE$550,$C442,H$196),),INDEX($D$385:$BE$550,$C442,H$196))=0,"",HYPERLINK(TEXT("#"&amp;INDEX($D$385:$BE$550,$C442,H$196),),INDEX($D$385:$BE$550,$C442,H$196)))</f>
        <v>A125580025T</v>
      </c>
      <c r="P73" s="51"/>
      <c r="Q73" s="51"/>
      <c r="R73" s="51"/>
      <c r="S73" s="51"/>
      <c r="T73" s="51"/>
      <c r="U73" s="51"/>
      <c r="V73" s="51"/>
      <c r="W73" s="51"/>
    </row>
    <row r="74" spans="1:23">
      <c r="A74" s="52"/>
      <c r="B74" s="53" t="s">
        <v>12688</v>
      </c>
      <c r="C74" s="51" cm="1">
        <f t="array" ref="C74">IF(INDEX($D$209:$BE$374,$C267,C$196)=0,"",INDEX($D$209:$BE$374,$C267,C$196))</f>
        <v>9.8640000000000008</v>
      </c>
      <c r="D74" s="51" cm="1">
        <f t="array" ref="D74">IF(INDEX($D$209:$BE$374,$C267,D$196)=0,"",INDEX($D$209:$BE$374,$C267,D$196))</f>
        <v>12.617000000000001</v>
      </c>
      <c r="E74" s="51" cm="1">
        <f t="array" ref="E74">IF(INDEX($D$209:$BE$374,$C267,E$196)=0,"",INDEX($D$209:$BE$374,$C267,E$196))</f>
        <v>18.216000000000001</v>
      </c>
      <c r="F74" s="51" cm="1">
        <f t="array" ref="F74">IF(INDEX($D$209:$BE$374,$C267,F$196)=0,"",INDEX($D$209:$BE$374,$C267,F$196))</f>
        <v>34.424999999999997</v>
      </c>
      <c r="G74" s="51" cm="1">
        <f t="array" ref="G74">IF(INDEX($D$209:$BE$374,$C267,G$196)=0,"",INDEX($D$209:$BE$374,$C267,G$196))</f>
        <v>75.120999999999995</v>
      </c>
      <c r="H74" s="51" cm="1">
        <f t="array" ref="H74">IF(INDEX($D$209:$BE$374,$C267,H$196)=0,"",INDEX($D$209:$BE$374,$C267,H$196))</f>
        <v>34</v>
      </c>
      <c r="I74" s="51"/>
      <c r="J74" s="54" t="str" cm="1">
        <f t="array" ref="J74">IF(HYPERLINK(TEXT("#"&amp;INDEX($D$385:$BE$550,$C443,C$196),),INDEX($D$385:$BE$550,$C443,C$196))=0,"",HYPERLINK(TEXT("#"&amp;INDEX($D$385:$BE$550,$C443,C$196),),INDEX($D$385:$BE$550,$C443,C$196)))</f>
        <v>A125584392T</v>
      </c>
      <c r="K74" s="54" t="str" cm="1">
        <f t="array" ref="K74">IF(HYPERLINK(TEXT("#"&amp;INDEX($D$385:$BE$550,$C443,D$196),),INDEX($D$385:$BE$550,$C443,D$196))=0,"",HYPERLINK(TEXT("#"&amp;INDEX($D$385:$BE$550,$C443,D$196),),INDEX($D$385:$BE$550,$C443,D$196)))</f>
        <v>A125578776R</v>
      </c>
      <c r="L74" s="54" t="str" cm="1">
        <f t="array" ref="L74">IF(HYPERLINK(TEXT("#"&amp;INDEX($D$385:$BE$550,$C443,E$196),),INDEX($D$385:$BE$550,$C443,E$196))=0,"",HYPERLINK(TEXT("#"&amp;INDEX($D$385:$BE$550,$C443,E$196),),INDEX($D$385:$BE$550,$C443,E$196)))</f>
        <v>A125587200T</v>
      </c>
      <c r="M74" s="54" t="str" cm="1">
        <f t="array" ref="M74">IF(HYPERLINK(TEXT("#"&amp;INDEX($D$385:$BE$550,$C443,F$196),),INDEX($D$385:$BE$550,$C443,F$196))=0,"",HYPERLINK(TEXT("#"&amp;INDEX($D$385:$BE$550,$C443,F$196),),INDEX($D$385:$BE$550,$C443,F$196)))</f>
        <v>A125590008A</v>
      </c>
      <c r="N74" s="54" t="str" cm="1">
        <f t="array" ref="N74">IF(HYPERLINK(TEXT("#"&amp;INDEX($D$385:$BE$550,$C443,G$196),),INDEX($D$385:$BE$550,$C443,G$196))=0,"",HYPERLINK(TEXT("#"&amp;INDEX($D$385:$BE$550,$C443,G$196),),INDEX($D$385:$BE$550,$C443,G$196)))</f>
        <v>A125581584F</v>
      </c>
      <c r="O74" s="54" t="str" cm="1">
        <f t="array" ref="O74">IF(HYPERLINK(TEXT("#"&amp;INDEX($D$385:$BE$550,$C443,H$196),),INDEX($D$385:$BE$550,$C443,H$196))=0,"",HYPERLINK(TEXT("#"&amp;INDEX($D$385:$BE$550,$C443,H$196),),INDEX($D$385:$BE$550,$C443,H$196)))</f>
        <v>A125581585J</v>
      </c>
      <c r="P74" s="51"/>
      <c r="Q74" s="51"/>
      <c r="R74" s="51"/>
      <c r="S74" s="51"/>
      <c r="T74" s="51"/>
      <c r="U74" s="51"/>
      <c r="V74" s="51"/>
      <c r="W74" s="51"/>
    </row>
    <row r="75" spans="1:23">
      <c r="A75" s="52"/>
      <c r="B75" s="53" t="s">
        <v>12689</v>
      </c>
      <c r="C75" s="51" cm="1">
        <f t="array" ref="C75">IF(INDEX($D$209:$BE$374,$C268,C$196)=0,"",INDEX($D$209:$BE$374,$C268,C$196))</f>
        <v>3.2810000000000001</v>
      </c>
      <c r="D75" s="51" cm="1">
        <f t="array" ref="D75">IF(INDEX($D$209:$BE$374,$C268,D$196)=0,"",INDEX($D$209:$BE$374,$C268,D$196))</f>
        <v>5.2149999999999999</v>
      </c>
      <c r="E75" s="51" cm="1">
        <f t="array" ref="E75">IF(INDEX($D$209:$BE$374,$C268,E$196)=0,"",INDEX($D$209:$BE$374,$C268,E$196))</f>
        <v>5.8890000000000002</v>
      </c>
      <c r="F75" s="51" cm="1">
        <f t="array" ref="F75">IF(INDEX($D$209:$BE$374,$C268,F$196)=0,"",INDEX($D$209:$BE$374,$C268,F$196))</f>
        <v>13.207000000000001</v>
      </c>
      <c r="G75" s="51" cm="1">
        <f t="array" ref="G75">IF(INDEX($D$209:$BE$374,$C268,G$196)=0,"",INDEX($D$209:$BE$374,$C268,G$196))</f>
        <v>27.591999999999999</v>
      </c>
      <c r="H75" s="51" cm="1">
        <f t="array" ref="H75">IF(INDEX($D$209:$BE$374,$C268,H$196)=0,"",INDEX($D$209:$BE$374,$C268,H$196))</f>
        <v>47</v>
      </c>
      <c r="I75" s="51"/>
      <c r="J75" s="54" t="str" cm="1">
        <f t="array" ref="J75">IF(HYPERLINK(TEXT("#"&amp;INDEX($D$385:$BE$550,$C444,C$196),),INDEX($D$385:$BE$550,$C444,C$196))=0,"",HYPERLINK(TEXT("#"&amp;INDEX($D$385:$BE$550,$C444,C$196),),INDEX($D$385:$BE$550,$C444,C$196)))</f>
        <v>A125584704T</v>
      </c>
      <c r="K75" s="54" t="str" cm="1">
        <f t="array" ref="K75">IF(HYPERLINK(TEXT("#"&amp;INDEX($D$385:$BE$550,$C444,D$196),),INDEX($D$385:$BE$550,$C444,D$196))=0,"",HYPERLINK(TEXT("#"&amp;INDEX($D$385:$BE$550,$C444,D$196),),INDEX($D$385:$BE$550,$C444,D$196)))</f>
        <v>A125579088C</v>
      </c>
      <c r="L75" s="54" t="str" cm="1">
        <f t="array" ref="L75">IF(HYPERLINK(TEXT("#"&amp;INDEX($D$385:$BE$550,$C444,E$196),),INDEX($D$385:$BE$550,$C444,E$196))=0,"",HYPERLINK(TEXT("#"&amp;INDEX($D$385:$BE$550,$C444,E$196),),INDEX($D$385:$BE$550,$C444,E$196)))</f>
        <v>A125587512C</v>
      </c>
      <c r="M75" s="54" t="str" cm="1">
        <f t="array" ref="M75">IF(HYPERLINK(TEXT("#"&amp;INDEX($D$385:$BE$550,$C444,F$196),),INDEX($D$385:$BE$550,$C444,F$196))=0,"",HYPERLINK(TEXT("#"&amp;INDEX($D$385:$BE$550,$C444,F$196),),INDEX($D$385:$BE$550,$C444,F$196)))</f>
        <v>A125590320V</v>
      </c>
      <c r="N75" s="54" t="str" cm="1">
        <f t="array" ref="N75">IF(HYPERLINK(TEXT("#"&amp;INDEX($D$385:$BE$550,$C444,G$196),),INDEX($D$385:$BE$550,$C444,G$196))=0,"",HYPERLINK(TEXT("#"&amp;INDEX($D$385:$BE$550,$C444,G$196),),INDEX($D$385:$BE$550,$C444,G$196)))</f>
        <v>A125581896T</v>
      </c>
      <c r="O75" s="54" t="str" cm="1">
        <f t="array" ref="O75">IF(HYPERLINK(TEXT("#"&amp;INDEX($D$385:$BE$550,$C444,H$196),),INDEX($D$385:$BE$550,$C444,H$196))=0,"",HYPERLINK(TEXT("#"&amp;INDEX($D$385:$BE$550,$C444,H$196),),INDEX($D$385:$BE$550,$C444,H$196)))</f>
        <v>A125581897V</v>
      </c>
      <c r="P75" s="51"/>
      <c r="Q75" s="51"/>
      <c r="R75" s="51"/>
      <c r="S75" s="51"/>
      <c r="T75" s="51"/>
      <c r="U75" s="51"/>
      <c r="V75" s="51"/>
      <c r="W75" s="51"/>
    </row>
    <row r="76" spans="1:23">
      <c r="A76" s="52"/>
      <c r="B76" s="53" t="s">
        <v>12690</v>
      </c>
      <c r="C76" s="51" cm="1">
        <f t="array" ref="C76">IF(INDEX($D$209:$BE$374,$C269,C$196)=0,"",INDEX($D$209:$BE$374,$C269,C$196))</f>
        <v>4.1790000000000003</v>
      </c>
      <c r="D76" s="51" cm="1">
        <f t="array" ref="D76">IF(INDEX($D$209:$BE$374,$C269,D$196)=0,"",INDEX($D$209:$BE$374,$C269,D$196))</f>
        <v>6.7679999999999998</v>
      </c>
      <c r="E76" s="51" cm="1">
        <f t="array" ref="E76">IF(INDEX($D$209:$BE$374,$C269,E$196)=0,"",INDEX($D$209:$BE$374,$C269,E$196))</f>
        <v>9.4529999999999994</v>
      </c>
      <c r="F76" s="51" cm="1">
        <f t="array" ref="F76">IF(INDEX($D$209:$BE$374,$C269,F$196)=0,"",INDEX($D$209:$BE$374,$C269,F$196))</f>
        <v>9.7469999999999999</v>
      </c>
      <c r="G76" s="51" cm="1">
        <f t="array" ref="G76">IF(INDEX($D$209:$BE$374,$C269,G$196)=0,"",INDEX($D$209:$BE$374,$C269,G$196))</f>
        <v>30.146000000000001</v>
      </c>
      <c r="H76" s="51" cm="1">
        <f t="array" ref="H76">IF(INDEX($D$209:$BE$374,$C269,H$196)=0,"",INDEX($D$209:$BE$374,$C269,H$196))</f>
        <v>25.701000000000001</v>
      </c>
      <c r="I76" s="51"/>
      <c r="J76" s="54" t="str" cm="1">
        <f t="array" ref="J76">IF(HYPERLINK(TEXT("#"&amp;INDEX($D$385:$BE$550,$C445,C$196),),INDEX($D$385:$BE$550,$C445,C$196))=0,"",HYPERLINK(TEXT("#"&amp;INDEX($D$385:$BE$550,$C445,C$196),),INDEX($D$385:$BE$550,$C445,C$196)))</f>
        <v>A125583144L</v>
      </c>
      <c r="K76" s="54" t="str" cm="1">
        <f t="array" ref="K76">IF(HYPERLINK(TEXT("#"&amp;INDEX($D$385:$BE$550,$C445,D$196),),INDEX($D$385:$BE$550,$C445,D$196))=0,"",HYPERLINK(TEXT("#"&amp;INDEX($D$385:$BE$550,$C445,D$196),),INDEX($D$385:$BE$550,$C445,D$196)))</f>
        <v>A125577528K</v>
      </c>
      <c r="L76" s="54" t="str" cm="1">
        <f t="array" ref="L76">IF(HYPERLINK(TEXT("#"&amp;INDEX($D$385:$BE$550,$C445,E$196),),INDEX($D$385:$BE$550,$C445,E$196))=0,"",HYPERLINK(TEXT("#"&amp;INDEX($D$385:$BE$550,$C445,E$196),),INDEX($D$385:$BE$550,$C445,E$196)))</f>
        <v>A125585952W</v>
      </c>
      <c r="M76" s="54" t="str" cm="1">
        <f t="array" ref="M76">IF(HYPERLINK(TEXT("#"&amp;INDEX($D$385:$BE$550,$C445,F$196),),INDEX($D$385:$BE$550,$C445,F$196))=0,"",HYPERLINK(TEXT("#"&amp;INDEX($D$385:$BE$550,$C445,F$196),),INDEX($D$385:$BE$550,$C445,F$196)))</f>
        <v>A125588760J</v>
      </c>
      <c r="N76" s="54" t="str" cm="1">
        <f t="array" ref="N76">IF(HYPERLINK(TEXT("#"&amp;INDEX($D$385:$BE$550,$C445,G$196),),INDEX($D$385:$BE$550,$C445,G$196))=0,"",HYPERLINK(TEXT("#"&amp;INDEX($D$385:$BE$550,$C445,G$196),),INDEX($D$385:$BE$550,$C445,G$196)))</f>
        <v>A125580336A</v>
      </c>
      <c r="O76" s="54" t="str" cm="1">
        <f t="array" ref="O76">IF(HYPERLINK(TEXT("#"&amp;INDEX($D$385:$BE$550,$C445,H$196),),INDEX($D$385:$BE$550,$C445,H$196))=0,"",HYPERLINK(TEXT("#"&amp;INDEX($D$385:$BE$550,$C445,H$196),),INDEX($D$385:$BE$550,$C445,H$196)))</f>
        <v>A125580337C</v>
      </c>
      <c r="P76" s="51"/>
      <c r="Q76" s="51"/>
      <c r="R76" s="51"/>
      <c r="S76" s="51"/>
      <c r="T76" s="51"/>
      <c r="U76" s="51"/>
      <c r="V76" s="51"/>
      <c r="W76" s="51"/>
    </row>
    <row r="77" spans="1:23">
      <c r="A77" s="52"/>
      <c r="B77" s="53" t="s">
        <v>12691</v>
      </c>
      <c r="C77" s="51" cm="1">
        <f t="array" ref="C77">IF(INDEX($D$209:$BE$374,$C270,C$196)=0,"",INDEX($D$209:$BE$374,$C270,C$196))</f>
        <v>1.2569999999999999</v>
      </c>
      <c r="D77" s="51" cm="1">
        <f t="array" ref="D77">IF(INDEX($D$209:$BE$374,$C270,D$196)=0,"",INDEX($D$209:$BE$374,$C270,D$196))</f>
        <v>1.0249999999999999</v>
      </c>
      <c r="E77" s="51" cm="1">
        <f t="array" ref="E77">IF(INDEX($D$209:$BE$374,$C270,E$196)=0,"",INDEX($D$209:$BE$374,$C270,E$196))</f>
        <v>1.875</v>
      </c>
      <c r="F77" s="51" cm="1">
        <f t="array" ref="F77">IF(INDEX($D$209:$BE$374,$C270,F$196)=0,"",INDEX($D$209:$BE$374,$C270,F$196))</f>
        <v>2.65</v>
      </c>
      <c r="G77" s="51" cm="1">
        <f t="array" ref="G77">IF(INDEX($D$209:$BE$374,$C270,G$196)=0,"",INDEX($D$209:$BE$374,$C270,G$196))</f>
        <v>6.8079999999999998</v>
      </c>
      <c r="H77" s="51" cm="1">
        <f t="array" ref="H77">IF(INDEX($D$209:$BE$374,$C270,H$196)=0,"",INDEX($D$209:$BE$374,$C270,H$196))</f>
        <v>34.488</v>
      </c>
      <c r="I77" s="51"/>
      <c r="J77" s="54" t="str" cm="1">
        <f t="array" ref="J77">IF(HYPERLINK(TEXT("#"&amp;INDEX($D$385:$BE$550,$C446,C$196),),INDEX($D$385:$BE$550,$C446,C$196))=0,"",HYPERLINK(TEXT("#"&amp;INDEX($D$385:$BE$550,$C446,C$196),),INDEX($D$385:$BE$550,$C446,C$196)))</f>
        <v>A125583456X</v>
      </c>
      <c r="K77" s="54" t="str" cm="1">
        <f t="array" ref="K77">IF(HYPERLINK(TEXT("#"&amp;INDEX($D$385:$BE$550,$C446,D$196),),INDEX($D$385:$BE$550,$C446,D$196))=0,"",HYPERLINK(TEXT("#"&amp;INDEX($D$385:$BE$550,$C446,D$196),),INDEX($D$385:$BE$550,$C446,D$196)))</f>
        <v>A125577840C</v>
      </c>
      <c r="L77" s="54" t="str" cm="1">
        <f t="array" ref="L77">IF(HYPERLINK(TEXT("#"&amp;INDEX($D$385:$BE$550,$C446,E$196),),INDEX($D$385:$BE$550,$C446,E$196))=0,"",HYPERLINK(TEXT("#"&amp;INDEX($D$385:$BE$550,$C446,E$196),),INDEX($D$385:$BE$550,$C446,E$196)))</f>
        <v>A125586264K</v>
      </c>
      <c r="M77" s="54" t="str" cm="1">
        <f t="array" ref="M77">IF(HYPERLINK(TEXT("#"&amp;INDEX($D$385:$BE$550,$C446,F$196),),INDEX($D$385:$BE$550,$C446,F$196))=0,"",HYPERLINK(TEXT("#"&amp;INDEX($D$385:$BE$550,$C446,F$196),),INDEX($D$385:$BE$550,$C446,F$196)))</f>
        <v>A125589072W</v>
      </c>
      <c r="N77" s="54" t="str" cm="1">
        <f t="array" ref="N77">IF(HYPERLINK(TEXT("#"&amp;INDEX($D$385:$BE$550,$C446,G$196),),INDEX($D$385:$BE$550,$C446,G$196))=0,"",HYPERLINK(TEXT("#"&amp;INDEX($D$385:$BE$550,$C446,G$196),),INDEX($D$385:$BE$550,$C446,G$196)))</f>
        <v>A125580648L</v>
      </c>
      <c r="O77" s="54" t="str" cm="1">
        <f t="array" ref="O77">IF(HYPERLINK(TEXT("#"&amp;INDEX($D$385:$BE$550,$C446,H$196),),INDEX($D$385:$BE$550,$C446,H$196))=0,"",HYPERLINK(TEXT("#"&amp;INDEX($D$385:$BE$550,$C446,H$196),),INDEX($D$385:$BE$550,$C446,H$196)))</f>
        <v>A125580649R</v>
      </c>
      <c r="P77" s="51"/>
      <c r="Q77" s="51"/>
      <c r="R77" s="51"/>
      <c r="S77" s="51"/>
      <c r="T77" s="51"/>
      <c r="U77" s="51"/>
      <c r="V77" s="51"/>
      <c r="W77" s="51"/>
    </row>
    <row r="78" spans="1:23">
      <c r="A78" s="52"/>
      <c r="B78" s="53" t="s">
        <v>12692</v>
      </c>
      <c r="C78" s="51" cm="1">
        <f t="array" ref="C78">IF(INDEX($D$209:$BE$374,$C271,C$196)=0,"",INDEX($D$209:$BE$374,$C271,C$196))</f>
        <v>0.188</v>
      </c>
      <c r="D78" s="51" cm="1">
        <f t="array" ref="D78">IF(INDEX($D$209:$BE$374,$C271,D$196)=0,"",INDEX($D$209:$BE$374,$C271,D$196))</f>
        <v>0.245</v>
      </c>
      <c r="E78" s="51" cm="1">
        <f t="array" ref="E78">IF(INDEX($D$209:$BE$374,$C271,E$196)=0,"",INDEX($D$209:$BE$374,$C271,E$196))</f>
        <v>0.38100000000000001</v>
      </c>
      <c r="F78" s="51" cm="1">
        <f t="array" ref="F78">IF(INDEX($D$209:$BE$374,$C271,F$196)=0,"",INDEX($D$209:$BE$374,$C271,F$196))</f>
        <v>1.006</v>
      </c>
      <c r="G78" s="51" cm="1">
        <f t="array" ref="G78">IF(INDEX($D$209:$BE$374,$C271,G$196)=0,"",INDEX($D$209:$BE$374,$C271,G$196))</f>
        <v>1.821</v>
      </c>
      <c r="H78" s="51" cm="1">
        <f t="array" ref="H78">IF(INDEX($D$209:$BE$374,$C271,H$196)=0,"",INDEX($D$209:$BE$374,$C271,H$196))</f>
        <v>52</v>
      </c>
      <c r="I78" s="51"/>
      <c r="J78" s="54" t="str" cm="1">
        <f t="array" ref="J78">IF(HYPERLINK(TEXT("#"&amp;INDEX($D$385:$BE$550,$C447,C$196),),INDEX($D$385:$BE$550,$C447,C$196))=0,"",HYPERLINK(TEXT("#"&amp;INDEX($D$385:$BE$550,$C447,C$196),),INDEX($D$385:$BE$550,$C447,C$196)))</f>
        <v>A125583768K</v>
      </c>
      <c r="K78" s="54" t="str" cm="1">
        <f t="array" ref="K78">IF(HYPERLINK(TEXT("#"&amp;INDEX($D$385:$BE$550,$C447,D$196),),INDEX($D$385:$BE$550,$C447,D$196))=0,"",HYPERLINK(TEXT("#"&amp;INDEX($D$385:$BE$550,$C447,D$196),),INDEX($D$385:$BE$550,$C447,D$196)))</f>
        <v>A125578152T</v>
      </c>
      <c r="L78" s="54" t="str" cm="1">
        <f t="array" ref="L78">IF(HYPERLINK(TEXT("#"&amp;INDEX($D$385:$BE$550,$C447,E$196),),INDEX($D$385:$BE$550,$C447,E$196))=0,"",HYPERLINK(TEXT("#"&amp;INDEX($D$385:$BE$550,$C447,E$196),),INDEX($D$385:$BE$550,$C447,E$196)))</f>
        <v>A125586576W</v>
      </c>
      <c r="M78" s="54" t="str" cm="1">
        <f t="array" ref="M78">IF(HYPERLINK(TEXT("#"&amp;INDEX($D$385:$BE$550,$C447,F$196),),INDEX($D$385:$BE$550,$C447,F$196))=0,"",HYPERLINK(TEXT("#"&amp;INDEX($D$385:$BE$550,$C447,F$196),),INDEX($D$385:$BE$550,$C447,F$196)))</f>
        <v>A125589384J</v>
      </c>
      <c r="N78" s="54" t="str" cm="1">
        <f t="array" ref="N78">IF(HYPERLINK(TEXT("#"&amp;INDEX($D$385:$BE$550,$C447,G$196),),INDEX($D$385:$BE$550,$C447,G$196))=0,"",HYPERLINK(TEXT("#"&amp;INDEX($D$385:$BE$550,$C447,G$196),),INDEX($D$385:$BE$550,$C447,G$196)))</f>
        <v>A125580960F</v>
      </c>
      <c r="O78" s="54" t="str" cm="1">
        <f t="array" ref="O78">IF(HYPERLINK(TEXT("#"&amp;INDEX($D$385:$BE$550,$C447,H$196),),INDEX($D$385:$BE$550,$C447,H$196))=0,"",HYPERLINK(TEXT("#"&amp;INDEX($D$385:$BE$550,$C447,H$196),),INDEX($D$385:$BE$550,$C447,H$196)))</f>
        <v>A125580961J</v>
      </c>
      <c r="P78" s="51"/>
      <c r="Q78" s="51"/>
      <c r="R78" s="51"/>
      <c r="S78" s="51"/>
      <c r="T78" s="51"/>
      <c r="U78" s="51"/>
      <c r="V78" s="51"/>
      <c r="W78" s="51"/>
    </row>
    <row r="79" spans="1:23">
      <c r="A79" s="52"/>
      <c r="B79" s="53" t="s">
        <v>12693</v>
      </c>
      <c r="C79" s="51" cm="1">
        <f t="array" ref="C79">IF(INDEX($D$209:$BE$374,$C272,C$196)=0,"",INDEX($D$209:$BE$374,$C272,C$196))</f>
        <v>0.29499999999999998</v>
      </c>
      <c r="D79" s="51" cm="1">
        <f t="array" ref="D79">IF(INDEX($D$209:$BE$374,$C272,D$196)=0,"",INDEX($D$209:$BE$374,$C272,D$196))</f>
        <v>1.8720000000000001</v>
      </c>
      <c r="E79" s="51" cm="1">
        <f t="array" ref="E79">IF(INDEX($D$209:$BE$374,$C272,E$196)=0,"",INDEX($D$209:$BE$374,$C272,E$196))</f>
        <v>1.8839999999999999</v>
      </c>
      <c r="F79" s="51" cm="1">
        <f t="array" ref="F79">IF(INDEX($D$209:$BE$374,$C272,F$196)=0,"",INDEX($D$209:$BE$374,$C272,F$196))</f>
        <v>2.1890000000000001</v>
      </c>
      <c r="G79" s="51" cm="1">
        <f t="array" ref="G79">IF(INDEX($D$209:$BE$374,$C272,G$196)=0,"",INDEX($D$209:$BE$374,$C272,G$196))</f>
        <v>6.2409999999999997</v>
      </c>
      <c r="H79" s="51" cm="1">
        <f t="array" ref="H79">IF(INDEX($D$209:$BE$374,$C272,H$196)=0,"",INDEX($D$209:$BE$374,$C272,H$196))</f>
        <v>26</v>
      </c>
      <c r="I79" s="51"/>
      <c r="J79" s="54" t="str" cm="1">
        <f t="array" ref="J79">IF(HYPERLINK(TEXT("#"&amp;INDEX($D$385:$BE$550,$C448,C$196),),INDEX($D$385:$BE$550,$C448,C$196))=0,"",HYPERLINK(TEXT("#"&amp;INDEX($D$385:$BE$550,$C448,C$196),),INDEX($D$385:$BE$550,$C448,C$196)))</f>
        <v>A125582520L</v>
      </c>
      <c r="K79" s="54" t="str" cm="1">
        <f t="array" ref="K79">IF(HYPERLINK(TEXT("#"&amp;INDEX($D$385:$BE$550,$C448,D$196),),INDEX($D$385:$BE$550,$C448,D$196))=0,"",HYPERLINK(TEXT("#"&amp;INDEX($D$385:$BE$550,$C448,D$196),),INDEX($D$385:$BE$550,$C448,D$196)))</f>
        <v>A125576904K</v>
      </c>
      <c r="L79" s="54" t="str" cm="1">
        <f t="array" ref="L79">IF(HYPERLINK(TEXT("#"&amp;INDEX($D$385:$BE$550,$C448,E$196),),INDEX($D$385:$BE$550,$C448,E$196))=0,"",HYPERLINK(TEXT("#"&amp;INDEX($D$385:$BE$550,$C448,E$196),),INDEX($D$385:$BE$550,$C448,E$196)))</f>
        <v>A125585328T</v>
      </c>
      <c r="M79" s="54" t="str" cm="1">
        <f t="array" ref="M79">IF(HYPERLINK(TEXT("#"&amp;INDEX($D$385:$BE$550,$C448,F$196),),INDEX($D$385:$BE$550,$C448,F$196))=0,"",HYPERLINK(TEXT("#"&amp;INDEX($D$385:$BE$550,$C448,F$196),),INDEX($D$385:$BE$550,$C448,F$196)))</f>
        <v>A125588136C</v>
      </c>
      <c r="N79" s="54" t="str" cm="1">
        <f t="array" ref="N79">IF(HYPERLINK(TEXT("#"&amp;INDEX($D$385:$BE$550,$C448,G$196),),INDEX($D$385:$BE$550,$C448,G$196))=0,"",HYPERLINK(TEXT("#"&amp;INDEX($D$385:$BE$550,$C448,G$196),),INDEX($D$385:$BE$550,$C448,G$196)))</f>
        <v>A125579712W</v>
      </c>
      <c r="O79" s="54" t="str" cm="1">
        <f t="array" ref="O79">IF(HYPERLINK(TEXT("#"&amp;INDEX($D$385:$BE$550,$C448,H$196),),INDEX($D$385:$BE$550,$C448,H$196))=0,"",HYPERLINK(TEXT("#"&amp;INDEX($D$385:$BE$550,$C448,H$196),),INDEX($D$385:$BE$550,$C448,H$196)))</f>
        <v>A125579713X</v>
      </c>
      <c r="P79" s="51"/>
      <c r="Q79" s="51"/>
      <c r="R79" s="51"/>
      <c r="S79" s="51"/>
      <c r="T79" s="51"/>
      <c r="U79" s="51"/>
      <c r="V79" s="51"/>
      <c r="W79" s="51"/>
    </row>
    <row r="80" spans="1:23">
      <c r="A80" s="48" t="s">
        <v>12694</v>
      </c>
      <c r="B80" s="55"/>
      <c r="C80" s="51"/>
      <c r="D80" s="51"/>
      <c r="E80" s="51"/>
      <c r="F80" s="51"/>
      <c r="G80" s="51"/>
      <c r="H80" s="51"/>
      <c r="I80" s="51"/>
      <c r="J80" s="54"/>
      <c r="K80" s="54"/>
      <c r="L80" s="54"/>
      <c r="M80" s="54"/>
      <c r="N80" s="54"/>
      <c r="O80" s="54"/>
      <c r="P80" s="51"/>
      <c r="Q80" s="51"/>
      <c r="R80" s="51"/>
      <c r="S80" s="51"/>
      <c r="T80" s="51"/>
      <c r="U80" s="51"/>
      <c r="V80" s="51"/>
      <c r="W80" s="51"/>
    </row>
    <row r="81" spans="1:23">
      <c r="A81" s="48"/>
      <c r="B81" s="53" t="s">
        <v>12695</v>
      </c>
      <c r="C81" s="51" cm="1">
        <f t="array" ref="C81">INDEX($D$209:$BE$374,$C274,C$196)</f>
        <v>36.597000000000001</v>
      </c>
      <c r="D81" s="51" cm="1">
        <f t="array" ref="D81">INDEX($D$209:$BE$374,$C274,D$196)</f>
        <v>70.034999999999997</v>
      </c>
      <c r="E81" s="51" cm="1">
        <f t="array" ref="E81">INDEX($D$209:$BE$374,$C274,E$196)</f>
        <v>97.426000000000002</v>
      </c>
      <c r="F81" s="51" cm="1">
        <f t="array" ref="F81">INDEX($D$209:$BE$374,$C274,F$196)</f>
        <v>134.00899999999999</v>
      </c>
      <c r="G81" s="51" cm="1">
        <f t="array" ref="G81">INDEX($D$209:$BE$374,$C274,G$196)</f>
        <v>338.06700000000001</v>
      </c>
      <c r="H81" s="51" cm="1">
        <f t="array" ref="H81">INDEX($D$209:$BE$374,$C274,H$196)</f>
        <v>26</v>
      </c>
      <c r="I81" s="51"/>
      <c r="J81" s="54" t="str" cm="1">
        <f t="array" ref="J81">HYPERLINK(TEXT("#"&amp;INDEX($D$385:$BE$550,$C450,C$196),),INDEX($D$385:$BE$550,$C450,C$196))</f>
        <v>A125582416L</v>
      </c>
      <c r="K81" s="54" t="str" cm="1">
        <f t="array" ref="K81">HYPERLINK(TEXT("#"&amp;INDEX($D$385:$BE$550,$C450,D$196),),INDEX($D$385:$BE$550,$C450,D$196))</f>
        <v>A125576800T</v>
      </c>
      <c r="L81" s="54" t="str" cm="1">
        <f t="array" ref="L81">HYPERLINK(TEXT("#"&amp;INDEX($D$385:$BE$550,$C450,E$196),),INDEX($D$385:$BE$550,$C450,E$196))</f>
        <v>A125585224X</v>
      </c>
      <c r="M81" s="54" t="str" cm="1">
        <f t="array" ref="M81">HYPERLINK(TEXT("#"&amp;INDEX($D$385:$BE$550,$C450,F$196),),INDEX($D$385:$BE$550,$C450,F$196))</f>
        <v>A125588032K</v>
      </c>
      <c r="N81" s="54" t="str" cm="1">
        <f t="array" ref="N81">HYPERLINK(TEXT("#"&amp;INDEX($D$385:$BE$550,$C450,G$196),),INDEX($D$385:$BE$550,$C450,G$196))</f>
        <v>A125579608W</v>
      </c>
      <c r="O81" s="54" t="str" cm="1">
        <f t="array" ref="O81">HYPERLINK(TEXT("#"&amp;INDEX($D$385:$BE$550,$C450,H$196),),INDEX($D$385:$BE$550,$C450,H$196))</f>
        <v>A125579609X</v>
      </c>
      <c r="P81" s="51"/>
      <c r="Q81" s="51"/>
      <c r="R81" s="51"/>
      <c r="S81" s="51"/>
      <c r="T81" s="51"/>
      <c r="U81" s="51"/>
      <c r="V81" s="51"/>
      <c r="W81" s="51"/>
    </row>
    <row r="82" spans="1:23">
      <c r="A82" s="52"/>
      <c r="B82" s="56" t="s">
        <v>12696</v>
      </c>
      <c r="C82" s="51" cm="1">
        <f t="array" ref="C82">INDEX($D$209:$BE$374,$C275,C$196)</f>
        <v>14.214</v>
      </c>
      <c r="D82" s="51" cm="1">
        <f t="array" ref="D82">INDEX($D$209:$BE$374,$C275,D$196)</f>
        <v>36.704000000000001</v>
      </c>
      <c r="E82" s="51" cm="1">
        <f t="array" ref="E82">INDEX($D$209:$BE$374,$C275,E$196)</f>
        <v>55.204999999999998</v>
      </c>
      <c r="F82" s="51" cm="1">
        <f t="array" ref="F82">INDEX($D$209:$BE$374,$C275,F$196)</f>
        <v>54.2</v>
      </c>
      <c r="G82" s="51" cm="1">
        <f t="array" ref="G82">INDEX($D$209:$BE$374,$C275,G$196)</f>
        <v>160.32400000000001</v>
      </c>
      <c r="H82" s="51" cm="1">
        <f t="array" ref="H82">INDEX($D$209:$BE$374,$C275,H$196)</f>
        <v>26</v>
      </c>
      <c r="I82" s="51"/>
      <c r="J82" s="54" t="str" cm="1">
        <f t="array" ref="J82">HYPERLINK(TEXT("#"&amp;INDEX($D$385:$BE$550,$C451,C$196),),INDEX($D$385:$BE$550,$C451,C$196))</f>
        <v>A125582304V</v>
      </c>
      <c r="K82" s="54" t="str" cm="1">
        <f t="array" ref="K82">HYPERLINK(TEXT("#"&amp;INDEX($D$385:$BE$550,$C451,D$196),),INDEX($D$385:$BE$550,$C451,D$196))</f>
        <v>A125576688C</v>
      </c>
      <c r="L82" s="54" t="str" cm="1">
        <f t="array" ref="L82">HYPERLINK(TEXT("#"&amp;INDEX($D$385:$BE$550,$C451,E$196),),INDEX($D$385:$BE$550,$C451,E$196))</f>
        <v>A125585112F</v>
      </c>
      <c r="M82" s="54" t="str" cm="1">
        <f t="array" ref="M82">HYPERLINK(TEXT("#"&amp;INDEX($D$385:$BE$550,$C451,F$196),),INDEX($D$385:$BE$550,$C451,F$196))</f>
        <v>A125587920R</v>
      </c>
      <c r="N82" s="54" t="str" cm="1">
        <f t="array" ref="N82">HYPERLINK(TEXT("#"&amp;INDEX($D$385:$BE$550,$C451,G$196),),INDEX($D$385:$BE$550,$C451,G$196))</f>
        <v>A125579496R</v>
      </c>
      <c r="O82" s="54" t="str" cm="1">
        <f t="array" ref="O82">HYPERLINK(TEXT("#"&amp;INDEX($D$385:$BE$550,$C451,H$196),),INDEX($D$385:$BE$550,$C451,H$196))</f>
        <v>A125579497T</v>
      </c>
      <c r="P82" s="51"/>
      <c r="Q82" s="51"/>
      <c r="R82" s="51"/>
      <c r="S82" s="51"/>
      <c r="T82" s="51"/>
      <c r="U82" s="51"/>
      <c r="V82" s="51"/>
      <c r="W82" s="51"/>
    </row>
    <row r="83" spans="1:23">
      <c r="A83" s="52"/>
      <c r="B83" s="56" t="s">
        <v>12697</v>
      </c>
      <c r="C83" s="51" cm="1">
        <f t="array" ref="C83">INDEX($D$209:$BE$374,$C276,C$196)</f>
        <v>17.547000000000001</v>
      </c>
      <c r="D83" s="51" cm="1">
        <f t="array" ref="D83">INDEX($D$209:$BE$374,$C276,D$196)</f>
        <v>22.606999999999999</v>
      </c>
      <c r="E83" s="51" cm="1">
        <f t="array" ref="E83">INDEX($D$209:$BE$374,$C276,E$196)</f>
        <v>24.919</v>
      </c>
      <c r="F83" s="51" cm="1">
        <f t="array" ref="F83">INDEX($D$209:$BE$374,$C276,F$196)</f>
        <v>47.718000000000004</v>
      </c>
      <c r="G83" s="51" cm="1">
        <f t="array" ref="G83">INDEX($D$209:$BE$374,$C276,G$196)</f>
        <v>112.792</v>
      </c>
      <c r="H83" s="51" cm="1">
        <f t="array" ref="H83">INDEX($D$209:$BE$374,$C276,H$196)</f>
        <v>26</v>
      </c>
      <c r="I83" s="51"/>
      <c r="J83" s="54" t="str" cm="1">
        <f t="array" ref="J83">HYPERLINK(TEXT("#"&amp;INDEX($D$385:$BE$550,$C452,C$196),),INDEX($D$385:$BE$550,$C452,C$196))</f>
        <v>A125582424L</v>
      </c>
      <c r="K83" s="54" t="str" cm="1">
        <f t="array" ref="K83">HYPERLINK(TEXT("#"&amp;INDEX($D$385:$BE$550,$C452,D$196),),INDEX($D$385:$BE$550,$C452,D$196))</f>
        <v>A125576808K</v>
      </c>
      <c r="L83" s="54" t="str" cm="1">
        <f t="array" ref="L83">HYPERLINK(TEXT("#"&amp;INDEX($D$385:$BE$550,$C452,E$196),),INDEX($D$385:$BE$550,$C452,E$196))</f>
        <v>A125585232X</v>
      </c>
      <c r="M83" s="54" t="str" cm="1">
        <f t="array" ref="M83">HYPERLINK(TEXT("#"&amp;INDEX($D$385:$BE$550,$C452,F$196),),INDEX($D$385:$BE$550,$C452,F$196))</f>
        <v>A125588040K</v>
      </c>
      <c r="N83" s="54" t="str" cm="1">
        <f t="array" ref="N83">HYPERLINK(TEXT("#"&amp;INDEX($D$385:$BE$550,$C452,G$196),),INDEX($D$385:$BE$550,$C452,G$196))</f>
        <v>A125579616W</v>
      </c>
      <c r="O83" s="54" t="str" cm="1">
        <f t="array" ref="O83">HYPERLINK(TEXT("#"&amp;INDEX($D$385:$BE$550,$C452,H$196),),INDEX($D$385:$BE$550,$C452,H$196))</f>
        <v>A125579617X</v>
      </c>
      <c r="P83" s="51"/>
      <c r="Q83" s="51"/>
      <c r="R83" s="51"/>
      <c r="S83" s="51"/>
      <c r="T83" s="51"/>
      <c r="U83" s="51"/>
      <c r="V83" s="51"/>
      <c r="W83" s="51"/>
    </row>
    <row r="84" spans="1:23">
      <c r="A84" s="52"/>
      <c r="B84" s="57" t="s">
        <v>12698</v>
      </c>
      <c r="C84" s="51" cm="1">
        <f t="array" ref="C84">INDEX($D$209:$BE$374,$C277,C$196)</f>
        <v>11.026999999999999</v>
      </c>
      <c r="D84" s="51" cm="1">
        <f t="array" ref="D84">INDEX($D$209:$BE$374,$C277,D$196)</f>
        <v>13.567</v>
      </c>
      <c r="E84" s="51" cm="1">
        <f t="array" ref="E84">INDEX($D$209:$BE$374,$C277,E$196)</f>
        <v>14.526</v>
      </c>
      <c r="F84" s="51" cm="1">
        <f t="array" ref="F84">INDEX($D$209:$BE$374,$C277,F$196)</f>
        <v>28.366</v>
      </c>
      <c r="G84" s="51" cm="1">
        <f t="array" ref="G84">INDEX($D$209:$BE$374,$C277,G$196)</f>
        <v>67.486000000000004</v>
      </c>
      <c r="H84" s="51" cm="1">
        <f t="array" ref="H84">INDEX($D$209:$BE$374,$C277,H$196)</f>
        <v>26</v>
      </c>
      <c r="I84" s="51"/>
      <c r="J84" s="54" t="str" cm="1">
        <f t="array" ref="J84">HYPERLINK(TEXT("#"&amp;INDEX($D$385:$BE$550,$C453,C$196),),INDEX($D$385:$BE$550,$C453,C$196))</f>
        <v>A125582432L</v>
      </c>
      <c r="K84" s="54" t="str" cm="1">
        <f t="array" ref="K84">HYPERLINK(TEXT("#"&amp;INDEX($D$385:$BE$550,$C453,D$196),),INDEX($D$385:$BE$550,$C453,D$196))</f>
        <v>A125576816K</v>
      </c>
      <c r="L84" s="54" t="str" cm="1">
        <f t="array" ref="L84">HYPERLINK(TEXT("#"&amp;INDEX($D$385:$BE$550,$C453,E$196),),INDEX($D$385:$BE$550,$C453,E$196))</f>
        <v>A125585240X</v>
      </c>
      <c r="M84" s="54" t="str" cm="1">
        <f t="array" ref="M84">HYPERLINK(TEXT("#"&amp;INDEX($D$385:$BE$550,$C453,F$196),),INDEX($D$385:$BE$550,$C453,F$196))</f>
        <v>A125588048C</v>
      </c>
      <c r="N84" s="54" t="str" cm="1">
        <f t="array" ref="N84">HYPERLINK(TEXT("#"&amp;INDEX($D$385:$BE$550,$C453,G$196),),INDEX($D$385:$BE$550,$C453,G$196))</f>
        <v>A125579624W</v>
      </c>
      <c r="O84" s="54" t="str" cm="1">
        <f t="array" ref="O84">HYPERLINK(TEXT("#"&amp;INDEX($D$385:$BE$550,$C453,H$196),),INDEX($D$385:$BE$550,$C453,H$196))</f>
        <v>A125579625X</v>
      </c>
      <c r="P84" s="51"/>
      <c r="Q84" s="51"/>
      <c r="R84" s="51"/>
      <c r="S84" s="51"/>
      <c r="T84" s="51"/>
      <c r="U84" s="51"/>
      <c r="V84" s="51"/>
      <c r="W84" s="51"/>
    </row>
    <row r="85" spans="1:23">
      <c r="A85" s="52"/>
      <c r="B85" s="57" t="s">
        <v>12699</v>
      </c>
      <c r="C85" s="51" cm="1">
        <f t="array" ref="C85">INDEX($D$209:$BE$374,$C278,C$196)</f>
        <v>6.52</v>
      </c>
      <c r="D85" s="51" cm="1">
        <f t="array" ref="D85">INDEX($D$209:$BE$374,$C278,D$196)</f>
        <v>9.0410000000000004</v>
      </c>
      <c r="E85" s="51" cm="1">
        <f t="array" ref="E85">INDEX($D$209:$BE$374,$C278,E$196)</f>
        <v>10.393000000000001</v>
      </c>
      <c r="F85" s="51" cm="1">
        <f t="array" ref="F85">INDEX($D$209:$BE$374,$C278,F$196)</f>
        <v>19.352</v>
      </c>
      <c r="G85" s="51" cm="1">
        <f t="array" ref="G85">INDEX($D$209:$BE$374,$C278,G$196)</f>
        <v>45.305999999999997</v>
      </c>
      <c r="H85" s="51" cm="1">
        <f t="array" ref="H85">INDEX($D$209:$BE$374,$C278,H$196)</f>
        <v>34</v>
      </c>
      <c r="I85" s="51"/>
      <c r="J85" s="54" t="str" cm="1">
        <f t="array" ref="J85">HYPERLINK(TEXT("#"&amp;INDEX($D$385:$BE$550,$C454,C$196),),INDEX($D$385:$BE$550,$C454,C$196))</f>
        <v>A125582312V</v>
      </c>
      <c r="K85" s="54" t="str" cm="1">
        <f t="array" ref="K85">HYPERLINK(TEXT("#"&amp;INDEX($D$385:$BE$550,$C454,D$196),),INDEX($D$385:$BE$550,$C454,D$196))</f>
        <v>A125576696C</v>
      </c>
      <c r="L85" s="54" t="str" cm="1">
        <f t="array" ref="L85">HYPERLINK(TEXT("#"&amp;INDEX($D$385:$BE$550,$C454,E$196),),INDEX($D$385:$BE$550,$C454,E$196))</f>
        <v>A125585120F</v>
      </c>
      <c r="M85" s="54" t="str" cm="1">
        <f t="array" ref="M85">HYPERLINK(TEXT("#"&amp;INDEX($D$385:$BE$550,$C454,F$196),),INDEX($D$385:$BE$550,$C454,F$196))</f>
        <v>A125587928J</v>
      </c>
      <c r="N85" s="54" t="str" cm="1">
        <f t="array" ref="N85">HYPERLINK(TEXT("#"&amp;INDEX($D$385:$BE$550,$C454,G$196),),INDEX($D$385:$BE$550,$C454,G$196))</f>
        <v>A125579504C</v>
      </c>
      <c r="O85" s="54" t="str" cm="1">
        <f t="array" ref="O85">HYPERLINK(TEXT("#"&amp;INDEX($D$385:$BE$550,$C454,H$196),),INDEX($D$385:$BE$550,$C454,H$196))</f>
        <v>A125579505F</v>
      </c>
      <c r="P85" s="51"/>
      <c r="Q85" s="51"/>
      <c r="R85" s="51"/>
      <c r="S85" s="51"/>
      <c r="T85" s="51"/>
      <c r="U85" s="51"/>
      <c r="V85" s="51"/>
      <c r="W85" s="51"/>
    </row>
    <row r="86" spans="1:23">
      <c r="A86" s="52"/>
      <c r="B86" s="56" t="s">
        <v>12700</v>
      </c>
      <c r="C86" s="51" cm="1">
        <f t="array" ref="C86">INDEX($D$209:$BE$374,$C279,C$196)</f>
        <v>4.8360000000000003</v>
      </c>
      <c r="D86" s="51" cm="1">
        <f t="array" ref="D86">INDEX($D$209:$BE$374,$C279,D$196)</f>
        <v>10.723000000000001</v>
      </c>
      <c r="E86" s="51" cm="1">
        <f t="array" ref="E86">INDEX($D$209:$BE$374,$C279,E$196)</f>
        <v>17.300999999999998</v>
      </c>
      <c r="F86" s="51" cm="1">
        <f t="array" ref="F86">INDEX($D$209:$BE$374,$C279,F$196)</f>
        <v>32.091000000000001</v>
      </c>
      <c r="G86" s="51" cm="1">
        <f t="array" ref="G86">INDEX($D$209:$BE$374,$C279,G$196)</f>
        <v>64.950999999999993</v>
      </c>
      <c r="H86" s="51" cm="1">
        <f t="array" ref="H86">INDEX($D$209:$BE$374,$C279,H$196)</f>
        <v>47.859000000000002</v>
      </c>
      <c r="I86" s="51"/>
      <c r="J86" s="54" t="str" cm="1">
        <f t="array" ref="J86">HYPERLINK(TEXT("#"&amp;INDEX($D$385:$BE$550,$C455,C$196),),INDEX($D$385:$BE$550,$C455,C$196))</f>
        <v>A125582320V</v>
      </c>
      <c r="K86" s="54" t="str" cm="1">
        <f t="array" ref="K86">HYPERLINK(TEXT("#"&amp;INDEX($D$385:$BE$550,$C455,D$196),),INDEX($D$385:$BE$550,$C455,D$196))</f>
        <v>A125576704T</v>
      </c>
      <c r="L86" s="54" t="str" cm="1">
        <f t="array" ref="L86">HYPERLINK(TEXT("#"&amp;INDEX($D$385:$BE$550,$C455,E$196),),INDEX($D$385:$BE$550,$C455,E$196))</f>
        <v>A125585128X</v>
      </c>
      <c r="M86" s="54" t="str" cm="1">
        <f t="array" ref="M86">HYPERLINK(TEXT("#"&amp;INDEX($D$385:$BE$550,$C455,F$196),),INDEX($D$385:$BE$550,$C455,F$196))</f>
        <v>A125587936J</v>
      </c>
      <c r="N86" s="54" t="str" cm="1">
        <f t="array" ref="N86">HYPERLINK(TEXT("#"&amp;INDEX($D$385:$BE$550,$C455,G$196),),INDEX($D$385:$BE$550,$C455,G$196))</f>
        <v>A125579512C</v>
      </c>
      <c r="O86" s="54" t="str" cm="1">
        <f t="array" ref="O86">HYPERLINK(TEXT("#"&amp;INDEX($D$385:$BE$550,$C455,H$196),),INDEX($D$385:$BE$550,$C455,H$196))</f>
        <v>A125579513F</v>
      </c>
      <c r="P86" s="51"/>
      <c r="Q86" s="51"/>
      <c r="R86" s="51"/>
      <c r="S86" s="51"/>
      <c r="T86" s="51"/>
      <c r="U86" s="51"/>
      <c r="V86" s="51"/>
      <c r="W86" s="51"/>
    </row>
    <row r="87" spans="1:23">
      <c r="A87" s="52"/>
      <c r="B87" s="57" t="s">
        <v>12701</v>
      </c>
      <c r="C87" s="51" cm="1">
        <f t="array" ref="C87">INDEX($D$209:$BE$374,$C280,C$196)</f>
        <v>2.944</v>
      </c>
      <c r="D87" s="51" cm="1">
        <f t="array" ref="D87">INDEX($D$209:$BE$374,$C280,D$196)</f>
        <v>5.78</v>
      </c>
      <c r="E87" s="51" cm="1">
        <f t="array" ref="E87">INDEX($D$209:$BE$374,$C280,E$196)</f>
        <v>10.128</v>
      </c>
      <c r="F87" s="51" cm="1">
        <f t="array" ref="F87">INDEX($D$209:$BE$374,$C280,F$196)</f>
        <v>15.895</v>
      </c>
      <c r="G87" s="51" cm="1">
        <f t="array" ref="G87">INDEX($D$209:$BE$374,$C280,G$196)</f>
        <v>34.747</v>
      </c>
      <c r="H87" s="51" cm="1">
        <f t="array" ref="H87">INDEX($D$209:$BE$374,$C280,H$196)</f>
        <v>47</v>
      </c>
      <c r="I87" s="51"/>
      <c r="J87" s="54" t="str" cm="1">
        <f t="array" ref="J87">HYPERLINK(TEXT("#"&amp;INDEX($D$385:$BE$550,$C456,C$196),),INDEX($D$385:$BE$550,$C456,C$196))</f>
        <v>A125582384F</v>
      </c>
      <c r="K87" s="54" t="str" cm="1">
        <f t="array" ref="K87">HYPERLINK(TEXT("#"&amp;INDEX($D$385:$BE$550,$C456,D$196),),INDEX($D$385:$BE$550,$C456,D$196))</f>
        <v>A125576768C</v>
      </c>
      <c r="L87" s="54" t="str" cm="1">
        <f t="array" ref="L87">HYPERLINK(TEXT("#"&amp;INDEX($D$385:$BE$550,$C456,E$196),),INDEX($D$385:$BE$550,$C456,E$196))</f>
        <v>A125585192T</v>
      </c>
      <c r="M87" s="54" t="str" cm="1">
        <f t="array" ref="M87">HYPERLINK(TEXT("#"&amp;INDEX($D$385:$BE$550,$C456,F$196),),INDEX($D$385:$BE$550,$C456,F$196))</f>
        <v>A125588000T</v>
      </c>
      <c r="N87" s="54" t="str" cm="1">
        <f t="array" ref="N87">HYPERLINK(TEXT("#"&amp;INDEX($D$385:$BE$550,$C456,G$196),),INDEX($D$385:$BE$550,$C456,G$196))</f>
        <v>A125579576R</v>
      </c>
      <c r="O87" s="54" t="str" cm="1">
        <f t="array" ref="O87">HYPERLINK(TEXT("#"&amp;INDEX($D$385:$BE$550,$C456,H$196),),INDEX($D$385:$BE$550,$C456,H$196))</f>
        <v>A125579577T</v>
      </c>
      <c r="P87" s="51"/>
      <c r="Q87" s="51"/>
      <c r="R87" s="51"/>
      <c r="S87" s="51"/>
      <c r="T87" s="51"/>
      <c r="U87" s="51"/>
      <c r="V87" s="51"/>
      <c r="W87" s="51"/>
    </row>
    <row r="88" spans="1:23">
      <c r="A88" s="52"/>
      <c r="B88" s="57" t="s">
        <v>12702</v>
      </c>
      <c r="C88" s="51" cm="1">
        <f t="array" ref="C88">INDEX($D$209:$BE$374,$C281,C$196)</f>
        <v>1.891</v>
      </c>
      <c r="D88" s="51" cm="1">
        <f t="array" ref="D88">INDEX($D$209:$BE$374,$C281,D$196)</f>
        <v>4.944</v>
      </c>
      <c r="E88" s="51" cm="1">
        <f t="array" ref="E88">INDEX($D$209:$BE$374,$C281,E$196)</f>
        <v>7.173</v>
      </c>
      <c r="F88" s="51" cm="1">
        <f t="array" ref="F88">INDEX($D$209:$BE$374,$C281,F$196)</f>
        <v>16.196000000000002</v>
      </c>
      <c r="G88" s="51" cm="1">
        <f t="array" ref="G88">INDEX($D$209:$BE$374,$C281,G$196)</f>
        <v>30.204000000000001</v>
      </c>
      <c r="H88" s="51" cm="1">
        <f t="array" ref="H88">INDEX($D$209:$BE$374,$C281,H$196)</f>
        <v>52</v>
      </c>
      <c r="I88" s="51"/>
      <c r="J88" s="54" t="str" cm="1">
        <f t="array" ref="J88">HYPERLINK(TEXT("#"&amp;INDEX($D$385:$BE$550,$C457,C$196),),INDEX($D$385:$BE$550,$C457,C$196))</f>
        <v>A125582256L</v>
      </c>
      <c r="K88" s="54" t="str" cm="1">
        <f t="array" ref="K88">HYPERLINK(TEXT("#"&amp;INDEX($D$385:$BE$550,$C457,D$196),),INDEX($D$385:$BE$550,$C457,D$196))</f>
        <v>A125576640T</v>
      </c>
      <c r="L88" s="54" t="str" cm="1">
        <f t="array" ref="L88">HYPERLINK(TEXT("#"&amp;INDEX($D$385:$BE$550,$C457,E$196),),INDEX($D$385:$BE$550,$C457,E$196))</f>
        <v>A125585064X</v>
      </c>
      <c r="M88" s="54" t="str" cm="1">
        <f t="array" ref="M88">HYPERLINK(TEXT("#"&amp;INDEX($D$385:$BE$550,$C457,F$196),),INDEX($D$385:$BE$550,$C457,F$196))</f>
        <v>A125587872J</v>
      </c>
      <c r="N88" s="54" t="str" cm="1">
        <f t="array" ref="N88">HYPERLINK(TEXT("#"&amp;INDEX($D$385:$BE$550,$C457,G$196),),INDEX($D$385:$BE$550,$C457,G$196))</f>
        <v>A125579448W</v>
      </c>
      <c r="O88" s="54" t="str" cm="1">
        <f t="array" ref="O88">HYPERLINK(TEXT("#"&amp;INDEX($D$385:$BE$550,$C457,H$196),),INDEX($D$385:$BE$550,$C457,H$196))</f>
        <v>A125579449X</v>
      </c>
      <c r="P88" s="51"/>
      <c r="Q88" s="51"/>
      <c r="R88" s="51"/>
      <c r="S88" s="51"/>
      <c r="T88" s="51"/>
      <c r="U88" s="51"/>
      <c r="V88" s="51"/>
      <c r="W88" s="51"/>
    </row>
    <row r="89" spans="1:23">
      <c r="A89" s="52"/>
      <c r="B89" s="53" t="s">
        <v>12703</v>
      </c>
      <c r="C89" s="51" cm="1">
        <f t="array" ref="C89">INDEX($D$209:$BE$374,$C282,C$196)</f>
        <v>0.93100000000000005</v>
      </c>
      <c r="D89" s="51" cm="1">
        <f t="array" ref="D89">INDEX($D$209:$BE$374,$C282,D$196)</f>
        <v>1.22</v>
      </c>
      <c r="E89" s="51" cm="1">
        <f t="array" ref="E89">INDEX($D$209:$BE$374,$C282,E$196)</f>
        <v>2.8039999999999998</v>
      </c>
      <c r="F89" s="51" cm="1">
        <f t="array" ref="F89">INDEX($D$209:$BE$374,$C282,F$196)</f>
        <v>16.707000000000001</v>
      </c>
      <c r="G89" s="51" cm="1">
        <f t="array" ref="G89">INDEX($D$209:$BE$374,$C282,G$196)</f>
        <v>21.661999999999999</v>
      </c>
      <c r="H89" s="51" cm="1">
        <f t="array" ref="H89">INDEX($D$209:$BE$374,$C282,H$196)</f>
        <v>104</v>
      </c>
      <c r="I89" s="51"/>
      <c r="J89" s="54" t="str" cm="1">
        <f t="array" ref="J89">HYPERLINK(TEXT("#"&amp;INDEX($D$385:$BE$550,$C458,C$196),),INDEX($D$385:$BE$550,$C458,C$196))</f>
        <v>A125582440L</v>
      </c>
      <c r="K89" s="54" t="str" cm="1">
        <f t="array" ref="K89">HYPERLINK(TEXT("#"&amp;INDEX($D$385:$BE$550,$C458,D$196),),INDEX($D$385:$BE$550,$C458,D$196))</f>
        <v>A125576824K</v>
      </c>
      <c r="L89" s="54" t="str" cm="1">
        <f t="array" ref="L89">HYPERLINK(TEXT("#"&amp;INDEX($D$385:$BE$550,$C458,E$196),),INDEX($D$385:$BE$550,$C458,E$196))</f>
        <v>A125585248T</v>
      </c>
      <c r="M89" s="54" t="str" cm="1">
        <f t="array" ref="M89">HYPERLINK(TEXT("#"&amp;INDEX($D$385:$BE$550,$C458,F$196),),INDEX($D$385:$BE$550,$C458,F$196))</f>
        <v>A125588056C</v>
      </c>
      <c r="N89" s="54" t="str" cm="1">
        <f t="array" ref="N89">HYPERLINK(TEXT("#"&amp;INDEX($D$385:$BE$550,$C458,G$196),),INDEX($D$385:$BE$550,$C458,G$196))</f>
        <v>A125579632W</v>
      </c>
      <c r="O89" s="54" t="str" cm="1">
        <f t="array" ref="O89">HYPERLINK(TEXT("#"&amp;INDEX($D$385:$BE$550,$C458,H$196),),INDEX($D$385:$BE$550,$C458,H$196))</f>
        <v>A125579633X</v>
      </c>
      <c r="P89" s="51"/>
      <c r="Q89" s="51"/>
      <c r="R89" s="51"/>
      <c r="S89" s="51"/>
      <c r="T89" s="51"/>
      <c r="U89" s="51"/>
      <c r="V89" s="51"/>
      <c r="W89" s="51"/>
    </row>
    <row r="90" spans="1:23">
      <c r="A90" s="48" t="s">
        <v>12704</v>
      </c>
      <c r="B90" s="55"/>
      <c r="C90" s="51"/>
      <c r="D90" s="51"/>
      <c r="E90" s="51"/>
      <c r="F90" s="51"/>
      <c r="G90" s="51"/>
      <c r="H90" s="51"/>
      <c r="I90" s="51"/>
      <c r="J90" s="54"/>
      <c r="K90" s="54"/>
      <c r="L90" s="54"/>
      <c r="M90" s="54"/>
      <c r="N90" s="54"/>
      <c r="O90" s="54"/>
      <c r="P90" s="51"/>
      <c r="Q90" s="51"/>
      <c r="R90" s="51"/>
      <c r="S90" s="51"/>
      <c r="T90" s="51"/>
      <c r="U90" s="51"/>
      <c r="V90" s="51"/>
      <c r="W90" s="51"/>
    </row>
    <row r="91" spans="1:23">
      <c r="A91" s="58"/>
      <c r="B91" s="53" t="s">
        <v>12705</v>
      </c>
      <c r="C91" s="51" cm="1">
        <f t="array" ref="C91">INDEX($D$209:$BE$374,$C284,C$196)</f>
        <v>31.48</v>
      </c>
      <c r="D91" s="51" cm="1">
        <f t="array" ref="D91">INDEX($D$209:$BE$374,$C284,D$196)</f>
        <v>56.045999999999999</v>
      </c>
      <c r="E91" s="51" cm="1">
        <f t="array" ref="E91">INDEX($D$209:$BE$374,$C284,E$196)</f>
        <v>83.47</v>
      </c>
      <c r="F91" s="51" cm="1">
        <f t="array" ref="F91">INDEX($D$209:$BE$374,$C284,F$196)</f>
        <v>127.72799999999999</v>
      </c>
      <c r="G91" s="51" cm="1">
        <f t="array" ref="G91">INDEX($D$209:$BE$374,$C284,G$196)</f>
        <v>298.72300000000001</v>
      </c>
      <c r="H91" s="51" cm="1">
        <f t="array" ref="H91">INDEX($D$209:$BE$374,$C284,H$196)</f>
        <v>34</v>
      </c>
      <c r="I91" s="51"/>
      <c r="J91" s="54" t="str" cm="1">
        <f t="array" ref="J91">HYPERLINK(TEXT("#"&amp;INDEX($D$385:$BE$550,$C460,C$196),),INDEX($D$385:$BE$550,$C460,C$196))</f>
        <v>A125582328L</v>
      </c>
      <c r="K91" s="54" t="str" cm="1">
        <f t="array" ref="K91">HYPERLINK(TEXT("#"&amp;INDEX($D$385:$BE$550,$C460,D$196),),INDEX($D$385:$BE$550,$C460,D$196))</f>
        <v>A125576712T</v>
      </c>
      <c r="L91" s="54" t="str" cm="1">
        <f t="array" ref="L91">HYPERLINK(TEXT("#"&amp;INDEX($D$385:$BE$550,$C460,E$196),),INDEX($D$385:$BE$550,$C460,E$196))</f>
        <v>A125585136X</v>
      </c>
      <c r="M91" s="54" t="str" cm="1">
        <f t="array" ref="M91">HYPERLINK(TEXT("#"&amp;INDEX($D$385:$BE$550,$C460,F$196),),INDEX($D$385:$BE$550,$C460,F$196))</f>
        <v>A125587944J</v>
      </c>
      <c r="N91" s="54" t="str" cm="1">
        <f t="array" ref="N91">HYPERLINK(TEXT("#"&amp;INDEX($D$385:$BE$550,$C460,G$196),),INDEX($D$385:$BE$550,$C460,G$196))</f>
        <v>A125579520C</v>
      </c>
      <c r="O91" s="54" t="str" cm="1">
        <f t="array" ref="O91">HYPERLINK(TEXT("#"&amp;INDEX($D$385:$BE$550,$C460,H$196),),INDEX($D$385:$BE$550,$C460,H$196))</f>
        <v>A125579521F</v>
      </c>
      <c r="P91" s="51"/>
      <c r="Q91" s="51"/>
      <c r="R91" s="51"/>
      <c r="S91" s="51"/>
      <c r="T91" s="51"/>
      <c r="U91" s="51"/>
      <c r="V91" s="51"/>
      <c r="W91" s="51"/>
    </row>
    <row r="92" spans="1:23">
      <c r="A92" s="58"/>
      <c r="B92" s="56" t="s">
        <v>12706</v>
      </c>
      <c r="C92" s="51" cm="1">
        <f t="array" ref="C92">INDEX($D$209:$BE$374,$C285,C$196)</f>
        <v>13.901</v>
      </c>
      <c r="D92" s="51" cm="1">
        <f t="array" ref="D92">INDEX($D$209:$BE$374,$C285,D$196)</f>
        <v>20.076000000000001</v>
      </c>
      <c r="E92" s="51" cm="1">
        <f t="array" ref="E92">INDEX($D$209:$BE$374,$C285,E$196)</f>
        <v>29.120999999999999</v>
      </c>
      <c r="F92" s="51" cm="1">
        <f t="array" ref="F92">INDEX($D$209:$BE$374,$C285,F$196)</f>
        <v>54.941000000000003</v>
      </c>
      <c r="G92" s="51" cm="1">
        <f t="array" ref="G92">INDEX($D$209:$BE$374,$C285,G$196)</f>
        <v>118.039</v>
      </c>
      <c r="H92" s="51" cm="1">
        <f t="array" ref="H92">INDEX($D$209:$BE$374,$C285,H$196)</f>
        <v>43.231999999999999</v>
      </c>
      <c r="I92" s="51"/>
      <c r="J92" s="54" t="str" cm="1">
        <f t="array" ref="J92">HYPERLINK(TEXT("#"&amp;INDEX($D$385:$BE$550,$C461,C$196),),INDEX($D$385:$BE$550,$C461,C$196))</f>
        <v>A125582216V</v>
      </c>
      <c r="K92" s="54" t="str" cm="1">
        <f t="array" ref="K92">HYPERLINK(TEXT("#"&amp;INDEX($D$385:$BE$550,$C461,D$196),),INDEX($D$385:$BE$550,$C461,D$196))</f>
        <v>A125576600X</v>
      </c>
      <c r="L92" s="54" t="str" cm="1">
        <f t="array" ref="L92">HYPERLINK(TEXT("#"&amp;INDEX($D$385:$BE$550,$C461,E$196),),INDEX($D$385:$BE$550,$C461,E$196))</f>
        <v>A125585024F</v>
      </c>
      <c r="M92" s="54" t="str" cm="1">
        <f t="array" ref="M92">HYPERLINK(TEXT("#"&amp;INDEX($D$385:$BE$550,$C461,F$196),),INDEX($D$385:$BE$550,$C461,F$196))</f>
        <v>A125587832R</v>
      </c>
      <c r="N92" s="54" t="str" cm="1">
        <f t="array" ref="N92">HYPERLINK(TEXT("#"&amp;INDEX($D$385:$BE$550,$C461,G$196),),INDEX($D$385:$BE$550,$C461,G$196))</f>
        <v>A125579408C</v>
      </c>
      <c r="O92" s="54" t="str" cm="1">
        <f t="array" ref="O92">HYPERLINK(TEXT("#"&amp;INDEX($D$385:$BE$550,$C461,H$196),),INDEX($D$385:$BE$550,$C461,H$196))</f>
        <v>A125579409F</v>
      </c>
      <c r="P92" s="51"/>
      <c r="Q92" s="51"/>
      <c r="R92" s="51"/>
      <c r="S92" s="51"/>
      <c r="T92" s="51"/>
      <c r="U92" s="51"/>
      <c r="V92" s="51"/>
      <c r="W92" s="51"/>
    </row>
    <row r="93" spans="1:23">
      <c r="A93" s="58"/>
      <c r="B93" s="57" t="s">
        <v>12707</v>
      </c>
      <c r="C93" s="51" cm="1">
        <f t="array" ref="C93">INDEX($D$209:$BE$374,$C286,C$196)</f>
        <v>6.351</v>
      </c>
      <c r="D93" s="51" cm="1">
        <f t="array" ref="D93">INDEX($D$209:$BE$374,$C286,D$196)</f>
        <v>14.1</v>
      </c>
      <c r="E93" s="51" cm="1">
        <f t="array" ref="E93">INDEX($D$209:$BE$374,$C286,E$196)</f>
        <v>14.391999999999999</v>
      </c>
      <c r="F93" s="51" cm="1">
        <f t="array" ref="F93">INDEX($D$209:$BE$374,$C286,F$196)</f>
        <v>24.629000000000001</v>
      </c>
      <c r="G93" s="51" cm="1">
        <f t="array" ref="G93">INDEX($D$209:$BE$374,$C286,G$196)</f>
        <v>59.472000000000001</v>
      </c>
      <c r="H93" s="51" cm="1">
        <f t="array" ref="H93">INDEX($D$209:$BE$374,$C286,H$196)</f>
        <v>26</v>
      </c>
      <c r="I93" s="51"/>
      <c r="J93" s="54" t="str" cm="1">
        <f t="array" ref="J93">HYPERLINK(TEXT("#"&amp;INDEX($D$385:$BE$550,$C462,C$196),),INDEX($D$385:$BE$550,$C462,C$196))</f>
        <v>A125582336L</v>
      </c>
      <c r="K93" s="54" t="str" cm="1">
        <f t="array" ref="K93">HYPERLINK(TEXT("#"&amp;INDEX($D$385:$BE$550,$C462,D$196),),INDEX($D$385:$BE$550,$C462,D$196))</f>
        <v>A125576720T</v>
      </c>
      <c r="L93" s="54" t="str" cm="1">
        <f t="array" ref="L93">HYPERLINK(TEXT("#"&amp;INDEX($D$385:$BE$550,$C462,E$196),),INDEX($D$385:$BE$550,$C462,E$196))</f>
        <v>A125585144X</v>
      </c>
      <c r="M93" s="54" t="str" cm="1">
        <f t="array" ref="M93">HYPERLINK(TEXT("#"&amp;INDEX($D$385:$BE$550,$C462,F$196),),INDEX($D$385:$BE$550,$C462,F$196))</f>
        <v>A125587952J</v>
      </c>
      <c r="N93" s="54" t="str" cm="1">
        <f t="array" ref="N93">HYPERLINK(TEXT("#"&amp;INDEX($D$385:$BE$550,$C462,G$196),),INDEX($D$385:$BE$550,$C462,G$196))</f>
        <v>A125579528W</v>
      </c>
      <c r="O93" s="54" t="str" cm="1">
        <f t="array" ref="O93">HYPERLINK(TEXT("#"&amp;INDEX($D$385:$BE$550,$C462,H$196),),INDEX($D$385:$BE$550,$C462,H$196))</f>
        <v>A125579529X</v>
      </c>
      <c r="P93" s="51"/>
      <c r="Q93" s="51"/>
      <c r="R93" s="51"/>
      <c r="S93" s="51"/>
      <c r="T93" s="51"/>
      <c r="U93" s="51"/>
      <c r="V93" s="51"/>
      <c r="W93" s="51"/>
    </row>
    <row r="94" spans="1:23">
      <c r="A94" s="58"/>
      <c r="B94" s="57" t="s">
        <v>12708</v>
      </c>
      <c r="C94" s="51" cm="1">
        <f t="array" ref="C94">INDEX($D$209:$BE$374,$C287,C$196)</f>
        <v>7.55</v>
      </c>
      <c r="D94" s="51" cm="1">
        <f t="array" ref="D94">INDEX($D$209:$BE$374,$C287,D$196)</f>
        <v>5.976</v>
      </c>
      <c r="E94" s="51" cm="1">
        <f t="array" ref="E94">INDEX($D$209:$BE$374,$C287,E$196)</f>
        <v>14.728999999999999</v>
      </c>
      <c r="F94" s="51" cm="1">
        <f t="array" ref="F94">INDEX($D$209:$BE$374,$C287,F$196)</f>
        <v>30.312000000000001</v>
      </c>
      <c r="G94" s="51" cm="1">
        <f t="array" ref="G94">INDEX($D$209:$BE$374,$C287,G$196)</f>
        <v>58.567</v>
      </c>
      <c r="H94" s="51" cm="1">
        <f t="array" ref="H94">INDEX($D$209:$BE$374,$C287,H$196)</f>
        <v>52</v>
      </c>
      <c r="I94" s="51"/>
      <c r="J94" s="54" t="str" cm="1">
        <f t="array" ref="J94">HYPERLINK(TEXT("#"&amp;INDEX($D$385:$BE$550,$C463,C$196),),INDEX($D$385:$BE$550,$C463,C$196))</f>
        <v>A125582344L</v>
      </c>
      <c r="K94" s="54" t="str" cm="1">
        <f t="array" ref="K94">HYPERLINK(TEXT("#"&amp;INDEX($D$385:$BE$550,$C463,D$196),),INDEX($D$385:$BE$550,$C463,D$196))</f>
        <v>A125576728K</v>
      </c>
      <c r="L94" s="54" t="str" cm="1">
        <f t="array" ref="L94">HYPERLINK(TEXT("#"&amp;INDEX($D$385:$BE$550,$C463,E$196),),INDEX($D$385:$BE$550,$C463,E$196))</f>
        <v>A125585152X</v>
      </c>
      <c r="M94" s="54" t="str" cm="1">
        <f t="array" ref="M94">HYPERLINK(TEXT("#"&amp;INDEX($D$385:$BE$550,$C463,F$196),),INDEX($D$385:$BE$550,$C463,F$196))</f>
        <v>A125587960J</v>
      </c>
      <c r="N94" s="54" t="str" cm="1">
        <f t="array" ref="N94">HYPERLINK(TEXT("#"&amp;INDEX($D$385:$BE$550,$C463,G$196),),INDEX($D$385:$BE$550,$C463,G$196))</f>
        <v>A125579536W</v>
      </c>
      <c r="O94" s="54" t="str" cm="1">
        <f t="array" ref="O94">HYPERLINK(TEXT("#"&amp;INDEX($D$385:$BE$550,$C463,H$196),),INDEX($D$385:$BE$550,$C463,H$196))</f>
        <v>A125579537X</v>
      </c>
      <c r="P94" s="51"/>
      <c r="Q94" s="51"/>
      <c r="R94" s="51"/>
      <c r="S94" s="51"/>
      <c r="T94" s="51"/>
      <c r="U94" s="51"/>
      <c r="V94" s="51"/>
      <c r="W94" s="51"/>
    </row>
    <row r="95" spans="1:23">
      <c r="A95" s="58"/>
      <c r="B95" s="56" t="s">
        <v>12709</v>
      </c>
      <c r="C95" s="51" cm="1">
        <f t="array" ref="C95">INDEX($D$209:$BE$374,$C288,C$196)</f>
        <v>0</v>
      </c>
      <c r="D95" s="51" cm="1">
        <f t="array" ref="D95">INDEX($D$209:$BE$374,$C288,D$196)</f>
        <v>2</v>
      </c>
      <c r="E95" s="51" cm="1">
        <f t="array" ref="E95">INDEX($D$209:$BE$374,$C288,E$196)</f>
        <v>2.0459999999999998</v>
      </c>
      <c r="F95" s="51" cm="1">
        <f t="array" ref="F95">INDEX($D$209:$BE$374,$C288,F$196)</f>
        <v>3.0339999999999998</v>
      </c>
      <c r="G95" s="51" cm="1">
        <f t="array" ref="G95">INDEX($D$209:$BE$374,$C288,G$196)</f>
        <v>7.0810000000000004</v>
      </c>
      <c r="H95" s="51" cm="1">
        <f t="array" ref="H95">INDEX($D$209:$BE$374,$C288,H$196)</f>
        <v>26</v>
      </c>
      <c r="I95" s="51"/>
      <c r="J95" s="54" t="str" cm="1">
        <f t="array" ref="J95">HYPERLINK(TEXT("#"&amp;INDEX($D$385:$BE$550,$C464,C$196),),INDEX($D$385:$BE$550,$C464,C$196))</f>
        <v>A125582464F</v>
      </c>
      <c r="K95" s="54" t="str" cm="1">
        <f t="array" ref="K95">HYPERLINK(TEXT("#"&amp;INDEX($D$385:$BE$550,$C464,D$196),),INDEX($D$385:$BE$550,$C464,D$196))</f>
        <v>A125576848C</v>
      </c>
      <c r="L95" s="54" t="str" cm="1">
        <f t="array" ref="L95">HYPERLINK(TEXT("#"&amp;INDEX($D$385:$BE$550,$C464,E$196),),INDEX($D$385:$BE$550,$C464,E$196))</f>
        <v>A125585272T</v>
      </c>
      <c r="M95" s="54" t="str" cm="1">
        <f t="array" ref="M95">HYPERLINK(TEXT("#"&amp;INDEX($D$385:$BE$550,$C464,F$196),),INDEX($D$385:$BE$550,$C464,F$196))</f>
        <v>A125588080C</v>
      </c>
      <c r="N95" s="54" t="str" cm="1">
        <f t="array" ref="N95">HYPERLINK(TEXT("#"&amp;INDEX($D$385:$BE$550,$C464,G$196),),INDEX($D$385:$BE$550,$C464,G$196))</f>
        <v>A125579656R</v>
      </c>
      <c r="O95" s="54" t="str" cm="1">
        <f t="array" ref="O95">HYPERLINK(TEXT("#"&amp;INDEX($D$385:$BE$550,$C464,H$196),),INDEX($D$385:$BE$550,$C464,H$196))</f>
        <v>A125579657T</v>
      </c>
      <c r="P95" s="51"/>
      <c r="Q95" s="51"/>
      <c r="R95" s="51"/>
      <c r="S95" s="51"/>
      <c r="T95" s="51"/>
      <c r="U95" s="51"/>
      <c r="V95" s="51"/>
      <c r="W95" s="51"/>
    </row>
    <row r="96" spans="1:23">
      <c r="A96" s="58"/>
      <c r="B96" s="56" t="s">
        <v>12710</v>
      </c>
      <c r="C96" s="51" cm="1">
        <f t="array" ref="C96">INDEX($D$209:$BE$374,$C289,C$196)</f>
        <v>6.7229999999999999</v>
      </c>
      <c r="D96" s="51" cm="1">
        <f t="array" ref="D96">INDEX($D$209:$BE$374,$C289,D$196)</f>
        <v>13.489000000000001</v>
      </c>
      <c r="E96" s="51" cm="1">
        <f t="array" ref="E96">INDEX($D$209:$BE$374,$C289,E$196)</f>
        <v>21.2</v>
      </c>
      <c r="F96" s="51" cm="1">
        <f t="array" ref="F96">INDEX($D$209:$BE$374,$C289,F$196)</f>
        <v>26.611000000000001</v>
      </c>
      <c r="G96" s="51" cm="1">
        <f t="array" ref="G96">INDEX($D$209:$BE$374,$C289,G$196)</f>
        <v>68.024000000000001</v>
      </c>
      <c r="H96" s="51" cm="1">
        <f t="array" ref="H96">INDEX($D$209:$BE$374,$C289,H$196)</f>
        <v>26</v>
      </c>
      <c r="I96" s="51"/>
      <c r="J96" s="54" t="str" cm="1">
        <f t="array" ref="J96">HYPERLINK(TEXT("#"&amp;INDEX($D$385:$BE$550,$C465,C$196),),INDEX($D$385:$BE$550,$C465,C$196))</f>
        <v>A125582176L</v>
      </c>
      <c r="K96" s="54" t="str" cm="1">
        <f t="array" ref="K96">HYPERLINK(TEXT("#"&amp;INDEX($D$385:$BE$550,$C465,D$196),),INDEX($D$385:$BE$550,$C465,D$196))</f>
        <v>A125576560T</v>
      </c>
      <c r="L96" s="54" t="str" cm="1">
        <f t="array" ref="L96">HYPERLINK(TEXT("#"&amp;INDEX($D$385:$BE$550,$C465,E$196),),INDEX($D$385:$BE$550,$C465,E$196))</f>
        <v>A125584984W</v>
      </c>
      <c r="M96" s="54" t="str" cm="1">
        <f t="array" ref="M96">HYPERLINK(TEXT("#"&amp;INDEX($D$385:$BE$550,$C465,F$196),),INDEX($D$385:$BE$550,$C465,F$196))</f>
        <v>A125587792J</v>
      </c>
      <c r="N96" s="54" t="str" cm="1">
        <f t="array" ref="N96">HYPERLINK(TEXT("#"&amp;INDEX($D$385:$BE$550,$C465,G$196),),INDEX($D$385:$BE$550,$C465,G$196))</f>
        <v>A125579368W</v>
      </c>
      <c r="O96" s="54" t="str" cm="1">
        <f t="array" ref="O96">HYPERLINK(TEXT("#"&amp;INDEX($D$385:$BE$550,$C465,H$196),),INDEX($D$385:$BE$550,$C465,H$196))</f>
        <v>A125579369X</v>
      </c>
      <c r="P96" s="51"/>
      <c r="Q96" s="51"/>
      <c r="R96" s="51"/>
      <c r="S96" s="51"/>
      <c r="T96" s="51"/>
      <c r="U96" s="51"/>
      <c r="V96" s="51"/>
      <c r="W96" s="51"/>
    </row>
    <row r="97" spans="1:23">
      <c r="A97" s="59"/>
      <c r="B97" s="56" t="s">
        <v>12711</v>
      </c>
      <c r="C97" s="51" cm="1">
        <f t="array" ref="C97">INDEX($D$209:$BE$374,$C290,C$196)</f>
        <v>8.1460000000000008</v>
      </c>
      <c r="D97" s="51" cm="1">
        <f t="array" ref="D97">INDEX($D$209:$BE$374,$C290,D$196)</f>
        <v>17.553999999999998</v>
      </c>
      <c r="E97" s="51" cm="1">
        <f t="array" ref="E97">INDEX($D$209:$BE$374,$C290,E$196)</f>
        <v>25.181999999999999</v>
      </c>
      <c r="F97" s="51" cm="1">
        <f t="array" ref="F97">INDEX($D$209:$BE$374,$C290,F$196)</f>
        <v>38.621000000000002</v>
      </c>
      <c r="G97" s="51" cm="1">
        <f t="array" ref="G97">INDEX($D$209:$BE$374,$C290,G$196)</f>
        <v>89.503</v>
      </c>
      <c r="H97" s="51" cm="1">
        <f t="array" ref="H97">INDEX($D$209:$BE$374,$C290,H$196)</f>
        <v>34</v>
      </c>
      <c r="I97" s="51"/>
      <c r="J97" s="54" t="str" cm="1">
        <f t="array" ref="J97">HYPERLINK(TEXT("#"&amp;INDEX($D$385:$BE$550,$C466,C$196),),INDEX($D$385:$BE$550,$C466,C$196))</f>
        <v>A125582448F</v>
      </c>
      <c r="K97" s="54" t="str" cm="1">
        <f t="array" ref="K97">HYPERLINK(TEXT("#"&amp;INDEX($D$385:$BE$550,$C466,D$196),),INDEX($D$385:$BE$550,$C466,D$196))</f>
        <v>A125576832K</v>
      </c>
      <c r="L97" s="54" t="str" cm="1">
        <f t="array" ref="L97">HYPERLINK(TEXT("#"&amp;INDEX($D$385:$BE$550,$C466,E$196),),INDEX($D$385:$BE$550,$C466,E$196))</f>
        <v>A125585256T</v>
      </c>
      <c r="M97" s="54" t="str" cm="1">
        <f t="array" ref="M97">HYPERLINK(TEXT("#"&amp;INDEX($D$385:$BE$550,$C466,F$196),),INDEX($D$385:$BE$550,$C466,F$196))</f>
        <v>A125588064C</v>
      </c>
      <c r="N97" s="54" t="str" cm="1">
        <f t="array" ref="N97">HYPERLINK(TEXT("#"&amp;INDEX($D$385:$BE$550,$C466,G$196),),INDEX($D$385:$BE$550,$C466,G$196))</f>
        <v>A125579640W</v>
      </c>
      <c r="O97" s="54" t="str" cm="1">
        <f t="array" ref="O97">HYPERLINK(TEXT("#"&amp;INDEX($D$385:$BE$550,$C466,H$196),),INDEX($D$385:$BE$550,$C466,H$196))</f>
        <v>A125579641X</v>
      </c>
      <c r="P97" s="51"/>
      <c r="Q97" s="51"/>
      <c r="R97" s="51"/>
      <c r="S97" s="51"/>
      <c r="T97" s="51"/>
      <c r="U97" s="51"/>
      <c r="V97" s="51"/>
      <c r="W97" s="51"/>
    </row>
    <row r="98" spans="1:23">
      <c r="A98" s="58"/>
      <c r="B98" s="56" t="s">
        <v>12712</v>
      </c>
      <c r="C98" s="51" cm="1">
        <f t="array" ref="C98">INDEX($D$209:$BE$374,$C291,C$196)</f>
        <v>2.7090000000000001</v>
      </c>
      <c r="D98" s="51" cm="1">
        <f t="array" ref="D98">INDEX($D$209:$BE$374,$C291,D$196)</f>
        <v>2.9260000000000002</v>
      </c>
      <c r="E98" s="51" cm="1">
        <f t="array" ref="E98">INDEX($D$209:$BE$374,$C291,E$196)</f>
        <v>5.9210000000000003</v>
      </c>
      <c r="F98" s="51" cm="1">
        <f t="array" ref="F98">INDEX($D$209:$BE$374,$C291,F$196)</f>
        <v>4.5199999999999996</v>
      </c>
      <c r="G98" s="51" cm="1">
        <f t="array" ref="G98">INDEX($D$209:$BE$374,$C291,G$196)</f>
        <v>16.077000000000002</v>
      </c>
      <c r="H98" s="51" cm="1">
        <f t="array" ref="H98">INDEX($D$209:$BE$374,$C291,H$196)</f>
        <v>25.585999999999999</v>
      </c>
      <c r="I98" s="51"/>
      <c r="J98" s="54" t="str" cm="1">
        <f t="array" ref="J98">HYPERLINK(TEXT("#"&amp;INDEX($D$385:$BE$550,$C467,C$196),),INDEX($D$385:$BE$550,$C467,C$196))</f>
        <v>A125582456F</v>
      </c>
      <c r="K98" s="54" t="str" cm="1">
        <f t="array" ref="K98">HYPERLINK(TEXT("#"&amp;INDEX($D$385:$BE$550,$C467,D$196),),INDEX($D$385:$BE$550,$C467,D$196))</f>
        <v>A125576840K</v>
      </c>
      <c r="L98" s="54" t="str" cm="1">
        <f t="array" ref="L98">HYPERLINK(TEXT("#"&amp;INDEX($D$385:$BE$550,$C467,E$196),),INDEX($D$385:$BE$550,$C467,E$196))</f>
        <v>A125585264T</v>
      </c>
      <c r="M98" s="54" t="str" cm="1">
        <f t="array" ref="M98">HYPERLINK(TEXT("#"&amp;INDEX($D$385:$BE$550,$C467,F$196),),INDEX($D$385:$BE$550,$C467,F$196))</f>
        <v>A125588072C</v>
      </c>
      <c r="N98" s="54" t="str" cm="1">
        <f t="array" ref="N98">HYPERLINK(TEXT("#"&amp;INDEX($D$385:$BE$550,$C467,G$196),),INDEX($D$385:$BE$550,$C467,G$196))</f>
        <v>A125579648R</v>
      </c>
      <c r="O98" s="54" t="str" cm="1">
        <f t="array" ref="O98">HYPERLINK(TEXT("#"&amp;INDEX($D$385:$BE$550,$C467,H$196),),INDEX($D$385:$BE$550,$C467,H$196))</f>
        <v>A125579649T</v>
      </c>
      <c r="P98" s="51"/>
      <c r="Q98" s="51"/>
      <c r="R98" s="51"/>
      <c r="S98" s="51"/>
      <c r="T98" s="51"/>
      <c r="U98" s="51"/>
      <c r="V98" s="51"/>
      <c r="W98" s="51"/>
    </row>
    <row r="99" spans="1:23">
      <c r="A99" s="58"/>
      <c r="B99" s="53" t="s">
        <v>12713</v>
      </c>
      <c r="C99" s="51" cm="1">
        <f t="array" ref="C99">INDEX($D$209:$BE$374,$C292,C$196)</f>
        <v>5.3520000000000003</v>
      </c>
      <c r="D99" s="51" cm="1">
        <f t="array" ref="D99">INDEX($D$209:$BE$374,$C292,D$196)</f>
        <v>15.209</v>
      </c>
      <c r="E99" s="51" cm="1">
        <f t="array" ref="E99">INDEX($D$209:$BE$374,$C292,E$196)</f>
        <v>16.225999999999999</v>
      </c>
      <c r="F99" s="51" cm="1">
        <f t="array" ref="F99">INDEX($D$209:$BE$374,$C292,F$196)</f>
        <v>22.989000000000001</v>
      </c>
      <c r="G99" s="51" cm="1">
        <f t="array" ref="G99">INDEX($D$209:$BE$374,$C292,G$196)</f>
        <v>59.776000000000003</v>
      </c>
      <c r="H99" s="51" cm="1">
        <f t="array" ref="H99">INDEX($D$209:$BE$374,$C292,H$196)</f>
        <v>27.61</v>
      </c>
      <c r="I99" s="51"/>
      <c r="J99" s="54" t="str" cm="1">
        <f t="array" ref="J99">HYPERLINK(TEXT("#"&amp;INDEX($D$385:$BE$550,$C468,C$196),),INDEX($D$385:$BE$550,$C468,C$196))</f>
        <v>A125582184L</v>
      </c>
      <c r="K99" s="54" t="str" cm="1">
        <f t="array" ref="K99">HYPERLINK(TEXT("#"&amp;INDEX($D$385:$BE$550,$C468,D$196),),INDEX($D$385:$BE$550,$C468,D$196))</f>
        <v>A125576568K</v>
      </c>
      <c r="L99" s="54" t="str" cm="1">
        <f t="array" ref="L99">HYPERLINK(TEXT("#"&amp;INDEX($D$385:$BE$550,$C468,E$196),),INDEX($D$385:$BE$550,$C468,E$196))</f>
        <v>A125584992W</v>
      </c>
      <c r="M99" s="54" t="str" cm="1">
        <f t="array" ref="M99">HYPERLINK(TEXT("#"&amp;INDEX($D$385:$BE$550,$C468,F$196),),INDEX($D$385:$BE$550,$C468,F$196))</f>
        <v>A125587800W</v>
      </c>
      <c r="N99" s="54" t="str" cm="1">
        <f t="array" ref="N99">HYPERLINK(TEXT("#"&amp;INDEX($D$385:$BE$550,$C468,G$196),),INDEX($D$385:$BE$550,$C468,G$196))</f>
        <v>A125579376W</v>
      </c>
      <c r="O99" s="54" t="str" cm="1">
        <f t="array" ref="O99">HYPERLINK(TEXT("#"&amp;INDEX($D$385:$BE$550,$C468,H$196),),INDEX($D$385:$BE$550,$C468,H$196))</f>
        <v>A125579377X</v>
      </c>
      <c r="P99" s="51"/>
      <c r="Q99" s="51"/>
      <c r="R99" s="51"/>
      <c r="S99" s="51"/>
      <c r="T99" s="51"/>
      <c r="U99" s="51"/>
      <c r="V99" s="51"/>
      <c r="W99" s="51"/>
    </row>
    <row r="100" spans="1:23">
      <c r="A100" s="58"/>
      <c r="B100" s="56" t="s">
        <v>12714</v>
      </c>
      <c r="C100" s="51" cm="1">
        <f t="array" ref="C100">INDEX($D$209:$BE$374,$C293,C$196)</f>
        <v>4.3840000000000003</v>
      </c>
      <c r="D100" s="51" cm="1">
        <f t="array" ref="D100">INDEX($D$209:$BE$374,$C293,D$196)</f>
        <v>3.0659999999999998</v>
      </c>
      <c r="E100" s="51" cm="1">
        <f t="array" ref="E100">INDEX($D$209:$BE$374,$C293,E$196)</f>
        <v>7.0819999999999999</v>
      </c>
      <c r="F100" s="51" cm="1">
        <f t="array" ref="F100">INDEX($D$209:$BE$374,$C293,F$196)</f>
        <v>11.535</v>
      </c>
      <c r="G100" s="51" cm="1">
        <f t="array" ref="G100">INDEX($D$209:$BE$374,$C293,G$196)</f>
        <v>26.067</v>
      </c>
      <c r="H100" s="51" cm="1">
        <f t="array" ref="H100">INDEX($D$209:$BE$374,$C293,H$196)</f>
        <v>32.902999999999999</v>
      </c>
      <c r="I100" s="51"/>
      <c r="J100" s="54" t="str" cm="1">
        <f t="array" ref="J100">HYPERLINK(TEXT("#"&amp;INDEX($D$385:$BE$550,$C469,C$196),),INDEX($D$385:$BE$550,$C469,C$196))</f>
        <v>A125582264L</v>
      </c>
      <c r="K100" s="54" t="str" cm="1">
        <f t="array" ref="K100">HYPERLINK(TEXT("#"&amp;INDEX($D$385:$BE$550,$C469,D$196),),INDEX($D$385:$BE$550,$C469,D$196))</f>
        <v>A125576648K</v>
      </c>
      <c r="L100" s="54" t="str" cm="1">
        <f t="array" ref="L100">HYPERLINK(TEXT("#"&amp;INDEX($D$385:$BE$550,$C469,E$196),),INDEX($D$385:$BE$550,$C469,E$196))</f>
        <v>A125585072X</v>
      </c>
      <c r="M100" s="54" t="str" cm="1">
        <f t="array" ref="M100">HYPERLINK(TEXT("#"&amp;INDEX($D$385:$BE$550,$C469,F$196),),INDEX($D$385:$BE$550,$C469,F$196))</f>
        <v>A125587880J</v>
      </c>
      <c r="N100" s="54" t="str" cm="1">
        <f t="array" ref="N100">HYPERLINK(TEXT("#"&amp;INDEX($D$385:$BE$550,$C469,G$196),),INDEX($D$385:$BE$550,$C469,G$196))</f>
        <v>A125579456W</v>
      </c>
      <c r="O100" s="54" t="str" cm="1">
        <f t="array" ref="O100">HYPERLINK(TEXT("#"&amp;INDEX($D$385:$BE$550,$C469,H$196),),INDEX($D$385:$BE$550,$C469,H$196))</f>
        <v>A125579457X</v>
      </c>
      <c r="P100" s="51"/>
      <c r="Q100" s="51"/>
      <c r="R100" s="51"/>
      <c r="S100" s="51"/>
      <c r="T100" s="51"/>
      <c r="U100" s="51"/>
      <c r="V100" s="51"/>
      <c r="W100" s="51"/>
    </row>
    <row r="101" spans="1:23">
      <c r="A101" s="58"/>
      <c r="B101" s="56" t="s">
        <v>12715</v>
      </c>
      <c r="C101" s="51" cm="1">
        <f t="array" ref="C101">INDEX($D$209:$BE$374,$C294,C$196)</f>
        <v>0.96799999999999997</v>
      </c>
      <c r="D101" s="51" cm="1">
        <f t="array" ref="D101">INDEX($D$209:$BE$374,$C294,D$196)</f>
        <v>12.144</v>
      </c>
      <c r="E101" s="51" cm="1">
        <f t="array" ref="E101">INDEX($D$209:$BE$374,$C294,E$196)</f>
        <v>9.1430000000000007</v>
      </c>
      <c r="F101" s="51" cm="1">
        <f t="array" ref="F101">INDEX($D$209:$BE$374,$C294,F$196)</f>
        <v>11.454000000000001</v>
      </c>
      <c r="G101" s="51" cm="1">
        <f t="array" ref="G101">INDEX($D$209:$BE$374,$C294,G$196)</f>
        <v>33.709000000000003</v>
      </c>
      <c r="H101" s="51" cm="1">
        <f t="array" ref="H101">INDEX($D$209:$BE$374,$C294,H$196)</f>
        <v>23.300999999999998</v>
      </c>
      <c r="I101" s="51"/>
      <c r="J101" s="54" t="str" cm="1">
        <f t="array" ref="J101">HYPERLINK(TEXT("#"&amp;INDEX($D$385:$BE$550,$C470,C$196),),INDEX($D$385:$BE$550,$C470,C$196))</f>
        <v>A125582352L</v>
      </c>
      <c r="K101" s="54" t="str" cm="1">
        <f t="array" ref="K101">HYPERLINK(TEXT("#"&amp;INDEX($D$385:$BE$550,$C470,D$196),),INDEX($D$385:$BE$550,$C470,D$196))</f>
        <v>A125576736K</v>
      </c>
      <c r="L101" s="54" t="str" cm="1">
        <f t="array" ref="L101">HYPERLINK(TEXT("#"&amp;INDEX($D$385:$BE$550,$C470,E$196),),INDEX($D$385:$BE$550,$C470,E$196))</f>
        <v>A125585160X</v>
      </c>
      <c r="M101" s="54" t="str" cm="1">
        <f t="array" ref="M101">HYPERLINK(TEXT("#"&amp;INDEX($D$385:$BE$550,$C470,F$196),),INDEX($D$385:$BE$550,$C470,F$196))</f>
        <v>A125587968A</v>
      </c>
      <c r="N101" s="54" t="str" cm="1">
        <f t="array" ref="N101">HYPERLINK(TEXT("#"&amp;INDEX($D$385:$BE$550,$C470,G$196),),INDEX($D$385:$BE$550,$C470,G$196))</f>
        <v>A125579544W</v>
      </c>
      <c r="O101" s="54" t="str" cm="1">
        <f t="array" ref="O101">HYPERLINK(TEXT("#"&amp;INDEX($D$385:$BE$550,$C470,H$196),),INDEX($D$385:$BE$550,$C470,H$196))</f>
        <v>A125579545X</v>
      </c>
      <c r="P101" s="51"/>
      <c r="Q101" s="51"/>
      <c r="R101" s="51"/>
      <c r="S101" s="51"/>
      <c r="T101" s="51"/>
      <c r="U101" s="51"/>
      <c r="V101" s="51"/>
      <c r="W101" s="51"/>
    </row>
    <row r="102" spans="1:23">
      <c r="A102" s="58"/>
      <c r="B102" s="53" t="s">
        <v>12716</v>
      </c>
      <c r="C102" s="51" cm="1">
        <f t="array" ref="C102">INDEX($D$209:$BE$374,$C295,C$196)</f>
        <v>0.69599999999999995</v>
      </c>
      <c r="D102" s="51" cm="1">
        <f t="array" ref="D102">INDEX($D$209:$BE$374,$C295,D$196)</f>
        <v>0</v>
      </c>
      <c r="E102" s="51" cm="1">
        <f t="array" ref="E102">INDEX($D$209:$BE$374,$C295,E$196)</f>
        <v>0.53400000000000003</v>
      </c>
      <c r="F102" s="51" cm="1">
        <f t="array" ref="F102">INDEX($D$209:$BE$374,$C295,F$196)</f>
        <v>0</v>
      </c>
      <c r="G102" s="51" cm="1">
        <f t="array" ref="G102">INDEX($D$209:$BE$374,$C295,G$196)</f>
        <v>1.23</v>
      </c>
      <c r="H102" s="51" cm="1">
        <f t="array" ref="H102">INDEX($D$209:$BE$374,$C295,H$196)</f>
        <v>6.2130000000000001</v>
      </c>
      <c r="I102" s="51"/>
      <c r="J102" s="54" t="str" cm="1">
        <f t="array" ref="J102">HYPERLINK(TEXT("#"&amp;INDEX($D$385:$BE$550,$C471,C$196),),INDEX($D$385:$BE$550,$C471,C$196))</f>
        <v>A125582472F</v>
      </c>
      <c r="K102" s="54" t="str" cm="1">
        <f t="array" ref="K102">HYPERLINK(TEXT("#"&amp;INDEX($D$385:$BE$550,$C471,D$196),),INDEX($D$385:$BE$550,$C471,D$196))</f>
        <v>A125576856C</v>
      </c>
      <c r="L102" s="54" t="str" cm="1">
        <f t="array" ref="L102">HYPERLINK(TEXT("#"&amp;INDEX($D$385:$BE$550,$C471,E$196),),INDEX($D$385:$BE$550,$C471,E$196))</f>
        <v>A125585280T</v>
      </c>
      <c r="M102" s="54" t="str" cm="1">
        <f t="array" ref="M102">HYPERLINK(TEXT("#"&amp;INDEX($D$385:$BE$550,$C471,F$196),),INDEX($D$385:$BE$550,$C471,F$196))</f>
        <v>A125588088W</v>
      </c>
      <c r="N102" s="54" t="str" cm="1">
        <f t="array" ref="N102">HYPERLINK(TEXT("#"&amp;INDEX($D$385:$BE$550,$C471,G$196),),INDEX($D$385:$BE$550,$C471,G$196))</f>
        <v>A125579664R</v>
      </c>
      <c r="O102" s="54" t="str" cm="1">
        <f t="array" ref="O102">HYPERLINK(TEXT("#"&amp;INDEX($D$385:$BE$550,$C471,H$196),),INDEX($D$385:$BE$550,$C471,H$196))</f>
        <v>A125579665T</v>
      </c>
      <c r="P102" s="51"/>
      <c r="Q102" s="51"/>
      <c r="R102" s="51"/>
      <c r="S102" s="51"/>
      <c r="T102" s="51"/>
      <c r="U102" s="51"/>
      <c r="V102" s="51"/>
      <c r="W102" s="51"/>
    </row>
    <row r="103" spans="1:23">
      <c r="A103" s="48" t="s">
        <v>12717</v>
      </c>
      <c r="B103" s="55"/>
      <c r="C103" s="51"/>
      <c r="D103" s="51"/>
      <c r="E103" s="51"/>
      <c r="F103" s="51"/>
      <c r="G103" s="51"/>
      <c r="H103" s="51"/>
      <c r="I103" s="51"/>
      <c r="J103" s="54"/>
      <c r="K103" s="54"/>
      <c r="L103" s="54"/>
      <c r="M103" s="54"/>
      <c r="N103" s="54"/>
      <c r="O103" s="54"/>
      <c r="P103" s="51"/>
      <c r="Q103" s="51"/>
      <c r="R103" s="51"/>
      <c r="S103" s="51"/>
      <c r="T103" s="51"/>
      <c r="U103" s="51"/>
      <c r="V103" s="51"/>
      <c r="W103" s="51"/>
    </row>
    <row r="104" spans="1:23">
      <c r="A104" s="58"/>
      <c r="B104" s="53" t="s">
        <v>12718</v>
      </c>
      <c r="C104" s="51" cm="1">
        <f t="array" ref="C104">INDEX($D$209:$BE$374,$C297,C$196)</f>
        <v>33.134999999999998</v>
      </c>
      <c r="D104" s="51" cm="1">
        <f t="array" ref="D104">INDEX($D$209:$BE$374,$C297,D$196)</f>
        <v>61.887</v>
      </c>
      <c r="E104" s="51" cm="1">
        <f t="array" ref="E104">INDEX($D$209:$BE$374,$C297,E$196)</f>
        <v>86.959000000000003</v>
      </c>
      <c r="F104" s="51" cm="1">
        <f t="array" ref="F104">INDEX($D$209:$BE$374,$C297,F$196)</f>
        <v>119.773</v>
      </c>
      <c r="G104" s="51" cm="1">
        <f t="array" ref="G104">INDEX($D$209:$BE$374,$C297,G$196)</f>
        <v>301.755</v>
      </c>
      <c r="H104" s="51" cm="1">
        <f t="array" ref="H104">INDEX($D$209:$BE$374,$C297,H$196)</f>
        <v>26</v>
      </c>
      <c r="I104" s="51"/>
      <c r="J104" s="54" t="str" cm="1">
        <f t="array" ref="J104">HYPERLINK(TEXT("#"&amp;INDEX($D$385:$BE$550,$C473,C$196),),INDEX($D$385:$BE$550,$C473,C$196))</f>
        <v>A125582192L</v>
      </c>
      <c r="K104" s="54" t="str" cm="1">
        <f t="array" ref="K104">HYPERLINK(TEXT("#"&amp;INDEX($D$385:$BE$550,$C473,D$196),),INDEX($D$385:$BE$550,$C473,D$196))</f>
        <v>A125576576K</v>
      </c>
      <c r="L104" s="54" t="str" cm="1">
        <f t="array" ref="L104">HYPERLINK(TEXT("#"&amp;INDEX($D$385:$BE$550,$C473,E$196),),INDEX($D$385:$BE$550,$C473,E$196))</f>
        <v>A125585000L</v>
      </c>
      <c r="M104" s="54" t="str" cm="1">
        <f t="array" ref="M104">HYPERLINK(TEXT("#"&amp;INDEX($D$385:$BE$550,$C473,F$196),),INDEX($D$385:$BE$550,$C473,F$196))</f>
        <v>A125587808R</v>
      </c>
      <c r="N104" s="54" t="str" cm="1">
        <f t="array" ref="N104">HYPERLINK(TEXT("#"&amp;INDEX($D$385:$BE$550,$C473,G$196),),INDEX($D$385:$BE$550,$C473,G$196))</f>
        <v>A125579384W</v>
      </c>
      <c r="O104" s="54" t="str" cm="1">
        <f t="array" ref="O104">HYPERLINK(TEXT("#"&amp;INDEX($D$385:$BE$550,$C473,H$196),),INDEX($D$385:$BE$550,$C473,H$196))</f>
        <v>A125579385X</v>
      </c>
      <c r="P104" s="51"/>
      <c r="Q104" s="51"/>
      <c r="R104" s="51"/>
      <c r="S104" s="51"/>
      <c r="T104" s="51"/>
      <c r="U104" s="51"/>
      <c r="V104" s="51"/>
      <c r="W104" s="51"/>
    </row>
    <row r="105" spans="1:23">
      <c r="A105" s="58"/>
      <c r="B105" s="56" t="s">
        <v>12719</v>
      </c>
      <c r="C105" s="51" cm="1">
        <f t="array" ref="C105">INDEX($D$209:$BE$374,$C298,C$196)</f>
        <v>8.2089999999999996</v>
      </c>
      <c r="D105" s="51" cm="1">
        <f t="array" ref="D105">INDEX($D$209:$BE$374,$C298,D$196)</f>
        <v>19.215</v>
      </c>
      <c r="E105" s="51" cm="1">
        <f t="array" ref="E105">INDEX($D$209:$BE$374,$C298,E$196)</f>
        <v>24.298999999999999</v>
      </c>
      <c r="F105" s="51" cm="1">
        <f t="array" ref="F105">INDEX($D$209:$BE$374,$C298,F$196)</f>
        <v>34.719000000000001</v>
      </c>
      <c r="G105" s="51" cm="1">
        <f t="array" ref="G105">INDEX($D$209:$BE$374,$C298,G$196)</f>
        <v>86.442999999999998</v>
      </c>
      <c r="H105" s="51" cm="1">
        <f t="array" ref="H105">INDEX($D$209:$BE$374,$C298,H$196)</f>
        <v>26</v>
      </c>
      <c r="I105" s="51"/>
      <c r="J105" s="54" t="str" cm="1">
        <f t="array" ref="J105">HYPERLINK(TEXT("#"&amp;INDEX($D$385:$BE$550,$C474,C$196),),INDEX($D$385:$BE$550,$C474,C$196))</f>
        <v>A125582392F</v>
      </c>
      <c r="K105" s="54" t="str" cm="1">
        <f t="array" ref="K105">HYPERLINK(TEXT("#"&amp;INDEX($D$385:$BE$550,$C474,D$196),),INDEX($D$385:$BE$550,$C474,D$196))</f>
        <v>A125576776C</v>
      </c>
      <c r="L105" s="54" t="str" cm="1">
        <f t="array" ref="L105">HYPERLINK(TEXT("#"&amp;INDEX($D$385:$BE$550,$C474,E$196),),INDEX($D$385:$BE$550,$C474,E$196))</f>
        <v>A125585200F</v>
      </c>
      <c r="M105" s="54" t="str" cm="1">
        <f t="array" ref="M105">HYPERLINK(TEXT("#"&amp;INDEX($D$385:$BE$550,$C474,F$196),),INDEX($D$385:$BE$550,$C474,F$196))</f>
        <v>A125588008K</v>
      </c>
      <c r="N105" s="54" t="str" cm="1">
        <f t="array" ref="N105">HYPERLINK(TEXT("#"&amp;INDEX($D$385:$BE$550,$C474,G$196),),INDEX($D$385:$BE$550,$C474,G$196))</f>
        <v>A125579584R</v>
      </c>
      <c r="O105" s="54" t="str" cm="1">
        <f t="array" ref="O105">HYPERLINK(TEXT("#"&amp;INDEX($D$385:$BE$550,$C474,H$196),),INDEX($D$385:$BE$550,$C474,H$196))</f>
        <v>A125579585T</v>
      </c>
      <c r="P105" s="51"/>
      <c r="Q105" s="51"/>
      <c r="R105" s="51"/>
      <c r="S105" s="51"/>
      <c r="T105" s="51"/>
      <c r="U105" s="51"/>
      <c r="V105" s="51"/>
      <c r="W105" s="51"/>
    </row>
    <row r="106" spans="1:23">
      <c r="A106" s="58"/>
      <c r="B106" s="56" t="s">
        <v>12720</v>
      </c>
      <c r="C106" s="51" cm="1">
        <f t="array" ref="C106">INDEX($D$209:$BE$374,$C299,C$196)</f>
        <v>24.927</v>
      </c>
      <c r="D106" s="51" cm="1">
        <f t="array" ref="D106">INDEX($D$209:$BE$374,$C299,D$196)</f>
        <v>42.671999999999997</v>
      </c>
      <c r="E106" s="51" cm="1">
        <f t="array" ref="E106">INDEX($D$209:$BE$374,$C299,E$196)</f>
        <v>62.66</v>
      </c>
      <c r="F106" s="51" cm="1">
        <f t="array" ref="F106">INDEX($D$209:$BE$374,$C299,F$196)</f>
        <v>85.054000000000002</v>
      </c>
      <c r="G106" s="51" cm="1">
        <f t="array" ref="G106">INDEX($D$209:$BE$374,$C299,G$196)</f>
        <v>215.31200000000001</v>
      </c>
      <c r="H106" s="51" cm="1">
        <f t="array" ref="H106">INDEX($D$209:$BE$374,$C299,H$196)</f>
        <v>26</v>
      </c>
      <c r="I106" s="51"/>
      <c r="J106" s="54" t="str" cm="1">
        <f t="array" ref="J106">HYPERLINK(TEXT("#"&amp;INDEX($D$385:$BE$550,$C475,C$196),),INDEX($D$385:$BE$550,$C475,C$196))</f>
        <v>A125582400V</v>
      </c>
      <c r="K106" s="54" t="str" cm="1">
        <f t="array" ref="K106">HYPERLINK(TEXT("#"&amp;INDEX($D$385:$BE$550,$C475,D$196),),INDEX($D$385:$BE$550,$C475,D$196))</f>
        <v>A125576784C</v>
      </c>
      <c r="L106" s="54" t="str" cm="1">
        <f t="array" ref="L106">HYPERLINK(TEXT("#"&amp;INDEX($D$385:$BE$550,$C475,E$196),),INDEX($D$385:$BE$550,$C475,E$196))</f>
        <v>A125585208X</v>
      </c>
      <c r="M106" s="54" t="str" cm="1">
        <f t="array" ref="M106">HYPERLINK(TEXT("#"&amp;INDEX($D$385:$BE$550,$C475,F$196),),INDEX($D$385:$BE$550,$C475,F$196))</f>
        <v>A125588016K</v>
      </c>
      <c r="N106" s="54" t="str" cm="1">
        <f t="array" ref="N106">HYPERLINK(TEXT("#"&amp;INDEX($D$385:$BE$550,$C475,G$196),),INDEX($D$385:$BE$550,$C475,G$196))</f>
        <v>A125579592R</v>
      </c>
      <c r="O106" s="54" t="str" cm="1">
        <f t="array" ref="O106">HYPERLINK(TEXT("#"&amp;INDEX($D$385:$BE$550,$C475,H$196),),INDEX($D$385:$BE$550,$C475,H$196))</f>
        <v>A125579593T</v>
      </c>
      <c r="P106" s="51"/>
      <c r="Q106" s="51"/>
      <c r="R106" s="51"/>
      <c r="S106" s="51"/>
      <c r="T106" s="51"/>
      <c r="U106" s="51"/>
      <c r="V106" s="51"/>
      <c r="W106" s="51"/>
    </row>
    <row r="107" spans="1:23">
      <c r="A107" s="58"/>
      <c r="B107" s="53" t="s">
        <v>12721</v>
      </c>
      <c r="C107" s="51" cm="1">
        <f t="array" ref="C107">INDEX($D$209:$BE$374,$C300,C$196)</f>
        <v>4.3920000000000003</v>
      </c>
      <c r="D107" s="51" cm="1">
        <f t="array" ref="D107">INDEX($D$209:$BE$374,$C300,D$196)</f>
        <v>9.3680000000000003</v>
      </c>
      <c r="E107" s="51" cm="1">
        <f t="array" ref="E107">INDEX($D$209:$BE$374,$C300,E$196)</f>
        <v>13.271000000000001</v>
      </c>
      <c r="F107" s="51" cm="1">
        <f t="array" ref="F107">INDEX($D$209:$BE$374,$C300,F$196)</f>
        <v>30.943000000000001</v>
      </c>
      <c r="G107" s="51" cm="1">
        <f t="array" ref="G107">INDEX($D$209:$BE$374,$C300,G$196)</f>
        <v>57.973999999999997</v>
      </c>
      <c r="H107" s="51" cm="1">
        <f t="array" ref="H107">INDEX($D$209:$BE$374,$C300,H$196)</f>
        <v>52</v>
      </c>
      <c r="I107" s="51"/>
      <c r="J107" s="54" t="str" cm="1">
        <f t="array" ref="J107">HYPERLINK(TEXT("#"&amp;INDEX($D$385:$BE$550,$C476,C$196),),INDEX($D$385:$BE$550,$C476,C$196))</f>
        <v>A125582232V</v>
      </c>
      <c r="K107" s="54" t="str" cm="1">
        <f t="array" ref="K107">HYPERLINK(TEXT("#"&amp;INDEX($D$385:$BE$550,$C476,D$196),),INDEX($D$385:$BE$550,$C476,D$196))</f>
        <v>A125576616T</v>
      </c>
      <c r="L107" s="54" t="str" cm="1">
        <f t="array" ref="L107">HYPERLINK(TEXT("#"&amp;INDEX($D$385:$BE$550,$C476,E$196),),INDEX($D$385:$BE$550,$C476,E$196))</f>
        <v>A125585040F</v>
      </c>
      <c r="M107" s="54" t="str" cm="1">
        <f t="array" ref="M107">HYPERLINK(TEXT("#"&amp;INDEX($D$385:$BE$550,$C476,F$196),),INDEX($D$385:$BE$550,$C476,F$196))</f>
        <v>A125587848J</v>
      </c>
      <c r="N107" s="54" t="str" cm="1">
        <f t="array" ref="N107">HYPERLINK(TEXT("#"&amp;INDEX($D$385:$BE$550,$C476,G$196),),INDEX($D$385:$BE$550,$C476,G$196))</f>
        <v>A125579424C</v>
      </c>
      <c r="O107" s="54" t="str" cm="1">
        <f t="array" ref="O107">HYPERLINK(TEXT("#"&amp;INDEX($D$385:$BE$550,$C476,H$196),),INDEX($D$385:$BE$550,$C476,H$196))</f>
        <v>A125579425F</v>
      </c>
      <c r="P107" s="51"/>
      <c r="Q107" s="51"/>
      <c r="R107" s="51"/>
      <c r="S107" s="51"/>
      <c r="T107" s="51"/>
      <c r="U107" s="51"/>
      <c r="V107" s="51"/>
      <c r="W107" s="51"/>
    </row>
    <row r="108" spans="1:23">
      <c r="A108" s="48" t="s">
        <v>12722</v>
      </c>
      <c r="B108" s="55"/>
      <c r="C108" s="51"/>
      <c r="D108" s="51"/>
      <c r="E108" s="51"/>
      <c r="F108" s="51"/>
      <c r="G108" s="51"/>
      <c r="H108" s="51"/>
      <c r="I108" s="51"/>
      <c r="J108" s="54"/>
      <c r="K108" s="54"/>
      <c r="L108" s="54"/>
      <c r="M108" s="54"/>
      <c r="N108" s="54"/>
      <c r="O108" s="54"/>
      <c r="P108" s="51"/>
      <c r="Q108" s="51"/>
      <c r="R108" s="51"/>
      <c r="S108" s="51"/>
      <c r="T108" s="51"/>
      <c r="U108" s="51"/>
      <c r="V108" s="51"/>
      <c r="W108" s="51"/>
    </row>
    <row r="109" spans="1:23">
      <c r="A109" s="58"/>
      <c r="B109" s="53" t="s">
        <v>12723</v>
      </c>
      <c r="C109" s="51" cm="1">
        <f t="array" ref="C109">INDEX($D$209:$BE$374,$C302,C$196)</f>
        <v>13.987</v>
      </c>
      <c r="D109" s="51" cm="1">
        <f t="array" ref="D109">INDEX($D$209:$BE$374,$C302,D$196)</f>
        <v>30.5</v>
      </c>
      <c r="E109" s="51" cm="1">
        <f t="array" ref="E109">INDEX($D$209:$BE$374,$C302,E$196)</f>
        <v>37.61</v>
      </c>
      <c r="F109" s="51" cm="1">
        <f t="array" ref="F109">INDEX($D$209:$BE$374,$C302,F$196)</f>
        <v>77.111000000000004</v>
      </c>
      <c r="G109" s="51" cm="1">
        <f t="array" ref="G109">INDEX($D$209:$BE$374,$C302,G$196)</f>
        <v>159.208</v>
      </c>
      <c r="H109" s="51" cm="1">
        <f t="array" ref="H109">INDEX($D$209:$BE$374,$C302,H$196)</f>
        <v>47</v>
      </c>
      <c r="I109" s="51"/>
      <c r="J109" s="54" t="str" cm="1">
        <f t="array" ref="J109">HYPERLINK(TEXT("#"&amp;INDEX($D$385:$BE$550,$C478,C$196),),INDEX($D$385:$BE$550,$C478,C$196))</f>
        <v>A125582200A</v>
      </c>
      <c r="K109" s="54" t="str" cm="1">
        <f t="array" ref="K109">HYPERLINK(TEXT("#"&amp;INDEX($D$385:$BE$550,$C478,D$196),),INDEX($D$385:$BE$550,$C478,D$196))</f>
        <v>A125576584K</v>
      </c>
      <c r="L109" s="54" t="str" cm="1">
        <f t="array" ref="L109">HYPERLINK(TEXT("#"&amp;INDEX($D$385:$BE$550,$C478,E$196),),INDEX($D$385:$BE$550,$C478,E$196))</f>
        <v>A125585008F</v>
      </c>
      <c r="M109" s="54" t="str" cm="1">
        <f t="array" ref="M109">HYPERLINK(TEXT("#"&amp;INDEX($D$385:$BE$550,$C478,F$196),),INDEX($D$385:$BE$550,$C478,F$196))</f>
        <v>A125587816R</v>
      </c>
      <c r="N109" s="54" t="str" cm="1">
        <f t="array" ref="N109">HYPERLINK(TEXT("#"&amp;INDEX($D$385:$BE$550,$C478,G$196),),INDEX($D$385:$BE$550,$C478,G$196))</f>
        <v>A125579392W</v>
      </c>
      <c r="O109" s="54" t="str" cm="1">
        <f t="array" ref="O109">HYPERLINK(TEXT("#"&amp;INDEX($D$385:$BE$550,$C478,H$196),),INDEX($D$385:$BE$550,$C478,H$196))</f>
        <v>A125579393X</v>
      </c>
      <c r="P109" s="51"/>
      <c r="Q109" s="51"/>
      <c r="R109" s="51"/>
      <c r="S109" s="51"/>
      <c r="T109" s="51"/>
      <c r="U109" s="51"/>
      <c r="V109" s="51"/>
      <c r="W109" s="51"/>
    </row>
    <row r="110" spans="1:23">
      <c r="A110" s="58"/>
      <c r="B110" s="53" t="s">
        <v>12724</v>
      </c>
      <c r="C110" s="51" cm="1">
        <f t="array" ref="C110">INDEX($D$209:$BE$374,$C303,C$196)</f>
        <v>23.541</v>
      </c>
      <c r="D110" s="51" cm="1">
        <f t="array" ref="D110">INDEX($D$209:$BE$374,$C303,D$196)</f>
        <v>40.755000000000003</v>
      </c>
      <c r="E110" s="51" cm="1">
        <f t="array" ref="E110">INDEX($D$209:$BE$374,$C303,E$196)</f>
        <v>62.62</v>
      </c>
      <c r="F110" s="51" cm="1">
        <f t="array" ref="F110">INDEX($D$209:$BE$374,$C303,F$196)</f>
        <v>73.605999999999995</v>
      </c>
      <c r="G110" s="51" cm="1">
        <f t="array" ref="G110">INDEX($D$209:$BE$374,$C303,G$196)</f>
        <v>200.52099999999999</v>
      </c>
      <c r="H110" s="51" cm="1">
        <f t="array" ref="H110">INDEX($D$209:$BE$374,$C303,H$196)</f>
        <v>26</v>
      </c>
      <c r="I110" s="51"/>
      <c r="J110" s="54" t="str" cm="1">
        <f t="array" ref="J110">HYPERLINK(TEXT("#"&amp;INDEX($D$385:$BE$550,$C479,C$196),),INDEX($D$385:$BE$550,$C479,C$196))</f>
        <v>A125582272L</v>
      </c>
      <c r="K110" s="54" t="str" cm="1">
        <f t="array" ref="K110">HYPERLINK(TEXT("#"&amp;INDEX($D$385:$BE$550,$C479,D$196),),INDEX($D$385:$BE$550,$C479,D$196))</f>
        <v>A125576656K</v>
      </c>
      <c r="L110" s="54" t="str" cm="1">
        <f t="array" ref="L110">HYPERLINK(TEXT("#"&amp;INDEX($D$385:$BE$550,$C479,E$196),),INDEX($D$385:$BE$550,$C479,E$196))</f>
        <v>A125585080X</v>
      </c>
      <c r="M110" s="54" t="str" cm="1">
        <f t="array" ref="M110">HYPERLINK(TEXT("#"&amp;INDEX($D$385:$BE$550,$C479,F$196),),INDEX($D$385:$BE$550,$C479,F$196))</f>
        <v>A125587888A</v>
      </c>
      <c r="N110" s="54" t="str" cm="1">
        <f t="array" ref="N110">HYPERLINK(TEXT("#"&amp;INDEX($D$385:$BE$550,$C479,G$196),),INDEX($D$385:$BE$550,$C479,G$196))</f>
        <v>A125579464W</v>
      </c>
      <c r="O110" s="54" t="str" cm="1">
        <f t="array" ref="O110">HYPERLINK(TEXT("#"&amp;INDEX($D$385:$BE$550,$C479,H$196),),INDEX($D$385:$BE$550,$C479,H$196))</f>
        <v>A125579465X</v>
      </c>
      <c r="P110" s="51"/>
      <c r="Q110" s="51"/>
      <c r="R110" s="51"/>
      <c r="S110" s="51"/>
      <c r="T110" s="51"/>
      <c r="U110" s="51"/>
      <c r="V110" s="51"/>
      <c r="W110" s="51"/>
    </row>
    <row r="111" spans="1:23">
      <c r="A111" s="48" t="s">
        <v>12725</v>
      </c>
      <c r="B111" s="55"/>
      <c r="C111" s="51"/>
      <c r="D111" s="51"/>
      <c r="E111" s="51"/>
      <c r="F111" s="51"/>
      <c r="G111" s="51"/>
      <c r="H111" s="51"/>
      <c r="I111" s="51"/>
      <c r="J111" s="54"/>
      <c r="K111" s="54"/>
      <c r="L111" s="54"/>
      <c r="M111" s="54"/>
      <c r="N111" s="54"/>
      <c r="O111" s="54"/>
      <c r="P111" s="51"/>
      <c r="Q111" s="51"/>
      <c r="R111" s="51"/>
      <c r="S111" s="51"/>
      <c r="T111" s="51"/>
      <c r="U111" s="51"/>
      <c r="V111" s="51"/>
      <c r="W111" s="51"/>
    </row>
    <row r="112" spans="1:23">
      <c r="A112" s="58"/>
      <c r="B112" s="53" t="s">
        <v>12726</v>
      </c>
      <c r="C112" s="51" cm="1">
        <f t="array" ref="C112">INDEX($D$209:$BE$374,$C305,C$196)</f>
        <v>9.08</v>
      </c>
      <c r="D112" s="51" cm="1">
        <f t="array" ref="D112">INDEX($D$209:$BE$374,$C305,D$196)</f>
        <v>22.093</v>
      </c>
      <c r="E112" s="51" cm="1">
        <f t="array" ref="E112">INDEX($D$209:$BE$374,$C305,E$196)</f>
        <v>25.027999999999999</v>
      </c>
      <c r="F112" s="51" cm="1">
        <f t="array" ref="F112">INDEX($D$209:$BE$374,$C305,F$196)</f>
        <v>55.738999999999997</v>
      </c>
      <c r="G112" s="51" cm="1">
        <f t="array" ref="G112">INDEX($D$209:$BE$374,$C305,G$196)</f>
        <v>111.93899999999999</v>
      </c>
      <c r="H112" s="51" cm="1">
        <f t="array" ref="H112">INDEX($D$209:$BE$374,$C305,H$196)</f>
        <v>50.392000000000003</v>
      </c>
      <c r="I112" s="51"/>
      <c r="J112" s="54" t="str" cm="1">
        <f t="array" ref="J112">HYPERLINK(TEXT("#"&amp;INDEX($D$385:$BE$550,$C481,C$196),),INDEX($D$385:$BE$550,$C481,C$196))</f>
        <v>A125582224V</v>
      </c>
      <c r="K112" s="54" t="str" cm="1">
        <f t="array" ref="K112">HYPERLINK(TEXT("#"&amp;INDEX($D$385:$BE$550,$C481,D$196),),INDEX($D$385:$BE$550,$C481,D$196))</f>
        <v>A125576608T</v>
      </c>
      <c r="L112" s="54" t="str" cm="1">
        <f t="array" ref="L112">HYPERLINK(TEXT("#"&amp;INDEX($D$385:$BE$550,$C481,E$196),),INDEX($D$385:$BE$550,$C481,E$196))</f>
        <v>A125585032F</v>
      </c>
      <c r="M112" s="54" t="str" cm="1">
        <f t="array" ref="M112">HYPERLINK(TEXT("#"&amp;INDEX($D$385:$BE$550,$C481,F$196),),INDEX($D$385:$BE$550,$C481,F$196))</f>
        <v>A125587840R</v>
      </c>
      <c r="N112" s="54" t="str" cm="1">
        <f t="array" ref="N112">HYPERLINK(TEXT("#"&amp;INDEX($D$385:$BE$550,$C481,G$196),),INDEX($D$385:$BE$550,$C481,G$196))</f>
        <v>A125579416C</v>
      </c>
      <c r="O112" s="54" t="str" cm="1">
        <f t="array" ref="O112">HYPERLINK(TEXT("#"&amp;INDEX($D$385:$BE$550,$C481,H$196),),INDEX($D$385:$BE$550,$C481,H$196))</f>
        <v>A125579417F</v>
      </c>
      <c r="P112" s="51"/>
      <c r="Q112" s="51"/>
      <c r="R112" s="51"/>
      <c r="S112" s="51"/>
      <c r="T112" s="51"/>
      <c r="U112" s="51"/>
      <c r="V112" s="51"/>
      <c r="W112" s="51"/>
    </row>
    <row r="113" spans="1:23">
      <c r="A113" s="58"/>
      <c r="B113" s="53" t="s">
        <v>12727</v>
      </c>
      <c r="C113" s="51" cm="1">
        <f t="array" ref="C113">INDEX($D$209:$BE$374,$C306,C$196)</f>
        <v>4.907</v>
      </c>
      <c r="D113" s="51" cm="1">
        <f t="array" ref="D113">INDEX($D$209:$BE$374,$C306,D$196)</f>
        <v>8.407</v>
      </c>
      <c r="E113" s="51" cm="1">
        <f t="array" ref="E113">INDEX($D$209:$BE$374,$C306,E$196)</f>
        <v>12.582000000000001</v>
      </c>
      <c r="F113" s="51" cm="1">
        <f t="array" ref="F113">INDEX($D$209:$BE$374,$C306,F$196)</f>
        <v>21.372</v>
      </c>
      <c r="G113" s="51" cm="1">
        <f t="array" ref="G113">INDEX($D$209:$BE$374,$C306,G$196)</f>
        <v>47.268999999999998</v>
      </c>
      <c r="H113" s="51" cm="1">
        <f t="array" ref="H113">INDEX($D$209:$BE$374,$C306,H$196)</f>
        <v>34</v>
      </c>
      <c r="I113" s="51"/>
      <c r="J113" s="54" t="str" cm="1">
        <f t="array" ref="J113">HYPERLINK(TEXT("#"&amp;INDEX($D$385:$BE$550,$C482,C$196),),INDEX($D$385:$BE$550,$C482,C$196))</f>
        <v>A125582280L</v>
      </c>
      <c r="K113" s="54" t="str" cm="1">
        <f t="array" ref="K113">HYPERLINK(TEXT("#"&amp;INDEX($D$385:$BE$550,$C482,D$196),),INDEX($D$385:$BE$550,$C482,D$196))</f>
        <v>A125576664K</v>
      </c>
      <c r="L113" s="54" t="str" cm="1">
        <f t="array" ref="L113">HYPERLINK(TEXT("#"&amp;INDEX($D$385:$BE$550,$C482,E$196),),INDEX($D$385:$BE$550,$C482,E$196))</f>
        <v>A125585088T</v>
      </c>
      <c r="M113" s="54" t="str" cm="1">
        <f t="array" ref="M113">HYPERLINK(TEXT("#"&amp;INDEX($D$385:$BE$550,$C482,F$196),),INDEX($D$385:$BE$550,$C482,F$196))</f>
        <v>A125587896A</v>
      </c>
      <c r="N113" s="54" t="str" cm="1">
        <f t="array" ref="N113">HYPERLINK(TEXT("#"&amp;INDEX($D$385:$BE$550,$C482,G$196),),INDEX($D$385:$BE$550,$C482,G$196))</f>
        <v>A125579472W</v>
      </c>
      <c r="O113" s="54" t="str" cm="1">
        <f t="array" ref="O113">HYPERLINK(TEXT("#"&amp;INDEX($D$385:$BE$550,$C482,H$196),),INDEX($D$385:$BE$550,$C482,H$196))</f>
        <v>A125579473X</v>
      </c>
      <c r="P113" s="51"/>
      <c r="Q113" s="51"/>
      <c r="R113" s="51"/>
      <c r="S113" s="51"/>
      <c r="T113" s="51"/>
      <c r="U113" s="51"/>
      <c r="V113" s="51"/>
      <c r="W113" s="51"/>
    </row>
    <row r="114" spans="1:23">
      <c r="A114" s="58"/>
      <c r="B114" s="53" t="s">
        <v>12728</v>
      </c>
      <c r="C114" s="51" cm="1">
        <f t="array" ref="C114">INDEX($D$209:$BE$374,$C307,C$196)</f>
        <v>6.9080000000000004</v>
      </c>
      <c r="D114" s="51" cm="1">
        <f t="array" ref="D114">INDEX($D$209:$BE$374,$C307,D$196)</f>
        <v>24.571999999999999</v>
      </c>
      <c r="E114" s="51" cm="1">
        <f t="array" ref="E114">INDEX($D$209:$BE$374,$C307,E$196)</f>
        <v>34.942</v>
      </c>
      <c r="F114" s="51" cm="1">
        <f t="array" ref="F114">INDEX($D$209:$BE$374,$C307,F$196)</f>
        <v>40.874000000000002</v>
      </c>
      <c r="G114" s="51" cm="1">
        <f t="array" ref="G114">INDEX($D$209:$BE$374,$C307,G$196)</f>
        <v>107.29600000000001</v>
      </c>
      <c r="H114" s="51" cm="1">
        <f t="array" ref="H114">INDEX($D$209:$BE$374,$C307,H$196)</f>
        <v>26</v>
      </c>
      <c r="I114" s="51"/>
      <c r="J114" s="54" t="str" cm="1">
        <f t="array" ref="J114">HYPERLINK(TEXT("#"&amp;INDEX($D$385:$BE$550,$C483,C$196),),INDEX($D$385:$BE$550,$C483,C$196))</f>
        <v>A125582240V</v>
      </c>
      <c r="K114" s="54" t="str" cm="1">
        <f t="array" ref="K114">HYPERLINK(TEXT("#"&amp;INDEX($D$385:$BE$550,$C483,D$196),),INDEX($D$385:$BE$550,$C483,D$196))</f>
        <v>A125576624T</v>
      </c>
      <c r="L114" s="54" t="str" cm="1">
        <f t="array" ref="L114">HYPERLINK(TEXT("#"&amp;INDEX($D$385:$BE$550,$C483,E$196),),INDEX($D$385:$BE$550,$C483,E$196))</f>
        <v>A125585048X</v>
      </c>
      <c r="M114" s="54" t="str" cm="1">
        <f t="array" ref="M114">HYPERLINK(TEXT("#"&amp;INDEX($D$385:$BE$550,$C483,F$196),),INDEX($D$385:$BE$550,$C483,F$196))</f>
        <v>A125587856J</v>
      </c>
      <c r="N114" s="54" t="str" cm="1">
        <f t="array" ref="N114">HYPERLINK(TEXT("#"&amp;INDEX($D$385:$BE$550,$C483,G$196),),INDEX($D$385:$BE$550,$C483,G$196))</f>
        <v>A125579432C</v>
      </c>
      <c r="O114" s="54" t="str" cm="1">
        <f t="array" ref="O114">HYPERLINK(TEXT("#"&amp;INDEX($D$385:$BE$550,$C483,H$196),),INDEX($D$385:$BE$550,$C483,H$196))</f>
        <v>A125579433F</v>
      </c>
      <c r="P114" s="51"/>
      <c r="Q114" s="51"/>
      <c r="R114" s="51"/>
      <c r="S114" s="51"/>
      <c r="T114" s="51"/>
      <c r="U114" s="51"/>
      <c r="V114" s="51"/>
      <c r="W114" s="51"/>
    </row>
    <row r="115" spans="1:23">
      <c r="A115" s="58"/>
      <c r="B115" s="53" t="s">
        <v>12729</v>
      </c>
      <c r="C115" s="51" cm="1">
        <f t="array" ref="C115">INDEX($D$209:$BE$374,$C308,C$196)</f>
        <v>16.632999999999999</v>
      </c>
      <c r="D115" s="51" cm="1">
        <f t="array" ref="D115">INDEX($D$209:$BE$374,$C308,D$196)</f>
        <v>16.183</v>
      </c>
      <c r="E115" s="51" cm="1">
        <f t="array" ref="E115">INDEX($D$209:$BE$374,$C308,E$196)</f>
        <v>27.678000000000001</v>
      </c>
      <c r="F115" s="51" cm="1">
        <f t="array" ref="F115">INDEX($D$209:$BE$374,$C308,F$196)</f>
        <v>32.731999999999999</v>
      </c>
      <c r="G115" s="51" cm="1">
        <f t="array" ref="G115">INDEX($D$209:$BE$374,$C308,G$196)</f>
        <v>93.224999999999994</v>
      </c>
      <c r="H115" s="51" cm="1">
        <f t="array" ref="H115">INDEX($D$209:$BE$374,$C308,H$196)</f>
        <v>26</v>
      </c>
      <c r="I115" s="51"/>
      <c r="J115" s="54" t="str" cm="1">
        <f t="array" ref="J115">HYPERLINK(TEXT("#"&amp;INDEX($D$385:$BE$550,$C484,C$196),),INDEX($D$385:$BE$550,$C484,C$196))</f>
        <v>A125582288F</v>
      </c>
      <c r="K115" s="54" t="str" cm="1">
        <f t="array" ref="K115">HYPERLINK(TEXT("#"&amp;INDEX($D$385:$BE$550,$C484,D$196),),INDEX($D$385:$BE$550,$C484,D$196))</f>
        <v>A125576672K</v>
      </c>
      <c r="L115" s="54" t="str" cm="1">
        <f t="array" ref="L115">HYPERLINK(TEXT("#"&amp;INDEX($D$385:$BE$550,$C484,E$196),),INDEX($D$385:$BE$550,$C484,E$196))</f>
        <v>A125585096T</v>
      </c>
      <c r="M115" s="54" t="str" cm="1">
        <f t="array" ref="M115">HYPERLINK(TEXT("#"&amp;INDEX($D$385:$BE$550,$C484,F$196),),INDEX($D$385:$BE$550,$C484,F$196))</f>
        <v>A125587904R</v>
      </c>
      <c r="N115" s="54" t="str" cm="1">
        <f t="array" ref="N115">HYPERLINK(TEXT("#"&amp;INDEX($D$385:$BE$550,$C484,G$196),),INDEX($D$385:$BE$550,$C484,G$196))</f>
        <v>A125579480W</v>
      </c>
      <c r="O115" s="54" t="str" cm="1">
        <f t="array" ref="O115">HYPERLINK(TEXT("#"&amp;INDEX($D$385:$BE$550,$C484,H$196),),INDEX($D$385:$BE$550,$C484,H$196))</f>
        <v>A125579481X</v>
      </c>
      <c r="P115" s="51"/>
      <c r="Q115" s="51"/>
      <c r="R115" s="51"/>
      <c r="S115" s="51"/>
      <c r="T115" s="51"/>
      <c r="U115" s="51"/>
      <c r="V115" s="51"/>
      <c r="W115" s="51"/>
    </row>
    <row r="116" spans="1:23">
      <c r="A116" s="48" t="s">
        <v>12730</v>
      </c>
      <c r="B116" s="55"/>
      <c r="C116" s="51"/>
      <c r="D116" s="51"/>
      <c r="E116" s="51"/>
      <c r="F116" s="51"/>
      <c r="G116" s="51"/>
      <c r="H116" s="51"/>
      <c r="I116" s="51"/>
      <c r="J116" s="54"/>
      <c r="K116" s="54"/>
      <c r="L116" s="54"/>
      <c r="M116" s="54"/>
      <c r="N116" s="54"/>
      <c r="O116" s="54"/>
      <c r="P116" s="51"/>
      <c r="Q116" s="51"/>
      <c r="R116" s="51"/>
      <c r="S116" s="51"/>
      <c r="T116" s="51"/>
      <c r="U116" s="51"/>
      <c r="V116" s="51"/>
      <c r="W116" s="51"/>
    </row>
    <row r="117" spans="1:23">
      <c r="A117" s="58"/>
      <c r="B117" s="53" t="s">
        <v>12731</v>
      </c>
      <c r="C117" s="51" cm="1">
        <f t="array" ref="C117">INDEX($D$209:$BE$374,$C310,C$196)</f>
        <v>9.5969999999999995</v>
      </c>
      <c r="D117" s="51" cm="1">
        <f t="array" ref="D117">INDEX($D$209:$BE$374,$C310,D$196)</f>
        <v>25.541</v>
      </c>
      <c r="E117" s="51" cm="1">
        <f t="array" ref="E117">INDEX($D$209:$BE$374,$C310,E$196)</f>
        <v>38.078000000000003</v>
      </c>
      <c r="F117" s="51" cm="1">
        <f t="array" ref="F117">INDEX($D$209:$BE$374,$C310,F$196)</f>
        <v>52.383000000000003</v>
      </c>
      <c r="G117" s="51" cm="1">
        <f t="array" ref="G117">INDEX($D$209:$BE$374,$C310,G$196)</f>
        <v>125.598</v>
      </c>
      <c r="H117" s="51" cm="1">
        <f t="array" ref="H117">INDEX($D$209:$BE$374,$C310,H$196)</f>
        <v>26</v>
      </c>
      <c r="I117" s="51"/>
      <c r="J117" s="54" t="str" cm="1">
        <f t="array" ref="J117">HYPERLINK(TEXT("#"&amp;INDEX($D$385:$BE$550,$C486,C$196),),INDEX($D$385:$BE$550,$C486,C$196))</f>
        <v>A125582360L</v>
      </c>
      <c r="K117" s="54" t="str" cm="1">
        <f t="array" ref="K117">HYPERLINK(TEXT("#"&amp;INDEX($D$385:$BE$550,$C486,D$196),),INDEX($D$385:$BE$550,$C486,D$196))</f>
        <v>A125576744K</v>
      </c>
      <c r="L117" s="54" t="str" cm="1">
        <f t="array" ref="L117">HYPERLINK(TEXT("#"&amp;INDEX($D$385:$BE$550,$C486,E$196),),INDEX($D$385:$BE$550,$C486,E$196))</f>
        <v>A125585168T</v>
      </c>
      <c r="M117" s="54" t="str" cm="1">
        <f t="array" ref="M117">HYPERLINK(TEXT("#"&amp;INDEX($D$385:$BE$550,$C486,F$196),),INDEX($D$385:$BE$550,$C486,F$196))</f>
        <v>A125587976A</v>
      </c>
      <c r="N117" s="54" t="str" cm="1">
        <f t="array" ref="N117">HYPERLINK(TEXT("#"&amp;INDEX($D$385:$BE$550,$C486,G$196),),INDEX($D$385:$BE$550,$C486,G$196))</f>
        <v>A125579552W</v>
      </c>
      <c r="O117" s="54" t="str" cm="1">
        <f t="array" ref="O117">HYPERLINK(TEXT("#"&amp;INDEX($D$385:$BE$550,$C486,H$196),),INDEX($D$385:$BE$550,$C486,H$196))</f>
        <v>A125579553X</v>
      </c>
      <c r="P117" s="51"/>
      <c r="Q117" s="51"/>
      <c r="R117" s="51"/>
      <c r="S117" s="51"/>
      <c r="T117" s="51"/>
      <c r="U117" s="51"/>
      <c r="V117" s="51"/>
      <c r="W117" s="51"/>
    </row>
    <row r="118" spans="1:23">
      <c r="A118" s="58"/>
      <c r="B118" s="53" t="s">
        <v>12732</v>
      </c>
      <c r="C118" s="51" cm="1">
        <f t="array" ref="C118">INDEX($D$209:$BE$374,$C311,C$196)</f>
        <v>22.867000000000001</v>
      </c>
      <c r="D118" s="51" cm="1">
        <f t="array" ref="D118">INDEX($D$209:$BE$374,$C311,D$196)</f>
        <v>23.05</v>
      </c>
      <c r="E118" s="51" cm="1">
        <f t="array" ref="E118">INDEX($D$209:$BE$374,$C311,E$196)</f>
        <v>41.122</v>
      </c>
      <c r="F118" s="51" cm="1">
        <f t="array" ref="F118">INDEX($D$209:$BE$374,$C311,F$196)</f>
        <v>63.582999999999998</v>
      </c>
      <c r="G118" s="51" cm="1">
        <f t="array" ref="G118">INDEX($D$209:$BE$374,$C311,G$196)</f>
        <v>150.624</v>
      </c>
      <c r="H118" s="51" cm="1">
        <f t="array" ref="H118">INDEX($D$209:$BE$374,$C311,H$196)</f>
        <v>31.358000000000001</v>
      </c>
      <c r="I118" s="51"/>
      <c r="J118" s="54" t="str" cm="1">
        <f t="array" ref="J118">HYPERLINK(TEXT("#"&amp;INDEX($D$385:$BE$550,$C487,C$196),),INDEX($D$385:$BE$550,$C487,C$196))</f>
        <v>A125582296F</v>
      </c>
      <c r="K118" s="54" t="str" cm="1">
        <f t="array" ref="K118">HYPERLINK(TEXT("#"&amp;INDEX($D$385:$BE$550,$C487,D$196),),INDEX($D$385:$BE$550,$C487,D$196))</f>
        <v>A125576680K</v>
      </c>
      <c r="L118" s="54" t="str" cm="1">
        <f t="array" ref="L118">HYPERLINK(TEXT("#"&amp;INDEX($D$385:$BE$550,$C487,E$196),),INDEX($D$385:$BE$550,$C487,E$196))</f>
        <v>A125585104F</v>
      </c>
      <c r="M118" s="54" t="str" cm="1">
        <f t="array" ref="M118">HYPERLINK(TEXT("#"&amp;INDEX($D$385:$BE$550,$C487,F$196),),INDEX($D$385:$BE$550,$C487,F$196))</f>
        <v>A125587912R</v>
      </c>
      <c r="N118" s="54" t="str" cm="1">
        <f t="array" ref="N118">HYPERLINK(TEXT("#"&amp;INDEX($D$385:$BE$550,$C487,G$196),),INDEX($D$385:$BE$550,$C487,G$196))</f>
        <v>A125579488R</v>
      </c>
      <c r="O118" s="54" t="str" cm="1">
        <f t="array" ref="O118">HYPERLINK(TEXT("#"&amp;INDEX($D$385:$BE$550,$C487,H$196),),INDEX($D$385:$BE$550,$C487,H$196))</f>
        <v>A125579489T</v>
      </c>
      <c r="P118" s="51"/>
      <c r="Q118" s="51"/>
      <c r="R118" s="51"/>
      <c r="S118" s="51"/>
      <c r="T118" s="51"/>
      <c r="U118" s="51"/>
      <c r="V118" s="51"/>
      <c r="W118" s="51"/>
    </row>
    <row r="119" spans="1:23">
      <c r="A119" s="58"/>
      <c r="B119" s="53" t="s">
        <v>12733</v>
      </c>
      <c r="C119" s="51" cm="1">
        <f t="array" ref="C119">INDEX($D$209:$BE$374,$C312,C$196)</f>
        <v>4.4089999999999998</v>
      </c>
      <c r="D119" s="51" cm="1">
        <f t="array" ref="D119">INDEX($D$209:$BE$374,$C312,D$196)</f>
        <v>16.974</v>
      </c>
      <c r="E119" s="51" cm="1">
        <f t="array" ref="E119">INDEX($D$209:$BE$374,$C312,E$196)</f>
        <v>15.96</v>
      </c>
      <c r="F119" s="51" cm="1">
        <f t="array" ref="F119">INDEX($D$209:$BE$374,$C312,F$196)</f>
        <v>26.867999999999999</v>
      </c>
      <c r="G119" s="51" cm="1">
        <f t="array" ref="G119">INDEX($D$209:$BE$374,$C312,G$196)</f>
        <v>64.209999999999994</v>
      </c>
      <c r="H119" s="51" cm="1">
        <f t="array" ref="H119">INDEX($D$209:$BE$374,$C312,H$196)</f>
        <v>34</v>
      </c>
      <c r="I119" s="51"/>
      <c r="J119" s="54" t="str" cm="1">
        <f t="array" ref="J119">HYPERLINK(TEXT("#"&amp;INDEX($D$385:$BE$550,$C488,C$196),),INDEX($D$385:$BE$550,$C488,C$196))</f>
        <v>A125582248L</v>
      </c>
      <c r="K119" s="54" t="str" cm="1">
        <f t="array" ref="K119">HYPERLINK(TEXT("#"&amp;INDEX($D$385:$BE$550,$C488,D$196),),INDEX($D$385:$BE$550,$C488,D$196))</f>
        <v>A125576632T</v>
      </c>
      <c r="L119" s="54" t="str" cm="1">
        <f t="array" ref="L119">HYPERLINK(TEXT("#"&amp;INDEX($D$385:$BE$550,$C488,E$196),),INDEX($D$385:$BE$550,$C488,E$196))</f>
        <v>A125585056X</v>
      </c>
      <c r="M119" s="54" t="str" cm="1">
        <f t="array" ref="M119">HYPERLINK(TEXT("#"&amp;INDEX($D$385:$BE$550,$C488,F$196),),INDEX($D$385:$BE$550,$C488,F$196))</f>
        <v>A125587864J</v>
      </c>
      <c r="N119" s="54" t="str" cm="1">
        <f t="array" ref="N119">HYPERLINK(TEXT("#"&amp;INDEX($D$385:$BE$550,$C488,G$196),),INDEX($D$385:$BE$550,$C488,G$196))</f>
        <v>A125579440C</v>
      </c>
      <c r="O119" s="54" t="str" cm="1">
        <f t="array" ref="O119">HYPERLINK(TEXT("#"&amp;INDEX($D$385:$BE$550,$C488,H$196),),INDEX($D$385:$BE$550,$C488,H$196))</f>
        <v>A125579441F</v>
      </c>
      <c r="P119" s="51"/>
      <c r="Q119" s="51"/>
      <c r="R119" s="51"/>
      <c r="S119" s="51"/>
      <c r="T119" s="51"/>
      <c r="U119" s="51"/>
      <c r="V119" s="51"/>
      <c r="W119" s="51"/>
    </row>
    <row r="120" spans="1:23">
      <c r="A120" s="58"/>
      <c r="B120" s="53" t="s">
        <v>12734</v>
      </c>
      <c r="C120" s="51" cm="1">
        <f t="array" ref="C120">INDEX($D$209:$BE$374,$C313,C$196)</f>
        <v>0.65500000000000003</v>
      </c>
      <c r="D120" s="51" cm="1">
        <f t="array" ref="D120">INDEX($D$209:$BE$374,$C313,D$196)</f>
        <v>5.6909999999999998</v>
      </c>
      <c r="E120" s="51" cm="1">
        <f t="array" ref="E120">INDEX($D$209:$BE$374,$C313,E$196)</f>
        <v>5.07</v>
      </c>
      <c r="F120" s="51" cm="1">
        <f t="array" ref="F120">INDEX($D$209:$BE$374,$C313,F$196)</f>
        <v>7.8819999999999997</v>
      </c>
      <c r="G120" s="51" cm="1">
        <f t="array" ref="G120">INDEX($D$209:$BE$374,$C313,G$196)</f>
        <v>19.297999999999998</v>
      </c>
      <c r="H120" s="51" cm="1">
        <f t="array" ref="H120">INDEX($D$209:$BE$374,$C313,H$196)</f>
        <v>26</v>
      </c>
      <c r="I120" s="51"/>
      <c r="J120" s="54" t="str" cm="1">
        <f t="array" ref="J120">HYPERLINK(TEXT("#"&amp;INDEX($D$385:$BE$550,$C489,C$196),),INDEX($D$385:$BE$550,$C489,C$196))</f>
        <v>A125582408L</v>
      </c>
      <c r="K120" s="54" t="str" cm="1">
        <f t="array" ref="K120">HYPERLINK(TEXT("#"&amp;INDEX($D$385:$BE$550,$C489,D$196),),INDEX($D$385:$BE$550,$C489,D$196))</f>
        <v>A125576792C</v>
      </c>
      <c r="L120" s="54" t="str" cm="1">
        <f t="array" ref="L120">HYPERLINK(TEXT("#"&amp;INDEX($D$385:$BE$550,$C489,E$196),),INDEX($D$385:$BE$550,$C489,E$196))</f>
        <v>A125585216X</v>
      </c>
      <c r="M120" s="54" t="str" cm="1">
        <f t="array" ref="M120">HYPERLINK(TEXT("#"&amp;INDEX($D$385:$BE$550,$C489,F$196),),INDEX($D$385:$BE$550,$C489,F$196))</f>
        <v>A125588024K</v>
      </c>
      <c r="N120" s="54" t="str" cm="1">
        <f t="array" ref="N120">HYPERLINK(TEXT("#"&amp;INDEX($D$385:$BE$550,$C489,G$196),),INDEX($D$385:$BE$550,$C489,G$196))</f>
        <v>A125579600C</v>
      </c>
      <c r="O120" s="54" t="str" cm="1">
        <f t="array" ref="O120">HYPERLINK(TEXT("#"&amp;INDEX($D$385:$BE$550,$C489,H$196),),INDEX($D$385:$BE$550,$C489,H$196))</f>
        <v>A125579601F</v>
      </c>
      <c r="P120" s="51"/>
      <c r="Q120" s="51"/>
      <c r="R120" s="51"/>
      <c r="S120" s="51"/>
      <c r="T120" s="51"/>
      <c r="U120" s="51"/>
      <c r="V120" s="51"/>
      <c r="W120" s="51"/>
    </row>
    <row r="121" spans="1:23">
      <c r="A121" s="48" t="s">
        <v>12735</v>
      </c>
      <c r="B121" s="55"/>
      <c r="C121" s="51"/>
      <c r="D121" s="51"/>
      <c r="E121" s="51"/>
      <c r="F121" s="51"/>
      <c r="G121" s="51"/>
      <c r="H121" s="51"/>
      <c r="I121" s="51"/>
      <c r="J121" s="54"/>
      <c r="K121" s="54"/>
      <c r="L121" s="54"/>
      <c r="M121" s="54"/>
      <c r="N121" s="54"/>
      <c r="O121" s="54"/>
      <c r="P121" s="51"/>
      <c r="Q121" s="51"/>
      <c r="R121" s="51"/>
      <c r="S121" s="51"/>
      <c r="T121" s="51"/>
      <c r="U121" s="51"/>
      <c r="V121" s="51"/>
      <c r="W121" s="51"/>
    </row>
    <row r="122" spans="1:23">
      <c r="A122" s="52"/>
      <c r="B122" s="53" t="s">
        <v>12736</v>
      </c>
      <c r="C122" s="51" cm="1">
        <f t="array" ref="C122">INDEX($D$209:$BE$374,$C315,C$196)</f>
        <v>7.141</v>
      </c>
      <c r="D122" s="51" cm="1">
        <f t="array" ref="D122">INDEX($D$209:$BE$374,$C315,D$196)</f>
        <v>21.553999999999998</v>
      </c>
      <c r="E122" s="51" cm="1">
        <f t="array" ref="E122">INDEX($D$209:$BE$374,$C315,E$196)</f>
        <v>28.509</v>
      </c>
      <c r="F122" s="51" cm="1">
        <f t="array" ref="F122">INDEX($D$209:$BE$374,$C315,F$196)</f>
        <v>48.704000000000001</v>
      </c>
      <c r="G122" s="51" cm="1">
        <f t="array" ref="G122">INDEX($D$209:$BE$374,$C315,G$196)</f>
        <v>105.908</v>
      </c>
      <c r="H122" s="51" cm="1">
        <f t="array" ref="H122">INDEX($D$209:$BE$374,$C315,H$196)</f>
        <v>43</v>
      </c>
      <c r="I122" s="51"/>
      <c r="J122" s="54" t="str" cm="1">
        <f t="array" ref="J122">HYPERLINK(TEXT("#"&amp;INDEX($D$385:$BE$550,$C491,C$196),),INDEX($D$385:$BE$550,$C491,C$196))</f>
        <v>A125582368F</v>
      </c>
      <c r="K122" s="54" t="str" cm="1">
        <f t="array" ref="K122">HYPERLINK(TEXT("#"&amp;INDEX($D$385:$BE$550,$C491,D$196),),INDEX($D$385:$BE$550,$C491,D$196))</f>
        <v>A125576752K</v>
      </c>
      <c r="L122" s="54" t="str" cm="1">
        <f t="array" ref="L122">HYPERLINK(TEXT("#"&amp;INDEX($D$385:$BE$550,$C491,E$196),),INDEX($D$385:$BE$550,$C491,E$196))</f>
        <v>A125585176T</v>
      </c>
      <c r="M122" s="54" t="str" cm="1">
        <f t="array" ref="M122">HYPERLINK(TEXT("#"&amp;INDEX($D$385:$BE$550,$C491,F$196),),INDEX($D$385:$BE$550,$C491,F$196))</f>
        <v>A125587984A</v>
      </c>
      <c r="N122" s="54" t="str" cm="1">
        <f t="array" ref="N122">HYPERLINK(TEXT("#"&amp;INDEX($D$385:$BE$550,$C491,G$196),),INDEX($D$385:$BE$550,$C491,G$196))</f>
        <v>A125579560W</v>
      </c>
      <c r="O122" s="54" t="str" cm="1">
        <f t="array" ref="O122">HYPERLINK(TEXT("#"&amp;INDEX($D$385:$BE$550,$C491,H$196),),INDEX($D$385:$BE$550,$C491,H$196))</f>
        <v>A125579561X</v>
      </c>
      <c r="P122" s="51"/>
      <c r="Q122" s="51"/>
      <c r="R122" s="51"/>
      <c r="S122" s="51"/>
      <c r="T122" s="51"/>
      <c r="U122" s="51"/>
      <c r="V122" s="51"/>
      <c r="W122" s="51"/>
    </row>
    <row r="123" spans="1:23">
      <c r="A123" s="52"/>
      <c r="B123" s="53" t="s">
        <v>12737</v>
      </c>
      <c r="C123" s="51" cm="1">
        <f t="array" ref="C123">INDEX($D$209:$BE$374,$C316,C$196)</f>
        <v>19.53</v>
      </c>
      <c r="D123" s="51" cm="1">
        <f t="array" ref="D123">INDEX($D$209:$BE$374,$C316,D$196)</f>
        <v>42.152000000000001</v>
      </c>
      <c r="E123" s="51" cm="1">
        <f t="array" ref="E123">INDEX($D$209:$BE$374,$C316,E$196)</f>
        <v>47.603000000000002</v>
      </c>
      <c r="F123" s="51" cm="1">
        <f t="array" ref="F123">INDEX($D$209:$BE$374,$C316,F$196)</f>
        <v>70.031999999999996</v>
      </c>
      <c r="G123" s="51" cm="1">
        <f t="array" ref="G123">INDEX($D$209:$BE$374,$C316,G$196)</f>
        <v>179.31800000000001</v>
      </c>
      <c r="H123" s="51" cm="1">
        <f t="array" ref="H123">INDEX($D$209:$BE$374,$C316,H$196)</f>
        <v>26</v>
      </c>
      <c r="I123" s="51"/>
      <c r="J123" s="54" t="str" cm="1">
        <f t="array" ref="J123">HYPERLINK(TEXT("#"&amp;INDEX($D$385:$BE$550,$C492,C$196),),INDEX($D$385:$BE$550,$C492,C$196))</f>
        <v>A125582376F</v>
      </c>
      <c r="K123" s="54" t="str" cm="1">
        <f t="array" ref="K123">HYPERLINK(TEXT("#"&amp;INDEX($D$385:$BE$550,$C492,D$196),),INDEX($D$385:$BE$550,$C492,D$196))</f>
        <v>A125576760K</v>
      </c>
      <c r="L123" s="54" t="str" cm="1">
        <f t="array" ref="L123">HYPERLINK(TEXT("#"&amp;INDEX($D$385:$BE$550,$C492,E$196),),INDEX($D$385:$BE$550,$C492,E$196))</f>
        <v>A125585184T</v>
      </c>
      <c r="M123" s="54" t="str" cm="1">
        <f t="array" ref="M123">HYPERLINK(TEXT("#"&amp;INDEX($D$385:$BE$550,$C492,F$196),),INDEX($D$385:$BE$550,$C492,F$196))</f>
        <v>A125587992A</v>
      </c>
      <c r="N123" s="54" t="str" cm="1">
        <f t="array" ref="N123">HYPERLINK(TEXT("#"&amp;INDEX($D$385:$BE$550,$C492,G$196),),INDEX($D$385:$BE$550,$C492,G$196))</f>
        <v>A125579568R</v>
      </c>
      <c r="O123" s="54" t="str" cm="1">
        <f t="array" ref="O123">HYPERLINK(TEXT("#"&amp;INDEX($D$385:$BE$550,$C492,H$196),),INDEX($D$385:$BE$550,$C492,H$196))</f>
        <v>A125579569T</v>
      </c>
      <c r="P123" s="51"/>
      <c r="Q123" s="51"/>
      <c r="R123" s="51"/>
      <c r="S123" s="51"/>
      <c r="T123" s="51"/>
      <c r="U123" s="51"/>
      <c r="V123" s="51"/>
      <c r="W123" s="51"/>
    </row>
    <row r="124" spans="1:23">
      <c r="A124" s="52"/>
      <c r="B124" s="53" t="s">
        <v>12738</v>
      </c>
      <c r="C124" s="51" cm="1">
        <f t="array" ref="C124">INDEX($D$209:$BE$374,$C317,C$196)</f>
        <v>10.856</v>
      </c>
      <c r="D124" s="51" cm="1">
        <f t="array" ref="D124">INDEX($D$209:$BE$374,$C317,D$196)</f>
        <v>7.5490000000000004</v>
      </c>
      <c r="E124" s="51" cm="1">
        <f t="array" ref="E124">INDEX($D$209:$BE$374,$C317,E$196)</f>
        <v>24.117999999999999</v>
      </c>
      <c r="F124" s="51" cm="1">
        <f t="array" ref="F124">INDEX($D$209:$BE$374,$C317,F$196)</f>
        <v>31.981000000000002</v>
      </c>
      <c r="G124" s="51" cm="1">
        <f t="array" ref="G124">INDEX($D$209:$BE$374,$C317,G$196)</f>
        <v>74.503</v>
      </c>
      <c r="H124" s="51" cm="1">
        <f t="array" ref="H124">INDEX($D$209:$BE$374,$C317,H$196)</f>
        <v>26</v>
      </c>
      <c r="I124" s="51"/>
      <c r="J124" s="54" t="str" cm="1">
        <f t="array" ref="J124">HYPERLINK(TEXT("#"&amp;INDEX($D$385:$BE$550,$C493,C$196),),INDEX($D$385:$BE$550,$C493,C$196))</f>
        <v>A125582480F</v>
      </c>
      <c r="K124" s="54" t="str" cm="1">
        <f t="array" ref="K124">HYPERLINK(TEXT("#"&amp;INDEX($D$385:$BE$550,$C493,D$196),),INDEX($D$385:$BE$550,$C493,D$196))</f>
        <v>A125576864C</v>
      </c>
      <c r="L124" s="54" t="str" cm="1">
        <f t="array" ref="L124">HYPERLINK(TEXT("#"&amp;INDEX($D$385:$BE$550,$C493,E$196),),INDEX($D$385:$BE$550,$C493,E$196))</f>
        <v>A125585288K</v>
      </c>
      <c r="M124" s="54" t="str" cm="1">
        <f t="array" ref="M124">HYPERLINK(TEXT("#"&amp;INDEX($D$385:$BE$550,$C493,F$196),),INDEX($D$385:$BE$550,$C493,F$196))</f>
        <v>A125588096W</v>
      </c>
      <c r="N124" s="54" t="str" cm="1">
        <f t="array" ref="N124">HYPERLINK(TEXT("#"&amp;INDEX($D$385:$BE$550,$C493,G$196),),INDEX($D$385:$BE$550,$C493,G$196))</f>
        <v>A125579672R</v>
      </c>
      <c r="O124" s="54" t="str" cm="1">
        <f t="array" ref="O124">HYPERLINK(TEXT("#"&amp;INDEX($D$385:$BE$550,$C493,H$196),),INDEX($D$385:$BE$550,$C493,H$196))</f>
        <v>A125579673T</v>
      </c>
      <c r="P124" s="51"/>
      <c r="Q124" s="51"/>
      <c r="R124" s="51"/>
      <c r="S124" s="51"/>
      <c r="T124" s="51"/>
      <c r="U124" s="51"/>
      <c r="V124" s="51"/>
      <c r="W124" s="51"/>
    </row>
    <row r="125" spans="1:23">
      <c r="A125" s="48" t="s">
        <v>12681</v>
      </c>
      <c r="B125" s="60"/>
      <c r="C125" s="61" cm="1">
        <f t="array" ref="C125">INDEX($D$209:$BE$374,$C318,C$196)</f>
        <v>37.527999999999999</v>
      </c>
      <c r="D125" s="61" cm="1">
        <f t="array" ref="D125">INDEX($D$209:$BE$374,$C318,D$196)</f>
        <v>71.254999999999995</v>
      </c>
      <c r="E125" s="61" cm="1">
        <f t="array" ref="E125">INDEX($D$209:$BE$374,$C318,E$196)</f>
        <v>100.23</v>
      </c>
      <c r="F125" s="61" cm="1">
        <f t="array" ref="F125">INDEX($D$209:$BE$374,$C318,F$196)</f>
        <v>150.71700000000001</v>
      </c>
      <c r="G125" s="61" cm="1">
        <f t="array" ref="G125">INDEX($D$209:$BE$374,$C318,G$196)</f>
        <v>359.72899999999998</v>
      </c>
      <c r="H125" s="61" cm="1">
        <f t="array" ref="H125">INDEX($D$209:$BE$374,$C318,H$196)</f>
        <v>30</v>
      </c>
      <c r="I125" s="51"/>
      <c r="J125" s="54" t="str" cm="1">
        <f t="array" ref="J125">HYPERLINK(TEXT("#"&amp;INDEX($D$385:$BE$550,$C494,C$196),),INDEX($D$385:$BE$550,$C494,C$196))</f>
        <v>A125582208V</v>
      </c>
      <c r="K125" s="54" t="str" cm="1">
        <f t="array" ref="K125">HYPERLINK(TEXT("#"&amp;INDEX($D$385:$BE$550,$C494,D$196),),INDEX($D$385:$BE$550,$C494,D$196))</f>
        <v>A125576592K</v>
      </c>
      <c r="L125" s="54" t="str" cm="1">
        <f t="array" ref="L125">HYPERLINK(TEXT("#"&amp;INDEX($D$385:$BE$550,$C494,E$196),),INDEX($D$385:$BE$550,$C494,E$196))</f>
        <v>A125585016F</v>
      </c>
      <c r="M125" s="54" t="str" cm="1">
        <f t="array" ref="M125">HYPERLINK(TEXT("#"&amp;INDEX($D$385:$BE$550,$C494,F$196),),INDEX($D$385:$BE$550,$C494,F$196))</f>
        <v>A125587824R</v>
      </c>
      <c r="N125" s="54" t="str" cm="1">
        <f t="array" ref="N125">HYPERLINK(TEXT("#"&amp;INDEX($D$385:$BE$550,$C494,G$196),),INDEX($D$385:$BE$550,$C494,G$196))</f>
        <v>A125579400K</v>
      </c>
      <c r="O125" s="54" t="str" cm="1">
        <f t="array" ref="O125">HYPERLINK(TEXT("#"&amp;INDEX($D$385:$BE$550,$C494,H$196),),INDEX($D$385:$BE$550,$C494,H$196))</f>
        <v>A125579401L</v>
      </c>
      <c r="P125" s="51"/>
      <c r="Q125" s="51"/>
      <c r="R125" s="51"/>
      <c r="S125" s="51"/>
      <c r="T125" s="51"/>
      <c r="U125" s="51"/>
      <c r="V125" s="51"/>
      <c r="W125" s="51"/>
    </row>
    <row r="126" spans="1:23">
      <c r="A126" s="45" t="s">
        <v>12740</v>
      </c>
      <c r="B126" s="46"/>
      <c r="C126" s="46"/>
      <c r="D126" s="46"/>
      <c r="E126" s="46"/>
      <c r="F126" s="46"/>
      <c r="G126" s="46"/>
      <c r="H126" s="46"/>
      <c r="I126" s="51"/>
      <c r="J126" s="46"/>
      <c r="K126" s="46"/>
      <c r="L126" s="46"/>
      <c r="M126" s="46"/>
      <c r="N126" s="46"/>
      <c r="O126" s="46"/>
      <c r="P126" s="51"/>
      <c r="Q126" s="51"/>
      <c r="R126" s="51"/>
      <c r="S126" s="51"/>
      <c r="T126" s="51"/>
      <c r="U126" s="51"/>
      <c r="V126" s="51"/>
      <c r="W126" s="51"/>
    </row>
    <row r="127" spans="1:23">
      <c r="A127" s="48" t="s">
        <v>12685</v>
      </c>
      <c r="B127" s="49"/>
      <c r="C127" s="51"/>
      <c r="D127" s="51"/>
      <c r="E127" s="51"/>
      <c r="F127" s="51"/>
      <c r="G127" s="51"/>
      <c r="H127" s="51"/>
      <c r="I127" s="51"/>
      <c r="J127" s="54"/>
      <c r="K127" s="54"/>
      <c r="L127" s="54"/>
      <c r="M127" s="54"/>
      <c r="N127" s="54"/>
      <c r="O127" s="54"/>
      <c r="P127" s="51"/>
      <c r="Q127" s="51"/>
      <c r="R127" s="51"/>
      <c r="S127" s="51"/>
      <c r="T127" s="51"/>
      <c r="U127" s="51"/>
      <c r="V127" s="51"/>
      <c r="W127" s="51"/>
    </row>
    <row r="128" spans="1:23">
      <c r="A128" s="52"/>
      <c r="B128" s="53" t="s">
        <v>12686</v>
      </c>
      <c r="C128" s="51" cm="1">
        <f t="array" ref="C128">IF(INDEX($D$209:$BE$374,$C321,C$196)=0,"",INDEX($D$209:$BE$374,$C321,C$196))</f>
        <v>15.904999999999999</v>
      </c>
      <c r="D128" s="51" cm="1">
        <f t="array" ref="D128">IF(INDEX($D$209:$BE$374,$C321,D$196)=0,"",INDEX($D$209:$BE$374,$C321,D$196))</f>
        <v>29.841000000000001</v>
      </c>
      <c r="E128" s="51" cm="1">
        <f t="array" ref="E128">IF(INDEX($D$209:$BE$374,$C321,E$196)=0,"",INDEX($D$209:$BE$374,$C321,E$196))</f>
        <v>43.743000000000002</v>
      </c>
      <c r="F128" s="51" cm="1">
        <f t="array" ref="F128">IF(INDEX($D$209:$BE$374,$C321,F$196)=0,"",INDEX($D$209:$BE$374,$C321,F$196))</f>
        <v>63.06</v>
      </c>
      <c r="G128" s="51" cm="1">
        <f t="array" ref="G128">IF(INDEX($D$209:$BE$374,$C321,G$196)=0,"",INDEX($D$209:$BE$374,$C321,G$196))</f>
        <v>152.55000000000001</v>
      </c>
      <c r="H128" s="51" cm="1">
        <f t="array" ref="H128">IF(INDEX($D$209:$BE$374,$C321,H$196)=0,"",INDEX($D$209:$BE$374,$C321,H$196))</f>
        <v>34</v>
      </c>
      <c r="I128" s="51"/>
      <c r="J128" s="54" t="str" cm="1">
        <f t="array" ref="J128">IF(HYPERLINK(TEXT("#"&amp;INDEX($D$385:$BE$550,$C497,C$196),),INDEX($D$385:$BE$550,$C497,C$196))=0,"",HYPERLINK(TEXT("#"&amp;INDEX($D$385:$BE$550,$C497,C$196),),INDEX($D$385:$BE$550,$C497,C$196)))</f>
        <v>A125570040C</v>
      </c>
      <c r="K128" s="54" t="str" cm="1">
        <f t="array" ref="K128">IF(HYPERLINK(TEXT("#"&amp;INDEX($D$385:$BE$550,$C497,D$196),),INDEX($D$385:$BE$550,$C497,D$196))=0,"",HYPERLINK(TEXT("#"&amp;INDEX($D$385:$BE$550,$C497,D$196),),INDEX($D$385:$BE$550,$C497,D$196)))</f>
        <v>A125564424A</v>
      </c>
      <c r="L128" s="54" t="str" cm="1">
        <f t="array" ref="L128">IF(HYPERLINK(TEXT("#"&amp;INDEX($D$385:$BE$550,$C497,E$196),),INDEX($D$385:$BE$550,$C497,E$196))=0,"",HYPERLINK(TEXT("#"&amp;INDEX($D$385:$BE$550,$C497,E$196),),INDEX($D$385:$BE$550,$C497,E$196)))</f>
        <v>A125572848F</v>
      </c>
      <c r="M128" s="54" t="str" cm="1">
        <f t="array" ref="M128">IF(HYPERLINK(TEXT("#"&amp;INDEX($D$385:$BE$550,$C497,F$196),),INDEX($D$385:$BE$550,$C497,F$196))=0,"",HYPERLINK(TEXT("#"&amp;INDEX($D$385:$BE$550,$C497,F$196),),INDEX($D$385:$BE$550,$C497,F$196)))</f>
        <v>A125575656T</v>
      </c>
      <c r="N128" s="54" t="str" cm="1">
        <f t="array" ref="N128">IF(HYPERLINK(TEXT("#"&amp;INDEX($D$385:$BE$550,$C497,G$196),),INDEX($D$385:$BE$550,$C497,G$196))=0,"",HYPERLINK(TEXT("#"&amp;INDEX($D$385:$BE$550,$C497,G$196),),INDEX($D$385:$BE$550,$C497,G$196)))</f>
        <v>A125567232L</v>
      </c>
      <c r="O128" s="54" t="str" cm="1">
        <f t="array" ref="O128">IF(HYPERLINK(TEXT("#"&amp;INDEX($D$385:$BE$550,$C497,H$196),),INDEX($D$385:$BE$550,$C497,H$196))=0,"",HYPERLINK(TEXT("#"&amp;INDEX($D$385:$BE$550,$C497,H$196),),INDEX($D$385:$BE$550,$C497,H$196)))</f>
        <v>A125567233R</v>
      </c>
      <c r="P128" s="51"/>
      <c r="Q128" s="51"/>
      <c r="R128" s="51"/>
      <c r="S128" s="51"/>
      <c r="T128" s="51"/>
      <c r="U128" s="51"/>
      <c r="V128" s="51"/>
      <c r="W128" s="51"/>
    </row>
    <row r="129" spans="1:23">
      <c r="A129" s="52"/>
      <c r="B129" s="53" t="s">
        <v>12687</v>
      </c>
      <c r="C129" s="51" cm="1">
        <f t="array" ref="C129">IF(INDEX($D$209:$BE$374,$C322,C$196)=0,"",INDEX($D$209:$BE$374,$C322,C$196))</f>
        <v>17.895</v>
      </c>
      <c r="D129" s="51" cm="1">
        <f t="array" ref="D129">IF(INDEX($D$209:$BE$374,$C322,D$196)=0,"",INDEX($D$209:$BE$374,$C322,D$196))</f>
        <v>20.657</v>
      </c>
      <c r="E129" s="51" cm="1">
        <f t="array" ref="E129">IF(INDEX($D$209:$BE$374,$C322,E$196)=0,"",INDEX($D$209:$BE$374,$C322,E$196))</f>
        <v>46.19</v>
      </c>
      <c r="F129" s="51" cm="1">
        <f t="array" ref="F129">IF(INDEX($D$209:$BE$374,$C322,F$196)=0,"",INDEX($D$209:$BE$374,$C322,F$196))</f>
        <v>62.237000000000002</v>
      </c>
      <c r="G129" s="51" cm="1">
        <f t="array" ref="G129">IF(INDEX($D$209:$BE$374,$C322,G$196)=0,"",INDEX($D$209:$BE$374,$C322,G$196))</f>
        <v>146.97999999999999</v>
      </c>
      <c r="H129" s="51" cm="1">
        <f t="array" ref="H129">IF(INDEX($D$209:$BE$374,$C322,H$196)=0,"",INDEX($D$209:$BE$374,$C322,H$196))</f>
        <v>28.445</v>
      </c>
      <c r="I129" s="51"/>
      <c r="J129" s="54" t="str" cm="1">
        <f t="array" ref="J129">IF(HYPERLINK(TEXT("#"&amp;INDEX($D$385:$BE$550,$C498,C$196),),INDEX($D$385:$BE$550,$C498,C$196))=0,"",HYPERLINK(TEXT("#"&amp;INDEX($D$385:$BE$550,$C498,C$196),),INDEX($D$385:$BE$550,$C498,C$196)))</f>
        <v>A125568792C</v>
      </c>
      <c r="K129" s="54" t="str" cm="1">
        <f t="array" ref="K129">IF(HYPERLINK(TEXT("#"&amp;INDEX($D$385:$BE$550,$C498,D$196),),INDEX($D$385:$BE$550,$C498,D$196))=0,"",HYPERLINK(TEXT("#"&amp;INDEX($D$385:$BE$550,$C498,D$196),),INDEX($D$385:$BE$550,$C498,D$196)))</f>
        <v>A125563176J</v>
      </c>
      <c r="L129" s="54" t="str" cm="1">
        <f t="array" ref="L129">IF(HYPERLINK(TEXT("#"&amp;INDEX($D$385:$BE$550,$C498,E$196),),INDEX($D$385:$BE$550,$C498,E$196))=0,"",HYPERLINK(TEXT("#"&amp;INDEX($D$385:$BE$550,$C498,E$196),),INDEX($D$385:$BE$550,$C498,E$196)))</f>
        <v>A125571600J</v>
      </c>
      <c r="M129" s="54" t="str" cm="1">
        <f t="array" ref="M129">IF(HYPERLINK(TEXT("#"&amp;INDEX($D$385:$BE$550,$C498,F$196),),INDEX($D$385:$BE$550,$C498,F$196))=0,"",HYPERLINK(TEXT("#"&amp;INDEX($D$385:$BE$550,$C498,F$196),),INDEX($D$385:$BE$550,$C498,F$196)))</f>
        <v>A125574408L</v>
      </c>
      <c r="N129" s="54" t="str" cm="1">
        <f t="array" ref="N129">IF(HYPERLINK(TEXT("#"&amp;INDEX($D$385:$BE$550,$C498,G$196),),INDEX($D$385:$BE$550,$C498,G$196))=0,"",HYPERLINK(TEXT("#"&amp;INDEX($D$385:$BE$550,$C498,G$196),),INDEX($D$385:$BE$550,$C498,G$196)))</f>
        <v>A125565984T</v>
      </c>
      <c r="O129" s="54" t="str" cm="1">
        <f t="array" ref="O129">IF(HYPERLINK(TEXT("#"&amp;INDEX($D$385:$BE$550,$C498,H$196),),INDEX($D$385:$BE$550,$C498,H$196))=0,"",HYPERLINK(TEXT("#"&amp;INDEX($D$385:$BE$550,$C498,H$196),),INDEX($D$385:$BE$550,$C498,H$196)))</f>
        <v>A125565985V</v>
      </c>
      <c r="P129" s="51"/>
      <c r="Q129" s="51"/>
      <c r="R129" s="51"/>
      <c r="S129" s="51"/>
      <c r="T129" s="51"/>
      <c r="U129" s="51"/>
      <c r="V129" s="51"/>
      <c r="W129" s="51"/>
    </row>
    <row r="130" spans="1:23">
      <c r="A130" s="52"/>
      <c r="B130" s="53" t="s">
        <v>12688</v>
      </c>
      <c r="C130" s="51" cm="1">
        <f t="array" ref="C130">IF(INDEX($D$209:$BE$374,$C323,C$196)=0,"",INDEX($D$209:$BE$374,$C323,C$196))</f>
        <v>13.423</v>
      </c>
      <c r="D130" s="51" cm="1">
        <f t="array" ref="D130">IF(INDEX($D$209:$BE$374,$C323,D$196)=0,"",INDEX($D$209:$BE$374,$C323,D$196))</f>
        <v>25.401</v>
      </c>
      <c r="E130" s="51" cm="1">
        <f t="array" ref="E130">IF(INDEX($D$209:$BE$374,$C323,E$196)=0,"",INDEX($D$209:$BE$374,$C323,E$196))</f>
        <v>33.723999999999997</v>
      </c>
      <c r="F130" s="51" cm="1">
        <f t="array" ref="F130">IF(INDEX($D$209:$BE$374,$C323,F$196)=0,"",INDEX($D$209:$BE$374,$C323,F$196))</f>
        <v>40.134999999999998</v>
      </c>
      <c r="G130" s="51" cm="1">
        <f t="array" ref="G130">IF(INDEX($D$209:$BE$374,$C323,G$196)=0,"",INDEX($D$209:$BE$374,$C323,G$196))</f>
        <v>112.682</v>
      </c>
      <c r="H130" s="51" cm="1">
        <f t="array" ref="H130">IF(INDEX($D$209:$BE$374,$C323,H$196)=0,"",INDEX($D$209:$BE$374,$C323,H$196))</f>
        <v>24.806000000000001</v>
      </c>
      <c r="I130" s="51"/>
      <c r="J130" s="54" t="str" cm="1">
        <f t="array" ref="J130">IF(HYPERLINK(TEXT("#"&amp;INDEX($D$385:$BE$550,$C499,C$196),),INDEX($D$385:$BE$550,$C499,C$196))=0,"",HYPERLINK(TEXT("#"&amp;INDEX($D$385:$BE$550,$C499,C$196),),INDEX($D$385:$BE$550,$C499,C$196)))</f>
        <v>A125570352R</v>
      </c>
      <c r="K130" s="54" t="str" cm="1">
        <f t="array" ref="K130">IF(HYPERLINK(TEXT("#"&amp;INDEX($D$385:$BE$550,$C499,D$196),),INDEX($D$385:$BE$550,$C499,D$196))=0,"",HYPERLINK(TEXT("#"&amp;INDEX($D$385:$BE$550,$C499,D$196),),INDEX($D$385:$BE$550,$C499,D$196)))</f>
        <v>A125564736L</v>
      </c>
      <c r="L130" s="54" t="str" cm="1">
        <f t="array" ref="L130">IF(HYPERLINK(TEXT("#"&amp;INDEX($D$385:$BE$550,$C499,E$196),),INDEX($D$385:$BE$550,$C499,E$196))=0,"",HYPERLINK(TEXT("#"&amp;INDEX($D$385:$BE$550,$C499,E$196),),INDEX($D$385:$BE$550,$C499,E$196)))</f>
        <v>A125573160A</v>
      </c>
      <c r="M130" s="54" t="str" cm="1">
        <f t="array" ref="M130">IF(HYPERLINK(TEXT("#"&amp;INDEX($D$385:$BE$550,$C499,F$196),),INDEX($D$385:$BE$550,$C499,F$196))=0,"",HYPERLINK(TEXT("#"&amp;INDEX($D$385:$BE$550,$C499,F$196),),INDEX($D$385:$BE$550,$C499,F$196)))</f>
        <v>A125575968C</v>
      </c>
      <c r="N130" s="54" t="str" cm="1">
        <f t="array" ref="N130">IF(HYPERLINK(TEXT("#"&amp;INDEX($D$385:$BE$550,$C499,G$196),),INDEX($D$385:$BE$550,$C499,G$196))=0,"",HYPERLINK(TEXT("#"&amp;INDEX($D$385:$BE$550,$C499,G$196),),INDEX($D$385:$BE$550,$C499,G$196)))</f>
        <v>A125567544X</v>
      </c>
      <c r="O130" s="54" t="str" cm="1">
        <f t="array" ref="O130">IF(HYPERLINK(TEXT("#"&amp;INDEX($D$385:$BE$550,$C499,H$196),),INDEX($D$385:$BE$550,$C499,H$196))=0,"",HYPERLINK(TEXT("#"&amp;INDEX($D$385:$BE$550,$C499,H$196),),INDEX($D$385:$BE$550,$C499,H$196)))</f>
        <v>A125567545A</v>
      </c>
      <c r="P130" s="51"/>
      <c r="Q130" s="51"/>
      <c r="R130" s="51"/>
      <c r="S130" s="51"/>
      <c r="T130" s="51"/>
      <c r="U130" s="51"/>
      <c r="V130" s="51"/>
      <c r="W130" s="51"/>
    </row>
    <row r="131" spans="1:23">
      <c r="A131" s="52"/>
      <c r="B131" s="53" t="s">
        <v>12689</v>
      </c>
      <c r="C131" s="51" cm="1">
        <f t="array" ref="C131">IF(INDEX($D$209:$BE$374,$C324,C$196)=0,"",INDEX($D$209:$BE$374,$C324,C$196))</f>
        <v>4.66</v>
      </c>
      <c r="D131" s="51" cm="1">
        <f t="array" ref="D131">IF(INDEX($D$209:$BE$374,$C324,D$196)=0,"",INDEX($D$209:$BE$374,$C324,D$196))</f>
        <v>8.3580000000000005</v>
      </c>
      <c r="E131" s="51" cm="1">
        <f t="array" ref="E131">IF(INDEX($D$209:$BE$374,$C324,E$196)=0,"",INDEX($D$209:$BE$374,$C324,E$196))</f>
        <v>10.268000000000001</v>
      </c>
      <c r="F131" s="51" cm="1">
        <f t="array" ref="F131">IF(INDEX($D$209:$BE$374,$C324,F$196)=0,"",INDEX($D$209:$BE$374,$C324,F$196))</f>
        <v>15.173999999999999</v>
      </c>
      <c r="G131" s="51" cm="1">
        <f t="array" ref="G131">IF(INDEX($D$209:$BE$374,$C324,G$196)=0,"",INDEX($D$209:$BE$374,$C324,G$196))</f>
        <v>38.46</v>
      </c>
      <c r="H131" s="51" cm="1">
        <f t="array" ref="H131">IF(INDEX($D$209:$BE$374,$C324,H$196)=0,"",INDEX($D$209:$BE$374,$C324,H$196))</f>
        <v>26</v>
      </c>
      <c r="I131" s="51"/>
      <c r="J131" s="54" t="str" cm="1">
        <f t="array" ref="J131">IF(HYPERLINK(TEXT("#"&amp;INDEX($D$385:$BE$550,$C500,C$196),),INDEX($D$385:$BE$550,$C500,C$196))=0,"",HYPERLINK(TEXT("#"&amp;INDEX($D$385:$BE$550,$C500,C$196),),INDEX($D$385:$BE$550,$C500,C$196)))</f>
        <v>A125570664A</v>
      </c>
      <c r="K131" s="54" t="str" cm="1">
        <f t="array" ref="K131">IF(HYPERLINK(TEXT("#"&amp;INDEX($D$385:$BE$550,$C500,D$196),),INDEX($D$385:$BE$550,$C500,D$196))=0,"",HYPERLINK(TEXT("#"&amp;INDEX($D$385:$BE$550,$C500,D$196),),INDEX($D$385:$BE$550,$C500,D$196)))</f>
        <v>A125565048A</v>
      </c>
      <c r="L131" s="54" t="str" cm="1">
        <f t="array" ref="L131">IF(HYPERLINK(TEXT("#"&amp;INDEX($D$385:$BE$550,$C500,E$196),),INDEX($D$385:$BE$550,$C500,E$196))=0,"",HYPERLINK(TEXT("#"&amp;INDEX($D$385:$BE$550,$C500,E$196),),INDEX($D$385:$BE$550,$C500,E$196)))</f>
        <v>A125573472L</v>
      </c>
      <c r="M131" s="54" t="str" cm="1">
        <f t="array" ref="M131">IF(HYPERLINK(TEXT("#"&amp;INDEX($D$385:$BE$550,$C500,F$196),),INDEX($D$385:$BE$550,$C500,F$196))=0,"",HYPERLINK(TEXT("#"&amp;INDEX($D$385:$BE$550,$C500,F$196),),INDEX($D$385:$BE$550,$C500,F$196)))</f>
        <v>A125576280X</v>
      </c>
      <c r="N131" s="54" t="str" cm="1">
        <f t="array" ref="N131">IF(HYPERLINK(TEXT("#"&amp;INDEX($D$385:$BE$550,$C500,G$196),),INDEX($D$385:$BE$550,$C500,G$196))=0,"",HYPERLINK(TEXT("#"&amp;INDEX($D$385:$BE$550,$C500,G$196),),INDEX($D$385:$BE$550,$C500,G$196)))</f>
        <v>A125567856K</v>
      </c>
      <c r="O131" s="54" t="str" cm="1">
        <f t="array" ref="O131">IF(HYPERLINK(TEXT("#"&amp;INDEX($D$385:$BE$550,$C500,H$196),),INDEX($D$385:$BE$550,$C500,H$196))=0,"",HYPERLINK(TEXT("#"&amp;INDEX($D$385:$BE$550,$C500,H$196),),INDEX($D$385:$BE$550,$C500,H$196)))</f>
        <v>A125567857L</v>
      </c>
      <c r="P131" s="51"/>
      <c r="Q131" s="51"/>
      <c r="R131" s="51"/>
      <c r="S131" s="51"/>
      <c r="T131" s="51"/>
      <c r="U131" s="51"/>
      <c r="V131" s="51"/>
      <c r="W131" s="51"/>
    </row>
    <row r="132" spans="1:23">
      <c r="A132" s="52"/>
      <c r="B132" s="53" t="s">
        <v>12690</v>
      </c>
      <c r="C132" s="51" cm="1">
        <f t="array" ref="C132">IF(INDEX($D$209:$BE$374,$C325,C$196)=0,"",INDEX($D$209:$BE$374,$C325,C$196))</f>
        <v>9.2230000000000008</v>
      </c>
      <c r="D132" s="51" cm="1">
        <f t="array" ref="D132">IF(INDEX($D$209:$BE$374,$C325,D$196)=0,"",INDEX($D$209:$BE$374,$C325,D$196))</f>
        <v>11.115</v>
      </c>
      <c r="E132" s="51" cm="1">
        <f t="array" ref="E132">IF(INDEX($D$209:$BE$374,$C325,E$196)=0,"",INDEX($D$209:$BE$374,$C325,E$196))</f>
        <v>17.074000000000002</v>
      </c>
      <c r="F132" s="51" cm="1">
        <f t="array" ref="F132">IF(INDEX($D$209:$BE$374,$C325,F$196)=0,"",INDEX($D$209:$BE$374,$C325,F$196))</f>
        <v>20.094000000000001</v>
      </c>
      <c r="G132" s="51" cm="1">
        <f t="array" ref="G132">IF(INDEX($D$209:$BE$374,$C325,G$196)=0,"",INDEX($D$209:$BE$374,$C325,G$196))</f>
        <v>57.506999999999998</v>
      </c>
      <c r="H132" s="51" cm="1">
        <f t="array" ref="H132">IF(INDEX($D$209:$BE$374,$C325,H$196)=0,"",INDEX($D$209:$BE$374,$C325,H$196))</f>
        <v>26</v>
      </c>
      <c r="I132" s="51"/>
      <c r="J132" s="54" t="str" cm="1">
        <f t="array" ref="J132">IF(HYPERLINK(TEXT("#"&amp;INDEX($D$385:$BE$550,$C501,C$196),),INDEX($D$385:$BE$550,$C501,C$196))=0,"",HYPERLINK(TEXT("#"&amp;INDEX($D$385:$BE$550,$C501,C$196),),INDEX($D$385:$BE$550,$C501,C$196)))</f>
        <v>A125569104F</v>
      </c>
      <c r="K132" s="54" t="str" cm="1">
        <f t="array" ref="K132">IF(HYPERLINK(TEXT("#"&amp;INDEX($D$385:$BE$550,$C501,D$196),),INDEX($D$385:$BE$550,$C501,D$196))=0,"",HYPERLINK(TEXT("#"&amp;INDEX($D$385:$BE$550,$C501,D$196),),INDEX($D$385:$BE$550,$C501,D$196)))</f>
        <v>A125563488V</v>
      </c>
      <c r="L132" s="54" t="str" cm="1">
        <f t="array" ref="L132">IF(HYPERLINK(TEXT("#"&amp;INDEX($D$385:$BE$550,$C501,E$196),),INDEX($D$385:$BE$550,$C501,E$196))=0,"",HYPERLINK(TEXT("#"&amp;INDEX($D$385:$BE$550,$C501,E$196),),INDEX($D$385:$BE$550,$C501,E$196)))</f>
        <v>A125571912V</v>
      </c>
      <c r="M132" s="54" t="str" cm="1">
        <f t="array" ref="M132">IF(HYPERLINK(TEXT("#"&amp;INDEX($D$385:$BE$550,$C501,F$196),),INDEX($D$385:$BE$550,$C501,F$196))=0,"",HYPERLINK(TEXT("#"&amp;INDEX($D$385:$BE$550,$C501,F$196),),INDEX($D$385:$BE$550,$C501,F$196)))</f>
        <v>A125574720F</v>
      </c>
      <c r="N132" s="54" t="str" cm="1">
        <f t="array" ref="N132">IF(HYPERLINK(TEXT("#"&amp;INDEX($D$385:$BE$550,$C501,G$196),),INDEX($D$385:$BE$550,$C501,G$196))=0,"",HYPERLINK(TEXT("#"&amp;INDEX($D$385:$BE$550,$C501,G$196),),INDEX($D$385:$BE$550,$C501,G$196)))</f>
        <v>A125566296F</v>
      </c>
      <c r="O132" s="54" t="str" cm="1">
        <f t="array" ref="O132">IF(HYPERLINK(TEXT("#"&amp;INDEX($D$385:$BE$550,$C501,H$196),),INDEX($D$385:$BE$550,$C501,H$196))=0,"",HYPERLINK(TEXT("#"&amp;INDEX($D$385:$BE$550,$C501,H$196),),INDEX($D$385:$BE$550,$C501,H$196)))</f>
        <v>A125566297J</v>
      </c>
      <c r="P132" s="51"/>
      <c r="Q132" s="51"/>
      <c r="R132" s="51"/>
      <c r="S132" s="51"/>
      <c r="T132" s="51"/>
      <c r="U132" s="51"/>
      <c r="V132" s="51"/>
      <c r="W132" s="51"/>
    </row>
    <row r="133" spans="1:23">
      <c r="A133" s="52"/>
      <c r="B133" s="53" t="s">
        <v>12691</v>
      </c>
      <c r="C133" s="51" cm="1">
        <f t="array" ref="C133">IF(INDEX($D$209:$BE$374,$C326,C$196)=0,"",INDEX($D$209:$BE$374,$C326,C$196))</f>
        <v>1.3460000000000001</v>
      </c>
      <c r="D133" s="51" cm="1">
        <f t="array" ref="D133">IF(INDEX($D$209:$BE$374,$C326,D$196)=0,"",INDEX($D$209:$BE$374,$C326,D$196))</f>
        <v>3.0739999999999998</v>
      </c>
      <c r="E133" s="51" cm="1">
        <f t="array" ref="E133">IF(INDEX($D$209:$BE$374,$C326,E$196)=0,"",INDEX($D$209:$BE$374,$C326,E$196))</f>
        <v>4.2050000000000001</v>
      </c>
      <c r="F133" s="51" cm="1">
        <f t="array" ref="F133">IF(INDEX($D$209:$BE$374,$C326,F$196)=0,"",INDEX($D$209:$BE$374,$C326,F$196))</f>
        <v>4.1479999999999997</v>
      </c>
      <c r="G133" s="51" cm="1">
        <f t="array" ref="G133">IF(INDEX($D$209:$BE$374,$C326,G$196)=0,"",INDEX($D$209:$BE$374,$C326,G$196))</f>
        <v>12.773</v>
      </c>
      <c r="H133" s="51" cm="1">
        <f t="array" ref="H133">IF(INDEX($D$209:$BE$374,$C326,H$196)=0,"",INDEX($D$209:$BE$374,$C326,H$196))</f>
        <v>26</v>
      </c>
      <c r="I133" s="51"/>
      <c r="J133" s="54" t="str" cm="1">
        <f t="array" ref="J133">IF(HYPERLINK(TEXT("#"&amp;INDEX($D$385:$BE$550,$C502,C$196),),INDEX($D$385:$BE$550,$C502,C$196))=0,"",HYPERLINK(TEXT("#"&amp;INDEX($D$385:$BE$550,$C502,C$196),),INDEX($D$385:$BE$550,$C502,C$196)))</f>
        <v>A125569416T</v>
      </c>
      <c r="K133" s="54" t="str" cm="1">
        <f t="array" ref="K133">IF(HYPERLINK(TEXT("#"&amp;INDEX($D$385:$BE$550,$C502,D$196),),INDEX($D$385:$BE$550,$C502,D$196))=0,"",HYPERLINK(TEXT("#"&amp;INDEX($D$385:$BE$550,$C502,D$196),),INDEX($D$385:$BE$550,$C502,D$196)))</f>
        <v>A125563800A</v>
      </c>
      <c r="L133" s="54" t="str" cm="1">
        <f t="array" ref="L133">IF(HYPERLINK(TEXT("#"&amp;INDEX($D$385:$BE$550,$C502,E$196),),INDEX($D$385:$BE$550,$C502,E$196))=0,"",HYPERLINK(TEXT("#"&amp;INDEX($D$385:$BE$550,$C502,E$196),),INDEX($D$385:$BE$550,$C502,E$196)))</f>
        <v>A125572224J</v>
      </c>
      <c r="M133" s="54" t="str" cm="1">
        <f t="array" ref="M133">IF(HYPERLINK(TEXT("#"&amp;INDEX($D$385:$BE$550,$C502,F$196),),INDEX($D$385:$BE$550,$C502,F$196))=0,"",HYPERLINK(TEXT("#"&amp;INDEX($D$385:$BE$550,$C502,F$196),),INDEX($D$385:$BE$550,$C502,F$196)))</f>
        <v>A125575032V</v>
      </c>
      <c r="N133" s="54" t="str" cm="1">
        <f t="array" ref="N133">IF(HYPERLINK(TEXT("#"&amp;INDEX($D$385:$BE$550,$C502,G$196),),INDEX($D$385:$BE$550,$C502,G$196))=0,"",HYPERLINK(TEXT("#"&amp;INDEX($D$385:$BE$550,$C502,G$196),),INDEX($D$385:$BE$550,$C502,G$196)))</f>
        <v>A125566608F</v>
      </c>
      <c r="O133" s="54" t="str" cm="1">
        <f t="array" ref="O133">IF(HYPERLINK(TEXT("#"&amp;INDEX($D$385:$BE$550,$C502,H$196),),INDEX($D$385:$BE$550,$C502,H$196))=0,"",HYPERLINK(TEXT("#"&amp;INDEX($D$385:$BE$550,$C502,H$196),),INDEX($D$385:$BE$550,$C502,H$196)))</f>
        <v>A125566609J</v>
      </c>
      <c r="P133" s="51"/>
      <c r="Q133" s="51"/>
      <c r="R133" s="51"/>
      <c r="S133" s="51"/>
      <c r="T133" s="51"/>
      <c r="U133" s="51"/>
      <c r="V133" s="51"/>
      <c r="W133" s="51"/>
    </row>
    <row r="134" spans="1:23">
      <c r="A134" s="52"/>
      <c r="B134" s="53" t="s">
        <v>12692</v>
      </c>
      <c r="C134" s="51" cm="1">
        <f t="array" ref="C134">IF(INDEX($D$209:$BE$374,$C327,C$196)=0,"",INDEX($D$209:$BE$374,$C327,C$196))</f>
        <v>0.16700000000000001</v>
      </c>
      <c r="D134" s="51" cm="1">
        <f t="array" ref="D134">IF(INDEX($D$209:$BE$374,$C327,D$196)=0,"",INDEX($D$209:$BE$374,$C327,D$196))</f>
        <v>1.276</v>
      </c>
      <c r="E134" s="51" cm="1">
        <f t="array" ref="E134">IF(INDEX($D$209:$BE$374,$C327,E$196)=0,"",INDEX($D$209:$BE$374,$C327,E$196))</f>
        <v>0.46700000000000003</v>
      </c>
      <c r="F134" s="51" cm="1">
        <f t="array" ref="F134">IF(INDEX($D$209:$BE$374,$C327,F$196)=0,"",INDEX($D$209:$BE$374,$C327,F$196))</f>
        <v>0.83499999999999996</v>
      </c>
      <c r="G134" s="51" cm="1">
        <f t="array" ref="G134">IF(INDEX($D$209:$BE$374,$C327,G$196)=0,"",INDEX($D$209:$BE$374,$C327,G$196))</f>
        <v>2.7450000000000001</v>
      </c>
      <c r="H134" s="51" cm="1">
        <f t="array" ref="H134">IF(INDEX($D$209:$BE$374,$C327,H$196)=0,"",INDEX($D$209:$BE$374,$C327,H$196))</f>
        <v>11.536</v>
      </c>
      <c r="I134" s="51"/>
      <c r="J134" s="54" t="str" cm="1">
        <f t="array" ref="J134">IF(HYPERLINK(TEXT("#"&amp;INDEX($D$385:$BE$550,$C503,C$196),),INDEX($D$385:$BE$550,$C503,C$196))=0,"",HYPERLINK(TEXT("#"&amp;INDEX($D$385:$BE$550,$C503,C$196),),INDEX($D$385:$BE$550,$C503,C$196)))</f>
        <v>A125569728C</v>
      </c>
      <c r="K134" s="54" t="str" cm="1">
        <f t="array" ref="K134">IF(HYPERLINK(TEXT("#"&amp;INDEX($D$385:$BE$550,$C503,D$196),),INDEX($D$385:$BE$550,$C503,D$196))=0,"",HYPERLINK(TEXT("#"&amp;INDEX($D$385:$BE$550,$C503,D$196),),INDEX($D$385:$BE$550,$C503,D$196)))</f>
        <v>A125564112R</v>
      </c>
      <c r="L134" s="54" t="str" cm="1">
        <f t="array" ref="L134">IF(HYPERLINK(TEXT("#"&amp;INDEX($D$385:$BE$550,$C503,E$196),),INDEX($D$385:$BE$550,$C503,E$196))=0,"",HYPERLINK(TEXT("#"&amp;INDEX($D$385:$BE$550,$C503,E$196),),INDEX($D$385:$BE$550,$C503,E$196)))</f>
        <v>A125572536V</v>
      </c>
      <c r="M134" s="54" t="str" cm="1">
        <f t="array" ref="M134">IF(HYPERLINK(TEXT("#"&amp;INDEX($D$385:$BE$550,$C503,F$196),),INDEX($D$385:$BE$550,$C503,F$196))=0,"",HYPERLINK(TEXT("#"&amp;INDEX($D$385:$BE$550,$C503,F$196),),INDEX($D$385:$BE$550,$C503,F$196)))</f>
        <v>A125575344F</v>
      </c>
      <c r="N134" s="54" t="str" cm="1">
        <f t="array" ref="N134">IF(HYPERLINK(TEXT("#"&amp;INDEX($D$385:$BE$550,$C503,G$196),),INDEX($D$385:$BE$550,$C503,G$196))=0,"",HYPERLINK(TEXT("#"&amp;INDEX($D$385:$BE$550,$C503,G$196),),INDEX($D$385:$BE$550,$C503,G$196)))</f>
        <v>A125566920X</v>
      </c>
      <c r="O134" s="54" t="str" cm="1">
        <f t="array" ref="O134">IF(HYPERLINK(TEXT("#"&amp;INDEX($D$385:$BE$550,$C503,H$196),),INDEX($D$385:$BE$550,$C503,H$196))=0,"",HYPERLINK(TEXT("#"&amp;INDEX($D$385:$BE$550,$C503,H$196),),INDEX($D$385:$BE$550,$C503,H$196)))</f>
        <v>A125566921A</v>
      </c>
      <c r="P134" s="51"/>
      <c r="Q134" s="51"/>
      <c r="R134" s="51"/>
      <c r="S134" s="51"/>
      <c r="T134" s="51"/>
      <c r="U134" s="51"/>
      <c r="V134" s="51"/>
      <c r="W134" s="51"/>
    </row>
    <row r="135" spans="1:23">
      <c r="A135" s="52"/>
      <c r="B135" s="53" t="s">
        <v>12693</v>
      </c>
      <c r="C135" s="51" cm="1">
        <f t="array" ref="C135">IF(INDEX($D$209:$BE$374,$C328,C$196)=0,"",INDEX($D$209:$BE$374,$C328,C$196))</f>
        <v>0.73399999999999999</v>
      </c>
      <c r="D135" s="51" cm="1">
        <f t="array" ref="D135">IF(INDEX($D$209:$BE$374,$C328,D$196)=0,"",INDEX($D$209:$BE$374,$C328,D$196))</f>
        <v>0.81299999999999994</v>
      </c>
      <c r="E135" s="51" cm="1">
        <f t="array" ref="E135">IF(INDEX($D$209:$BE$374,$C328,E$196)=0,"",INDEX($D$209:$BE$374,$C328,E$196))</f>
        <v>1.48</v>
      </c>
      <c r="F135" s="51" cm="1">
        <f t="array" ref="F135">IF(INDEX($D$209:$BE$374,$C328,F$196)=0,"",INDEX($D$209:$BE$374,$C328,F$196))</f>
        <v>3.391</v>
      </c>
      <c r="G135" s="51" cm="1">
        <f t="array" ref="G135">IF(INDEX($D$209:$BE$374,$C328,G$196)=0,"",INDEX($D$209:$BE$374,$C328,G$196))</f>
        <v>6.4189999999999996</v>
      </c>
      <c r="H135" s="51" cm="1">
        <f t="array" ref="H135">IF(INDEX($D$209:$BE$374,$C328,H$196)=0,"",INDEX($D$209:$BE$374,$C328,H$196))</f>
        <v>52</v>
      </c>
      <c r="I135" s="51"/>
      <c r="J135" s="54" t="str" cm="1">
        <f t="array" ref="J135">IF(HYPERLINK(TEXT("#"&amp;INDEX($D$385:$BE$550,$C504,C$196),),INDEX($D$385:$BE$550,$C504,C$196))=0,"",HYPERLINK(TEXT("#"&amp;INDEX($D$385:$BE$550,$C504,C$196),),INDEX($D$385:$BE$550,$C504,C$196)))</f>
        <v>A125568480T</v>
      </c>
      <c r="K135" s="54" t="str" cm="1">
        <f t="array" ref="K135">IF(HYPERLINK(TEXT("#"&amp;INDEX($D$385:$BE$550,$C504,D$196),),INDEX($D$385:$BE$550,$C504,D$196))=0,"",HYPERLINK(TEXT("#"&amp;INDEX($D$385:$BE$550,$C504,D$196),),INDEX($D$385:$BE$550,$C504,D$196)))</f>
        <v>A125562864V</v>
      </c>
      <c r="L135" s="54" t="str" cm="1">
        <f t="array" ref="L135">IF(HYPERLINK(TEXT("#"&amp;INDEX($D$385:$BE$550,$C504,E$196),),INDEX($D$385:$BE$550,$C504,E$196))=0,"",HYPERLINK(TEXT("#"&amp;INDEX($D$385:$BE$550,$C504,E$196),),INDEX($D$385:$BE$550,$C504,E$196)))</f>
        <v>A125571288A</v>
      </c>
      <c r="M135" s="54" t="str" cm="1">
        <f t="array" ref="M135">IF(HYPERLINK(TEXT("#"&amp;INDEX($D$385:$BE$550,$C504,F$196),),INDEX($D$385:$BE$550,$C504,F$196))=0,"",HYPERLINK(TEXT("#"&amp;INDEX($D$385:$BE$550,$C504,F$196),),INDEX($D$385:$BE$550,$C504,F$196)))</f>
        <v>A125574096L</v>
      </c>
      <c r="N135" s="54" t="str" cm="1">
        <f t="array" ref="N135">IF(HYPERLINK(TEXT("#"&amp;INDEX($D$385:$BE$550,$C504,G$196),),INDEX($D$385:$BE$550,$C504,G$196))=0,"",HYPERLINK(TEXT("#"&amp;INDEX($D$385:$BE$550,$C504,G$196),),INDEX($D$385:$BE$550,$C504,G$196)))</f>
        <v>A125565672F</v>
      </c>
      <c r="O135" s="54" t="str" cm="1">
        <f t="array" ref="O135">IF(HYPERLINK(TEXT("#"&amp;INDEX($D$385:$BE$550,$C504,H$196),),INDEX($D$385:$BE$550,$C504,H$196))=0,"",HYPERLINK(TEXT("#"&amp;INDEX($D$385:$BE$550,$C504,H$196),),INDEX($D$385:$BE$550,$C504,H$196)))</f>
        <v>A125565673J</v>
      </c>
      <c r="P135" s="51"/>
      <c r="Q135" s="51"/>
      <c r="R135" s="51"/>
      <c r="S135" s="51"/>
      <c r="T135" s="51"/>
      <c r="U135" s="51"/>
      <c r="V135" s="51"/>
      <c r="W135" s="51"/>
    </row>
    <row r="136" spans="1:23">
      <c r="A136" s="48" t="s">
        <v>12694</v>
      </c>
      <c r="B136" s="55"/>
      <c r="C136" s="51"/>
      <c r="D136" s="51"/>
      <c r="E136" s="51"/>
      <c r="F136" s="51"/>
      <c r="G136" s="51"/>
      <c r="H136" s="51"/>
      <c r="I136" s="51"/>
      <c r="J136" s="54"/>
      <c r="K136" s="54"/>
      <c r="L136" s="54"/>
      <c r="M136" s="54"/>
      <c r="N136" s="54"/>
      <c r="O136" s="54"/>
      <c r="P136" s="51"/>
      <c r="Q136" s="51"/>
      <c r="R136" s="51"/>
      <c r="S136" s="51"/>
      <c r="T136" s="51"/>
      <c r="U136" s="51"/>
      <c r="V136" s="51"/>
      <c r="W136" s="51"/>
    </row>
    <row r="137" spans="1:23">
      <c r="A137" s="48"/>
      <c r="B137" s="53" t="s">
        <v>12695</v>
      </c>
      <c r="C137" s="51" cm="1">
        <f t="array" ref="C137">INDEX($D$209:$BE$374,$C330,C$196)</f>
        <v>62.712000000000003</v>
      </c>
      <c r="D137" s="51" cm="1">
        <f t="array" ref="D137">INDEX($D$209:$BE$374,$C330,D$196)</f>
        <v>98.881</v>
      </c>
      <c r="E137" s="51" cm="1">
        <f t="array" ref="E137">INDEX($D$209:$BE$374,$C330,E$196)</f>
        <v>151.58500000000001</v>
      </c>
      <c r="F137" s="51" cm="1">
        <f t="array" ref="F137">INDEX($D$209:$BE$374,$C330,F$196)</f>
        <v>201.898</v>
      </c>
      <c r="G137" s="51" cm="1">
        <f t="array" ref="G137">INDEX($D$209:$BE$374,$C330,G$196)</f>
        <v>515.077</v>
      </c>
      <c r="H137" s="51" cm="1">
        <f t="array" ref="H137">INDEX($D$209:$BE$374,$C330,H$196)</f>
        <v>26</v>
      </c>
      <c r="I137" s="51"/>
      <c r="J137" s="54" t="str" cm="1">
        <f t="array" ref="J137">HYPERLINK(TEXT("#"&amp;INDEX($D$385:$BE$550,$C506,C$196),),INDEX($D$385:$BE$550,$C506,C$196))</f>
        <v>A125568376T</v>
      </c>
      <c r="K137" s="54" t="str" cm="1">
        <f t="array" ref="K137">HYPERLINK(TEXT("#"&amp;INDEX($D$385:$BE$550,$C506,D$196),),INDEX($D$385:$BE$550,$C506,D$196))</f>
        <v>A125562760A</v>
      </c>
      <c r="L137" s="54" t="str" cm="1">
        <f t="array" ref="L137">HYPERLINK(TEXT("#"&amp;INDEX($D$385:$BE$550,$C506,E$196),),INDEX($D$385:$BE$550,$C506,E$196))</f>
        <v>A125571184J</v>
      </c>
      <c r="M137" s="54" t="str" cm="1">
        <f t="array" ref="M137">HYPERLINK(TEXT("#"&amp;INDEX($D$385:$BE$550,$C506,F$196),),INDEX($D$385:$BE$550,$C506,F$196))</f>
        <v>A125573992T</v>
      </c>
      <c r="N137" s="54" t="str" cm="1">
        <f t="array" ref="N137">HYPERLINK(TEXT("#"&amp;INDEX($D$385:$BE$550,$C506,G$196),),INDEX($D$385:$BE$550,$C506,G$196))</f>
        <v>A125565568F</v>
      </c>
      <c r="O137" s="54" t="str" cm="1">
        <f t="array" ref="O137">HYPERLINK(TEXT("#"&amp;INDEX($D$385:$BE$550,$C506,H$196),),INDEX($D$385:$BE$550,$C506,H$196))</f>
        <v>A125565569J</v>
      </c>
      <c r="P137" s="51"/>
      <c r="Q137" s="51"/>
      <c r="R137" s="51"/>
      <c r="S137" s="51"/>
      <c r="T137" s="51"/>
      <c r="U137" s="51"/>
      <c r="V137" s="51"/>
      <c r="W137" s="51"/>
    </row>
    <row r="138" spans="1:23">
      <c r="A138" s="52"/>
      <c r="B138" s="56" t="s">
        <v>12696</v>
      </c>
      <c r="C138" s="51" cm="1">
        <f t="array" ref="C138">INDEX($D$209:$BE$374,$C331,C$196)</f>
        <v>14.111000000000001</v>
      </c>
      <c r="D138" s="51" cm="1">
        <f t="array" ref="D138">INDEX($D$209:$BE$374,$C331,D$196)</f>
        <v>44.116999999999997</v>
      </c>
      <c r="E138" s="51" cm="1">
        <f t="array" ref="E138">INDEX($D$209:$BE$374,$C331,E$196)</f>
        <v>68.132000000000005</v>
      </c>
      <c r="F138" s="51" cm="1">
        <f t="array" ref="F138">INDEX($D$209:$BE$374,$C331,F$196)</f>
        <v>58.911999999999999</v>
      </c>
      <c r="G138" s="51" cm="1">
        <f t="array" ref="G138">INDEX($D$209:$BE$374,$C331,G$196)</f>
        <v>185.27199999999999</v>
      </c>
      <c r="H138" s="51" cm="1">
        <f t="array" ref="H138">INDEX($D$209:$BE$374,$C331,H$196)</f>
        <v>24</v>
      </c>
      <c r="I138" s="51"/>
      <c r="J138" s="54" t="str" cm="1">
        <f t="array" ref="J138">HYPERLINK(TEXT("#"&amp;INDEX($D$385:$BE$550,$C507,C$196),),INDEX($D$385:$BE$550,$C507,C$196))</f>
        <v>A125568264X</v>
      </c>
      <c r="K138" s="54" t="str" cm="1">
        <f t="array" ref="K138">HYPERLINK(TEXT("#"&amp;INDEX($D$385:$BE$550,$C507,D$196),),INDEX($D$385:$BE$550,$C507,D$196))</f>
        <v>A125562648A</v>
      </c>
      <c r="L138" s="54" t="str" cm="1">
        <f t="array" ref="L138">HYPERLINK(TEXT("#"&amp;INDEX($D$385:$BE$550,$C507,E$196),),INDEX($D$385:$BE$550,$C507,E$196))</f>
        <v>A125571072R</v>
      </c>
      <c r="M138" s="54" t="str" cm="1">
        <f t="array" ref="M138">HYPERLINK(TEXT("#"&amp;INDEX($D$385:$BE$550,$C507,F$196),),INDEX($D$385:$BE$550,$C507,F$196))</f>
        <v>A125573880X</v>
      </c>
      <c r="N138" s="54" t="str" cm="1">
        <f t="array" ref="N138">HYPERLINK(TEXT("#"&amp;INDEX($D$385:$BE$550,$C507,G$196),),INDEX($D$385:$BE$550,$C507,G$196))</f>
        <v>A125565456L</v>
      </c>
      <c r="O138" s="54" t="str" cm="1">
        <f t="array" ref="O138">HYPERLINK(TEXT("#"&amp;INDEX($D$385:$BE$550,$C507,H$196),),INDEX($D$385:$BE$550,$C507,H$196))</f>
        <v>A125565457R</v>
      </c>
      <c r="P138" s="51"/>
      <c r="Q138" s="51"/>
      <c r="R138" s="51"/>
      <c r="S138" s="51"/>
      <c r="T138" s="51"/>
      <c r="U138" s="51"/>
      <c r="V138" s="51"/>
      <c r="W138" s="51"/>
    </row>
    <row r="139" spans="1:23">
      <c r="A139" s="52"/>
      <c r="B139" s="56" t="s">
        <v>12697</v>
      </c>
      <c r="C139" s="51" cm="1">
        <f t="array" ref="C139">INDEX($D$209:$BE$374,$C332,C$196)</f>
        <v>28.016999999999999</v>
      </c>
      <c r="D139" s="51" cm="1">
        <f t="array" ref="D139">INDEX($D$209:$BE$374,$C332,D$196)</f>
        <v>32.037999999999997</v>
      </c>
      <c r="E139" s="51" cm="1">
        <f t="array" ref="E139">INDEX($D$209:$BE$374,$C332,E$196)</f>
        <v>52.601999999999997</v>
      </c>
      <c r="F139" s="51" cm="1">
        <f t="array" ref="F139">INDEX($D$209:$BE$374,$C332,F$196)</f>
        <v>88</v>
      </c>
      <c r="G139" s="51" cm="1">
        <f t="array" ref="G139">INDEX($D$209:$BE$374,$C332,G$196)</f>
        <v>200.65700000000001</v>
      </c>
      <c r="H139" s="51" cm="1">
        <f t="array" ref="H139">INDEX($D$209:$BE$374,$C332,H$196)</f>
        <v>31.231999999999999</v>
      </c>
      <c r="I139" s="51"/>
      <c r="J139" s="54" t="str" cm="1">
        <f t="array" ref="J139">HYPERLINK(TEXT("#"&amp;INDEX($D$385:$BE$550,$C508,C$196),),INDEX($D$385:$BE$550,$C508,C$196))</f>
        <v>A125568384T</v>
      </c>
      <c r="K139" s="54" t="str" cm="1">
        <f t="array" ref="K139">HYPERLINK(TEXT("#"&amp;INDEX($D$385:$BE$550,$C508,D$196),),INDEX($D$385:$BE$550,$C508,D$196))</f>
        <v>A125562768V</v>
      </c>
      <c r="L139" s="54" t="str" cm="1">
        <f t="array" ref="L139">HYPERLINK(TEXT("#"&amp;INDEX($D$385:$BE$550,$C508,E$196),),INDEX($D$385:$BE$550,$C508,E$196))</f>
        <v>A125571192J</v>
      </c>
      <c r="M139" s="54" t="str" cm="1">
        <f t="array" ref="M139">HYPERLINK(TEXT("#"&amp;INDEX($D$385:$BE$550,$C508,F$196),),INDEX($D$385:$BE$550,$C508,F$196))</f>
        <v>A125574000J</v>
      </c>
      <c r="N139" s="54" t="str" cm="1">
        <f t="array" ref="N139">HYPERLINK(TEXT("#"&amp;INDEX($D$385:$BE$550,$C508,G$196),),INDEX($D$385:$BE$550,$C508,G$196))</f>
        <v>A125565576F</v>
      </c>
      <c r="O139" s="54" t="str" cm="1">
        <f t="array" ref="O139">HYPERLINK(TEXT("#"&amp;INDEX($D$385:$BE$550,$C508,H$196),),INDEX($D$385:$BE$550,$C508,H$196))</f>
        <v>A125565577J</v>
      </c>
      <c r="P139" s="51"/>
      <c r="Q139" s="51"/>
      <c r="R139" s="51"/>
      <c r="S139" s="51"/>
      <c r="T139" s="51"/>
      <c r="U139" s="51"/>
      <c r="V139" s="51"/>
      <c r="W139" s="51"/>
    </row>
    <row r="140" spans="1:23">
      <c r="A140" s="52"/>
      <c r="B140" s="57" t="s">
        <v>12698</v>
      </c>
      <c r="C140" s="51" cm="1">
        <f t="array" ref="C140">INDEX($D$209:$BE$374,$C333,C$196)</f>
        <v>19.164000000000001</v>
      </c>
      <c r="D140" s="51" cm="1">
        <f t="array" ref="D140">INDEX($D$209:$BE$374,$C333,D$196)</f>
        <v>16.704000000000001</v>
      </c>
      <c r="E140" s="51" cm="1">
        <f t="array" ref="E140">INDEX($D$209:$BE$374,$C333,E$196)</f>
        <v>32.988999999999997</v>
      </c>
      <c r="F140" s="51" cm="1">
        <f t="array" ref="F140">INDEX($D$209:$BE$374,$C333,F$196)</f>
        <v>36.536000000000001</v>
      </c>
      <c r="G140" s="51" cm="1">
        <f t="array" ref="G140">INDEX($D$209:$BE$374,$C333,G$196)</f>
        <v>105.393</v>
      </c>
      <c r="H140" s="51" cm="1">
        <f t="array" ref="H140">INDEX($D$209:$BE$374,$C333,H$196)</f>
        <v>22.448</v>
      </c>
      <c r="I140" s="51"/>
      <c r="J140" s="54" t="str" cm="1">
        <f t="array" ref="J140">HYPERLINK(TEXT("#"&amp;INDEX($D$385:$BE$550,$C509,C$196),),INDEX($D$385:$BE$550,$C509,C$196))</f>
        <v>A125568392T</v>
      </c>
      <c r="K140" s="54" t="str" cm="1">
        <f t="array" ref="K140">HYPERLINK(TEXT("#"&amp;INDEX($D$385:$BE$550,$C509,D$196),),INDEX($D$385:$BE$550,$C509,D$196))</f>
        <v>A125562776V</v>
      </c>
      <c r="L140" s="54" t="str" cm="1">
        <f t="array" ref="L140">HYPERLINK(TEXT("#"&amp;INDEX($D$385:$BE$550,$C509,E$196),),INDEX($D$385:$BE$550,$C509,E$196))</f>
        <v>A125571200W</v>
      </c>
      <c r="M140" s="54" t="str" cm="1">
        <f t="array" ref="M140">HYPERLINK(TEXT("#"&amp;INDEX($D$385:$BE$550,$C509,F$196),),INDEX($D$385:$BE$550,$C509,F$196))</f>
        <v>A125574008A</v>
      </c>
      <c r="N140" s="54" t="str" cm="1">
        <f t="array" ref="N140">HYPERLINK(TEXT("#"&amp;INDEX($D$385:$BE$550,$C509,G$196),),INDEX($D$385:$BE$550,$C509,G$196))</f>
        <v>A125565584F</v>
      </c>
      <c r="O140" s="54" t="str" cm="1">
        <f t="array" ref="O140">HYPERLINK(TEXT("#"&amp;INDEX($D$385:$BE$550,$C509,H$196),),INDEX($D$385:$BE$550,$C509,H$196))</f>
        <v>A125565585J</v>
      </c>
      <c r="P140" s="51"/>
      <c r="Q140" s="51"/>
      <c r="R140" s="51"/>
      <c r="S140" s="51"/>
      <c r="T140" s="51"/>
      <c r="U140" s="51"/>
      <c r="V140" s="51"/>
      <c r="W140" s="51"/>
    </row>
    <row r="141" spans="1:23">
      <c r="A141" s="52"/>
      <c r="B141" s="57" t="s">
        <v>12699</v>
      </c>
      <c r="C141" s="51" cm="1">
        <f t="array" ref="C141">INDEX($D$209:$BE$374,$C334,C$196)</f>
        <v>8.8529999999999998</v>
      </c>
      <c r="D141" s="51" cm="1">
        <f t="array" ref="D141">INDEX($D$209:$BE$374,$C334,D$196)</f>
        <v>15.334</v>
      </c>
      <c r="E141" s="51" cm="1">
        <f t="array" ref="E141">INDEX($D$209:$BE$374,$C334,E$196)</f>
        <v>19.613</v>
      </c>
      <c r="F141" s="51" cm="1">
        <f t="array" ref="F141">INDEX($D$209:$BE$374,$C334,F$196)</f>
        <v>51.463999999999999</v>
      </c>
      <c r="G141" s="51" cm="1">
        <f t="array" ref="G141">INDEX($D$209:$BE$374,$C334,G$196)</f>
        <v>95.265000000000001</v>
      </c>
      <c r="H141" s="51" cm="1">
        <f t="array" ref="H141">INDEX($D$209:$BE$374,$C334,H$196)</f>
        <v>52</v>
      </c>
      <c r="I141" s="51"/>
      <c r="J141" s="54" t="str" cm="1">
        <f t="array" ref="J141">HYPERLINK(TEXT("#"&amp;INDEX($D$385:$BE$550,$C510,C$196),),INDEX($D$385:$BE$550,$C510,C$196))</f>
        <v>A125568272X</v>
      </c>
      <c r="K141" s="54" t="str" cm="1">
        <f t="array" ref="K141">HYPERLINK(TEXT("#"&amp;INDEX($D$385:$BE$550,$C510,D$196),),INDEX($D$385:$BE$550,$C510,D$196))</f>
        <v>A125562656A</v>
      </c>
      <c r="L141" s="54" t="str" cm="1">
        <f t="array" ref="L141">HYPERLINK(TEXT("#"&amp;INDEX($D$385:$BE$550,$C510,E$196),),INDEX($D$385:$BE$550,$C510,E$196))</f>
        <v>A125571080R</v>
      </c>
      <c r="M141" s="54" t="str" cm="1">
        <f t="array" ref="M141">HYPERLINK(TEXT("#"&amp;INDEX($D$385:$BE$550,$C510,F$196),),INDEX($D$385:$BE$550,$C510,F$196))</f>
        <v>A125573888T</v>
      </c>
      <c r="N141" s="54" t="str" cm="1">
        <f t="array" ref="N141">HYPERLINK(TEXT("#"&amp;INDEX($D$385:$BE$550,$C510,G$196),),INDEX($D$385:$BE$550,$C510,G$196))</f>
        <v>A125565464L</v>
      </c>
      <c r="O141" s="54" t="str" cm="1">
        <f t="array" ref="O141">HYPERLINK(TEXT("#"&amp;INDEX($D$385:$BE$550,$C510,H$196),),INDEX($D$385:$BE$550,$C510,H$196))</f>
        <v>A125565465R</v>
      </c>
      <c r="P141" s="51"/>
      <c r="Q141" s="51"/>
      <c r="R141" s="51"/>
      <c r="S141" s="51"/>
      <c r="T141" s="51"/>
      <c r="U141" s="51"/>
      <c r="V141" s="51"/>
      <c r="W141" s="51"/>
    </row>
    <row r="142" spans="1:23">
      <c r="A142" s="52"/>
      <c r="B142" s="56" t="s">
        <v>12700</v>
      </c>
      <c r="C142" s="51" cm="1">
        <f t="array" ref="C142">INDEX($D$209:$BE$374,$C335,C$196)</f>
        <v>20.585000000000001</v>
      </c>
      <c r="D142" s="51" cm="1">
        <f t="array" ref="D142">INDEX($D$209:$BE$374,$C335,D$196)</f>
        <v>22.727</v>
      </c>
      <c r="E142" s="51" cm="1">
        <f t="array" ref="E142">INDEX($D$209:$BE$374,$C335,E$196)</f>
        <v>30.85</v>
      </c>
      <c r="F142" s="51" cm="1">
        <f t="array" ref="F142">INDEX($D$209:$BE$374,$C335,F$196)</f>
        <v>54.985999999999997</v>
      </c>
      <c r="G142" s="51" cm="1">
        <f t="array" ref="G142">INDEX($D$209:$BE$374,$C335,G$196)</f>
        <v>129.148</v>
      </c>
      <c r="H142" s="51" cm="1">
        <f t="array" ref="H142">INDEX($D$209:$BE$374,$C335,H$196)</f>
        <v>26</v>
      </c>
      <c r="I142" s="51"/>
      <c r="J142" s="54" t="str" cm="1">
        <f t="array" ref="J142">HYPERLINK(TEXT("#"&amp;INDEX($D$385:$BE$550,$C511,C$196),),INDEX($D$385:$BE$550,$C511,C$196))</f>
        <v>A125568280X</v>
      </c>
      <c r="K142" s="54" t="str" cm="1">
        <f t="array" ref="K142">HYPERLINK(TEXT("#"&amp;INDEX($D$385:$BE$550,$C511,D$196),),INDEX($D$385:$BE$550,$C511,D$196))</f>
        <v>A125562664A</v>
      </c>
      <c r="L142" s="54" t="str" cm="1">
        <f t="array" ref="L142">HYPERLINK(TEXT("#"&amp;INDEX($D$385:$BE$550,$C511,E$196),),INDEX($D$385:$BE$550,$C511,E$196))</f>
        <v>A125571088J</v>
      </c>
      <c r="M142" s="54" t="str" cm="1">
        <f t="array" ref="M142">HYPERLINK(TEXT("#"&amp;INDEX($D$385:$BE$550,$C511,F$196),),INDEX($D$385:$BE$550,$C511,F$196))</f>
        <v>A125573896T</v>
      </c>
      <c r="N142" s="54" t="str" cm="1">
        <f t="array" ref="N142">HYPERLINK(TEXT("#"&amp;INDEX($D$385:$BE$550,$C511,G$196),),INDEX($D$385:$BE$550,$C511,G$196))</f>
        <v>A125565472L</v>
      </c>
      <c r="O142" s="54" t="str" cm="1">
        <f t="array" ref="O142">HYPERLINK(TEXT("#"&amp;INDEX($D$385:$BE$550,$C511,H$196),),INDEX($D$385:$BE$550,$C511,H$196))</f>
        <v>A125565473R</v>
      </c>
      <c r="P142" s="51"/>
      <c r="Q142" s="51"/>
      <c r="R142" s="51"/>
      <c r="S142" s="51"/>
      <c r="T142" s="51"/>
      <c r="U142" s="51"/>
      <c r="V142" s="51"/>
      <c r="W142" s="51"/>
    </row>
    <row r="143" spans="1:23">
      <c r="A143" s="52"/>
      <c r="B143" s="57" t="s">
        <v>12701</v>
      </c>
      <c r="C143" s="51" cm="1">
        <f t="array" ref="C143">INDEX($D$209:$BE$374,$C336,C$196)</f>
        <v>12.314</v>
      </c>
      <c r="D143" s="51" cm="1">
        <f t="array" ref="D143">INDEX($D$209:$BE$374,$C336,D$196)</f>
        <v>16.196000000000002</v>
      </c>
      <c r="E143" s="51" cm="1">
        <f t="array" ref="E143">INDEX($D$209:$BE$374,$C336,E$196)</f>
        <v>16.283000000000001</v>
      </c>
      <c r="F143" s="51" cm="1">
        <f t="array" ref="F143">INDEX($D$209:$BE$374,$C336,F$196)</f>
        <v>25.585000000000001</v>
      </c>
      <c r="G143" s="51" cm="1">
        <f t="array" ref="G143">INDEX($D$209:$BE$374,$C336,G$196)</f>
        <v>70.379000000000005</v>
      </c>
      <c r="H143" s="51" cm="1">
        <f t="array" ref="H143">INDEX($D$209:$BE$374,$C336,H$196)</f>
        <v>20.120999999999999</v>
      </c>
      <c r="I143" s="51"/>
      <c r="J143" s="54" t="str" cm="1">
        <f t="array" ref="J143">HYPERLINK(TEXT("#"&amp;INDEX($D$385:$BE$550,$C512,C$196),),INDEX($D$385:$BE$550,$C512,C$196))</f>
        <v>A125568344X</v>
      </c>
      <c r="K143" s="54" t="str" cm="1">
        <f t="array" ref="K143">HYPERLINK(TEXT("#"&amp;INDEX($D$385:$BE$550,$C512,D$196),),INDEX($D$385:$BE$550,$C512,D$196))</f>
        <v>A125562728A</v>
      </c>
      <c r="L143" s="54" t="str" cm="1">
        <f t="array" ref="L143">HYPERLINK(TEXT("#"&amp;INDEX($D$385:$BE$550,$C512,E$196),),INDEX($D$385:$BE$550,$C512,E$196))</f>
        <v>A125571152R</v>
      </c>
      <c r="M143" s="54" t="str" cm="1">
        <f t="array" ref="M143">HYPERLINK(TEXT("#"&amp;INDEX($D$385:$BE$550,$C512,F$196),),INDEX($D$385:$BE$550,$C512,F$196))</f>
        <v>A125573960X</v>
      </c>
      <c r="N143" s="54" t="str" cm="1">
        <f t="array" ref="N143">HYPERLINK(TEXT("#"&amp;INDEX($D$385:$BE$550,$C512,G$196),),INDEX($D$385:$BE$550,$C512,G$196))</f>
        <v>A125565536L</v>
      </c>
      <c r="O143" s="54" t="str" cm="1">
        <f t="array" ref="O143">HYPERLINK(TEXT("#"&amp;INDEX($D$385:$BE$550,$C512,H$196),),INDEX($D$385:$BE$550,$C512,H$196))</f>
        <v>A125565537R</v>
      </c>
      <c r="P143" s="51"/>
      <c r="Q143" s="51"/>
      <c r="R143" s="51"/>
      <c r="S143" s="51"/>
      <c r="T143" s="51"/>
      <c r="U143" s="51"/>
      <c r="V143" s="51"/>
      <c r="W143" s="51"/>
    </row>
    <row r="144" spans="1:23">
      <c r="A144" s="52"/>
      <c r="B144" s="57" t="s">
        <v>12702</v>
      </c>
      <c r="C144" s="51" cm="1">
        <f t="array" ref="C144">INDEX($D$209:$BE$374,$C337,C$196)</f>
        <v>8.2710000000000008</v>
      </c>
      <c r="D144" s="51" cm="1">
        <f t="array" ref="D144">INDEX($D$209:$BE$374,$C337,D$196)</f>
        <v>6.5309999999999997</v>
      </c>
      <c r="E144" s="51" cm="1">
        <f t="array" ref="E144">INDEX($D$209:$BE$374,$C337,E$196)</f>
        <v>14.567</v>
      </c>
      <c r="F144" s="51" cm="1">
        <f t="array" ref="F144">INDEX($D$209:$BE$374,$C337,F$196)</f>
        <v>29.401</v>
      </c>
      <c r="G144" s="51" cm="1">
        <f t="array" ref="G144">INDEX($D$209:$BE$374,$C337,G$196)</f>
        <v>58.768999999999998</v>
      </c>
      <c r="H144" s="51" cm="1">
        <f t="array" ref="H144">INDEX($D$209:$BE$374,$C337,H$196)</f>
        <v>50.948999999999998</v>
      </c>
      <c r="I144" s="51"/>
      <c r="J144" s="54" t="str" cm="1">
        <f t="array" ref="J144">HYPERLINK(TEXT("#"&amp;INDEX($D$385:$BE$550,$C513,C$196),),INDEX($D$385:$BE$550,$C513,C$196))</f>
        <v>A125568216F</v>
      </c>
      <c r="K144" s="54" t="str" cm="1">
        <f t="array" ref="K144">HYPERLINK(TEXT("#"&amp;INDEX($D$385:$BE$550,$C513,D$196),),INDEX($D$385:$BE$550,$C513,D$196))</f>
        <v>A125562600R</v>
      </c>
      <c r="L144" s="54" t="str" cm="1">
        <f t="array" ref="L144">HYPERLINK(TEXT("#"&amp;INDEX($D$385:$BE$550,$C513,E$196),),INDEX($D$385:$BE$550,$C513,E$196))</f>
        <v>A125571024W</v>
      </c>
      <c r="M144" s="54" t="str" cm="1">
        <f t="array" ref="M144">HYPERLINK(TEXT("#"&amp;INDEX($D$385:$BE$550,$C513,F$196),),INDEX($D$385:$BE$550,$C513,F$196))</f>
        <v>A125573832F</v>
      </c>
      <c r="N144" s="54" t="str" cm="1">
        <f t="array" ref="N144">HYPERLINK(TEXT("#"&amp;INDEX($D$385:$BE$550,$C513,G$196),),INDEX($D$385:$BE$550,$C513,G$196))</f>
        <v>A125565408V</v>
      </c>
      <c r="O144" s="54" t="str" cm="1">
        <f t="array" ref="O144">HYPERLINK(TEXT("#"&amp;INDEX($D$385:$BE$550,$C513,H$196),),INDEX($D$385:$BE$550,$C513,H$196))</f>
        <v>A125565409W</v>
      </c>
      <c r="P144" s="51"/>
      <c r="Q144" s="51"/>
      <c r="R144" s="51"/>
      <c r="S144" s="51"/>
      <c r="T144" s="51"/>
      <c r="U144" s="51"/>
      <c r="V144" s="51"/>
      <c r="W144" s="51"/>
    </row>
    <row r="145" spans="1:23">
      <c r="A145" s="52"/>
      <c r="B145" s="53" t="s">
        <v>12703</v>
      </c>
      <c r="C145" s="51" cm="1">
        <f t="array" ref="C145">INDEX($D$209:$BE$374,$C338,C$196)</f>
        <v>0.64100000000000001</v>
      </c>
      <c r="D145" s="51" cm="1">
        <f t="array" ref="D145">INDEX($D$209:$BE$374,$C338,D$196)</f>
        <v>1.653</v>
      </c>
      <c r="E145" s="51" cm="1">
        <f t="array" ref="E145">INDEX($D$209:$BE$374,$C338,E$196)</f>
        <v>5.5679999999999996</v>
      </c>
      <c r="F145" s="51" cm="1">
        <f t="array" ref="F145">INDEX($D$209:$BE$374,$C338,F$196)</f>
        <v>7.1760000000000002</v>
      </c>
      <c r="G145" s="51" cm="1">
        <f t="array" ref="G145">INDEX($D$209:$BE$374,$C338,G$196)</f>
        <v>15.037000000000001</v>
      </c>
      <c r="H145" s="51" cm="1">
        <f t="array" ref="H145">INDEX($D$209:$BE$374,$C338,H$196)</f>
        <v>37.808</v>
      </c>
      <c r="I145" s="51"/>
      <c r="J145" s="54" t="str" cm="1">
        <f t="array" ref="J145">HYPERLINK(TEXT("#"&amp;INDEX($D$385:$BE$550,$C514,C$196),),INDEX($D$385:$BE$550,$C514,C$196))</f>
        <v>A125568400F</v>
      </c>
      <c r="K145" s="54" t="str" cm="1">
        <f t="array" ref="K145">HYPERLINK(TEXT("#"&amp;INDEX($D$385:$BE$550,$C514,D$196),),INDEX($D$385:$BE$550,$C514,D$196))</f>
        <v>A125562784V</v>
      </c>
      <c r="L145" s="54" t="str" cm="1">
        <f t="array" ref="L145">HYPERLINK(TEXT("#"&amp;INDEX($D$385:$BE$550,$C514,E$196),),INDEX($D$385:$BE$550,$C514,E$196))</f>
        <v>A125571208R</v>
      </c>
      <c r="M145" s="54" t="str" cm="1">
        <f t="array" ref="M145">HYPERLINK(TEXT("#"&amp;INDEX($D$385:$BE$550,$C514,F$196),),INDEX($D$385:$BE$550,$C514,F$196))</f>
        <v>A125574016A</v>
      </c>
      <c r="N145" s="54" t="str" cm="1">
        <f t="array" ref="N145">HYPERLINK(TEXT("#"&amp;INDEX($D$385:$BE$550,$C514,G$196),),INDEX($D$385:$BE$550,$C514,G$196))</f>
        <v>A125565592F</v>
      </c>
      <c r="O145" s="54" t="str" cm="1">
        <f t="array" ref="O145">HYPERLINK(TEXT("#"&amp;INDEX($D$385:$BE$550,$C514,H$196),),INDEX($D$385:$BE$550,$C514,H$196))</f>
        <v>A125565593J</v>
      </c>
      <c r="P145" s="51"/>
      <c r="Q145" s="51"/>
      <c r="R145" s="51"/>
      <c r="S145" s="51"/>
      <c r="T145" s="51"/>
      <c r="U145" s="51"/>
      <c r="V145" s="51"/>
      <c r="W145" s="51"/>
    </row>
    <row r="146" spans="1:23">
      <c r="A146" s="48" t="s">
        <v>12704</v>
      </c>
      <c r="B146" s="55"/>
      <c r="C146" s="51"/>
      <c r="D146" s="51"/>
      <c r="E146" s="51"/>
      <c r="F146" s="51"/>
      <c r="G146" s="51"/>
      <c r="H146" s="51"/>
      <c r="I146" s="51"/>
      <c r="J146" s="54"/>
      <c r="K146" s="54"/>
      <c r="L146" s="54"/>
      <c r="M146" s="54"/>
      <c r="N146" s="54"/>
      <c r="O146" s="54"/>
      <c r="P146" s="51"/>
      <c r="Q146" s="51"/>
      <c r="R146" s="51"/>
      <c r="S146" s="51"/>
      <c r="T146" s="51"/>
      <c r="U146" s="51"/>
      <c r="V146" s="51"/>
      <c r="W146" s="51"/>
    </row>
    <row r="147" spans="1:23">
      <c r="A147" s="58"/>
      <c r="B147" s="53" t="s">
        <v>12705</v>
      </c>
      <c r="C147" s="51" cm="1">
        <f t="array" ref="C147">INDEX($D$209:$BE$374,$C340,C$196)</f>
        <v>53.223999999999997</v>
      </c>
      <c r="D147" s="51" cm="1">
        <f t="array" ref="D147">INDEX($D$209:$BE$374,$C340,D$196)</f>
        <v>91.477000000000004</v>
      </c>
      <c r="E147" s="51" cm="1">
        <f t="array" ref="E147">INDEX($D$209:$BE$374,$C340,E$196)</f>
        <v>136.291</v>
      </c>
      <c r="F147" s="51" cm="1">
        <f t="array" ref="F147">INDEX($D$209:$BE$374,$C340,F$196)</f>
        <v>178.58099999999999</v>
      </c>
      <c r="G147" s="51" cm="1">
        <f t="array" ref="G147">INDEX($D$209:$BE$374,$C340,G$196)</f>
        <v>459.57299999999998</v>
      </c>
      <c r="H147" s="51" cm="1">
        <f t="array" ref="H147">INDEX($D$209:$BE$374,$C340,H$196)</f>
        <v>26</v>
      </c>
      <c r="I147" s="51"/>
      <c r="J147" s="54" t="str" cm="1">
        <f t="array" ref="J147">HYPERLINK(TEXT("#"&amp;INDEX($D$385:$BE$550,$C516,C$196),),INDEX($D$385:$BE$550,$C516,C$196))</f>
        <v>A125568288T</v>
      </c>
      <c r="K147" s="54" t="str" cm="1">
        <f t="array" ref="K147">HYPERLINK(TEXT("#"&amp;INDEX($D$385:$BE$550,$C516,D$196),),INDEX($D$385:$BE$550,$C516,D$196))</f>
        <v>A125562672A</v>
      </c>
      <c r="L147" s="54" t="str" cm="1">
        <f t="array" ref="L147">HYPERLINK(TEXT("#"&amp;INDEX($D$385:$BE$550,$C516,E$196),),INDEX($D$385:$BE$550,$C516,E$196))</f>
        <v>A125571096J</v>
      </c>
      <c r="M147" s="54" t="str" cm="1">
        <f t="array" ref="M147">HYPERLINK(TEXT("#"&amp;INDEX($D$385:$BE$550,$C516,F$196),),INDEX($D$385:$BE$550,$C516,F$196))</f>
        <v>A125573904F</v>
      </c>
      <c r="N147" s="54" t="str" cm="1">
        <f t="array" ref="N147">HYPERLINK(TEXT("#"&amp;INDEX($D$385:$BE$550,$C516,G$196),),INDEX($D$385:$BE$550,$C516,G$196))</f>
        <v>A125565480L</v>
      </c>
      <c r="O147" s="54" t="str" cm="1">
        <f t="array" ref="O147">HYPERLINK(TEXT("#"&amp;INDEX($D$385:$BE$550,$C516,H$196),),INDEX($D$385:$BE$550,$C516,H$196))</f>
        <v>A125565481R</v>
      </c>
      <c r="P147" s="51"/>
      <c r="Q147" s="51"/>
      <c r="R147" s="51"/>
      <c r="S147" s="51"/>
      <c r="T147" s="51"/>
      <c r="U147" s="51"/>
      <c r="V147" s="51"/>
      <c r="W147" s="51"/>
    </row>
    <row r="148" spans="1:23">
      <c r="A148" s="58"/>
      <c r="B148" s="56" t="s">
        <v>12706</v>
      </c>
      <c r="C148" s="51" cm="1">
        <f t="array" ref="C148">INDEX($D$209:$BE$374,$C341,C$196)</f>
        <v>31.087</v>
      </c>
      <c r="D148" s="51" cm="1">
        <f t="array" ref="D148">INDEX($D$209:$BE$374,$C341,D$196)</f>
        <v>38.082000000000001</v>
      </c>
      <c r="E148" s="51" cm="1">
        <f t="array" ref="E148">INDEX($D$209:$BE$374,$C341,E$196)</f>
        <v>66.314999999999998</v>
      </c>
      <c r="F148" s="51" cm="1">
        <f t="array" ref="F148">INDEX($D$209:$BE$374,$C341,F$196)</f>
        <v>101.426</v>
      </c>
      <c r="G148" s="51" cm="1">
        <f t="array" ref="G148">INDEX($D$209:$BE$374,$C341,G$196)</f>
        <v>236.90899999999999</v>
      </c>
      <c r="H148" s="51" cm="1">
        <f t="array" ref="H148">INDEX($D$209:$BE$374,$C341,H$196)</f>
        <v>26</v>
      </c>
      <c r="I148" s="51"/>
      <c r="J148" s="54" t="str" cm="1">
        <f t="array" ref="J148">HYPERLINK(TEXT("#"&amp;INDEX($D$385:$BE$550,$C517,C$196),),INDEX($D$385:$BE$550,$C517,C$196))</f>
        <v>A125568176X</v>
      </c>
      <c r="K148" s="54" t="str" cm="1">
        <f t="array" ref="K148">HYPERLINK(TEXT("#"&amp;INDEX($D$385:$BE$550,$C517,D$196),),INDEX($D$385:$BE$550,$C517,D$196))</f>
        <v>A125562560J</v>
      </c>
      <c r="L148" s="54" t="str" cm="1">
        <f t="array" ref="L148">HYPERLINK(TEXT("#"&amp;INDEX($D$385:$BE$550,$C517,E$196),),INDEX($D$385:$BE$550,$C517,E$196))</f>
        <v>A125570984L</v>
      </c>
      <c r="M148" s="54" t="str" cm="1">
        <f t="array" ref="M148">HYPERLINK(TEXT("#"&amp;INDEX($D$385:$BE$550,$C517,F$196),),INDEX($D$385:$BE$550,$C517,F$196))</f>
        <v>A125573792X</v>
      </c>
      <c r="N148" s="54" t="str" cm="1">
        <f t="array" ref="N148">HYPERLINK(TEXT("#"&amp;INDEX($D$385:$BE$550,$C517,G$196),),INDEX($D$385:$BE$550,$C517,G$196))</f>
        <v>A125565368L</v>
      </c>
      <c r="O148" s="54" t="str" cm="1">
        <f t="array" ref="O148">HYPERLINK(TEXT("#"&amp;INDEX($D$385:$BE$550,$C517,H$196),),INDEX($D$385:$BE$550,$C517,H$196))</f>
        <v>A125565369R</v>
      </c>
      <c r="P148" s="51"/>
      <c r="Q148" s="51"/>
      <c r="R148" s="51"/>
      <c r="S148" s="51"/>
      <c r="T148" s="51"/>
      <c r="U148" s="51"/>
      <c r="V148" s="51"/>
      <c r="W148" s="51"/>
    </row>
    <row r="149" spans="1:23">
      <c r="A149" s="58"/>
      <c r="B149" s="57" t="s">
        <v>12707</v>
      </c>
      <c r="C149" s="51" cm="1">
        <f t="array" ref="C149">INDEX($D$209:$BE$374,$C342,C$196)</f>
        <v>15.128</v>
      </c>
      <c r="D149" s="51" cm="1">
        <f t="array" ref="D149">INDEX($D$209:$BE$374,$C342,D$196)</f>
        <v>22.443999999999999</v>
      </c>
      <c r="E149" s="51" cm="1">
        <f t="array" ref="E149">INDEX($D$209:$BE$374,$C342,E$196)</f>
        <v>26.248000000000001</v>
      </c>
      <c r="F149" s="51" cm="1">
        <f t="array" ref="F149">INDEX($D$209:$BE$374,$C342,F$196)</f>
        <v>66.727999999999994</v>
      </c>
      <c r="G149" s="51" cm="1">
        <f t="array" ref="G149">INDEX($D$209:$BE$374,$C342,G$196)</f>
        <v>130.548</v>
      </c>
      <c r="H149" s="51" cm="1">
        <f t="array" ref="H149">INDEX($D$209:$BE$374,$C342,H$196)</f>
        <v>52</v>
      </c>
      <c r="I149" s="51"/>
      <c r="J149" s="54" t="str" cm="1">
        <f t="array" ref="J149">HYPERLINK(TEXT("#"&amp;INDEX($D$385:$BE$550,$C518,C$196),),INDEX($D$385:$BE$550,$C518,C$196))</f>
        <v>A125568296T</v>
      </c>
      <c r="K149" s="54" t="str" cm="1">
        <f t="array" ref="K149">HYPERLINK(TEXT("#"&amp;INDEX($D$385:$BE$550,$C518,D$196),),INDEX($D$385:$BE$550,$C518,D$196))</f>
        <v>A125562680A</v>
      </c>
      <c r="L149" s="54" t="str" cm="1">
        <f t="array" ref="L149">HYPERLINK(TEXT("#"&amp;INDEX($D$385:$BE$550,$C518,E$196),),INDEX($D$385:$BE$550,$C518,E$196))</f>
        <v>A125571104W</v>
      </c>
      <c r="M149" s="54" t="str" cm="1">
        <f t="array" ref="M149">HYPERLINK(TEXT("#"&amp;INDEX($D$385:$BE$550,$C518,F$196),),INDEX($D$385:$BE$550,$C518,F$196))</f>
        <v>A125573912F</v>
      </c>
      <c r="N149" s="54" t="str" cm="1">
        <f t="array" ref="N149">HYPERLINK(TEXT("#"&amp;INDEX($D$385:$BE$550,$C518,G$196),),INDEX($D$385:$BE$550,$C518,G$196))</f>
        <v>A125565488F</v>
      </c>
      <c r="O149" s="54" t="str" cm="1">
        <f t="array" ref="O149">HYPERLINK(TEXT("#"&amp;INDEX($D$385:$BE$550,$C518,H$196),),INDEX($D$385:$BE$550,$C518,H$196))</f>
        <v>A125565489J</v>
      </c>
      <c r="P149" s="51"/>
      <c r="Q149" s="51"/>
      <c r="R149" s="51"/>
      <c r="S149" s="51"/>
      <c r="T149" s="51"/>
      <c r="U149" s="51"/>
      <c r="V149" s="51"/>
      <c r="W149" s="51"/>
    </row>
    <row r="150" spans="1:23">
      <c r="A150" s="58"/>
      <c r="B150" s="57" t="s">
        <v>12708</v>
      </c>
      <c r="C150" s="51" cm="1">
        <f t="array" ref="C150">INDEX($D$209:$BE$374,$C343,C$196)</f>
        <v>15.959</v>
      </c>
      <c r="D150" s="51" cm="1">
        <f t="array" ref="D150">INDEX($D$209:$BE$374,$C343,D$196)</f>
        <v>15.637</v>
      </c>
      <c r="E150" s="51" cm="1">
        <f t="array" ref="E150">INDEX($D$209:$BE$374,$C343,E$196)</f>
        <v>40.067</v>
      </c>
      <c r="F150" s="51" cm="1">
        <f t="array" ref="F150">INDEX($D$209:$BE$374,$C343,F$196)</f>
        <v>34.697000000000003</v>
      </c>
      <c r="G150" s="51" cm="1">
        <f t="array" ref="G150">INDEX($D$209:$BE$374,$C343,G$196)</f>
        <v>106.361</v>
      </c>
      <c r="H150" s="51" cm="1">
        <f t="array" ref="H150">INDEX($D$209:$BE$374,$C343,H$196)</f>
        <v>24</v>
      </c>
      <c r="I150" s="51"/>
      <c r="J150" s="54" t="str" cm="1">
        <f t="array" ref="J150">HYPERLINK(TEXT("#"&amp;INDEX($D$385:$BE$550,$C519,C$196),),INDEX($D$385:$BE$550,$C519,C$196))</f>
        <v>A125568304F</v>
      </c>
      <c r="K150" s="54" t="str" cm="1">
        <f t="array" ref="K150">HYPERLINK(TEXT("#"&amp;INDEX($D$385:$BE$550,$C519,D$196),),INDEX($D$385:$BE$550,$C519,D$196))</f>
        <v>A125562688V</v>
      </c>
      <c r="L150" s="54" t="str" cm="1">
        <f t="array" ref="L150">HYPERLINK(TEXT("#"&amp;INDEX($D$385:$BE$550,$C519,E$196),),INDEX($D$385:$BE$550,$C519,E$196))</f>
        <v>A125571112W</v>
      </c>
      <c r="M150" s="54" t="str" cm="1">
        <f t="array" ref="M150">HYPERLINK(TEXT("#"&amp;INDEX($D$385:$BE$550,$C519,F$196),),INDEX($D$385:$BE$550,$C519,F$196))</f>
        <v>A125573920F</v>
      </c>
      <c r="N150" s="54" t="str" cm="1">
        <f t="array" ref="N150">HYPERLINK(TEXT("#"&amp;INDEX($D$385:$BE$550,$C519,G$196),),INDEX($D$385:$BE$550,$C519,G$196))</f>
        <v>A125565496F</v>
      </c>
      <c r="O150" s="54" t="str" cm="1">
        <f t="array" ref="O150">HYPERLINK(TEXT("#"&amp;INDEX($D$385:$BE$550,$C519,H$196),),INDEX($D$385:$BE$550,$C519,H$196))</f>
        <v>A125565497J</v>
      </c>
      <c r="P150" s="51"/>
      <c r="Q150" s="51"/>
      <c r="R150" s="51"/>
      <c r="S150" s="51"/>
      <c r="T150" s="51"/>
      <c r="U150" s="51"/>
      <c r="V150" s="51"/>
      <c r="W150" s="51"/>
    </row>
    <row r="151" spans="1:23">
      <c r="A151" s="58"/>
      <c r="B151" s="56" t="s">
        <v>12709</v>
      </c>
      <c r="C151" s="51" cm="1">
        <f t="array" ref="C151">INDEX($D$209:$BE$374,$C344,C$196)</f>
        <v>10.029</v>
      </c>
      <c r="D151" s="51" cm="1">
        <f t="array" ref="D151">INDEX($D$209:$BE$374,$C344,D$196)</f>
        <v>8.1660000000000004</v>
      </c>
      <c r="E151" s="51" cm="1">
        <f t="array" ref="E151">INDEX($D$209:$BE$374,$C344,E$196)</f>
        <v>11.587</v>
      </c>
      <c r="F151" s="51" cm="1">
        <f t="array" ref="F151">INDEX($D$209:$BE$374,$C344,F$196)</f>
        <v>16.884</v>
      </c>
      <c r="G151" s="51" cm="1">
        <f t="array" ref="G151">INDEX($D$209:$BE$374,$C344,G$196)</f>
        <v>46.665999999999997</v>
      </c>
      <c r="H151" s="51" cm="1">
        <f t="array" ref="H151">INDEX($D$209:$BE$374,$C344,H$196)</f>
        <v>20.155000000000001</v>
      </c>
      <c r="I151" s="51"/>
      <c r="J151" s="54" t="str" cm="1">
        <f t="array" ref="J151">HYPERLINK(TEXT("#"&amp;INDEX($D$385:$BE$550,$C520,C$196),),INDEX($D$385:$BE$550,$C520,C$196))</f>
        <v>A125568424X</v>
      </c>
      <c r="K151" s="54" t="str" cm="1">
        <f t="array" ref="K151">HYPERLINK(TEXT("#"&amp;INDEX($D$385:$BE$550,$C520,D$196),),INDEX($D$385:$BE$550,$C520,D$196))</f>
        <v>A125562808A</v>
      </c>
      <c r="L151" s="54" t="str" cm="1">
        <f t="array" ref="L151">HYPERLINK(TEXT("#"&amp;INDEX($D$385:$BE$550,$C520,E$196),),INDEX($D$385:$BE$550,$C520,E$196))</f>
        <v>A125571232R</v>
      </c>
      <c r="M151" s="54" t="str" cm="1">
        <f t="array" ref="M151">HYPERLINK(TEXT("#"&amp;INDEX($D$385:$BE$550,$C520,F$196),),INDEX($D$385:$BE$550,$C520,F$196))</f>
        <v>A125574040A</v>
      </c>
      <c r="N151" s="54" t="str" cm="1">
        <f t="array" ref="N151">HYPERLINK(TEXT("#"&amp;INDEX($D$385:$BE$550,$C520,G$196),),INDEX($D$385:$BE$550,$C520,G$196))</f>
        <v>A125565616L</v>
      </c>
      <c r="O151" s="54" t="str" cm="1">
        <f t="array" ref="O151">HYPERLINK(TEXT("#"&amp;INDEX($D$385:$BE$550,$C520,H$196),),INDEX($D$385:$BE$550,$C520,H$196))</f>
        <v>A125565617R</v>
      </c>
      <c r="P151" s="51"/>
      <c r="Q151" s="51"/>
      <c r="R151" s="51"/>
      <c r="S151" s="51"/>
      <c r="T151" s="51"/>
      <c r="U151" s="51"/>
      <c r="V151" s="51"/>
      <c r="W151" s="51"/>
    </row>
    <row r="152" spans="1:23">
      <c r="A152" s="58"/>
      <c r="B152" s="56" t="s">
        <v>12710</v>
      </c>
      <c r="C152" s="51" cm="1">
        <f t="array" ref="C152">INDEX($D$209:$BE$374,$C345,C$196)</f>
        <v>4.3470000000000004</v>
      </c>
      <c r="D152" s="51" cm="1">
        <f t="array" ref="D152">INDEX($D$209:$BE$374,$C345,D$196)</f>
        <v>19.227</v>
      </c>
      <c r="E152" s="51" cm="1">
        <f t="array" ref="E152">INDEX($D$209:$BE$374,$C345,E$196)</f>
        <v>28.225000000000001</v>
      </c>
      <c r="F152" s="51" cm="1">
        <f t="array" ref="F152">INDEX($D$209:$BE$374,$C345,F$196)</f>
        <v>24.364000000000001</v>
      </c>
      <c r="G152" s="51" cm="1">
        <f t="array" ref="G152">INDEX($D$209:$BE$374,$C345,G$196)</f>
        <v>76.164000000000001</v>
      </c>
      <c r="H152" s="51" cm="1">
        <f t="array" ref="H152">INDEX($D$209:$BE$374,$C345,H$196)</f>
        <v>26</v>
      </c>
      <c r="I152" s="51"/>
      <c r="J152" s="54" t="str" cm="1">
        <f t="array" ref="J152">HYPERLINK(TEXT("#"&amp;INDEX($D$385:$BE$550,$C521,C$196),),INDEX($D$385:$BE$550,$C521,C$196))</f>
        <v>A125568136F</v>
      </c>
      <c r="K152" s="54" t="str" cm="1">
        <f t="array" ref="K152">HYPERLINK(TEXT("#"&amp;INDEX($D$385:$BE$550,$C521,D$196),),INDEX($D$385:$BE$550,$C521,D$196))</f>
        <v>A125562520R</v>
      </c>
      <c r="L152" s="54" t="str" cm="1">
        <f t="array" ref="L152">HYPERLINK(TEXT("#"&amp;INDEX($D$385:$BE$550,$C521,E$196),),INDEX($D$385:$BE$550,$C521,E$196))</f>
        <v>A125570944V</v>
      </c>
      <c r="M152" s="54" t="str" cm="1">
        <f t="array" ref="M152">HYPERLINK(TEXT("#"&amp;INDEX($D$385:$BE$550,$C521,F$196),),INDEX($D$385:$BE$550,$C521,F$196))</f>
        <v>A125573752F</v>
      </c>
      <c r="N152" s="54" t="str" cm="1">
        <f t="array" ref="N152">HYPERLINK(TEXT("#"&amp;INDEX($D$385:$BE$550,$C521,G$196),),INDEX($D$385:$BE$550,$C521,G$196))</f>
        <v>A125565328V</v>
      </c>
      <c r="O152" s="54" t="str" cm="1">
        <f t="array" ref="O152">HYPERLINK(TEXT("#"&amp;INDEX($D$385:$BE$550,$C521,H$196),),INDEX($D$385:$BE$550,$C521,H$196))</f>
        <v>A125565329W</v>
      </c>
      <c r="P152" s="51"/>
      <c r="Q152" s="51"/>
      <c r="R152" s="51"/>
      <c r="S152" s="51"/>
      <c r="T152" s="51"/>
      <c r="U152" s="51"/>
      <c r="V152" s="51"/>
      <c r="W152" s="51"/>
    </row>
    <row r="153" spans="1:23">
      <c r="A153" s="59"/>
      <c r="B153" s="56" t="s">
        <v>12711</v>
      </c>
      <c r="C153" s="51" cm="1">
        <f t="array" ref="C153">INDEX($D$209:$BE$374,$C346,C$196)</f>
        <v>5.6920000000000002</v>
      </c>
      <c r="D153" s="51" cm="1">
        <f t="array" ref="D153">INDEX($D$209:$BE$374,$C346,D$196)</f>
        <v>22.361999999999998</v>
      </c>
      <c r="E153" s="51" cm="1">
        <f t="array" ref="E153">INDEX($D$209:$BE$374,$C346,E$196)</f>
        <v>21.815999999999999</v>
      </c>
      <c r="F153" s="51" cm="1">
        <f t="array" ref="F153">INDEX($D$209:$BE$374,$C346,F$196)</f>
        <v>30.242000000000001</v>
      </c>
      <c r="G153" s="51" cm="1">
        <f t="array" ref="G153">INDEX($D$209:$BE$374,$C346,G$196)</f>
        <v>80.111999999999995</v>
      </c>
      <c r="H153" s="51" cm="1">
        <f t="array" ref="H153">INDEX($D$209:$BE$374,$C346,H$196)</f>
        <v>24</v>
      </c>
      <c r="I153" s="51"/>
      <c r="J153" s="54" t="str" cm="1">
        <f t="array" ref="J153">HYPERLINK(TEXT("#"&amp;INDEX($D$385:$BE$550,$C522,C$196),),INDEX($D$385:$BE$550,$C522,C$196))</f>
        <v>A125568408X</v>
      </c>
      <c r="K153" s="54" t="str" cm="1">
        <f t="array" ref="K153">HYPERLINK(TEXT("#"&amp;INDEX($D$385:$BE$550,$C522,D$196),),INDEX($D$385:$BE$550,$C522,D$196))</f>
        <v>A125562792V</v>
      </c>
      <c r="L153" s="54" t="str" cm="1">
        <f t="array" ref="L153">HYPERLINK(TEXT("#"&amp;INDEX($D$385:$BE$550,$C522,E$196),),INDEX($D$385:$BE$550,$C522,E$196))</f>
        <v>A125571216R</v>
      </c>
      <c r="M153" s="54" t="str" cm="1">
        <f t="array" ref="M153">HYPERLINK(TEXT("#"&amp;INDEX($D$385:$BE$550,$C522,F$196),),INDEX($D$385:$BE$550,$C522,F$196))</f>
        <v>A125574024A</v>
      </c>
      <c r="N153" s="54" t="str" cm="1">
        <f t="array" ref="N153">HYPERLINK(TEXT("#"&amp;INDEX($D$385:$BE$550,$C522,G$196),),INDEX($D$385:$BE$550,$C522,G$196))</f>
        <v>A125565600V</v>
      </c>
      <c r="O153" s="54" t="str" cm="1">
        <f t="array" ref="O153">HYPERLINK(TEXT("#"&amp;INDEX($D$385:$BE$550,$C522,H$196),),INDEX($D$385:$BE$550,$C522,H$196))</f>
        <v>A125565601W</v>
      </c>
      <c r="P153" s="51"/>
      <c r="Q153" s="51"/>
      <c r="R153" s="51"/>
      <c r="S153" s="51"/>
      <c r="T153" s="51"/>
      <c r="U153" s="51"/>
      <c r="V153" s="51"/>
      <c r="W153" s="51"/>
    </row>
    <row r="154" spans="1:23">
      <c r="A154" s="58"/>
      <c r="B154" s="56" t="s">
        <v>12712</v>
      </c>
      <c r="C154" s="51" cm="1">
        <f t="array" ref="C154">INDEX($D$209:$BE$374,$C347,C$196)</f>
        <v>2.0680000000000001</v>
      </c>
      <c r="D154" s="51" cm="1">
        <f t="array" ref="D154">INDEX($D$209:$BE$374,$C347,D$196)</f>
        <v>3.641</v>
      </c>
      <c r="E154" s="51" cm="1">
        <f t="array" ref="E154">INDEX($D$209:$BE$374,$C347,E$196)</f>
        <v>8.3490000000000002</v>
      </c>
      <c r="F154" s="51" cm="1">
        <f t="array" ref="F154">INDEX($D$209:$BE$374,$C347,F$196)</f>
        <v>5.665</v>
      </c>
      <c r="G154" s="51" cm="1">
        <f t="array" ref="G154">INDEX($D$209:$BE$374,$C347,G$196)</f>
        <v>19.722000000000001</v>
      </c>
      <c r="H154" s="51" cm="1">
        <f t="array" ref="H154">INDEX($D$209:$BE$374,$C347,H$196)</f>
        <v>33.515999999999998</v>
      </c>
      <c r="I154" s="51"/>
      <c r="J154" s="54" t="str" cm="1">
        <f t="array" ref="J154">HYPERLINK(TEXT("#"&amp;INDEX($D$385:$BE$550,$C523,C$196),),INDEX($D$385:$BE$550,$C523,C$196))</f>
        <v>A125568416X</v>
      </c>
      <c r="K154" s="54" t="str" cm="1">
        <f t="array" ref="K154">HYPERLINK(TEXT("#"&amp;INDEX($D$385:$BE$550,$C523,D$196),),INDEX($D$385:$BE$550,$C523,D$196))</f>
        <v>A125562800J</v>
      </c>
      <c r="L154" s="54" t="str" cm="1">
        <f t="array" ref="L154">HYPERLINK(TEXT("#"&amp;INDEX($D$385:$BE$550,$C523,E$196),),INDEX($D$385:$BE$550,$C523,E$196))</f>
        <v>A125571224R</v>
      </c>
      <c r="M154" s="54" t="str" cm="1">
        <f t="array" ref="M154">HYPERLINK(TEXT("#"&amp;INDEX($D$385:$BE$550,$C523,F$196),),INDEX($D$385:$BE$550,$C523,F$196))</f>
        <v>A125574032A</v>
      </c>
      <c r="N154" s="54" t="str" cm="1">
        <f t="array" ref="N154">HYPERLINK(TEXT("#"&amp;INDEX($D$385:$BE$550,$C523,G$196),),INDEX($D$385:$BE$550,$C523,G$196))</f>
        <v>A125565608L</v>
      </c>
      <c r="O154" s="54" t="str" cm="1">
        <f t="array" ref="O154">HYPERLINK(TEXT("#"&amp;INDEX($D$385:$BE$550,$C523,H$196),),INDEX($D$385:$BE$550,$C523,H$196))</f>
        <v>A125565609R</v>
      </c>
      <c r="P154" s="51"/>
      <c r="Q154" s="51"/>
      <c r="R154" s="51"/>
      <c r="S154" s="51"/>
      <c r="T154" s="51"/>
      <c r="U154" s="51"/>
      <c r="V154" s="51"/>
      <c r="W154" s="51"/>
    </row>
    <row r="155" spans="1:23">
      <c r="A155" s="58"/>
      <c r="B155" s="53" t="s">
        <v>12713</v>
      </c>
      <c r="C155" s="51" cm="1">
        <f t="array" ref="C155">INDEX($D$209:$BE$374,$C348,C$196)</f>
        <v>9.9629999999999992</v>
      </c>
      <c r="D155" s="51" cm="1">
        <f t="array" ref="D155">INDEX($D$209:$BE$374,$C348,D$196)</f>
        <v>8.968</v>
      </c>
      <c r="E155" s="51" cm="1">
        <f t="array" ref="E155">INDEX($D$209:$BE$374,$C348,E$196)</f>
        <v>19.975999999999999</v>
      </c>
      <c r="F155" s="51" cm="1">
        <f t="array" ref="F155">INDEX($D$209:$BE$374,$C348,F$196)</f>
        <v>29.887</v>
      </c>
      <c r="G155" s="51" cm="1">
        <f t="array" ref="G155">INDEX($D$209:$BE$374,$C348,G$196)</f>
        <v>68.793999999999997</v>
      </c>
      <c r="H155" s="51" cm="1">
        <f t="array" ref="H155">INDEX($D$209:$BE$374,$C348,H$196)</f>
        <v>33.722999999999999</v>
      </c>
      <c r="I155" s="51"/>
      <c r="J155" s="54" t="str" cm="1">
        <f t="array" ref="J155">HYPERLINK(TEXT("#"&amp;INDEX($D$385:$BE$550,$C524,C$196),),INDEX($D$385:$BE$550,$C524,C$196))</f>
        <v>A125568144F</v>
      </c>
      <c r="K155" s="54" t="str" cm="1">
        <f t="array" ref="K155">HYPERLINK(TEXT("#"&amp;INDEX($D$385:$BE$550,$C524,D$196),),INDEX($D$385:$BE$550,$C524,D$196))</f>
        <v>A125562528J</v>
      </c>
      <c r="L155" s="54" t="str" cm="1">
        <f t="array" ref="L155">HYPERLINK(TEXT("#"&amp;INDEX($D$385:$BE$550,$C524,E$196),),INDEX($D$385:$BE$550,$C524,E$196))</f>
        <v>A125570952V</v>
      </c>
      <c r="M155" s="54" t="str" cm="1">
        <f t="array" ref="M155">HYPERLINK(TEXT("#"&amp;INDEX($D$385:$BE$550,$C524,F$196),),INDEX($D$385:$BE$550,$C524,F$196))</f>
        <v>A125573760F</v>
      </c>
      <c r="N155" s="54" t="str" cm="1">
        <f t="array" ref="N155">HYPERLINK(TEXT("#"&amp;INDEX($D$385:$BE$550,$C524,G$196),),INDEX($D$385:$BE$550,$C524,G$196))</f>
        <v>A125565336V</v>
      </c>
      <c r="O155" s="54" t="str" cm="1">
        <f t="array" ref="O155">HYPERLINK(TEXT("#"&amp;INDEX($D$385:$BE$550,$C524,H$196),),INDEX($D$385:$BE$550,$C524,H$196))</f>
        <v>A125565337W</v>
      </c>
      <c r="P155" s="51"/>
      <c r="Q155" s="51"/>
      <c r="R155" s="51"/>
      <c r="S155" s="51"/>
      <c r="T155" s="51"/>
      <c r="U155" s="51"/>
      <c r="V155" s="51"/>
      <c r="W155" s="51"/>
    </row>
    <row r="156" spans="1:23">
      <c r="A156" s="58"/>
      <c r="B156" s="56" t="s">
        <v>12714</v>
      </c>
      <c r="C156" s="51" cm="1">
        <f t="array" ref="C156">INDEX($D$209:$BE$374,$C349,C$196)</f>
        <v>5.7729999999999997</v>
      </c>
      <c r="D156" s="51" cm="1">
        <f t="array" ref="D156">INDEX($D$209:$BE$374,$C349,D$196)</f>
        <v>4.8109999999999999</v>
      </c>
      <c r="E156" s="51" cm="1">
        <f t="array" ref="E156">INDEX($D$209:$BE$374,$C349,E$196)</f>
        <v>9.5530000000000008</v>
      </c>
      <c r="F156" s="51" cm="1">
        <f t="array" ref="F156">INDEX($D$209:$BE$374,$C349,F$196)</f>
        <v>19.763999999999999</v>
      </c>
      <c r="G156" s="51" cm="1">
        <f t="array" ref="G156">INDEX($D$209:$BE$374,$C349,G$196)</f>
        <v>39.901000000000003</v>
      </c>
      <c r="H156" s="51" cm="1">
        <f t="array" ref="H156">INDEX($D$209:$BE$374,$C349,H$196)</f>
        <v>50.457999999999998</v>
      </c>
      <c r="I156" s="51"/>
      <c r="J156" s="54" t="str" cm="1">
        <f t="array" ref="J156">HYPERLINK(TEXT("#"&amp;INDEX($D$385:$BE$550,$C525,C$196),),INDEX($D$385:$BE$550,$C525,C$196))</f>
        <v>A125568224F</v>
      </c>
      <c r="K156" s="54" t="str" cm="1">
        <f t="array" ref="K156">HYPERLINK(TEXT("#"&amp;INDEX($D$385:$BE$550,$C525,D$196),),INDEX($D$385:$BE$550,$C525,D$196))</f>
        <v>A125562608J</v>
      </c>
      <c r="L156" s="54" t="str" cm="1">
        <f t="array" ref="L156">HYPERLINK(TEXT("#"&amp;INDEX($D$385:$BE$550,$C525,E$196),),INDEX($D$385:$BE$550,$C525,E$196))</f>
        <v>A125571032W</v>
      </c>
      <c r="M156" s="54" t="str" cm="1">
        <f t="array" ref="M156">HYPERLINK(TEXT("#"&amp;INDEX($D$385:$BE$550,$C525,F$196),),INDEX($D$385:$BE$550,$C525,F$196))</f>
        <v>A125573840F</v>
      </c>
      <c r="N156" s="54" t="str" cm="1">
        <f t="array" ref="N156">HYPERLINK(TEXT("#"&amp;INDEX($D$385:$BE$550,$C525,G$196),),INDEX($D$385:$BE$550,$C525,G$196))</f>
        <v>A125565416V</v>
      </c>
      <c r="O156" s="54" t="str" cm="1">
        <f t="array" ref="O156">HYPERLINK(TEXT("#"&amp;INDEX($D$385:$BE$550,$C525,H$196),),INDEX($D$385:$BE$550,$C525,H$196))</f>
        <v>A125565417W</v>
      </c>
      <c r="P156" s="51"/>
      <c r="Q156" s="51"/>
      <c r="R156" s="51"/>
      <c r="S156" s="51"/>
      <c r="T156" s="51"/>
      <c r="U156" s="51"/>
      <c r="V156" s="51"/>
      <c r="W156" s="51"/>
    </row>
    <row r="157" spans="1:23">
      <c r="A157" s="58"/>
      <c r="B157" s="56" t="s">
        <v>12715</v>
      </c>
      <c r="C157" s="51" cm="1">
        <f t="array" ref="C157">INDEX($D$209:$BE$374,$C350,C$196)</f>
        <v>4.1900000000000004</v>
      </c>
      <c r="D157" s="51" cm="1">
        <f t="array" ref="D157">INDEX($D$209:$BE$374,$C350,D$196)</f>
        <v>4.157</v>
      </c>
      <c r="E157" s="51" cm="1">
        <f t="array" ref="E157">INDEX($D$209:$BE$374,$C350,E$196)</f>
        <v>10.423</v>
      </c>
      <c r="F157" s="51" cm="1">
        <f t="array" ref="F157">INDEX($D$209:$BE$374,$C350,F$196)</f>
        <v>10.122999999999999</v>
      </c>
      <c r="G157" s="51" cm="1">
        <f t="array" ref="G157">INDEX($D$209:$BE$374,$C350,G$196)</f>
        <v>28.893000000000001</v>
      </c>
      <c r="H157" s="51" cm="1">
        <f t="array" ref="H157">INDEX($D$209:$BE$374,$C350,H$196)</f>
        <v>26</v>
      </c>
      <c r="I157" s="51"/>
      <c r="J157" s="54" t="str" cm="1">
        <f t="array" ref="J157">HYPERLINK(TEXT("#"&amp;INDEX($D$385:$BE$550,$C526,C$196),),INDEX($D$385:$BE$550,$C526,C$196))</f>
        <v>A125568312F</v>
      </c>
      <c r="K157" s="54" t="str" cm="1">
        <f t="array" ref="K157">HYPERLINK(TEXT("#"&amp;INDEX($D$385:$BE$550,$C526,D$196),),INDEX($D$385:$BE$550,$C526,D$196))</f>
        <v>A125562696V</v>
      </c>
      <c r="L157" s="54" t="str" cm="1">
        <f t="array" ref="L157">HYPERLINK(TEXT("#"&amp;INDEX($D$385:$BE$550,$C526,E$196),),INDEX($D$385:$BE$550,$C526,E$196))</f>
        <v>A125571120W</v>
      </c>
      <c r="M157" s="54" t="str" cm="1">
        <f t="array" ref="M157">HYPERLINK(TEXT("#"&amp;INDEX($D$385:$BE$550,$C526,F$196),),INDEX($D$385:$BE$550,$C526,F$196))</f>
        <v>A125573928X</v>
      </c>
      <c r="N157" s="54" t="str" cm="1">
        <f t="array" ref="N157">HYPERLINK(TEXT("#"&amp;INDEX($D$385:$BE$550,$C526,G$196),),INDEX($D$385:$BE$550,$C526,G$196))</f>
        <v>A125565504V</v>
      </c>
      <c r="O157" s="54" t="str" cm="1">
        <f t="array" ref="O157">HYPERLINK(TEXT("#"&amp;INDEX($D$385:$BE$550,$C526,H$196),),INDEX($D$385:$BE$550,$C526,H$196))</f>
        <v>A125565505W</v>
      </c>
      <c r="P157" s="51"/>
      <c r="Q157" s="51"/>
      <c r="R157" s="51"/>
      <c r="S157" s="51"/>
      <c r="T157" s="51"/>
      <c r="U157" s="51"/>
      <c r="V157" s="51"/>
      <c r="W157" s="51"/>
    </row>
    <row r="158" spans="1:23">
      <c r="A158" s="58"/>
      <c r="B158" s="53" t="s">
        <v>12716</v>
      </c>
      <c r="C158" s="51" cm="1">
        <f t="array" ref="C158">INDEX($D$209:$BE$374,$C351,C$196)</f>
        <v>0.16700000000000001</v>
      </c>
      <c r="D158" s="51" cm="1">
        <f t="array" ref="D158">INDEX($D$209:$BE$374,$C351,D$196)</f>
        <v>0.09</v>
      </c>
      <c r="E158" s="51" cm="1">
        <f t="array" ref="E158">INDEX($D$209:$BE$374,$C351,E$196)</f>
        <v>0.88500000000000001</v>
      </c>
      <c r="F158" s="51" cm="1">
        <f t="array" ref="F158">INDEX($D$209:$BE$374,$C351,F$196)</f>
        <v>0.60599999999999998</v>
      </c>
      <c r="G158" s="51" cm="1">
        <f t="array" ref="G158">INDEX($D$209:$BE$374,$C351,G$196)</f>
        <v>1.748</v>
      </c>
      <c r="H158" s="51" cm="1">
        <f t="array" ref="H158">INDEX($D$209:$BE$374,$C351,H$196)</f>
        <v>34.646999999999998</v>
      </c>
      <c r="I158" s="51"/>
      <c r="J158" s="54" t="str" cm="1">
        <f t="array" ref="J158">HYPERLINK(TEXT("#"&amp;INDEX($D$385:$BE$550,$C527,C$196),),INDEX($D$385:$BE$550,$C527,C$196))</f>
        <v>A125568432X</v>
      </c>
      <c r="K158" s="54" t="str" cm="1">
        <f t="array" ref="K158">HYPERLINK(TEXT("#"&amp;INDEX($D$385:$BE$550,$C527,D$196),),INDEX($D$385:$BE$550,$C527,D$196))</f>
        <v>A125562816A</v>
      </c>
      <c r="L158" s="54" t="str" cm="1">
        <f t="array" ref="L158">HYPERLINK(TEXT("#"&amp;INDEX($D$385:$BE$550,$C527,E$196),),INDEX($D$385:$BE$550,$C527,E$196))</f>
        <v>A125571240R</v>
      </c>
      <c r="M158" s="54" t="str" cm="1">
        <f t="array" ref="M158">HYPERLINK(TEXT("#"&amp;INDEX($D$385:$BE$550,$C527,F$196),),INDEX($D$385:$BE$550,$C527,F$196))</f>
        <v>A125574048V</v>
      </c>
      <c r="N158" s="54" t="str" cm="1">
        <f t="array" ref="N158">HYPERLINK(TEXT("#"&amp;INDEX($D$385:$BE$550,$C527,G$196),),INDEX($D$385:$BE$550,$C527,G$196))</f>
        <v>A125565624L</v>
      </c>
      <c r="O158" s="54" t="str" cm="1">
        <f t="array" ref="O158">HYPERLINK(TEXT("#"&amp;INDEX($D$385:$BE$550,$C527,H$196),),INDEX($D$385:$BE$550,$C527,H$196))</f>
        <v>A125565625R</v>
      </c>
      <c r="P158" s="51"/>
      <c r="Q158" s="51"/>
      <c r="R158" s="51"/>
      <c r="S158" s="51"/>
      <c r="T158" s="51"/>
      <c r="U158" s="51"/>
      <c r="V158" s="51"/>
      <c r="W158" s="51"/>
    </row>
    <row r="159" spans="1:23">
      <c r="A159" s="48" t="s">
        <v>12717</v>
      </c>
      <c r="B159" s="55"/>
      <c r="C159" s="51"/>
      <c r="D159" s="51"/>
      <c r="E159" s="51"/>
      <c r="F159" s="51"/>
      <c r="G159" s="51"/>
      <c r="H159" s="51"/>
      <c r="I159" s="51"/>
      <c r="J159" s="54"/>
      <c r="K159" s="54"/>
      <c r="L159" s="54"/>
      <c r="M159" s="54"/>
      <c r="N159" s="54"/>
      <c r="O159" s="54"/>
      <c r="P159" s="51"/>
      <c r="Q159" s="51"/>
      <c r="R159" s="51"/>
      <c r="S159" s="51"/>
      <c r="T159" s="51"/>
      <c r="U159" s="51"/>
      <c r="V159" s="51"/>
      <c r="W159" s="51"/>
    </row>
    <row r="160" spans="1:23">
      <c r="A160" s="58"/>
      <c r="B160" s="53" t="s">
        <v>12718</v>
      </c>
      <c r="C160" s="51" cm="1">
        <f t="array" ref="C160">INDEX($D$209:$BE$374,$C353,C$196)</f>
        <v>49.509</v>
      </c>
      <c r="D160" s="51" cm="1">
        <f t="array" ref="D160">INDEX($D$209:$BE$374,$C353,D$196)</f>
        <v>91.266000000000005</v>
      </c>
      <c r="E160" s="51" cm="1">
        <f t="array" ref="E160">INDEX($D$209:$BE$374,$C353,E$196)</f>
        <v>142.80500000000001</v>
      </c>
      <c r="F160" s="51" cm="1">
        <f t="array" ref="F160">INDEX($D$209:$BE$374,$C353,F$196)</f>
        <v>181.39099999999999</v>
      </c>
      <c r="G160" s="51" cm="1">
        <f t="array" ref="G160">INDEX($D$209:$BE$374,$C353,G$196)</f>
        <v>464.971</v>
      </c>
      <c r="H160" s="51" cm="1">
        <f t="array" ref="H160">INDEX($D$209:$BE$374,$C353,H$196)</f>
        <v>26</v>
      </c>
      <c r="I160" s="51"/>
      <c r="J160" s="54" t="str" cm="1">
        <f t="array" ref="J160">HYPERLINK(TEXT("#"&amp;INDEX($D$385:$BE$550,$C529,C$196),),INDEX($D$385:$BE$550,$C529,C$196))</f>
        <v>A125568152F</v>
      </c>
      <c r="K160" s="54" t="str" cm="1">
        <f t="array" ref="K160">HYPERLINK(TEXT("#"&amp;INDEX($D$385:$BE$550,$C529,D$196),),INDEX($D$385:$BE$550,$C529,D$196))</f>
        <v>A125562536J</v>
      </c>
      <c r="L160" s="54" t="str" cm="1">
        <f t="array" ref="L160">HYPERLINK(TEXT("#"&amp;INDEX($D$385:$BE$550,$C529,E$196),),INDEX($D$385:$BE$550,$C529,E$196))</f>
        <v>A125570960V</v>
      </c>
      <c r="M160" s="54" t="str" cm="1">
        <f t="array" ref="M160">HYPERLINK(TEXT("#"&amp;INDEX($D$385:$BE$550,$C529,F$196),),INDEX($D$385:$BE$550,$C529,F$196))</f>
        <v>A125573768X</v>
      </c>
      <c r="N160" s="54" t="str" cm="1">
        <f t="array" ref="N160">HYPERLINK(TEXT("#"&amp;INDEX($D$385:$BE$550,$C529,G$196),),INDEX($D$385:$BE$550,$C529,G$196))</f>
        <v>A125565344V</v>
      </c>
      <c r="O160" s="54" t="str" cm="1">
        <f t="array" ref="O160">HYPERLINK(TEXT("#"&amp;INDEX($D$385:$BE$550,$C529,H$196),),INDEX($D$385:$BE$550,$C529,H$196))</f>
        <v>A125565345W</v>
      </c>
      <c r="P160" s="51"/>
      <c r="Q160" s="51"/>
      <c r="R160" s="51"/>
      <c r="S160" s="51"/>
      <c r="T160" s="51"/>
      <c r="U160" s="51"/>
      <c r="V160" s="51"/>
      <c r="W160" s="51"/>
    </row>
    <row r="161" spans="1:24">
      <c r="A161" s="58"/>
      <c r="B161" s="56" t="s">
        <v>12719</v>
      </c>
      <c r="C161" s="51" cm="1">
        <f t="array" ref="C161">INDEX($D$209:$BE$374,$C354,C$196)</f>
        <v>17.923999999999999</v>
      </c>
      <c r="D161" s="51" cm="1">
        <f t="array" ref="D161">INDEX($D$209:$BE$374,$C354,D$196)</f>
        <v>33.886000000000003</v>
      </c>
      <c r="E161" s="51" cm="1">
        <f t="array" ref="E161">INDEX($D$209:$BE$374,$C354,E$196)</f>
        <v>35.956000000000003</v>
      </c>
      <c r="F161" s="51" cm="1">
        <f t="array" ref="F161">INDEX($D$209:$BE$374,$C354,F$196)</f>
        <v>76.025999999999996</v>
      </c>
      <c r="G161" s="51" cm="1">
        <f t="array" ref="G161">INDEX($D$209:$BE$374,$C354,G$196)</f>
        <v>163.79300000000001</v>
      </c>
      <c r="H161" s="51" cm="1">
        <f t="array" ref="H161">INDEX($D$209:$BE$374,$C354,H$196)</f>
        <v>34</v>
      </c>
      <c r="I161" s="51"/>
      <c r="J161" s="54" t="str" cm="1">
        <f t="array" ref="J161">HYPERLINK(TEXT("#"&amp;INDEX($D$385:$BE$550,$C530,C$196),),INDEX($D$385:$BE$550,$C530,C$196))</f>
        <v>A125568352X</v>
      </c>
      <c r="K161" s="54" t="str" cm="1">
        <f t="array" ref="K161">HYPERLINK(TEXT("#"&amp;INDEX($D$385:$BE$550,$C530,D$196),),INDEX($D$385:$BE$550,$C530,D$196))</f>
        <v>A125562736A</v>
      </c>
      <c r="L161" s="54" t="str" cm="1">
        <f t="array" ref="L161">HYPERLINK(TEXT("#"&amp;INDEX($D$385:$BE$550,$C530,E$196),),INDEX($D$385:$BE$550,$C530,E$196))</f>
        <v>A125571160R</v>
      </c>
      <c r="M161" s="54" t="str" cm="1">
        <f t="array" ref="M161">HYPERLINK(TEXT("#"&amp;INDEX($D$385:$BE$550,$C530,F$196),),INDEX($D$385:$BE$550,$C530,F$196))</f>
        <v>A125573968T</v>
      </c>
      <c r="N161" s="54" t="str" cm="1">
        <f t="array" ref="N161">HYPERLINK(TEXT("#"&amp;INDEX($D$385:$BE$550,$C530,G$196),),INDEX($D$385:$BE$550,$C530,G$196))</f>
        <v>A125565544L</v>
      </c>
      <c r="O161" s="54" t="str" cm="1">
        <f t="array" ref="O161">HYPERLINK(TEXT("#"&amp;INDEX($D$385:$BE$550,$C530,H$196),),INDEX($D$385:$BE$550,$C530,H$196))</f>
        <v>A125565545R</v>
      </c>
      <c r="P161" s="51"/>
      <c r="Q161" s="51"/>
      <c r="R161" s="51"/>
      <c r="S161" s="51"/>
      <c r="T161" s="51"/>
      <c r="U161" s="51"/>
      <c r="V161" s="51"/>
      <c r="W161" s="51"/>
    </row>
    <row r="162" spans="1:24">
      <c r="A162" s="58"/>
      <c r="B162" s="56" t="s">
        <v>12720</v>
      </c>
      <c r="C162" s="51" cm="1">
        <f t="array" ref="C162">INDEX($D$209:$BE$374,$C355,C$196)</f>
        <v>31.585000000000001</v>
      </c>
      <c r="D162" s="51" cm="1">
        <f t="array" ref="D162">INDEX($D$209:$BE$374,$C355,D$196)</f>
        <v>57.38</v>
      </c>
      <c r="E162" s="51" cm="1">
        <f t="array" ref="E162">INDEX($D$209:$BE$374,$C355,E$196)</f>
        <v>106.849</v>
      </c>
      <c r="F162" s="51" cm="1">
        <f t="array" ref="F162">INDEX($D$209:$BE$374,$C355,F$196)</f>
        <v>105.36499999999999</v>
      </c>
      <c r="G162" s="51" cm="1">
        <f t="array" ref="G162">INDEX($D$209:$BE$374,$C355,G$196)</f>
        <v>301.178</v>
      </c>
      <c r="H162" s="51" cm="1">
        <f t="array" ref="H162">INDEX($D$209:$BE$374,$C355,H$196)</f>
        <v>26</v>
      </c>
      <c r="I162" s="51"/>
      <c r="J162" s="54" t="str" cm="1">
        <f t="array" ref="J162">HYPERLINK(TEXT("#"&amp;INDEX($D$385:$BE$550,$C531,C$196),),INDEX($D$385:$BE$550,$C531,C$196))</f>
        <v>A125568360X</v>
      </c>
      <c r="K162" s="54" t="str" cm="1">
        <f t="array" ref="K162">HYPERLINK(TEXT("#"&amp;INDEX($D$385:$BE$550,$C531,D$196),),INDEX($D$385:$BE$550,$C531,D$196))</f>
        <v>A125562744A</v>
      </c>
      <c r="L162" s="54" t="str" cm="1">
        <f t="array" ref="L162">HYPERLINK(TEXT("#"&amp;INDEX($D$385:$BE$550,$C531,E$196),),INDEX($D$385:$BE$550,$C531,E$196))</f>
        <v>A125571168J</v>
      </c>
      <c r="M162" s="54" t="str" cm="1">
        <f t="array" ref="M162">HYPERLINK(TEXT("#"&amp;INDEX($D$385:$BE$550,$C531,F$196),),INDEX($D$385:$BE$550,$C531,F$196))</f>
        <v>A125573976T</v>
      </c>
      <c r="N162" s="54" t="str" cm="1">
        <f t="array" ref="N162">HYPERLINK(TEXT("#"&amp;INDEX($D$385:$BE$550,$C531,G$196),),INDEX($D$385:$BE$550,$C531,G$196))</f>
        <v>A125565552L</v>
      </c>
      <c r="O162" s="54" t="str" cm="1">
        <f t="array" ref="O162">HYPERLINK(TEXT("#"&amp;INDEX($D$385:$BE$550,$C531,H$196),),INDEX($D$385:$BE$550,$C531,H$196))</f>
        <v>A125565553R</v>
      </c>
      <c r="P162" s="51"/>
      <c r="Q162" s="51"/>
      <c r="R162" s="51"/>
      <c r="S162" s="51"/>
      <c r="T162" s="51"/>
      <c r="U162" s="51"/>
      <c r="V162" s="51"/>
      <c r="W162" s="51"/>
    </row>
    <row r="163" spans="1:24">
      <c r="A163" s="58"/>
      <c r="B163" s="53" t="s">
        <v>12721</v>
      </c>
      <c r="C163" s="51" cm="1">
        <f t="array" ref="C163">INDEX($D$209:$BE$374,$C356,C$196)</f>
        <v>13.843999999999999</v>
      </c>
      <c r="D163" s="51" cm="1">
        <f t="array" ref="D163">INDEX($D$209:$BE$374,$C356,D$196)</f>
        <v>9.2680000000000007</v>
      </c>
      <c r="E163" s="51" cm="1">
        <f t="array" ref="E163">INDEX($D$209:$BE$374,$C356,E$196)</f>
        <v>14.347</v>
      </c>
      <c r="F163" s="51" cm="1">
        <f t="array" ref="F163">INDEX($D$209:$BE$374,$C356,F$196)</f>
        <v>27.683</v>
      </c>
      <c r="G163" s="51" cm="1">
        <f t="array" ref="G163">INDEX($D$209:$BE$374,$C356,G$196)</f>
        <v>65.143000000000001</v>
      </c>
      <c r="H163" s="51" cm="1">
        <f t="array" ref="H163">INDEX($D$209:$BE$374,$C356,H$196)</f>
        <v>21</v>
      </c>
      <c r="I163" s="51"/>
      <c r="J163" s="54" t="str" cm="1">
        <f t="array" ref="J163">HYPERLINK(TEXT("#"&amp;INDEX($D$385:$BE$550,$C532,C$196),),INDEX($D$385:$BE$550,$C532,C$196))</f>
        <v>A125568192X</v>
      </c>
      <c r="K163" s="54" t="str" cm="1">
        <f t="array" ref="K163">HYPERLINK(TEXT("#"&amp;INDEX($D$385:$BE$550,$C532,D$196),),INDEX($D$385:$BE$550,$C532,D$196))</f>
        <v>A125562576A</v>
      </c>
      <c r="L163" s="54" t="str" cm="1">
        <f t="array" ref="L163">HYPERLINK(TEXT("#"&amp;INDEX($D$385:$BE$550,$C532,E$196),),INDEX($D$385:$BE$550,$C532,E$196))</f>
        <v>A125571000C</v>
      </c>
      <c r="M163" s="54" t="str" cm="1">
        <f t="array" ref="M163">HYPERLINK(TEXT("#"&amp;INDEX($D$385:$BE$550,$C532,F$196),),INDEX($D$385:$BE$550,$C532,F$196))</f>
        <v>A125573808F</v>
      </c>
      <c r="N163" s="54" t="str" cm="1">
        <f t="array" ref="N163">HYPERLINK(TEXT("#"&amp;INDEX($D$385:$BE$550,$C532,G$196),),INDEX($D$385:$BE$550,$C532,G$196))</f>
        <v>A125565384L</v>
      </c>
      <c r="O163" s="54" t="str" cm="1">
        <f t="array" ref="O163">HYPERLINK(TEXT("#"&amp;INDEX($D$385:$BE$550,$C532,H$196),),INDEX($D$385:$BE$550,$C532,H$196))</f>
        <v>A125565385R</v>
      </c>
      <c r="P163" s="51"/>
      <c r="Q163" s="51"/>
      <c r="R163" s="51"/>
      <c r="S163" s="51"/>
      <c r="T163" s="51"/>
      <c r="U163" s="51"/>
      <c r="V163" s="51"/>
      <c r="W163" s="51"/>
    </row>
    <row r="164" spans="1:24">
      <c r="A164" s="48" t="s">
        <v>12722</v>
      </c>
      <c r="B164" s="55"/>
      <c r="C164" s="51"/>
      <c r="D164" s="51"/>
      <c r="E164" s="51"/>
      <c r="F164" s="51"/>
      <c r="G164" s="51"/>
      <c r="H164" s="51"/>
      <c r="I164" s="51"/>
      <c r="J164" s="54"/>
      <c r="K164" s="54"/>
      <c r="L164" s="54"/>
      <c r="M164" s="54"/>
      <c r="N164" s="54"/>
      <c r="O164" s="54"/>
      <c r="P164" s="51"/>
      <c r="Q164" s="51"/>
      <c r="R164" s="51"/>
      <c r="S164" s="51"/>
      <c r="T164" s="51"/>
      <c r="U164" s="51"/>
      <c r="V164" s="51"/>
      <c r="W164" s="51"/>
    </row>
    <row r="165" spans="1:24">
      <c r="A165" s="58"/>
      <c r="B165" s="53" t="s">
        <v>12723</v>
      </c>
      <c r="C165" s="51" cm="1">
        <f t="array" ref="C165">INDEX($D$209:$BE$374,$C358,C$196)</f>
        <v>33.058999999999997</v>
      </c>
      <c r="D165" s="51" cm="1">
        <f t="array" ref="D165">INDEX($D$209:$BE$374,$C358,D$196)</f>
        <v>59.942</v>
      </c>
      <c r="E165" s="51" cm="1">
        <f t="array" ref="E165">INDEX($D$209:$BE$374,$C358,E$196)</f>
        <v>80.070999999999998</v>
      </c>
      <c r="F165" s="51" cm="1">
        <f t="array" ref="F165">INDEX($D$209:$BE$374,$C358,F$196)</f>
        <v>119.30800000000001</v>
      </c>
      <c r="G165" s="51" cm="1">
        <f t="array" ref="G165">INDEX($D$209:$BE$374,$C358,G$196)</f>
        <v>292.38099999999997</v>
      </c>
      <c r="H165" s="51" cm="1">
        <f t="array" ref="H165">INDEX($D$209:$BE$374,$C358,H$196)</f>
        <v>26</v>
      </c>
      <c r="I165" s="51"/>
      <c r="J165" s="54" t="str" cm="1">
        <f t="array" ref="J165">HYPERLINK(TEXT("#"&amp;INDEX($D$385:$BE$550,$C534,C$196),),INDEX($D$385:$BE$550,$C534,C$196))</f>
        <v>A125568160F</v>
      </c>
      <c r="K165" s="54" t="str" cm="1">
        <f t="array" ref="K165">HYPERLINK(TEXT("#"&amp;INDEX($D$385:$BE$550,$C534,D$196),),INDEX($D$385:$BE$550,$C534,D$196))</f>
        <v>A125562544J</v>
      </c>
      <c r="L165" s="54" t="str" cm="1">
        <f t="array" ref="L165">HYPERLINK(TEXT("#"&amp;INDEX($D$385:$BE$550,$C534,E$196),),INDEX($D$385:$BE$550,$C534,E$196))</f>
        <v>A125570968L</v>
      </c>
      <c r="M165" s="54" t="str" cm="1">
        <f t="array" ref="M165">HYPERLINK(TEXT("#"&amp;INDEX($D$385:$BE$550,$C534,F$196),),INDEX($D$385:$BE$550,$C534,F$196))</f>
        <v>A125573776X</v>
      </c>
      <c r="N165" s="54" t="str" cm="1">
        <f t="array" ref="N165">HYPERLINK(TEXT("#"&amp;INDEX($D$385:$BE$550,$C534,G$196),),INDEX($D$385:$BE$550,$C534,G$196))</f>
        <v>A125565352V</v>
      </c>
      <c r="O165" s="54" t="str" cm="1">
        <f t="array" ref="O165">HYPERLINK(TEXT("#"&amp;INDEX($D$385:$BE$550,$C534,H$196),),INDEX($D$385:$BE$550,$C534,H$196))</f>
        <v>A125565353W</v>
      </c>
      <c r="P165" s="51"/>
      <c r="Q165" s="51"/>
      <c r="R165" s="51"/>
      <c r="S165" s="51"/>
      <c r="T165" s="51"/>
      <c r="U165" s="51"/>
      <c r="V165" s="51"/>
      <c r="W165" s="51"/>
    </row>
    <row r="166" spans="1:24">
      <c r="A166" s="58"/>
      <c r="B166" s="53" t="s">
        <v>12724</v>
      </c>
      <c r="C166" s="51" cm="1">
        <f t="array" ref="C166">INDEX($D$209:$BE$374,$C359,C$196)</f>
        <v>30.294</v>
      </c>
      <c r="D166" s="51" cm="1">
        <f t="array" ref="D166">INDEX($D$209:$BE$374,$C359,D$196)</f>
        <v>40.591999999999999</v>
      </c>
      <c r="E166" s="51" cm="1">
        <f t="array" ref="E166">INDEX($D$209:$BE$374,$C359,E$196)</f>
        <v>77.081000000000003</v>
      </c>
      <c r="F166" s="51" cm="1">
        <f t="array" ref="F166">INDEX($D$209:$BE$374,$C359,F$196)</f>
        <v>89.766000000000005</v>
      </c>
      <c r="G166" s="51" cm="1">
        <f t="array" ref="G166">INDEX($D$209:$BE$374,$C359,G$196)</f>
        <v>237.73400000000001</v>
      </c>
      <c r="H166" s="51" cm="1">
        <f t="array" ref="H166">INDEX($D$209:$BE$374,$C359,H$196)</f>
        <v>26</v>
      </c>
      <c r="I166" s="51"/>
      <c r="J166" s="54" t="str" cm="1">
        <f t="array" ref="J166">HYPERLINK(TEXT("#"&amp;INDEX($D$385:$BE$550,$C535,C$196),),INDEX($D$385:$BE$550,$C535,C$196))</f>
        <v>A125568232F</v>
      </c>
      <c r="K166" s="54" t="str" cm="1">
        <f t="array" ref="K166">HYPERLINK(TEXT("#"&amp;INDEX($D$385:$BE$550,$C535,D$196),),INDEX($D$385:$BE$550,$C535,D$196))</f>
        <v>A125562616J</v>
      </c>
      <c r="L166" s="54" t="str" cm="1">
        <f t="array" ref="L166">HYPERLINK(TEXT("#"&amp;INDEX($D$385:$BE$550,$C535,E$196),),INDEX($D$385:$BE$550,$C535,E$196))</f>
        <v>A125571040W</v>
      </c>
      <c r="M166" s="54" t="str" cm="1">
        <f t="array" ref="M166">HYPERLINK(TEXT("#"&amp;INDEX($D$385:$BE$550,$C535,F$196),),INDEX($D$385:$BE$550,$C535,F$196))</f>
        <v>A125573848X</v>
      </c>
      <c r="N166" s="54" t="str" cm="1">
        <f t="array" ref="N166">HYPERLINK(TEXT("#"&amp;INDEX($D$385:$BE$550,$C535,G$196),),INDEX($D$385:$BE$550,$C535,G$196))</f>
        <v>A125565424V</v>
      </c>
      <c r="O166" s="54" t="str" cm="1">
        <f t="array" ref="O166">HYPERLINK(TEXT("#"&amp;INDEX($D$385:$BE$550,$C535,H$196),),INDEX($D$385:$BE$550,$C535,H$196))</f>
        <v>A125565425W</v>
      </c>
      <c r="P166" s="51"/>
      <c r="Q166" s="51"/>
      <c r="R166" s="51"/>
      <c r="S166" s="51"/>
      <c r="T166" s="51"/>
      <c r="U166" s="51"/>
      <c r="V166" s="51"/>
      <c r="W166" s="51"/>
    </row>
    <row r="167" spans="1:24">
      <c r="A167" s="48" t="s">
        <v>12725</v>
      </c>
      <c r="B167" s="55"/>
      <c r="C167" s="51"/>
      <c r="D167" s="51"/>
      <c r="E167" s="51"/>
      <c r="F167" s="51"/>
      <c r="G167" s="51"/>
      <c r="H167" s="51"/>
      <c r="I167" s="51"/>
      <c r="J167" s="54"/>
      <c r="K167" s="54"/>
      <c r="L167" s="54"/>
      <c r="M167" s="54"/>
      <c r="N167" s="54"/>
      <c r="O167" s="54"/>
      <c r="P167" s="51"/>
      <c r="Q167" s="51"/>
      <c r="R167" s="51"/>
      <c r="S167" s="51"/>
      <c r="T167" s="51"/>
      <c r="U167" s="51"/>
      <c r="V167" s="51"/>
      <c r="W167" s="51"/>
    </row>
    <row r="168" spans="1:24">
      <c r="A168" s="58"/>
      <c r="B168" s="53" t="s">
        <v>12726</v>
      </c>
      <c r="C168" s="51" cm="1">
        <f t="array" ref="C168">INDEX($D$209:$BE$374,$C361,C$196)</f>
        <v>20.957999999999998</v>
      </c>
      <c r="D168" s="51" cm="1">
        <f t="array" ref="D168">INDEX($D$209:$BE$374,$C361,D$196)</f>
        <v>38.021000000000001</v>
      </c>
      <c r="E168" s="51" cm="1">
        <f t="array" ref="E168">INDEX($D$209:$BE$374,$C361,E$196)</f>
        <v>57.412999999999997</v>
      </c>
      <c r="F168" s="51" cm="1">
        <f t="array" ref="F168">INDEX($D$209:$BE$374,$C361,F$196)</f>
        <v>76.593999999999994</v>
      </c>
      <c r="G168" s="51" cm="1">
        <f t="array" ref="G168">INDEX($D$209:$BE$374,$C361,G$196)</f>
        <v>192.98699999999999</v>
      </c>
      <c r="H168" s="51" cm="1">
        <f t="array" ref="H168">INDEX($D$209:$BE$374,$C361,H$196)</f>
        <v>26</v>
      </c>
      <c r="I168" s="51"/>
      <c r="J168" s="54" t="str" cm="1">
        <f t="array" ref="J168">HYPERLINK(TEXT("#"&amp;INDEX($D$385:$BE$550,$C537,C$196),),INDEX($D$385:$BE$550,$C537,C$196))</f>
        <v>A125568184X</v>
      </c>
      <c r="K168" s="54" t="str" cm="1">
        <f t="array" ref="K168">HYPERLINK(TEXT("#"&amp;INDEX($D$385:$BE$550,$C537,D$196),),INDEX($D$385:$BE$550,$C537,D$196))</f>
        <v>A125562568A</v>
      </c>
      <c r="L168" s="54" t="str" cm="1">
        <f t="array" ref="L168">HYPERLINK(TEXT("#"&amp;INDEX($D$385:$BE$550,$C537,E$196),),INDEX($D$385:$BE$550,$C537,E$196))</f>
        <v>A125570992L</v>
      </c>
      <c r="M168" s="54" t="str" cm="1">
        <f t="array" ref="M168">HYPERLINK(TEXT("#"&amp;INDEX($D$385:$BE$550,$C537,F$196),),INDEX($D$385:$BE$550,$C537,F$196))</f>
        <v>A125573800L</v>
      </c>
      <c r="N168" s="54" t="str" cm="1">
        <f t="array" ref="N168">HYPERLINK(TEXT("#"&amp;INDEX($D$385:$BE$550,$C537,G$196),),INDEX($D$385:$BE$550,$C537,G$196))</f>
        <v>A125565376L</v>
      </c>
      <c r="O168" s="54" t="str" cm="1">
        <f t="array" ref="O168">HYPERLINK(TEXT("#"&amp;INDEX($D$385:$BE$550,$C537,H$196),),INDEX($D$385:$BE$550,$C537,H$196))</f>
        <v>A125565377R</v>
      </c>
      <c r="P168" s="51"/>
      <c r="Q168" s="51"/>
      <c r="R168" s="51"/>
      <c r="S168" s="51"/>
      <c r="T168" s="51"/>
      <c r="U168" s="51"/>
      <c r="V168" s="51"/>
      <c r="W168" s="51"/>
    </row>
    <row r="169" spans="1:24">
      <c r="A169" s="58"/>
      <c r="B169" s="53" t="s">
        <v>12727</v>
      </c>
      <c r="C169" s="51" cm="1">
        <f t="array" ref="C169">INDEX($D$209:$BE$374,$C362,C$196)</f>
        <v>12.1</v>
      </c>
      <c r="D169" s="51" cm="1">
        <f t="array" ref="D169">INDEX($D$209:$BE$374,$C362,D$196)</f>
        <v>21.920999999999999</v>
      </c>
      <c r="E169" s="51" cm="1">
        <f t="array" ref="E169">INDEX($D$209:$BE$374,$C362,E$196)</f>
        <v>22.658000000000001</v>
      </c>
      <c r="F169" s="51" cm="1">
        <f t="array" ref="F169">INDEX($D$209:$BE$374,$C362,F$196)</f>
        <v>42.713999999999999</v>
      </c>
      <c r="G169" s="51" cm="1">
        <f t="array" ref="G169">INDEX($D$209:$BE$374,$C362,G$196)</f>
        <v>99.394000000000005</v>
      </c>
      <c r="H169" s="51" cm="1">
        <f t="array" ref="H169">INDEX($D$209:$BE$374,$C362,H$196)</f>
        <v>29.446000000000002</v>
      </c>
      <c r="I169" s="51"/>
      <c r="J169" s="54" t="str" cm="1">
        <f t="array" ref="J169">HYPERLINK(TEXT("#"&amp;INDEX($D$385:$BE$550,$C538,C$196),),INDEX($D$385:$BE$550,$C538,C$196))</f>
        <v>A125568240F</v>
      </c>
      <c r="K169" s="54" t="str" cm="1">
        <f t="array" ref="K169">HYPERLINK(TEXT("#"&amp;INDEX($D$385:$BE$550,$C538,D$196),),INDEX($D$385:$BE$550,$C538,D$196))</f>
        <v>A125562624J</v>
      </c>
      <c r="L169" s="54" t="str" cm="1">
        <f t="array" ref="L169">HYPERLINK(TEXT("#"&amp;INDEX($D$385:$BE$550,$C538,E$196),),INDEX($D$385:$BE$550,$C538,E$196))</f>
        <v>A125571048R</v>
      </c>
      <c r="M169" s="54" t="str" cm="1">
        <f t="array" ref="M169">HYPERLINK(TEXT("#"&amp;INDEX($D$385:$BE$550,$C538,F$196),),INDEX($D$385:$BE$550,$C538,F$196))</f>
        <v>A125573856X</v>
      </c>
      <c r="N169" s="54" t="str" cm="1">
        <f t="array" ref="N169">HYPERLINK(TEXT("#"&amp;INDEX($D$385:$BE$550,$C538,G$196),),INDEX($D$385:$BE$550,$C538,G$196))</f>
        <v>A125565432V</v>
      </c>
      <c r="O169" s="54" t="str" cm="1">
        <f t="array" ref="O169">HYPERLINK(TEXT("#"&amp;INDEX($D$385:$BE$550,$C538,H$196),),INDEX($D$385:$BE$550,$C538,H$196))</f>
        <v>A125565433W</v>
      </c>
      <c r="P169" s="51"/>
      <c r="Q169" s="51"/>
      <c r="R169" s="51"/>
      <c r="S169" s="51"/>
      <c r="T169" s="51"/>
      <c r="U169" s="51"/>
      <c r="V169" s="51"/>
      <c r="W169" s="51"/>
    </row>
    <row r="170" spans="1:24">
      <c r="A170" s="58"/>
      <c r="B170" s="53" t="s">
        <v>12728</v>
      </c>
      <c r="C170" s="51" cm="1">
        <f t="array" ref="C170">INDEX($D$209:$BE$374,$C363,C$196)</f>
        <v>19.221</v>
      </c>
      <c r="D170" s="51" cm="1">
        <f t="array" ref="D170">INDEX($D$209:$BE$374,$C363,D$196)</f>
        <v>23.943999999999999</v>
      </c>
      <c r="E170" s="51" cm="1">
        <f t="array" ref="E170">INDEX($D$209:$BE$374,$C363,E$196)</f>
        <v>50.116</v>
      </c>
      <c r="F170" s="51" cm="1">
        <f t="array" ref="F170">INDEX($D$209:$BE$374,$C363,F$196)</f>
        <v>55.345999999999997</v>
      </c>
      <c r="G170" s="51" cm="1">
        <f t="array" ref="G170">INDEX($D$209:$BE$374,$C363,G$196)</f>
        <v>148.62700000000001</v>
      </c>
      <c r="H170" s="51" cm="1">
        <f t="array" ref="H170">INDEX($D$209:$BE$374,$C363,H$196)</f>
        <v>26</v>
      </c>
      <c r="I170" s="51"/>
      <c r="J170" s="54" t="str" cm="1">
        <f t="array" ref="J170">HYPERLINK(TEXT("#"&amp;INDEX($D$385:$BE$550,$C539,C$196),),INDEX($D$385:$BE$550,$C539,C$196))</f>
        <v>A125568200L</v>
      </c>
      <c r="K170" s="54" t="str" cm="1">
        <f t="array" ref="K170">HYPERLINK(TEXT("#"&amp;INDEX($D$385:$BE$550,$C539,D$196),),INDEX($D$385:$BE$550,$C539,D$196))</f>
        <v>A125562584A</v>
      </c>
      <c r="L170" s="54" t="str" cm="1">
        <f t="array" ref="L170">HYPERLINK(TEXT("#"&amp;INDEX($D$385:$BE$550,$C539,E$196),),INDEX($D$385:$BE$550,$C539,E$196))</f>
        <v>A125571008W</v>
      </c>
      <c r="M170" s="54" t="str" cm="1">
        <f t="array" ref="M170">HYPERLINK(TEXT("#"&amp;INDEX($D$385:$BE$550,$C539,F$196),),INDEX($D$385:$BE$550,$C539,F$196))</f>
        <v>A125573816F</v>
      </c>
      <c r="N170" s="54" t="str" cm="1">
        <f t="array" ref="N170">HYPERLINK(TEXT("#"&amp;INDEX($D$385:$BE$550,$C539,G$196),),INDEX($D$385:$BE$550,$C539,G$196))</f>
        <v>A125565392L</v>
      </c>
      <c r="O170" s="54" t="str" cm="1">
        <f t="array" ref="O170">HYPERLINK(TEXT("#"&amp;INDEX($D$385:$BE$550,$C539,H$196),),INDEX($D$385:$BE$550,$C539,H$196))</f>
        <v>A125565393R</v>
      </c>
      <c r="P170" s="51"/>
      <c r="Q170" s="51"/>
      <c r="R170" s="51"/>
      <c r="S170" s="51"/>
      <c r="T170" s="51"/>
      <c r="U170" s="51"/>
      <c r="V170" s="51"/>
      <c r="W170" s="51"/>
    </row>
    <row r="171" spans="1:24">
      <c r="A171" s="58"/>
      <c r="B171" s="53" t="s">
        <v>12729</v>
      </c>
      <c r="C171" s="51" cm="1">
        <f t="array" ref="C171">INDEX($D$209:$BE$374,$C364,C$196)</f>
        <v>11.074</v>
      </c>
      <c r="D171" s="51" cm="1">
        <f t="array" ref="D171">INDEX($D$209:$BE$374,$C364,D$196)</f>
        <v>16.648</v>
      </c>
      <c r="E171" s="51" cm="1">
        <f t="array" ref="E171">INDEX($D$209:$BE$374,$C364,E$196)</f>
        <v>26.965</v>
      </c>
      <c r="F171" s="51" cm="1">
        <f t="array" ref="F171">INDEX($D$209:$BE$374,$C364,F$196)</f>
        <v>34.42</v>
      </c>
      <c r="G171" s="51" cm="1">
        <f t="array" ref="G171">INDEX($D$209:$BE$374,$C364,G$196)</f>
        <v>89.106999999999999</v>
      </c>
      <c r="H171" s="51" cm="1">
        <f t="array" ref="H171">INDEX($D$209:$BE$374,$C364,H$196)</f>
        <v>26</v>
      </c>
      <c r="I171" s="51"/>
      <c r="J171" s="54" t="str" cm="1">
        <f t="array" ref="J171">HYPERLINK(TEXT("#"&amp;INDEX($D$385:$BE$550,$C540,C$196),),INDEX($D$385:$BE$550,$C540,C$196))</f>
        <v>A125568248X</v>
      </c>
      <c r="K171" s="54" t="str" cm="1">
        <f t="array" ref="K171">HYPERLINK(TEXT("#"&amp;INDEX($D$385:$BE$550,$C540,D$196),),INDEX($D$385:$BE$550,$C540,D$196))</f>
        <v>A125562632J</v>
      </c>
      <c r="L171" s="54" t="str" cm="1">
        <f t="array" ref="L171">HYPERLINK(TEXT("#"&amp;INDEX($D$385:$BE$550,$C540,E$196),),INDEX($D$385:$BE$550,$C540,E$196))</f>
        <v>A125571056R</v>
      </c>
      <c r="M171" s="54" t="str" cm="1">
        <f t="array" ref="M171">HYPERLINK(TEXT("#"&amp;INDEX($D$385:$BE$550,$C540,F$196),),INDEX($D$385:$BE$550,$C540,F$196))</f>
        <v>A125573864X</v>
      </c>
      <c r="N171" s="54" t="str" cm="1">
        <f t="array" ref="N171">HYPERLINK(TEXT("#"&amp;INDEX($D$385:$BE$550,$C540,G$196),),INDEX($D$385:$BE$550,$C540,G$196))</f>
        <v>A125565440V</v>
      </c>
      <c r="O171" s="54" t="str" cm="1">
        <f t="array" ref="O171">HYPERLINK(TEXT("#"&amp;INDEX($D$385:$BE$550,$C540,H$196),),INDEX($D$385:$BE$550,$C540,H$196))</f>
        <v>A125565441W</v>
      </c>
      <c r="P171" s="51"/>
      <c r="Q171" s="51"/>
      <c r="R171" s="51"/>
      <c r="S171" s="51"/>
      <c r="T171" s="51"/>
      <c r="U171" s="51"/>
      <c r="V171" s="51"/>
      <c r="W171" s="51"/>
    </row>
    <row r="172" spans="1:24">
      <c r="A172" s="48" t="s">
        <v>12730</v>
      </c>
      <c r="B172" s="55"/>
      <c r="C172" s="51"/>
      <c r="D172" s="51"/>
      <c r="E172" s="51"/>
      <c r="F172" s="51"/>
      <c r="G172" s="51"/>
      <c r="H172" s="51"/>
      <c r="I172" s="51"/>
      <c r="J172" s="54"/>
      <c r="K172" s="54"/>
      <c r="L172" s="54"/>
      <c r="M172" s="54"/>
      <c r="N172" s="54"/>
      <c r="O172" s="54"/>
      <c r="P172" s="51"/>
      <c r="Q172" s="51"/>
      <c r="R172" s="51"/>
      <c r="S172" s="51"/>
      <c r="T172" s="51"/>
      <c r="U172" s="51"/>
      <c r="V172" s="51"/>
      <c r="W172" s="51"/>
    </row>
    <row r="173" spans="1:24">
      <c r="A173" s="58"/>
      <c r="B173" s="53" t="s">
        <v>12731</v>
      </c>
      <c r="C173" s="51" cm="1">
        <f t="array" ref="C173">INDEX($D$209:$BE$374,$C366,C$196)</f>
        <v>27.332000000000001</v>
      </c>
      <c r="D173" s="51" cm="1">
        <f t="array" ref="D173">INDEX($D$209:$BE$374,$C366,D$196)</f>
        <v>45.853999999999999</v>
      </c>
      <c r="E173" s="51" cm="1">
        <f t="array" ref="E173">INDEX($D$209:$BE$374,$C366,E$196)</f>
        <v>66.613</v>
      </c>
      <c r="F173" s="51" cm="1">
        <f t="array" ref="F173">INDEX($D$209:$BE$374,$C366,F$196)</f>
        <v>88.733000000000004</v>
      </c>
      <c r="G173" s="51" cm="1">
        <f t="array" ref="G173">INDEX($D$209:$BE$374,$C366,G$196)</f>
        <v>228.53100000000001</v>
      </c>
      <c r="H173" s="51" cm="1">
        <f t="array" ref="H173">INDEX($D$209:$BE$374,$C366,H$196)</f>
        <v>26</v>
      </c>
      <c r="I173" s="51"/>
      <c r="J173" s="54" t="str" cm="1">
        <f t="array" ref="J173">HYPERLINK(TEXT("#"&amp;INDEX($D$385:$BE$550,$C542,C$196),),INDEX($D$385:$BE$550,$C542,C$196))</f>
        <v>A125568320F</v>
      </c>
      <c r="K173" s="54" t="str" cm="1">
        <f t="array" ref="K173">HYPERLINK(TEXT("#"&amp;INDEX($D$385:$BE$550,$C542,D$196),),INDEX($D$385:$BE$550,$C542,D$196))</f>
        <v>A125562704J</v>
      </c>
      <c r="L173" s="54" t="str" cm="1">
        <f t="array" ref="L173">HYPERLINK(TEXT("#"&amp;INDEX($D$385:$BE$550,$C542,E$196),),INDEX($D$385:$BE$550,$C542,E$196))</f>
        <v>A125571128R</v>
      </c>
      <c r="M173" s="54" t="str" cm="1">
        <f t="array" ref="M173">HYPERLINK(TEXT("#"&amp;INDEX($D$385:$BE$550,$C542,F$196),),INDEX($D$385:$BE$550,$C542,F$196))</f>
        <v>A125573936X</v>
      </c>
      <c r="N173" s="54" t="str" cm="1">
        <f t="array" ref="N173">HYPERLINK(TEXT("#"&amp;INDEX($D$385:$BE$550,$C542,G$196),),INDEX($D$385:$BE$550,$C542,G$196))</f>
        <v>A125565512V</v>
      </c>
      <c r="O173" s="54" t="str" cm="1">
        <f t="array" ref="O173">HYPERLINK(TEXT("#"&amp;INDEX($D$385:$BE$550,$C542,H$196),),INDEX($D$385:$BE$550,$C542,H$196))</f>
        <v>A125565513W</v>
      </c>
      <c r="P173" s="51"/>
      <c r="Q173" s="51"/>
      <c r="R173" s="51"/>
      <c r="S173" s="51"/>
      <c r="T173" s="51"/>
      <c r="U173" s="51"/>
      <c r="V173" s="51"/>
      <c r="W173" s="51"/>
    </row>
    <row r="174" spans="1:24">
      <c r="A174" s="58"/>
      <c r="B174" s="53" t="s">
        <v>12732</v>
      </c>
      <c r="C174" s="51" cm="1">
        <f t="array" ref="C174">INDEX($D$209:$BE$374,$C367,C$196)</f>
        <v>23.61</v>
      </c>
      <c r="D174" s="51" cm="1">
        <f t="array" ref="D174">INDEX($D$209:$BE$374,$C367,D$196)</f>
        <v>41.052</v>
      </c>
      <c r="E174" s="51" cm="1">
        <f t="array" ref="E174">INDEX($D$209:$BE$374,$C367,E$196)</f>
        <v>64.616</v>
      </c>
      <c r="F174" s="51" cm="1">
        <f t="array" ref="F174">INDEX($D$209:$BE$374,$C367,F$196)</f>
        <v>87.18</v>
      </c>
      <c r="G174" s="51" cm="1">
        <f t="array" ref="G174">INDEX($D$209:$BE$374,$C367,G$196)</f>
        <v>216.458</v>
      </c>
      <c r="H174" s="51" cm="1">
        <f t="array" ref="H174">INDEX($D$209:$BE$374,$C367,H$196)</f>
        <v>26</v>
      </c>
      <c r="I174" s="51"/>
      <c r="J174" s="54" t="str" cm="1">
        <f t="array" ref="J174">HYPERLINK(TEXT("#"&amp;INDEX($D$385:$BE$550,$C543,C$196),),INDEX($D$385:$BE$550,$C543,C$196))</f>
        <v>A125568256X</v>
      </c>
      <c r="K174" s="54" t="str" cm="1">
        <f t="array" ref="K174">HYPERLINK(TEXT("#"&amp;INDEX($D$385:$BE$550,$C543,D$196),),INDEX($D$385:$BE$550,$C543,D$196))</f>
        <v>A125562640J</v>
      </c>
      <c r="L174" s="54" t="str" cm="1">
        <f t="array" ref="L174">HYPERLINK(TEXT("#"&amp;INDEX($D$385:$BE$550,$C543,E$196),),INDEX($D$385:$BE$550,$C543,E$196))</f>
        <v>A125571064R</v>
      </c>
      <c r="M174" s="54" t="str" cm="1">
        <f t="array" ref="M174">HYPERLINK(TEXT("#"&amp;INDEX($D$385:$BE$550,$C543,F$196),),INDEX($D$385:$BE$550,$C543,F$196))</f>
        <v>A125573872X</v>
      </c>
      <c r="N174" s="54" t="str" cm="1">
        <f t="array" ref="N174">HYPERLINK(TEXT("#"&amp;INDEX($D$385:$BE$550,$C543,G$196),),INDEX($D$385:$BE$550,$C543,G$196))</f>
        <v>A125565448L</v>
      </c>
      <c r="O174" s="54" t="str" cm="1">
        <f t="array" ref="O174">HYPERLINK(TEXT("#"&amp;INDEX($D$385:$BE$550,$C543,H$196),),INDEX($D$385:$BE$550,$C543,H$196))</f>
        <v>A125565449R</v>
      </c>
      <c r="P174" s="51"/>
      <c r="Q174" s="51"/>
      <c r="R174" s="51"/>
      <c r="S174" s="51"/>
      <c r="T174" s="51"/>
      <c r="U174" s="51"/>
      <c r="V174" s="51"/>
      <c r="W174" s="51"/>
      <c r="X174" s="51"/>
    </row>
    <row r="175" spans="1:24">
      <c r="A175" s="58"/>
      <c r="B175" s="53" t="s">
        <v>12733</v>
      </c>
      <c r="C175" s="51" cm="1">
        <f t="array" ref="C175">INDEX($D$209:$BE$374,$C368,C$196)</f>
        <v>8.5250000000000004</v>
      </c>
      <c r="D175" s="51" cm="1">
        <f t="array" ref="D175">INDEX($D$209:$BE$374,$C368,D$196)</f>
        <v>12.025</v>
      </c>
      <c r="E175" s="51" cm="1">
        <f t="array" ref="E175">INDEX($D$209:$BE$374,$C368,E$196)</f>
        <v>22.95</v>
      </c>
      <c r="F175" s="51" cm="1">
        <f t="array" ref="F175">INDEX($D$209:$BE$374,$C368,F$196)</f>
        <v>25.439</v>
      </c>
      <c r="G175" s="51" cm="1">
        <f t="array" ref="G175">INDEX($D$209:$BE$374,$C368,G$196)</f>
        <v>68.938000000000002</v>
      </c>
      <c r="H175" s="51" cm="1">
        <f t="array" ref="H175">INDEX($D$209:$BE$374,$C368,H$196)</f>
        <v>24</v>
      </c>
      <c r="I175" s="51"/>
      <c r="J175" s="54" t="str" cm="1">
        <f t="array" ref="J175">HYPERLINK(TEXT("#"&amp;INDEX($D$385:$BE$550,$C544,C$196),),INDEX($D$385:$BE$550,$C544,C$196))</f>
        <v>A125568208F</v>
      </c>
      <c r="K175" s="54" t="str" cm="1">
        <f t="array" ref="K175">HYPERLINK(TEXT("#"&amp;INDEX($D$385:$BE$550,$C544,D$196),),INDEX($D$385:$BE$550,$C544,D$196))</f>
        <v>A125562592A</v>
      </c>
      <c r="L175" s="54" t="str" cm="1">
        <f t="array" ref="L175">HYPERLINK(TEXT("#"&amp;INDEX($D$385:$BE$550,$C544,E$196),),INDEX($D$385:$BE$550,$C544,E$196))</f>
        <v>A125571016W</v>
      </c>
      <c r="M175" s="54" t="str" cm="1">
        <f t="array" ref="M175">HYPERLINK(TEXT("#"&amp;INDEX($D$385:$BE$550,$C544,F$196),),INDEX($D$385:$BE$550,$C544,F$196))</f>
        <v>A125573824F</v>
      </c>
      <c r="N175" s="54" t="str" cm="1">
        <f t="array" ref="N175">HYPERLINK(TEXT("#"&amp;INDEX($D$385:$BE$550,$C544,G$196),),INDEX($D$385:$BE$550,$C544,G$196))</f>
        <v>A125565400A</v>
      </c>
      <c r="O175" s="54" t="str" cm="1">
        <f t="array" ref="O175">HYPERLINK(TEXT("#"&amp;INDEX($D$385:$BE$550,$C544,H$196),),INDEX($D$385:$BE$550,$C544,H$196))</f>
        <v>A125565401C</v>
      </c>
      <c r="P175" s="51"/>
      <c r="Q175" s="51"/>
      <c r="R175" s="51"/>
      <c r="S175" s="51"/>
      <c r="T175" s="51"/>
      <c r="U175" s="51"/>
    </row>
    <row r="176" spans="1:24">
      <c r="A176" s="58"/>
      <c r="B176" s="53" t="s">
        <v>12734</v>
      </c>
      <c r="C176" s="51" cm="1">
        <f t="array" ref="C176">INDEX($D$209:$BE$374,$C369,C$196)</f>
        <v>3.887</v>
      </c>
      <c r="D176" s="51" cm="1">
        <f t="array" ref="D176">INDEX($D$209:$BE$374,$C369,D$196)</f>
        <v>1.6040000000000001</v>
      </c>
      <c r="E176" s="51" cm="1">
        <f t="array" ref="E176">INDEX($D$209:$BE$374,$C369,E$196)</f>
        <v>2.9729999999999999</v>
      </c>
      <c r="F176" s="51" cm="1">
        <f t="array" ref="F176">INDEX($D$209:$BE$374,$C369,F$196)</f>
        <v>7.7220000000000004</v>
      </c>
      <c r="G176" s="51" cm="1">
        <f t="array" ref="G176">INDEX($D$209:$BE$374,$C369,G$196)</f>
        <v>16.187000000000001</v>
      </c>
      <c r="H176" s="51" cm="1">
        <f t="array" ref="H176">INDEX($D$209:$BE$374,$C369,H$196)</f>
        <v>33.35</v>
      </c>
      <c r="I176" s="51"/>
      <c r="J176" s="54" t="str" cm="1">
        <f t="array" ref="J176">HYPERLINK(TEXT("#"&amp;INDEX($D$385:$BE$550,$C545,C$196),),INDEX($D$385:$BE$550,$C545,C$196))</f>
        <v>A125568368T</v>
      </c>
      <c r="K176" s="54" t="str" cm="1">
        <f t="array" ref="K176">HYPERLINK(TEXT("#"&amp;INDEX($D$385:$BE$550,$C545,D$196),),INDEX($D$385:$BE$550,$C545,D$196))</f>
        <v>A125562752A</v>
      </c>
      <c r="L176" s="54" t="str" cm="1">
        <f t="array" ref="L176">HYPERLINK(TEXT("#"&amp;INDEX($D$385:$BE$550,$C545,E$196),),INDEX($D$385:$BE$550,$C545,E$196))</f>
        <v>A125571176J</v>
      </c>
      <c r="M176" s="54" t="str" cm="1">
        <f t="array" ref="M176">HYPERLINK(TEXT("#"&amp;INDEX($D$385:$BE$550,$C545,F$196),),INDEX($D$385:$BE$550,$C545,F$196))</f>
        <v>A125573984T</v>
      </c>
      <c r="N176" s="54" t="str" cm="1">
        <f t="array" ref="N176">HYPERLINK(TEXT("#"&amp;INDEX($D$385:$BE$550,$C545,G$196),),INDEX($D$385:$BE$550,$C545,G$196))</f>
        <v>A125565560L</v>
      </c>
      <c r="O176" s="54" t="str" cm="1">
        <f t="array" ref="O176">HYPERLINK(TEXT("#"&amp;INDEX($D$385:$BE$550,$C545,H$196),),INDEX($D$385:$BE$550,$C545,H$196))</f>
        <v>A125565561R</v>
      </c>
      <c r="P176" s="51"/>
      <c r="Q176" s="51"/>
      <c r="R176" s="51"/>
      <c r="S176" s="51"/>
      <c r="T176" s="51"/>
      <c r="U176" s="51"/>
    </row>
    <row r="177" spans="1:21">
      <c r="A177" s="48" t="s">
        <v>12735</v>
      </c>
      <c r="B177" s="55"/>
      <c r="C177" s="51"/>
      <c r="D177" s="51"/>
      <c r="E177" s="51"/>
      <c r="F177" s="51"/>
      <c r="G177" s="51"/>
      <c r="H177" s="51"/>
      <c r="I177" s="51"/>
      <c r="J177" s="54"/>
      <c r="K177" s="54"/>
      <c r="L177" s="54"/>
      <c r="M177" s="54"/>
      <c r="N177" s="54"/>
      <c r="O177" s="54"/>
      <c r="P177" s="51"/>
      <c r="Q177" s="51"/>
      <c r="R177" s="51"/>
      <c r="S177" s="51"/>
      <c r="T177" s="51"/>
      <c r="U177" s="51"/>
    </row>
    <row r="178" spans="1:21">
      <c r="A178" s="52"/>
      <c r="B178" s="53" t="s">
        <v>12736</v>
      </c>
      <c r="C178" s="51" cm="1">
        <f t="array" ref="C178">INDEX($D$209:$BE$374,$C371,C$196)</f>
        <v>16.300999999999998</v>
      </c>
      <c r="D178" s="51" cm="1">
        <f t="array" ref="D178">INDEX($D$209:$BE$374,$C371,D$196)</f>
        <v>26.555</v>
      </c>
      <c r="E178" s="51" cm="1">
        <f t="array" ref="E178">INDEX($D$209:$BE$374,$C371,E$196)</f>
        <v>36.229999999999997</v>
      </c>
      <c r="F178" s="51" cm="1">
        <f t="array" ref="F178">INDEX($D$209:$BE$374,$C371,F$196)</f>
        <v>54.625</v>
      </c>
      <c r="G178" s="51" cm="1">
        <f t="array" ref="G178">INDEX($D$209:$BE$374,$C371,G$196)</f>
        <v>133.71100000000001</v>
      </c>
      <c r="H178" s="51" cm="1">
        <f t="array" ref="H178">INDEX($D$209:$BE$374,$C371,H$196)</f>
        <v>26</v>
      </c>
      <c r="I178" s="51"/>
      <c r="J178" s="54" t="str" cm="1">
        <f t="array" ref="J178">HYPERLINK(TEXT("#"&amp;INDEX($D$385:$BE$550,$C547,C$196),),INDEX($D$385:$BE$550,$C547,C$196))</f>
        <v>A125568328X</v>
      </c>
      <c r="K178" s="54" t="str" cm="1">
        <f t="array" ref="K178">HYPERLINK(TEXT("#"&amp;INDEX($D$385:$BE$550,$C547,D$196),),INDEX($D$385:$BE$550,$C547,D$196))</f>
        <v>A125562712J</v>
      </c>
      <c r="L178" s="54" t="str" cm="1">
        <f t="array" ref="L178">HYPERLINK(TEXT("#"&amp;INDEX($D$385:$BE$550,$C547,E$196),),INDEX($D$385:$BE$550,$C547,E$196))</f>
        <v>A125571136R</v>
      </c>
      <c r="M178" s="54" t="str" cm="1">
        <f t="array" ref="M178">HYPERLINK(TEXT("#"&amp;INDEX($D$385:$BE$550,$C547,F$196),),INDEX($D$385:$BE$550,$C547,F$196))</f>
        <v>A125573944X</v>
      </c>
      <c r="N178" s="54" t="str" cm="1">
        <f t="array" ref="N178">HYPERLINK(TEXT("#"&amp;INDEX($D$385:$BE$550,$C547,G$196),),INDEX($D$385:$BE$550,$C547,G$196))</f>
        <v>A125565520V</v>
      </c>
      <c r="O178" s="54" t="str" cm="1">
        <f t="array" ref="O178">HYPERLINK(TEXT("#"&amp;INDEX($D$385:$BE$550,$C547,H$196),),INDEX($D$385:$BE$550,$C547,H$196))</f>
        <v>A125565521W</v>
      </c>
      <c r="P178" s="51"/>
      <c r="Q178" s="51"/>
      <c r="R178" s="51"/>
      <c r="S178" s="51"/>
      <c r="T178" s="51"/>
      <c r="U178" s="51"/>
    </row>
    <row r="179" spans="1:21">
      <c r="A179" s="52"/>
      <c r="B179" s="53" t="s">
        <v>12737</v>
      </c>
      <c r="C179" s="51" cm="1">
        <f t="array" ref="C179">INDEX($D$209:$BE$374,$C372,C$196)</f>
        <v>32.052999999999997</v>
      </c>
      <c r="D179" s="51" cm="1">
        <f t="array" ref="D179">INDEX($D$209:$BE$374,$C372,D$196)</f>
        <v>56.195</v>
      </c>
      <c r="E179" s="51" cm="1">
        <f t="array" ref="E179">INDEX($D$209:$BE$374,$C372,E$196)</f>
        <v>83.563999999999993</v>
      </c>
      <c r="F179" s="51" cm="1">
        <f t="array" ref="F179">INDEX($D$209:$BE$374,$C372,F$196)</f>
        <v>110.54</v>
      </c>
      <c r="G179" s="51" cm="1">
        <f t="array" ref="G179">INDEX($D$209:$BE$374,$C372,G$196)</f>
        <v>282.351</v>
      </c>
      <c r="H179" s="51" cm="1">
        <f t="array" ref="H179">INDEX($D$209:$BE$374,$C372,H$196)</f>
        <v>26</v>
      </c>
      <c r="I179" s="51"/>
      <c r="J179" s="54" t="str" cm="1">
        <f t="array" ref="J179">HYPERLINK(TEXT("#"&amp;INDEX($D$385:$BE$550,$C548,C$196),),INDEX($D$385:$BE$550,$C548,C$196))</f>
        <v>A125568336X</v>
      </c>
      <c r="K179" s="54" t="str" cm="1">
        <f t="array" ref="K179">HYPERLINK(TEXT("#"&amp;INDEX($D$385:$BE$550,$C548,D$196),),INDEX($D$385:$BE$550,$C548,D$196))</f>
        <v>A125562720J</v>
      </c>
      <c r="L179" s="54" t="str" cm="1">
        <f t="array" ref="L179">HYPERLINK(TEXT("#"&amp;INDEX($D$385:$BE$550,$C548,E$196),),INDEX($D$385:$BE$550,$C548,E$196))</f>
        <v>A125571144R</v>
      </c>
      <c r="M179" s="54" t="str" cm="1">
        <f t="array" ref="M179">HYPERLINK(TEXT("#"&amp;INDEX($D$385:$BE$550,$C548,F$196),),INDEX($D$385:$BE$550,$C548,F$196))</f>
        <v>A125573952X</v>
      </c>
      <c r="N179" s="54" t="str" cm="1">
        <f t="array" ref="N179">HYPERLINK(TEXT("#"&amp;INDEX($D$385:$BE$550,$C548,G$196),),INDEX($D$385:$BE$550,$C548,G$196))</f>
        <v>A125565528L</v>
      </c>
      <c r="O179" s="54" t="str" cm="1">
        <f t="array" ref="O179">HYPERLINK(TEXT("#"&amp;INDEX($D$385:$BE$550,$C548,H$196),),INDEX($D$385:$BE$550,$C548,H$196))</f>
        <v>A125565529R</v>
      </c>
      <c r="P179" s="51"/>
      <c r="Q179" s="51"/>
      <c r="R179" s="51"/>
      <c r="S179" s="51"/>
      <c r="T179" s="51"/>
      <c r="U179" s="51"/>
    </row>
    <row r="180" spans="1:21">
      <c r="A180" s="52"/>
      <c r="B180" s="53" t="s">
        <v>12738</v>
      </c>
      <c r="C180" s="51" cm="1">
        <f t="array" ref="C180">INDEX($D$209:$BE$374,$C373,C$196)</f>
        <v>14.999000000000001</v>
      </c>
      <c r="D180" s="51" cm="1">
        <f t="array" ref="D180">INDEX($D$209:$BE$374,$C373,D$196)</f>
        <v>17.785</v>
      </c>
      <c r="E180" s="51" cm="1">
        <f t="array" ref="E180">INDEX($D$209:$BE$374,$C373,E$196)</f>
        <v>37.359000000000002</v>
      </c>
      <c r="F180" s="51" cm="1">
        <f t="array" ref="F180">INDEX($D$209:$BE$374,$C373,F$196)</f>
        <v>43.908999999999999</v>
      </c>
      <c r="G180" s="51" cm="1">
        <f t="array" ref="G180">INDEX($D$209:$BE$374,$C373,G$196)</f>
        <v>114.05200000000001</v>
      </c>
      <c r="H180" s="51" cm="1">
        <f t="array" ref="H180">INDEX($D$209:$BE$374,$C373,H$196)</f>
        <v>26</v>
      </c>
      <c r="I180" s="51"/>
      <c r="J180" s="54" t="str" cm="1">
        <f t="array" ref="J180">HYPERLINK(TEXT("#"&amp;INDEX($D$385:$BE$550,$C549,C$196),),INDEX($D$385:$BE$550,$C549,C$196))</f>
        <v>A125568440X</v>
      </c>
      <c r="K180" s="54" t="str" cm="1">
        <f t="array" ref="K180">HYPERLINK(TEXT("#"&amp;INDEX($D$385:$BE$550,$C549,D$196),),INDEX($D$385:$BE$550,$C549,D$196))</f>
        <v>A125562824A</v>
      </c>
      <c r="L180" s="54" t="str" cm="1">
        <f t="array" ref="L180">HYPERLINK(TEXT("#"&amp;INDEX($D$385:$BE$550,$C549,E$196),),INDEX($D$385:$BE$550,$C549,E$196))</f>
        <v>A125571248J</v>
      </c>
      <c r="M180" s="54" t="str" cm="1">
        <f t="array" ref="M180">HYPERLINK(TEXT("#"&amp;INDEX($D$385:$BE$550,$C549,F$196),),INDEX($D$385:$BE$550,$C549,F$196))</f>
        <v>A125574056V</v>
      </c>
      <c r="N180" s="54" t="str" cm="1">
        <f t="array" ref="N180">HYPERLINK(TEXT("#"&amp;INDEX($D$385:$BE$550,$C549,G$196),),INDEX($D$385:$BE$550,$C549,G$196))</f>
        <v>A125565632L</v>
      </c>
      <c r="O180" s="54" t="str" cm="1">
        <f t="array" ref="O180">HYPERLINK(TEXT("#"&amp;INDEX($D$385:$BE$550,$C549,H$196),),INDEX($D$385:$BE$550,$C549,H$196))</f>
        <v>A125565633R</v>
      </c>
      <c r="P180" s="51"/>
      <c r="Q180" s="51"/>
      <c r="R180" s="51"/>
      <c r="S180" s="51"/>
      <c r="T180" s="51"/>
      <c r="U180" s="51"/>
    </row>
    <row r="181" spans="1:21">
      <c r="A181" s="48" t="s">
        <v>12681</v>
      </c>
      <c r="B181" s="60"/>
      <c r="C181" s="61" cm="1">
        <f t="array" ref="C181">INDEX($D$209:$BE$374,$C374,C$196)</f>
        <v>63.353000000000002</v>
      </c>
      <c r="D181" s="61" cm="1">
        <f t="array" ref="D181">INDEX($D$209:$BE$374,$C374,D$196)</f>
        <v>100.535</v>
      </c>
      <c r="E181" s="61" cm="1">
        <f t="array" ref="E181">INDEX($D$209:$BE$374,$C374,E$196)</f>
        <v>157.15199999999999</v>
      </c>
      <c r="F181" s="61" cm="1">
        <f t="array" ref="F181">INDEX($D$209:$BE$374,$C374,F$196)</f>
        <v>209.07400000000001</v>
      </c>
      <c r="G181" s="61" cm="1">
        <f t="array" ref="G181">INDEX($D$209:$BE$374,$C374,G$196)</f>
        <v>530.11400000000003</v>
      </c>
      <c r="H181" s="61" cm="1">
        <f t="array" ref="H181">INDEX($D$209:$BE$374,$C374,H$196)</f>
        <v>26</v>
      </c>
      <c r="I181" s="51"/>
      <c r="J181" s="54" t="str" cm="1">
        <f t="array" ref="J181">HYPERLINK(TEXT("#"&amp;INDEX($D$385:$BE$550,$C550,C$196),),INDEX($D$385:$BE$550,$C550,C$196))</f>
        <v>A125568168X</v>
      </c>
      <c r="K181" s="54" t="str" cm="1">
        <f t="array" ref="K181">HYPERLINK(TEXT("#"&amp;INDEX($D$385:$BE$550,$C550,D$196),),INDEX($D$385:$BE$550,$C550,D$196))</f>
        <v>A125562552J</v>
      </c>
      <c r="L181" s="54" t="str" cm="1">
        <f t="array" ref="L181">HYPERLINK(TEXT("#"&amp;INDEX($D$385:$BE$550,$C550,E$196),),INDEX($D$385:$BE$550,$C550,E$196))</f>
        <v>A125570976L</v>
      </c>
      <c r="M181" s="54" t="str" cm="1">
        <f t="array" ref="M181">HYPERLINK(TEXT("#"&amp;INDEX($D$385:$BE$550,$C550,F$196),),INDEX($D$385:$BE$550,$C550,F$196))</f>
        <v>A125573784X</v>
      </c>
      <c r="N181" s="54" t="str" cm="1">
        <f t="array" ref="N181">HYPERLINK(TEXT("#"&amp;INDEX($D$385:$BE$550,$C550,G$196),),INDEX($D$385:$BE$550,$C550,G$196))</f>
        <v>A125565360V</v>
      </c>
      <c r="O181" s="54" t="str" cm="1">
        <f t="array" ref="O181">HYPERLINK(TEXT("#"&amp;INDEX($D$385:$BE$550,$C550,H$196),),INDEX($D$385:$BE$550,$C550,H$196))</f>
        <v>A125565361W</v>
      </c>
      <c r="P181" s="51"/>
      <c r="Q181" s="51"/>
      <c r="R181" s="51"/>
      <c r="S181" s="51"/>
      <c r="T181" s="51"/>
      <c r="U181" s="51"/>
    </row>
    <row r="182" spans="1:21">
      <c r="A182" s="62"/>
      <c r="B182" s="63"/>
      <c r="C182" s="61"/>
      <c r="D182" s="61"/>
      <c r="E182" s="61"/>
      <c r="F182" s="61"/>
      <c r="G182" s="61"/>
      <c r="H182" s="6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</row>
    <row r="183" spans="1:21">
      <c r="A183" s="62"/>
      <c r="B183" s="63"/>
      <c r="C183" s="61"/>
      <c r="D183" s="61"/>
      <c r="E183" s="61"/>
      <c r="F183" s="61"/>
      <c r="G183" s="61"/>
      <c r="H183" s="6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</row>
    <row r="184" spans="1:21">
      <c r="A184" s="64" t="str">
        <f ca="1">Contents!B26</f>
        <v>© Commonwealth of Australia 2024</v>
      </c>
      <c r="B184" s="63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</row>
    <row r="185" spans="1:21">
      <c r="A185" s="64"/>
      <c r="B185" s="63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</row>
    <row r="186" spans="1:21" hidden="1">
      <c r="A186" s="65"/>
      <c r="B186" s="66" t="s">
        <v>12673</v>
      </c>
      <c r="C186" s="67">
        <v>1</v>
      </c>
      <c r="D186" s="68"/>
      <c r="E186" s="68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hidden="1">
      <c r="A187" s="65"/>
      <c r="B187" s="66" t="s">
        <v>12686</v>
      </c>
      <c r="C187" s="67">
        <f>C186+6</f>
        <v>7</v>
      </c>
      <c r="D187" s="68"/>
      <c r="E187" s="68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hidden="1">
      <c r="A188" s="65"/>
      <c r="B188" s="66" t="s">
        <v>12687</v>
      </c>
      <c r="C188" s="67">
        <f t="shared" ref="C188:C194" si="0">C187+6</f>
        <v>13</v>
      </c>
      <c r="D188" s="68"/>
      <c r="E188" s="68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</row>
    <row r="189" spans="1:21" hidden="1">
      <c r="A189" s="65"/>
      <c r="B189" s="66" t="s">
        <v>12688</v>
      </c>
      <c r="C189" s="67">
        <f t="shared" si="0"/>
        <v>19</v>
      </c>
      <c r="D189" s="68"/>
      <c r="E189" s="68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</row>
    <row r="190" spans="1:21" hidden="1">
      <c r="A190" s="65"/>
      <c r="B190" s="66" t="s">
        <v>12689</v>
      </c>
      <c r="C190" s="67">
        <f t="shared" si="0"/>
        <v>25</v>
      </c>
      <c r="D190" s="68"/>
      <c r="E190" s="68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</row>
    <row r="191" spans="1:21" hidden="1">
      <c r="A191" s="65"/>
      <c r="B191" s="66" t="s">
        <v>12690</v>
      </c>
      <c r="C191" s="67">
        <f t="shared" si="0"/>
        <v>31</v>
      </c>
      <c r="D191" s="68"/>
      <c r="E191" s="68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hidden="1">
      <c r="A192" s="65"/>
      <c r="B192" s="66" t="s">
        <v>12691</v>
      </c>
      <c r="C192" s="67">
        <f t="shared" si="0"/>
        <v>37</v>
      </c>
      <c r="D192" s="68"/>
      <c r="E192" s="68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57" hidden="1">
      <c r="A193" s="65"/>
      <c r="B193" s="66" t="s">
        <v>12692</v>
      </c>
      <c r="C193" s="67">
        <f t="shared" si="0"/>
        <v>43</v>
      </c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</row>
    <row r="194" spans="1:57" hidden="1">
      <c r="A194" s="65"/>
      <c r="B194" s="66" t="s">
        <v>12693</v>
      </c>
      <c r="C194" s="67">
        <f t="shared" si="0"/>
        <v>49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</row>
    <row r="195" spans="1:57" hidden="1">
      <c r="A195" s="65"/>
      <c r="B195" s="63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</row>
    <row r="196" spans="1:57" hidden="1">
      <c r="A196" s="65"/>
      <c r="B196" s="63"/>
      <c r="C196" s="67">
        <f>VLOOKUP(C10,B186:C194,2,FALSE)</f>
        <v>1</v>
      </c>
      <c r="D196" s="67">
        <f>C196+1</f>
        <v>2</v>
      </c>
      <c r="E196" s="67">
        <f>D196+1</f>
        <v>3</v>
      </c>
      <c r="F196" s="67">
        <f t="shared" ref="F196:H196" si="1">E196+1</f>
        <v>4</v>
      </c>
      <c r="G196" s="67">
        <f t="shared" si="1"/>
        <v>5</v>
      </c>
      <c r="H196" s="67">
        <f t="shared" si="1"/>
        <v>6</v>
      </c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57" hidden="1">
      <c r="A197" s="65"/>
      <c r="B197" s="63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57" hidden="1">
      <c r="A198" s="65"/>
      <c r="B198" s="63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</row>
    <row r="199" spans="1:57" hidden="1">
      <c r="A199" s="65"/>
      <c r="B199" s="63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</row>
    <row r="200" spans="1:57" hidden="1">
      <c r="A200" s="65"/>
      <c r="B200" s="63"/>
      <c r="C200" s="63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1:57" hidden="1">
      <c r="A201" s="65"/>
      <c r="B201" s="63"/>
      <c r="C201" s="63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1:57" hidden="1">
      <c r="A202" s="65"/>
      <c r="B202" s="63"/>
      <c r="C202" s="63"/>
      <c r="D202" s="67">
        <v>1</v>
      </c>
      <c r="E202" s="67">
        <v>2</v>
      </c>
      <c r="F202" s="67">
        <v>3</v>
      </c>
      <c r="G202" s="67">
        <v>4</v>
      </c>
      <c r="H202" s="67">
        <v>5</v>
      </c>
      <c r="I202" s="67">
        <v>6</v>
      </c>
      <c r="J202" s="67">
        <v>7</v>
      </c>
      <c r="K202" s="67">
        <v>8</v>
      </c>
      <c r="L202" s="67">
        <v>9</v>
      </c>
      <c r="M202" s="67">
        <v>10</v>
      </c>
      <c r="N202" s="67">
        <v>11</v>
      </c>
      <c r="O202" s="67">
        <v>12</v>
      </c>
      <c r="P202" s="67">
        <v>13</v>
      </c>
      <c r="Q202" s="67">
        <v>14</v>
      </c>
      <c r="R202" s="67">
        <v>15</v>
      </c>
      <c r="S202" s="67">
        <v>16</v>
      </c>
      <c r="T202" s="67">
        <v>17</v>
      </c>
      <c r="U202" s="67">
        <v>18</v>
      </c>
      <c r="V202" s="67">
        <v>19</v>
      </c>
      <c r="W202" s="67">
        <v>20</v>
      </c>
      <c r="X202" s="67">
        <v>21</v>
      </c>
      <c r="Y202" s="67">
        <v>22</v>
      </c>
      <c r="Z202" s="67">
        <v>23</v>
      </c>
      <c r="AA202" s="67">
        <v>24</v>
      </c>
      <c r="AB202" s="67">
        <v>25</v>
      </c>
      <c r="AC202" s="67">
        <v>26</v>
      </c>
      <c r="AD202" s="67">
        <v>27</v>
      </c>
      <c r="AE202" s="67">
        <v>28</v>
      </c>
      <c r="AF202" s="67">
        <v>29</v>
      </c>
      <c r="AG202" s="67">
        <v>30</v>
      </c>
      <c r="AH202" s="67">
        <v>31</v>
      </c>
      <c r="AI202" s="67">
        <v>32</v>
      </c>
      <c r="AJ202" s="67">
        <v>33</v>
      </c>
      <c r="AK202" s="67">
        <v>34</v>
      </c>
      <c r="AL202" s="67">
        <v>35</v>
      </c>
      <c r="AM202" s="67">
        <v>36</v>
      </c>
      <c r="AN202" s="67">
        <v>37</v>
      </c>
      <c r="AO202" s="67">
        <v>38</v>
      </c>
      <c r="AP202" s="67">
        <v>39</v>
      </c>
      <c r="AQ202" s="67">
        <v>40</v>
      </c>
      <c r="AR202" s="67">
        <v>41</v>
      </c>
      <c r="AS202" s="67">
        <v>42</v>
      </c>
      <c r="AT202" s="67">
        <v>43</v>
      </c>
      <c r="AU202" s="67">
        <v>44</v>
      </c>
      <c r="AV202" s="67">
        <v>45</v>
      </c>
      <c r="AW202" s="67">
        <v>46</v>
      </c>
      <c r="AX202" s="67">
        <v>47</v>
      </c>
      <c r="AY202" s="67">
        <v>48</v>
      </c>
      <c r="AZ202" s="67">
        <v>49</v>
      </c>
      <c r="BA202" s="67">
        <v>50</v>
      </c>
      <c r="BB202" s="67">
        <v>51</v>
      </c>
      <c r="BC202" s="67">
        <v>52</v>
      </c>
      <c r="BD202" s="67">
        <v>53</v>
      </c>
      <c r="BE202" s="67">
        <v>54</v>
      </c>
    </row>
    <row r="203" spans="1:57" ht="15" hidden="1" customHeight="1">
      <c r="A203" s="36"/>
      <c r="B203" s="36"/>
      <c r="C203" s="36"/>
      <c r="D203" s="88" t="s">
        <v>12673</v>
      </c>
      <c r="E203" s="88"/>
      <c r="F203" s="88"/>
      <c r="G203" s="88"/>
      <c r="H203" s="88"/>
      <c r="I203" s="88"/>
      <c r="J203" s="88" t="s">
        <v>12686</v>
      </c>
      <c r="K203" s="88"/>
      <c r="L203" s="88"/>
      <c r="M203" s="88"/>
      <c r="N203" s="88"/>
      <c r="O203" s="88"/>
      <c r="P203" s="88" t="s">
        <v>12687</v>
      </c>
      <c r="Q203" s="88"/>
      <c r="R203" s="88"/>
      <c r="S203" s="88"/>
      <c r="T203" s="88"/>
      <c r="U203" s="88"/>
      <c r="V203" s="88" t="s">
        <v>12688</v>
      </c>
      <c r="W203" s="88"/>
      <c r="X203" s="88"/>
      <c r="Y203" s="88"/>
      <c r="Z203" s="88"/>
      <c r="AA203" s="88"/>
      <c r="AB203" s="88" t="s">
        <v>12689</v>
      </c>
      <c r="AC203" s="88"/>
      <c r="AD203" s="88"/>
      <c r="AE203" s="88"/>
      <c r="AF203" s="88"/>
      <c r="AG203" s="88"/>
      <c r="AH203" s="88" t="s">
        <v>12690</v>
      </c>
      <c r="AI203" s="88"/>
      <c r="AJ203" s="88"/>
      <c r="AK203" s="88"/>
      <c r="AL203" s="88"/>
      <c r="AM203" s="88"/>
      <c r="AN203" s="88" t="s">
        <v>12691</v>
      </c>
      <c r="AO203" s="88"/>
      <c r="AP203" s="88"/>
      <c r="AQ203" s="88"/>
      <c r="AR203" s="88"/>
      <c r="AS203" s="88"/>
      <c r="AT203" s="88" t="s">
        <v>12692</v>
      </c>
      <c r="AU203" s="88"/>
      <c r="AV203" s="88"/>
      <c r="AW203" s="88"/>
      <c r="AX203" s="88"/>
      <c r="AY203" s="88"/>
      <c r="AZ203" s="89" t="s">
        <v>12741</v>
      </c>
      <c r="BA203" s="89"/>
      <c r="BB203" s="89"/>
      <c r="BC203" s="89"/>
      <c r="BD203" s="89"/>
      <c r="BE203" s="89"/>
    </row>
    <row r="204" spans="1:57" ht="15" hidden="1" customHeight="1">
      <c r="A204" s="36"/>
      <c r="B204" s="36"/>
      <c r="C204" s="36"/>
      <c r="D204" s="86" t="s">
        <v>12675</v>
      </c>
      <c r="E204" s="86"/>
      <c r="F204" s="86"/>
      <c r="G204" s="86"/>
      <c r="H204" s="86"/>
      <c r="I204" s="90" t="s">
        <v>12676</v>
      </c>
      <c r="J204" s="86" t="s">
        <v>12675</v>
      </c>
      <c r="K204" s="86"/>
      <c r="L204" s="86"/>
      <c r="M204" s="86"/>
      <c r="N204" s="86"/>
      <c r="O204" s="90" t="s">
        <v>12676</v>
      </c>
      <c r="P204" s="86" t="s">
        <v>12675</v>
      </c>
      <c r="Q204" s="86"/>
      <c r="R204" s="86"/>
      <c r="S204" s="86"/>
      <c r="T204" s="86"/>
      <c r="U204" s="90" t="s">
        <v>12676</v>
      </c>
      <c r="V204" s="86" t="s">
        <v>12675</v>
      </c>
      <c r="W204" s="86"/>
      <c r="X204" s="86"/>
      <c r="Y204" s="86"/>
      <c r="Z204" s="86"/>
      <c r="AA204" s="90" t="s">
        <v>12676</v>
      </c>
      <c r="AB204" s="86" t="s">
        <v>12675</v>
      </c>
      <c r="AC204" s="86"/>
      <c r="AD204" s="86"/>
      <c r="AE204" s="86"/>
      <c r="AF204" s="86"/>
      <c r="AG204" s="90" t="s">
        <v>12676</v>
      </c>
      <c r="AH204" s="86" t="s">
        <v>12675</v>
      </c>
      <c r="AI204" s="86"/>
      <c r="AJ204" s="86"/>
      <c r="AK204" s="86"/>
      <c r="AL204" s="86"/>
      <c r="AM204" s="90" t="s">
        <v>12676</v>
      </c>
      <c r="AN204" s="86" t="s">
        <v>12675</v>
      </c>
      <c r="AO204" s="86"/>
      <c r="AP204" s="86"/>
      <c r="AQ204" s="86"/>
      <c r="AR204" s="86"/>
      <c r="AS204" s="90" t="s">
        <v>12676</v>
      </c>
      <c r="AT204" s="86" t="s">
        <v>12675</v>
      </c>
      <c r="AU204" s="86"/>
      <c r="AV204" s="86"/>
      <c r="AW204" s="86"/>
      <c r="AX204" s="86"/>
      <c r="AY204" s="90" t="s">
        <v>12676</v>
      </c>
      <c r="AZ204" s="86" t="s">
        <v>12675</v>
      </c>
      <c r="BA204" s="86"/>
      <c r="BB204" s="86"/>
      <c r="BC204" s="86"/>
      <c r="BD204" s="86"/>
      <c r="BE204" s="90" t="s">
        <v>12676</v>
      </c>
    </row>
    <row r="205" spans="1:57" ht="33.75" hidden="1">
      <c r="A205" s="36"/>
      <c r="B205" s="36"/>
      <c r="C205" s="36"/>
      <c r="D205" s="43" t="s">
        <v>12677</v>
      </c>
      <c r="E205" s="43" t="s">
        <v>12678</v>
      </c>
      <c r="F205" s="43" t="s">
        <v>12679</v>
      </c>
      <c r="G205" s="43" t="s">
        <v>12680</v>
      </c>
      <c r="H205" s="42" t="s">
        <v>12681</v>
      </c>
      <c r="I205" s="87"/>
      <c r="J205" s="43" t="s">
        <v>12677</v>
      </c>
      <c r="K205" s="43" t="s">
        <v>12678</v>
      </c>
      <c r="L205" s="43" t="s">
        <v>12679</v>
      </c>
      <c r="M205" s="43" t="s">
        <v>12680</v>
      </c>
      <c r="N205" s="42" t="s">
        <v>12681</v>
      </c>
      <c r="O205" s="87"/>
      <c r="P205" s="43" t="s">
        <v>12677</v>
      </c>
      <c r="Q205" s="43" t="s">
        <v>12678</v>
      </c>
      <c r="R205" s="43" t="s">
        <v>12679</v>
      </c>
      <c r="S205" s="43" t="s">
        <v>12680</v>
      </c>
      <c r="T205" s="42" t="s">
        <v>12681</v>
      </c>
      <c r="U205" s="87"/>
      <c r="V205" s="43" t="s">
        <v>12677</v>
      </c>
      <c r="W205" s="43" t="s">
        <v>12678</v>
      </c>
      <c r="X205" s="43" t="s">
        <v>12679</v>
      </c>
      <c r="Y205" s="43" t="s">
        <v>12680</v>
      </c>
      <c r="Z205" s="42" t="s">
        <v>12681</v>
      </c>
      <c r="AA205" s="87"/>
      <c r="AB205" s="43" t="s">
        <v>12677</v>
      </c>
      <c r="AC205" s="43" t="s">
        <v>12678</v>
      </c>
      <c r="AD205" s="43" t="s">
        <v>12679</v>
      </c>
      <c r="AE205" s="43" t="s">
        <v>12680</v>
      </c>
      <c r="AF205" s="42" t="s">
        <v>12681</v>
      </c>
      <c r="AG205" s="87"/>
      <c r="AH205" s="43" t="s">
        <v>12677</v>
      </c>
      <c r="AI205" s="43" t="s">
        <v>12678</v>
      </c>
      <c r="AJ205" s="43" t="s">
        <v>12679</v>
      </c>
      <c r="AK205" s="43" t="s">
        <v>12680</v>
      </c>
      <c r="AL205" s="42" t="s">
        <v>12681</v>
      </c>
      <c r="AM205" s="87"/>
      <c r="AN205" s="43" t="s">
        <v>12677</v>
      </c>
      <c r="AO205" s="43" t="s">
        <v>12678</v>
      </c>
      <c r="AP205" s="43" t="s">
        <v>12679</v>
      </c>
      <c r="AQ205" s="43" t="s">
        <v>12680</v>
      </c>
      <c r="AR205" s="42" t="s">
        <v>12681</v>
      </c>
      <c r="AS205" s="87"/>
      <c r="AT205" s="43" t="s">
        <v>12677</v>
      </c>
      <c r="AU205" s="43" t="s">
        <v>12678</v>
      </c>
      <c r="AV205" s="43" t="s">
        <v>12679</v>
      </c>
      <c r="AW205" s="43" t="s">
        <v>12680</v>
      </c>
      <c r="AX205" s="42" t="s">
        <v>12681</v>
      </c>
      <c r="AY205" s="87"/>
      <c r="AZ205" s="43" t="s">
        <v>12677</v>
      </c>
      <c r="BA205" s="43" t="s">
        <v>12678</v>
      </c>
      <c r="BB205" s="43" t="s">
        <v>12679</v>
      </c>
      <c r="BC205" s="43" t="s">
        <v>12680</v>
      </c>
      <c r="BD205" s="42" t="s">
        <v>12681</v>
      </c>
      <c r="BE205" s="87"/>
    </row>
    <row r="206" spans="1:57" hidden="1">
      <c r="A206" s="36"/>
      <c r="B206" s="36"/>
      <c r="C206" s="36"/>
      <c r="D206" s="44" t="s">
        <v>12682</v>
      </c>
      <c r="E206" s="44" t="s">
        <v>12682</v>
      </c>
      <c r="F206" s="44" t="s">
        <v>12682</v>
      </c>
      <c r="G206" s="44" t="s">
        <v>12682</v>
      </c>
      <c r="H206" s="44" t="s">
        <v>12682</v>
      </c>
      <c r="I206" s="44" t="s">
        <v>12683</v>
      </c>
      <c r="J206" s="44" t="s">
        <v>12682</v>
      </c>
      <c r="K206" s="44" t="s">
        <v>12682</v>
      </c>
      <c r="L206" s="44" t="s">
        <v>12682</v>
      </c>
      <c r="M206" s="44" t="s">
        <v>12682</v>
      </c>
      <c r="N206" s="44" t="s">
        <v>12682</v>
      </c>
      <c r="O206" s="44" t="s">
        <v>12683</v>
      </c>
      <c r="P206" s="44" t="s">
        <v>12682</v>
      </c>
      <c r="Q206" s="44" t="s">
        <v>12682</v>
      </c>
      <c r="R206" s="44" t="s">
        <v>12682</v>
      </c>
      <c r="S206" s="44" t="s">
        <v>12682</v>
      </c>
      <c r="T206" s="44" t="s">
        <v>12682</v>
      </c>
      <c r="U206" s="44" t="s">
        <v>12683</v>
      </c>
      <c r="V206" s="44" t="s">
        <v>12682</v>
      </c>
      <c r="W206" s="44" t="s">
        <v>12682</v>
      </c>
      <c r="X206" s="44" t="s">
        <v>12682</v>
      </c>
      <c r="Y206" s="44" t="s">
        <v>12682</v>
      </c>
      <c r="Z206" s="44" t="s">
        <v>12682</v>
      </c>
      <c r="AA206" s="44" t="s">
        <v>12683</v>
      </c>
      <c r="AB206" s="44" t="s">
        <v>12682</v>
      </c>
      <c r="AC206" s="44" t="s">
        <v>12682</v>
      </c>
      <c r="AD206" s="44" t="s">
        <v>12682</v>
      </c>
      <c r="AE206" s="44" t="s">
        <v>12682</v>
      </c>
      <c r="AF206" s="44" t="s">
        <v>12682</v>
      </c>
      <c r="AG206" s="44" t="s">
        <v>12683</v>
      </c>
      <c r="AH206" s="44" t="s">
        <v>12682</v>
      </c>
      <c r="AI206" s="44" t="s">
        <v>12682</v>
      </c>
      <c r="AJ206" s="44" t="s">
        <v>12682</v>
      </c>
      <c r="AK206" s="44" t="s">
        <v>12682</v>
      </c>
      <c r="AL206" s="44" t="s">
        <v>12682</v>
      </c>
      <c r="AM206" s="44" t="s">
        <v>12683</v>
      </c>
      <c r="AN206" s="44" t="s">
        <v>12682</v>
      </c>
      <c r="AO206" s="44" t="s">
        <v>12682</v>
      </c>
      <c r="AP206" s="44" t="s">
        <v>12682</v>
      </c>
      <c r="AQ206" s="44" t="s">
        <v>12682</v>
      </c>
      <c r="AR206" s="44" t="s">
        <v>12682</v>
      </c>
      <c r="AS206" s="44" t="s">
        <v>12683</v>
      </c>
      <c r="AT206" s="44" t="s">
        <v>12682</v>
      </c>
      <c r="AU206" s="44" t="s">
        <v>12682</v>
      </c>
      <c r="AV206" s="44" t="s">
        <v>12682</v>
      </c>
      <c r="AW206" s="44" t="s">
        <v>12682</v>
      </c>
      <c r="AX206" s="44" t="s">
        <v>12682</v>
      </c>
      <c r="AY206" s="44" t="s">
        <v>12683</v>
      </c>
      <c r="AZ206" s="44" t="s">
        <v>12682</v>
      </c>
      <c r="BA206" s="44" t="s">
        <v>12682</v>
      </c>
      <c r="BB206" s="44" t="s">
        <v>12682</v>
      </c>
      <c r="BC206" s="44" t="s">
        <v>12682</v>
      </c>
      <c r="BD206" s="44" t="s">
        <v>12682</v>
      </c>
      <c r="BE206" s="44" t="s">
        <v>12683</v>
      </c>
    </row>
    <row r="207" spans="1:57" hidden="1">
      <c r="A207" s="45" t="s">
        <v>12684</v>
      </c>
      <c r="B207" s="46"/>
      <c r="C207" s="36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</row>
    <row r="208" spans="1:57" hidden="1">
      <c r="A208" s="48" t="s">
        <v>12685</v>
      </c>
      <c r="B208" s="49"/>
      <c r="C208" s="36"/>
      <c r="D208" s="44"/>
      <c r="E208" s="44"/>
      <c r="F208" s="44"/>
      <c r="G208" s="47"/>
      <c r="H208" s="47"/>
      <c r="I208" s="69"/>
      <c r="J208" s="44"/>
      <c r="K208" s="44"/>
      <c r="L208" s="44"/>
      <c r="M208" s="47"/>
      <c r="N208" s="47"/>
      <c r="O208" s="69"/>
      <c r="P208" s="44"/>
      <c r="Q208" s="44"/>
      <c r="R208" s="44"/>
      <c r="S208" s="44"/>
      <c r="T208" s="47"/>
      <c r="U208" s="69"/>
      <c r="V208" s="44"/>
      <c r="W208" s="44"/>
      <c r="X208" s="44"/>
      <c r="Y208" s="44"/>
      <c r="Z208" s="47"/>
      <c r="AA208" s="69"/>
      <c r="AB208" s="44"/>
      <c r="AC208" s="44"/>
      <c r="AD208" s="44"/>
      <c r="AE208" s="44"/>
      <c r="AF208" s="47"/>
      <c r="AG208" s="69"/>
      <c r="AH208" s="44"/>
      <c r="AI208" s="44"/>
      <c r="AJ208" s="44"/>
      <c r="AK208" s="44"/>
      <c r="AL208" s="47"/>
      <c r="AM208" s="69"/>
      <c r="AN208" s="44"/>
      <c r="AO208" s="44"/>
      <c r="AP208" s="44"/>
      <c r="AQ208" s="44"/>
      <c r="AR208" s="47"/>
      <c r="AS208" s="69"/>
      <c r="AT208" s="44"/>
      <c r="AU208" s="44"/>
      <c r="AV208" s="44"/>
      <c r="AW208" s="44"/>
      <c r="AX208" s="47"/>
      <c r="AY208" s="69"/>
      <c r="AZ208" s="44"/>
      <c r="BA208" s="44"/>
      <c r="BB208" s="44"/>
      <c r="BC208" s="47"/>
      <c r="BD208" s="69"/>
    </row>
    <row r="209" spans="1:57" hidden="1">
      <c r="A209" s="52"/>
      <c r="B209" s="53" t="s">
        <v>12686</v>
      </c>
      <c r="C209" s="66">
        <v>1</v>
      </c>
      <c r="D209" s="70">
        <f>A125556000W_Latest</f>
        <v>27.335999999999999</v>
      </c>
      <c r="E209" s="70">
        <f>A125550384K_Latest</f>
        <v>55.292999999999999</v>
      </c>
      <c r="F209" s="70">
        <f>A125558808X_Latest</f>
        <v>70.739000000000004</v>
      </c>
      <c r="G209" s="70">
        <f>A125561616R_Latest</f>
        <v>107.371</v>
      </c>
      <c r="H209" s="70">
        <f>A125553192W_Latest</f>
        <v>260.738</v>
      </c>
      <c r="I209" s="70">
        <f>A125553193X_Latest</f>
        <v>30</v>
      </c>
      <c r="J209" s="70">
        <f>A125556000W_Latest</f>
        <v>27.335999999999999</v>
      </c>
      <c r="K209" s="70">
        <f>A125550384K_Latest</f>
        <v>55.292999999999999</v>
      </c>
      <c r="L209" s="70">
        <f>A125558808X_Latest</f>
        <v>70.739000000000004</v>
      </c>
      <c r="M209" s="70">
        <f>A125561616R_Latest</f>
        <v>107.371</v>
      </c>
      <c r="N209" s="70">
        <f>A125553192W_Latest</f>
        <v>260.738</v>
      </c>
      <c r="O209" s="70">
        <f>A125553193X_Latest</f>
        <v>30</v>
      </c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</row>
    <row r="210" spans="1:57" hidden="1">
      <c r="A210" s="52"/>
      <c r="B210" s="53" t="s">
        <v>12687</v>
      </c>
      <c r="C210" s="66">
        <v>2</v>
      </c>
      <c r="D210" s="70">
        <f>A125554752A_Latest</f>
        <v>24.928000000000001</v>
      </c>
      <c r="E210" s="70">
        <f>A125549136A_Latest</f>
        <v>38.719000000000001</v>
      </c>
      <c r="F210" s="70">
        <f>A125557560L_Latest</f>
        <v>81.725999999999999</v>
      </c>
      <c r="G210" s="70">
        <f>A125560368W_Latest</f>
        <v>105.42</v>
      </c>
      <c r="H210" s="70">
        <f>A125551944R_Latest</f>
        <v>250.792</v>
      </c>
      <c r="I210" s="70">
        <f>A125551945T_Latest</f>
        <v>29.021999999999998</v>
      </c>
      <c r="J210" s="70"/>
      <c r="K210" s="70"/>
      <c r="L210" s="70"/>
      <c r="M210" s="70"/>
      <c r="N210" s="70"/>
      <c r="O210" s="70"/>
      <c r="P210" s="70">
        <f>A125554752A_Latest</f>
        <v>24.928000000000001</v>
      </c>
      <c r="Q210" s="70">
        <f>A125549136A_Latest</f>
        <v>38.719000000000001</v>
      </c>
      <c r="R210" s="70">
        <f>A125557560L_Latest</f>
        <v>81.725999999999999</v>
      </c>
      <c r="S210" s="70">
        <f>A125560368W_Latest</f>
        <v>105.42</v>
      </c>
      <c r="T210" s="70">
        <f>A125551944R_Latest</f>
        <v>250.792</v>
      </c>
      <c r="U210" s="70">
        <f>A125551945T_Latest</f>
        <v>29.021999999999998</v>
      </c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</row>
    <row r="211" spans="1:57" hidden="1">
      <c r="A211" s="52"/>
      <c r="B211" s="53" t="s">
        <v>12688</v>
      </c>
      <c r="C211" s="66">
        <v>3</v>
      </c>
      <c r="D211" s="70">
        <f>A125556312J_Latest</f>
        <v>23.286999999999999</v>
      </c>
      <c r="E211" s="70">
        <f>A125550696W_Latest</f>
        <v>38.017000000000003</v>
      </c>
      <c r="F211" s="70">
        <f>A125559120V_Latest</f>
        <v>51.94</v>
      </c>
      <c r="G211" s="70">
        <f>A125561928A_Latest</f>
        <v>74.56</v>
      </c>
      <c r="H211" s="70">
        <f>A125553504W_Latest</f>
        <v>187.803</v>
      </c>
      <c r="I211" s="70">
        <f>A125553505X_Latest</f>
        <v>26</v>
      </c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>
        <f>A125556312J_Latest</f>
        <v>23.286999999999999</v>
      </c>
      <c r="W211" s="70">
        <f>A125550696W_Latest</f>
        <v>38.017000000000003</v>
      </c>
      <c r="X211" s="70">
        <f>A125559120V_Latest</f>
        <v>51.94</v>
      </c>
      <c r="Y211" s="70">
        <f>A125561928A_Latest</f>
        <v>74.56</v>
      </c>
      <c r="Z211" s="70">
        <f>A125553504W_Latest</f>
        <v>187.803</v>
      </c>
      <c r="AA211" s="70">
        <f>A125553505X_Latest</f>
        <v>26</v>
      </c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</row>
    <row r="212" spans="1:57" hidden="1">
      <c r="A212" s="52"/>
      <c r="B212" s="53" t="s">
        <v>12689</v>
      </c>
      <c r="C212" s="66">
        <v>4</v>
      </c>
      <c r="D212" s="70">
        <f>A125556624V_Latest</f>
        <v>7.9409999999999998</v>
      </c>
      <c r="E212" s="70">
        <f>A125551008X_Latest</f>
        <v>13.573</v>
      </c>
      <c r="F212" s="70">
        <f>A125559432F_Latest</f>
        <v>16.157</v>
      </c>
      <c r="G212" s="70">
        <f>A125562240W_Latest</f>
        <v>28.381</v>
      </c>
      <c r="H212" s="70">
        <f>A125553816J_Latest</f>
        <v>66.052000000000007</v>
      </c>
      <c r="I212" s="70">
        <f>A125553817K_Latest</f>
        <v>33.08</v>
      </c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>
        <f>A125556624V_Latest</f>
        <v>7.9409999999999998</v>
      </c>
      <c r="AC212" s="70">
        <f>A125551008X_Latest</f>
        <v>13.573</v>
      </c>
      <c r="AD212" s="70">
        <f>A125559432F_Latest</f>
        <v>16.157</v>
      </c>
      <c r="AE212" s="70">
        <f>A125562240W_Latest</f>
        <v>28.381</v>
      </c>
      <c r="AF212" s="70">
        <f>A125553816J_Latest</f>
        <v>66.052000000000007</v>
      </c>
      <c r="AG212" s="70">
        <f>A125553817K_Latest</f>
        <v>33.08</v>
      </c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</row>
    <row r="213" spans="1:57" hidden="1">
      <c r="A213" s="52"/>
      <c r="B213" s="53" t="s">
        <v>12690</v>
      </c>
      <c r="C213" s="66">
        <v>5</v>
      </c>
      <c r="D213" s="70">
        <f>A125555064R_Latest</f>
        <v>13.401</v>
      </c>
      <c r="E213" s="70">
        <f>A125549448L_Latest</f>
        <v>17.882999999999999</v>
      </c>
      <c r="F213" s="70">
        <f>A125557872X_Latest</f>
        <v>26.527000000000001</v>
      </c>
      <c r="G213" s="70">
        <f>A125560680R_Latest</f>
        <v>29.841000000000001</v>
      </c>
      <c r="H213" s="70">
        <f>A125552256C_Latest</f>
        <v>87.653000000000006</v>
      </c>
      <c r="I213" s="70">
        <f>A125552257F_Latest</f>
        <v>26</v>
      </c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>
        <f>A125555064R_Latest</f>
        <v>13.401</v>
      </c>
      <c r="AI213" s="70">
        <f>A125549448L_Latest</f>
        <v>17.882999999999999</v>
      </c>
      <c r="AJ213" s="70">
        <f>A125557872X_Latest</f>
        <v>26.527000000000001</v>
      </c>
      <c r="AK213" s="70">
        <f>A125560680R_Latest</f>
        <v>29.841000000000001</v>
      </c>
      <c r="AL213" s="70">
        <f>A125552256C_Latest</f>
        <v>87.653000000000006</v>
      </c>
      <c r="AM213" s="70">
        <f>A125552257F_Latest</f>
        <v>26</v>
      </c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</row>
    <row r="214" spans="1:57" hidden="1">
      <c r="A214" s="52"/>
      <c r="B214" s="53" t="s">
        <v>12691</v>
      </c>
      <c r="C214" s="66">
        <v>6</v>
      </c>
      <c r="D214" s="70">
        <f>A125555376A_Latest</f>
        <v>2.6040000000000001</v>
      </c>
      <c r="E214" s="70">
        <f>A125549760F_Latest</f>
        <v>4.0990000000000002</v>
      </c>
      <c r="F214" s="70">
        <f>A125558184L_Latest</f>
        <v>6.08</v>
      </c>
      <c r="G214" s="70">
        <f>A125560992A_Latest</f>
        <v>6.798</v>
      </c>
      <c r="H214" s="70">
        <f>A125552568R_Latest</f>
        <v>19.579999999999998</v>
      </c>
      <c r="I214" s="70">
        <f>A125552569T_Latest</f>
        <v>26</v>
      </c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>
        <f>A125555376A_Latest</f>
        <v>2.6040000000000001</v>
      </c>
      <c r="AO214" s="70">
        <f>A125549760F_Latest</f>
        <v>4.0990000000000002</v>
      </c>
      <c r="AP214" s="70">
        <f>A125558184L_Latest</f>
        <v>6.08</v>
      </c>
      <c r="AQ214" s="70">
        <f>A125560992A_Latest</f>
        <v>6.798</v>
      </c>
      <c r="AR214" s="70">
        <f>A125552568R_Latest</f>
        <v>19.579999999999998</v>
      </c>
      <c r="AS214" s="70">
        <f>A125552569T_Latest</f>
        <v>26</v>
      </c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</row>
    <row r="215" spans="1:57" hidden="1">
      <c r="A215" s="52"/>
      <c r="B215" s="53" t="s">
        <v>12692</v>
      </c>
      <c r="C215" s="66">
        <v>7</v>
      </c>
      <c r="D215" s="70">
        <f>A125555688L_Latest</f>
        <v>0.35499999999999998</v>
      </c>
      <c r="E215" s="70">
        <f>A125550072X_Latest</f>
        <v>1.5209999999999999</v>
      </c>
      <c r="F215" s="70">
        <f>A125558496X_Latest</f>
        <v>0.84799999999999998</v>
      </c>
      <c r="G215" s="70">
        <f>A125561304C_Latest</f>
        <v>1.841</v>
      </c>
      <c r="H215" s="70">
        <f>A125552880J_Latest</f>
        <v>4.5659999999999998</v>
      </c>
      <c r="I215" s="70">
        <f>A125552881K_Latest</f>
        <v>25.628</v>
      </c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>
        <f>A125555688L_Latest</f>
        <v>0.35499999999999998</v>
      </c>
      <c r="AU215" s="70">
        <f>A125550072X_Latest</f>
        <v>1.5209999999999999</v>
      </c>
      <c r="AV215" s="70">
        <f>A125558496X_Latest</f>
        <v>0.84799999999999998</v>
      </c>
      <c r="AW215" s="70">
        <f>A125561304C_Latest</f>
        <v>1.841</v>
      </c>
      <c r="AX215" s="70">
        <f>A125552880J_Latest</f>
        <v>4.5659999999999998</v>
      </c>
      <c r="AY215" s="70">
        <f>A125552881K_Latest</f>
        <v>25.628</v>
      </c>
      <c r="AZ215" s="70"/>
      <c r="BA215" s="70"/>
      <c r="BB215" s="70"/>
      <c r="BC215" s="70"/>
      <c r="BD215" s="70"/>
      <c r="BE215" s="70"/>
    </row>
    <row r="216" spans="1:57" hidden="1">
      <c r="A216" s="52"/>
      <c r="B216" s="53" t="s">
        <v>12693</v>
      </c>
      <c r="C216" s="66">
        <v>8</v>
      </c>
      <c r="D216" s="70">
        <f>A125554440R_Latest</f>
        <v>1.0289999999999999</v>
      </c>
      <c r="E216" s="70">
        <f>A125548824L_Latest</f>
        <v>2.6850000000000001</v>
      </c>
      <c r="F216" s="70">
        <f>A125557248V_Latest</f>
        <v>3.3650000000000002</v>
      </c>
      <c r="G216" s="70">
        <f>A125560056K_Latest</f>
        <v>5.58</v>
      </c>
      <c r="H216" s="70">
        <f>A125551632C_Latest</f>
        <v>12.659000000000001</v>
      </c>
      <c r="I216" s="70">
        <f>A125551633F_Latest</f>
        <v>34.06</v>
      </c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>
        <f>A125554440R_Latest</f>
        <v>1.0289999999999999</v>
      </c>
      <c r="BA216" s="70">
        <f>A125548824L_Latest</f>
        <v>2.6850000000000001</v>
      </c>
      <c r="BB216" s="70">
        <f>A125557248V_Latest</f>
        <v>3.3650000000000002</v>
      </c>
      <c r="BC216" s="70">
        <f>A125560056K_Latest</f>
        <v>5.58</v>
      </c>
      <c r="BD216" s="70">
        <f>A125551632C_Latest</f>
        <v>12.659000000000001</v>
      </c>
      <c r="BE216" s="70">
        <f>A125551633F_Latest</f>
        <v>34.06</v>
      </c>
    </row>
    <row r="217" spans="1:57" hidden="1">
      <c r="A217" s="48" t="s">
        <v>12694</v>
      </c>
      <c r="B217" s="55"/>
      <c r="C217" s="66">
        <v>9</v>
      </c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</row>
    <row r="218" spans="1:57" hidden="1">
      <c r="A218" s="48"/>
      <c r="B218" s="53" t="s">
        <v>12695</v>
      </c>
      <c r="C218" s="66">
        <v>10</v>
      </c>
      <c r="D218" s="70">
        <f>A125554336R_Latest</f>
        <v>99.31</v>
      </c>
      <c r="E218" s="70">
        <f>A125548720V_Latest</f>
        <v>168.916</v>
      </c>
      <c r="F218" s="70">
        <f>A125557144A_Latest</f>
        <v>249.01</v>
      </c>
      <c r="G218" s="70">
        <f>A125559952K_Latest</f>
        <v>335.90800000000002</v>
      </c>
      <c r="H218" s="70">
        <f>A125551528C_Latest</f>
        <v>853.14400000000001</v>
      </c>
      <c r="I218" s="70">
        <f>A125551529F_Latest</f>
        <v>26</v>
      </c>
      <c r="J218" s="70">
        <f>A125556208J_Latest</f>
        <v>27.335999999999999</v>
      </c>
      <c r="K218" s="70">
        <f>A125550592C_Latest</f>
        <v>55.292999999999999</v>
      </c>
      <c r="L218" s="70">
        <f>A125559016V_Latest</f>
        <v>67.820999999999998</v>
      </c>
      <c r="M218" s="70">
        <f>A125561824J_Latest</f>
        <v>99.128</v>
      </c>
      <c r="N218" s="70">
        <f>A125553400C_Latest</f>
        <v>249.578</v>
      </c>
      <c r="O218" s="70">
        <f>A125553401F_Latest</f>
        <v>26</v>
      </c>
      <c r="P218" s="70">
        <f>A125554960V_Latest</f>
        <v>24.928000000000001</v>
      </c>
      <c r="Q218" s="70">
        <f>A125549344V_Latest</f>
        <v>38.146999999999998</v>
      </c>
      <c r="R218" s="70">
        <f>A125557768X_Latest</f>
        <v>78.698999999999998</v>
      </c>
      <c r="S218" s="70">
        <f>A125560576R_Latest</f>
        <v>100.10599999999999</v>
      </c>
      <c r="T218" s="70">
        <f>A125552152K_Latest</f>
        <v>241.88</v>
      </c>
      <c r="U218" s="70">
        <f>A125552153L_Latest</f>
        <v>26</v>
      </c>
      <c r="V218" s="70">
        <f>A125556520A_Latest</f>
        <v>23.286999999999999</v>
      </c>
      <c r="W218" s="70">
        <f>A125550904C_Latest</f>
        <v>36.067999999999998</v>
      </c>
      <c r="X218" s="70">
        <f>A125559328F_Latest</f>
        <v>50.521000000000001</v>
      </c>
      <c r="Y218" s="70">
        <f>A125562136W_Latest</f>
        <v>69.180000000000007</v>
      </c>
      <c r="Z218" s="70">
        <f>A125553712R_Latest</f>
        <v>179.05600000000001</v>
      </c>
      <c r="AA218" s="70">
        <f>A125553713T_Latest</f>
        <v>26</v>
      </c>
      <c r="AB218" s="70">
        <f>A125556832L_Latest</f>
        <v>7.9409999999999998</v>
      </c>
      <c r="AC218" s="70">
        <f>A125551216T_Latest</f>
        <v>13.221</v>
      </c>
      <c r="AD218" s="70">
        <f>A125559640X_Latest</f>
        <v>15.882</v>
      </c>
      <c r="AE218" s="70">
        <f>A125562448J_Latest</f>
        <v>25.102</v>
      </c>
      <c r="AF218" s="70">
        <f>A125554024C_Latest</f>
        <v>62.146000000000001</v>
      </c>
      <c r="AG218" s="70">
        <f>A125554025F_Latest</f>
        <v>26</v>
      </c>
      <c r="AH218" s="70">
        <f>A125555272J_Latest</f>
        <v>12.335000000000001</v>
      </c>
      <c r="AI218" s="70">
        <f>A125549656F_Latest</f>
        <v>17.882999999999999</v>
      </c>
      <c r="AJ218" s="70">
        <f>A125558080V_Latest</f>
        <v>26.067</v>
      </c>
      <c r="AK218" s="70">
        <f>A125560888A_Latest</f>
        <v>29.475999999999999</v>
      </c>
      <c r="AL218" s="70">
        <f>A125552464W_Latest</f>
        <v>85.760999999999996</v>
      </c>
      <c r="AM218" s="70">
        <f>A125552465X_Latest</f>
        <v>26</v>
      </c>
      <c r="AN218" s="70">
        <f>A125555584V_Latest</f>
        <v>2.0990000000000002</v>
      </c>
      <c r="AO218" s="70">
        <f>A125549968T_Latest</f>
        <v>4.0990000000000002</v>
      </c>
      <c r="AP218" s="70">
        <f>A125558392F_Latest</f>
        <v>6.08</v>
      </c>
      <c r="AQ218" s="70">
        <f>A125561200K_Latest</f>
        <v>6.1920000000000002</v>
      </c>
      <c r="AR218" s="70">
        <f>A125552776J_Latest</f>
        <v>18.469000000000001</v>
      </c>
      <c r="AS218" s="70">
        <f>A125552777K_Latest</f>
        <v>26</v>
      </c>
      <c r="AT218" s="70">
        <f>A125555896F_Latest</f>
        <v>0.35499999999999998</v>
      </c>
      <c r="AU218" s="70">
        <f>A125550280T_Latest</f>
        <v>1.5209999999999999</v>
      </c>
      <c r="AV218" s="70">
        <f>A125558704F_Latest</f>
        <v>0.78800000000000003</v>
      </c>
      <c r="AW218" s="70">
        <f>A125561512W_Latest</f>
        <v>1.841</v>
      </c>
      <c r="AX218" s="70">
        <f>A125553088W_Latest</f>
        <v>4.5049999999999999</v>
      </c>
      <c r="AY218" s="70">
        <f>A125553089X_Latest</f>
        <v>22.823</v>
      </c>
      <c r="AZ218" s="70">
        <f>A125554648A_Latest</f>
        <v>1.0289999999999999</v>
      </c>
      <c r="BA218" s="70">
        <f>A125549032J_Latest</f>
        <v>2.6850000000000001</v>
      </c>
      <c r="BB218" s="70">
        <f>A125557456L_Latest</f>
        <v>3.1520000000000001</v>
      </c>
      <c r="BC218" s="70">
        <f>A125560264C_Latest</f>
        <v>4.8819999999999997</v>
      </c>
      <c r="BD218" s="70">
        <f>A125551840W_Latest</f>
        <v>11.749000000000001</v>
      </c>
      <c r="BE218" s="70">
        <f>A125551841X_Latest</f>
        <v>26</v>
      </c>
    </row>
    <row r="219" spans="1:57" hidden="1">
      <c r="A219" s="52"/>
      <c r="B219" s="56" t="s">
        <v>12696</v>
      </c>
      <c r="C219" s="66">
        <v>11</v>
      </c>
      <c r="D219" s="70">
        <f>A125554224W_Latest</f>
        <v>28.324999999999999</v>
      </c>
      <c r="E219" s="70">
        <f>A125548608V_Latest</f>
        <v>80.820999999999998</v>
      </c>
      <c r="F219" s="70">
        <f>A125557032J_Latest</f>
        <v>123.337</v>
      </c>
      <c r="G219" s="70">
        <f>A125559840T_Latest</f>
        <v>113.11199999999999</v>
      </c>
      <c r="H219" s="70">
        <f>A125551416K_Latest</f>
        <v>345.59500000000003</v>
      </c>
      <c r="I219" s="70">
        <f>A125551417L_Latest</f>
        <v>26</v>
      </c>
      <c r="J219" s="70">
        <f>A125556096A_Latest</f>
        <v>7.97</v>
      </c>
      <c r="K219" s="70">
        <f>A125550480K_Latest</f>
        <v>27.393999999999998</v>
      </c>
      <c r="L219" s="70">
        <f>A125558904X_Latest</f>
        <v>33.396000000000001</v>
      </c>
      <c r="M219" s="70">
        <f>A125561712R_Latest</f>
        <v>28.221</v>
      </c>
      <c r="N219" s="70">
        <f>A125553288R_Latest</f>
        <v>96.980999999999995</v>
      </c>
      <c r="O219" s="70">
        <f>A125553289T_Latest</f>
        <v>20</v>
      </c>
      <c r="P219" s="70">
        <f>A125554848V_Latest</f>
        <v>3.1</v>
      </c>
      <c r="Q219" s="70">
        <f>A125549232A_Latest</f>
        <v>15.914</v>
      </c>
      <c r="R219" s="70">
        <f>A125557656F_Latest</f>
        <v>40.726999999999997</v>
      </c>
      <c r="S219" s="70">
        <f>A125560464W_Latest</f>
        <v>32.698999999999998</v>
      </c>
      <c r="T219" s="70">
        <f>A125552040T_Latest</f>
        <v>92.44</v>
      </c>
      <c r="U219" s="70">
        <f>A125552041V_Latest</f>
        <v>26</v>
      </c>
      <c r="V219" s="70">
        <f>A125556408A_Latest</f>
        <v>9.7140000000000004</v>
      </c>
      <c r="W219" s="70">
        <f>A125550792W_Latest</f>
        <v>20.420000000000002</v>
      </c>
      <c r="X219" s="70">
        <f>A125559216L_Latest</f>
        <v>25.696000000000002</v>
      </c>
      <c r="Y219" s="70">
        <f>A125562024C_Latest</f>
        <v>29.762</v>
      </c>
      <c r="Z219" s="70">
        <f>A125553600W_Latest</f>
        <v>85.590999999999994</v>
      </c>
      <c r="AA219" s="70">
        <f>A125553601X_Latest</f>
        <v>24.010999999999999</v>
      </c>
      <c r="AB219" s="70">
        <f>A125556720V_Latest</f>
        <v>2.3460000000000001</v>
      </c>
      <c r="AC219" s="70">
        <f>A125551104X_Latest</f>
        <v>7.0359999999999996</v>
      </c>
      <c r="AD219" s="70">
        <f>A125559528X_Latest</f>
        <v>7.62</v>
      </c>
      <c r="AE219" s="70">
        <f>A125562336R_Latest</f>
        <v>8.2829999999999995</v>
      </c>
      <c r="AF219" s="70">
        <f>A125553912J_Latest</f>
        <v>25.285</v>
      </c>
      <c r="AG219" s="70">
        <f>A125553913K_Latest</f>
        <v>21</v>
      </c>
      <c r="AH219" s="70">
        <f>A125555160R_Latest</f>
        <v>4.1859999999999999</v>
      </c>
      <c r="AI219" s="70">
        <f>A125549544L_Latest</f>
        <v>6.2080000000000002</v>
      </c>
      <c r="AJ219" s="70">
        <f>A125557968T_Latest</f>
        <v>11.037000000000001</v>
      </c>
      <c r="AK219" s="70">
        <f>A125560776J_Latest</f>
        <v>8.859</v>
      </c>
      <c r="AL219" s="70">
        <f>A125552352C_Latest</f>
        <v>30.29</v>
      </c>
      <c r="AM219" s="70">
        <f>A125552353F_Latest</f>
        <v>26</v>
      </c>
      <c r="AN219" s="70">
        <f>A125555472A_Latest</f>
        <v>0.93600000000000005</v>
      </c>
      <c r="AO219" s="70">
        <f>A125549856X_Latest</f>
        <v>1.835</v>
      </c>
      <c r="AP219" s="70">
        <f>A125558280L_Latest</f>
        <v>2.4929999999999999</v>
      </c>
      <c r="AQ219" s="70">
        <f>A125561088W_Latest</f>
        <v>1.8520000000000001</v>
      </c>
      <c r="AR219" s="70">
        <f>A125552664R_Latest</f>
        <v>7.117</v>
      </c>
      <c r="AS219" s="70">
        <f>A125552665T_Latest</f>
        <v>26</v>
      </c>
      <c r="AT219" s="70">
        <f>A125555784L_Latest</f>
        <v>7.1999999999999995E-2</v>
      </c>
      <c r="AU219" s="70">
        <f>A125550168T_Latest</f>
        <v>0.61899999999999999</v>
      </c>
      <c r="AV219" s="70">
        <f>A125558592X_Latest</f>
        <v>0.27800000000000002</v>
      </c>
      <c r="AW219" s="70">
        <f>A125561400C_Latest</f>
        <v>1.1479999999999999</v>
      </c>
      <c r="AX219" s="70">
        <f>A125552976A_Latest</f>
        <v>2.117</v>
      </c>
      <c r="AY219" s="70">
        <f>A125552977C_Latest</f>
        <v>52</v>
      </c>
      <c r="AZ219" s="70">
        <f>A125554536J_Latest</f>
        <v>0</v>
      </c>
      <c r="BA219" s="70">
        <f>A125548920L_Latest</f>
        <v>1.3959999999999999</v>
      </c>
      <c r="BB219" s="70">
        <f>A125557344V_Latest</f>
        <v>2.09</v>
      </c>
      <c r="BC219" s="70">
        <f>A125560152K_Latest</f>
        <v>2.2890000000000001</v>
      </c>
      <c r="BD219" s="70">
        <f>A125551728W_Latest</f>
        <v>5.7750000000000004</v>
      </c>
      <c r="BE219" s="70">
        <f>A125551729X_Latest</f>
        <v>28.24</v>
      </c>
    </row>
    <row r="220" spans="1:57" hidden="1">
      <c r="A220" s="52"/>
      <c r="B220" s="56" t="s">
        <v>12697</v>
      </c>
      <c r="C220" s="66">
        <v>12</v>
      </c>
      <c r="D220" s="70">
        <f>A125554344R_Latest</f>
        <v>45.564</v>
      </c>
      <c r="E220" s="70">
        <f>A125548728L_Latest</f>
        <v>54.645000000000003</v>
      </c>
      <c r="F220" s="70">
        <f>A125557152A_Latest</f>
        <v>77.522000000000006</v>
      </c>
      <c r="G220" s="70">
        <f>A125559960K_Latest</f>
        <v>135.71899999999999</v>
      </c>
      <c r="H220" s="70">
        <f>A125551536C_Latest</f>
        <v>313.44900000000001</v>
      </c>
      <c r="I220" s="70">
        <f>A125551537F_Latest</f>
        <v>28.210999999999999</v>
      </c>
      <c r="J220" s="70">
        <f>A125556216J_Latest</f>
        <v>15.202999999999999</v>
      </c>
      <c r="K220" s="70">
        <f>A125550600T_Latest</f>
        <v>17.638999999999999</v>
      </c>
      <c r="L220" s="70">
        <f>A125559024V_Latest</f>
        <v>17.725000000000001</v>
      </c>
      <c r="M220" s="70">
        <f>A125561832J_Latest</f>
        <v>46.499000000000002</v>
      </c>
      <c r="N220" s="70">
        <f>A125553408W_Latest</f>
        <v>97.066000000000003</v>
      </c>
      <c r="O220" s="70">
        <f>A125553409X_Latest</f>
        <v>43</v>
      </c>
      <c r="P220" s="70">
        <f>A125554968L_Latest</f>
        <v>12.996</v>
      </c>
      <c r="Q220" s="70">
        <f>A125549352V_Latest</f>
        <v>15.175000000000001</v>
      </c>
      <c r="R220" s="70">
        <f>A125557776X_Latest</f>
        <v>24.164000000000001</v>
      </c>
      <c r="S220" s="70">
        <f>A125560584R_Latest</f>
        <v>41.686999999999998</v>
      </c>
      <c r="T220" s="70">
        <f>A125552160K_Latest</f>
        <v>94.022999999999996</v>
      </c>
      <c r="U220" s="70">
        <f>A125552161L_Latest</f>
        <v>34</v>
      </c>
      <c r="V220" s="70">
        <f>A125556528V_Latest</f>
        <v>7.4269999999999996</v>
      </c>
      <c r="W220" s="70">
        <f>A125550912C_Latest</f>
        <v>7.1</v>
      </c>
      <c r="X220" s="70">
        <f>A125559336F_Latest</f>
        <v>16.385999999999999</v>
      </c>
      <c r="Y220" s="70">
        <f>A125562144W_Latest</f>
        <v>22.763000000000002</v>
      </c>
      <c r="Z220" s="70">
        <f>A125553720R_Latest</f>
        <v>53.676000000000002</v>
      </c>
      <c r="AA220" s="70">
        <f>A125553721T_Latest</f>
        <v>33.448999999999998</v>
      </c>
      <c r="AB220" s="70">
        <f>A125556840L_Latest</f>
        <v>3.2989999999999999</v>
      </c>
      <c r="AC220" s="70">
        <f>A125551224T_Latest</f>
        <v>4</v>
      </c>
      <c r="AD220" s="70">
        <f>A125559648T_Latest</f>
        <v>6.1159999999999997</v>
      </c>
      <c r="AE220" s="70">
        <f>A125562456J_Latest</f>
        <v>7.8019999999999996</v>
      </c>
      <c r="AF220" s="70">
        <f>A125554032C_Latest</f>
        <v>21.216000000000001</v>
      </c>
      <c r="AG220" s="70">
        <f>A125554033F_Latest</f>
        <v>26</v>
      </c>
      <c r="AH220" s="70">
        <f>A125555280J_Latest</f>
        <v>4.7510000000000003</v>
      </c>
      <c r="AI220" s="70">
        <f>A125549664F_Latest</f>
        <v>8.1489999999999991</v>
      </c>
      <c r="AJ220" s="70">
        <f>A125558088L_Latest</f>
        <v>9.548</v>
      </c>
      <c r="AK220" s="70">
        <f>A125560896A_Latest</f>
        <v>12.972</v>
      </c>
      <c r="AL220" s="70">
        <f>A125552472W_Latest</f>
        <v>35.42</v>
      </c>
      <c r="AM220" s="70">
        <f>A125552473X_Latest</f>
        <v>25.047999999999998</v>
      </c>
      <c r="AN220" s="70">
        <f>A125555592V_Latest</f>
        <v>0.57699999999999996</v>
      </c>
      <c r="AO220" s="70">
        <f>A125549976T_Latest</f>
        <v>1.3240000000000001</v>
      </c>
      <c r="AP220" s="70">
        <f>A125558400V_Latest</f>
        <v>2.343</v>
      </c>
      <c r="AQ220" s="70">
        <f>A125561208C_Latest</f>
        <v>1.893</v>
      </c>
      <c r="AR220" s="70">
        <f>A125552784J_Latest</f>
        <v>6.1369999999999996</v>
      </c>
      <c r="AS220" s="70">
        <f>A125552785K_Latest</f>
        <v>26</v>
      </c>
      <c r="AT220" s="70">
        <f>A125555904V_Latest</f>
        <v>0.28199999999999997</v>
      </c>
      <c r="AU220" s="70">
        <f>A125550288K_Latest</f>
        <v>0.66</v>
      </c>
      <c r="AV220" s="70">
        <f>A125558712F_Latest</f>
        <v>0.34499999999999997</v>
      </c>
      <c r="AW220" s="70">
        <f>A125561520W_Latest</f>
        <v>0.41</v>
      </c>
      <c r="AX220" s="70">
        <f>A125553096W_Latest</f>
        <v>1.698</v>
      </c>
      <c r="AY220" s="70">
        <f>A125553097X_Latest</f>
        <v>11.1</v>
      </c>
      <c r="AZ220" s="70">
        <f>A125554656A_Latest</f>
        <v>1.0289999999999999</v>
      </c>
      <c r="BA220" s="70">
        <f>A125549040J_Latest</f>
        <v>0.59799999999999998</v>
      </c>
      <c r="BB220" s="70">
        <f>A125557464L_Latest</f>
        <v>0.89400000000000002</v>
      </c>
      <c r="BC220" s="70">
        <f>A125560272C_Latest</f>
        <v>1.6919999999999999</v>
      </c>
      <c r="BD220" s="70">
        <f>A125551848R_Latest</f>
        <v>4.2130000000000001</v>
      </c>
      <c r="BE220" s="70">
        <f>A125551849T_Latest</f>
        <v>20</v>
      </c>
    </row>
    <row r="221" spans="1:57" hidden="1">
      <c r="A221" s="52"/>
      <c r="B221" s="57" t="s">
        <v>12698</v>
      </c>
      <c r="C221" s="66">
        <v>13</v>
      </c>
      <c r="D221" s="70">
        <f>A125554352R_Latest</f>
        <v>30.190999999999999</v>
      </c>
      <c r="E221" s="70">
        <f>A125548736L_Latest</f>
        <v>30.27</v>
      </c>
      <c r="F221" s="70">
        <f>A125557160A_Latest</f>
        <v>47.515000000000001</v>
      </c>
      <c r="G221" s="70">
        <f>A125559968C_Latest</f>
        <v>64.902000000000001</v>
      </c>
      <c r="H221" s="70">
        <f>A125551544C_Latest</f>
        <v>172.87799999999999</v>
      </c>
      <c r="I221" s="70">
        <f>A125551545F_Latest</f>
        <v>24</v>
      </c>
      <c r="J221" s="70">
        <f>A125556224J_Latest</f>
        <v>10.273999999999999</v>
      </c>
      <c r="K221" s="70">
        <f>A125550608K_Latest</f>
        <v>8.7270000000000003</v>
      </c>
      <c r="L221" s="70">
        <f>A125559032V_Latest</f>
        <v>12.461</v>
      </c>
      <c r="M221" s="70">
        <f>A125561840J_Latest</f>
        <v>26.292999999999999</v>
      </c>
      <c r="N221" s="70">
        <f>A125553416W_Latest</f>
        <v>57.753999999999998</v>
      </c>
      <c r="O221" s="70">
        <f>A125553417X_Latest</f>
        <v>34</v>
      </c>
      <c r="P221" s="70">
        <f>A125554976L_Latest</f>
        <v>9.6300000000000008</v>
      </c>
      <c r="Q221" s="70">
        <f>A125549360V_Latest</f>
        <v>10.529</v>
      </c>
      <c r="R221" s="70">
        <f>A125557784X_Latest</f>
        <v>16.907</v>
      </c>
      <c r="S221" s="70">
        <f>A125560592R_Latest</f>
        <v>17.481999999999999</v>
      </c>
      <c r="T221" s="70">
        <f>A125552168C_Latest</f>
        <v>54.548999999999999</v>
      </c>
      <c r="U221" s="70">
        <f>A125552169F_Latest</f>
        <v>17</v>
      </c>
      <c r="V221" s="70">
        <f>A125556536V_Latest</f>
        <v>4.766</v>
      </c>
      <c r="W221" s="70">
        <f>A125550920C_Latest</f>
        <v>2.2949999999999999</v>
      </c>
      <c r="X221" s="70">
        <f>A125559344F_Latest</f>
        <v>8.8940000000000001</v>
      </c>
      <c r="Y221" s="70">
        <f>A125562152W_Latest</f>
        <v>8.3480000000000008</v>
      </c>
      <c r="Z221" s="70">
        <f>A125553728J_Latest</f>
        <v>24.303999999999998</v>
      </c>
      <c r="AA221" s="70">
        <f>A125553729K_Latest</f>
        <v>22.207000000000001</v>
      </c>
      <c r="AB221" s="70">
        <f>A125556848F_Latest</f>
        <v>1.3540000000000001</v>
      </c>
      <c r="AC221" s="70">
        <f>A125551232T_Latest</f>
        <v>3.07</v>
      </c>
      <c r="AD221" s="70">
        <f>A125559656T_Latest</f>
        <v>3.6160000000000001</v>
      </c>
      <c r="AE221" s="70">
        <f>A125562464J_Latest</f>
        <v>4.9080000000000004</v>
      </c>
      <c r="AF221" s="70">
        <f>A125554040C_Latest</f>
        <v>12.946999999999999</v>
      </c>
      <c r="AG221" s="70">
        <f>A125554041F_Latest</f>
        <v>25.535</v>
      </c>
      <c r="AH221" s="70">
        <f>A125555288A_Latest</f>
        <v>3.1070000000000002</v>
      </c>
      <c r="AI221" s="70">
        <f>A125549672F_Latest</f>
        <v>4.016</v>
      </c>
      <c r="AJ221" s="70">
        <f>A125558096L_Latest</f>
        <v>3.411</v>
      </c>
      <c r="AK221" s="70">
        <f>A125560904R_Latest</f>
        <v>6.2160000000000002</v>
      </c>
      <c r="AL221" s="70">
        <f>A125552480W_Latest</f>
        <v>16.748999999999999</v>
      </c>
      <c r="AM221" s="70">
        <f>A125552481X_Latest</f>
        <v>23.244</v>
      </c>
      <c r="AN221" s="70">
        <f>A125555600J_Latest</f>
        <v>0.38400000000000001</v>
      </c>
      <c r="AO221" s="70">
        <f>A125549984T_Latest</f>
        <v>0.75700000000000001</v>
      </c>
      <c r="AP221" s="70">
        <f>A125558408L_Latest</f>
        <v>1.276</v>
      </c>
      <c r="AQ221" s="70">
        <f>A125561216C_Latest</f>
        <v>0.82499999999999996</v>
      </c>
      <c r="AR221" s="70">
        <f>A125552792J_Latest</f>
        <v>3.242</v>
      </c>
      <c r="AS221" s="70">
        <f>A125552793K_Latest</f>
        <v>20.585000000000001</v>
      </c>
      <c r="AT221" s="70">
        <f>A125555912V_Latest</f>
        <v>0.19500000000000001</v>
      </c>
      <c r="AU221" s="70">
        <f>A125550296K_Latest</f>
        <v>0.57299999999999995</v>
      </c>
      <c r="AV221" s="70">
        <f>A125558720F_Latest</f>
        <v>0.27900000000000003</v>
      </c>
      <c r="AW221" s="70">
        <f>A125561528R_Latest</f>
        <v>0.189</v>
      </c>
      <c r="AX221" s="70">
        <f>A125553104K_Latest</f>
        <v>1.236</v>
      </c>
      <c r="AY221" s="70">
        <f>A125553105L_Latest</f>
        <v>9.9770000000000003</v>
      </c>
      <c r="AZ221" s="70">
        <f>A125554664A_Latest</f>
        <v>0.48099999999999998</v>
      </c>
      <c r="BA221" s="70">
        <f>A125549048A_Latest</f>
        <v>0.30299999999999999</v>
      </c>
      <c r="BB221" s="70">
        <f>A125557472L_Latest</f>
        <v>0.67100000000000004</v>
      </c>
      <c r="BC221" s="70">
        <f>A125560280C_Latest</f>
        <v>0.64200000000000002</v>
      </c>
      <c r="BD221" s="70">
        <f>A125551856R_Latest</f>
        <v>2.097</v>
      </c>
      <c r="BE221" s="70">
        <f>A125551857T_Latest</f>
        <v>20</v>
      </c>
    </row>
    <row r="222" spans="1:57" hidden="1">
      <c r="A222" s="52"/>
      <c r="B222" s="57" t="s">
        <v>12699</v>
      </c>
      <c r="C222" s="66">
        <v>14</v>
      </c>
      <c r="D222" s="70">
        <f>A125554232W_Latest</f>
        <v>15.372999999999999</v>
      </c>
      <c r="E222" s="70">
        <f>A125548616V_Latest</f>
        <v>24.375</v>
      </c>
      <c r="F222" s="70">
        <f>A125557040J_Latest</f>
        <v>30.007000000000001</v>
      </c>
      <c r="G222" s="70">
        <f>A125559848K_Latest</f>
        <v>70.816000000000003</v>
      </c>
      <c r="H222" s="70">
        <f>A125551424K_Latest</f>
        <v>140.571</v>
      </c>
      <c r="I222" s="70">
        <f>A125551425L_Latest</f>
        <v>52</v>
      </c>
      <c r="J222" s="70">
        <f>A125556104R_Latest</f>
        <v>4.9290000000000003</v>
      </c>
      <c r="K222" s="70">
        <f>A125550488C_Latest</f>
        <v>8.9130000000000003</v>
      </c>
      <c r="L222" s="70">
        <f>A125558912X_Latest</f>
        <v>5.2649999999999997</v>
      </c>
      <c r="M222" s="70">
        <f>A125561720R_Latest</f>
        <v>20.206</v>
      </c>
      <c r="N222" s="70">
        <f>A125553296R_Latest</f>
        <v>39.311999999999998</v>
      </c>
      <c r="O222" s="70">
        <f>A125553297T_Latest</f>
        <v>52</v>
      </c>
      <c r="P222" s="70">
        <f>A125554856V_Latest</f>
        <v>3.3660000000000001</v>
      </c>
      <c r="Q222" s="70">
        <f>A125549240A_Latest</f>
        <v>4.6459999999999999</v>
      </c>
      <c r="R222" s="70">
        <f>A125557664F_Latest</f>
        <v>7.2569999999999997</v>
      </c>
      <c r="S222" s="70">
        <f>A125560472W_Latest</f>
        <v>24.204999999999998</v>
      </c>
      <c r="T222" s="70">
        <f>A125552048K_Latest</f>
        <v>39.473999999999997</v>
      </c>
      <c r="U222" s="70">
        <f>A125552049L_Latest</f>
        <v>52</v>
      </c>
      <c r="V222" s="70">
        <f>A125556416A_Latest</f>
        <v>2.66</v>
      </c>
      <c r="W222" s="70">
        <f>A125550800K_Latest</f>
        <v>4.8049999999999997</v>
      </c>
      <c r="X222" s="70">
        <f>A125559224L_Latest</f>
        <v>7.492</v>
      </c>
      <c r="Y222" s="70">
        <f>A125562032C_Latest</f>
        <v>14.414999999999999</v>
      </c>
      <c r="Z222" s="70">
        <f>A125553608R_Latest</f>
        <v>29.372</v>
      </c>
      <c r="AA222" s="70">
        <f>A125553609T_Latest</f>
        <v>50.283000000000001</v>
      </c>
      <c r="AB222" s="70">
        <f>A125556728L_Latest</f>
        <v>1.9450000000000001</v>
      </c>
      <c r="AC222" s="70">
        <f>A125551112X_Latest</f>
        <v>0.93</v>
      </c>
      <c r="AD222" s="70">
        <f>A125559536X_Latest</f>
        <v>2.5</v>
      </c>
      <c r="AE222" s="70">
        <f>A125562344R_Latest</f>
        <v>2.8940000000000001</v>
      </c>
      <c r="AF222" s="70">
        <f>A125553920J_Latest</f>
        <v>8.2690000000000001</v>
      </c>
      <c r="AG222" s="70">
        <f>A125553921K_Latest</f>
        <v>26</v>
      </c>
      <c r="AH222" s="70">
        <f>A125555168J_Latest</f>
        <v>1.6439999999999999</v>
      </c>
      <c r="AI222" s="70">
        <f>A125549552L_Latest</f>
        <v>4.133</v>
      </c>
      <c r="AJ222" s="70">
        <f>A125557976T_Latest</f>
        <v>6.1369999999999996</v>
      </c>
      <c r="AK222" s="70">
        <f>A125560784J_Latest</f>
        <v>6.7569999999999997</v>
      </c>
      <c r="AL222" s="70">
        <f>A125552360C_Latest</f>
        <v>18.670000000000002</v>
      </c>
      <c r="AM222" s="70">
        <f>A125552361F_Latest</f>
        <v>26</v>
      </c>
      <c r="AN222" s="70">
        <f>A125555480A_Latest</f>
        <v>0.193</v>
      </c>
      <c r="AO222" s="70">
        <f>A125549864X_Latest</f>
        <v>0.56699999999999995</v>
      </c>
      <c r="AP222" s="70">
        <f>A125558288F_Latest</f>
        <v>1.0669999999999999</v>
      </c>
      <c r="AQ222" s="70">
        <f>A125561096W_Latest</f>
        <v>1.0680000000000001</v>
      </c>
      <c r="AR222" s="70">
        <f>A125552672R_Latest</f>
        <v>2.895</v>
      </c>
      <c r="AS222" s="70">
        <f>A125552673T_Latest</f>
        <v>26</v>
      </c>
      <c r="AT222" s="70">
        <f>A125555792L_Latest</f>
        <v>8.7999999999999995E-2</v>
      </c>
      <c r="AU222" s="70">
        <f>A125550176T_Latest</f>
        <v>8.6999999999999994E-2</v>
      </c>
      <c r="AV222" s="70">
        <f>A125558600L_Latest</f>
        <v>6.7000000000000004E-2</v>
      </c>
      <c r="AW222" s="70">
        <f>A125561408W_Latest</f>
        <v>0.221</v>
      </c>
      <c r="AX222" s="70">
        <f>A125552984A_Latest</f>
        <v>0.46200000000000002</v>
      </c>
      <c r="AY222" s="70">
        <f>A125552985C_Latest</f>
        <v>31.975000000000001</v>
      </c>
      <c r="AZ222" s="70">
        <f>A125554544J_Latest</f>
        <v>0.54800000000000004</v>
      </c>
      <c r="BA222" s="70">
        <f>A125548928F_Latest</f>
        <v>0.29499999999999998</v>
      </c>
      <c r="BB222" s="70">
        <f>A125557352V_Latest</f>
        <v>0.223</v>
      </c>
      <c r="BC222" s="70">
        <f>A125560160K_Latest</f>
        <v>1.05</v>
      </c>
      <c r="BD222" s="70">
        <f>A125551736W_Latest</f>
        <v>2.1160000000000001</v>
      </c>
      <c r="BE222" s="70">
        <f>A125551737X_Latest</f>
        <v>50.976999999999997</v>
      </c>
    </row>
    <row r="223" spans="1:57" hidden="1">
      <c r="A223" s="52"/>
      <c r="B223" s="56" t="s">
        <v>12700</v>
      </c>
      <c r="C223" s="66">
        <v>15</v>
      </c>
      <c r="D223" s="70">
        <f>A125554240W_Latest</f>
        <v>25.420999999999999</v>
      </c>
      <c r="E223" s="70">
        <f>A125548624V_Latest</f>
        <v>33.450000000000003</v>
      </c>
      <c r="F223" s="70">
        <f>A125557048A_Latest</f>
        <v>48.152000000000001</v>
      </c>
      <c r="G223" s="70">
        <f>A125559856K_Latest</f>
        <v>87.076999999999998</v>
      </c>
      <c r="H223" s="70">
        <f>A125551432K_Latest</f>
        <v>194.09899999999999</v>
      </c>
      <c r="I223" s="70">
        <f>A125551433L_Latest</f>
        <v>30</v>
      </c>
      <c r="J223" s="70">
        <f>A125556112R_Latest</f>
        <v>4.1639999999999997</v>
      </c>
      <c r="K223" s="70">
        <f>A125550496C_Latest</f>
        <v>10.259</v>
      </c>
      <c r="L223" s="70">
        <f>A125558920X_Latest</f>
        <v>16.7</v>
      </c>
      <c r="M223" s="70">
        <f>A125561728J_Latest</f>
        <v>24.408000000000001</v>
      </c>
      <c r="N223" s="70">
        <f>A125553304C_Latest</f>
        <v>55.53</v>
      </c>
      <c r="O223" s="70">
        <f>A125553305F_Latest</f>
        <v>47</v>
      </c>
      <c r="P223" s="70">
        <f>A125554864V_Latest</f>
        <v>8.8309999999999995</v>
      </c>
      <c r="Q223" s="70">
        <f>A125549248V_Latest</f>
        <v>7.0579999999999998</v>
      </c>
      <c r="R223" s="70">
        <f>A125557672F_Latest</f>
        <v>13.808</v>
      </c>
      <c r="S223" s="70">
        <f>A125560480W_Latest</f>
        <v>25.72</v>
      </c>
      <c r="T223" s="70">
        <f>A125552056K_Latest</f>
        <v>55.417000000000002</v>
      </c>
      <c r="U223" s="70">
        <f>A125552057L_Latest</f>
        <v>29.427</v>
      </c>
      <c r="V223" s="70">
        <f>A125556424A_Latest</f>
        <v>6.1459999999999999</v>
      </c>
      <c r="W223" s="70">
        <f>A125550808C_Latest</f>
        <v>8.548</v>
      </c>
      <c r="X223" s="70">
        <f>A125559232L_Latest</f>
        <v>8.4390000000000001</v>
      </c>
      <c r="Y223" s="70">
        <f>A125562040C_Latest</f>
        <v>16.655999999999999</v>
      </c>
      <c r="Z223" s="70">
        <f>A125553616R_Latest</f>
        <v>39.789000000000001</v>
      </c>
      <c r="AA223" s="70">
        <f>A125553617T_Latest</f>
        <v>26</v>
      </c>
      <c r="AB223" s="70">
        <f>A125556736L_Latest</f>
        <v>2.2959999999999998</v>
      </c>
      <c r="AC223" s="70">
        <f>A125551120X_Latest</f>
        <v>2.1859999999999999</v>
      </c>
      <c r="AD223" s="70">
        <f>A125559544X_Latest</f>
        <v>2.1459999999999999</v>
      </c>
      <c r="AE223" s="70">
        <f>A125562352R_Latest</f>
        <v>9.0169999999999995</v>
      </c>
      <c r="AF223" s="70">
        <f>A125553928A_Latest</f>
        <v>15.645</v>
      </c>
      <c r="AG223" s="70">
        <f>A125553929C_Latest</f>
        <v>59.936999999999998</v>
      </c>
      <c r="AH223" s="70">
        <f>A125555176J_Latest</f>
        <v>3.3980000000000001</v>
      </c>
      <c r="AI223" s="70">
        <f>A125549560L_Latest</f>
        <v>3.5259999999999998</v>
      </c>
      <c r="AJ223" s="70">
        <f>A125557984T_Latest</f>
        <v>5.4820000000000002</v>
      </c>
      <c r="AK223" s="70">
        <f>A125560792J_Latest</f>
        <v>7.6449999999999996</v>
      </c>
      <c r="AL223" s="70">
        <f>A125552368W_Latest</f>
        <v>20.050999999999998</v>
      </c>
      <c r="AM223" s="70">
        <f>A125552369X_Latest</f>
        <v>26</v>
      </c>
      <c r="AN223" s="70">
        <f>A125555488V_Latest</f>
        <v>0.58499999999999996</v>
      </c>
      <c r="AO223" s="70">
        <f>A125549872X_Latest</f>
        <v>0.94</v>
      </c>
      <c r="AP223" s="70">
        <f>A125558296F_Latest</f>
        <v>1.244</v>
      </c>
      <c r="AQ223" s="70">
        <f>A125561104K_Latest</f>
        <v>2.4460000000000002</v>
      </c>
      <c r="AR223" s="70">
        <f>A125552680R_Latest</f>
        <v>5.2149999999999999</v>
      </c>
      <c r="AS223" s="70">
        <f>A125552681T_Latest</f>
        <v>39.683</v>
      </c>
      <c r="AT223" s="70">
        <f>A125555800A_Latest</f>
        <v>0</v>
      </c>
      <c r="AU223" s="70">
        <f>A125550184T_Latest</f>
        <v>0.24199999999999999</v>
      </c>
      <c r="AV223" s="70">
        <f>A125558608F_Latest</f>
        <v>0.16500000000000001</v>
      </c>
      <c r="AW223" s="70">
        <f>A125561416W_Latest</f>
        <v>0.28399999999999997</v>
      </c>
      <c r="AX223" s="70">
        <f>A125552992A_Latest</f>
        <v>0.69</v>
      </c>
      <c r="AY223" s="70">
        <f>A125552993C_Latest</f>
        <v>39.462000000000003</v>
      </c>
      <c r="AZ223" s="70">
        <f>A125554552J_Latest</f>
        <v>0</v>
      </c>
      <c r="BA223" s="70">
        <f>A125548936F_Latest</f>
        <v>0.69099999999999995</v>
      </c>
      <c r="BB223" s="70">
        <f>A125557360V_Latest</f>
        <v>0.16900000000000001</v>
      </c>
      <c r="BC223" s="70">
        <f>A125560168C_Latest</f>
        <v>0.90200000000000002</v>
      </c>
      <c r="BD223" s="70">
        <f>A125551744W_Latest</f>
        <v>1.762</v>
      </c>
      <c r="BE223" s="70">
        <f>A125551745X_Latest</f>
        <v>40.104999999999997</v>
      </c>
    </row>
    <row r="224" spans="1:57" hidden="1">
      <c r="A224" s="52"/>
      <c r="B224" s="57" t="s">
        <v>12701</v>
      </c>
      <c r="C224" s="66">
        <v>16</v>
      </c>
      <c r="D224" s="70">
        <f>A125554304W_Latest</f>
        <v>15.259</v>
      </c>
      <c r="E224" s="70">
        <f>A125548688F_Latest</f>
        <v>21.975999999999999</v>
      </c>
      <c r="F224" s="70">
        <f>A125557112J_Latest</f>
        <v>26.411000000000001</v>
      </c>
      <c r="G224" s="70">
        <f>A125559920T_Latest</f>
        <v>41.481000000000002</v>
      </c>
      <c r="H224" s="70">
        <f>A125551496W_Latest</f>
        <v>105.126</v>
      </c>
      <c r="I224" s="70">
        <f>A125551497X_Latest</f>
        <v>26</v>
      </c>
      <c r="J224" s="70">
        <f>A125556176A_Latest</f>
        <v>0.65100000000000002</v>
      </c>
      <c r="K224" s="70">
        <f>A125550560K_Latest</f>
        <v>7.7549999999999999</v>
      </c>
      <c r="L224" s="70">
        <f>A125558984K_Latest</f>
        <v>9.3729999999999993</v>
      </c>
      <c r="M224" s="70">
        <f>A125561792A_Latest</f>
        <v>12.028</v>
      </c>
      <c r="N224" s="70">
        <f>A125553368R_Latest</f>
        <v>29.806999999999999</v>
      </c>
      <c r="O224" s="70">
        <f>A125553369T_Latest</f>
        <v>45.235999999999997</v>
      </c>
      <c r="P224" s="70">
        <f>A125554928V_Latest</f>
        <v>6.8040000000000003</v>
      </c>
      <c r="Q224" s="70">
        <f>A125549312A_Latest</f>
        <v>4.8639999999999999</v>
      </c>
      <c r="R224" s="70">
        <f>A125557736F_Latest</f>
        <v>6.782</v>
      </c>
      <c r="S224" s="70">
        <f>A125560544W_Latest</f>
        <v>11.303000000000001</v>
      </c>
      <c r="T224" s="70">
        <f>A125552120T_Latest</f>
        <v>29.751999999999999</v>
      </c>
      <c r="U224" s="70">
        <f>A125552121V_Latest</f>
        <v>14.696999999999999</v>
      </c>
      <c r="V224" s="70">
        <f>A125556488L_Latest</f>
        <v>3.8210000000000002</v>
      </c>
      <c r="W224" s="70">
        <f>A125550872W_Latest</f>
        <v>4.6100000000000003</v>
      </c>
      <c r="X224" s="70">
        <f>A125559296X_Latest</f>
        <v>3.63</v>
      </c>
      <c r="Y224" s="70">
        <f>A125562104C_Latest</f>
        <v>8.5109999999999992</v>
      </c>
      <c r="Z224" s="70">
        <f>A125553680J_Latest</f>
        <v>20.571000000000002</v>
      </c>
      <c r="AA224" s="70">
        <f>A125553681K_Latest</f>
        <v>20.869</v>
      </c>
      <c r="AB224" s="70">
        <f>A125556800V_Latest</f>
        <v>1.6220000000000001</v>
      </c>
      <c r="AC224" s="70">
        <f>A125551184K_Latest</f>
        <v>1.887</v>
      </c>
      <c r="AD224" s="70">
        <f>A125559608X_Latest</f>
        <v>1.127</v>
      </c>
      <c r="AE224" s="70">
        <f>A125562416R_Latest</f>
        <v>2.919</v>
      </c>
      <c r="AF224" s="70">
        <f>A125553992V_Latest</f>
        <v>7.5540000000000003</v>
      </c>
      <c r="AG224" s="70">
        <f>A125553993W_Latest</f>
        <v>18.577000000000002</v>
      </c>
      <c r="AH224" s="70">
        <f>A125555240R_Latest</f>
        <v>2.117</v>
      </c>
      <c r="AI224" s="70">
        <f>A125549624L_Latest</f>
        <v>1.4359999999999999</v>
      </c>
      <c r="AJ224" s="70">
        <f>A125558048V_Latest</f>
        <v>4.431</v>
      </c>
      <c r="AK224" s="70">
        <f>A125560856J_Latest</f>
        <v>4.7869999999999999</v>
      </c>
      <c r="AL224" s="70">
        <f>A125552432C_Latest</f>
        <v>12.771000000000001</v>
      </c>
      <c r="AM224" s="70">
        <f>A125552433F_Latest</f>
        <v>26</v>
      </c>
      <c r="AN224" s="70">
        <f>A125555552A_Latest</f>
        <v>0.24399999999999999</v>
      </c>
      <c r="AO224" s="70">
        <f>A125549936X_Latest</f>
        <v>0.94</v>
      </c>
      <c r="AP224" s="70">
        <f>A125558360L_Latest</f>
        <v>0.90500000000000003</v>
      </c>
      <c r="AQ224" s="70">
        <f>A125561168W_Latest</f>
        <v>1.2709999999999999</v>
      </c>
      <c r="AR224" s="70">
        <f>A125552744R_Latest</f>
        <v>3.36</v>
      </c>
      <c r="AS224" s="70">
        <f>A125552745T_Latest</f>
        <v>31.532</v>
      </c>
      <c r="AT224" s="70">
        <f>A125555864L_Latest</f>
        <v>0</v>
      </c>
      <c r="AU224" s="70">
        <f>A125550248T_Latest</f>
        <v>0.24199999999999999</v>
      </c>
      <c r="AV224" s="70">
        <f>A125558672X_Latest</f>
        <v>0.16500000000000001</v>
      </c>
      <c r="AW224" s="70">
        <f>A125561480R_Latest</f>
        <v>0</v>
      </c>
      <c r="AX224" s="70">
        <f>A125553056C_Latest</f>
        <v>0.40600000000000003</v>
      </c>
      <c r="AY224" s="70">
        <f>A125553057F_Latest</f>
        <v>6.452</v>
      </c>
      <c r="AZ224" s="70">
        <f>A125554616J_Latest</f>
        <v>0</v>
      </c>
      <c r="BA224" s="70">
        <f>A125549000R_Latest</f>
        <v>0.24299999999999999</v>
      </c>
      <c r="BB224" s="70">
        <f>A125557424V_Latest</f>
        <v>0</v>
      </c>
      <c r="BC224" s="70">
        <f>A125560232K_Latest</f>
        <v>0.66</v>
      </c>
      <c r="BD224" s="70">
        <f>A125551808W_Latest</f>
        <v>0.90400000000000003</v>
      </c>
      <c r="BE224" s="70">
        <f>A125551809X_Latest</f>
        <v>121.117</v>
      </c>
    </row>
    <row r="225" spans="1:57" hidden="1">
      <c r="A225" s="52"/>
      <c r="B225" s="57" t="s">
        <v>12702</v>
      </c>
      <c r="C225" s="66">
        <v>17</v>
      </c>
      <c r="D225" s="70">
        <f>A125554176R_Latest</f>
        <v>10.162000000000001</v>
      </c>
      <c r="E225" s="70">
        <f>A125548560V_Latest</f>
        <v>11.474</v>
      </c>
      <c r="F225" s="70">
        <f>A125556984X_Latest</f>
        <v>21.74</v>
      </c>
      <c r="G225" s="70">
        <f>A125559792K_Latest</f>
        <v>45.595999999999997</v>
      </c>
      <c r="H225" s="70">
        <f>A125551368C_Latest</f>
        <v>88.972999999999999</v>
      </c>
      <c r="I225" s="70">
        <f>A125551369F_Latest</f>
        <v>52</v>
      </c>
      <c r="J225" s="70">
        <f>A125556048J_Latest</f>
        <v>3.5129999999999999</v>
      </c>
      <c r="K225" s="70">
        <f>A125550432T_Latest</f>
        <v>2.5049999999999999</v>
      </c>
      <c r="L225" s="70">
        <f>A125558856T_Latest</f>
        <v>7.327</v>
      </c>
      <c r="M225" s="70">
        <f>A125561664J_Latest</f>
        <v>12.379</v>
      </c>
      <c r="N225" s="70">
        <f>A125553240C_Latest</f>
        <v>25.724</v>
      </c>
      <c r="O225" s="70">
        <f>A125553241F_Latest</f>
        <v>46.265000000000001</v>
      </c>
      <c r="P225" s="70">
        <f>A125554800J_Latest</f>
        <v>2.0270000000000001</v>
      </c>
      <c r="Q225" s="70">
        <f>A125549184V_Latest</f>
        <v>2.194</v>
      </c>
      <c r="R225" s="70">
        <f>A125557608L_Latest</f>
        <v>7.0250000000000004</v>
      </c>
      <c r="S225" s="70">
        <f>A125560416C_Latest</f>
        <v>14.417</v>
      </c>
      <c r="T225" s="70">
        <f>A125551992J_Latest</f>
        <v>25.664000000000001</v>
      </c>
      <c r="U225" s="70">
        <f>A125551993K_Latest</f>
        <v>52</v>
      </c>
      <c r="V225" s="70">
        <f>A125556360A_Latest</f>
        <v>2.3250000000000002</v>
      </c>
      <c r="W225" s="70">
        <f>A125550744C_Latest</f>
        <v>3.9380000000000002</v>
      </c>
      <c r="X225" s="70">
        <f>A125559168F_Latest</f>
        <v>4.8090000000000002</v>
      </c>
      <c r="Y225" s="70">
        <f>A125561976V_Latest</f>
        <v>8.1449999999999996</v>
      </c>
      <c r="Z225" s="70">
        <f>A125553552R_Latest</f>
        <v>19.216999999999999</v>
      </c>
      <c r="AA225" s="70">
        <f>A125553553T_Latest</f>
        <v>26</v>
      </c>
      <c r="AB225" s="70">
        <f>A125556672L_Latest</f>
        <v>0.67500000000000004</v>
      </c>
      <c r="AC225" s="70">
        <f>A125551056T_Latest</f>
        <v>0.29899999999999999</v>
      </c>
      <c r="AD225" s="70">
        <f>A125559480X_Latest</f>
        <v>1.0189999999999999</v>
      </c>
      <c r="AE225" s="70">
        <f>A125562288J_Latest</f>
        <v>6.0979999999999999</v>
      </c>
      <c r="AF225" s="70">
        <f>A125553864A_Latest</f>
        <v>8.0909999999999993</v>
      </c>
      <c r="AG225" s="70">
        <f>A125553865C_Latest</f>
        <v>104</v>
      </c>
      <c r="AH225" s="70">
        <f>A125555112W_Latest</f>
        <v>1.2809999999999999</v>
      </c>
      <c r="AI225" s="70">
        <f>A125549496F_Latest</f>
        <v>2.09</v>
      </c>
      <c r="AJ225" s="70">
        <f>A125557920F_Latest</f>
        <v>1.0509999999999999</v>
      </c>
      <c r="AK225" s="70">
        <f>A125560728R_Latest</f>
        <v>2.8580000000000001</v>
      </c>
      <c r="AL225" s="70">
        <f>A125552304K_Latest</f>
        <v>7.28</v>
      </c>
      <c r="AM225" s="70">
        <f>A125552305L_Latest</f>
        <v>14.877000000000001</v>
      </c>
      <c r="AN225" s="70">
        <f>A125555424J_Latest</f>
        <v>0.34200000000000003</v>
      </c>
      <c r="AO225" s="70">
        <f>A125549808F_Latest</f>
        <v>0</v>
      </c>
      <c r="AP225" s="70">
        <f>A125558232V_Latest</f>
        <v>0.33900000000000002</v>
      </c>
      <c r="AQ225" s="70">
        <f>A125561040K_Latest</f>
        <v>1.175</v>
      </c>
      <c r="AR225" s="70">
        <f>A125552616W_Latest</f>
        <v>1.855</v>
      </c>
      <c r="AS225" s="70">
        <f>A125552617X_Latest</f>
        <v>62.823</v>
      </c>
      <c r="AT225" s="70">
        <f>A125555736V_Latest</f>
        <v>0</v>
      </c>
      <c r="AU225" s="70">
        <f>A125550120F_Latest</f>
        <v>0</v>
      </c>
      <c r="AV225" s="70">
        <f>A125558544F_Latest</f>
        <v>0</v>
      </c>
      <c r="AW225" s="70">
        <f>A125561352W_Latest</f>
        <v>0.28399999999999997</v>
      </c>
      <c r="AX225" s="70">
        <f>A125552928J_Latest</f>
        <v>0.28399999999999997</v>
      </c>
      <c r="AY225" s="70">
        <f>A125552929K_Latest</f>
        <v>148.21799999999999</v>
      </c>
      <c r="AZ225" s="70">
        <f>A125554488A_Latest</f>
        <v>0</v>
      </c>
      <c r="BA225" s="70">
        <f>A125548872F_Latest</f>
        <v>0.44800000000000001</v>
      </c>
      <c r="BB225" s="70">
        <f>A125557296L_Latest</f>
        <v>0.16900000000000001</v>
      </c>
      <c r="BC225" s="70">
        <f>A125560104T_Latest</f>
        <v>0.24099999999999999</v>
      </c>
      <c r="BD225" s="70">
        <f>A125551680W_Latest</f>
        <v>0.85799999999999998</v>
      </c>
      <c r="BE225" s="70">
        <f>A125551681X_Latest</f>
        <v>17.597000000000001</v>
      </c>
    </row>
    <row r="226" spans="1:57" hidden="1">
      <c r="A226" s="52"/>
      <c r="B226" s="53" t="s">
        <v>12703</v>
      </c>
      <c r="C226" s="66">
        <v>18</v>
      </c>
      <c r="D226" s="70">
        <f>A125554360R_Latest</f>
        <v>1.571</v>
      </c>
      <c r="E226" s="70">
        <f>A125548744L_Latest</f>
        <v>2.8730000000000002</v>
      </c>
      <c r="F226" s="70">
        <f>A125557168V_Latest</f>
        <v>8.3719999999999999</v>
      </c>
      <c r="G226" s="70">
        <f>A125559976C_Latest</f>
        <v>23.882999999999999</v>
      </c>
      <c r="H226" s="70">
        <f>A125551552C_Latest</f>
        <v>36.698999999999998</v>
      </c>
      <c r="I226" s="70">
        <f>A125551553F_Latest</f>
        <v>104</v>
      </c>
      <c r="J226" s="70">
        <f>A125556232J_Latest</f>
        <v>0</v>
      </c>
      <c r="K226" s="70">
        <f>A125550616K_Latest</f>
        <v>0</v>
      </c>
      <c r="L226" s="70">
        <f>A125559040V_Latest</f>
        <v>2.9180000000000001</v>
      </c>
      <c r="M226" s="70">
        <f>A125561848A_Latest</f>
        <v>8.2430000000000003</v>
      </c>
      <c r="N226" s="70">
        <f>A125553424W_Latest</f>
        <v>11.16</v>
      </c>
      <c r="O226" s="70">
        <f>A125553425X_Latest</f>
        <v>119.639</v>
      </c>
      <c r="P226" s="70">
        <f>A125554984L_Latest</f>
        <v>0</v>
      </c>
      <c r="Q226" s="70">
        <f>A125549368L_Latest</f>
        <v>0.57199999999999995</v>
      </c>
      <c r="R226" s="70">
        <f>A125557792X_Latest</f>
        <v>3.0270000000000001</v>
      </c>
      <c r="S226" s="70">
        <f>A125560600C_Latest</f>
        <v>5.3140000000000001</v>
      </c>
      <c r="T226" s="70">
        <f>A125552176C_Latest</f>
        <v>8.9120000000000008</v>
      </c>
      <c r="U226" s="70">
        <f>A125552177F_Latest</f>
        <v>52</v>
      </c>
      <c r="V226" s="70">
        <f>A125556544V_Latest</f>
        <v>0</v>
      </c>
      <c r="W226" s="70">
        <f>A125550928W_Latest</f>
        <v>1.9490000000000001</v>
      </c>
      <c r="X226" s="70">
        <f>A125559352F_Latest</f>
        <v>1.419</v>
      </c>
      <c r="Y226" s="70">
        <f>A125562160W_Latest</f>
        <v>5.3789999999999996</v>
      </c>
      <c r="Z226" s="70">
        <f>A125553736J_Latest</f>
        <v>8.7479999999999993</v>
      </c>
      <c r="AA226" s="70">
        <f>A125553737K_Latest</f>
        <v>56.383000000000003</v>
      </c>
      <c r="AB226" s="70">
        <f>A125556856F_Latest</f>
        <v>0</v>
      </c>
      <c r="AC226" s="70">
        <f>A125551240T_Latest</f>
        <v>0.35199999999999998</v>
      </c>
      <c r="AD226" s="70">
        <f>A125559664T_Latest</f>
        <v>0.27500000000000002</v>
      </c>
      <c r="AE226" s="70">
        <f>A125562472J_Latest</f>
        <v>3.2789999999999999</v>
      </c>
      <c r="AF226" s="70">
        <f>A125554048W_Latest</f>
        <v>3.9060000000000001</v>
      </c>
      <c r="AG226" s="70">
        <f>A125554049X_Latest</f>
        <v>137.25399999999999</v>
      </c>
      <c r="AH226" s="70">
        <f>A125555296A_Latest</f>
        <v>1.0669999999999999</v>
      </c>
      <c r="AI226" s="70">
        <f>A125549680F_Latest</f>
        <v>0</v>
      </c>
      <c r="AJ226" s="70">
        <f>A125558104A_Latest</f>
        <v>0.46100000000000002</v>
      </c>
      <c r="AK226" s="70">
        <f>A125560912R_Latest</f>
        <v>0.36499999999999999</v>
      </c>
      <c r="AL226" s="70">
        <f>A125552488R_Latest</f>
        <v>1.8919999999999999</v>
      </c>
      <c r="AM226" s="70">
        <f>A125552489T_Latest</f>
        <v>5.4379999999999997</v>
      </c>
      <c r="AN226" s="70">
        <f>A125555608A_Latest</f>
        <v>0.505</v>
      </c>
      <c r="AO226" s="70">
        <f>A125549992T_Latest</f>
        <v>0</v>
      </c>
      <c r="AP226" s="70">
        <f>A125558416L_Latest</f>
        <v>0</v>
      </c>
      <c r="AQ226" s="70">
        <f>A125561224C_Latest</f>
        <v>0.60599999999999998</v>
      </c>
      <c r="AR226" s="70">
        <f>A125552800W_Latest</f>
        <v>1.111</v>
      </c>
      <c r="AS226" s="70">
        <f>A125552801X_Latest</f>
        <v>104</v>
      </c>
      <c r="AT226" s="70">
        <f>A125555920V_Latest</f>
        <v>0</v>
      </c>
      <c r="AU226" s="70">
        <f>A125550304X_Latest</f>
        <v>0</v>
      </c>
      <c r="AV226" s="70">
        <f>A125558728X_Latest</f>
        <v>6.0999999999999999E-2</v>
      </c>
      <c r="AW226" s="70">
        <f>A125561536R_Latest</f>
        <v>0</v>
      </c>
      <c r="AX226" s="70">
        <f>A125553112K_Latest</f>
        <v>6.0999999999999999E-2</v>
      </c>
      <c r="AY226" s="70">
        <f>A125553113L_Latest</f>
        <v>0</v>
      </c>
      <c r="AZ226" s="70">
        <f>A125554672A_Latest</f>
        <v>0</v>
      </c>
      <c r="BA226" s="70">
        <f>A125549056A_Latest</f>
        <v>0</v>
      </c>
      <c r="BB226" s="70">
        <f>A125557480L_Latest</f>
        <v>0.21199999999999999</v>
      </c>
      <c r="BC226" s="70">
        <f>A125560288W_Latest</f>
        <v>0.69799999999999995</v>
      </c>
      <c r="BD226" s="70">
        <f>A125551864R_Latest</f>
        <v>0.91</v>
      </c>
      <c r="BE226" s="70">
        <f>A125551865T_Latest</f>
        <v>84.674000000000007</v>
      </c>
    </row>
    <row r="227" spans="1:57" hidden="1">
      <c r="A227" s="48" t="s">
        <v>12704</v>
      </c>
      <c r="B227" s="55"/>
      <c r="C227" s="66">
        <v>19</v>
      </c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</row>
    <row r="228" spans="1:57" hidden="1">
      <c r="A228" s="58"/>
      <c r="B228" s="53" t="s">
        <v>12705</v>
      </c>
      <c r="C228" s="66">
        <v>20</v>
      </c>
      <c r="D228" s="70">
        <f>A125554248R_Latest</f>
        <v>84.703999999999994</v>
      </c>
      <c r="E228" s="70">
        <f>A125548632V_Latest</f>
        <v>147.523</v>
      </c>
      <c r="F228" s="70">
        <f>A125557056A_Latest</f>
        <v>219.761</v>
      </c>
      <c r="G228" s="70">
        <f>A125559864K_Latest</f>
        <v>306.30799999999999</v>
      </c>
      <c r="H228" s="70">
        <f>A125551440K_Latest</f>
        <v>758.29600000000005</v>
      </c>
      <c r="I228" s="70">
        <f>A125551441L_Latest</f>
        <v>26</v>
      </c>
      <c r="J228" s="70">
        <f>A125556120R_Latest</f>
        <v>23.332999999999998</v>
      </c>
      <c r="K228" s="70">
        <f>A125550504T_Latest</f>
        <v>48.031999999999996</v>
      </c>
      <c r="L228" s="70">
        <f>A125558928T_Latest</f>
        <v>61.578000000000003</v>
      </c>
      <c r="M228" s="70">
        <f>A125561736J_Latest</f>
        <v>91.745000000000005</v>
      </c>
      <c r="N228" s="70">
        <f>A125553312C_Latest</f>
        <v>224.68700000000001</v>
      </c>
      <c r="O228" s="70">
        <f>A125553313F_Latest</f>
        <v>30</v>
      </c>
      <c r="P228" s="70">
        <f>A125554872V_Latest</f>
        <v>19.135000000000002</v>
      </c>
      <c r="Q228" s="70">
        <f>A125549256V_Latest</f>
        <v>32.470999999999997</v>
      </c>
      <c r="R228" s="70">
        <f>A125557680F_Latest</f>
        <v>69.14</v>
      </c>
      <c r="S228" s="70">
        <f>A125560488R_Latest</f>
        <v>88.295000000000002</v>
      </c>
      <c r="T228" s="70">
        <f>A125552064K_Latest</f>
        <v>209.042</v>
      </c>
      <c r="U228" s="70">
        <f>A125552065L_Latest</f>
        <v>28</v>
      </c>
      <c r="V228" s="70">
        <f>A125556432A_Latest</f>
        <v>20.242999999999999</v>
      </c>
      <c r="W228" s="70">
        <f>A125550816C_Latest</f>
        <v>34.563000000000002</v>
      </c>
      <c r="X228" s="70">
        <f>A125559240L_Latest</f>
        <v>42.936999999999998</v>
      </c>
      <c r="Y228" s="70">
        <f>A125562048W_Latest</f>
        <v>64.295000000000002</v>
      </c>
      <c r="Z228" s="70">
        <f>A125553624R_Latest</f>
        <v>162.03800000000001</v>
      </c>
      <c r="AA228" s="70">
        <f>A125553625T_Latest</f>
        <v>26</v>
      </c>
      <c r="AB228" s="70">
        <f>A125556744L_Latest</f>
        <v>7.593</v>
      </c>
      <c r="AC228" s="70">
        <f>A125551128T_Latest</f>
        <v>11.574999999999999</v>
      </c>
      <c r="AD228" s="70">
        <f>A125559552X_Latest</f>
        <v>14.153</v>
      </c>
      <c r="AE228" s="70">
        <f>A125562360R_Latest</f>
        <v>24.876000000000001</v>
      </c>
      <c r="AF228" s="70">
        <f>A125553936A_Latest</f>
        <v>58.195999999999998</v>
      </c>
      <c r="AG228" s="70">
        <f>A125553937C_Latest</f>
        <v>30.245999999999999</v>
      </c>
      <c r="AH228" s="70">
        <f>A125555184J_Latest</f>
        <v>11.978999999999999</v>
      </c>
      <c r="AI228" s="70">
        <f>A125549568F_Latest</f>
        <v>14.404999999999999</v>
      </c>
      <c r="AJ228" s="70">
        <f>A125557992T_Latest</f>
        <v>22.666</v>
      </c>
      <c r="AK228" s="70">
        <f>A125560800W_Latest</f>
        <v>25.260999999999999</v>
      </c>
      <c r="AL228" s="70">
        <f>A125552376W_Latest</f>
        <v>74.311999999999998</v>
      </c>
      <c r="AM228" s="70">
        <f>A125552377X_Latest</f>
        <v>26</v>
      </c>
      <c r="AN228" s="70">
        <f>A125555496V_Latest</f>
        <v>1.2030000000000001</v>
      </c>
      <c r="AO228" s="70">
        <f>A125549880X_Latest</f>
        <v>3.2519999999999998</v>
      </c>
      <c r="AP228" s="70">
        <f>A125558304V_Latest</f>
        <v>5.7080000000000002</v>
      </c>
      <c r="AQ228" s="70">
        <f>A125561112K_Latest</f>
        <v>5.13</v>
      </c>
      <c r="AR228" s="70">
        <f>A125552688J_Latest</f>
        <v>15.292999999999999</v>
      </c>
      <c r="AS228" s="70">
        <f>A125552689K_Latest</f>
        <v>26</v>
      </c>
      <c r="AT228" s="70">
        <f>A125555808V_Latest</f>
        <v>0.188</v>
      </c>
      <c r="AU228" s="70">
        <f>A125550192T_Latest</f>
        <v>1.2370000000000001</v>
      </c>
      <c r="AV228" s="70">
        <f>A125558616F_Latest</f>
        <v>0.748</v>
      </c>
      <c r="AW228" s="70">
        <f>A125561424W_Latest</f>
        <v>1.607</v>
      </c>
      <c r="AX228" s="70">
        <f>A125553000T_Latest</f>
        <v>3.78</v>
      </c>
      <c r="AY228" s="70">
        <f>A125553001V_Latest</f>
        <v>26</v>
      </c>
      <c r="AZ228" s="70">
        <f>A125554560J_Latest</f>
        <v>1.0289999999999999</v>
      </c>
      <c r="BA228" s="70">
        <f>A125548944F_Latest</f>
        <v>1.9890000000000001</v>
      </c>
      <c r="BB228" s="70">
        <f>A125557368L_Latest</f>
        <v>2.8319999999999999</v>
      </c>
      <c r="BC228" s="70">
        <f>A125560176C_Latest</f>
        <v>5.0990000000000002</v>
      </c>
      <c r="BD228" s="70">
        <f>A125551752W_Latest</f>
        <v>10.948</v>
      </c>
      <c r="BE228" s="70">
        <f>A125551753X_Latest</f>
        <v>48.325000000000003</v>
      </c>
    </row>
    <row r="229" spans="1:57" hidden="1">
      <c r="A229" s="58"/>
      <c r="B229" s="56" t="s">
        <v>12706</v>
      </c>
      <c r="C229" s="66">
        <v>21</v>
      </c>
      <c r="D229" s="70">
        <f>A125554136W_Latest</f>
        <v>44.988</v>
      </c>
      <c r="E229" s="70">
        <f>A125548520A_Latest</f>
        <v>58.158000000000001</v>
      </c>
      <c r="F229" s="70">
        <f>A125556944F_Latest</f>
        <v>95.435000000000002</v>
      </c>
      <c r="G229" s="70">
        <f>A125559752T_Latest</f>
        <v>156.36600000000001</v>
      </c>
      <c r="H229" s="70">
        <f>A125551328K_Latest</f>
        <v>354.94799999999998</v>
      </c>
      <c r="I229" s="70">
        <f>A125551329L_Latest</f>
        <v>30</v>
      </c>
      <c r="J229" s="70">
        <f>A125556008R_Latest</f>
        <v>13.917</v>
      </c>
      <c r="K229" s="70">
        <f>A125550392K_Latest</f>
        <v>18.369</v>
      </c>
      <c r="L229" s="70">
        <f>A125558816X_Latest</f>
        <v>29.004999999999999</v>
      </c>
      <c r="M229" s="70">
        <f>A125561624R_Latest</f>
        <v>46.295000000000002</v>
      </c>
      <c r="N229" s="70">
        <f>A125553200K_Latest</f>
        <v>107.586</v>
      </c>
      <c r="O229" s="70">
        <f>A125553201L_Latest</f>
        <v>32.674999999999997</v>
      </c>
      <c r="P229" s="70">
        <f>A125554760A_Latest</f>
        <v>9.0280000000000005</v>
      </c>
      <c r="Q229" s="70">
        <f>A125549144A_Latest</f>
        <v>13.023999999999999</v>
      </c>
      <c r="R229" s="70">
        <f>A125557568F_Latest</f>
        <v>25.215</v>
      </c>
      <c r="S229" s="70">
        <f>A125560376W_Latest</f>
        <v>46.262999999999998</v>
      </c>
      <c r="T229" s="70">
        <f>A125551952R_Latest</f>
        <v>93.53</v>
      </c>
      <c r="U229" s="70">
        <f>A125551953T_Latest</f>
        <v>46.366999999999997</v>
      </c>
      <c r="V229" s="70">
        <f>A125556320J_Latest</f>
        <v>9.2059999999999995</v>
      </c>
      <c r="W229" s="70">
        <f>A125550704K_Latest</f>
        <v>12.337</v>
      </c>
      <c r="X229" s="70">
        <f>A125559128L_Latest</f>
        <v>19.510999999999999</v>
      </c>
      <c r="Y229" s="70">
        <f>A125561936A_Latest</f>
        <v>33.268999999999998</v>
      </c>
      <c r="Z229" s="70">
        <f>A125553512W_Latest</f>
        <v>74.322000000000003</v>
      </c>
      <c r="AA229" s="70">
        <f>A125553513X_Latest</f>
        <v>34</v>
      </c>
      <c r="AB229" s="70">
        <f>A125556632V_Latest</f>
        <v>4.7759999999999998</v>
      </c>
      <c r="AC229" s="70">
        <f>A125551016X_Latest</f>
        <v>3.036</v>
      </c>
      <c r="AD229" s="70">
        <f>A125559440F_Latest</f>
        <v>5.657</v>
      </c>
      <c r="AE229" s="70">
        <f>A125562248R_Latest</f>
        <v>11.141</v>
      </c>
      <c r="AF229" s="70">
        <f>A125553824J_Latest</f>
        <v>24.61</v>
      </c>
      <c r="AG229" s="70">
        <f>A125553825K_Latest</f>
        <v>27.344000000000001</v>
      </c>
      <c r="AH229" s="70">
        <f>A125555072R_Latest</f>
        <v>6.6239999999999997</v>
      </c>
      <c r="AI229" s="70">
        <f>A125549456L_Latest</f>
        <v>8.7690000000000001</v>
      </c>
      <c r="AJ229" s="70">
        <f>A125557880X_Latest</f>
        <v>12.231</v>
      </c>
      <c r="AK229" s="70">
        <f>A125560688J_Latest</f>
        <v>13.206</v>
      </c>
      <c r="AL229" s="70">
        <f>A125552264C_Latest</f>
        <v>40.829000000000001</v>
      </c>
      <c r="AM229" s="70">
        <f>A125552265F_Latest</f>
        <v>24</v>
      </c>
      <c r="AN229" s="70">
        <f>A125555384A_Latest</f>
        <v>0.81399999999999995</v>
      </c>
      <c r="AO229" s="70">
        <f>A125549768X_Latest</f>
        <v>0.74</v>
      </c>
      <c r="AP229" s="70">
        <f>A125558192L_Latest</f>
        <v>2.6040000000000001</v>
      </c>
      <c r="AQ229" s="70">
        <f>A125561000T_Latest</f>
        <v>2.93</v>
      </c>
      <c r="AR229" s="70">
        <f>A125552576R_Latest</f>
        <v>7.0880000000000001</v>
      </c>
      <c r="AS229" s="70">
        <f>A125552577T_Latest</f>
        <v>33.58</v>
      </c>
      <c r="AT229" s="70">
        <f>A125555696L_Latest</f>
        <v>8.7999999999999995E-2</v>
      </c>
      <c r="AU229" s="70">
        <f>A125550080X_Latest</f>
        <v>0.60899999999999999</v>
      </c>
      <c r="AV229" s="70">
        <f>A125558504L_Latest</f>
        <v>0.47</v>
      </c>
      <c r="AW229" s="70">
        <f>A125561312C_Latest</f>
        <v>0.61399999999999999</v>
      </c>
      <c r="AX229" s="70">
        <f>A125552888A_Latest</f>
        <v>1.78</v>
      </c>
      <c r="AY229" s="70">
        <f>A125552889C_Latest</f>
        <v>26</v>
      </c>
      <c r="AZ229" s="70">
        <f>A125554448J_Latest</f>
        <v>0.53600000000000003</v>
      </c>
      <c r="BA229" s="70">
        <f>A125548832L_Latest</f>
        <v>1.2729999999999999</v>
      </c>
      <c r="BB229" s="70">
        <f>A125557256V_Latest</f>
        <v>0.74199999999999999</v>
      </c>
      <c r="BC229" s="70">
        <f>A125560064K_Latest</f>
        <v>2.65</v>
      </c>
      <c r="BD229" s="70">
        <f>A125551640C_Latest</f>
        <v>5.2009999999999996</v>
      </c>
      <c r="BE229" s="70">
        <f>A125551641F_Latest</f>
        <v>51.456000000000003</v>
      </c>
    </row>
    <row r="230" spans="1:57" hidden="1">
      <c r="A230" s="58"/>
      <c r="B230" s="57" t="s">
        <v>12707</v>
      </c>
      <c r="C230" s="66">
        <v>22</v>
      </c>
      <c r="D230" s="70">
        <f>A125554256R_Latest</f>
        <v>21.48</v>
      </c>
      <c r="E230" s="70">
        <f>A125548640V_Latest</f>
        <v>36.543999999999997</v>
      </c>
      <c r="F230" s="70">
        <f>A125557064A_Latest</f>
        <v>40.639000000000003</v>
      </c>
      <c r="G230" s="70">
        <f>A125559872K_Latest</f>
        <v>91.356999999999999</v>
      </c>
      <c r="H230" s="70">
        <f>A125551448C_Latest</f>
        <v>190.02</v>
      </c>
      <c r="I230" s="70">
        <f>A125551449F_Latest</f>
        <v>47</v>
      </c>
      <c r="J230" s="70">
        <f>A125556128J_Latest</f>
        <v>6.7030000000000003</v>
      </c>
      <c r="K230" s="70">
        <f>A125550512T_Latest</f>
        <v>13.423</v>
      </c>
      <c r="L230" s="70">
        <f>A125558936T_Latest</f>
        <v>9.5820000000000007</v>
      </c>
      <c r="M230" s="70">
        <f>A125561744J_Latest</f>
        <v>29.123999999999999</v>
      </c>
      <c r="N230" s="70">
        <f>A125553320C_Latest</f>
        <v>58.832999999999998</v>
      </c>
      <c r="O230" s="70">
        <f>A125553321F_Latest</f>
        <v>51.058</v>
      </c>
      <c r="P230" s="70">
        <f>A125554880V_Latest</f>
        <v>4.2779999999999996</v>
      </c>
      <c r="Q230" s="70">
        <f>A125549264V_Latest</f>
        <v>7.13</v>
      </c>
      <c r="R230" s="70">
        <f>A125557688X_Latest</f>
        <v>14.551</v>
      </c>
      <c r="S230" s="70">
        <f>A125560496R_Latest</f>
        <v>24.443000000000001</v>
      </c>
      <c r="T230" s="70">
        <f>A125552072K_Latest</f>
        <v>50.402000000000001</v>
      </c>
      <c r="U230" s="70">
        <f>A125552073L_Latest</f>
        <v>35.280999999999999</v>
      </c>
      <c r="V230" s="70">
        <f>A125556440A_Latest</f>
        <v>4.516</v>
      </c>
      <c r="W230" s="70">
        <f>A125550824C_Latest</f>
        <v>6.048</v>
      </c>
      <c r="X230" s="70">
        <f>A125559248F_Latest</f>
        <v>7.6349999999999998</v>
      </c>
      <c r="Y230" s="70">
        <f>A125562056W_Latest</f>
        <v>18.026</v>
      </c>
      <c r="Z230" s="70">
        <f>A125553632R_Latest</f>
        <v>36.225000000000001</v>
      </c>
      <c r="AA230" s="70">
        <f>A125553633T_Latest</f>
        <v>50.761000000000003</v>
      </c>
      <c r="AB230" s="70">
        <f>A125556752L_Latest</f>
        <v>2.3959999999999999</v>
      </c>
      <c r="AC230" s="70">
        <f>A125551136T_Latest</f>
        <v>1.5629999999999999</v>
      </c>
      <c r="AD230" s="70">
        <f>A125559560X_Latest</f>
        <v>2.339</v>
      </c>
      <c r="AE230" s="70">
        <f>A125562368J_Latest</f>
        <v>7.2350000000000003</v>
      </c>
      <c r="AF230" s="70">
        <f>A125553944A_Latest</f>
        <v>13.532</v>
      </c>
      <c r="AG230" s="70">
        <f>A125553945C_Latest</f>
        <v>52</v>
      </c>
      <c r="AH230" s="70">
        <f>A125555192J_Latest</f>
        <v>3.0640000000000001</v>
      </c>
      <c r="AI230" s="70">
        <f>A125549576F_Latest</f>
        <v>6.3639999999999999</v>
      </c>
      <c r="AJ230" s="70">
        <f>A125558000J_Latest</f>
        <v>5.1269999999999998</v>
      </c>
      <c r="AK230" s="70">
        <f>A125560808R_Latest</f>
        <v>9.7349999999999994</v>
      </c>
      <c r="AL230" s="70">
        <f>A125552384W_Latest</f>
        <v>24.29</v>
      </c>
      <c r="AM230" s="70">
        <f>A125552385X_Latest</f>
        <v>26</v>
      </c>
      <c r="AN230" s="70">
        <f>A125555504J_Latest</f>
        <v>0.193</v>
      </c>
      <c r="AO230" s="70">
        <f>A125549888T_Latest</f>
        <v>0.74</v>
      </c>
      <c r="AP230" s="70">
        <f>A125558312V_Latest</f>
        <v>0.995</v>
      </c>
      <c r="AQ230" s="70">
        <f>A125561120K_Latest</f>
        <v>1.601</v>
      </c>
      <c r="AR230" s="70">
        <f>A125552696J_Latest</f>
        <v>3.53</v>
      </c>
      <c r="AS230" s="70">
        <f>A125552697K_Latest</f>
        <v>31.053000000000001</v>
      </c>
      <c r="AT230" s="70">
        <f>A125555816V_Latest</f>
        <v>8.7999999999999995E-2</v>
      </c>
      <c r="AU230" s="70">
        <f>A125550200F_Latest</f>
        <v>0.51500000000000001</v>
      </c>
      <c r="AV230" s="70">
        <f>A125558624F_Latest</f>
        <v>0.41</v>
      </c>
      <c r="AW230" s="70">
        <f>A125561432W_Latest</f>
        <v>0.155</v>
      </c>
      <c r="AX230" s="70">
        <f>A125553008K_Latest</f>
        <v>1.167</v>
      </c>
      <c r="AY230" s="70">
        <f>A125553009L_Latest</f>
        <v>13.509</v>
      </c>
      <c r="AZ230" s="70">
        <f>A125554568A_Latest</f>
        <v>0.24099999999999999</v>
      </c>
      <c r="BA230" s="70">
        <f>A125548952F_Latest</f>
        <v>0.76100000000000001</v>
      </c>
      <c r="BB230" s="70">
        <f>A125557376L_Latest</f>
        <v>0</v>
      </c>
      <c r="BC230" s="70">
        <f>A125560184C_Latest</f>
        <v>1.0389999999999999</v>
      </c>
      <c r="BD230" s="70">
        <f>A125551760W_Latest</f>
        <v>2.0409999999999999</v>
      </c>
      <c r="BE230" s="70">
        <f>A125551761X_Latest</f>
        <v>37.435000000000002</v>
      </c>
    </row>
    <row r="231" spans="1:57" hidden="1">
      <c r="A231" s="58"/>
      <c r="B231" s="57" t="s">
        <v>12708</v>
      </c>
      <c r="C231" s="66">
        <v>23</v>
      </c>
      <c r="D231" s="70">
        <f>A125554264R_Latest</f>
        <v>23.509</v>
      </c>
      <c r="E231" s="70">
        <f>A125548648L_Latest</f>
        <v>21.614000000000001</v>
      </c>
      <c r="F231" s="70">
        <f>A125557072A_Latest</f>
        <v>54.795999999999999</v>
      </c>
      <c r="G231" s="70">
        <f>A125559880K_Latest</f>
        <v>65.009</v>
      </c>
      <c r="H231" s="70">
        <f>A125551456C_Latest</f>
        <v>164.92699999999999</v>
      </c>
      <c r="I231" s="70">
        <f>A125551457F_Latest</f>
        <v>26</v>
      </c>
      <c r="J231" s="70">
        <f>A125556136J_Latest</f>
        <v>7.2140000000000004</v>
      </c>
      <c r="K231" s="70">
        <f>A125550520T_Latest</f>
        <v>4.9450000000000003</v>
      </c>
      <c r="L231" s="70">
        <f>A125558944T_Latest</f>
        <v>19.422999999999998</v>
      </c>
      <c r="M231" s="70">
        <f>A125561752J_Latest</f>
        <v>17.170000000000002</v>
      </c>
      <c r="N231" s="70">
        <f>A125553328W_Latest</f>
        <v>48.753</v>
      </c>
      <c r="O231" s="70">
        <f>A125553329X_Latest</f>
        <v>26</v>
      </c>
      <c r="P231" s="70">
        <f>A125554888L_Latest</f>
        <v>4.7489999999999997</v>
      </c>
      <c r="Q231" s="70">
        <f>A125549272V_Latest</f>
        <v>5.8949999999999996</v>
      </c>
      <c r="R231" s="70">
        <f>A125557696X_Latest</f>
        <v>10.663</v>
      </c>
      <c r="S231" s="70">
        <f>A125560504C_Latest</f>
        <v>21.82</v>
      </c>
      <c r="T231" s="70">
        <f>A125552080K_Latest</f>
        <v>43.128</v>
      </c>
      <c r="U231" s="70">
        <f>A125552081L_Latest</f>
        <v>51.564</v>
      </c>
      <c r="V231" s="70">
        <f>A125556448V_Latest</f>
        <v>4.6890000000000001</v>
      </c>
      <c r="W231" s="70">
        <f>A125550832C_Latest</f>
        <v>6.2889999999999997</v>
      </c>
      <c r="X231" s="70">
        <f>A125559256F_Latest</f>
        <v>11.875999999999999</v>
      </c>
      <c r="Y231" s="70">
        <f>A125562064W_Latest</f>
        <v>15.243</v>
      </c>
      <c r="Z231" s="70">
        <f>A125553640R_Latest</f>
        <v>38.097000000000001</v>
      </c>
      <c r="AA231" s="70">
        <f>A125553641T_Latest</f>
        <v>26</v>
      </c>
      <c r="AB231" s="70">
        <f>A125556760L_Latest</f>
        <v>2.3809999999999998</v>
      </c>
      <c r="AC231" s="70">
        <f>A125551144T_Latest</f>
        <v>1.4730000000000001</v>
      </c>
      <c r="AD231" s="70">
        <f>A125559568T_Latest</f>
        <v>3.3180000000000001</v>
      </c>
      <c r="AE231" s="70">
        <f>A125562376J_Latest</f>
        <v>3.9060000000000001</v>
      </c>
      <c r="AF231" s="70">
        <f>A125553952A_Latest</f>
        <v>11.077999999999999</v>
      </c>
      <c r="AG231" s="70">
        <f>A125553953C_Latest</f>
        <v>17.285</v>
      </c>
      <c r="AH231" s="70">
        <f>A125555200W_Latest</f>
        <v>3.5590000000000002</v>
      </c>
      <c r="AI231" s="70">
        <f>A125549584F_Latest</f>
        <v>2.4049999999999998</v>
      </c>
      <c r="AJ231" s="70">
        <f>A125558008A_Latest</f>
        <v>7.1050000000000004</v>
      </c>
      <c r="AK231" s="70">
        <f>A125560816R_Latest</f>
        <v>3.4710000000000001</v>
      </c>
      <c r="AL231" s="70">
        <f>A125552392W_Latest</f>
        <v>16.54</v>
      </c>
      <c r="AM231" s="70">
        <f>A125552393X_Latest</f>
        <v>18.898</v>
      </c>
      <c r="AN231" s="70">
        <f>A125555512J_Latest</f>
        <v>0.621</v>
      </c>
      <c r="AO231" s="70">
        <f>A125549896T_Latest</f>
        <v>0</v>
      </c>
      <c r="AP231" s="70">
        <f>A125558320V_Latest</f>
        <v>1.609</v>
      </c>
      <c r="AQ231" s="70">
        <f>A125561128C_Latest</f>
        <v>1.329</v>
      </c>
      <c r="AR231" s="70">
        <f>A125552704W_Latest</f>
        <v>3.5590000000000002</v>
      </c>
      <c r="AS231" s="70">
        <f>A125552705X_Latest</f>
        <v>39.875</v>
      </c>
      <c r="AT231" s="70">
        <f>A125555824V_Latest</f>
        <v>0</v>
      </c>
      <c r="AU231" s="70">
        <f>A125550208X_Latest</f>
        <v>9.4E-2</v>
      </c>
      <c r="AV231" s="70">
        <f>A125558632F_Latest</f>
        <v>6.0999999999999999E-2</v>
      </c>
      <c r="AW231" s="70">
        <f>A125561440W_Latest</f>
        <v>0.45900000000000002</v>
      </c>
      <c r="AX231" s="70">
        <f>A125553016K_Latest</f>
        <v>0.61399999999999999</v>
      </c>
      <c r="AY231" s="70">
        <f>A125553017L_Latest</f>
        <v>52</v>
      </c>
      <c r="AZ231" s="70">
        <f>A125554576A_Latest</f>
        <v>0.29499999999999998</v>
      </c>
      <c r="BA231" s="70">
        <f>A125548960F_Latest</f>
        <v>0.51200000000000001</v>
      </c>
      <c r="BB231" s="70">
        <f>A125557384L_Latest</f>
        <v>0.74199999999999999</v>
      </c>
      <c r="BC231" s="70">
        <f>A125560192C_Latest</f>
        <v>1.61</v>
      </c>
      <c r="BD231" s="70">
        <f>A125551768R_Latest</f>
        <v>3.16</v>
      </c>
      <c r="BE231" s="70">
        <f>A125551769T_Latest</f>
        <v>51.287999999999997</v>
      </c>
    </row>
    <row r="232" spans="1:57" hidden="1">
      <c r="A232" s="58"/>
      <c r="B232" s="56" t="s">
        <v>12709</v>
      </c>
      <c r="C232" s="66">
        <v>24</v>
      </c>
      <c r="D232" s="70">
        <f>A125554384J_Latest</f>
        <v>10.029</v>
      </c>
      <c r="E232" s="70">
        <f>A125548768F_Latest</f>
        <v>10.166</v>
      </c>
      <c r="F232" s="70">
        <f>A125557192V_Latest</f>
        <v>13.632999999999999</v>
      </c>
      <c r="G232" s="70">
        <f>A125560000X_Latest</f>
        <v>19.917999999999999</v>
      </c>
      <c r="H232" s="70">
        <f>A125551576W_Latest</f>
        <v>53.747</v>
      </c>
      <c r="I232" s="70">
        <f>A125551577X_Latest</f>
        <v>21</v>
      </c>
      <c r="J232" s="70">
        <f>A125556256A_Latest</f>
        <v>2.093</v>
      </c>
      <c r="K232" s="70">
        <f>A125550640K_Latest</f>
        <v>3.03</v>
      </c>
      <c r="L232" s="70">
        <f>A125559064L_Latest</f>
        <v>4.3470000000000004</v>
      </c>
      <c r="M232" s="70">
        <f>A125561872A_Latest</f>
        <v>7.1619999999999999</v>
      </c>
      <c r="N232" s="70">
        <f>A125553448R_Latest</f>
        <v>16.631</v>
      </c>
      <c r="O232" s="70">
        <f>A125553449T_Latest</f>
        <v>27.731000000000002</v>
      </c>
      <c r="P232" s="70">
        <f>A125555008W_Latest</f>
        <v>3.65</v>
      </c>
      <c r="Q232" s="70">
        <f>A125549392L_Latest</f>
        <v>1.94</v>
      </c>
      <c r="R232" s="70">
        <f>A125557816F_Latest</f>
        <v>4.2759999999999998</v>
      </c>
      <c r="S232" s="70">
        <f>A125560624W_Latest</f>
        <v>5.8280000000000003</v>
      </c>
      <c r="T232" s="70">
        <f>A125552200T_Latest</f>
        <v>15.694000000000001</v>
      </c>
      <c r="U232" s="70">
        <f>A125552201V_Latest</f>
        <v>16.581</v>
      </c>
      <c r="V232" s="70">
        <f>A125556568L_Latest</f>
        <v>2.347</v>
      </c>
      <c r="W232" s="70">
        <f>A125550952W_Latest</f>
        <v>2.6930000000000001</v>
      </c>
      <c r="X232" s="70">
        <f>A125559376X_Latest</f>
        <v>2.6360000000000001</v>
      </c>
      <c r="Y232" s="70">
        <f>A125562184R_Latest</f>
        <v>0.58799999999999997</v>
      </c>
      <c r="Z232" s="70">
        <f>A125553760J_Latest</f>
        <v>8.2629999999999999</v>
      </c>
      <c r="AA232" s="70">
        <f>A125553761K_Latest</f>
        <v>6.1929999999999996</v>
      </c>
      <c r="AB232" s="70">
        <f>A125556880F_Latest</f>
        <v>0.86599999999999999</v>
      </c>
      <c r="AC232" s="70">
        <f>A125551264K_Latest</f>
        <v>1.3069999999999999</v>
      </c>
      <c r="AD232" s="70">
        <f>A125559688K_Latest</f>
        <v>0.82599999999999996</v>
      </c>
      <c r="AE232" s="70">
        <f>A125562496A_Latest</f>
        <v>2.6339999999999999</v>
      </c>
      <c r="AF232" s="70">
        <f>A125554072W_Latest</f>
        <v>5.6340000000000003</v>
      </c>
      <c r="AG232" s="70">
        <f>A125554073X_Latest</f>
        <v>26</v>
      </c>
      <c r="AH232" s="70">
        <f>A125555320R_Latest</f>
        <v>0.82099999999999995</v>
      </c>
      <c r="AI232" s="70">
        <f>A125549704L_Latest</f>
        <v>0.47599999999999998</v>
      </c>
      <c r="AJ232" s="70">
        <f>A125558128V_Latest</f>
        <v>1.044</v>
      </c>
      <c r="AK232" s="70">
        <f>A125560936J_Latest</f>
        <v>2.8239999999999998</v>
      </c>
      <c r="AL232" s="70">
        <f>A125552512C_Latest</f>
        <v>5.1639999999999997</v>
      </c>
      <c r="AM232" s="70">
        <f>A125552513F_Latest</f>
        <v>50.896999999999998</v>
      </c>
      <c r="AN232" s="70">
        <f>A125555632A_Latest</f>
        <v>0</v>
      </c>
      <c r="AO232" s="70">
        <f>A125550016F_Latest</f>
        <v>0.72</v>
      </c>
      <c r="AP232" s="70">
        <f>A125558440L_Latest</f>
        <v>0.505</v>
      </c>
      <c r="AQ232" s="70">
        <f>A125561248W_Latest</f>
        <v>0.54800000000000004</v>
      </c>
      <c r="AR232" s="70">
        <f>A125552824R_Latest</f>
        <v>1.7729999999999999</v>
      </c>
      <c r="AS232" s="70">
        <f>A125552825T_Latest</f>
        <v>17.472999999999999</v>
      </c>
      <c r="AT232" s="70">
        <f>A125555944L_Latest</f>
        <v>0</v>
      </c>
      <c r="AU232" s="70">
        <f>A125550328T_Latest</f>
        <v>0</v>
      </c>
      <c r="AV232" s="70">
        <f>A125558752X_Latest</f>
        <v>0</v>
      </c>
      <c r="AW232" s="70">
        <f>A125561560R_Latest</f>
        <v>0</v>
      </c>
      <c r="AX232" s="70">
        <f>A125553136C_Latest</f>
        <v>0</v>
      </c>
      <c r="AY232" s="70">
        <f>A125553137F_Latest</f>
        <v>0</v>
      </c>
      <c r="AZ232" s="70">
        <f>A125554696V_Latest</f>
        <v>0.253</v>
      </c>
      <c r="BA232" s="70">
        <f>A125549080A_Latest</f>
        <v>0</v>
      </c>
      <c r="BB232" s="70">
        <f>A125557504V_Latest</f>
        <v>0</v>
      </c>
      <c r="BC232" s="70">
        <f>A125560312K_Latest</f>
        <v>0.33500000000000002</v>
      </c>
      <c r="BD232" s="70">
        <f>A125551888J_Latest</f>
        <v>0.58799999999999997</v>
      </c>
      <c r="BE232" s="70">
        <f>A125551889K_Latest</f>
        <v>149.434</v>
      </c>
    </row>
    <row r="233" spans="1:57" hidden="1">
      <c r="A233" s="58"/>
      <c r="B233" s="56" t="s">
        <v>12710</v>
      </c>
      <c r="C233" s="66">
        <v>25</v>
      </c>
      <c r="D233" s="70">
        <f>A125554096R_Latest</f>
        <v>11.071</v>
      </c>
      <c r="E233" s="70">
        <f>A125548480V_Latest</f>
        <v>32.716000000000001</v>
      </c>
      <c r="F233" s="70">
        <f>A125556904L_Latest</f>
        <v>49.424999999999997</v>
      </c>
      <c r="G233" s="70">
        <f>A125559712X_Latest</f>
        <v>50.975999999999999</v>
      </c>
      <c r="H233" s="70">
        <f>A125551288C_Latest</f>
        <v>144.18799999999999</v>
      </c>
      <c r="I233" s="70">
        <f>A125551289F_Latest</f>
        <v>26</v>
      </c>
      <c r="J233" s="70">
        <f>A125555968F_Latest</f>
        <v>4.1120000000000001</v>
      </c>
      <c r="K233" s="70">
        <f>A125550352T_Latest</f>
        <v>10.555</v>
      </c>
      <c r="L233" s="70">
        <f>A125558776T_Latest</f>
        <v>12.28</v>
      </c>
      <c r="M233" s="70">
        <f>A125561584J_Latest</f>
        <v>14.733000000000001</v>
      </c>
      <c r="N233" s="70">
        <f>A125553160C_Latest</f>
        <v>41.68</v>
      </c>
      <c r="O233" s="70">
        <f>A125553161F_Latest</f>
        <v>22.303999999999998</v>
      </c>
      <c r="P233" s="70">
        <f>A125554720J_Latest</f>
        <v>2.4089999999999998</v>
      </c>
      <c r="Q233" s="70">
        <f>A125549104J_Latest</f>
        <v>5.851</v>
      </c>
      <c r="R233" s="70">
        <f>A125557528L_Latest</f>
        <v>17.986999999999998</v>
      </c>
      <c r="S233" s="70">
        <f>A125560336C_Latest</f>
        <v>15.956</v>
      </c>
      <c r="T233" s="70">
        <f>A125551912W_Latest</f>
        <v>42.203000000000003</v>
      </c>
      <c r="U233" s="70">
        <f>A125551913X_Latest</f>
        <v>26</v>
      </c>
      <c r="V233" s="70">
        <f>A125556280A_Latest</f>
        <v>1.3180000000000001</v>
      </c>
      <c r="W233" s="70">
        <f>A125550664C_Latest</f>
        <v>10.084</v>
      </c>
      <c r="X233" s="70">
        <f>A125559088F_Latest</f>
        <v>8.0730000000000004</v>
      </c>
      <c r="Y233" s="70">
        <f>A125561896V_Latest</f>
        <v>11.109</v>
      </c>
      <c r="Z233" s="70">
        <f>A125553472R_Latest</f>
        <v>30.584</v>
      </c>
      <c r="AA233" s="70">
        <f>A125553473T_Latest</f>
        <v>26</v>
      </c>
      <c r="AB233" s="70">
        <f>A125556592L_Latest</f>
        <v>0.98499999999999999</v>
      </c>
      <c r="AC233" s="70">
        <f>A125550976R_Latest</f>
        <v>3.31</v>
      </c>
      <c r="AD233" s="70">
        <f>A125559400L_Latest</f>
        <v>4.0819999999999999</v>
      </c>
      <c r="AE233" s="70">
        <f>A125562208W_Latest</f>
        <v>3.8889999999999998</v>
      </c>
      <c r="AF233" s="70">
        <f>A125553784A_Latest</f>
        <v>12.266999999999999</v>
      </c>
      <c r="AG233" s="70">
        <f>A125553785C_Latest</f>
        <v>31.109000000000002</v>
      </c>
      <c r="AH233" s="70">
        <f>A125555032W_Latest</f>
        <v>2.246</v>
      </c>
      <c r="AI233" s="70">
        <f>A125549416V_Latest</f>
        <v>1.6830000000000001</v>
      </c>
      <c r="AJ233" s="70">
        <f>A125557840F_Latest</f>
        <v>4.6050000000000004</v>
      </c>
      <c r="AK233" s="70">
        <f>A125560648R_Latest</f>
        <v>3.944</v>
      </c>
      <c r="AL233" s="70">
        <f>A125552224K_Latest</f>
        <v>12.478999999999999</v>
      </c>
      <c r="AM233" s="70">
        <f>A125552225L_Latest</f>
        <v>24.25</v>
      </c>
      <c r="AN233" s="70">
        <f>A125555344J_Latest</f>
        <v>0</v>
      </c>
      <c r="AO233" s="70">
        <f>A125549728F_Latest</f>
        <v>0.754</v>
      </c>
      <c r="AP233" s="70">
        <f>A125558152V_Latest</f>
        <v>1.577</v>
      </c>
      <c r="AQ233" s="70">
        <f>A125560960J_Latest</f>
        <v>9.0999999999999998E-2</v>
      </c>
      <c r="AR233" s="70">
        <f>A125552536W_Latest</f>
        <v>2.4220000000000002</v>
      </c>
      <c r="AS233" s="70">
        <f>A125552537X_Latest</f>
        <v>24.344000000000001</v>
      </c>
      <c r="AT233" s="70">
        <f>A125555656V_Latest</f>
        <v>0</v>
      </c>
      <c r="AU233" s="70">
        <f>A125550040F_Latest</f>
        <v>0.28799999999999998</v>
      </c>
      <c r="AV233" s="70">
        <f>A125558464F_Latest</f>
        <v>6.3E-2</v>
      </c>
      <c r="AW233" s="70">
        <f>A125561272W_Latest</f>
        <v>0.36699999999999999</v>
      </c>
      <c r="AX233" s="70">
        <f>A125552848J_Latest</f>
        <v>0.71899999999999997</v>
      </c>
      <c r="AY233" s="70">
        <f>A125552849K_Latest</f>
        <v>44.176000000000002</v>
      </c>
      <c r="AZ233" s="70">
        <f>A125554408R_Latest</f>
        <v>0</v>
      </c>
      <c r="BA233" s="70">
        <f>A125548792F_Latest</f>
        <v>0.19</v>
      </c>
      <c r="BB233" s="70">
        <f>A125557216A_Latest</f>
        <v>0.75800000000000001</v>
      </c>
      <c r="BC233" s="70">
        <f>A125560024T_Latest</f>
        <v>0.88600000000000001</v>
      </c>
      <c r="BD233" s="70">
        <f>A125551600K_Latest</f>
        <v>1.8340000000000001</v>
      </c>
      <c r="BE233" s="70">
        <f>A125551601L_Latest</f>
        <v>35.604999999999997</v>
      </c>
    </row>
    <row r="234" spans="1:57" hidden="1">
      <c r="A234" s="59"/>
      <c r="B234" s="56" t="s">
        <v>12711</v>
      </c>
      <c r="C234" s="66">
        <v>26</v>
      </c>
      <c r="D234" s="70">
        <f>A125554368J_Latest</f>
        <v>13.837999999999999</v>
      </c>
      <c r="E234" s="70">
        <f>A125548752L_Latest</f>
        <v>39.915999999999997</v>
      </c>
      <c r="F234" s="70">
        <f>A125557176V_Latest</f>
        <v>46.997</v>
      </c>
      <c r="G234" s="70">
        <f>A125559984C_Latest</f>
        <v>68.863</v>
      </c>
      <c r="H234" s="70">
        <f>A125551560C_Latest</f>
        <v>169.61500000000001</v>
      </c>
      <c r="I234" s="70">
        <f>A125551561F_Latest</f>
        <v>26</v>
      </c>
      <c r="J234" s="70">
        <f>A125556240J_Latest</f>
        <v>3.21</v>
      </c>
      <c r="K234" s="70">
        <f>A125550624K_Latest</f>
        <v>13.641999999999999</v>
      </c>
      <c r="L234" s="70">
        <f>A125559048L_Latest</f>
        <v>10.464</v>
      </c>
      <c r="M234" s="70">
        <f>A125561856A_Latest</f>
        <v>20.132999999999999</v>
      </c>
      <c r="N234" s="70">
        <f>A125553432W_Latest</f>
        <v>47.448999999999998</v>
      </c>
      <c r="O234" s="70">
        <f>A125553433X_Latest</f>
        <v>26</v>
      </c>
      <c r="P234" s="70">
        <f>A125554992L_Latest</f>
        <v>2.2810000000000001</v>
      </c>
      <c r="Q234" s="70">
        <f>A125549376L_Latest</f>
        <v>9.6140000000000008</v>
      </c>
      <c r="R234" s="70">
        <f>A125557800L_Latest</f>
        <v>17.794</v>
      </c>
      <c r="S234" s="70">
        <f>A125560608W_Latest</f>
        <v>18.274000000000001</v>
      </c>
      <c r="T234" s="70">
        <f>A125552184C_Latest</f>
        <v>47.963999999999999</v>
      </c>
      <c r="U234" s="70">
        <f>A125552185F_Latest</f>
        <v>26</v>
      </c>
      <c r="V234" s="70">
        <f>A125556552V_Latest</f>
        <v>5.5720000000000001</v>
      </c>
      <c r="W234" s="70">
        <f>A125550936W_Latest</f>
        <v>8.6739999999999995</v>
      </c>
      <c r="X234" s="70">
        <f>A125559360F_Latest</f>
        <v>8.69</v>
      </c>
      <c r="Y234" s="70">
        <f>A125562168R_Latest</f>
        <v>16.225000000000001</v>
      </c>
      <c r="Z234" s="70">
        <f>A125553744J_Latest</f>
        <v>39.161000000000001</v>
      </c>
      <c r="AA234" s="70">
        <f>A125553745K_Latest</f>
        <v>20.847999999999999</v>
      </c>
      <c r="AB234" s="70">
        <f>A125556864F_Latest</f>
        <v>0.96499999999999997</v>
      </c>
      <c r="AC234" s="70">
        <f>A125551248K_Latest</f>
        <v>3.5990000000000002</v>
      </c>
      <c r="AD234" s="70">
        <f>A125559672T_Latest</f>
        <v>3.5880000000000001</v>
      </c>
      <c r="AE234" s="70">
        <f>A125562480J_Latest</f>
        <v>6.2119999999999997</v>
      </c>
      <c r="AF234" s="70">
        <f>A125554056W_Latest</f>
        <v>14.364000000000001</v>
      </c>
      <c r="AG234" s="70">
        <f>A125554057X_Latest</f>
        <v>33.409999999999997</v>
      </c>
      <c r="AH234" s="70">
        <f>A125555304R_Latest</f>
        <v>1.32</v>
      </c>
      <c r="AI234" s="70">
        <f>A125549688X_Latest</f>
        <v>3.05</v>
      </c>
      <c r="AJ234" s="70">
        <f>A125558112A_Latest</f>
        <v>4.2869999999999999</v>
      </c>
      <c r="AK234" s="70">
        <f>A125560920R_Latest</f>
        <v>4.96</v>
      </c>
      <c r="AL234" s="70">
        <f>A125552496R_Latest</f>
        <v>13.617000000000001</v>
      </c>
      <c r="AM234" s="70">
        <f>A125552497T_Latest</f>
        <v>40.006</v>
      </c>
      <c r="AN234" s="70">
        <f>A125555616A_Latest</f>
        <v>0.38800000000000001</v>
      </c>
      <c r="AO234" s="70">
        <f>A125550000L_Latest</f>
        <v>0.86699999999999999</v>
      </c>
      <c r="AP234" s="70">
        <f>A125558424L_Latest</f>
        <v>1.0229999999999999</v>
      </c>
      <c r="AQ234" s="70">
        <f>A125561232C_Latest</f>
        <v>1.2050000000000001</v>
      </c>
      <c r="AR234" s="70">
        <f>A125552808R_Latest</f>
        <v>3.4830000000000001</v>
      </c>
      <c r="AS234" s="70">
        <f>A125552809T_Latest</f>
        <v>26</v>
      </c>
      <c r="AT234" s="70">
        <f>A125555928L_Latest</f>
        <v>0.10100000000000001</v>
      </c>
      <c r="AU234" s="70">
        <f>A125550312X_Latest</f>
        <v>0.156</v>
      </c>
      <c r="AV234" s="70">
        <f>A125558736X_Latest</f>
        <v>0.214</v>
      </c>
      <c r="AW234" s="70">
        <f>A125561544R_Latest</f>
        <v>0.626</v>
      </c>
      <c r="AX234" s="70">
        <f>A125553120K_Latest</f>
        <v>1.097</v>
      </c>
      <c r="AY234" s="70">
        <f>A125553121L_Latest</f>
        <v>52</v>
      </c>
      <c r="AZ234" s="70">
        <f>A125554680A_Latest</f>
        <v>0</v>
      </c>
      <c r="BA234" s="70">
        <f>A125549064A_Latest</f>
        <v>0.316</v>
      </c>
      <c r="BB234" s="70">
        <f>A125557488F_Latest</f>
        <v>0.93799999999999994</v>
      </c>
      <c r="BC234" s="70">
        <f>A125560296W_Latest</f>
        <v>1.228</v>
      </c>
      <c r="BD234" s="70">
        <f>A125551872R_Latest</f>
        <v>2.4820000000000002</v>
      </c>
      <c r="BE234" s="70">
        <f>A125551873T_Latest</f>
        <v>57.715000000000003</v>
      </c>
    </row>
    <row r="235" spans="1:57" hidden="1">
      <c r="A235" s="58"/>
      <c r="B235" s="56" t="s">
        <v>12712</v>
      </c>
      <c r="C235" s="66">
        <v>27</v>
      </c>
      <c r="D235" s="70">
        <f>A125554376J_Latest</f>
        <v>4.7770000000000001</v>
      </c>
      <c r="E235" s="70">
        <f>A125548760L_Latest</f>
        <v>6.5670000000000002</v>
      </c>
      <c r="F235" s="70">
        <f>A125557184V_Latest</f>
        <v>14.27</v>
      </c>
      <c r="G235" s="70">
        <f>A125559992C_Latest</f>
        <v>10.185</v>
      </c>
      <c r="H235" s="70">
        <f>A125551568W_Latest</f>
        <v>35.798999999999999</v>
      </c>
      <c r="I235" s="70">
        <f>A125551569X_Latest</f>
        <v>26.035</v>
      </c>
      <c r="J235" s="70">
        <f>A125556248A_Latest</f>
        <v>0</v>
      </c>
      <c r="K235" s="70">
        <f>A125550632K_Latest</f>
        <v>2.4359999999999999</v>
      </c>
      <c r="L235" s="70">
        <f>A125559056L_Latest</f>
        <v>5.4820000000000002</v>
      </c>
      <c r="M235" s="70">
        <f>A125561864A_Latest</f>
        <v>3.423</v>
      </c>
      <c r="N235" s="70">
        <f>A125553440W_Latest</f>
        <v>11.340999999999999</v>
      </c>
      <c r="O235" s="70">
        <f>A125553441X_Latest</f>
        <v>38.590000000000003</v>
      </c>
      <c r="P235" s="70">
        <f>A125555000C_Latest</f>
        <v>1.7669999999999999</v>
      </c>
      <c r="Q235" s="70">
        <f>A125549384L_Latest</f>
        <v>2.0430000000000001</v>
      </c>
      <c r="R235" s="70">
        <f>A125557808F_Latest</f>
        <v>3.867</v>
      </c>
      <c r="S235" s="70">
        <f>A125560616W_Latest</f>
        <v>1.974</v>
      </c>
      <c r="T235" s="70">
        <f>A125552192C_Latest</f>
        <v>9.6509999999999998</v>
      </c>
      <c r="U235" s="70">
        <f>A125552193F_Latest</f>
        <v>26</v>
      </c>
      <c r="V235" s="70">
        <f>A125556560V_Latest</f>
        <v>1.8009999999999999</v>
      </c>
      <c r="W235" s="70">
        <f>A125550944W_Latest</f>
        <v>0.77500000000000002</v>
      </c>
      <c r="X235" s="70">
        <f>A125559368X_Latest</f>
        <v>4.0279999999999996</v>
      </c>
      <c r="Y235" s="70">
        <f>A125562176R_Latest</f>
        <v>3.105</v>
      </c>
      <c r="Z235" s="70">
        <f>A125553752J_Latest</f>
        <v>9.7080000000000002</v>
      </c>
      <c r="AA235" s="70">
        <f>A125553753K_Latest</f>
        <v>30.120999999999999</v>
      </c>
      <c r="AB235" s="70">
        <f>A125556872F_Latest</f>
        <v>0</v>
      </c>
      <c r="AC235" s="70">
        <f>A125551256K_Latest</f>
        <v>0.32200000000000001</v>
      </c>
      <c r="AD235" s="70">
        <f>A125559680T_Latest</f>
        <v>0</v>
      </c>
      <c r="AE235" s="70">
        <f>A125562488A_Latest</f>
        <v>1</v>
      </c>
      <c r="AF235" s="70">
        <f>A125554064W_Latest</f>
        <v>1.3220000000000001</v>
      </c>
      <c r="AG235" s="70">
        <f>A125554065X_Latest</f>
        <v>68.632999999999996</v>
      </c>
      <c r="AH235" s="70">
        <f>A125555312R_Latest</f>
        <v>0.96799999999999997</v>
      </c>
      <c r="AI235" s="70">
        <f>A125549696X_Latest</f>
        <v>0.42799999999999999</v>
      </c>
      <c r="AJ235" s="70">
        <f>A125558120A_Latest</f>
        <v>0.499</v>
      </c>
      <c r="AK235" s="70">
        <f>A125560928J_Latest</f>
        <v>0.32700000000000001</v>
      </c>
      <c r="AL235" s="70">
        <f>A125552504C_Latest</f>
        <v>2.222</v>
      </c>
      <c r="AM235" s="70">
        <f>A125552505F_Latest</f>
        <v>7.2069999999999999</v>
      </c>
      <c r="AN235" s="70">
        <f>A125555624A_Latest</f>
        <v>0</v>
      </c>
      <c r="AO235" s="70">
        <f>A125550008F_Latest</f>
        <v>0.17</v>
      </c>
      <c r="AP235" s="70">
        <f>A125558432L_Latest</f>
        <v>0</v>
      </c>
      <c r="AQ235" s="70">
        <f>A125561240C_Latest</f>
        <v>0.35699999999999998</v>
      </c>
      <c r="AR235" s="70">
        <f>A125552816R_Latest</f>
        <v>0.52700000000000002</v>
      </c>
      <c r="AS235" s="70">
        <f>A125552817T_Latest</f>
        <v>369.59300000000002</v>
      </c>
      <c r="AT235" s="70">
        <f>A125555936L_Latest</f>
        <v>0</v>
      </c>
      <c r="AU235" s="70">
        <f>A125550320X_Latest</f>
        <v>0.183</v>
      </c>
      <c r="AV235" s="70">
        <f>A125558744X_Latest</f>
        <v>0</v>
      </c>
      <c r="AW235" s="70">
        <f>A125561552R_Latest</f>
        <v>0</v>
      </c>
      <c r="AX235" s="70">
        <f>A125553128C_Latest</f>
        <v>0.183</v>
      </c>
      <c r="AY235" s="70">
        <f>A125553129F_Latest</f>
        <v>10.137</v>
      </c>
      <c r="AZ235" s="70">
        <f>A125554688V_Latest</f>
        <v>0.24099999999999999</v>
      </c>
      <c r="BA235" s="70">
        <f>A125549072A_Latest</f>
        <v>0.20899999999999999</v>
      </c>
      <c r="BB235" s="70">
        <f>A125557496F_Latest</f>
        <v>0.39400000000000002</v>
      </c>
      <c r="BC235" s="70">
        <f>A125560304K_Latest</f>
        <v>0</v>
      </c>
      <c r="BD235" s="70">
        <f>A125551880R_Latest</f>
        <v>0.84399999999999997</v>
      </c>
      <c r="BE235" s="70">
        <f>A125551881T_Latest</f>
        <v>11.081</v>
      </c>
    </row>
    <row r="236" spans="1:57" hidden="1">
      <c r="A236" s="58"/>
      <c r="B236" s="53" t="s">
        <v>12713</v>
      </c>
      <c r="C236" s="66">
        <v>28</v>
      </c>
      <c r="D236" s="70">
        <f>A125554104C_Latest</f>
        <v>15.315</v>
      </c>
      <c r="E236" s="70">
        <f>A125548488L_Latest</f>
        <v>24.177</v>
      </c>
      <c r="F236" s="70">
        <f>A125556912L_Latest</f>
        <v>36.201999999999998</v>
      </c>
      <c r="G236" s="70">
        <f>A125559720X_Latest</f>
        <v>52.875999999999998</v>
      </c>
      <c r="H236" s="70">
        <f>A125551296C_Latest</f>
        <v>128.57</v>
      </c>
      <c r="I236" s="70">
        <f>A125551297F_Latest</f>
        <v>30</v>
      </c>
      <c r="J236" s="70">
        <f>A125555976F_Latest</f>
        <v>4.0030000000000001</v>
      </c>
      <c r="K236" s="70">
        <f>A125550360T_Latest</f>
        <v>7.2610000000000001</v>
      </c>
      <c r="L236" s="70">
        <f>A125558784T_Latest</f>
        <v>9.1609999999999996</v>
      </c>
      <c r="M236" s="70">
        <f>A125561592J_Latest</f>
        <v>15.02</v>
      </c>
      <c r="N236" s="70">
        <f>A125553168W_Latest</f>
        <v>35.445</v>
      </c>
      <c r="O236" s="70">
        <f>A125553169X_Latest</f>
        <v>30</v>
      </c>
      <c r="P236" s="70">
        <f>A125554728A_Latest</f>
        <v>5.7919999999999998</v>
      </c>
      <c r="Q236" s="70">
        <f>A125549112J_Latest</f>
        <v>6.2469999999999999</v>
      </c>
      <c r="R236" s="70">
        <f>A125557536L_Latest</f>
        <v>12.587</v>
      </c>
      <c r="S236" s="70">
        <f>A125560344C_Latest</f>
        <v>17.123999999999999</v>
      </c>
      <c r="T236" s="70">
        <f>A125551920W_Latest</f>
        <v>41.75</v>
      </c>
      <c r="U236" s="70">
        <f>A125551921X_Latest</f>
        <v>30</v>
      </c>
      <c r="V236" s="70">
        <f>A125556288V_Latest</f>
        <v>2.3479999999999999</v>
      </c>
      <c r="W236" s="70">
        <f>A125550672C_Latest</f>
        <v>3.4550000000000001</v>
      </c>
      <c r="X236" s="70">
        <f>A125559096F_Latest</f>
        <v>8.2859999999999996</v>
      </c>
      <c r="Y236" s="70">
        <f>A125561904J_Latest</f>
        <v>10.263999999999999</v>
      </c>
      <c r="Z236" s="70">
        <f>A125553480R_Latest</f>
        <v>24.352</v>
      </c>
      <c r="AA236" s="70">
        <f>A125553481T_Latest</f>
        <v>28.792000000000002</v>
      </c>
      <c r="AB236" s="70">
        <f>A125556600A_Latest</f>
        <v>0.34899999999999998</v>
      </c>
      <c r="AC236" s="70">
        <f>A125550984R_Latest</f>
        <v>1.998</v>
      </c>
      <c r="AD236" s="70">
        <f>A125559408F_Latest</f>
        <v>2.004</v>
      </c>
      <c r="AE236" s="70">
        <f>A125562216W_Latest</f>
        <v>3.504</v>
      </c>
      <c r="AF236" s="70">
        <f>A125553792A_Latest</f>
        <v>7.8550000000000004</v>
      </c>
      <c r="AG236" s="70">
        <f>A125553793C_Latest</f>
        <v>44.389000000000003</v>
      </c>
      <c r="AH236" s="70">
        <f>A125555040W_Latest</f>
        <v>1.4219999999999999</v>
      </c>
      <c r="AI236" s="70">
        <f>A125549424V_Latest</f>
        <v>3.4780000000000002</v>
      </c>
      <c r="AJ236" s="70">
        <f>A125557848X_Latest</f>
        <v>3.327</v>
      </c>
      <c r="AK236" s="70">
        <f>A125560656R_Latest</f>
        <v>4.58</v>
      </c>
      <c r="AL236" s="70">
        <f>A125552232K_Latest</f>
        <v>12.807</v>
      </c>
      <c r="AM236" s="70">
        <f>A125552233L_Latest</f>
        <v>25.564</v>
      </c>
      <c r="AN236" s="70">
        <f>A125555352J_Latest</f>
        <v>1.401</v>
      </c>
      <c r="AO236" s="70">
        <f>A125549736F_Latest</f>
        <v>0.84699999999999998</v>
      </c>
      <c r="AP236" s="70">
        <f>A125558160V_Latest</f>
        <v>0.20399999999999999</v>
      </c>
      <c r="AQ236" s="70">
        <f>A125560968A_Latest</f>
        <v>1.6679999999999999</v>
      </c>
      <c r="AR236" s="70">
        <f>A125552544W_Latest</f>
        <v>4.1189999999999998</v>
      </c>
      <c r="AS236" s="70">
        <f>A125552545X_Latest</f>
        <v>11.012</v>
      </c>
      <c r="AT236" s="70">
        <f>A125555664V_Latest</f>
        <v>0</v>
      </c>
      <c r="AU236" s="70">
        <f>A125550048X_Latest</f>
        <v>0.19500000000000001</v>
      </c>
      <c r="AV236" s="70">
        <f>A125558472F_Latest</f>
        <v>0.10100000000000001</v>
      </c>
      <c r="AW236" s="70">
        <f>A125561280W_Latest</f>
        <v>0.23400000000000001</v>
      </c>
      <c r="AX236" s="70">
        <f>A125552856J_Latest</f>
        <v>0.52900000000000003</v>
      </c>
      <c r="AY236" s="70">
        <f>A125552857K_Latest</f>
        <v>20.864999999999998</v>
      </c>
      <c r="AZ236" s="70">
        <f>A125554416R_Latest</f>
        <v>0</v>
      </c>
      <c r="BA236" s="70">
        <f>A125548800V_Latest</f>
        <v>0.69699999999999995</v>
      </c>
      <c r="BB236" s="70">
        <f>A125557224A_Latest</f>
        <v>0.53300000000000003</v>
      </c>
      <c r="BC236" s="70">
        <f>A125560032T_Latest</f>
        <v>0.48199999999999998</v>
      </c>
      <c r="BD236" s="70">
        <f>A125551608C_Latest</f>
        <v>1.7110000000000001</v>
      </c>
      <c r="BE236" s="70">
        <f>A125551609F_Latest</f>
        <v>19.221</v>
      </c>
    </row>
    <row r="237" spans="1:57" hidden="1">
      <c r="A237" s="58"/>
      <c r="B237" s="56" t="s">
        <v>12714</v>
      </c>
      <c r="C237" s="66">
        <v>29</v>
      </c>
      <c r="D237" s="70">
        <f>A125554184R_Latest</f>
        <v>10.157</v>
      </c>
      <c r="E237" s="70">
        <f>A125548568L_Latest</f>
        <v>7.8760000000000003</v>
      </c>
      <c r="F237" s="70">
        <f>A125556992X_Latest</f>
        <v>16.635000000000002</v>
      </c>
      <c r="G237" s="70">
        <f>A125559800X_Latest</f>
        <v>31.298999999999999</v>
      </c>
      <c r="H237" s="70">
        <f>A125551376C_Latest</f>
        <v>65.966999999999999</v>
      </c>
      <c r="I237" s="70">
        <f>A125551377F_Latest</f>
        <v>44.064999999999998</v>
      </c>
      <c r="J237" s="70">
        <f>A125556056J_Latest</f>
        <v>3.3559999999999999</v>
      </c>
      <c r="K237" s="70">
        <f>A125550440T_Latest</f>
        <v>2.4900000000000002</v>
      </c>
      <c r="L237" s="70">
        <f>A125558864T_Latest</f>
        <v>3.7</v>
      </c>
      <c r="M237" s="70">
        <f>A125561672J_Latest</f>
        <v>11.351000000000001</v>
      </c>
      <c r="N237" s="70">
        <f>A125553248W_Latest</f>
        <v>20.896000000000001</v>
      </c>
      <c r="O237" s="70">
        <f>A125553249X_Latest</f>
        <v>52</v>
      </c>
      <c r="P237" s="70">
        <f>A125554808A_Latest</f>
        <v>2.9940000000000002</v>
      </c>
      <c r="Q237" s="70">
        <f>A125549192V_Latest</f>
        <v>1.073</v>
      </c>
      <c r="R237" s="70">
        <f>A125557616L_Latest</f>
        <v>5.7720000000000002</v>
      </c>
      <c r="S237" s="70">
        <f>A125560424C_Latest</f>
        <v>9.2880000000000003</v>
      </c>
      <c r="T237" s="70">
        <f>A125552000X_Latest</f>
        <v>19.126999999999999</v>
      </c>
      <c r="U237" s="70">
        <f>A125552001A_Latest</f>
        <v>47.956000000000003</v>
      </c>
      <c r="V237" s="70">
        <f>A125556368V_Latest</f>
        <v>1.4930000000000001</v>
      </c>
      <c r="W237" s="70">
        <f>A125550752C_Latest</f>
        <v>1.2430000000000001</v>
      </c>
      <c r="X237" s="70">
        <f>A125559176F_Latest</f>
        <v>4.5449999999999999</v>
      </c>
      <c r="Y237" s="70">
        <f>A125561984V_Latest</f>
        <v>4.7430000000000003</v>
      </c>
      <c r="Z237" s="70">
        <f>A125553560R_Latest</f>
        <v>12.025</v>
      </c>
      <c r="AA237" s="70">
        <f>A125553561T_Latest</f>
        <v>29.061</v>
      </c>
      <c r="AB237" s="70">
        <f>A125556680L_Latest</f>
        <v>0.34899999999999998</v>
      </c>
      <c r="AC237" s="70">
        <f>A125551064T_Latest</f>
        <v>0.995</v>
      </c>
      <c r="AD237" s="70">
        <f>A125559488T_Latest</f>
        <v>1.135</v>
      </c>
      <c r="AE237" s="70">
        <f>A125562296J_Latest</f>
        <v>2.0640000000000001</v>
      </c>
      <c r="AF237" s="70">
        <f>A125553872A_Latest</f>
        <v>4.5419999999999998</v>
      </c>
      <c r="AG237" s="70">
        <f>A125553873C_Latest</f>
        <v>47.02</v>
      </c>
      <c r="AH237" s="70">
        <f>A125555120W_Latest</f>
        <v>0.82</v>
      </c>
      <c r="AI237" s="70">
        <f>A125549504V_Latest</f>
        <v>1.718</v>
      </c>
      <c r="AJ237" s="70">
        <f>A125557928X_Latest</f>
        <v>1.3140000000000001</v>
      </c>
      <c r="AK237" s="70">
        <f>A125560736R_Latest</f>
        <v>2.4889999999999999</v>
      </c>
      <c r="AL237" s="70">
        <f>A125552312K_Latest</f>
        <v>6.3410000000000002</v>
      </c>
      <c r="AM237" s="70">
        <f>A125552313L_Latest</f>
        <v>20.213999999999999</v>
      </c>
      <c r="AN237" s="70">
        <f>A125555432J_Latest</f>
        <v>1.1459999999999999</v>
      </c>
      <c r="AO237" s="70">
        <f>A125549816F_Latest</f>
        <v>0.35799999999999998</v>
      </c>
      <c r="AP237" s="70">
        <f>A125558240V_Latest</f>
        <v>0</v>
      </c>
      <c r="AQ237" s="70">
        <f>A125561048C_Latest</f>
        <v>0.99099999999999999</v>
      </c>
      <c r="AR237" s="70">
        <f>A125552624W_Latest</f>
        <v>2.4950000000000001</v>
      </c>
      <c r="AS237" s="70">
        <f>A125552625X_Latest</f>
        <v>5.4859999999999998</v>
      </c>
      <c r="AT237" s="70">
        <f>A125555744V_Latest</f>
        <v>0</v>
      </c>
      <c r="AU237" s="70">
        <f>A125550128X_Latest</f>
        <v>0</v>
      </c>
      <c r="AV237" s="70">
        <f>A125558552F_Latest</f>
        <v>0</v>
      </c>
      <c r="AW237" s="70">
        <f>A125561360W_Latest</f>
        <v>6.7000000000000004E-2</v>
      </c>
      <c r="AX237" s="70">
        <f>A125552936J_Latest</f>
        <v>6.7000000000000004E-2</v>
      </c>
      <c r="AY237" s="70">
        <f>A125552937K_Latest</f>
        <v>0</v>
      </c>
      <c r="AZ237" s="70">
        <f>A125554496A_Latest</f>
        <v>0</v>
      </c>
      <c r="BA237" s="70">
        <f>A125548880F_Latest</f>
        <v>0</v>
      </c>
      <c r="BB237" s="70">
        <f>A125557304A_Latest</f>
        <v>0.16900000000000001</v>
      </c>
      <c r="BC237" s="70">
        <f>A125560112T_Latest</f>
        <v>0.307</v>
      </c>
      <c r="BD237" s="70">
        <f>A125551688R_Latest</f>
        <v>0.47599999999999998</v>
      </c>
      <c r="BE237" s="70">
        <f>A125551689T_Latest</f>
        <v>277.49799999999999</v>
      </c>
    </row>
    <row r="238" spans="1:57" hidden="1">
      <c r="A238" s="58"/>
      <c r="B238" s="56" t="s">
        <v>12715</v>
      </c>
      <c r="C238" s="66">
        <v>30</v>
      </c>
      <c r="D238" s="70">
        <f>A125554272R_Latest</f>
        <v>5.157</v>
      </c>
      <c r="E238" s="70">
        <f>A125548656L_Latest</f>
        <v>16.300999999999998</v>
      </c>
      <c r="F238" s="70">
        <f>A125557080A_Latest</f>
        <v>19.567</v>
      </c>
      <c r="G238" s="70">
        <f>A125559888C_Latest</f>
        <v>21.577000000000002</v>
      </c>
      <c r="H238" s="70">
        <f>A125551464C_Latest</f>
        <v>62.601999999999997</v>
      </c>
      <c r="I238" s="70">
        <f>A125551465F_Latest</f>
        <v>26</v>
      </c>
      <c r="J238" s="70">
        <f>A125556144J_Latest</f>
        <v>0.64700000000000002</v>
      </c>
      <c r="K238" s="70">
        <f>A125550528K_Latest</f>
        <v>4.7709999999999999</v>
      </c>
      <c r="L238" s="70">
        <f>A125558952T_Latest</f>
        <v>5.4610000000000003</v>
      </c>
      <c r="M238" s="70">
        <f>A125561760J_Latest</f>
        <v>3.669</v>
      </c>
      <c r="N238" s="70">
        <f>A125553336W_Latest</f>
        <v>14.548</v>
      </c>
      <c r="O238" s="70">
        <f>A125553337X_Latest</f>
        <v>23.715</v>
      </c>
      <c r="P238" s="70">
        <f>A125554896L_Latest</f>
        <v>2.798</v>
      </c>
      <c r="Q238" s="70">
        <f>A125549280V_Latest</f>
        <v>5.1749999999999998</v>
      </c>
      <c r="R238" s="70">
        <f>A125557704L_Latest</f>
        <v>6.8150000000000004</v>
      </c>
      <c r="S238" s="70">
        <f>A125560512C_Latest</f>
        <v>7.8360000000000003</v>
      </c>
      <c r="T238" s="70">
        <f>A125552088C_Latest</f>
        <v>22.623999999999999</v>
      </c>
      <c r="U238" s="70">
        <f>A125552089F_Latest</f>
        <v>20</v>
      </c>
      <c r="V238" s="70">
        <f>A125556456V_Latest</f>
        <v>0.85499999999999998</v>
      </c>
      <c r="W238" s="70">
        <f>A125550840C_Latest</f>
        <v>2.2109999999999999</v>
      </c>
      <c r="X238" s="70">
        <f>A125559264F_Latest</f>
        <v>3.74</v>
      </c>
      <c r="Y238" s="70">
        <f>A125562072W_Latest</f>
        <v>5.5209999999999999</v>
      </c>
      <c r="Z238" s="70">
        <f>A125553648J_Latest</f>
        <v>12.327</v>
      </c>
      <c r="AA238" s="70">
        <f>A125553649K_Latest</f>
        <v>28.931999999999999</v>
      </c>
      <c r="AB238" s="70">
        <f>A125556768F_Latest</f>
        <v>0</v>
      </c>
      <c r="AC238" s="70">
        <f>A125551152T_Latest</f>
        <v>1.004</v>
      </c>
      <c r="AD238" s="70">
        <f>A125559576T_Latest</f>
        <v>0.86899999999999999</v>
      </c>
      <c r="AE238" s="70">
        <f>A125562384J_Latest</f>
        <v>1.44</v>
      </c>
      <c r="AF238" s="70">
        <f>A125553960A_Latest</f>
        <v>3.3130000000000002</v>
      </c>
      <c r="AG238" s="70">
        <f>A125553961C_Latest</f>
        <v>29.120999999999999</v>
      </c>
      <c r="AH238" s="70">
        <f>A125555208R_Latest</f>
        <v>0.60299999999999998</v>
      </c>
      <c r="AI238" s="70">
        <f>A125549592F_Latest</f>
        <v>1.76</v>
      </c>
      <c r="AJ238" s="70">
        <f>A125558016A_Latest</f>
        <v>2.0129999999999999</v>
      </c>
      <c r="AK238" s="70">
        <f>A125560824R_Latest</f>
        <v>2.0910000000000002</v>
      </c>
      <c r="AL238" s="70">
        <f>A125552400K_Latest</f>
        <v>6.4669999999999996</v>
      </c>
      <c r="AM238" s="70">
        <f>A125552401L_Latest</f>
        <v>26</v>
      </c>
      <c r="AN238" s="70">
        <f>A125555520J_Latest</f>
        <v>0.255</v>
      </c>
      <c r="AO238" s="70">
        <f>A125549904F_Latest</f>
        <v>0.48899999999999999</v>
      </c>
      <c r="AP238" s="70">
        <f>A125558328L_Latest</f>
        <v>0.20399999999999999</v>
      </c>
      <c r="AQ238" s="70">
        <f>A125561136C_Latest</f>
        <v>0.67700000000000005</v>
      </c>
      <c r="AR238" s="70">
        <f>A125552712W_Latest</f>
        <v>1.6240000000000001</v>
      </c>
      <c r="AS238" s="70">
        <f>A125552713X_Latest</f>
        <v>43.203000000000003</v>
      </c>
      <c r="AT238" s="70">
        <f>A125555832V_Latest</f>
        <v>0</v>
      </c>
      <c r="AU238" s="70">
        <f>A125550216X_Latest</f>
        <v>0.19500000000000001</v>
      </c>
      <c r="AV238" s="70">
        <f>A125558640F_Latest</f>
        <v>0.10100000000000001</v>
      </c>
      <c r="AW238" s="70">
        <f>A125561448R_Latest</f>
        <v>0.16800000000000001</v>
      </c>
      <c r="AX238" s="70">
        <f>A125553024K_Latest</f>
        <v>0.46300000000000002</v>
      </c>
      <c r="AY238" s="70">
        <f>A125553025L_Latest</f>
        <v>12.593999999999999</v>
      </c>
      <c r="AZ238" s="70">
        <f>A125554584A_Latest</f>
        <v>0</v>
      </c>
      <c r="BA238" s="70">
        <f>A125548968X_Latest</f>
        <v>0.69699999999999995</v>
      </c>
      <c r="BB238" s="70">
        <f>A125557392L_Latest</f>
        <v>0.36399999999999999</v>
      </c>
      <c r="BC238" s="70">
        <f>A125560200T_Latest</f>
        <v>0.17499999999999999</v>
      </c>
      <c r="BD238" s="70">
        <f>A125551776R_Latest</f>
        <v>1.2350000000000001</v>
      </c>
      <c r="BE238" s="70">
        <f>A125551777T_Latest</f>
        <v>11.144</v>
      </c>
    </row>
    <row r="239" spans="1:57" hidden="1">
      <c r="A239" s="58"/>
      <c r="B239" s="53" t="s">
        <v>12716</v>
      </c>
      <c r="C239" s="66">
        <v>31</v>
      </c>
      <c r="D239" s="70">
        <f>A125554392J_Latest</f>
        <v>0.86299999999999999</v>
      </c>
      <c r="E239" s="70">
        <f>A125548776F_Latest</f>
        <v>0.09</v>
      </c>
      <c r="F239" s="70">
        <f>A125557200J_Latest</f>
        <v>1.419</v>
      </c>
      <c r="G239" s="70">
        <f>A125560008T_Latest</f>
        <v>0.60599999999999998</v>
      </c>
      <c r="H239" s="70">
        <f>A125551584W_Latest</f>
        <v>2.9780000000000002</v>
      </c>
      <c r="I239" s="70">
        <f>A125551585X_Latest</f>
        <v>13</v>
      </c>
      <c r="J239" s="70">
        <f>A125556264A_Latest</f>
        <v>0</v>
      </c>
      <c r="K239" s="70">
        <f>A125550648C_Latest</f>
        <v>0</v>
      </c>
      <c r="L239" s="70">
        <f>A125559072L_Latest</f>
        <v>0</v>
      </c>
      <c r="M239" s="70">
        <f>A125561880A_Latest</f>
        <v>0.60599999999999998</v>
      </c>
      <c r="N239" s="70">
        <f>A125553456R_Latest</f>
        <v>0.60599999999999998</v>
      </c>
      <c r="O239" s="70">
        <f>A125553457T_Latest</f>
        <v>0</v>
      </c>
      <c r="P239" s="70">
        <f>A125555016W_Latest</f>
        <v>0</v>
      </c>
      <c r="Q239" s="70">
        <f>A125549400A_Latest</f>
        <v>0</v>
      </c>
      <c r="R239" s="70">
        <f>A125557824F_Latest</f>
        <v>0</v>
      </c>
      <c r="S239" s="70">
        <f>A125560632W_Latest</f>
        <v>0</v>
      </c>
      <c r="T239" s="70">
        <f>A125552208K_Latest</f>
        <v>0</v>
      </c>
      <c r="U239" s="70">
        <f>A125552209L_Latest</f>
        <v>0</v>
      </c>
      <c r="V239" s="70">
        <f>A125556576L_Latest</f>
        <v>0.69599999999999995</v>
      </c>
      <c r="W239" s="70">
        <f>A125550960W_Latest</f>
        <v>0</v>
      </c>
      <c r="X239" s="70">
        <f>A125559384X_Latest</f>
        <v>0.71699999999999997</v>
      </c>
      <c r="Y239" s="70">
        <f>A125562192R_Latest</f>
        <v>0</v>
      </c>
      <c r="Z239" s="70">
        <f>A125553768A_Latest</f>
        <v>1.413</v>
      </c>
      <c r="AA239" s="70">
        <f>A125553769C_Latest</f>
        <v>7.0910000000000002</v>
      </c>
      <c r="AB239" s="70">
        <f>A125556888X_Latest</f>
        <v>0</v>
      </c>
      <c r="AC239" s="70">
        <f>A125551272K_Latest</f>
        <v>0</v>
      </c>
      <c r="AD239" s="70">
        <f>A125559696K_Latest</f>
        <v>0</v>
      </c>
      <c r="AE239" s="70">
        <f>A125562504R_Latest</f>
        <v>0</v>
      </c>
      <c r="AF239" s="70">
        <f>A125554080W_Latest</f>
        <v>0</v>
      </c>
      <c r="AG239" s="70">
        <f>A125554081X_Latest</f>
        <v>0</v>
      </c>
      <c r="AH239" s="70">
        <f>A125555328J_Latest</f>
        <v>0</v>
      </c>
      <c r="AI239" s="70">
        <f>A125549712L_Latest</f>
        <v>0</v>
      </c>
      <c r="AJ239" s="70">
        <f>A125558136V_Latest</f>
        <v>0.53400000000000003</v>
      </c>
      <c r="AK239" s="70">
        <f>A125560944J_Latest</f>
        <v>0</v>
      </c>
      <c r="AL239" s="70">
        <f>A125552520C_Latest</f>
        <v>0.53400000000000003</v>
      </c>
      <c r="AM239" s="70">
        <f>A125552521F_Latest</f>
        <v>0</v>
      </c>
      <c r="AN239" s="70">
        <f>A125555640A_Latest</f>
        <v>0</v>
      </c>
      <c r="AO239" s="70">
        <f>A125550024F_Latest</f>
        <v>0</v>
      </c>
      <c r="AP239" s="70">
        <f>A125558448F_Latest</f>
        <v>0.16800000000000001</v>
      </c>
      <c r="AQ239" s="70">
        <f>A125561256W_Latest</f>
        <v>0</v>
      </c>
      <c r="AR239" s="70">
        <f>A125552832R_Latest</f>
        <v>0.16800000000000001</v>
      </c>
      <c r="AS239" s="70">
        <f>A125552833T_Latest</f>
        <v>0</v>
      </c>
      <c r="AT239" s="70">
        <f>A125555952L_Latest</f>
        <v>0.16700000000000001</v>
      </c>
      <c r="AU239" s="70">
        <f>A125550336T_Latest</f>
        <v>0.09</v>
      </c>
      <c r="AV239" s="70">
        <f>A125558760X_Latest</f>
        <v>0</v>
      </c>
      <c r="AW239" s="70">
        <f>A125561568J_Latest</f>
        <v>0</v>
      </c>
      <c r="AX239" s="70">
        <f>A125553144C_Latest</f>
        <v>0.25600000000000001</v>
      </c>
      <c r="AY239" s="70">
        <f>A125553145F_Latest</f>
        <v>1.6539999999999999</v>
      </c>
      <c r="AZ239" s="70">
        <f>A125554704J_Latest</f>
        <v>0</v>
      </c>
      <c r="BA239" s="70">
        <f>A125549088V_Latest</f>
        <v>0</v>
      </c>
      <c r="BB239" s="70">
        <f>A125557512V_Latest</f>
        <v>0</v>
      </c>
      <c r="BC239" s="70">
        <f>A125560320K_Latest</f>
        <v>0</v>
      </c>
      <c r="BD239" s="70">
        <f>A125551896J_Latest</f>
        <v>0</v>
      </c>
      <c r="BE239" s="70">
        <f>A125551897K_Latest</f>
        <v>0</v>
      </c>
    </row>
    <row r="240" spans="1:57" hidden="1">
      <c r="A240" s="48" t="s">
        <v>12717</v>
      </c>
      <c r="B240" s="55"/>
      <c r="C240" s="66">
        <v>32</v>
      </c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</row>
    <row r="241" spans="1:57" hidden="1">
      <c r="A241" s="58"/>
      <c r="B241" s="53" t="s">
        <v>12718</v>
      </c>
      <c r="C241" s="66">
        <v>33</v>
      </c>
      <c r="D241" s="70">
        <f>A125554112C_Latest</f>
        <v>82.644000000000005</v>
      </c>
      <c r="E241" s="70">
        <f>A125548496L_Latest</f>
        <v>153.154</v>
      </c>
      <c r="F241" s="70">
        <f>A125556920L_Latest</f>
        <v>229.76400000000001</v>
      </c>
      <c r="G241" s="70">
        <f>A125559728T_Latest</f>
        <v>301.16500000000002</v>
      </c>
      <c r="H241" s="70">
        <f>A125551304T_Latest</f>
        <v>766.726</v>
      </c>
      <c r="I241" s="70">
        <f>A125551305V_Latest</f>
        <v>26</v>
      </c>
      <c r="J241" s="70">
        <f>A125555984F_Latest</f>
        <v>23.154</v>
      </c>
      <c r="K241" s="70">
        <f>A125550368K_Latest</f>
        <v>48.225999999999999</v>
      </c>
      <c r="L241" s="70">
        <f>A125558792T_Latest</f>
        <v>62.143000000000001</v>
      </c>
      <c r="M241" s="70">
        <f>A125561600W_Latest</f>
        <v>91.45</v>
      </c>
      <c r="N241" s="70">
        <f>A125553176W_Latest</f>
        <v>224.97399999999999</v>
      </c>
      <c r="O241" s="70">
        <f>A125553177X_Latest</f>
        <v>30</v>
      </c>
      <c r="P241" s="70">
        <f>A125554736A_Latest</f>
        <v>19.483000000000001</v>
      </c>
      <c r="Q241" s="70">
        <f>A125549120J_Latest</f>
        <v>36.311999999999998</v>
      </c>
      <c r="R241" s="70">
        <f>A125557544L_Latest</f>
        <v>72.082999999999998</v>
      </c>
      <c r="S241" s="70">
        <f>A125560352C_Latest</f>
        <v>86.04</v>
      </c>
      <c r="T241" s="70">
        <f>A125551928R_Latest</f>
        <v>213.91800000000001</v>
      </c>
      <c r="U241" s="70">
        <f>A125551929T_Latest</f>
        <v>26</v>
      </c>
      <c r="V241" s="70">
        <f>A125556296V_Latest</f>
        <v>19.263000000000002</v>
      </c>
      <c r="W241" s="70">
        <f>A125550680C_Latest</f>
        <v>33.979999999999997</v>
      </c>
      <c r="X241" s="70">
        <f>A125559104V_Latest</f>
        <v>48.356000000000002</v>
      </c>
      <c r="Y241" s="70">
        <f>A125561912J_Latest</f>
        <v>62.677</v>
      </c>
      <c r="Z241" s="70">
        <f>A125553488J_Latest</f>
        <v>164.27600000000001</v>
      </c>
      <c r="AA241" s="70">
        <f>A125553489K_Latest</f>
        <v>26</v>
      </c>
      <c r="AB241" s="70">
        <f>A125556608V_Latest</f>
        <v>5.8380000000000001</v>
      </c>
      <c r="AC241" s="70">
        <f>A125550992R_Latest</f>
        <v>11.5</v>
      </c>
      <c r="AD241" s="70">
        <f>A125559416F_Latest</f>
        <v>14.637</v>
      </c>
      <c r="AE241" s="70">
        <f>A125562224W_Latest</f>
        <v>24.704000000000001</v>
      </c>
      <c r="AF241" s="70">
        <f>A125553800R_Latest</f>
        <v>56.679000000000002</v>
      </c>
      <c r="AG241" s="70">
        <f>A125553801T_Latest</f>
        <v>34</v>
      </c>
      <c r="AH241" s="70">
        <f>A125555048R_Latest</f>
        <v>11.269</v>
      </c>
      <c r="AI241" s="70">
        <f>A125549432V_Latest</f>
        <v>16.042000000000002</v>
      </c>
      <c r="AJ241" s="70">
        <f>A125557856X_Latest</f>
        <v>23.17</v>
      </c>
      <c r="AK241" s="70">
        <f>A125560664R_Latest</f>
        <v>23.741</v>
      </c>
      <c r="AL241" s="70">
        <f>A125552240K_Latest</f>
        <v>74.221999999999994</v>
      </c>
      <c r="AM241" s="70">
        <f>A125552241L_Latest</f>
        <v>24.812000000000001</v>
      </c>
      <c r="AN241" s="70">
        <f>A125555360J_Latest</f>
        <v>2.2519999999999998</v>
      </c>
      <c r="AO241" s="70">
        <f>A125549744F_Latest</f>
        <v>3.8540000000000001</v>
      </c>
      <c r="AP241" s="70">
        <f>A125558168L_Latest</f>
        <v>5.5510000000000002</v>
      </c>
      <c r="AQ241" s="70">
        <f>A125560976A_Latest</f>
        <v>6.16</v>
      </c>
      <c r="AR241" s="70">
        <f>A125552552W_Latest</f>
        <v>17.817</v>
      </c>
      <c r="AS241" s="70">
        <f>A125552553X_Latest</f>
        <v>26</v>
      </c>
      <c r="AT241" s="70">
        <f>A125555672V_Latest</f>
        <v>0.35499999999999998</v>
      </c>
      <c r="AU241" s="70">
        <f>A125550056X_Latest</f>
        <v>1.3240000000000001</v>
      </c>
      <c r="AV241" s="70">
        <f>A125558480F_Latest</f>
        <v>0.72099999999999997</v>
      </c>
      <c r="AW241" s="70">
        <f>A125561288R_Latest</f>
        <v>1.7969999999999999</v>
      </c>
      <c r="AX241" s="70">
        <f>A125552864J_Latest</f>
        <v>4.1980000000000004</v>
      </c>
      <c r="AY241" s="70">
        <f>A125552865K_Latest</f>
        <v>26</v>
      </c>
      <c r="AZ241" s="70">
        <f>A125554424R_Latest</f>
        <v>1.0289999999999999</v>
      </c>
      <c r="BA241" s="70">
        <f>A125548808L_Latest</f>
        <v>1.9159999999999999</v>
      </c>
      <c r="BB241" s="70">
        <f>A125557232A_Latest</f>
        <v>3.1019999999999999</v>
      </c>
      <c r="BC241" s="70">
        <f>A125560040T_Latest</f>
        <v>4.5960000000000001</v>
      </c>
      <c r="BD241" s="70">
        <f>A125551616C_Latest</f>
        <v>10.641999999999999</v>
      </c>
      <c r="BE241" s="70">
        <f>A125551617F_Latest</f>
        <v>35.091999999999999</v>
      </c>
    </row>
    <row r="242" spans="1:57" hidden="1">
      <c r="A242" s="58"/>
      <c r="B242" s="56" t="s">
        <v>12719</v>
      </c>
      <c r="C242" s="66">
        <v>34</v>
      </c>
      <c r="D242" s="70">
        <f>A125554312W_Latest</f>
        <v>26.132999999999999</v>
      </c>
      <c r="E242" s="70">
        <f>A125548696F_Latest</f>
        <v>53.101999999999997</v>
      </c>
      <c r="F242" s="70">
        <f>A125557120J_Latest</f>
        <v>60.256</v>
      </c>
      <c r="G242" s="70">
        <f>A125559928K_Latest</f>
        <v>110.745</v>
      </c>
      <c r="H242" s="70">
        <f>A125551504K_Latest</f>
        <v>250.23599999999999</v>
      </c>
      <c r="I242" s="70">
        <f>A125551505L_Latest</f>
        <v>30</v>
      </c>
      <c r="J242" s="70">
        <f>A125556184A_Latest</f>
        <v>6.3010000000000002</v>
      </c>
      <c r="K242" s="70">
        <f>A125550568C_Latest</f>
        <v>18.623999999999999</v>
      </c>
      <c r="L242" s="70">
        <f>A125558992K_Latest</f>
        <v>15.401</v>
      </c>
      <c r="M242" s="70">
        <f>A125561800R_Latest</f>
        <v>34.164000000000001</v>
      </c>
      <c r="N242" s="70">
        <f>A125553376R_Latest</f>
        <v>74.489999999999995</v>
      </c>
      <c r="O242" s="70">
        <f>A125553377T_Latest</f>
        <v>31.013000000000002</v>
      </c>
      <c r="P242" s="70">
        <f>A125554936V_Latest</f>
        <v>6.18</v>
      </c>
      <c r="Q242" s="70">
        <f>A125549320A_Latest</f>
        <v>15.528</v>
      </c>
      <c r="R242" s="70">
        <f>A125557744F_Latest</f>
        <v>21.734000000000002</v>
      </c>
      <c r="S242" s="70">
        <f>A125560552W_Latest</f>
        <v>39.094999999999999</v>
      </c>
      <c r="T242" s="70">
        <f>A125552128K_Latest</f>
        <v>82.537000000000006</v>
      </c>
      <c r="U242" s="70">
        <f>A125552129L_Latest</f>
        <v>42.957000000000001</v>
      </c>
      <c r="V242" s="70">
        <f>A125556496L_Latest</f>
        <v>6.8789999999999996</v>
      </c>
      <c r="W242" s="70">
        <f>A125550880W_Latest</f>
        <v>8.1850000000000005</v>
      </c>
      <c r="X242" s="70">
        <f>A125559304L_Latest</f>
        <v>10.814</v>
      </c>
      <c r="Y242" s="70">
        <f>A125562112C_Latest</f>
        <v>16.919</v>
      </c>
      <c r="Z242" s="70">
        <f>A125553688A_Latest</f>
        <v>42.796999999999997</v>
      </c>
      <c r="AA242" s="70">
        <f>A125553689C_Latest</f>
        <v>24.504000000000001</v>
      </c>
      <c r="AB242" s="70">
        <f>A125556808L_Latest</f>
        <v>1.9079999999999999</v>
      </c>
      <c r="AC242" s="70">
        <f>A125551192K_Latest</f>
        <v>2.839</v>
      </c>
      <c r="AD242" s="70">
        <f>A125559616X_Latest</f>
        <v>3.617</v>
      </c>
      <c r="AE242" s="70">
        <f>A125562424R_Latest</f>
        <v>7.0179999999999998</v>
      </c>
      <c r="AF242" s="70">
        <f>A125554000K_Latest</f>
        <v>15.382</v>
      </c>
      <c r="AG242" s="70">
        <f>A125554001L_Latest</f>
        <v>36.445999999999998</v>
      </c>
      <c r="AH242" s="70">
        <f>A125555248J_Latest</f>
        <v>3.1779999999999999</v>
      </c>
      <c r="AI242" s="70">
        <f>A125549632L_Latest</f>
        <v>5.6289999999999996</v>
      </c>
      <c r="AJ242" s="70">
        <f>A125558056V_Latest</f>
        <v>6.4130000000000003</v>
      </c>
      <c r="AK242" s="70">
        <f>A125560864J_Latest</f>
        <v>8</v>
      </c>
      <c r="AL242" s="70">
        <f>A125552440C_Latest</f>
        <v>23.22</v>
      </c>
      <c r="AM242" s="70">
        <f>A125552441F_Latest</f>
        <v>26</v>
      </c>
      <c r="AN242" s="70">
        <f>A125555560A_Latest</f>
        <v>1.21</v>
      </c>
      <c r="AO242" s="70">
        <f>A125549944X_Latest</f>
        <v>1.4</v>
      </c>
      <c r="AP242" s="70">
        <f>A125558368F_Latest</f>
        <v>0.91300000000000003</v>
      </c>
      <c r="AQ242" s="70">
        <f>A125561176W_Latest</f>
        <v>3.1720000000000002</v>
      </c>
      <c r="AR242" s="70">
        <f>A125552752R_Latest</f>
        <v>6.6950000000000003</v>
      </c>
      <c r="AS242" s="70">
        <f>A125552753T_Latest</f>
        <v>26</v>
      </c>
      <c r="AT242" s="70">
        <f>A125555872L_Latest</f>
        <v>0.182</v>
      </c>
      <c r="AU242" s="70">
        <f>A125550256T_Latest</f>
        <v>0.184</v>
      </c>
      <c r="AV242" s="70">
        <f>A125558680X_Latest</f>
        <v>0.38300000000000001</v>
      </c>
      <c r="AW242" s="70">
        <f>A125561488J_Latest</f>
        <v>0.27500000000000002</v>
      </c>
      <c r="AX242" s="70">
        <f>A125553064C_Latest</f>
        <v>1.0249999999999999</v>
      </c>
      <c r="AY242" s="70">
        <f>A125553065F_Latest</f>
        <v>25.611999999999998</v>
      </c>
      <c r="AZ242" s="70">
        <f>A125554624J_Latest</f>
        <v>0.29499999999999998</v>
      </c>
      <c r="BA242" s="70">
        <f>A125549008J_Latest</f>
        <v>0.71299999999999997</v>
      </c>
      <c r="BB242" s="70">
        <f>A125557432V_Latest</f>
        <v>0.98099999999999998</v>
      </c>
      <c r="BC242" s="70">
        <f>A125560240K_Latest</f>
        <v>2.101</v>
      </c>
      <c r="BD242" s="70">
        <f>A125551816W_Latest</f>
        <v>4.09</v>
      </c>
      <c r="BE242" s="70">
        <f>A125551817X_Latest</f>
        <v>51.521000000000001</v>
      </c>
    </row>
    <row r="243" spans="1:57" hidden="1">
      <c r="A243" s="58"/>
      <c r="B243" s="56" t="s">
        <v>12720</v>
      </c>
      <c r="C243" s="66">
        <v>35</v>
      </c>
      <c r="D243" s="70">
        <f>A125554320W_Latest</f>
        <v>56.511000000000003</v>
      </c>
      <c r="E243" s="70">
        <f>A125548704V_Latest</f>
        <v>100.05200000000001</v>
      </c>
      <c r="F243" s="70">
        <f>A125557128A_Latest</f>
        <v>169.50800000000001</v>
      </c>
      <c r="G243" s="70">
        <f>A125559936K_Latest</f>
        <v>190.41900000000001</v>
      </c>
      <c r="H243" s="70">
        <f>A125551512K_Latest</f>
        <v>516.49099999999999</v>
      </c>
      <c r="I243" s="70">
        <f>A125551513L_Latest</f>
        <v>26</v>
      </c>
      <c r="J243" s="70">
        <f>A125556192A_Latest</f>
        <v>16.853000000000002</v>
      </c>
      <c r="K243" s="70">
        <f>A125550576C_Latest</f>
        <v>29.603000000000002</v>
      </c>
      <c r="L243" s="70">
        <f>A125559000A_Latest</f>
        <v>46.741999999999997</v>
      </c>
      <c r="M243" s="70">
        <f>A125561808J_Latest</f>
        <v>57.286000000000001</v>
      </c>
      <c r="N243" s="70">
        <f>A125553384R_Latest</f>
        <v>150.48400000000001</v>
      </c>
      <c r="O243" s="70">
        <f>A125553385T_Latest</f>
        <v>27.068999999999999</v>
      </c>
      <c r="P243" s="70">
        <f>A125554944V_Latest</f>
        <v>13.304</v>
      </c>
      <c r="Q243" s="70">
        <f>A125549328V_Latest</f>
        <v>20.783999999999999</v>
      </c>
      <c r="R243" s="70">
        <f>A125557752F_Latest</f>
        <v>50.348999999999997</v>
      </c>
      <c r="S243" s="70">
        <f>A125560560W_Latest</f>
        <v>46.944000000000003</v>
      </c>
      <c r="T243" s="70">
        <f>A125552136K_Latest</f>
        <v>131.381</v>
      </c>
      <c r="U243" s="70">
        <f>A125552137L_Latest</f>
        <v>26</v>
      </c>
      <c r="V243" s="70">
        <f>A125556504A_Latest</f>
        <v>12.382999999999999</v>
      </c>
      <c r="W243" s="70">
        <f>A125550888R_Latest</f>
        <v>25.795000000000002</v>
      </c>
      <c r="X243" s="70">
        <f>A125559312L_Latest</f>
        <v>37.542000000000002</v>
      </c>
      <c r="Y243" s="70">
        <f>A125562120C_Latest</f>
        <v>45.758000000000003</v>
      </c>
      <c r="Z243" s="70">
        <f>A125553696A_Latest</f>
        <v>121.47799999999999</v>
      </c>
      <c r="AA243" s="70">
        <f>A125553697C_Latest</f>
        <v>26</v>
      </c>
      <c r="AB243" s="70">
        <f>A125556816L_Latest</f>
        <v>3.93</v>
      </c>
      <c r="AC243" s="70">
        <f>A125551200X_Latest</f>
        <v>8.6609999999999996</v>
      </c>
      <c r="AD243" s="70">
        <f>A125559624X_Latest</f>
        <v>11.02</v>
      </c>
      <c r="AE243" s="70">
        <f>A125562432R_Latest</f>
        <v>17.686</v>
      </c>
      <c r="AF243" s="70">
        <f>A125554008C_Latest</f>
        <v>41.298000000000002</v>
      </c>
      <c r="AG243" s="70">
        <f>A125554009F_Latest</f>
        <v>34</v>
      </c>
      <c r="AH243" s="70">
        <f>A125555256J_Latest</f>
        <v>8.0909999999999993</v>
      </c>
      <c r="AI243" s="70">
        <f>A125549640L_Latest</f>
        <v>10.413</v>
      </c>
      <c r="AJ243" s="70">
        <f>A125558064V_Latest</f>
        <v>16.757999999999999</v>
      </c>
      <c r="AK243" s="70">
        <f>A125560872J_Latest</f>
        <v>15.741</v>
      </c>
      <c r="AL243" s="70">
        <f>A125552448W_Latest</f>
        <v>51.002000000000002</v>
      </c>
      <c r="AM243" s="70">
        <f>A125552449X_Latest</f>
        <v>21.806000000000001</v>
      </c>
      <c r="AN243" s="70">
        <f>A125555568V_Latest</f>
        <v>1.042</v>
      </c>
      <c r="AO243" s="70">
        <f>A125549952X_Latest</f>
        <v>2.4540000000000002</v>
      </c>
      <c r="AP243" s="70">
        <f>A125558376F_Latest</f>
        <v>4.6379999999999999</v>
      </c>
      <c r="AQ243" s="70">
        <f>A125561184W_Latest</f>
        <v>2.988</v>
      </c>
      <c r="AR243" s="70">
        <f>A125552760R_Latest</f>
        <v>11.122</v>
      </c>
      <c r="AS243" s="70">
        <f>A125552761T_Latest</f>
        <v>26</v>
      </c>
      <c r="AT243" s="70">
        <f>A125555880L_Latest</f>
        <v>0.17299999999999999</v>
      </c>
      <c r="AU243" s="70">
        <f>A125550264T_Latest</f>
        <v>1.1399999999999999</v>
      </c>
      <c r="AV243" s="70">
        <f>A125558688T_Latest</f>
        <v>0.33800000000000002</v>
      </c>
      <c r="AW243" s="70">
        <f>A125561496J_Latest</f>
        <v>1.522</v>
      </c>
      <c r="AX243" s="70">
        <f>A125553072C_Latest</f>
        <v>3.173</v>
      </c>
      <c r="AY243" s="70">
        <f>A125553073F_Latest</f>
        <v>23.291</v>
      </c>
      <c r="AZ243" s="70">
        <f>A125554632J_Latest</f>
        <v>0.73399999999999999</v>
      </c>
      <c r="BA243" s="70">
        <f>A125549016J_Latest</f>
        <v>1.2030000000000001</v>
      </c>
      <c r="BB243" s="70">
        <f>A125557440V_Latest</f>
        <v>2.121</v>
      </c>
      <c r="BC243" s="70">
        <f>A125560248C_Latest</f>
        <v>2.4940000000000002</v>
      </c>
      <c r="BD243" s="70">
        <f>A125551824W_Latest</f>
        <v>6.5519999999999996</v>
      </c>
      <c r="BE243" s="70">
        <f>A125551825X_Latest</f>
        <v>26.751999999999999</v>
      </c>
    </row>
    <row r="244" spans="1:57" hidden="1">
      <c r="A244" s="58"/>
      <c r="B244" s="53" t="s">
        <v>12721</v>
      </c>
      <c r="C244" s="66">
        <v>36</v>
      </c>
      <c r="D244" s="70">
        <f>A125554152W_Latest</f>
        <v>18.236999999999998</v>
      </c>
      <c r="E244" s="70">
        <f>A125548536V_Latest</f>
        <v>18.635999999999999</v>
      </c>
      <c r="F244" s="70">
        <f>A125556960F_Latest</f>
        <v>27.617999999999999</v>
      </c>
      <c r="G244" s="70">
        <f>A125559768K_Latest</f>
        <v>58.625999999999998</v>
      </c>
      <c r="H244" s="70">
        <f>A125551344K_Latest</f>
        <v>123.117</v>
      </c>
      <c r="I244" s="70">
        <f>A125551345L_Latest</f>
        <v>44.968000000000004</v>
      </c>
      <c r="J244" s="70">
        <f>A125556024R_Latest</f>
        <v>4.181</v>
      </c>
      <c r="K244" s="70">
        <f>A125550408T_Latest</f>
        <v>7.0659999999999998</v>
      </c>
      <c r="L244" s="70">
        <f>A125558832X_Latest</f>
        <v>8.5960000000000001</v>
      </c>
      <c r="M244" s="70">
        <f>A125561640R_Latest</f>
        <v>15.92</v>
      </c>
      <c r="N244" s="70">
        <f>A125553216C_Latest</f>
        <v>35.764000000000003</v>
      </c>
      <c r="O244" s="70">
        <f>A125553217F_Latest</f>
        <v>40</v>
      </c>
      <c r="P244" s="70">
        <f>A125554776V_Latest</f>
        <v>5.444</v>
      </c>
      <c r="Q244" s="70">
        <f>A125549160A_Latest</f>
        <v>2.407</v>
      </c>
      <c r="R244" s="70">
        <f>A125557584F_Latest</f>
        <v>9.6430000000000007</v>
      </c>
      <c r="S244" s="70">
        <f>A125560392W_Latest</f>
        <v>19.38</v>
      </c>
      <c r="T244" s="70">
        <f>A125551968J_Latest</f>
        <v>36.874000000000002</v>
      </c>
      <c r="U244" s="70">
        <f>A125551969K_Latest</f>
        <v>52</v>
      </c>
      <c r="V244" s="70">
        <f>A125556336A_Latest</f>
        <v>4.024</v>
      </c>
      <c r="W244" s="70">
        <f>A125550720K_Latest</f>
        <v>4.0369999999999999</v>
      </c>
      <c r="X244" s="70">
        <f>A125559144L_Latest</f>
        <v>3.5840000000000001</v>
      </c>
      <c r="Y244" s="70">
        <f>A125561952A_Latest</f>
        <v>11.882999999999999</v>
      </c>
      <c r="Z244" s="70">
        <f>A125553528R_Latest</f>
        <v>23.527999999999999</v>
      </c>
      <c r="AA244" s="70">
        <f>A125553529T_Latest</f>
        <v>50.595999999999997</v>
      </c>
      <c r="AB244" s="70">
        <f>A125556648L_Latest</f>
        <v>2.1030000000000002</v>
      </c>
      <c r="AC244" s="70">
        <f>A125551032X_Latest</f>
        <v>2.073</v>
      </c>
      <c r="AD244" s="70">
        <f>A125559456X_Latest</f>
        <v>1.52</v>
      </c>
      <c r="AE244" s="70">
        <f>A125562264R_Latest</f>
        <v>3.677</v>
      </c>
      <c r="AF244" s="70">
        <f>A125553840J_Latest</f>
        <v>9.3729999999999993</v>
      </c>
      <c r="AG244" s="70">
        <f>A125553841K_Latest</f>
        <v>19.283000000000001</v>
      </c>
      <c r="AH244" s="70">
        <f>A125555088J_Latest</f>
        <v>2.133</v>
      </c>
      <c r="AI244" s="70">
        <f>A125549472L_Latest</f>
        <v>1.841</v>
      </c>
      <c r="AJ244" s="70">
        <f>A125557896T_Latest</f>
        <v>3.3570000000000002</v>
      </c>
      <c r="AK244" s="70">
        <f>A125560704W_Latest</f>
        <v>6.1</v>
      </c>
      <c r="AL244" s="70">
        <f>A125552280C_Latest</f>
        <v>13.430999999999999</v>
      </c>
      <c r="AM244" s="70">
        <f>A125552281F_Latest</f>
        <v>36.518000000000001</v>
      </c>
      <c r="AN244" s="70">
        <f>A125555400R_Latest</f>
        <v>0.35199999999999998</v>
      </c>
      <c r="AO244" s="70">
        <f>A125549784X_Latest</f>
        <v>0.245</v>
      </c>
      <c r="AP244" s="70">
        <f>A125558208V_Latest</f>
        <v>0.52900000000000003</v>
      </c>
      <c r="AQ244" s="70">
        <f>A125561016K_Latest</f>
        <v>0.63700000000000001</v>
      </c>
      <c r="AR244" s="70">
        <f>A125552592R_Latest</f>
        <v>1.7629999999999999</v>
      </c>
      <c r="AS244" s="70">
        <f>A125552593T_Latest</f>
        <v>20.396999999999998</v>
      </c>
      <c r="AT244" s="70">
        <f>A125555712A_Latest</f>
        <v>0</v>
      </c>
      <c r="AU244" s="70">
        <f>A125550096T_Latest</f>
        <v>0.19700000000000001</v>
      </c>
      <c r="AV244" s="70">
        <f>A125558520L_Latest</f>
        <v>0.127</v>
      </c>
      <c r="AW244" s="70">
        <f>A125561328W_Latest</f>
        <v>4.3999999999999997E-2</v>
      </c>
      <c r="AX244" s="70">
        <f>A125552904R_Latest</f>
        <v>0.36799999999999999</v>
      </c>
      <c r="AY244" s="70">
        <f>A125552905T_Latest</f>
        <v>11.339</v>
      </c>
      <c r="AZ244" s="70">
        <f>A125554464J_Latest</f>
        <v>0</v>
      </c>
      <c r="BA244" s="70">
        <f>A125548848F_Latest</f>
        <v>0.76900000000000002</v>
      </c>
      <c r="BB244" s="70">
        <f>A125557272V_Latest</f>
        <v>0.26300000000000001</v>
      </c>
      <c r="BC244" s="70">
        <f>A125560080K_Latest</f>
        <v>0.98499999999999999</v>
      </c>
      <c r="BD244" s="70">
        <f>A125551656W_Latest</f>
        <v>2.0169999999999999</v>
      </c>
      <c r="BE244" s="70">
        <f>A125551657X_Latest</f>
        <v>38.048000000000002</v>
      </c>
    </row>
    <row r="245" spans="1:57" hidden="1">
      <c r="A245" s="48" t="s">
        <v>12722</v>
      </c>
      <c r="B245" s="55"/>
      <c r="C245" s="66">
        <v>37</v>
      </c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</row>
    <row r="246" spans="1:57" hidden="1">
      <c r="A246" s="58"/>
      <c r="B246" s="53" t="s">
        <v>12723</v>
      </c>
      <c r="C246" s="66">
        <v>38</v>
      </c>
      <c r="D246" s="70">
        <f>A125554120C_Latest</f>
        <v>47.045999999999999</v>
      </c>
      <c r="E246" s="70">
        <f>A125548504A_Latest</f>
        <v>90.441999999999993</v>
      </c>
      <c r="F246" s="70">
        <f>A125556928F_Latest</f>
        <v>117.681</v>
      </c>
      <c r="G246" s="70">
        <f>A125559736T_Latest</f>
        <v>196.41900000000001</v>
      </c>
      <c r="H246" s="70">
        <f>A125551312T_Latest</f>
        <v>451.589</v>
      </c>
      <c r="I246" s="70">
        <f>A125551313V_Latest</f>
        <v>32</v>
      </c>
      <c r="J246" s="70">
        <f>A125555992F_Latest</f>
        <v>12.646000000000001</v>
      </c>
      <c r="K246" s="70">
        <f>A125550376K_Latest</f>
        <v>24.041</v>
      </c>
      <c r="L246" s="70">
        <f>A125558800F_Latest</f>
        <v>28.306999999999999</v>
      </c>
      <c r="M246" s="70">
        <f>A125561608R_Latest</f>
        <v>54.625</v>
      </c>
      <c r="N246" s="70">
        <f>A125553184W_Latest</f>
        <v>119.619</v>
      </c>
      <c r="O246" s="70">
        <f>A125553185X_Latest</f>
        <v>43</v>
      </c>
      <c r="P246" s="70">
        <f>A125554744A_Latest</f>
        <v>12.644</v>
      </c>
      <c r="Q246" s="70">
        <f>A125549128A_Latest</f>
        <v>18.356999999999999</v>
      </c>
      <c r="R246" s="70">
        <f>A125557552L_Latest</f>
        <v>41.383000000000003</v>
      </c>
      <c r="S246" s="70">
        <f>A125560360C_Latest</f>
        <v>52.841000000000001</v>
      </c>
      <c r="T246" s="70">
        <f>A125551936R_Latest</f>
        <v>125.22499999999999</v>
      </c>
      <c r="U246" s="70">
        <f>A125551937T_Latest</f>
        <v>26.890999999999998</v>
      </c>
      <c r="V246" s="70">
        <f>A125556304J_Latest</f>
        <v>6.867</v>
      </c>
      <c r="W246" s="70">
        <f>A125550688W_Latest</f>
        <v>24.388000000000002</v>
      </c>
      <c r="X246" s="70">
        <f>A125559112V_Latest</f>
        <v>19.725999999999999</v>
      </c>
      <c r="Y246" s="70">
        <f>A125561920J_Latest</f>
        <v>46.826000000000001</v>
      </c>
      <c r="Z246" s="70">
        <f>A125553496J_Latest</f>
        <v>97.808000000000007</v>
      </c>
      <c r="AA246" s="70">
        <f>A125553497K_Latest</f>
        <v>43</v>
      </c>
      <c r="AB246" s="70">
        <f>A125556616V_Latest</f>
        <v>5.6790000000000003</v>
      </c>
      <c r="AC246" s="70">
        <f>A125551000F_Latest</f>
        <v>9.3490000000000002</v>
      </c>
      <c r="AD246" s="70">
        <f>A125559424F_Latest</f>
        <v>9.3930000000000007</v>
      </c>
      <c r="AE246" s="70">
        <f>A125562232W_Latest</f>
        <v>17.181000000000001</v>
      </c>
      <c r="AF246" s="70">
        <f>A125553808J_Latest</f>
        <v>41.603000000000002</v>
      </c>
      <c r="AG246" s="70">
        <f>A125553809K_Latest</f>
        <v>29.92</v>
      </c>
      <c r="AH246" s="70">
        <f>A125555056R_Latest</f>
        <v>7.49</v>
      </c>
      <c r="AI246" s="70">
        <f>A125549440V_Latest</f>
        <v>9.1869999999999994</v>
      </c>
      <c r="AJ246" s="70">
        <f>A125557864X_Latest</f>
        <v>12.851000000000001</v>
      </c>
      <c r="AK246" s="70">
        <f>A125560672R_Latest</f>
        <v>17.529</v>
      </c>
      <c r="AL246" s="70">
        <f>A125552248C_Latest</f>
        <v>47.058</v>
      </c>
      <c r="AM246" s="70">
        <f>A125552249F_Latest</f>
        <v>26</v>
      </c>
      <c r="AN246" s="70">
        <f>A125555368A_Latest</f>
        <v>1.647</v>
      </c>
      <c r="AO246" s="70">
        <f>A125549752F_Latest</f>
        <v>3.0630000000000002</v>
      </c>
      <c r="AP246" s="70">
        <f>A125558176L_Latest</f>
        <v>3.8319999999999999</v>
      </c>
      <c r="AQ246" s="70">
        <f>A125560984A_Latest</f>
        <v>3.93</v>
      </c>
      <c r="AR246" s="70">
        <f>A125552560W_Latest</f>
        <v>12.472</v>
      </c>
      <c r="AS246" s="70">
        <f>A125552561X_Latest</f>
        <v>26</v>
      </c>
      <c r="AT246" s="70">
        <f>A125555680V_Latest</f>
        <v>7.1999999999999995E-2</v>
      </c>
      <c r="AU246" s="70">
        <f>A125550064X_Latest</f>
        <v>0.55300000000000005</v>
      </c>
      <c r="AV246" s="70">
        <f>A125558488X_Latest</f>
        <v>0.442</v>
      </c>
      <c r="AW246" s="70">
        <f>A125561296R_Latest</f>
        <v>0.83899999999999997</v>
      </c>
      <c r="AX246" s="70">
        <f>A125552872J_Latest</f>
        <v>1.9079999999999999</v>
      </c>
      <c r="AY246" s="70">
        <f>A125552873K_Latest</f>
        <v>29.58</v>
      </c>
      <c r="AZ246" s="70">
        <f>A125554432R_Latest</f>
        <v>0</v>
      </c>
      <c r="BA246" s="70">
        <f>A125548816L_Latest</f>
        <v>1.5029999999999999</v>
      </c>
      <c r="BB246" s="70">
        <f>A125557240A_Latest</f>
        <v>1.7450000000000001</v>
      </c>
      <c r="BC246" s="70">
        <f>A125560048K_Latest</f>
        <v>2.649</v>
      </c>
      <c r="BD246" s="70">
        <f>A125551624C_Latest</f>
        <v>5.8979999999999997</v>
      </c>
      <c r="BE246" s="70">
        <f>A125551625F_Latest</f>
        <v>35.003999999999998</v>
      </c>
    </row>
    <row r="247" spans="1:57" hidden="1">
      <c r="A247" s="58"/>
      <c r="B247" s="53" t="s">
        <v>12724</v>
      </c>
      <c r="C247" s="66">
        <v>39</v>
      </c>
      <c r="D247" s="70">
        <f>A125554192R_Latest</f>
        <v>53.835000000000001</v>
      </c>
      <c r="E247" s="70">
        <f>A125548576L_Latest</f>
        <v>81.346999999999994</v>
      </c>
      <c r="F247" s="70">
        <f>A125557000R_Latest</f>
        <v>139.70099999999999</v>
      </c>
      <c r="G247" s="70">
        <f>A125559808T_Latest</f>
        <v>163.37200000000001</v>
      </c>
      <c r="H247" s="70">
        <f>A125551384C_Latest</f>
        <v>438.255</v>
      </c>
      <c r="I247" s="70">
        <f>A125551385F_Latest</f>
        <v>26</v>
      </c>
      <c r="J247" s="70">
        <f>A125556064J_Latest</f>
        <v>14.69</v>
      </c>
      <c r="K247" s="70">
        <f>A125550448K_Latest</f>
        <v>31.251999999999999</v>
      </c>
      <c r="L247" s="70">
        <f>A125558872T_Latest</f>
        <v>42.432000000000002</v>
      </c>
      <c r="M247" s="70">
        <f>A125561680J_Latest</f>
        <v>52.746000000000002</v>
      </c>
      <c r="N247" s="70">
        <f>A125553256W_Latest</f>
        <v>141.12</v>
      </c>
      <c r="O247" s="70">
        <f>A125553257X_Latest</f>
        <v>26</v>
      </c>
      <c r="P247" s="70">
        <f>A125554816A_Latest</f>
        <v>12.284000000000001</v>
      </c>
      <c r="Q247" s="70">
        <f>A125549200J_Latest</f>
        <v>20.361999999999998</v>
      </c>
      <c r="R247" s="70">
        <f>A125557624L_Latest</f>
        <v>40.343000000000004</v>
      </c>
      <c r="S247" s="70">
        <f>A125560432C_Latest</f>
        <v>52.579000000000001</v>
      </c>
      <c r="T247" s="70">
        <f>A125552008T_Latest</f>
        <v>125.568</v>
      </c>
      <c r="U247" s="70">
        <f>A125552009V_Latest</f>
        <v>30</v>
      </c>
      <c r="V247" s="70">
        <f>A125556376V_Latest</f>
        <v>16.420000000000002</v>
      </c>
      <c r="W247" s="70">
        <f>A125550760C_Latest</f>
        <v>13.629</v>
      </c>
      <c r="X247" s="70">
        <f>A125559184F_Latest</f>
        <v>32.213999999999999</v>
      </c>
      <c r="Y247" s="70">
        <f>A125561992V_Latest</f>
        <v>27.734000000000002</v>
      </c>
      <c r="Z247" s="70">
        <f>A125553568J_Latest</f>
        <v>89.995999999999995</v>
      </c>
      <c r="AA247" s="70">
        <f>A125553569K_Latest</f>
        <v>24</v>
      </c>
      <c r="AB247" s="70">
        <f>A125556688F_Latest</f>
        <v>2.262</v>
      </c>
      <c r="AC247" s="70">
        <f>A125551072T_Latest</f>
        <v>4.2240000000000002</v>
      </c>
      <c r="AD247" s="70">
        <f>A125559496T_Latest</f>
        <v>6.7629999999999999</v>
      </c>
      <c r="AE247" s="70">
        <f>A125562304W_Latest</f>
        <v>11.199</v>
      </c>
      <c r="AF247" s="70">
        <f>A125553880A_Latest</f>
        <v>24.449000000000002</v>
      </c>
      <c r="AG247" s="70">
        <f>A125553881C_Latest</f>
        <v>37.344000000000001</v>
      </c>
      <c r="AH247" s="70">
        <f>A125555128R_Latest</f>
        <v>5.9109999999999996</v>
      </c>
      <c r="AI247" s="70">
        <f>A125549512V_Latest</f>
        <v>8.6959999999999997</v>
      </c>
      <c r="AJ247" s="70">
        <f>A125557936X_Latest</f>
        <v>13.676</v>
      </c>
      <c r="AK247" s="70">
        <f>A125560744R_Latest</f>
        <v>12.313000000000001</v>
      </c>
      <c r="AL247" s="70">
        <f>A125552320K_Latest</f>
        <v>40.594999999999999</v>
      </c>
      <c r="AM247" s="70">
        <f>A125552321L_Latest</f>
        <v>24</v>
      </c>
      <c r="AN247" s="70">
        <f>A125555440J_Latest</f>
        <v>0.95699999999999996</v>
      </c>
      <c r="AO247" s="70">
        <f>A125549824F_Latest</f>
        <v>1.036</v>
      </c>
      <c r="AP247" s="70">
        <f>A125558248L_Latest</f>
        <v>2.2480000000000002</v>
      </c>
      <c r="AQ247" s="70">
        <f>A125561056C_Latest</f>
        <v>2.8679999999999999</v>
      </c>
      <c r="AR247" s="70">
        <f>A125552632W_Latest</f>
        <v>7.1079999999999997</v>
      </c>
      <c r="AS247" s="70">
        <f>A125552633X_Latest</f>
        <v>42.686999999999998</v>
      </c>
      <c r="AT247" s="70">
        <f>A125555752V_Latest</f>
        <v>0.28199999999999997</v>
      </c>
      <c r="AU247" s="70">
        <f>A125550136X_Latest</f>
        <v>0.96799999999999997</v>
      </c>
      <c r="AV247" s="70">
        <f>A125558560F_Latest</f>
        <v>0.40600000000000003</v>
      </c>
      <c r="AW247" s="70">
        <f>A125561368R_Latest</f>
        <v>1.002</v>
      </c>
      <c r="AX247" s="70">
        <f>A125552944J_Latest</f>
        <v>2.6579999999999999</v>
      </c>
      <c r="AY247" s="70">
        <f>A125552945K_Latest</f>
        <v>13</v>
      </c>
      <c r="AZ247" s="70">
        <f>A125554504R_Latest</f>
        <v>1.0289999999999999</v>
      </c>
      <c r="BA247" s="70">
        <f>A125548888X_Latest</f>
        <v>1.1819999999999999</v>
      </c>
      <c r="BB247" s="70">
        <f>A125557312A_Latest</f>
        <v>1.62</v>
      </c>
      <c r="BC247" s="70">
        <f>A125560120T_Latest</f>
        <v>2.931</v>
      </c>
      <c r="BD247" s="70">
        <f>A125551696R_Latest</f>
        <v>6.7619999999999996</v>
      </c>
      <c r="BE247" s="70">
        <f>A125551697T_Latest</f>
        <v>38.628999999999998</v>
      </c>
    </row>
    <row r="248" spans="1:57" hidden="1">
      <c r="A248" s="48" t="s">
        <v>12725</v>
      </c>
      <c r="B248" s="55"/>
      <c r="C248" s="66">
        <v>40</v>
      </c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</row>
    <row r="249" spans="1:57" hidden="1">
      <c r="A249" s="58"/>
      <c r="B249" s="53" t="s">
        <v>12726</v>
      </c>
      <c r="C249" s="66">
        <v>41</v>
      </c>
      <c r="D249" s="70">
        <f>A125554144W_Latest</f>
        <v>30.038</v>
      </c>
      <c r="E249" s="70">
        <f>A125548528V_Latest</f>
        <v>60.113999999999997</v>
      </c>
      <c r="F249" s="70">
        <f>A125556952F_Latest</f>
        <v>82.441000000000003</v>
      </c>
      <c r="G249" s="70">
        <f>A125559760T_Latest</f>
        <v>132.333</v>
      </c>
      <c r="H249" s="70">
        <f>A125551336K_Latest</f>
        <v>304.92599999999999</v>
      </c>
      <c r="I249" s="70">
        <f>A125551337L_Latest</f>
        <v>31.324000000000002</v>
      </c>
      <c r="J249" s="70">
        <f>A125556016R_Latest</f>
        <v>8.7029999999999994</v>
      </c>
      <c r="K249" s="70">
        <f>A125550400X_Latest</f>
        <v>16.321000000000002</v>
      </c>
      <c r="L249" s="70">
        <f>A125558824X_Latest</f>
        <v>16.844000000000001</v>
      </c>
      <c r="M249" s="70">
        <f>A125561632R_Latest</f>
        <v>38.305</v>
      </c>
      <c r="N249" s="70">
        <f>A125553208C_Latest</f>
        <v>80.173000000000002</v>
      </c>
      <c r="O249" s="70">
        <f>A125553209F_Latest</f>
        <v>47</v>
      </c>
      <c r="P249" s="70">
        <f>A125554768V_Latest</f>
        <v>8.8439999999999994</v>
      </c>
      <c r="Q249" s="70">
        <f>A125549152A_Latest</f>
        <v>11.717000000000001</v>
      </c>
      <c r="R249" s="70">
        <f>A125557576F_Latest</f>
        <v>29.108000000000001</v>
      </c>
      <c r="S249" s="70">
        <f>A125560384W_Latest</f>
        <v>35.220999999999997</v>
      </c>
      <c r="T249" s="70">
        <f>A125551960R_Latest</f>
        <v>84.891000000000005</v>
      </c>
      <c r="U249" s="70">
        <f>A125551961T_Latest</f>
        <v>26.984000000000002</v>
      </c>
      <c r="V249" s="70">
        <f>A125556328A_Latest</f>
        <v>3.24</v>
      </c>
      <c r="W249" s="70">
        <f>A125550712K_Latest</f>
        <v>18.007000000000001</v>
      </c>
      <c r="X249" s="70">
        <f>A125559136L_Latest</f>
        <v>16.738</v>
      </c>
      <c r="Y249" s="70">
        <f>A125561944A_Latest</f>
        <v>31.472999999999999</v>
      </c>
      <c r="Z249" s="70">
        <f>A125553520W_Latest</f>
        <v>69.457999999999998</v>
      </c>
      <c r="AA249" s="70">
        <f>A125553521X_Latest</f>
        <v>31.074999999999999</v>
      </c>
      <c r="AB249" s="70">
        <f>A125556640V_Latest</f>
        <v>3.5110000000000001</v>
      </c>
      <c r="AC249" s="70">
        <f>A125551024X_Latest</f>
        <v>5.8170000000000002</v>
      </c>
      <c r="AD249" s="70">
        <f>A125559448X_Latest</f>
        <v>7.109</v>
      </c>
      <c r="AE249" s="70">
        <f>A125562256R_Latest</f>
        <v>10.769</v>
      </c>
      <c r="AF249" s="70">
        <f>A125553832J_Latest</f>
        <v>27.206</v>
      </c>
      <c r="AG249" s="70">
        <f>A125553833K_Latest</f>
        <v>30</v>
      </c>
      <c r="AH249" s="70">
        <f>A125555080R_Latest</f>
        <v>4.641</v>
      </c>
      <c r="AI249" s="70">
        <f>A125549464L_Latest</f>
        <v>4.8079999999999998</v>
      </c>
      <c r="AJ249" s="70">
        <f>A125557888T_Latest</f>
        <v>8.6880000000000006</v>
      </c>
      <c r="AK249" s="70">
        <f>A125560696J_Latest</f>
        <v>11.473000000000001</v>
      </c>
      <c r="AL249" s="70">
        <f>A125552272C_Latest</f>
        <v>29.609000000000002</v>
      </c>
      <c r="AM249" s="70">
        <f>A125552273F_Latest</f>
        <v>26</v>
      </c>
      <c r="AN249" s="70">
        <f>A125555392A_Latest</f>
        <v>1.1000000000000001</v>
      </c>
      <c r="AO249" s="70">
        <f>A125549776X_Latest</f>
        <v>1.6990000000000001</v>
      </c>
      <c r="AP249" s="70">
        <f>A125558200A_Latest</f>
        <v>2.64</v>
      </c>
      <c r="AQ249" s="70">
        <f>A125561008K_Latest</f>
        <v>2.766</v>
      </c>
      <c r="AR249" s="70">
        <f>A125552584R_Latest</f>
        <v>8.2050000000000001</v>
      </c>
      <c r="AS249" s="70">
        <f>A125552585T_Latest</f>
        <v>26</v>
      </c>
      <c r="AT249" s="70">
        <f>A125555704A_Latest</f>
        <v>0</v>
      </c>
      <c r="AU249" s="70">
        <f>A125550088T_Latest</f>
        <v>0.46400000000000002</v>
      </c>
      <c r="AV249" s="70">
        <f>A125558512L_Latest</f>
        <v>0.13</v>
      </c>
      <c r="AW249" s="70">
        <f>A125561320C_Latest</f>
        <v>0.36699999999999999</v>
      </c>
      <c r="AX249" s="70">
        <f>A125552896A_Latest</f>
        <v>0.96099999999999997</v>
      </c>
      <c r="AY249" s="70">
        <f>A125552897C_Latest</f>
        <v>18.893000000000001</v>
      </c>
      <c r="AZ249" s="70">
        <f>A125554456J_Latest</f>
        <v>0</v>
      </c>
      <c r="BA249" s="70">
        <f>A125548840L_Latest</f>
        <v>1.28</v>
      </c>
      <c r="BB249" s="70">
        <f>A125557264V_Latest</f>
        <v>1.1850000000000001</v>
      </c>
      <c r="BC249" s="70">
        <f>A125560072K_Latest</f>
        <v>1.958</v>
      </c>
      <c r="BD249" s="70">
        <f>A125551648W_Latest</f>
        <v>4.423</v>
      </c>
      <c r="BE249" s="70">
        <f>A125551649X_Latest</f>
        <v>26</v>
      </c>
    </row>
    <row r="250" spans="1:57" hidden="1">
      <c r="A250" s="58"/>
      <c r="B250" s="53" t="s">
        <v>12727</v>
      </c>
      <c r="C250" s="66">
        <v>42</v>
      </c>
      <c r="D250" s="70">
        <f>A125554200C_Latest</f>
        <v>17.007000000000001</v>
      </c>
      <c r="E250" s="70">
        <f>A125548584L_Latest</f>
        <v>30.327999999999999</v>
      </c>
      <c r="F250" s="70">
        <f>A125557008J_Latest</f>
        <v>35.24</v>
      </c>
      <c r="G250" s="70">
        <f>A125559816T_Latest</f>
        <v>64.087000000000003</v>
      </c>
      <c r="H250" s="70">
        <f>A125551392C_Latest</f>
        <v>146.66300000000001</v>
      </c>
      <c r="I250" s="70">
        <f>A125551393F_Latest</f>
        <v>32.121000000000002</v>
      </c>
      <c r="J250" s="70">
        <f>A125556072J_Latest</f>
        <v>3.9430000000000001</v>
      </c>
      <c r="K250" s="70">
        <f>A125550456K_Latest</f>
        <v>7.7190000000000003</v>
      </c>
      <c r="L250" s="70">
        <f>A125558880T_Latest</f>
        <v>11.462999999999999</v>
      </c>
      <c r="M250" s="70">
        <f>A125561688A_Latest</f>
        <v>16.318999999999999</v>
      </c>
      <c r="N250" s="70">
        <f>A125553264W_Latest</f>
        <v>39.445</v>
      </c>
      <c r="O250" s="70">
        <f>A125553265X_Latest</f>
        <v>32.999000000000002</v>
      </c>
      <c r="P250" s="70">
        <f>A125554824A_Latest</f>
        <v>3.8</v>
      </c>
      <c r="Q250" s="70">
        <f>A125549208A_Latest</f>
        <v>6.64</v>
      </c>
      <c r="R250" s="70">
        <f>A125557632L_Latest</f>
        <v>12.275</v>
      </c>
      <c r="S250" s="70">
        <f>A125560440C_Latest</f>
        <v>17.619</v>
      </c>
      <c r="T250" s="70">
        <f>A125552016T_Latest</f>
        <v>40.334000000000003</v>
      </c>
      <c r="U250" s="70">
        <f>A125552017V_Latest</f>
        <v>29.265000000000001</v>
      </c>
      <c r="V250" s="70">
        <f>A125556384V_Latest</f>
        <v>3.6269999999999998</v>
      </c>
      <c r="W250" s="70">
        <f>A125550768W_Latest</f>
        <v>6.3819999999999997</v>
      </c>
      <c r="X250" s="70">
        <f>A125559192F_Latest</f>
        <v>2.988</v>
      </c>
      <c r="Y250" s="70">
        <f>A125562000K_Latest</f>
        <v>15.353</v>
      </c>
      <c r="Z250" s="70">
        <f>A125553576J_Latest</f>
        <v>28.35</v>
      </c>
      <c r="AA250" s="70">
        <f>A125553577K_Latest</f>
        <v>52</v>
      </c>
      <c r="AB250" s="70">
        <f>A125556696F_Latest</f>
        <v>2.1680000000000001</v>
      </c>
      <c r="AC250" s="70">
        <f>A125551080T_Latest</f>
        <v>3.532</v>
      </c>
      <c r="AD250" s="70">
        <f>A125559504F_Latest</f>
        <v>2.2850000000000001</v>
      </c>
      <c r="AE250" s="70">
        <f>A125562312W_Latest</f>
        <v>6.4119999999999999</v>
      </c>
      <c r="AF250" s="70">
        <f>A125553888V_Latest</f>
        <v>14.398</v>
      </c>
      <c r="AG250" s="70">
        <f>A125553889W_Latest</f>
        <v>26.858000000000001</v>
      </c>
      <c r="AH250" s="70">
        <f>A125555136R_Latest</f>
        <v>2.85</v>
      </c>
      <c r="AI250" s="70">
        <f>A125549520V_Latest</f>
        <v>4.3789999999999996</v>
      </c>
      <c r="AJ250" s="70">
        <f>A125557944X_Latest</f>
        <v>4.1639999999999997</v>
      </c>
      <c r="AK250" s="70">
        <f>A125560752R_Latest</f>
        <v>6.056</v>
      </c>
      <c r="AL250" s="70">
        <f>A125552328C_Latest</f>
        <v>17.449000000000002</v>
      </c>
      <c r="AM250" s="70">
        <f>A125552329F_Latest</f>
        <v>23.85</v>
      </c>
      <c r="AN250" s="70">
        <f>A125555448A_Latest</f>
        <v>0.54700000000000004</v>
      </c>
      <c r="AO250" s="70">
        <f>A125549832F_Latest</f>
        <v>1.3640000000000001</v>
      </c>
      <c r="AP250" s="70">
        <f>A125558256L_Latest</f>
        <v>1.1919999999999999</v>
      </c>
      <c r="AQ250" s="70">
        <f>A125561064C_Latest</f>
        <v>1.1639999999999999</v>
      </c>
      <c r="AR250" s="70">
        <f>A125552640W_Latest</f>
        <v>4.266</v>
      </c>
      <c r="AS250" s="70">
        <f>A125552641X_Latest</f>
        <v>14.444000000000001</v>
      </c>
      <c r="AT250" s="70">
        <f>A125555760V_Latest</f>
        <v>7.1999999999999995E-2</v>
      </c>
      <c r="AU250" s="70">
        <f>A125550144X_Latest</f>
        <v>0.09</v>
      </c>
      <c r="AV250" s="70">
        <f>A125558568X_Latest</f>
        <v>0.313</v>
      </c>
      <c r="AW250" s="70">
        <f>A125561376R_Latest</f>
        <v>0.47199999999999998</v>
      </c>
      <c r="AX250" s="70">
        <f>A125552952J_Latest</f>
        <v>0.94699999999999995</v>
      </c>
      <c r="AY250" s="70">
        <f>A125552953K_Latest</f>
        <v>48.573999999999998</v>
      </c>
      <c r="AZ250" s="70">
        <f>A125554512R_Latest</f>
        <v>0</v>
      </c>
      <c r="BA250" s="70">
        <f>A125548896X_Latest</f>
        <v>0.223</v>
      </c>
      <c r="BB250" s="70">
        <f>A125557320A_Latest</f>
        <v>0.56000000000000005</v>
      </c>
      <c r="BC250" s="70">
        <f>A125560128K_Latest</f>
        <v>0.69199999999999995</v>
      </c>
      <c r="BD250" s="70">
        <f>A125551704C_Latest</f>
        <v>1.4750000000000001</v>
      </c>
      <c r="BE250" s="70">
        <f>A125551705F_Latest</f>
        <v>43.097000000000001</v>
      </c>
    </row>
    <row r="251" spans="1:57" hidden="1">
      <c r="A251" s="58"/>
      <c r="B251" s="53" t="s">
        <v>12728</v>
      </c>
      <c r="C251" s="66">
        <v>43</v>
      </c>
      <c r="D251" s="70">
        <f>A125554160W_Latest</f>
        <v>26.128</v>
      </c>
      <c r="E251" s="70">
        <f>A125548544V_Latest</f>
        <v>48.517000000000003</v>
      </c>
      <c r="F251" s="70">
        <f>A125556968X_Latest</f>
        <v>85.058000000000007</v>
      </c>
      <c r="G251" s="70">
        <f>A125559776K_Latest</f>
        <v>96.22</v>
      </c>
      <c r="H251" s="70">
        <f>A125551352K_Latest</f>
        <v>255.922</v>
      </c>
      <c r="I251" s="70">
        <f>A125551353L_Latest</f>
        <v>26</v>
      </c>
      <c r="J251" s="70">
        <f>A125556032R_Latest</f>
        <v>5.835</v>
      </c>
      <c r="K251" s="70">
        <f>A125550416T_Latest</f>
        <v>17.448</v>
      </c>
      <c r="L251" s="70">
        <f>A125558840X_Latest</f>
        <v>22.975999999999999</v>
      </c>
      <c r="M251" s="70">
        <f>A125561648J_Latest</f>
        <v>28.949000000000002</v>
      </c>
      <c r="N251" s="70">
        <f>A125553224C_Latest</f>
        <v>75.206999999999994</v>
      </c>
      <c r="O251" s="70">
        <f>A125553225F_Latest</f>
        <v>26</v>
      </c>
      <c r="P251" s="70">
        <f>A125554784V_Latest</f>
        <v>7.1820000000000004</v>
      </c>
      <c r="Q251" s="70">
        <f>A125549168V_Latest</f>
        <v>13.08</v>
      </c>
      <c r="R251" s="70">
        <f>A125557592F_Latest</f>
        <v>25.873000000000001</v>
      </c>
      <c r="S251" s="70">
        <f>A125560400K_Latest</f>
        <v>29.558</v>
      </c>
      <c r="T251" s="70">
        <f>A125551976J_Latest</f>
        <v>75.692999999999998</v>
      </c>
      <c r="U251" s="70">
        <f>A125551977K_Latest</f>
        <v>26</v>
      </c>
      <c r="V251" s="70">
        <f>A125556344A_Latest</f>
        <v>7.8010000000000002</v>
      </c>
      <c r="W251" s="70">
        <f>A125550728C_Latest</f>
        <v>9.4960000000000004</v>
      </c>
      <c r="X251" s="70">
        <f>A125559152L_Latest</f>
        <v>19.791</v>
      </c>
      <c r="Y251" s="70">
        <f>A125561960A_Latest</f>
        <v>19.451000000000001</v>
      </c>
      <c r="Z251" s="70">
        <f>A125553536R_Latest</f>
        <v>56.54</v>
      </c>
      <c r="AA251" s="70">
        <f>A125553537T_Latest</f>
        <v>26</v>
      </c>
      <c r="AB251" s="70">
        <f>A125556656L_Latest</f>
        <v>0.93300000000000005</v>
      </c>
      <c r="AC251" s="70">
        <f>A125551040X_Latest</f>
        <v>2.484</v>
      </c>
      <c r="AD251" s="70">
        <f>A125559464X_Latest</f>
        <v>4.9290000000000003</v>
      </c>
      <c r="AE251" s="70">
        <f>A125562272R_Latest</f>
        <v>6.3369999999999997</v>
      </c>
      <c r="AF251" s="70">
        <f>A125553848A_Latest</f>
        <v>14.683</v>
      </c>
      <c r="AG251" s="70">
        <f>A125553849C_Latest</f>
        <v>37.584000000000003</v>
      </c>
      <c r="AH251" s="70">
        <f>A125555096J_Latest</f>
        <v>3.0219999999999998</v>
      </c>
      <c r="AI251" s="70">
        <f>A125549480L_Latest</f>
        <v>4.165</v>
      </c>
      <c r="AJ251" s="70">
        <f>A125557904F_Latest</f>
        <v>8.8320000000000007</v>
      </c>
      <c r="AK251" s="70">
        <f>A125560712W_Latest</f>
        <v>7.625</v>
      </c>
      <c r="AL251" s="70">
        <f>A125552288W_Latest</f>
        <v>23.645</v>
      </c>
      <c r="AM251" s="70">
        <f>A125552289X_Latest</f>
        <v>26</v>
      </c>
      <c r="AN251" s="70">
        <f>A125555408J_Latest</f>
        <v>0.38400000000000001</v>
      </c>
      <c r="AO251" s="70">
        <f>A125549792X_Latest</f>
        <v>0.51700000000000002</v>
      </c>
      <c r="AP251" s="70">
        <f>A125558216V_Latest</f>
        <v>1.452</v>
      </c>
      <c r="AQ251" s="70">
        <f>A125561024K_Latest</f>
        <v>1.736</v>
      </c>
      <c r="AR251" s="70">
        <f>A125552600C_Latest</f>
        <v>4.0890000000000004</v>
      </c>
      <c r="AS251" s="70">
        <f>A125552601F_Latest</f>
        <v>40.619999999999997</v>
      </c>
      <c r="AT251" s="70">
        <f>A125555720A_Latest</f>
        <v>0.182</v>
      </c>
      <c r="AU251" s="70">
        <f>A125550104F_Latest</f>
        <v>0.59799999999999998</v>
      </c>
      <c r="AV251" s="70">
        <f>A125558528F_Latest</f>
        <v>0.40600000000000003</v>
      </c>
      <c r="AW251" s="70">
        <f>A125561336W_Latest</f>
        <v>0.36299999999999999</v>
      </c>
      <c r="AX251" s="70">
        <f>A125552912R_Latest</f>
        <v>1.548</v>
      </c>
      <c r="AY251" s="70">
        <f>A125552913T_Latest</f>
        <v>11.324999999999999</v>
      </c>
      <c r="AZ251" s="70">
        <f>A125554472J_Latest</f>
        <v>0.78800000000000003</v>
      </c>
      <c r="BA251" s="70">
        <f>A125548856F_Latest</f>
        <v>0.72899999999999998</v>
      </c>
      <c r="BB251" s="70">
        <f>A125557280V_Latest</f>
        <v>0.79900000000000004</v>
      </c>
      <c r="BC251" s="70">
        <f>A125560088C_Latest</f>
        <v>2.2010000000000001</v>
      </c>
      <c r="BD251" s="70">
        <f>A125551664W_Latest</f>
        <v>4.5179999999999998</v>
      </c>
      <c r="BE251" s="70">
        <f>A125551665X_Latest</f>
        <v>50.448999999999998</v>
      </c>
    </row>
    <row r="252" spans="1:57" hidden="1">
      <c r="A252" s="58"/>
      <c r="B252" s="53" t="s">
        <v>12729</v>
      </c>
      <c r="C252" s="66">
        <v>44</v>
      </c>
      <c r="D252" s="70">
        <f>A125554208W_Latest</f>
        <v>27.707000000000001</v>
      </c>
      <c r="E252" s="70">
        <f>A125548592L_Latest</f>
        <v>32.831000000000003</v>
      </c>
      <c r="F252" s="70">
        <f>A125557016J_Latest</f>
        <v>54.643000000000001</v>
      </c>
      <c r="G252" s="70">
        <f>A125559824T_Latest</f>
        <v>67.152000000000001</v>
      </c>
      <c r="H252" s="70">
        <f>A125551400T_Latest</f>
        <v>182.33199999999999</v>
      </c>
      <c r="I252" s="70">
        <f>A125551401V_Latest</f>
        <v>26</v>
      </c>
      <c r="J252" s="70">
        <f>A125556080J_Latest</f>
        <v>8.8550000000000004</v>
      </c>
      <c r="K252" s="70">
        <f>A125550464K_Latest</f>
        <v>13.805</v>
      </c>
      <c r="L252" s="70">
        <f>A125558888K_Latest</f>
        <v>19.456</v>
      </c>
      <c r="M252" s="70">
        <f>A125561696A_Latest</f>
        <v>23.797999999999998</v>
      </c>
      <c r="N252" s="70">
        <f>A125553272W_Latest</f>
        <v>65.912999999999997</v>
      </c>
      <c r="O252" s="70">
        <f>A125553273X_Latest</f>
        <v>23.082999999999998</v>
      </c>
      <c r="P252" s="70">
        <f>A125554832A_Latest</f>
        <v>5.1020000000000003</v>
      </c>
      <c r="Q252" s="70">
        <f>A125549216A_Latest</f>
        <v>7.282</v>
      </c>
      <c r="R252" s="70">
        <f>A125557640L_Latest</f>
        <v>14.47</v>
      </c>
      <c r="S252" s="70">
        <f>A125560448W_Latest</f>
        <v>23.021000000000001</v>
      </c>
      <c r="T252" s="70">
        <f>A125552024T_Latest</f>
        <v>49.874000000000002</v>
      </c>
      <c r="U252" s="70">
        <f>A125552025V_Latest</f>
        <v>38.500999999999998</v>
      </c>
      <c r="V252" s="70">
        <f>A125556392V_Latest</f>
        <v>8.6180000000000003</v>
      </c>
      <c r="W252" s="70">
        <f>A125550776W_Latest</f>
        <v>4.1319999999999997</v>
      </c>
      <c r="X252" s="70">
        <f>A125559200V_Latest</f>
        <v>12.423</v>
      </c>
      <c r="Y252" s="70">
        <f>A125562008C_Latest</f>
        <v>8.2829999999999995</v>
      </c>
      <c r="Z252" s="70">
        <f>A125553584J_Latest</f>
        <v>33.456000000000003</v>
      </c>
      <c r="AA252" s="70">
        <f>A125553585K_Latest</f>
        <v>17</v>
      </c>
      <c r="AB252" s="70">
        <f>A125556704V_Latest</f>
        <v>1.329</v>
      </c>
      <c r="AC252" s="70">
        <f>A125551088K_Latest</f>
        <v>1.74</v>
      </c>
      <c r="AD252" s="70">
        <f>A125559512F_Latest</f>
        <v>1.835</v>
      </c>
      <c r="AE252" s="70">
        <f>A125562320W_Latest</f>
        <v>4.8630000000000004</v>
      </c>
      <c r="AF252" s="70">
        <f>A125553896V_Latest</f>
        <v>9.766</v>
      </c>
      <c r="AG252" s="70">
        <f>A125553897W_Latest</f>
        <v>40.604999999999997</v>
      </c>
      <c r="AH252" s="70">
        <f>A125555144R_Latest</f>
        <v>2.8889999999999998</v>
      </c>
      <c r="AI252" s="70">
        <f>A125549528L_Latest</f>
        <v>4.5309999999999997</v>
      </c>
      <c r="AJ252" s="70">
        <f>A125557952X_Latest</f>
        <v>4.8440000000000003</v>
      </c>
      <c r="AK252" s="70">
        <f>A125560760R_Latest</f>
        <v>4.6870000000000003</v>
      </c>
      <c r="AL252" s="70">
        <f>A125552336C_Latest</f>
        <v>16.95</v>
      </c>
      <c r="AM252" s="70">
        <f>A125552337F_Latest</f>
        <v>20.806999999999999</v>
      </c>
      <c r="AN252" s="70">
        <f>A125555456A_Latest</f>
        <v>0.57299999999999995</v>
      </c>
      <c r="AO252" s="70">
        <f>A125549840F_Latest</f>
        <v>0.51900000000000002</v>
      </c>
      <c r="AP252" s="70">
        <f>A125558264L_Latest</f>
        <v>0.79600000000000004</v>
      </c>
      <c r="AQ252" s="70">
        <f>A125561072C_Latest</f>
        <v>1.1319999999999999</v>
      </c>
      <c r="AR252" s="70">
        <f>A125552648R_Latest</f>
        <v>3.0190000000000001</v>
      </c>
      <c r="AS252" s="70">
        <f>A125552649T_Latest</f>
        <v>41.692999999999998</v>
      </c>
      <c r="AT252" s="70">
        <f>A125555768L_Latest</f>
        <v>0.10100000000000001</v>
      </c>
      <c r="AU252" s="70">
        <f>A125550152X_Latest</f>
        <v>0.36899999999999999</v>
      </c>
      <c r="AV252" s="70">
        <f>A125558576X_Latest</f>
        <v>0</v>
      </c>
      <c r="AW252" s="70">
        <f>A125561384R_Latest</f>
        <v>0.63900000000000001</v>
      </c>
      <c r="AX252" s="70">
        <f>A125552960J_Latest</f>
        <v>1.109</v>
      </c>
      <c r="AY252" s="70">
        <f>A125552961K_Latest</f>
        <v>52</v>
      </c>
      <c r="AZ252" s="70">
        <f>A125554520R_Latest</f>
        <v>0.24099999999999999</v>
      </c>
      <c r="BA252" s="70">
        <f>A125548904L_Latest</f>
        <v>0.45200000000000001</v>
      </c>
      <c r="BB252" s="70">
        <f>A125557328V_Latest</f>
        <v>0.82099999999999995</v>
      </c>
      <c r="BC252" s="70">
        <f>A125560136K_Latest</f>
        <v>0.73</v>
      </c>
      <c r="BD252" s="70">
        <f>A125551712C_Latest</f>
        <v>2.2440000000000002</v>
      </c>
      <c r="BE252" s="70">
        <f>A125551713F_Latest</f>
        <v>26</v>
      </c>
    </row>
    <row r="253" spans="1:57" hidden="1">
      <c r="A253" s="48" t="s">
        <v>12730</v>
      </c>
      <c r="B253" s="55"/>
      <c r="C253" s="66">
        <v>45</v>
      </c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</row>
    <row r="254" spans="1:57" hidden="1">
      <c r="A254" s="58"/>
      <c r="B254" s="53" t="s">
        <v>12731</v>
      </c>
      <c r="C254" s="66">
        <v>46</v>
      </c>
      <c r="D254" s="70">
        <f>A125554280R_Latest</f>
        <v>36.929000000000002</v>
      </c>
      <c r="E254" s="70">
        <f>A125548664L_Latest</f>
        <v>71.394000000000005</v>
      </c>
      <c r="F254" s="70">
        <f>A125557088V_Latest</f>
        <v>104.691</v>
      </c>
      <c r="G254" s="70">
        <f>A125559896C_Latest</f>
        <v>141.11600000000001</v>
      </c>
      <c r="H254" s="70">
        <f>A125551472C_Latest</f>
        <v>354.12900000000002</v>
      </c>
      <c r="I254" s="70">
        <f>A125551473F_Latest</f>
        <v>26</v>
      </c>
      <c r="J254" s="70">
        <f>A125556152J_Latest</f>
        <v>8.8109999999999999</v>
      </c>
      <c r="K254" s="70">
        <f>A125550536K_Latest</f>
        <v>21.489000000000001</v>
      </c>
      <c r="L254" s="70">
        <f>A125558960T_Latest</f>
        <v>25.652000000000001</v>
      </c>
      <c r="M254" s="70">
        <f>A125561768A_Latest</f>
        <v>36.710999999999999</v>
      </c>
      <c r="N254" s="70">
        <f>A125553344W_Latest</f>
        <v>92.662999999999997</v>
      </c>
      <c r="O254" s="70">
        <f>A125553345X_Latest</f>
        <v>30</v>
      </c>
      <c r="P254" s="70">
        <f>A125554904A_Latest</f>
        <v>9.1829999999999998</v>
      </c>
      <c r="Q254" s="70">
        <f>A125549288L_Latest</f>
        <v>12.641999999999999</v>
      </c>
      <c r="R254" s="70">
        <f>A125557712L_Latest</f>
        <v>37.744999999999997</v>
      </c>
      <c r="S254" s="70">
        <f>A125560520C_Latest</f>
        <v>42.515000000000001</v>
      </c>
      <c r="T254" s="70">
        <f>A125552096C_Latest</f>
        <v>102.08499999999999</v>
      </c>
      <c r="U254" s="70">
        <f>A125552097F_Latest</f>
        <v>34</v>
      </c>
      <c r="V254" s="70">
        <f>A125556464V_Latest</f>
        <v>8.75</v>
      </c>
      <c r="W254" s="70">
        <f>A125550848W_Latest</f>
        <v>18.603999999999999</v>
      </c>
      <c r="X254" s="70">
        <f>A125559272F_Latest</f>
        <v>18.297000000000001</v>
      </c>
      <c r="Y254" s="70">
        <f>A125562080W_Latest</f>
        <v>34.991</v>
      </c>
      <c r="Z254" s="70">
        <f>A125553656J_Latest</f>
        <v>80.641999999999996</v>
      </c>
      <c r="AA254" s="70">
        <f>A125553657K_Latest</f>
        <v>26</v>
      </c>
      <c r="AB254" s="70">
        <f>A125556776F_Latest</f>
        <v>2.7370000000000001</v>
      </c>
      <c r="AC254" s="70">
        <f>A125551160T_Latest</f>
        <v>6.67</v>
      </c>
      <c r="AD254" s="70">
        <f>A125559584T_Latest</f>
        <v>5.7770000000000001</v>
      </c>
      <c r="AE254" s="70">
        <f>A125562392J_Latest</f>
        <v>10.634</v>
      </c>
      <c r="AF254" s="70">
        <f>A125553968V_Latest</f>
        <v>25.818000000000001</v>
      </c>
      <c r="AG254" s="70">
        <f>A125553969W_Latest</f>
        <v>27.818000000000001</v>
      </c>
      <c r="AH254" s="70">
        <f>A125555216R_Latest</f>
        <v>6.0339999999999998</v>
      </c>
      <c r="AI254" s="70">
        <f>A125549600V_Latest</f>
        <v>8.0359999999999996</v>
      </c>
      <c r="AJ254" s="70">
        <f>A125558024A_Latest</f>
        <v>12.554</v>
      </c>
      <c r="AK254" s="70">
        <f>A125560832R_Latest</f>
        <v>9.27</v>
      </c>
      <c r="AL254" s="70">
        <f>A125552408C_Latest</f>
        <v>35.895000000000003</v>
      </c>
      <c r="AM254" s="70">
        <f>A125552409F_Latest</f>
        <v>21</v>
      </c>
      <c r="AN254" s="70">
        <f>A125555528A_Latest</f>
        <v>1.3260000000000001</v>
      </c>
      <c r="AO254" s="70">
        <f>A125549912F_Latest</f>
        <v>2.492</v>
      </c>
      <c r="AP254" s="70">
        <f>A125558336L_Latest</f>
        <v>2.71</v>
      </c>
      <c r="AQ254" s="70">
        <f>A125561144C_Latest</f>
        <v>2.93</v>
      </c>
      <c r="AR254" s="70">
        <f>A125552720W_Latest</f>
        <v>9.4580000000000002</v>
      </c>
      <c r="AS254" s="70">
        <f>A125552721X_Latest</f>
        <v>22.356999999999999</v>
      </c>
      <c r="AT254" s="70">
        <f>A125555840V_Latest</f>
        <v>8.7999999999999995E-2</v>
      </c>
      <c r="AU254" s="70">
        <f>A125550224X_Latest</f>
        <v>0.48299999999999998</v>
      </c>
      <c r="AV254" s="70">
        <f>A125558648X_Latest</f>
        <v>0.499</v>
      </c>
      <c r="AW254" s="70">
        <f>A125561456R_Latest</f>
        <v>0.72199999999999998</v>
      </c>
      <c r="AX254" s="70">
        <f>A125553032K_Latest</f>
        <v>1.7909999999999999</v>
      </c>
      <c r="AY254" s="70">
        <f>A125553033L_Latest</f>
        <v>26</v>
      </c>
      <c r="AZ254" s="70">
        <f>A125554592A_Latest</f>
        <v>0</v>
      </c>
      <c r="BA254" s="70">
        <f>A125548976X_Latest</f>
        <v>0.98</v>
      </c>
      <c r="BB254" s="70">
        <f>A125557400A_Latest</f>
        <v>1.4570000000000001</v>
      </c>
      <c r="BC254" s="70">
        <f>A125560208K_Latest</f>
        <v>3.3420000000000001</v>
      </c>
      <c r="BD254" s="70">
        <f>A125551784R_Latest</f>
        <v>5.7789999999999999</v>
      </c>
      <c r="BE254" s="70">
        <f>A125551785T_Latest</f>
        <v>52</v>
      </c>
    </row>
    <row r="255" spans="1:57" hidden="1">
      <c r="A255" s="58"/>
      <c r="B255" s="53" t="s">
        <v>12732</v>
      </c>
      <c r="C255" s="66">
        <v>47</v>
      </c>
      <c r="D255" s="70">
        <f>A125554216W_Latest</f>
        <v>46.476999999999997</v>
      </c>
      <c r="E255" s="70">
        <f>A125548600A_Latest</f>
        <v>64.102000000000004</v>
      </c>
      <c r="F255" s="70">
        <f>A125557024J_Latest</f>
        <v>105.739</v>
      </c>
      <c r="G255" s="70">
        <f>A125559832T_Latest</f>
        <v>150.76300000000001</v>
      </c>
      <c r="H255" s="70">
        <f>A125551408K_Latest</f>
        <v>367.08100000000002</v>
      </c>
      <c r="I255" s="70">
        <f>A125551409L_Latest</f>
        <v>29.396999999999998</v>
      </c>
      <c r="J255" s="70">
        <f>A125556088A_Latest</f>
        <v>14.137</v>
      </c>
      <c r="K255" s="70">
        <f>A125550472K_Latest</f>
        <v>21.58</v>
      </c>
      <c r="L255" s="70">
        <f>A125558896K_Latest</f>
        <v>31.466999999999999</v>
      </c>
      <c r="M255" s="70">
        <f>A125561704R_Latest</f>
        <v>46.234999999999999</v>
      </c>
      <c r="N255" s="70">
        <f>A125553280W_Latest</f>
        <v>113.419</v>
      </c>
      <c r="O255" s="70">
        <f>A125553281X_Latest</f>
        <v>30</v>
      </c>
      <c r="P255" s="70">
        <f>A125554840A_Latest</f>
        <v>10.304</v>
      </c>
      <c r="Q255" s="70">
        <f>A125549224A_Latest</f>
        <v>14.502000000000001</v>
      </c>
      <c r="R255" s="70">
        <f>A125557648F_Latest</f>
        <v>31.385999999999999</v>
      </c>
      <c r="S255" s="70">
        <f>A125560456W_Latest</f>
        <v>43.052999999999997</v>
      </c>
      <c r="T255" s="70">
        <f>A125552032T_Latest</f>
        <v>99.245000000000005</v>
      </c>
      <c r="U255" s="70">
        <f>A125552033V_Latest</f>
        <v>28</v>
      </c>
      <c r="V255" s="70">
        <f>A125556400J_Latest</f>
        <v>9.44</v>
      </c>
      <c r="W255" s="70">
        <f>A125550784W_Latest</f>
        <v>13.57</v>
      </c>
      <c r="X255" s="70">
        <f>A125559208L_Latest</f>
        <v>25.542000000000002</v>
      </c>
      <c r="Y255" s="70">
        <f>A125562016C_Latest</f>
        <v>28.777000000000001</v>
      </c>
      <c r="Z255" s="70">
        <f>A125553592J_Latest</f>
        <v>77.328000000000003</v>
      </c>
      <c r="AA255" s="70">
        <f>A125553593K_Latest</f>
        <v>26</v>
      </c>
      <c r="AB255" s="70">
        <f>A125556712V_Latest</f>
        <v>3.8410000000000002</v>
      </c>
      <c r="AC255" s="70">
        <f>A125551096K_Latest</f>
        <v>5.3550000000000004</v>
      </c>
      <c r="AD255" s="70">
        <f>A125559520F_Latest</f>
        <v>6.0359999999999996</v>
      </c>
      <c r="AE255" s="70">
        <f>A125562328R_Latest</f>
        <v>12.807</v>
      </c>
      <c r="AF255" s="70">
        <f>A125553904J_Latest</f>
        <v>28.039000000000001</v>
      </c>
      <c r="AG255" s="70">
        <f>A125553905K_Latest</f>
        <v>41.576999999999998</v>
      </c>
      <c r="AH255" s="70">
        <f>A125555152R_Latest</f>
        <v>6.8540000000000001</v>
      </c>
      <c r="AI255" s="70">
        <f>A125549536L_Latest</f>
        <v>5.9340000000000002</v>
      </c>
      <c r="AJ255" s="70">
        <f>A125557960X_Latest</f>
        <v>8.3680000000000003</v>
      </c>
      <c r="AK255" s="70">
        <f>A125560768J_Latest</f>
        <v>14.936999999999999</v>
      </c>
      <c r="AL255" s="70">
        <f>A125552344C_Latest</f>
        <v>36.093000000000004</v>
      </c>
      <c r="AM255" s="70">
        <f>A125552345F_Latest</f>
        <v>30</v>
      </c>
      <c r="AN255" s="70">
        <f>A125555464A_Latest</f>
        <v>1.113</v>
      </c>
      <c r="AO255" s="70">
        <f>A125549848X_Latest</f>
        <v>1.0029999999999999</v>
      </c>
      <c r="AP255" s="70">
        <f>A125558272L_Latest</f>
        <v>1.927</v>
      </c>
      <c r="AQ255" s="70">
        <f>A125561080C_Latest</f>
        <v>2.956</v>
      </c>
      <c r="AR255" s="70">
        <f>A125552656R_Latest</f>
        <v>6.9989999999999997</v>
      </c>
      <c r="AS255" s="70">
        <f>A125552657T_Latest</f>
        <v>33.182000000000002</v>
      </c>
      <c r="AT255" s="70">
        <f>A125555776L_Latest</f>
        <v>0</v>
      </c>
      <c r="AU255" s="70">
        <f>A125550160X_Latest</f>
        <v>0.67900000000000005</v>
      </c>
      <c r="AV255" s="70">
        <f>A125558584X_Latest</f>
        <v>0.13500000000000001</v>
      </c>
      <c r="AW255" s="70">
        <f>A125561392R_Latest</f>
        <v>0.751</v>
      </c>
      <c r="AX255" s="70">
        <f>A125552968A_Latest</f>
        <v>1.5660000000000001</v>
      </c>
      <c r="AY255" s="70">
        <f>A125552969C_Latest</f>
        <v>45.570999999999998</v>
      </c>
      <c r="AZ255" s="70">
        <f>A125554528J_Latest</f>
        <v>0.78800000000000003</v>
      </c>
      <c r="BA255" s="70">
        <f>A125548912L_Latest</f>
        <v>1.48</v>
      </c>
      <c r="BB255" s="70">
        <f>A125557336V_Latest</f>
        <v>0.878</v>
      </c>
      <c r="BC255" s="70">
        <f>A125560144K_Latest</f>
        <v>1.246</v>
      </c>
      <c r="BD255" s="70">
        <f>A125551720C_Latest</f>
        <v>4.3929999999999998</v>
      </c>
      <c r="BE255" s="70">
        <f>A125551721F_Latest</f>
        <v>10.736000000000001</v>
      </c>
    </row>
    <row r="256" spans="1:57" hidden="1">
      <c r="A256" s="58"/>
      <c r="B256" s="53" t="s">
        <v>12733</v>
      </c>
      <c r="C256" s="66">
        <v>48</v>
      </c>
      <c r="D256" s="70">
        <f>A125554168R_Latest</f>
        <v>12.933</v>
      </c>
      <c r="E256" s="70">
        <f>A125548552V_Latest</f>
        <v>28.998000000000001</v>
      </c>
      <c r="F256" s="70">
        <f>A125556976X_Latest</f>
        <v>38.908999999999999</v>
      </c>
      <c r="G256" s="70">
        <f>A125559784K_Latest</f>
        <v>52.307000000000002</v>
      </c>
      <c r="H256" s="70">
        <f>A125551360K_Latest</f>
        <v>133.148</v>
      </c>
      <c r="I256" s="70">
        <f>A125551361L_Latest</f>
        <v>26</v>
      </c>
      <c r="J256" s="70">
        <f>A125556040R_Latest</f>
        <v>3.5979999999999999</v>
      </c>
      <c r="K256" s="70">
        <f>A125550424T_Latest</f>
        <v>10.493</v>
      </c>
      <c r="L256" s="70">
        <f>A125558848T_Latest</f>
        <v>12.249000000000001</v>
      </c>
      <c r="M256" s="70">
        <f>A125561656J_Latest</f>
        <v>21.135999999999999</v>
      </c>
      <c r="N256" s="70">
        <f>A125553232C_Latest</f>
        <v>47.476999999999997</v>
      </c>
      <c r="O256" s="70">
        <f>A125553233F_Latest</f>
        <v>29.295000000000002</v>
      </c>
      <c r="P256" s="70">
        <f>A125554792V_Latest</f>
        <v>3.2909999999999999</v>
      </c>
      <c r="Q256" s="70">
        <f>A125549176V_Latest</f>
        <v>9.9459999999999997</v>
      </c>
      <c r="R256" s="70">
        <f>A125557600V_Latest</f>
        <v>8.76</v>
      </c>
      <c r="S256" s="70">
        <f>A125560408C_Latest</f>
        <v>11.91</v>
      </c>
      <c r="T256" s="70">
        <f>A125551984J_Latest</f>
        <v>33.908000000000001</v>
      </c>
      <c r="U256" s="70">
        <f>A125551985K_Latest</f>
        <v>22.131</v>
      </c>
      <c r="V256" s="70">
        <f>A125556352A_Latest</f>
        <v>4.4420000000000002</v>
      </c>
      <c r="W256" s="70">
        <f>A125550736C_Latest</f>
        <v>3.6150000000000002</v>
      </c>
      <c r="X256" s="70">
        <f>A125559160L_Latest</f>
        <v>6.34</v>
      </c>
      <c r="Y256" s="70">
        <f>A125561968V_Latest</f>
        <v>9.0150000000000006</v>
      </c>
      <c r="Z256" s="70">
        <f>A125553544R_Latest</f>
        <v>23.413</v>
      </c>
      <c r="AA256" s="70">
        <f>A125553545T_Latest</f>
        <v>25.234999999999999</v>
      </c>
      <c r="AB256" s="70">
        <f>A125556664L_Latest</f>
        <v>1.095</v>
      </c>
      <c r="AC256" s="70">
        <f>A125551048T_Latest</f>
        <v>1.3089999999999999</v>
      </c>
      <c r="AD256" s="70">
        <f>A125559472X_Latest</f>
        <v>3.7290000000000001</v>
      </c>
      <c r="AE256" s="70">
        <f>A125562280R_Latest</f>
        <v>3.8940000000000001</v>
      </c>
      <c r="AF256" s="70">
        <f>A125553856A_Latest</f>
        <v>10.026999999999999</v>
      </c>
      <c r="AG256" s="70">
        <f>A125553857C_Latest</f>
        <v>29.463000000000001</v>
      </c>
      <c r="AH256" s="70">
        <f>A125555104W_Latest</f>
        <v>0</v>
      </c>
      <c r="AI256" s="70">
        <f>A125549488F_Latest</f>
        <v>2.9289999999999998</v>
      </c>
      <c r="AJ256" s="70">
        <f>A125557912F_Latest</f>
        <v>5.1449999999999996</v>
      </c>
      <c r="AK256" s="70">
        <f>A125560720W_Latest</f>
        <v>4.08</v>
      </c>
      <c r="AL256" s="70">
        <f>A125552296W_Latest</f>
        <v>12.153</v>
      </c>
      <c r="AM256" s="70">
        <f>A125552297X_Latest</f>
        <v>26</v>
      </c>
      <c r="AN256" s="70">
        <f>A125555416J_Latest</f>
        <v>0.16500000000000001</v>
      </c>
      <c r="AO256" s="70">
        <f>A125549800L_Latest</f>
        <v>0.60399999999999998</v>
      </c>
      <c r="AP256" s="70">
        <f>A125558224V_Latest</f>
        <v>1.4419999999999999</v>
      </c>
      <c r="AQ256" s="70">
        <f>A125561032K_Latest</f>
        <v>0.91100000000000003</v>
      </c>
      <c r="AR256" s="70">
        <f>A125552608W_Latest</f>
        <v>3.1230000000000002</v>
      </c>
      <c r="AS256" s="70">
        <f>A125552609X_Latest</f>
        <v>34</v>
      </c>
      <c r="AT256" s="70">
        <f>A125555728V_Latest</f>
        <v>0.10100000000000001</v>
      </c>
      <c r="AU256" s="70">
        <f>A125550112F_Latest</f>
        <v>0.10100000000000001</v>
      </c>
      <c r="AV256" s="70">
        <f>A125558536F_Latest</f>
        <v>0.214</v>
      </c>
      <c r="AW256" s="70">
        <f>A125561344W_Latest</f>
        <v>0.36899999999999999</v>
      </c>
      <c r="AX256" s="70">
        <f>A125552920R_Latest</f>
        <v>0.78400000000000003</v>
      </c>
      <c r="AY256" s="70">
        <f>A125552921T_Latest</f>
        <v>17.824000000000002</v>
      </c>
      <c r="AZ256" s="70">
        <f>A125554480J_Latest</f>
        <v>0.24099999999999999</v>
      </c>
      <c r="BA256" s="70">
        <f>A125548864F_Latest</f>
        <v>0</v>
      </c>
      <c r="BB256" s="70">
        <f>A125557288L_Latest</f>
        <v>1.0309999999999999</v>
      </c>
      <c r="BC256" s="70">
        <f>A125560096C_Latest</f>
        <v>0.99199999999999999</v>
      </c>
      <c r="BD256" s="70">
        <f>A125551672W_Latest</f>
        <v>2.2629999999999999</v>
      </c>
      <c r="BE256" s="70">
        <f>A125551673X_Latest</f>
        <v>45.546999999999997</v>
      </c>
    </row>
    <row r="257" spans="1:57" hidden="1">
      <c r="A257" s="58"/>
      <c r="B257" s="53" t="s">
        <v>12734</v>
      </c>
      <c r="C257" s="66">
        <v>49</v>
      </c>
      <c r="D257" s="70">
        <f>A125554328R_Latest</f>
        <v>4.5419999999999998</v>
      </c>
      <c r="E257" s="70">
        <f>A125548712V_Latest</f>
        <v>7.2949999999999999</v>
      </c>
      <c r="F257" s="70">
        <f>A125557136A_Latest</f>
        <v>8.0429999999999993</v>
      </c>
      <c r="G257" s="70">
        <f>A125559944K_Latest</f>
        <v>15.605</v>
      </c>
      <c r="H257" s="70">
        <f>A125551520K_Latest</f>
        <v>35.484999999999999</v>
      </c>
      <c r="I257" s="70">
        <f>A125551521L_Latest</f>
        <v>26</v>
      </c>
      <c r="J257" s="70">
        <f>A125556200R_Latest</f>
        <v>0.79</v>
      </c>
      <c r="K257" s="70">
        <f>A125550584C_Latest</f>
        <v>1.73</v>
      </c>
      <c r="L257" s="70">
        <f>A125559008V_Latest</f>
        <v>1.371</v>
      </c>
      <c r="M257" s="70">
        <f>A125561816J_Latest</f>
        <v>3.2879999999999998</v>
      </c>
      <c r="N257" s="70">
        <f>A125553392R_Latest</f>
        <v>7.1790000000000003</v>
      </c>
      <c r="O257" s="70">
        <f>A125553393T_Latest</f>
        <v>17.899999999999999</v>
      </c>
      <c r="P257" s="70">
        <f>A125554952V_Latest</f>
        <v>2.149</v>
      </c>
      <c r="Q257" s="70">
        <f>A125549336V_Latest</f>
        <v>1.6279999999999999</v>
      </c>
      <c r="R257" s="70">
        <f>A125557760F_Latest</f>
        <v>3.835</v>
      </c>
      <c r="S257" s="70">
        <f>A125560568R_Latest</f>
        <v>7.9420000000000002</v>
      </c>
      <c r="T257" s="70">
        <f>A125552144K_Latest</f>
        <v>15.554</v>
      </c>
      <c r="U257" s="70">
        <f>A125552145L_Latest</f>
        <v>45.457000000000001</v>
      </c>
      <c r="V257" s="70">
        <f>A125556512A_Latest</f>
        <v>0.65500000000000003</v>
      </c>
      <c r="W257" s="70">
        <f>A125550896R_Latest</f>
        <v>2.2280000000000002</v>
      </c>
      <c r="X257" s="70">
        <f>A125559320L_Latest</f>
        <v>1.7609999999999999</v>
      </c>
      <c r="Y257" s="70">
        <f>A125562128W_Latest</f>
        <v>1.776</v>
      </c>
      <c r="Z257" s="70">
        <f>A125553704R_Latest</f>
        <v>6.42</v>
      </c>
      <c r="AA257" s="70">
        <f>A125553705T_Latest</f>
        <v>26</v>
      </c>
      <c r="AB257" s="70">
        <f>A125556824L_Latest</f>
        <v>0.26800000000000002</v>
      </c>
      <c r="AC257" s="70">
        <f>A125551208T_Latest</f>
        <v>0.24</v>
      </c>
      <c r="AD257" s="70">
        <f>A125559632X_Latest</f>
        <v>0.61499999999999999</v>
      </c>
      <c r="AE257" s="70">
        <f>A125562440R_Latest</f>
        <v>1.0449999999999999</v>
      </c>
      <c r="AF257" s="70">
        <f>A125554016C_Latest</f>
        <v>2.1680000000000001</v>
      </c>
      <c r="AG257" s="70">
        <f>A125554017F_Latest</f>
        <v>56.194000000000003</v>
      </c>
      <c r="AH257" s="70">
        <f>A125555264J_Latest</f>
        <v>0.51300000000000001</v>
      </c>
      <c r="AI257" s="70">
        <f>A125549648F_Latest</f>
        <v>0.98499999999999999</v>
      </c>
      <c r="AJ257" s="70">
        <f>A125558072V_Latest</f>
        <v>0.46100000000000002</v>
      </c>
      <c r="AK257" s="70">
        <f>A125560880J_Latest</f>
        <v>1.554</v>
      </c>
      <c r="AL257" s="70">
        <f>A125552456W_Latest</f>
        <v>3.512</v>
      </c>
      <c r="AM257" s="70">
        <f>A125552457X_Latest</f>
        <v>25.827999999999999</v>
      </c>
      <c r="AN257" s="70">
        <f>A125555576V_Latest</f>
        <v>0</v>
      </c>
      <c r="AO257" s="70">
        <f>A125549960X_Latest</f>
        <v>0</v>
      </c>
      <c r="AP257" s="70">
        <f>A125558384F_Latest</f>
        <v>0</v>
      </c>
      <c r="AQ257" s="70">
        <f>A125561192W_Latest</f>
        <v>0</v>
      </c>
      <c r="AR257" s="70">
        <f>A125552768J_Latest</f>
        <v>0</v>
      </c>
      <c r="AS257" s="70">
        <f>A125552769K_Latest</f>
        <v>0</v>
      </c>
      <c r="AT257" s="70">
        <f>A125555888F_Latest</f>
        <v>0.16700000000000001</v>
      </c>
      <c r="AU257" s="70">
        <f>A125550272T_Latest</f>
        <v>0.25800000000000001</v>
      </c>
      <c r="AV257" s="70">
        <f>A125558696T_Latest</f>
        <v>0</v>
      </c>
      <c r="AW257" s="70">
        <f>A125561504W_Latest</f>
        <v>0</v>
      </c>
      <c r="AX257" s="70">
        <f>A125553080C_Latest</f>
        <v>0.42499999999999999</v>
      </c>
      <c r="AY257" s="70">
        <f>A125553081F_Latest</f>
        <v>4.6340000000000003</v>
      </c>
      <c r="AZ257" s="70">
        <f>A125554640J_Latest</f>
        <v>0</v>
      </c>
      <c r="BA257" s="70">
        <f>A125549024J_Latest</f>
        <v>0.22500000000000001</v>
      </c>
      <c r="BB257" s="70">
        <f>A125557448L_Latest</f>
        <v>0</v>
      </c>
      <c r="BC257" s="70">
        <f>A125560256C_Latest</f>
        <v>0</v>
      </c>
      <c r="BD257" s="70">
        <f>A125551832W_Latest</f>
        <v>0.22500000000000001</v>
      </c>
      <c r="BE257" s="70">
        <f>A125551833X_Latest</f>
        <v>0</v>
      </c>
    </row>
    <row r="258" spans="1:57" hidden="1">
      <c r="A258" s="48" t="s">
        <v>12735</v>
      </c>
      <c r="B258" s="55"/>
      <c r="C258" s="66">
        <v>50</v>
      </c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</row>
    <row r="259" spans="1:57" hidden="1">
      <c r="A259" s="52"/>
      <c r="B259" s="53" t="s">
        <v>12736</v>
      </c>
      <c r="C259" s="66">
        <v>51</v>
      </c>
      <c r="D259" s="70">
        <f>A125554288J_Latest</f>
        <v>23.442</v>
      </c>
      <c r="E259" s="70">
        <f>A125548672L_Latest</f>
        <v>48.109000000000002</v>
      </c>
      <c r="F259" s="70">
        <f>A125557096V_Latest</f>
        <v>64.739000000000004</v>
      </c>
      <c r="G259" s="70">
        <f>A125559904T_Latest</f>
        <v>103.32899999999999</v>
      </c>
      <c r="H259" s="70">
        <f>A125551480C_Latest</f>
        <v>239.619</v>
      </c>
      <c r="I259" s="70">
        <f>A125551481F_Latest</f>
        <v>34</v>
      </c>
      <c r="J259" s="70">
        <f>A125556160J_Latest</f>
        <v>3.52</v>
      </c>
      <c r="K259" s="70">
        <f>A125550544K_Latest</f>
        <v>12.962999999999999</v>
      </c>
      <c r="L259" s="70">
        <f>A125558968K_Latest</f>
        <v>17.881</v>
      </c>
      <c r="M259" s="70">
        <f>A125561776A_Latest</f>
        <v>34.101999999999997</v>
      </c>
      <c r="N259" s="70">
        <f>A125553352W_Latest</f>
        <v>68.465999999999994</v>
      </c>
      <c r="O259" s="70">
        <f>A125553353X_Latest</f>
        <v>50.628</v>
      </c>
      <c r="P259" s="70">
        <f>A125554912A_Latest</f>
        <v>6.7050000000000001</v>
      </c>
      <c r="Q259" s="70">
        <f>A125549296L_Latest</f>
        <v>13.917</v>
      </c>
      <c r="R259" s="70">
        <f>A125557720L_Latest</f>
        <v>16.809000000000001</v>
      </c>
      <c r="S259" s="70">
        <f>A125560528W_Latest</f>
        <v>28.387</v>
      </c>
      <c r="T259" s="70">
        <f>A125552104T_Latest</f>
        <v>65.817999999999998</v>
      </c>
      <c r="U259" s="70">
        <f>A125552105V_Latest</f>
        <v>26.535</v>
      </c>
      <c r="V259" s="70">
        <f>A125556472V_Latest</f>
        <v>5.6760000000000002</v>
      </c>
      <c r="W259" s="70">
        <f>A125550856W_Latest</f>
        <v>12.03</v>
      </c>
      <c r="X259" s="70">
        <f>A125559280F_Latest</f>
        <v>15.881</v>
      </c>
      <c r="Y259" s="70">
        <f>A125562088R_Latest</f>
        <v>19.971</v>
      </c>
      <c r="Z259" s="70">
        <f>A125553664J_Latest</f>
        <v>53.558</v>
      </c>
      <c r="AA259" s="70">
        <f>A125553665K_Latest</f>
        <v>26</v>
      </c>
      <c r="AB259" s="70">
        <f>A125556784F_Latest</f>
        <v>1.893</v>
      </c>
      <c r="AC259" s="70">
        <f>A125551168K_Latest</f>
        <v>3.0459999999999998</v>
      </c>
      <c r="AD259" s="70">
        <f>A125559592T_Latest</f>
        <v>3.5579999999999998</v>
      </c>
      <c r="AE259" s="70">
        <f>A125562400W_Latest</f>
        <v>7.7619999999999996</v>
      </c>
      <c r="AF259" s="70">
        <f>A125553976V_Latest</f>
        <v>16.259</v>
      </c>
      <c r="AG259" s="70">
        <f>A125553977W_Latest</f>
        <v>35.054000000000002</v>
      </c>
      <c r="AH259" s="70">
        <f>A125555224R_Latest</f>
        <v>3.9489999999999998</v>
      </c>
      <c r="AI259" s="70">
        <f>A125549608L_Latest</f>
        <v>4.117</v>
      </c>
      <c r="AJ259" s="70">
        <f>A125558032A_Latest</f>
        <v>7.601</v>
      </c>
      <c r="AK259" s="70">
        <f>A125560840R_Latest</f>
        <v>9.5559999999999992</v>
      </c>
      <c r="AL259" s="70">
        <f>A125552416C_Latest</f>
        <v>25.222999999999999</v>
      </c>
      <c r="AM259" s="70">
        <f>A125552417F_Latest</f>
        <v>26</v>
      </c>
      <c r="AN259" s="70">
        <f>A125555536A_Latest</f>
        <v>0.64900000000000002</v>
      </c>
      <c r="AO259" s="70">
        <f>A125549920F_Latest</f>
        <v>0.79100000000000004</v>
      </c>
      <c r="AP259" s="70">
        <f>A125558344L_Latest</f>
        <v>1.272</v>
      </c>
      <c r="AQ259" s="70">
        <f>A125561152C_Latest</f>
        <v>1.139</v>
      </c>
      <c r="AR259" s="70">
        <f>A125552728R_Latest</f>
        <v>3.8519999999999999</v>
      </c>
      <c r="AS259" s="70">
        <f>A125552729T_Latest</f>
        <v>26</v>
      </c>
      <c r="AT259" s="70">
        <f>A125555848L_Latest</f>
        <v>0.26100000000000001</v>
      </c>
      <c r="AU259" s="70">
        <f>A125550232X_Latest</f>
        <v>0.26100000000000001</v>
      </c>
      <c r="AV259" s="70">
        <f>A125558656X_Latest</f>
        <v>0.13</v>
      </c>
      <c r="AW259" s="70">
        <f>A125561464R_Latest</f>
        <v>0.36099999999999999</v>
      </c>
      <c r="AX259" s="70">
        <f>A125553040K_Latest</f>
        <v>1.012</v>
      </c>
      <c r="AY259" s="70">
        <f>A125553041L_Latest</f>
        <v>11.250999999999999</v>
      </c>
      <c r="AZ259" s="70">
        <f>A125554600R_Latest</f>
        <v>0.78800000000000003</v>
      </c>
      <c r="BA259" s="70">
        <f>A125548984X_Latest</f>
        <v>0.98399999999999999</v>
      </c>
      <c r="BB259" s="70">
        <f>A125557408V_Latest</f>
        <v>1.6080000000000001</v>
      </c>
      <c r="BC259" s="70">
        <f>A125560216K_Latest</f>
        <v>2.0499999999999998</v>
      </c>
      <c r="BD259" s="70">
        <f>A125551792R_Latest</f>
        <v>5.43</v>
      </c>
      <c r="BE259" s="70">
        <f>A125551793T_Latest</f>
        <v>30.904</v>
      </c>
    </row>
    <row r="260" spans="1:57" hidden="1">
      <c r="A260" s="52"/>
      <c r="B260" s="53" t="s">
        <v>12737</v>
      </c>
      <c r="C260" s="66">
        <v>52</v>
      </c>
      <c r="D260" s="70">
        <f>A125554296J_Latest</f>
        <v>51.582999999999998</v>
      </c>
      <c r="E260" s="70">
        <f>A125548680L_Latest</f>
        <v>98.346999999999994</v>
      </c>
      <c r="F260" s="70">
        <f>A125557104J_Latest</f>
        <v>131.167</v>
      </c>
      <c r="G260" s="70">
        <f>A125559912T_Latest</f>
        <v>180.572</v>
      </c>
      <c r="H260" s="70">
        <f>A125551488W_Latest</f>
        <v>461.66899999999998</v>
      </c>
      <c r="I260" s="70">
        <f>A125551489X_Latest</f>
        <v>26</v>
      </c>
      <c r="J260" s="70">
        <f>A125556168A_Latest</f>
        <v>13.523999999999999</v>
      </c>
      <c r="K260" s="70">
        <f>A125550552K_Latest</f>
        <v>36.034999999999997</v>
      </c>
      <c r="L260" s="70">
        <f>A125558976K_Latest</f>
        <v>38.868000000000002</v>
      </c>
      <c r="M260" s="70">
        <f>A125561784A_Latest</f>
        <v>51.756999999999998</v>
      </c>
      <c r="N260" s="70">
        <f>A125553360W_Latest</f>
        <v>140.184</v>
      </c>
      <c r="O260" s="70">
        <f>A125553361X_Latest</f>
        <v>26</v>
      </c>
      <c r="P260" s="70">
        <f>A125554920A_Latest</f>
        <v>10.836</v>
      </c>
      <c r="Q260" s="70">
        <f>A125549304A_Latest</f>
        <v>17.887</v>
      </c>
      <c r="R260" s="70">
        <f>A125557728F_Latest</f>
        <v>45.530999999999999</v>
      </c>
      <c r="S260" s="70">
        <f>A125560536W_Latest</f>
        <v>48.387</v>
      </c>
      <c r="T260" s="70">
        <f>A125552112T_Latest</f>
        <v>122.64</v>
      </c>
      <c r="U260" s="70">
        <f>A125552113V_Latest</f>
        <v>28.352</v>
      </c>
      <c r="V260" s="70">
        <f>A125556480V_Latest</f>
        <v>13.215</v>
      </c>
      <c r="W260" s="70">
        <f>A125550864W_Latest</f>
        <v>19.62</v>
      </c>
      <c r="X260" s="70">
        <f>A125559288X_Latest</f>
        <v>22.056000000000001</v>
      </c>
      <c r="Y260" s="70">
        <f>A125562096R_Latest</f>
        <v>45.220999999999997</v>
      </c>
      <c r="Z260" s="70">
        <f>A125553672J_Latest</f>
        <v>100.113</v>
      </c>
      <c r="AA260" s="70">
        <f>A125553673K_Latest</f>
        <v>34.753</v>
      </c>
      <c r="AB260" s="70">
        <f>A125556792F_Latest</f>
        <v>4.7430000000000003</v>
      </c>
      <c r="AC260" s="70">
        <f>A125551176K_Latest</f>
        <v>8.7370000000000001</v>
      </c>
      <c r="AD260" s="70">
        <f>A125559600F_Latest</f>
        <v>8.5350000000000001</v>
      </c>
      <c r="AE260" s="70">
        <f>A125562408R_Latest</f>
        <v>13.750999999999999</v>
      </c>
      <c r="AF260" s="70">
        <f>A125553984V_Latest</f>
        <v>35.765999999999998</v>
      </c>
      <c r="AG260" s="70">
        <f>A125553985W_Latest</f>
        <v>21</v>
      </c>
      <c r="AH260" s="70">
        <f>A125555232R_Latest</f>
        <v>7.07</v>
      </c>
      <c r="AI260" s="70">
        <f>A125549616L_Latest</f>
        <v>11.858000000000001</v>
      </c>
      <c r="AJ260" s="70">
        <f>A125558040A_Latest</f>
        <v>12.112</v>
      </c>
      <c r="AK260" s="70">
        <f>A125560848J_Latest</f>
        <v>14.538</v>
      </c>
      <c r="AL260" s="70">
        <f>A125552424C_Latest</f>
        <v>45.579000000000001</v>
      </c>
      <c r="AM260" s="70">
        <f>A125552425F_Latest</f>
        <v>25</v>
      </c>
      <c r="AN260" s="70">
        <f>A125555544A_Latest</f>
        <v>1.9550000000000001</v>
      </c>
      <c r="AO260" s="70">
        <f>A125549928X_Latest</f>
        <v>1.7450000000000001</v>
      </c>
      <c r="AP260" s="70">
        <f>A125558352L_Latest</f>
        <v>2.5459999999999998</v>
      </c>
      <c r="AQ260" s="70">
        <f>A125561160C_Latest</f>
        <v>3.4239999999999999</v>
      </c>
      <c r="AR260" s="70">
        <f>A125552736R_Latest</f>
        <v>9.67</v>
      </c>
      <c r="AS260" s="70">
        <f>A125552737T_Latest</f>
        <v>26</v>
      </c>
      <c r="AT260" s="70">
        <f>A125555856L_Latest</f>
        <v>0</v>
      </c>
      <c r="AU260" s="70">
        <f>A125550240X_Latest</f>
        <v>0.95299999999999996</v>
      </c>
      <c r="AV260" s="70">
        <f>A125558664X_Latest</f>
        <v>0.34</v>
      </c>
      <c r="AW260" s="70">
        <f>A125561472R_Latest</f>
        <v>1.1519999999999999</v>
      </c>
      <c r="AX260" s="70">
        <f>A125553048C_Latest</f>
        <v>2.444</v>
      </c>
      <c r="AY260" s="70">
        <f>A125553049F_Latest</f>
        <v>30.071999999999999</v>
      </c>
      <c r="AZ260" s="70">
        <f>A125554608J_Latest</f>
        <v>0.24099999999999999</v>
      </c>
      <c r="BA260" s="70">
        <f>A125548992X_Latest</f>
        <v>1.5109999999999999</v>
      </c>
      <c r="BB260" s="70">
        <f>A125557416V_Latest</f>
        <v>1.179</v>
      </c>
      <c r="BC260" s="70">
        <f>A125560224K_Latest</f>
        <v>2.3420000000000001</v>
      </c>
      <c r="BD260" s="70">
        <f>A125551800C_Latest</f>
        <v>5.2729999999999997</v>
      </c>
      <c r="BE260" s="70">
        <f>A125551801F_Latest</f>
        <v>26.295999999999999</v>
      </c>
    </row>
    <row r="261" spans="1:57" hidden="1">
      <c r="A261" s="52"/>
      <c r="B261" s="53" t="s">
        <v>12738</v>
      </c>
      <c r="C261" s="66">
        <v>53</v>
      </c>
      <c r="D261" s="70">
        <f>A125554400W_Latest</f>
        <v>25.855</v>
      </c>
      <c r="E261" s="70">
        <f>A125548784F_Latest</f>
        <v>25.334</v>
      </c>
      <c r="F261" s="70">
        <f>A125557208A_Latest</f>
        <v>61.475999999999999</v>
      </c>
      <c r="G261" s="70">
        <f>A125560016T_Latest</f>
        <v>75.89</v>
      </c>
      <c r="H261" s="70">
        <f>A125551592W_Latest</f>
        <v>188.55500000000001</v>
      </c>
      <c r="I261" s="70">
        <f>A125551593X_Latest</f>
        <v>26</v>
      </c>
      <c r="J261" s="70">
        <f>A125556272A_Latest</f>
        <v>10.292</v>
      </c>
      <c r="K261" s="70">
        <f>A125550656C_Latest</f>
        <v>6.2949999999999999</v>
      </c>
      <c r="L261" s="70">
        <f>A125559080L_Latest</f>
        <v>13.99</v>
      </c>
      <c r="M261" s="70">
        <f>A125561888V_Latest</f>
        <v>21.510999999999999</v>
      </c>
      <c r="N261" s="70">
        <f>A125553464R_Latest</f>
        <v>52.088000000000001</v>
      </c>
      <c r="O261" s="70">
        <f>A125553465T_Latest</f>
        <v>26</v>
      </c>
      <c r="P261" s="70">
        <f>A125555024W_Latest</f>
        <v>7.3869999999999996</v>
      </c>
      <c r="Q261" s="70">
        <f>A125549408V_Latest</f>
        <v>6.915</v>
      </c>
      <c r="R261" s="70">
        <f>A125557832F_Latest</f>
        <v>19.387</v>
      </c>
      <c r="S261" s="70">
        <f>A125560640W_Latest</f>
        <v>28.646000000000001</v>
      </c>
      <c r="T261" s="70">
        <f>A125552216K_Latest</f>
        <v>62.334000000000003</v>
      </c>
      <c r="U261" s="70">
        <f>A125552217L_Latest</f>
        <v>34</v>
      </c>
      <c r="V261" s="70">
        <f>A125556584L_Latest</f>
        <v>4.3949999999999996</v>
      </c>
      <c r="W261" s="70">
        <f>A125550968R_Latest</f>
        <v>6.367</v>
      </c>
      <c r="X261" s="70">
        <f>A125559392X_Latest</f>
        <v>14.003</v>
      </c>
      <c r="Y261" s="70">
        <f>A125562200C_Latest</f>
        <v>9.3670000000000009</v>
      </c>
      <c r="Z261" s="70">
        <f>A125553776A_Latest</f>
        <v>34.131999999999998</v>
      </c>
      <c r="AA261" s="70">
        <f>A125553777C_Latest</f>
        <v>13</v>
      </c>
      <c r="AB261" s="70">
        <f>A125556896X_Latest</f>
        <v>1.3049999999999999</v>
      </c>
      <c r="AC261" s="70">
        <f>A125551280K_Latest</f>
        <v>1.79</v>
      </c>
      <c r="AD261" s="70">
        <f>A125559704X_Latest</f>
        <v>4.0640000000000001</v>
      </c>
      <c r="AE261" s="70">
        <f>A125562512R_Latest</f>
        <v>6.867</v>
      </c>
      <c r="AF261" s="70">
        <f>A125554088R_Latest</f>
        <v>14.026999999999999</v>
      </c>
      <c r="AG261" s="70">
        <f>A125554089T_Latest</f>
        <v>47.905000000000001</v>
      </c>
      <c r="AH261" s="70">
        <f>A125555336J_Latest</f>
        <v>2.3820000000000001</v>
      </c>
      <c r="AI261" s="70">
        <f>A125549720L_Latest</f>
        <v>1.9079999999999999</v>
      </c>
      <c r="AJ261" s="70">
        <f>A125558144V_Latest</f>
        <v>6.8140000000000001</v>
      </c>
      <c r="AK261" s="70">
        <f>A125560952J_Latest</f>
        <v>5.7480000000000002</v>
      </c>
      <c r="AL261" s="70">
        <f>A125552528W_Latest</f>
        <v>16.850999999999999</v>
      </c>
      <c r="AM261" s="70">
        <f>A125552529X_Latest</f>
        <v>18.579999999999998</v>
      </c>
      <c r="AN261" s="70">
        <f>A125555648V_Latest</f>
        <v>0</v>
      </c>
      <c r="AO261" s="70">
        <f>A125550032F_Latest</f>
        <v>1.5620000000000001</v>
      </c>
      <c r="AP261" s="70">
        <f>A125558456F_Latest</f>
        <v>2.262</v>
      </c>
      <c r="AQ261" s="70">
        <f>A125561264W_Latest</f>
        <v>2.234</v>
      </c>
      <c r="AR261" s="70">
        <f>A125552840R_Latest</f>
        <v>6.0579999999999998</v>
      </c>
      <c r="AS261" s="70">
        <f>A125552841T_Latest</f>
        <v>34</v>
      </c>
      <c r="AT261" s="70">
        <f>A125555960L_Latest</f>
        <v>9.4E-2</v>
      </c>
      <c r="AU261" s="70">
        <f>A125550344T_Latest</f>
        <v>0.307</v>
      </c>
      <c r="AV261" s="70">
        <f>A125558768T_Latest</f>
        <v>0.379</v>
      </c>
      <c r="AW261" s="70">
        <f>A125561576J_Latest</f>
        <v>0.32800000000000001</v>
      </c>
      <c r="AX261" s="70">
        <f>A125553152C_Latest</f>
        <v>1.109</v>
      </c>
      <c r="AY261" s="70">
        <f>A125553153F_Latest</f>
        <v>18.876000000000001</v>
      </c>
      <c r="AZ261" s="70">
        <f>A125554712J_Latest</f>
        <v>0</v>
      </c>
      <c r="BA261" s="70">
        <f>A125549096V_Latest</f>
        <v>0.19</v>
      </c>
      <c r="BB261" s="70">
        <f>A125557520V_Latest</f>
        <v>0.57799999999999996</v>
      </c>
      <c r="BC261" s="70">
        <f>A125560328C_Latest</f>
        <v>1.1879999999999999</v>
      </c>
      <c r="BD261" s="70">
        <f>A125551904W_Latest</f>
        <v>1.9570000000000001</v>
      </c>
      <c r="BE261" s="70">
        <f>A125551905X_Latest</f>
        <v>66.13</v>
      </c>
    </row>
    <row r="262" spans="1:57" hidden="1">
      <c r="A262" s="48" t="s">
        <v>12681</v>
      </c>
      <c r="B262" s="60"/>
      <c r="C262" s="66">
        <v>54</v>
      </c>
      <c r="D262" s="70">
        <f>A125554128W_Latest</f>
        <v>100.881</v>
      </c>
      <c r="E262" s="70">
        <f>A125548512A_Latest</f>
        <v>171.79</v>
      </c>
      <c r="F262" s="70">
        <f>A125556936F_Latest</f>
        <v>257.38200000000001</v>
      </c>
      <c r="G262" s="70">
        <f>A125559744T_Latest</f>
        <v>359.791</v>
      </c>
      <c r="H262" s="70">
        <f>A125551320T_Latest</f>
        <v>889.84299999999996</v>
      </c>
      <c r="I262" s="70">
        <f>A125551321V_Latest</f>
        <v>26</v>
      </c>
      <c r="J262" s="70">
        <f>A125556000W_Latest</f>
        <v>27.335999999999999</v>
      </c>
      <c r="K262" s="70">
        <f>A125550384K_Latest</f>
        <v>55.292999999999999</v>
      </c>
      <c r="L262" s="70">
        <f>A125558808X_Latest</f>
        <v>70.739000000000004</v>
      </c>
      <c r="M262" s="70">
        <f>A125561616R_Latest</f>
        <v>107.371</v>
      </c>
      <c r="N262" s="70">
        <f>A125553192W_Latest</f>
        <v>260.738</v>
      </c>
      <c r="O262" s="70">
        <f>A125553193X_Latest</f>
        <v>30</v>
      </c>
      <c r="P262" s="70">
        <f>A125554752A_Latest</f>
        <v>24.928000000000001</v>
      </c>
      <c r="Q262" s="70">
        <f>A125549136A_Latest</f>
        <v>38.719000000000001</v>
      </c>
      <c r="R262" s="70">
        <f>A125557560L_Latest</f>
        <v>81.725999999999999</v>
      </c>
      <c r="S262" s="70">
        <f>A125560368W_Latest</f>
        <v>105.42</v>
      </c>
      <c r="T262" s="70">
        <f>A125551944R_Latest</f>
        <v>250.792</v>
      </c>
      <c r="U262" s="70">
        <f>A125551945T_Latest</f>
        <v>29.021999999999998</v>
      </c>
      <c r="V262" s="70">
        <f>A125556312J_Latest</f>
        <v>23.286999999999999</v>
      </c>
      <c r="W262" s="70">
        <f>A125550696W_Latest</f>
        <v>38.017000000000003</v>
      </c>
      <c r="X262" s="70">
        <f>A125559120V_Latest</f>
        <v>51.94</v>
      </c>
      <c r="Y262" s="70">
        <f>A125561928A_Latest</f>
        <v>74.56</v>
      </c>
      <c r="Z262" s="70">
        <f>A125553504W_Latest</f>
        <v>187.803</v>
      </c>
      <c r="AA262" s="70">
        <f>A125553505X_Latest</f>
        <v>26</v>
      </c>
      <c r="AB262" s="70">
        <f>A125556624V_Latest</f>
        <v>7.9409999999999998</v>
      </c>
      <c r="AC262" s="70">
        <f>A125551008X_Latest</f>
        <v>13.573</v>
      </c>
      <c r="AD262" s="70">
        <f>A125559432F_Latest</f>
        <v>16.157</v>
      </c>
      <c r="AE262" s="70">
        <f>A125562240W_Latest</f>
        <v>28.381</v>
      </c>
      <c r="AF262" s="70">
        <f>A125553816J_Latest</f>
        <v>66.052000000000007</v>
      </c>
      <c r="AG262" s="70">
        <f>A125553817K_Latest</f>
        <v>33.08</v>
      </c>
      <c r="AH262" s="70">
        <f>A125555064R_Latest</f>
        <v>13.401</v>
      </c>
      <c r="AI262" s="70">
        <f>A125549448L_Latest</f>
        <v>17.882999999999999</v>
      </c>
      <c r="AJ262" s="70">
        <f>A125557872X_Latest</f>
        <v>26.527000000000001</v>
      </c>
      <c r="AK262" s="70">
        <f>A125560680R_Latest</f>
        <v>29.841000000000001</v>
      </c>
      <c r="AL262" s="70">
        <f>A125552256C_Latest</f>
        <v>87.653000000000006</v>
      </c>
      <c r="AM262" s="70">
        <f>A125552257F_Latest</f>
        <v>26</v>
      </c>
      <c r="AN262" s="70">
        <f>A125555376A_Latest</f>
        <v>2.6040000000000001</v>
      </c>
      <c r="AO262" s="70">
        <f>A125549760F_Latest</f>
        <v>4.0990000000000002</v>
      </c>
      <c r="AP262" s="70">
        <f>A125558184L_Latest</f>
        <v>6.08</v>
      </c>
      <c r="AQ262" s="70">
        <f>A125560992A_Latest</f>
        <v>6.798</v>
      </c>
      <c r="AR262" s="70">
        <f>A125552568R_Latest</f>
        <v>19.579999999999998</v>
      </c>
      <c r="AS262" s="70">
        <f>A125552569T_Latest</f>
        <v>26</v>
      </c>
      <c r="AT262" s="70">
        <f>A125555688L_Latest</f>
        <v>0.35499999999999998</v>
      </c>
      <c r="AU262" s="70">
        <f>A125550072X_Latest</f>
        <v>1.5209999999999999</v>
      </c>
      <c r="AV262" s="70">
        <f>A125558496X_Latest</f>
        <v>0.84799999999999998</v>
      </c>
      <c r="AW262" s="70">
        <f>A125561304C_Latest</f>
        <v>1.841</v>
      </c>
      <c r="AX262" s="70">
        <f>A125552880J_Latest</f>
        <v>4.5659999999999998</v>
      </c>
      <c r="AY262" s="70">
        <f>A125552881K_Latest</f>
        <v>25.628</v>
      </c>
      <c r="AZ262" s="70">
        <f>A125554440R_Latest</f>
        <v>1.0289999999999999</v>
      </c>
      <c r="BA262" s="70">
        <f>A125548824L_Latest</f>
        <v>2.6850000000000001</v>
      </c>
      <c r="BB262" s="70">
        <f>A125557248V_Latest</f>
        <v>3.3650000000000002</v>
      </c>
      <c r="BC262" s="70">
        <f>A125560056K_Latest</f>
        <v>5.58</v>
      </c>
      <c r="BD262" s="70">
        <f>A125551632C_Latest</f>
        <v>12.659000000000001</v>
      </c>
      <c r="BE262" s="70">
        <f>A125551633F_Latest</f>
        <v>34.06</v>
      </c>
    </row>
    <row r="263" spans="1:57" hidden="1">
      <c r="A263" s="45" t="s">
        <v>12739</v>
      </c>
      <c r="B263" s="46"/>
      <c r="C263" s="66">
        <v>55</v>
      </c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</row>
    <row r="264" spans="1:57" hidden="1">
      <c r="A264" s="48" t="s">
        <v>12685</v>
      </c>
      <c r="B264" s="49"/>
      <c r="C264" s="66">
        <v>56</v>
      </c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</row>
    <row r="265" spans="1:57" hidden="1">
      <c r="A265" s="52"/>
      <c r="B265" s="53" t="s">
        <v>12686</v>
      </c>
      <c r="C265" s="66">
        <v>57</v>
      </c>
      <c r="D265" s="70">
        <f>A125584080F_Latest</f>
        <v>11.430999999999999</v>
      </c>
      <c r="E265" s="70">
        <f>A125578464C_Latest</f>
        <v>25.452000000000002</v>
      </c>
      <c r="F265" s="70">
        <f>A125586888J_Latest</f>
        <v>26.995000000000001</v>
      </c>
      <c r="G265" s="70">
        <f>A125589696V_Latest</f>
        <v>44.31</v>
      </c>
      <c r="H265" s="70">
        <f>A125581272V_Latest</f>
        <v>108.18899999999999</v>
      </c>
      <c r="I265" s="70">
        <f>A125581273W_Latest</f>
        <v>27.175000000000001</v>
      </c>
      <c r="J265" s="70">
        <f>A125584080F_Latest</f>
        <v>11.430999999999999</v>
      </c>
      <c r="K265" s="70">
        <f>A125578464C_Latest</f>
        <v>25.452000000000002</v>
      </c>
      <c r="L265" s="70">
        <f>A125586888J_Latest</f>
        <v>26.995000000000001</v>
      </c>
      <c r="M265" s="70">
        <f>A125589696V_Latest</f>
        <v>44.31</v>
      </c>
      <c r="N265" s="70">
        <f>A125581272V_Latest</f>
        <v>108.18899999999999</v>
      </c>
      <c r="O265" s="70">
        <f>A125581273W_Latest</f>
        <v>27.175000000000001</v>
      </c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</row>
    <row r="266" spans="1:57" hidden="1">
      <c r="A266" s="52"/>
      <c r="B266" s="53" t="s">
        <v>12687</v>
      </c>
      <c r="C266" s="66">
        <v>58</v>
      </c>
      <c r="D266" s="70">
        <f>A125582832X_Latest</f>
        <v>7.032</v>
      </c>
      <c r="E266" s="70">
        <f>A125577216X_Latest</f>
        <v>18.062000000000001</v>
      </c>
      <c r="F266" s="70">
        <f>A125585640K_Latest</f>
        <v>35.536000000000001</v>
      </c>
      <c r="G266" s="70">
        <f>A125588448R_Latest</f>
        <v>43.183</v>
      </c>
      <c r="H266" s="70">
        <f>A125580024R_Latest</f>
        <v>103.812</v>
      </c>
      <c r="I266" s="70">
        <f>A125580025T_Latest</f>
        <v>29.606000000000002</v>
      </c>
      <c r="J266" s="70"/>
      <c r="K266" s="70"/>
      <c r="L266" s="70"/>
      <c r="M266" s="70"/>
      <c r="N266" s="70"/>
      <c r="O266" s="70"/>
      <c r="P266" s="70">
        <f>A125582832X_Latest</f>
        <v>7.032</v>
      </c>
      <c r="Q266" s="70">
        <f>A125577216X_Latest</f>
        <v>18.062000000000001</v>
      </c>
      <c r="R266" s="70">
        <f>A125585640K_Latest</f>
        <v>35.536000000000001</v>
      </c>
      <c r="S266" s="70">
        <f>A125588448R_Latest</f>
        <v>43.183</v>
      </c>
      <c r="T266" s="70">
        <f>A125580024R_Latest</f>
        <v>103.812</v>
      </c>
      <c r="U266" s="70">
        <f>A125580025T_Latest</f>
        <v>29.606000000000002</v>
      </c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</row>
    <row r="267" spans="1:57" hidden="1">
      <c r="A267" s="52"/>
      <c r="B267" s="53" t="s">
        <v>12688</v>
      </c>
      <c r="C267" s="66">
        <v>59</v>
      </c>
      <c r="D267" s="70">
        <f>A125584392T_Latest</f>
        <v>9.8640000000000008</v>
      </c>
      <c r="E267" s="70">
        <f>A125578776R_Latest</f>
        <v>12.617000000000001</v>
      </c>
      <c r="F267" s="70">
        <f>A125587200T_Latest</f>
        <v>18.216000000000001</v>
      </c>
      <c r="G267" s="70">
        <f>A125590008A_Latest</f>
        <v>34.424999999999997</v>
      </c>
      <c r="H267" s="70">
        <f>A125581584F_Latest</f>
        <v>75.120999999999995</v>
      </c>
      <c r="I267" s="70">
        <f>A125581585J_Latest</f>
        <v>34</v>
      </c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>
        <f>A125584392T_Latest</f>
        <v>9.8640000000000008</v>
      </c>
      <c r="W267" s="70">
        <f>A125578776R_Latest</f>
        <v>12.617000000000001</v>
      </c>
      <c r="X267" s="70">
        <f>A125587200T_Latest</f>
        <v>18.216000000000001</v>
      </c>
      <c r="Y267" s="70">
        <f>A125590008A_Latest</f>
        <v>34.424999999999997</v>
      </c>
      <c r="Z267" s="70">
        <f>A125581584F_Latest</f>
        <v>75.120999999999995</v>
      </c>
      <c r="AA267" s="70">
        <f>A125581585J_Latest</f>
        <v>34</v>
      </c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</row>
    <row r="268" spans="1:57" hidden="1">
      <c r="A268" s="52"/>
      <c r="B268" s="53" t="s">
        <v>12689</v>
      </c>
      <c r="C268" s="66">
        <v>60</v>
      </c>
      <c r="D268" s="70">
        <f>A125584704T_Latest</f>
        <v>3.2810000000000001</v>
      </c>
      <c r="E268" s="70">
        <f>A125579088C_Latest</f>
        <v>5.2149999999999999</v>
      </c>
      <c r="F268" s="70">
        <f>A125587512C_Latest</f>
        <v>5.8890000000000002</v>
      </c>
      <c r="G268" s="70">
        <f>A125590320V_Latest</f>
        <v>13.207000000000001</v>
      </c>
      <c r="H268" s="70">
        <f>A125581896T_Latest</f>
        <v>27.591999999999999</v>
      </c>
      <c r="I268" s="70">
        <f>A125581897V_Latest</f>
        <v>47</v>
      </c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>
        <f>A125584704T_Latest</f>
        <v>3.2810000000000001</v>
      </c>
      <c r="AC268" s="70">
        <f>A125579088C_Latest</f>
        <v>5.2149999999999999</v>
      </c>
      <c r="AD268" s="70">
        <f>A125587512C_Latest</f>
        <v>5.8890000000000002</v>
      </c>
      <c r="AE268" s="70">
        <f>A125590320V_Latest</f>
        <v>13.207000000000001</v>
      </c>
      <c r="AF268" s="70">
        <f>A125581896T_Latest</f>
        <v>27.591999999999999</v>
      </c>
      <c r="AG268" s="70">
        <f>A125581897V_Latest</f>
        <v>47</v>
      </c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</row>
    <row r="269" spans="1:57" hidden="1">
      <c r="A269" s="52"/>
      <c r="B269" s="53" t="s">
        <v>12690</v>
      </c>
      <c r="C269" s="66">
        <v>61</v>
      </c>
      <c r="D269" s="70">
        <f>A125583144L_Latest</f>
        <v>4.1790000000000003</v>
      </c>
      <c r="E269" s="70">
        <f>A125577528K_Latest</f>
        <v>6.7679999999999998</v>
      </c>
      <c r="F269" s="70">
        <f>A125585952W_Latest</f>
        <v>9.4529999999999994</v>
      </c>
      <c r="G269" s="70">
        <f>A125588760J_Latest</f>
        <v>9.7469999999999999</v>
      </c>
      <c r="H269" s="70">
        <f>A125580336A_Latest</f>
        <v>30.146000000000001</v>
      </c>
      <c r="I269" s="70">
        <f>A125580337C_Latest</f>
        <v>25.701000000000001</v>
      </c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>
        <f>A125583144L_Latest</f>
        <v>4.1790000000000003</v>
      </c>
      <c r="AI269" s="70">
        <f>A125577528K_Latest</f>
        <v>6.7679999999999998</v>
      </c>
      <c r="AJ269" s="70">
        <f>A125585952W_Latest</f>
        <v>9.4529999999999994</v>
      </c>
      <c r="AK269" s="70">
        <f>A125588760J_Latest</f>
        <v>9.7469999999999999</v>
      </c>
      <c r="AL269" s="70">
        <f>A125580336A_Latest</f>
        <v>30.146000000000001</v>
      </c>
      <c r="AM269" s="70">
        <f>A125580337C_Latest</f>
        <v>25.701000000000001</v>
      </c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</row>
    <row r="270" spans="1:57" hidden="1">
      <c r="A270" s="52"/>
      <c r="B270" s="53" t="s">
        <v>12691</v>
      </c>
      <c r="C270" s="66">
        <v>62</v>
      </c>
      <c r="D270" s="70">
        <f>A125583456X_Latest</f>
        <v>1.2569999999999999</v>
      </c>
      <c r="E270" s="70">
        <f>A125577840C_Latest</f>
        <v>1.0249999999999999</v>
      </c>
      <c r="F270" s="70">
        <f>A125586264K_Latest</f>
        <v>1.875</v>
      </c>
      <c r="G270" s="70">
        <f>A125589072W_Latest</f>
        <v>2.65</v>
      </c>
      <c r="H270" s="70">
        <f>A125580648L_Latest</f>
        <v>6.8079999999999998</v>
      </c>
      <c r="I270" s="70">
        <f>A125580649R_Latest</f>
        <v>34.488</v>
      </c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>
        <f>A125583456X_Latest</f>
        <v>1.2569999999999999</v>
      </c>
      <c r="AO270" s="70">
        <f>A125577840C_Latest</f>
        <v>1.0249999999999999</v>
      </c>
      <c r="AP270" s="70">
        <f>A125586264K_Latest</f>
        <v>1.875</v>
      </c>
      <c r="AQ270" s="70">
        <f>A125589072W_Latest</f>
        <v>2.65</v>
      </c>
      <c r="AR270" s="70">
        <f>A125580648L_Latest</f>
        <v>6.8079999999999998</v>
      </c>
      <c r="AS270" s="70">
        <f>A125580649R_Latest</f>
        <v>34.488</v>
      </c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</row>
    <row r="271" spans="1:57" hidden="1">
      <c r="A271" s="52"/>
      <c r="B271" s="53" t="s">
        <v>12692</v>
      </c>
      <c r="C271" s="66">
        <v>63</v>
      </c>
      <c r="D271" s="70">
        <f>A125583768K_Latest</f>
        <v>0.188</v>
      </c>
      <c r="E271" s="70">
        <f>A125578152T_Latest</f>
        <v>0.245</v>
      </c>
      <c r="F271" s="70">
        <f>A125586576W_Latest</f>
        <v>0.38100000000000001</v>
      </c>
      <c r="G271" s="70">
        <f>A125589384J_Latest</f>
        <v>1.006</v>
      </c>
      <c r="H271" s="70">
        <f>A125580960F_Latest</f>
        <v>1.821</v>
      </c>
      <c r="I271" s="70">
        <f>A125580961J_Latest</f>
        <v>52</v>
      </c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>
        <f>A125583768K_Latest</f>
        <v>0.188</v>
      </c>
      <c r="AU271" s="70">
        <f>A125578152T_Latest</f>
        <v>0.245</v>
      </c>
      <c r="AV271" s="70">
        <f>A125586576W_Latest</f>
        <v>0.38100000000000001</v>
      </c>
      <c r="AW271" s="70">
        <f>A125589384J_Latest</f>
        <v>1.006</v>
      </c>
      <c r="AX271" s="70">
        <f>A125580960F_Latest</f>
        <v>1.821</v>
      </c>
      <c r="AY271" s="70">
        <f>A125580961J_Latest</f>
        <v>52</v>
      </c>
      <c r="AZ271" s="70"/>
      <c r="BA271" s="70"/>
      <c r="BB271" s="70"/>
      <c r="BC271" s="70"/>
      <c r="BD271" s="70"/>
      <c r="BE271" s="70"/>
    </row>
    <row r="272" spans="1:57" hidden="1">
      <c r="A272" s="52"/>
      <c r="B272" s="53" t="s">
        <v>12693</v>
      </c>
      <c r="C272" s="66">
        <v>64</v>
      </c>
      <c r="D272" s="70">
        <f>A125582520L_Latest</f>
        <v>0.29499999999999998</v>
      </c>
      <c r="E272" s="70">
        <f>A125576904K_Latest</f>
        <v>1.8720000000000001</v>
      </c>
      <c r="F272" s="70">
        <f>A125585328T_Latest</f>
        <v>1.8839999999999999</v>
      </c>
      <c r="G272" s="70">
        <f>A125588136C_Latest</f>
        <v>2.1890000000000001</v>
      </c>
      <c r="H272" s="70">
        <f>A125579712W_Latest</f>
        <v>6.2409999999999997</v>
      </c>
      <c r="I272" s="70">
        <f>A125579713X_Latest</f>
        <v>26</v>
      </c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>
        <f>A125582520L_Latest</f>
        <v>0.29499999999999998</v>
      </c>
      <c r="BA272" s="70">
        <f>A125576904K_Latest</f>
        <v>1.8720000000000001</v>
      </c>
      <c r="BB272" s="70">
        <f>A125585328T_Latest</f>
        <v>1.8839999999999999</v>
      </c>
      <c r="BC272" s="70">
        <f>A125588136C_Latest</f>
        <v>2.1890000000000001</v>
      </c>
      <c r="BD272" s="70">
        <f>A125579712W_Latest</f>
        <v>6.2409999999999997</v>
      </c>
      <c r="BE272" s="70">
        <f>A125579713X_Latest</f>
        <v>26</v>
      </c>
    </row>
    <row r="273" spans="1:57" hidden="1">
      <c r="A273" s="48" t="s">
        <v>12694</v>
      </c>
      <c r="B273" s="55"/>
      <c r="C273" s="66">
        <v>65</v>
      </c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</row>
    <row r="274" spans="1:57" hidden="1">
      <c r="A274" s="48"/>
      <c r="B274" s="53" t="s">
        <v>12695</v>
      </c>
      <c r="C274" s="66">
        <v>66</v>
      </c>
      <c r="D274" s="70">
        <f>A125582416L_Latest</f>
        <v>36.597000000000001</v>
      </c>
      <c r="E274" s="70">
        <f>A125576800T_Latest</f>
        <v>70.034999999999997</v>
      </c>
      <c r="F274" s="70">
        <f>A125585224X_Latest</f>
        <v>97.426000000000002</v>
      </c>
      <c r="G274" s="70">
        <f>A125588032K_Latest</f>
        <v>134.00899999999999</v>
      </c>
      <c r="H274" s="70">
        <f>A125579608W_Latest</f>
        <v>338.06700000000001</v>
      </c>
      <c r="I274" s="70">
        <f>A125579609X_Latest</f>
        <v>26</v>
      </c>
      <c r="J274" s="70">
        <f>A125584288T_Latest</f>
        <v>11.430999999999999</v>
      </c>
      <c r="K274" s="70">
        <f>A125578672W_Latest</f>
        <v>25.452000000000002</v>
      </c>
      <c r="L274" s="70">
        <f>A125587096C_Latest</f>
        <v>25.823</v>
      </c>
      <c r="M274" s="70">
        <f>A125589904A_Latest</f>
        <v>39.872999999999998</v>
      </c>
      <c r="N274" s="70">
        <f>A125581480L_Latest</f>
        <v>102.578</v>
      </c>
      <c r="O274" s="70">
        <f>A125581481R_Latest</f>
        <v>26</v>
      </c>
      <c r="P274" s="70">
        <f>A125583040V_Latest</f>
        <v>7.032</v>
      </c>
      <c r="Q274" s="70">
        <f>A125577424T_Latest</f>
        <v>17.489999999999998</v>
      </c>
      <c r="R274" s="70">
        <f>A125585848W_Latest</f>
        <v>34.24</v>
      </c>
      <c r="S274" s="70">
        <f>A125588656J_Latest</f>
        <v>38.747</v>
      </c>
      <c r="T274" s="70">
        <f>A125580232J_Latest</f>
        <v>97.509</v>
      </c>
      <c r="U274" s="70">
        <f>A125580233K_Latest</f>
        <v>26</v>
      </c>
      <c r="V274" s="70">
        <f>A125584600X_Latest</f>
        <v>9.8640000000000008</v>
      </c>
      <c r="W274" s="70">
        <f>A125578984J_Latest</f>
        <v>11.968</v>
      </c>
      <c r="X274" s="70">
        <f>A125587408C_Latest</f>
        <v>18.216000000000001</v>
      </c>
      <c r="Y274" s="70">
        <f>A125590216V_Latest</f>
        <v>30.218</v>
      </c>
      <c r="Z274" s="70">
        <f>A125581792X_Latest</f>
        <v>70.266000000000005</v>
      </c>
      <c r="AA274" s="70">
        <f>A125581793A_Latest</f>
        <v>26</v>
      </c>
      <c r="AB274" s="70">
        <f>A125584912K_Latest</f>
        <v>3.2810000000000001</v>
      </c>
      <c r="AC274" s="70">
        <f>A125579296W_Latest</f>
        <v>5.2149999999999999</v>
      </c>
      <c r="AD274" s="70">
        <f>A125587720W_Latest</f>
        <v>5.6139999999999999</v>
      </c>
      <c r="AE274" s="70">
        <f>A125590528F_Latest</f>
        <v>10.798</v>
      </c>
      <c r="AF274" s="70">
        <f>A125582104A_Latest</f>
        <v>24.908999999999999</v>
      </c>
      <c r="AG274" s="70">
        <f>A125582105C_Latest</f>
        <v>36.084000000000003</v>
      </c>
      <c r="AH274" s="70">
        <f>A125583352F_Latest</f>
        <v>3.7530000000000001</v>
      </c>
      <c r="AI274" s="70">
        <f>A125577736C_Latest</f>
        <v>6.7679999999999998</v>
      </c>
      <c r="AJ274" s="70">
        <f>A125586160T_Latest</f>
        <v>9.4529999999999994</v>
      </c>
      <c r="AK274" s="70">
        <f>A125588968V_Latest</f>
        <v>9.3819999999999997</v>
      </c>
      <c r="AL274" s="70">
        <f>A125580544V_Latest</f>
        <v>29.356000000000002</v>
      </c>
      <c r="AM274" s="70">
        <f>A125580545W_Latest</f>
        <v>25.765999999999998</v>
      </c>
      <c r="AN274" s="70">
        <f>A125583664T_Latest</f>
        <v>0.753</v>
      </c>
      <c r="AO274" s="70">
        <f>A125578048T_Latest</f>
        <v>1.0249999999999999</v>
      </c>
      <c r="AP274" s="70">
        <f>A125586472C_Latest</f>
        <v>1.875</v>
      </c>
      <c r="AQ274" s="70">
        <f>A125589280R_Latest</f>
        <v>2.2440000000000002</v>
      </c>
      <c r="AR274" s="70">
        <f>A125580856F_Latest</f>
        <v>5.8970000000000002</v>
      </c>
      <c r="AS274" s="70">
        <f>A125580857J_Latest</f>
        <v>37.003999999999998</v>
      </c>
      <c r="AT274" s="70">
        <f>A125583976C_Latest</f>
        <v>0.188</v>
      </c>
      <c r="AU274" s="70">
        <f>A125578360K_Latest</f>
        <v>0.245</v>
      </c>
      <c r="AV274" s="70">
        <f>A125586784R_Latest</f>
        <v>0.32</v>
      </c>
      <c r="AW274" s="70">
        <f>A125589592A_Latest</f>
        <v>1.006</v>
      </c>
      <c r="AX274" s="70">
        <f>A125581168V_Latest</f>
        <v>1.76</v>
      </c>
      <c r="AY274" s="70">
        <f>A125581169W_Latest</f>
        <v>52</v>
      </c>
      <c r="AZ274" s="70">
        <f>A125582728X_Latest</f>
        <v>0.29499999999999998</v>
      </c>
      <c r="BA274" s="70">
        <f>A125577112F_Latest</f>
        <v>1.8720000000000001</v>
      </c>
      <c r="BB274" s="70">
        <f>A125585536K_Latest</f>
        <v>1.8839999999999999</v>
      </c>
      <c r="BC274" s="70">
        <f>A125588344W_Latest</f>
        <v>1.74</v>
      </c>
      <c r="BD274" s="70">
        <f>A125579920R_Latest</f>
        <v>5.7919999999999998</v>
      </c>
      <c r="BE274" s="70">
        <f>A125579921T_Latest</f>
        <v>24.765999999999998</v>
      </c>
    </row>
    <row r="275" spans="1:57" hidden="1">
      <c r="A275" s="52"/>
      <c r="B275" s="56" t="s">
        <v>12696</v>
      </c>
      <c r="C275" s="66">
        <v>67</v>
      </c>
      <c r="D275" s="70">
        <f>A125582304V_Latest</f>
        <v>14.214</v>
      </c>
      <c r="E275" s="70">
        <f>A125576688C_Latest</f>
        <v>36.704000000000001</v>
      </c>
      <c r="F275" s="70">
        <f>A125585112F_Latest</f>
        <v>55.204999999999998</v>
      </c>
      <c r="G275" s="70">
        <f>A125587920R_Latest</f>
        <v>54.2</v>
      </c>
      <c r="H275" s="70">
        <f>A125579496R_Latest</f>
        <v>160.32400000000001</v>
      </c>
      <c r="I275" s="70">
        <f>A125579497T_Latest</f>
        <v>26</v>
      </c>
      <c r="J275" s="70">
        <f>A125584176X_Latest</f>
        <v>3.7589999999999999</v>
      </c>
      <c r="K275" s="70">
        <f>A125578560C_Latest</f>
        <v>12.426</v>
      </c>
      <c r="L275" s="70">
        <f>A125586984J_Latest</f>
        <v>15.089</v>
      </c>
      <c r="M275" s="70">
        <f>A125589792V_Latest</f>
        <v>11.19</v>
      </c>
      <c r="N275" s="70">
        <f>A125581368L_Latest</f>
        <v>42.463999999999999</v>
      </c>
      <c r="O275" s="70">
        <f>A125581369R_Latest</f>
        <v>19.693999999999999</v>
      </c>
      <c r="P275" s="70">
        <f>A125582928T_Latest</f>
        <v>1.2330000000000001</v>
      </c>
      <c r="Q275" s="70">
        <f>A125577312X_Latest</f>
        <v>9.2520000000000007</v>
      </c>
      <c r="R275" s="70">
        <f>A125585736C_Latest</f>
        <v>17.925000000000001</v>
      </c>
      <c r="S275" s="70">
        <f>A125588544R_Latest</f>
        <v>17.132000000000001</v>
      </c>
      <c r="T275" s="70">
        <f>A125580120R_Latest</f>
        <v>45.542000000000002</v>
      </c>
      <c r="U275" s="70">
        <f>A125580121T_Latest</f>
        <v>26</v>
      </c>
      <c r="V275" s="70">
        <f>A125584488K_Latest</f>
        <v>5.3179999999999996</v>
      </c>
      <c r="W275" s="70">
        <f>A125578872R_Latest</f>
        <v>8.5879999999999992</v>
      </c>
      <c r="X275" s="70">
        <f>A125587296W_Latest</f>
        <v>11.792999999999999</v>
      </c>
      <c r="Y275" s="70">
        <f>A125590104A_Latest</f>
        <v>14.254</v>
      </c>
      <c r="Z275" s="70">
        <f>A125581680F_Latest</f>
        <v>39.953000000000003</v>
      </c>
      <c r="AA275" s="70">
        <f>A125581681J_Latest</f>
        <v>25.776</v>
      </c>
      <c r="AB275" s="70">
        <f>A125584800T_Latest</f>
        <v>1.931</v>
      </c>
      <c r="AC275" s="70">
        <f>A125579184C_Latest</f>
        <v>2.76</v>
      </c>
      <c r="AD275" s="70">
        <f>A125587608W_Latest</f>
        <v>2.1800000000000002</v>
      </c>
      <c r="AE275" s="70">
        <f>A125590416L_Latest</f>
        <v>5.4640000000000004</v>
      </c>
      <c r="AF275" s="70">
        <f>A125581992T_Latest</f>
        <v>12.334</v>
      </c>
      <c r="AG275" s="70">
        <f>A125581993V_Latest</f>
        <v>42.606999999999999</v>
      </c>
      <c r="AH275" s="70">
        <f>A125583240L_Latest</f>
        <v>1.788</v>
      </c>
      <c r="AI275" s="70">
        <f>A125577624K_Latest</f>
        <v>2.4169999999999998</v>
      </c>
      <c r="AJ275" s="70">
        <f>A125586048T_Latest</f>
        <v>5.452</v>
      </c>
      <c r="AK275" s="70">
        <f>A125588856A_Latest</f>
        <v>3.2549999999999999</v>
      </c>
      <c r="AL275" s="70">
        <f>A125580432A_Latest</f>
        <v>12.912000000000001</v>
      </c>
      <c r="AM275" s="70">
        <f>A125580433C_Latest</f>
        <v>24.58</v>
      </c>
      <c r="AN275" s="70">
        <f>A125583552X_Latest</f>
        <v>0.186</v>
      </c>
      <c r="AO275" s="70">
        <f>A125577936W_Latest</f>
        <v>0.23200000000000001</v>
      </c>
      <c r="AP275" s="70">
        <f>A125586360K_Latest</f>
        <v>1.35</v>
      </c>
      <c r="AQ275" s="70">
        <f>A125589168R_Latest</f>
        <v>1.0669999999999999</v>
      </c>
      <c r="AR275" s="70">
        <f>A125580744L_Latest</f>
        <v>2.835</v>
      </c>
      <c r="AS275" s="70">
        <f>A125580745R_Latest</f>
        <v>44.2</v>
      </c>
      <c r="AT275" s="70">
        <f>A125583864K_Latest</f>
        <v>0</v>
      </c>
      <c r="AU275" s="70">
        <f>A125578248K_Latest</f>
        <v>0.14499999999999999</v>
      </c>
      <c r="AV275" s="70">
        <f>A125586672W_Latest</f>
        <v>6.3E-2</v>
      </c>
      <c r="AW275" s="70">
        <f>A125589480J_Latest</f>
        <v>0.66300000000000003</v>
      </c>
      <c r="AX275" s="70">
        <f>A125581056A_Latest</f>
        <v>0.871</v>
      </c>
      <c r="AY275" s="70">
        <f>A125581057C_Latest</f>
        <v>52</v>
      </c>
      <c r="AZ275" s="70">
        <f>A125582616F_Latest</f>
        <v>0</v>
      </c>
      <c r="BA275" s="70">
        <f>A125577000L_Latest</f>
        <v>0.88600000000000001</v>
      </c>
      <c r="BB275" s="70">
        <f>A125585424T_Latest</f>
        <v>1.3520000000000001</v>
      </c>
      <c r="BC275" s="70">
        <f>A125588232C_Latest</f>
        <v>1.175</v>
      </c>
      <c r="BD275" s="70">
        <f>A125579808R_Latest</f>
        <v>3.4129999999999998</v>
      </c>
      <c r="BE275" s="70">
        <f>A125579809T_Latest</f>
        <v>27.167000000000002</v>
      </c>
    </row>
    <row r="276" spans="1:57" hidden="1">
      <c r="A276" s="52"/>
      <c r="B276" s="56" t="s">
        <v>12697</v>
      </c>
      <c r="C276" s="66">
        <v>68</v>
      </c>
      <c r="D276" s="70">
        <f>A125582424L_Latest</f>
        <v>17.547000000000001</v>
      </c>
      <c r="E276" s="70">
        <f>A125576808K_Latest</f>
        <v>22.606999999999999</v>
      </c>
      <c r="F276" s="70">
        <f>A125585232X_Latest</f>
        <v>24.919</v>
      </c>
      <c r="G276" s="70">
        <f>A125588040K_Latest</f>
        <v>47.718000000000004</v>
      </c>
      <c r="H276" s="70">
        <f>A125579616W_Latest</f>
        <v>112.792</v>
      </c>
      <c r="I276" s="70">
        <f>A125579617X_Latest</f>
        <v>26</v>
      </c>
      <c r="J276" s="70">
        <f>A125584296T_Latest</f>
        <v>7.0209999999999999</v>
      </c>
      <c r="K276" s="70">
        <f>A125578680W_Latest</f>
        <v>9.2200000000000006</v>
      </c>
      <c r="L276" s="70">
        <f>A125587104T_Latest</f>
        <v>4.6429999999999998</v>
      </c>
      <c r="M276" s="70">
        <f>A125589912A_Latest</f>
        <v>16.338000000000001</v>
      </c>
      <c r="N276" s="70">
        <f>A125581488F_Latest</f>
        <v>37.222000000000001</v>
      </c>
      <c r="O276" s="70">
        <f>A125581489J_Latest</f>
        <v>26.532</v>
      </c>
      <c r="P276" s="70">
        <f>A125583048L_Latest</f>
        <v>3.5259999999999998</v>
      </c>
      <c r="Q276" s="70">
        <f>A125577432T_Latest</f>
        <v>6.048</v>
      </c>
      <c r="R276" s="70">
        <f>A125585856W_Latest</f>
        <v>8.83</v>
      </c>
      <c r="S276" s="70">
        <f>A125588664J_Latest</f>
        <v>14.760999999999999</v>
      </c>
      <c r="T276" s="70">
        <f>A125580240J_Latest</f>
        <v>33.164000000000001</v>
      </c>
      <c r="U276" s="70">
        <f>A125580241K_Latest</f>
        <v>35.619999999999997</v>
      </c>
      <c r="V276" s="70">
        <f>A125584608T_Latest</f>
        <v>3.4889999999999999</v>
      </c>
      <c r="W276" s="70">
        <f>A125578992J_Latest</f>
        <v>2.2090000000000001</v>
      </c>
      <c r="X276" s="70">
        <f>A125587416C_Latest</f>
        <v>5.95</v>
      </c>
      <c r="Y276" s="70">
        <f>A125590224V_Latest</f>
        <v>9.17</v>
      </c>
      <c r="Z276" s="70">
        <f>A125581800L_Latest</f>
        <v>20.818000000000001</v>
      </c>
      <c r="AA276" s="70">
        <f>A125581801R_Latest</f>
        <v>32.396999999999998</v>
      </c>
      <c r="AB276" s="70">
        <f>A125584920K_Latest</f>
        <v>0.999</v>
      </c>
      <c r="AC276" s="70">
        <f>A125579304K_Latest</f>
        <v>1.492</v>
      </c>
      <c r="AD276" s="70">
        <f>A125587728R_Latest</f>
        <v>2.0249999999999999</v>
      </c>
      <c r="AE276" s="70">
        <f>A125590536F_Latest</f>
        <v>2.4359999999999999</v>
      </c>
      <c r="AF276" s="70">
        <f>A125582112A_Latest</f>
        <v>6.952</v>
      </c>
      <c r="AG276" s="70">
        <f>A125582113C_Latest</f>
        <v>20.841999999999999</v>
      </c>
      <c r="AH276" s="70">
        <f>A125583360F_Latest</f>
        <v>1.645</v>
      </c>
      <c r="AI276" s="70">
        <f>A125577744C_Latest</f>
        <v>2.738</v>
      </c>
      <c r="AJ276" s="70">
        <f>A125586168K_Latest</f>
        <v>2.528</v>
      </c>
      <c r="AK276" s="70">
        <f>A125588976V_Latest</f>
        <v>4.1449999999999996</v>
      </c>
      <c r="AL276" s="70">
        <f>A125580552V_Latest</f>
        <v>11.055999999999999</v>
      </c>
      <c r="AM276" s="70">
        <f>A125580553W_Latest</f>
        <v>22.373999999999999</v>
      </c>
      <c r="AN276" s="70">
        <f>A125583672T_Latest</f>
        <v>0.38400000000000001</v>
      </c>
      <c r="AO276" s="70">
        <f>A125578056T_Latest</f>
        <v>0.505</v>
      </c>
      <c r="AP276" s="70">
        <f>A125586480C_Latest</f>
        <v>0.41199999999999998</v>
      </c>
      <c r="AQ276" s="70">
        <f>A125589288J_Latest</f>
        <v>0.4</v>
      </c>
      <c r="AR276" s="70">
        <f>A125580864F_Latest</f>
        <v>1.702</v>
      </c>
      <c r="AS276" s="70">
        <f>A125580865J_Latest</f>
        <v>10.189</v>
      </c>
      <c r="AT276" s="70">
        <f>A125583984C_Latest</f>
        <v>0.188</v>
      </c>
      <c r="AU276" s="70">
        <f>A125578368C_Latest</f>
        <v>0.10100000000000001</v>
      </c>
      <c r="AV276" s="70">
        <f>A125586792R_Latest</f>
        <v>0.16700000000000001</v>
      </c>
      <c r="AW276" s="70">
        <f>A125589600R_Latest</f>
        <v>0.13300000000000001</v>
      </c>
      <c r="AX276" s="70">
        <f>A125581176V_Latest</f>
        <v>0.58899999999999997</v>
      </c>
      <c r="AY276" s="70">
        <f>A125581177W_Latest</f>
        <v>11.669</v>
      </c>
      <c r="AZ276" s="70">
        <f>A125582736X_Latest</f>
        <v>0.29499999999999998</v>
      </c>
      <c r="BA276" s="70">
        <f>A125577120F_Latest</f>
        <v>0.29499999999999998</v>
      </c>
      <c r="BB276" s="70">
        <f>A125585544K_Latest</f>
        <v>0.36399999999999999</v>
      </c>
      <c r="BC276" s="70">
        <f>A125588352W_Latest</f>
        <v>0.33500000000000002</v>
      </c>
      <c r="BD276" s="70">
        <f>A125579928J_Latest</f>
        <v>1.2889999999999999</v>
      </c>
      <c r="BE276" s="70">
        <f>A125579929K_Latest</f>
        <v>15.352</v>
      </c>
    </row>
    <row r="277" spans="1:57" hidden="1">
      <c r="A277" s="52"/>
      <c r="B277" s="57" t="s">
        <v>12698</v>
      </c>
      <c r="C277" s="66">
        <v>69</v>
      </c>
      <c r="D277" s="70">
        <f>A125582432L_Latest</f>
        <v>11.026999999999999</v>
      </c>
      <c r="E277" s="70">
        <f>A125576816K_Latest</f>
        <v>13.567</v>
      </c>
      <c r="F277" s="70">
        <f>A125585240X_Latest</f>
        <v>14.526</v>
      </c>
      <c r="G277" s="70">
        <f>A125588048C_Latest</f>
        <v>28.366</v>
      </c>
      <c r="H277" s="70">
        <f>A125579624W_Latest</f>
        <v>67.486000000000004</v>
      </c>
      <c r="I277" s="70">
        <f>A125579625X_Latest</f>
        <v>26</v>
      </c>
      <c r="J277" s="70">
        <f>A125584304F_Latest</f>
        <v>3.9209999999999998</v>
      </c>
      <c r="K277" s="70">
        <f>A125578688R_Latest</f>
        <v>4.5970000000000004</v>
      </c>
      <c r="L277" s="70">
        <f>A125587112T_Latest</f>
        <v>3.5339999999999998</v>
      </c>
      <c r="M277" s="70">
        <f>A125589920A_Latest</f>
        <v>10.67</v>
      </c>
      <c r="N277" s="70">
        <f>A125581496F_Latest</f>
        <v>22.722000000000001</v>
      </c>
      <c r="O277" s="70">
        <f>A125581497J_Latest</f>
        <v>36.018999999999998</v>
      </c>
      <c r="P277" s="70">
        <f>A125583056L_Latest</f>
        <v>2.601</v>
      </c>
      <c r="Q277" s="70">
        <f>A125577440T_Latest</f>
        <v>6.048</v>
      </c>
      <c r="R277" s="70">
        <f>A125585864W_Latest</f>
        <v>4.9269999999999996</v>
      </c>
      <c r="S277" s="70">
        <f>A125588672J_Latest</f>
        <v>7.8390000000000004</v>
      </c>
      <c r="T277" s="70">
        <f>A125580248A_Latest</f>
        <v>21.414999999999999</v>
      </c>
      <c r="U277" s="70">
        <f>A125580249C_Latest</f>
        <v>17</v>
      </c>
      <c r="V277" s="70">
        <f>A125584616T_Latest</f>
        <v>2.7869999999999999</v>
      </c>
      <c r="W277" s="70">
        <f>A125579000X_Latest</f>
        <v>0.77300000000000002</v>
      </c>
      <c r="X277" s="70">
        <f>A125587424C_Latest</f>
        <v>3.8780000000000001</v>
      </c>
      <c r="Y277" s="70">
        <f>A125590232V_Latest</f>
        <v>4.1180000000000003</v>
      </c>
      <c r="Z277" s="70">
        <f>A125581808F_Latest</f>
        <v>11.555999999999999</v>
      </c>
      <c r="AA277" s="70">
        <f>A125581809J_Latest</f>
        <v>17.640999999999998</v>
      </c>
      <c r="AB277" s="70">
        <f>A125584928C_Latest</f>
        <v>0.36899999999999999</v>
      </c>
      <c r="AC277" s="70">
        <f>A125579312K_Latest</f>
        <v>0.80300000000000005</v>
      </c>
      <c r="AD277" s="70">
        <f>A125587736R_Latest</f>
        <v>1.339</v>
      </c>
      <c r="AE277" s="70">
        <f>A125590544F_Latest</f>
        <v>2.1440000000000001</v>
      </c>
      <c r="AF277" s="70">
        <f>A125582120A_Latest</f>
        <v>4.6539999999999999</v>
      </c>
      <c r="AG277" s="70">
        <f>A125582121C_Latest</f>
        <v>33.423000000000002</v>
      </c>
      <c r="AH277" s="70">
        <f>A125583368X_Latest</f>
        <v>0.86499999999999999</v>
      </c>
      <c r="AI277" s="70">
        <f>A125577752C_Latest</f>
        <v>0.97</v>
      </c>
      <c r="AJ277" s="70">
        <f>A125586176K_Latest</f>
        <v>0.38300000000000001</v>
      </c>
      <c r="AK277" s="70">
        <f>A125588984V_Latest</f>
        <v>2.9729999999999999</v>
      </c>
      <c r="AL277" s="70">
        <f>A125580560V_Latest</f>
        <v>5.1920000000000002</v>
      </c>
      <c r="AM277" s="70">
        <f>A125580561W_Latest</f>
        <v>52</v>
      </c>
      <c r="AN277" s="70">
        <f>A125583680T_Latest</f>
        <v>0.38400000000000001</v>
      </c>
      <c r="AO277" s="70">
        <f>A125578064T_Latest</f>
        <v>0.27400000000000002</v>
      </c>
      <c r="AP277" s="70">
        <f>A125586488W_Latest</f>
        <v>0</v>
      </c>
      <c r="AQ277" s="70">
        <f>A125589296J_Latest</f>
        <v>0.28799999999999998</v>
      </c>
      <c r="AR277" s="70">
        <f>A125580872F_Latest</f>
        <v>0.94599999999999995</v>
      </c>
      <c r="AS277" s="70">
        <f>A125580873J_Latest</f>
        <v>4.2539999999999996</v>
      </c>
      <c r="AT277" s="70">
        <f>A125583992C_Latest</f>
        <v>0.10100000000000001</v>
      </c>
      <c r="AU277" s="70">
        <f>A125578376C_Latest</f>
        <v>0.10100000000000001</v>
      </c>
      <c r="AV277" s="70">
        <f>A125586800C_Latest</f>
        <v>0.10100000000000001</v>
      </c>
      <c r="AW277" s="70">
        <f>A125589608J_Latest</f>
        <v>0</v>
      </c>
      <c r="AX277" s="70">
        <f>A125581184V_Latest</f>
        <v>0.30199999999999999</v>
      </c>
      <c r="AY277" s="70">
        <f>A125581185W_Latest</f>
        <v>9.9949999999999992</v>
      </c>
      <c r="AZ277" s="70">
        <f>A125582744X_Latest</f>
        <v>0</v>
      </c>
      <c r="BA277" s="70">
        <f>A125577128X_Latest</f>
        <v>0</v>
      </c>
      <c r="BB277" s="70">
        <f>A125585552K_Latest</f>
        <v>0.36399999999999999</v>
      </c>
      <c r="BC277" s="70">
        <f>A125588360W_Latest</f>
        <v>0.33500000000000002</v>
      </c>
      <c r="BD277" s="70">
        <f>A125579936J_Latest</f>
        <v>0.69899999999999995</v>
      </c>
      <c r="BE277" s="70">
        <f>A125579937K_Latest</f>
        <v>135.012</v>
      </c>
    </row>
    <row r="278" spans="1:57" hidden="1">
      <c r="A278" s="52"/>
      <c r="B278" s="57" t="s">
        <v>12699</v>
      </c>
      <c r="C278" s="66">
        <v>70</v>
      </c>
      <c r="D278" s="70">
        <f>A125582312V_Latest</f>
        <v>6.52</v>
      </c>
      <c r="E278" s="70">
        <f>A125576696C_Latest</f>
        <v>9.0410000000000004</v>
      </c>
      <c r="F278" s="70">
        <f>A125585120F_Latest</f>
        <v>10.393000000000001</v>
      </c>
      <c r="G278" s="70">
        <f>A125587928J_Latest</f>
        <v>19.352</v>
      </c>
      <c r="H278" s="70">
        <f>A125579504C_Latest</f>
        <v>45.305999999999997</v>
      </c>
      <c r="I278" s="70">
        <f>A125579505F_Latest</f>
        <v>34</v>
      </c>
      <c r="J278" s="70">
        <f>A125584184X_Latest</f>
        <v>3.1</v>
      </c>
      <c r="K278" s="70">
        <f>A125578568W_Latest</f>
        <v>4.6230000000000002</v>
      </c>
      <c r="L278" s="70">
        <f>A125586992J_Latest</f>
        <v>1.109</v>
      </c>
      <c r="M278" s="70">
        <f>A125589800J_Latest</f>
        <v>5.6680000000000001</v>
      </c>
      <c r="N278" s="70">
        <f>A125581376L_Latest</f>
        <v>14.5</v>
      </c>
      <c r="O278" s="70">
        <f>A125581377R_Latest</f>
        <v>11.076000000000001</v>
      </c>
      <c r="P278" s="70">
        <f>A125582936T_Latest</f>
        <v>0.92400000000000004</v>
      </c>
      <c r="Q278" s="70">
        <f>A125577320X_Latest</f>
        <v>0</v>
      </c>
      <c r="R278" s="70">
        <f>A125585744C_Latest</f>
        <v>3.903</v>
      </c>
      <c r="S278" s="70">
        <f>A125588552R_Latest</f>
        <v>6.9219999999999997</v>
      </c>
      <c r="T278" s="70">
        <f>A125580128J_Latest</f>
        <v>11.75</v>
      </c>
      <c r="U278" s="70">
        <f>A125580129K_Latest</f>
        <v>96.373000000000005</v>
      </c>
      <c r="V278" s="70">
        <f>A125584496K_Latest</f>
        <v>0.70299999999999996</v>
      </c>
      <c r="W278" s="70">
        <f>A125578880R_Latest</f>
        <v>1.4350000000000001</v>
      </c>
      <c r="X278" s="70">
        <f>A125587304K_Latest</f>
        <v>2.0710000000000002</v>
      </c>
      <c r="Y278" s="70">
        <f>A125590112A_Latest</f>
        <v>5.0529999999999999</v>
      </c>
      <c r="Z278" s="70">
        <f>A125581688X_Latest</f>
        <v>9.2620000000000005</v>
      </c>
      <c r="AA278" s="70">
        <f>A125581689A_Latest</f>
        <v>52</v>
      </c>
      <c r="AB278" s="70">
        <f>A125584808K_Latest</f>
        <v>0.63</v>
      </c>
      <c r="AC278" s="70">
        <f>A125579192C_Latest</f>
        <v>0.68899999999999995</v>
      </c>
      <c r="AD278" s="70">
        <f>A125587616W_Latest</f>
        <v>0.68600000000000005</v>
      </c>
      <c r="AE278" s="70">
        <f>A125590424L_Latest</f>
        <v>0.29299999999999998</v>
      </c>
      <c r="AF278" s="70">
        <f>A125582000J_Latest</f>
        <v>2.298</v>
      </c>
      <c r="AG278" s="70">
        <f>A125582001K_Latest</f>
        <v>10.164</v>
      </c>
      <c r="AH278" s="70">
        <f>A125583248F_Latest</f>
        <v>0.78</v>
      </c>
      <c r="AI278" s="70">
        <f>A125577632K_Latest</f>
        <v>1.768</v>
      </c>
      <c r="AJ278" s="70">
        <f>A125586056T_Latest</f>
        <v>2.145</v>
      </c>
      <c r="AK278" s="70">
        <f>A125588864A_Latest</f>
        <v>1.171</v>
      </c>
      <c r="AL278" s="70">
        <f>A125580440A_Latest</f>
        <v>5.8639999999999999</v>
      </c>
      <c r="AM278" s="70">
        <f>A125580441C_Latest</f>
        <v>13.839</v>
      </c>
      <c r="AN278" s="70">
        <f>A125583560X_Latest</f>
        <v>0</v>
      </c>
      <c r="AO278" s="70">
        <f>A125577944W_Latest</f>
        <v>0.23100000000000001</v>
      </c>
      <c r="AP278" s="70">
        <f>A125586368C_Latest</f>
        <v>0.41199999999999998</v>
      </c>
      <c r="AQ278" s="70">
        <f>A125589176R_Latest</f>
        <v>0.112</v>
      </c>
      <c r="AR278" s="70">
        <f>A125580752L_Latest</f>
        <v>0.75600000000000001</v>
      </c>
      <c r="AS278" s="70">
        <f>A125580753R_Latest</f>
        <v>26</v>
      </c>
      <c r="AT278" s="70">
        <f>A125583872K_Latest</f>
        <v>8.7999999999999995E-2</v>
      </c>
      <c r="AU278" s="70">
        <f>A125578256K_Latest</f>
        <v>0</v>
      </c>
      <c r="AV278" s="70">
        <f>A125586680W_Latest</f>
        <v>6.7000000000000004E-2</v>
      </c>
      <c r="AW278" s="70">
        <f>A125589488A_Latest</f>
        <v>0.13300000000000001</v>
      </c>
      <c r="AX278" s="70">
        <f>A125581064A_Latest</f>
        <v>0.28699999999999998</v>
      </c>
      <c r="AY278" s="70">
        <f>A125581065C_Latest</f>
        <v>31.603000000000002</v>
      </c>
      <c r="AZ278" s="70">
        <f>A125582624F_Latest</f>
        <v>0.29499999999999998</v>
      </c>
      <c r="BA278" s="70">
        <f>A125577008F_Latest</f>
        <v>0.29499999999999998</v>
      </c>
      <c r="BB278" s="70">
        <f>A125585432T_Latest</f>
        <v>0</v>
      </c>
      <c r="BC278" s="70">
        <f>A125588240C_Latest</f>
        <v>0</v>
      </c>
      <c r="BD278" s="70">
        <f>A125579816R_Latest</f>
        <v>0.59</v>
      </c>
      <c r="BE278" s="70">
        <f>A125579817T_Latest</f>
        <v>5</v>
      </c>
    </row>
    <row r="279" spans="1:57" hidden="1">
      <c r="A279" s="52"/>
      <c r="B279" s="56" t="s">
        <v>12700</v>
      </c>
      <c r="C279" s="66">
        <v>71</v>
      </c>
      <c r="D279" s="70">
        <f>A125582320V_Latest</f>
        <v>4.8360000000000003</v>
      </c>
      <c r="E279" s="70">
        <f>A125576704T_Latest</f>
        <v>10.723000000000001</v>
      </c>
      <c r="F279" s="70">
        <f>A125585128X_Latest</f>
        <v>17.300999999999998</v>
      </c>
      <c r="G279" s="70">
        <f>A125587936J_Latest</f>
        <v>32.091000000000001</v>
      </c>
      <c r="H279" s="70">
        <f>A125579512C_Latest</f>
        <v>64.950999999999993</v>
      </c>
      <c r="I279" s="70">
        <f>A125579513F_Latest</f>
        <v>47.859000000000002</v>
      </c>
      <c r="J279" s="70">
        <f>A125584192X_Latest</f>
        <v>0.65100000000000002</v>
      </c>
      <c r="K279" s="70">
        <f>A125578576W_Latest</f>
        <v>3.806</v>
      </c>
      <c r="L279" s="70">
        <f>A125587000X_Latest</f>
        <v>6.0910000000000002</v>
      </c>
      <c r="M279" s="70">
        <f>A125589808A_Latest</f>
        <v>12.345000000000001</v>
      </c>
      <c r="N279" s="70">
        <f>A125581384L_Latest</f>
        <v>22.893000000000001</v>
      </c>
      <c r="O279" s="70">
        <f>A125581385R_Latest</f>
        <v>52</v>
      </c>
      <c r="P279" s="70">
        <f>A125582944T_Latest</f>
        <v>2.2730000000000001</v>
      </c>
      <c r="Q279" s="70">
        <f>A125577328T_Latest</f>
        <v>2.19</v>
      </c>
      <c r="R279" s="70">
        <f>A125585752C_Latest</f>
        <v>7.4850000000000003</v>
      </c>
      <c r="S279" s="70">
        <f>A125588560R_Latest</f>
        <v>6.8540000000000001</v>
      </c>
      <c r="T279" s="70">
        <f>A125580136J_Latest</f>
        <v>18.802</v>
      </c>
      <c r="U279" s="70">
        <f>A125580137K_Latest</f>
        <v>25.667000000000002</v>
      </c>
      <c r="V279" s="70">
        <f>A125584504X_Latest</f>
        <v>1.0569999999999999</v>
      </c>
      <c r="W279" s="70">
        <f>A125578888J_Latest</f>
        <v>1.171</v>
      </c>
      <c r="X279" s="70">
        <f>A125587312K_Latest</f>
        <v>0.47199999999999998</v>
      </c>
      <c r="Y279" s="70">
        <f>A125590120A_Latest</f>
        <v>6.7939999999999996</v>
      </c>
      <c r="Z279" s="70">
        <f>A125581696X_Latest</f>
        <v>9.4949999999999992</v>
      </c>
      <c r="AA279" s="70">
        <f>A125581697A_Latest</f>
        <v>156</v>
      </c>
      <c r="AB279" s="70">
        <f>A125584816K_Latest</f>
        <v>0.35199999999999998</v>
      </c>
      <c r="AC279" s="70">
        <f>A125579200T_Latest</f>
        <v>0.96399999999999997</v>
      </c>
      <c r="AD279" s="70">
        <f>A125587624W_Latest</f>
        <v>1.409</v>
      </c>
      <c r="AE279" s="70">
        <f>A125590432L_Latest</f>
        <v>2.8980000000000001</v>
      </c>
      <c r="AF279" s="70">
        <f>A125582008A_Latest</f>
        <v>5.6219999999999999</v>
      </c>
      <c r="AG279" s="70">
        <f>A125582009C_Latest</f>
        <v>50.875999999999998</v>
      </c>
      <c r="AH279" s="70">
        <f>A125583256F_Latest</f>
        <v>0.32</v>
      </c>
      <c r="AI279" s="70">
        <f>A125577640K_Latest</f>
        <v>1.613</v>
      </c>
      <c r="AJ279" s="70">
        <f>A125586064T_Latest</f>
        <v>1.4730000000000001</v>
      </c>
      <c r="AK279" s="70">
        <f>A125588872A_Latest</f>
        <v>1.982</v>
      </c>
      <c r="AL279" s="70">
        <f>A125580448V_Latest</f>
        <v>5.3869999999999996</v>
      </c>
      <c r="AM279" s="70">
        <f>A125580449W_Latest</f>
        <v>29.475999999999999</v>
      </c>
      <c r="AN279" s="70">
        <f>A125583568T_Latest</f>
        <v>0.183</v>
      </c>
      <c r="AO279" s="70">
        <f>A125577952W_Latest</f>
        <v>0.28799999999999998</v>
      </c>
      <c r="AP279" s="70">
        <f>A125586376C_Latest</f>
        <v>0.113</v>
      </c>
      <c r="AQ279" s="70">
        <f>A125589184R_Latest</f>
        <v>0.77700000000000002</v>
      </c>
      <c r="AR279" s="70">
        <f>A125580760L_Latest</f>
        <v>1.361</v>
      </c>
      <c r="AS279" s="70">
        <f>A125580761R_Latest</f>
        <v>52</v>
      </c>
      <c r="AT279" s="70">
        <f>A125583880K_Latest</f>
        <v>0</v>
      </c>
      <c r="AU279" s="70">
        <f>A125578264K_Latest</f>
        <v>0</v>
      </c>
      <c r="AV279" s="70">
        <f>A125586688R_Latest</f>
        <v>0.09</v>
      </c>
      <c r="AW279" s="70">
        <f>A125589496A_Latest</f>
        <v>0.21</v>
      </c>
      <c r="AX279" s="70">
        <f>A125581072A_Latest</f>
        <v>0.3</v>
      </c>
      <c r="AY279" s="70">
        <f>A125581073C_Latest</f>
        <v>104.75</v>
      </c>
      <c r="AZ279" s="70">
        <f>A125582632F_Latest</f>
        <v>0</v>
      </c>
      <c r="BA279" s="70">
        <f>A125577016F_Latest</f>
        <v>0.69099999999999995</v>
      </c>
      <c r="BB279" s="70">
        <f>A125585440T_Latest</f>
        <v>0.16900000000000001</v>
      </c>
      <c r="BC279" s="70">
        <f>A125588248W_Latest</f>
        <v>0.23</v>
      </c>
      <c r="BD279" s="70">
        <f>A125579824R_Latest</f>
        <v>1.091</v>
      </c>
      <c r="BE279" s="70">
        <f>A125579825T_Latest</f>
        <v>9.6999999999999993</v>
      </c>
    </row>
    <row r="280" spans="1:57" hidden="1">
      <c r="A280" s="52"/>
      <c r="B280" s="57" t="s">
        <v>12701</v>
      </c>
      <c r="C280" s="66">
        <v>72</v>
      </c>
      <c r="D280" s="70">
        <f>A125582384F_Latest</f>
        <v>2.944</v>
      </c>
      <c r="E280" s="70">
        <f>A125576768C_Latest</f>
        <v>5.78</v>
      </c>
      <c r="F280" s="70">
        <f>A125585192T_Latest</f>
        <v>10.128</v>
      </c>
      <c r="G280" s="70">
        <f>A125588000T_Latest</f>
        <v>15.895</v>
      </c>
      <c r="H280" s="70">
        <f>A125579576R_Latest</f>
        <v>34.747</v>
      </c>
      <c r="I280" s="70">
        <f>A125579577T_Latest</f>
        <v>47</v>
      </c>
      <c r="J280" s="70">
        <f>A125584256X_Latest</f>
        <v>0</v>
      </c>
      <c r="K280" s="70">
        <f>A125578640C_Latest</f>
        <v>3.2109999999999999</v>
      </c>
      <c r="L280" s="70">
        <f>A125587064K_Latest</f>
        <v>3.83</v>
      </c>
      <c r="M280" s="70">
        <f>A125589872V_Latest</f>
        <v>6.4020000000000001</v>
      </c>
      <c r="N280" s="70">
        <f>A125581448L_Latest</f>
        <v>13.444000000000001</v>
      </c>
      <c r="O280" s="70">
        <f>A125581449R_Latest</f>
        <v>47.984999999999999</v>
      </c>
      <c r="P280" s="70">
        <f>A125583008V_Latest</f>
        <v>2.2730000000000001</v>
      </c>
      <c r="Q280" s="70">
        <f>A125577392K_Latest</f>
        <v>1.3720000000000001</v>
      </c>
      <c r="R280" s="70">
        <f>A125585816C_Latest</f>
        <v>3.5190000000000001</v>
      </c>
      <c r="S280" s="70">
        <f>A125588624R_Latest</f>
        <v>3.468</v>
      </c>
      <c r="T280" s="70">
        <f>A125580200R_Latest</f>
        <v>10.632999999999999</v>
      </c>
      <c r="U280" s="70">
        <f>A125580201T_Latest</f>
        <v>16.18</v>
      </c>
      <c r="V280" s="70">
        <f>A125584568K_Latest</f>
        <v>0</v>
      </c>
      <c r="W280" s="70">
        <f>A125578952R_Latest</f>
        <v>0</v>
      </c>
      <c r="X280" s="70">
        <f>A125587376W_Latest</f>
        <v>0.47199999999999998</v>
      </c>
      <c r="Y280" s="70">
        <f>A125590184L_Latest</f>
        <v>2.726</v>
      </c>
      <c r="Z280" s="70">
        <f>A125581760F_Latest</f>
        <v>3.1989999999999998</v>
      </c>
      <c r="AA280" s="70">
        <f>A125581761J_Latest</f>
        <v>172.21199999999999</v>
      </c>
      <c r="AB280" s="70">
        <f>A125584880C_Latest</f>
        <v>0.35199999999999998</v>
      </c>
      <c r="AC280" s="70">
        <f>A125579264C_Latest</f>
        <v>0.66500000000000004</v>
      </c>
      <c r="AD280" s="70">
        <f>A125587688J_Latest</f>
        <v>1.127</v>
      </c>
      <c r="AE280" s="70">
        <f>A125590496X_Latest</f>
        <v>0.86799999999999999</v>
      </c>
      <c r="AF280" s="70">
        <f>A125582072V_Latest</f>
        <v>3.012</v>
      </c>
      <c r="AG280" s="70">
        <f>A125582073W_Latest</f>
        <v>24.164000000000001</v>
      </c>
      <c r="AH280" s="70">
        <f>A125583320L_Latest</f>
        <v>0.32</v>
      </c>
      <c r="AI280" s="70">
        <f>A125577704K_Latest</f>
        <v>0</v>
      </c>
      <c r="AJ280" s="70">
        <f>A125586128T_Latest</f>
        <v>0.97599999999999998</v>
      </c>
      <c r="AK280" s="70">
        <f>A125588936A_Latest</f>
        <v>1.5760000000000001</v>
      </c>
      <c r="AL280" s="70">
        <f>A125580512A_Latest</f>
        <v>2.8719999999999999</v>
      </c>
      <c r="AM280" s="70">
        <f>A125580513C_Latest</f>
        <v>50.46</v>
      </c>
      <c r="AN280" s="70">
        <f>A125583632X_Latest</f>
        <v>0</v>
      </c>
      <c r="AO280" s="70">
        <f>A125578016X_Latest</f>
        <v>0.28799999999999998</v>
      </c>
      <c r="AP280" s="70">
        <f>A125586440K_Latest</f>
        <v>0.113</v>
      </c>
      <c r="AQ280" s="70">
        <f>A125589248R_Latest</f>
        <v>0.624</v>
      </c>
      <c r="AR280" s="70">
        <f>A125580824L_Latest</f>
        <v>1.0249999999999999</v>
      </c>
      <c r="AS280" s="70">
        <f>A125580825R_Latest</f>
        <v>57.002000000000002</v>
      </c>
      <c r="AT280" s="70">
        <f>A125583944K_Latest</f>
        <v>0</v>
      </c>
      <c r="AU280" s="70">
        <f>A125578328K_Latest</f>
        <v>0</v>
      </c>
      <c r="AV280" s="70">
        <f>A125586752W_Latest</f>
        <v>0.09</v>
      </c>
      <c r="AW280" s="70">
        <f>A125589560J_Latest</f>
        <v>0</v>
      </c>
      <c r="AX280" s="70">
        <f>A125581136A_Latest</f>
        <v>0.09</v>
      </c>
      <c r="AY280" s="70">
        <f>A125581137C_Latest</f>
        <v>0</v>
      </c>
      <c r="AZ280" s="70">
        <f>A125582696T_Latest</f>
        <v>0</v>
      </c>
      <c r="BA280" s="70">
        <f>A125577080X_Latest</f>
        <v>0.24299999999999999</v>
      </c>
      <c r="BB280" s="70">
        <f>A125585504T_Latest</f>
        <v>0</v>
      </c>
      <c r="BC280" s="70">
        <f>A125588312C_Latest</f>
        <v>0.23</v>
      </c>
      <c r="BD280" s="70">
        <f>A125579888A_Latest</f>
        <v>0.47399999999999998</v>
      </c>
      <c r="BE280" s="70">
        <f>A125579889C_Latest</f>
        <v>103.17</v>
      </c>
    </row>
    <row r="281" spans="1:57" hidden="1">
      <c r="A281" s="52"/>
      <c r="B281" s="57" t="s">
        <v>12702</v>
      </c>
      <c r="C281" s="66">
        <v>73</v>
      </c>
      <c r="D281" s="70">
        <f>A125582256L_Latest</f>
        <v>1.891</v>
      </c>
      <c r="E281" s="70">
        <f>A125576640T_Latest</f>
        <v>4.944</v>
      </c>
      <c r="F281" s="70">
        <f>A125585064X_Latest</f>
        <v>7.173</v>
      </c>
      <c r="G281" s="70">
        <f>A125587872J_Latest</f>
        <v>16.196000000000002</v>
      </c>
      <c r="H281" s="70">
        <f>A125579448W_Latest</f>
        <v>30.204000000000001</v>
      </c>
      <c r="I281" s="70">
        <f>A125579449X_Latest</f>
        <v>52</v>
      </c>
      <c r="J281" s="70">
        <f>A125584128F_Latest</f>
        <v>0.65100000000000002</v>
      </c>
      <c r="K281" s="70">
        <f>A125578512K_Latest</f>
        <v>0.59499999999999997</v>
      </c>
      <c r="L281" s="70">
        <f>A125586936R_Latest</f>
        <v>2.2610000000000001</v>
      </c>
      <c r="M281" s="70">
        <f>A125589744A_Latest</f>
        <v>5.9429999999999996</v>
      </c>
      <c r="N281" s="70">
        <f>A125581320A_Latest</f>
        <v>9.4489999999999998</v>
      </c>
      <c r="O281" s="70">
        <f>A125581321C_Latest</f>
        <v>52</v>
      </c>
      <c r="P281" s="70">
        <f>A125582880T_Latest</f>
        <v>0</v>
      </c>
      <c r="Q281" s="70">
        <f>A125577264T_Latest</f>
        <v>0.81799999999999995</v>
      </c>
      <c r="R281" s="70">
        <f>A125585688W_Latest</f>
        <v>3.9649999999999999</v>
      </c>
      <c r="S281" s="70">
        <f>A125588496J_Latest</f>
        <v>3.3860000000000001</v>
      </c>
      <c r="T281" s="70">
        <f>A125580072J_Latest</f>
        <v>8.17</v>
      </c>
      <c r="U281" s="70">
        <f>A125580073K_Latest</f>
        <v>30</v>
      </c>
      <c r="V281" s="70">
        <f>A125584440X_Latest</f>
        <v>1.0569999999999999</v>
      </c>
      <c r="W281" s="70">
        <f>A125578824W_Latest</f>
        <v>1.171</v>
      </c>
      <c r="X281" s="70">
        <f>A125587248C_Latest</f>
        <v>0</v>
      </c>
      <c r="Y281" s="70">
        <f>A125590056V_Latest</f>
        <v>4.0679999999999996</v>
      </c>
      <c r="Z281" s="70">
        <f>A125581632L_Latest</f>
        <v>6.2960000000000003</v>
      </c>
      <c r="AA281" s="70">
        <f>A125581633R_Latest</f>
        <v>91.971000000000004</v>
      </c>
      <c r="AB281" s="70">
        <f>A125584752K_Latest</f>
        <v>0</v>
      </c>
      <c r="AC281" s="70">
        <f>A125579136K_Latest</f>
        <v>0.29899999999999999</v>
      </c>
      <c r="AD281" s="70">
        <f>A125587560W_Latest</f>
        <v>0.28199999999999997</v>
      </c>
      <c r="AE281" s="70">
        <f>A125590368F_Latest</f>
        <v>2.0299999999999998</v>
      </c>
      <c r="AF281" s="70">
        <f>A125581944X_Latest</f>
        <v>2.6110000000000002</v>
      </c>
      <c r="AG281" s="70">
        <f>A125581945A_Latest</f>
        <v>98.623999999999995</v>
      </c>
      <c r="AH281" s="70">
        <f>A125583192F_Latest</f>
        <v>0</v>
      </c>
      <c r="AI281" s="70">
        <f>A125577576C_Latest</f>
        <v>1.613</v>
      </c>
      <c r="AJ281" s="70">
        <f>A125586000F_Latest</f>
        <v>0.497</v>
      </c>
      <c r="AK281" s="70">
        <f>A125588808J_Latest</f>
        <v>0.40600000000000003</v>
      </c>
      <c r="AL281" s="70">
        <f>A125580384V_Latest</f>
        <v>2.5150000000000001</v>
      </c>
      <c r="AM281" s="70">
        <f>A125580385W_Latest</f>
        <v>8</v>
      </c>
      <c r="AN281" s="70">
        <f>A125583504F_Latest</f>
        <v>0.183</v>
      </c>
      <c r="AO281" s="70">
        <f>A125577888R_Latest</f>
        <v>0</v>
      </c>
      <c r="AP281" s="70">
        <f>A125586312T_Latest</f>
        <v>0</v>
      </c>
      <c r="AQ281" s="70">
        <f>A125589120C_Latest</f>
        <v>0.153</v>
      </c>
      <c r="AR281" s="70">
        <f>A125580696F_Latest</f>
        <v>0.33600000000000002</v>
      </c>
      <c r="AS281" s="70">
        <f>A125580697J_Latest</f>
        <v>25.271000000000001</v>
      </c>
      <c r="AT281" s="70">
        <f>A125583816T_Latest</f>
        <v>0</v>
      </c>
      <c r="AU281" s="70">
        <f>A125578200X_Latest</f>
        <v>0</v>
      </c>
      <c r="AV281" s="70">
        <f>A125586624C_Latest</f>
        <v>0</v>
      </c>
      <c r="AW281" s="70">
        <f>A125589432R_Latest</f>
        <v>0.21</v>
      </c>
      <c r="AX281" s="70">
        <f>A125581008J_Latest</f>
        <v>0.21</v>
      </c>
      <c r="AY281" s="70">
        <f>A125581009K_Latest</f>
        <v>128.69900000000001</v>
      </c>
      <c r="AZ281" s="70">
        <f>A125582568X_Latest</f>
        <v>0</v>
      </c>
      <c r="BA281" s="70">
        <f>A125576952C_Latest</f>
        <v>0.44800000000000001</v>
      </c>
      <c r="BB281" s="70">
        <f>A125585376K_Latest</f>
        <v>0.16900000000000001</v>
      </c>
      <c r="BC281" s="70">
        <f>A125588184W_Latest</f>
        <v>0</v>
      </c>
      <c r="BD281" s="70">
        <f>A125579760R_Latest</f>
        <v>0.61699999999999999</v>
      </c>
      <c r="BE281" s="70">
        <f>A125579761T_Latest</f>
        <v>9.7590000000000003</v>
      </c>
    </row>
    <row r="282" spans="1:57" hidden="1">
      <c r="A282" s="52"/>
      <c r="B282" s="53" t="s">
        <v>12703</v>
      </c>
      <c r="C282" s="66">
        <v>74</v>
      </c>
      <c r="D282" s="70">
        <f>A125582440L_Latest</f>
        <v>0.93100000000000005</v>
      </c>
      <c r="E282" s="70">
        <f>A125576824K_Latest</f>
        <v>1.22</v>
      </c>
      <c r="F282" s="70">
        <f>A125585248T_Latest</f>
        <v>2.8039999999999998</v>
      </c>
      <c r="G282" s="70">
        <f>A125588056C_Latest</f>
        <v>16.707000000000001</v>
      </c>
      <c r="H282" s="70">
        <f>A125579632W_Latest</f>
        <v>21.661999999999999</v>
      </c>
      <c r="I282" s="70">
        <f>A125579633X_Latest</f>
        <v>104</v>
      </c>
      <c r="J282" s="70">
        <f>A125584312F_Latest</f>
        <v>0</v>
      </c>
      <c r="K282" s="70">
        <f>A125578696R_Latest</f>
        <v>0</v>
      </c>
      <c r="L282" s="70">
        <f>A125587120T_Latest</f>
        <v>1.173</v>
      </c>
      <c r="M282" s="70">
        <f>A125589928V_Latest</f>
        <v>4.4370000000000003</v>
      </c>
      <c r="N282" s="70">
        <f>A125581504V_Latest</f>
        <v>5.61</v>
      </c>
      <c r="O282" s="70">
        <f>A125581505W_Latest</f>
        <v>96.48</v>
      </c>
      <c r="P282" s="70">
        <f>A125583064L_Latest</f>
        <v>0</v>
      </c>
      <c r="Q282" s="70">
        <f>A125577448K_Latest</f>
        <v>0.57199999999999995</v>
      </c>
      <c r="R282" s="70">
        <f>A125585872W_Latest</f>
        <v>1.296</v>
      </c>
      <c r="S282" s="70">
        <f>A125588680J_Latest</f>
        <v>4.4349999999999996</v>
      </c>
      <c r="T282" s="70">
        <f>A125580256A_Latest</f>
        <v>6.3040000000000003</v>
      </c>
      <c r="U282" s="70">
        <f>A125580257C_Latest</f>
        <v>81.966999999999999</v>
      </c>
      <c r="V282" s="70">
        <f>A125584624T_Latest</f>
        <v>0</v>
      </c>
      <c r="W282" s="70">
        <f>A125579008T_Latest</f>
        <v>0.64800000000000002</v>
      </c>
      <c r="X282" s="70">
        <f>A125587432C_Latest</f>
        <v>0</v>
      </c>
      <c r="Y282" s="70">
        <f>A125590240V_Latest</f>
        <v>4.2069999999999999</v>
      </c>
      <c r="Z282" s="70">
        <f>A125581816F_Latest</f>
        <v>4.8550000000000004</v>
      </c>
      <c r="AA282" s="70">
        <f>A125581817J_Latest</f>
        <v>208</v>
      </c>
      <c r="AB282" s="70">
        <f>A125584936C_Latest</f>
        <v>0</v>
      </c>
      <c r="AC282" s="70">
        <f>A125579320K_Latest</f>
        <v>0</v>
      </c>
      <c r="AD282" s="70">
        <f>A125587744R_Latest</f>
        <v>0.27500000000000002</v>
      </c>
      <c r="AE282" s="70">
        <f>A125590552F_Latest</f>
        <v>2.4089999999999998</v>
      </c>
      <c r="AF282" s="70">
        <f>A125582128V_Latest</f>
        <v>2.6829999999999998</v>
      </c>
      <c r="AG282" s="70">
        <f>A125582129W_Latest</f>
        <v>160.577</v>
      </c>
      <c r="AH282" s="70">
        <f>A125583376X_Latest</f>
        <v>0.42599999999999999</v>
      </c>
      <c r="AI282" s="70">
        <f>A125577760C_Latest</f>
        <v>0</v>
      </c>
      <c r="AJ282" s="70">
        <f>A125586184K_Latest</f>
        <v>0</v>
      </c>
      <c r="AK282" s="70">
        <f>A125588992V_Latest</f>
        <v>0.36499999999999999</v>
      </c>
      <c r="AL282" s="70">
        <f>A125580568L_Latest</f>
        <v>0.79100000000000004</v>
      </c>
      <c r="AM282" s="70">
        <f>A125580569R_Latest</f>
        <v>49.067</v>
      </c>
      <c r="AN282" s="70">
        <f>A125583688K_Latest</f>
        <v>0.505</v>
      </c>
      <c r="AO282" s="70">
        <f>A125578072T_Latest</f>
        <v>0</v>
      </c>
      <c r="AP282" s="70">
        <f>A125586496W_Latest</f>
        <v>0</v>
      </c>
      <c r="AQ282" s="70">
        <f>A125589304W_Latest</f>
        <v>0.40600000000000003</v>
      </c>
      <c r="AR282" s="70">
        <f>A125580880F_Latest</f>
        <v>0.91</v>
      </c>
      <c r="AS282" s="70">
        <f>A125580881J_Latest</f>
        <v>50.771999999999998</v>
      </c>
      <c r="AT282" s="70">
        <f>A125584000V_Latest</f>
        <v>0</v>
      </c>
      <c r="AU282" s="70">
        <f>A125578384C_Latest</f>
        <v>0</v>
      </c>
      <c r="AV282" s="70">
        <f>A125586808W_Latest</f>
        <v>6.0999999999999999E-2</v>
      </c>
      <c r="AW282" s="70">
        <f>A125589616J_Latest</f>
        <v>0</v>
      </c>
      <c r="AX282" s="70">
        <f>A125581192V_Latest</f>
        <v>6.0999999999999999E-2</v>
      </c>
      <c r="AY282" s="70">
        <f>A125581193W_Latest</f>
        <v>0</v>
      </c>
      <c r="AZ282" s="70">
        <f>A125582752X_Latest</f>
        <v>0</v>
      </c>
      <c r="BA282" s="70">
        <f>A125577136X_Latest</f>
        <v>0</v>
      </c>
      <c r="BB282" s="70">
        <f>A125585560K_Latest</f>
        <v>0</v>
      </c>
      <c r="BC282" s="70">
        <f>A125588368R_Latest</f>
        <v>0.44800000000000001</v>
      </c>
      <c r="BD282" s="70">
        <f>A125579944J_Latest</f>
        <v>0.44800000000000001</v>
      </c>
      <c r="BE282" s="70">
        <f>A125579945K_Latest</f>
        <v>81.031000000000006</v>
      </c>
    </row>
    <row r="283" spans="1:57" hidden="1">
      <c r="A283" s="48" t="s">
        <v>12704</v>
      </c>
      <c r="B283" s="55"/>
      <c r="C283" s="66">
        <v>75</v>
      </c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</row>
    <row r="284" spans="1:57" hidden="1">
      <c r="A284" s="58"/>
      <c r="B284" s="53" t="s">
        <v>12705</v>
      </c>
      <c r="C284" s="66">
        <v>76</v>
      </c>
      <c r="D284" s="70">
        <f>A125582328L_Latest</f>
        <v>31.48</v>
      </c>
      <c r="E284" s="70">
        <f>A125576712T_Latest</f>
        <v>56.045999999999999</v>
      </c>
      <c r="F284" s="70">
        <f>A125585136X_Latest</f>
        <v>83.47</v>
      </c>
      <c r="G284" s="70">
        <f>A125587944J_Latest</f>
        <v>127.72799999999999</v>
      </c>
      <c r="H284" s="70">
        <f>A125579520C_Latest</f>
        <v>298.72300000000001</v>
      </c>
      <c r="I284" s="70">
        <f>A125579521F_Latest</f>
        <v>34</v>
      </c>
      <c r="J284" s="70">
        <f>A125584200L_Latest</f>
        <v>9.4329999999999998</v>
      </c>
      <c r="K284" s="70">
        <f>A125578584W_Latest</f>
        <v>20.096</v>
      </c>
      <c r="L284" s="70">
        <f>A125587008T_Latest</f>
        <v>23.373000000000001</v>
      </c>
      <c r="M284" s="70">
        <f>A125589816A_Latest</f>
        <v>38.375</v>
      </c>
      <c r="N284" s="70">
        <f>A125581392L_Latest</f>
        <v>91.275999999999996</v>
      </c>
      <c r="O284" s="70">
        <f>A125581393R_Latest</f>
        <v>30.17</v>
      </c>
      <c r="P284" s="70">
        <f>A125582952T_Latest</f>
        <v>5.3949999999999996</v>
      </c>
      <c r="Q284" s="70">
        <f>A125577336T_Latest</f>
        <v>13.433</v>
      </c>
      <c r="R284" s="70">
        <f>A125585760C_Latest</f>
        <v>28.943000000000001</v>
      </c>
      <c r="S284" s="70">
        <f>A125588568J_Latest</f>
        <v>34.65</v>
      </c>
      <c r="T284" s="70">
        <f>A125580144J_Latest</f>
        <v>82.421000000000006</v>
      </c>
      <c r="U284" s="70">
        <f>A125580145K_Latest</f>
        <v>30.303000000000001</v>
      </c>
      <c r="V284" s="70">
        <f>A125584512X_Latest</f>
        <v>9.1679999999999993</v>
      </c>
      <c r="W284" s="70">
        <f>A125578896J_Latest</f>
        <v>11.195</v>
      </c>
      <c r="X284" s="70">
        <f>A125587320K_Latest</f>
        <v>15.355</v>
      </c>
      <c r="Y284" s="70">
        <f>A125590128V_Latest</f>
        <v>29.353000000000002</v>
      </c>
      <c r="Z284" s="70">
        <f>A125581704L_Latest</f>
        <v>65.070999999999998</v>
      </c>
      <c r="AA284" s="70">
        <f>A125581705R_Latest</f>
        <v>27.713000000000001</v>
      </c>
      <c r="AB284" s="70">
        <f>A125584824K_Latest</f>
        <v>2.9329999999999998</v>
      </c>
      <c r="AC284" s="70">
        <f>A125579208K_Latest</f>
        <v>4.6050000000000004</v>
      </c>
      <c r="AD284" s="70">
        <f>A125587632W_Latest</f>
        <v>5.1749999999999998</v>
      </c>
      <c r="AE284" s="70">
        <f>A125590440L_Latest</f>
        <v>12.62</v>
      </c>
      <c r="AF284" s="70">
        <f>A125582016A_Latest</f>
        <v>25.332999999999998</v>
      </c>
      <c r="AG284" s="70">
        <f>A125582017C_Latest</f>
        <v>49.354999999999997</v>
      </c>
      <c r="AH284" s="70">
        <f>A125583264F_Latest</f>
        <v>3.7530000000000001</v>
      </c>
      <c r="AI284" s="70">
        <f>A125577648C_Latest</f>
        <v>4.2869999999999999</v>
      </c>
      <c r="AJ284" s="70">
        <f>A125586072T_Latest</f>
        <v>7.117</v>
      </c>
      <c r="AK284" s="70">
        <f>A125588880A_Latest</f>
        <v>7.8719999999999999</v>
      </c>
      <c r="AL284" s="70">
        <f>A125580456V_Latest</f>
        <v>23.027999999999999</v>
      </c>
      <c r="AM284" s="70">
        <f>A125580457W_Latest</f>
        <v>26</v>
      </c>
      <c r="AN284" s="70">
        <f>A125583576T_Latest</f>
        <v>0.315</v>
      </c>
      <c r="AO284" s="70">
        <f>A125577960W_Latest</f>
        <v>0.91100000000000003</v>
      </c>
      <c r="AP284" s="70">
        <f>A125586384C_Latest</f>
        <v>1.875</v>
      </c>
      <c r="AQ284" s="70">
        <f>A125589192R_Latest</f>
        <v>1.728</v>
      </c>
      <c r="AR284" s="70">
        <f>A125580768F_Latest</f>
        <v>4.83</v>
      </c>
      <c r="AS284" s="70">
        <f>A125580769J_Latest</f>
        <v>37.914000000000001</v>
      </c>
      <c r="AT284" s="70">
        <f>A125583888C_Latest</f>
        <v>0.188</v>
      </c>
      <c r="AU284" s="70">
        <f>A125578272K_Latest</f>
        <v>0.14499999999999999</v>
      </c>
      <c r="AV284" s="70">
        <f>A125586696R_Latest</f>
        <v>0.28100000000000003</v>
      </c>
      <c r="AW284" s="70">
        <f>A125589504R_Latest</f>
        <v>0.94</v>
      </c>
      <c r="AX284" s="70">
        <f>A125581080A_Latest</f>
        <v>1.5529999999999999</v>
      </c>
      <c r="AY284" s="70">
        <f>A125581081C_Latest</f>
        <v>52</v>
      </c>
      <c r="AZ284" s="70">
        <f>A125582640F_Latest</f>
        <v>0.29499999999999998</v>
      </c>
      <c r="BA284" s="70">
        <f>A125577024F_Latest</f>
        <v>1.375</v>
      </c>
      <c r="BB284" s="70">
        <f>A125585448K_Latest</f>
        <v>1.3520000000000001</v>
      </c>
      <c r="BC284" s="70">
        <f>A125588256W_Latest</f>
        <v>2.1890000000000001</v>
      </c>
      <c r="BD284" s="70">
        <f>A125579832R_Latest</f>
        <v>5.2110000000000003</v>
      </c>
      <c r="BE284" s="70">
        <f>A125579833T_Latest</f>
        <v>29.498999999999999</v>
      </c>
    </row>
    <row r="285" spans="1:57" hidden="1">
      <c r="A285" s="58"/>
      <c r="B285" s="56" t="s">
        <v>12706</v>
      </c>
      <c r="C285" s="66">
        <v>77</v>
      </c>
      <c r="D285" s="70">
        <f>A125582216V_Latest</f>
        <v>13.901</v>
      </c>
      <c r="E285" s="70">
        <f>A125576600X_Latest</f>
        <v>20.076000000000001</v>
      </c>
      <c r="F285" s="70">
        <f>A125585024F_Latest</f>
        <v>29.120999999999999</v>
      </c>
      <c r="G285" s="70">
        <f>A125587832R_Latest</f>
        <v>54.941000000000003</v>
      </c>
      <c r="H285" s="70">
        <f>A125579408C_Latest</f>
        <v>118.039</v>
      </c>
      <c r="I285" s="70">
        <f>A125579409F_Latest</f>
        <v>43.231999999999999</v>
      </c>
      <c r="J285" s="70">
        <f>A125584088X_Latest</f>
        <v>5.6740000000000004</v>
      </c>
      <c r="K285" s="70">
        <f>A125578472C_Latest</f>
        <v>7.9139999999999997</v>
      </c>
      <c r="L285" s="70">
        <f>A125586896J_Latest</f>
        <v>9.5399999999999991</v>
      </c>
      <c r="M285" s="70">
        <f>A125589704J_Latest</f>
        <v>20.175000000000001</v>
      </c>
      <c r="N285" s="70">
        <f>A125581280V_Latest</f>
        <v>43.302999999999997</v>
      </c>
      <c r="O285" s="70">
        <f>A125581281W_Latest</f>
        <v>46.634999999999998</v>
      </c>
      <c r="P285" s="70">
        <f>A125582840X_Latest</f>
        <v>1.704</v>
      </c>
      <c r="Q285" s="70">
        <f>A125577224X_Latest</f>
        <v>4.3170000000000002</v>
      </c>
      <c r="R285" s="70">
        <f>A125585648C_Latest</f>
        <v>9.1010000000000009</v>
      </c>
      <c r="S285" s="70">
        <f>A125588456R_Latest</f>
        <v>14.403</v>
      </c>
      <c r="T285" s="70">
        <f>A125580032R_Latest</f>
        <v>29.524999999999999</v>
      </c>
      <c r="U285" s="70">
        <f>A125580033T_Latest</f>
        <v>47.527999999999999</v>
      </c>
      <c r="V285" s="70">
        <f>A125584400F_Latest</f>
        <v>3.4569999999999999</v>
      </c>
      <c r="W285" s="70">
        <f>A125578784R_Latest</f>
        <v>2.593</v>
      </c>
      <c r="X285" s="70">
        <f>A125587208K_Latest</f>
        <v>4.6619999999999999</v>
      </c>
      <c r="Y285" s="70">
        <f>A125590016A_Latest</f>
        <v>11.978999999999999</v>
      </c>
      <c r="Z285" s="70">
        <f>A125581592F_Latest</f>
        <v>22.690999999999999</v>
      </c>
      <c r="AA285" s="70">
        <f>A125581593J_Latest</f>
        <v>52</v>
      </c>
      <c r="AB285" s="70">
        <f>A125584712T_Latest</f>
        <v>0.98199999999999998</v>
      </c>
      <c r="AC285" s="70">
        <f>A125579096C_Latest</f>
        <v>1.4590000000000001</v>
      </c>
      <c r="AD285" s="70">
        <f>A125587520C_Latest</f>
        <v>2.3610000000000002</v>
      </c>
      <c r="AE285" s="70">
        <f>A125590328L_Latest</f>
        <v>3.8330000000000002</v>
      </c>
      <c r="AF285" s="70">
        <f>A125581904F_Latest</f>
        <v>8.6359999999999992</v>
      </c>
      <c r="AG285" s="70">
        <f>A125581905J_Latest</f>
        <v>32.799999999999997</v>
      </c>
      <c r="AH285" s="70">
        <f>A125583152L_Latest</f>
        <v>1.4830000000000001</v>
      </c>
      <c r="AI285" s="70">
        <f>A125577536K_Latest</f>
        <v>2.5910000000000002</v>
      </c>
      <c r="AJ285" s="70">
        <f>A125585960W_Latest</f>
        <v>2.714</v>
      </c>
      <c r="AK285" s="70">
        <f>A125588768A_Latest</f>
        <v>2.948</v>
      </c>
      <c r="AL285" s="70">
        <f>A125580344A_Latest</f>
        <v>9.7370000000000001</v>
      </c>
      <c r="AM285" s="70">
        <f>A125580345C_Latest</f>
        <v>13.414999999999999</v>
      </c>
      <c r="AN285" s="70">
        <f>A125583464X_Latest</f>
        <v>0.219</v>
      </c>
      <c r="AO285" s="70">
        <f>A125577848W_Latest</f>
        <v>0.23100000000000001</v>
      </c>
      <c r="AP285" s="70">
        <f>A125586272K_Latest</f>
        <v>0.52500000000000002</v>
      </c>
      <c r="AQ285" s="70">
        <f>A125589080W_Latest</f>
        <v>0.64600000000000002</v>
      </c>
      <c r="AR285" s="70">
        <f>A125580656L_Latest</f>
        <v>1.621</v>
      </c>
      <c r="AS285" s="70">
        <f>A125580657R_Latest</f>
        <v>32.216000000000001</v>
      </c>
      <c r="AT285" s="70">
        <f>A125583776K_Latest</f>
        <v>8.7999999999999995E-2</v>
      </c>
      <c r="AU285" s="70">
        <f>A125578160T_Latest</f>
        <v>0</v>
      </c>
      <c r="AV285" s="70">
        <f>A125586584W_Latest</f>
        <v>0.217</v>
      </c>
      <c r="AW285" s="70">
        <f>A125589392J_Latest</f>
        <v>0.27700000000000002</v>
      </c>
      <c r="AX285" s="70">
        <f>A125580968X_Latest</f>
        <v>0.58099999999999996</v>
      </c>
      <c r="AY285" s="70">
        <f>A125580969A_Latest</f>
        <v>36.337000000000003</v>
      </c>
      <c r="AZ285" s="70">
        <f>A125582528F_Latest</f>
        <v>0.29499999999999998</v>
      </c>
      <c r="BA285" s="70">
        <f>A125576912K_Latest</f>
        <v>0.97</v>
      </c>
      <c r="BB285" s="70">
        <f>A125585336T_Latest</f>
        <v>0</v>
      </c>
      <c r="BC285" s="70">
        <f>A125588144C_Latest</f>
        <v>0.67900000000000005</v>
      </c>
      <c r="BD285" s="70">
        <f>A125579720W_Latest</f>
        <v>1.944</v>
      </c>
      <c r="BE285" s="70">
        <f>A125579721X_Latest</f>
        <v>8</v>
      </c>
    </row>
    <row r="286" spans="1:57" hidden="1">
      <c r="A286" s="58"/>
      <c r="B286" s="57" t="s">
        <v>12707</v>
      </c>
      <c r="C286" s="66">
        <v>78</v>
      </c>
      <c r="D286" s="70">
        <f>A125582336L_Latest</f>
        <v>6.351</v>
      </c>
      <c r="E286" s="70">
        <f>A125576720T_Latest</f>
        <v>14.1</v>
      </c>
      <c r="F286" s="70">
        <f>A125585144X_Latest</f>
        <v>14.391999999999999</v>
      </c>
      <c r="G286" s="70">
        <f>A125587952J_Latest</f>
        <v>24.629000000000001</v>
      </c>
      <c r="H286" s="70">
        <f>A125579528W_Latest</f>
        <v>59.472000000000001</v>
      </c>
      <c r="I286" s="70">
        <f>A125579529X_Latest</f>
        <v>26</v>
      </c>
      <c r="J286" s="70">
        <f>A125584208F_Latest</f>
        <v>3.5840000000000001</v>
      </c>
      <c r="K286" s="70">
        <f>A125578592W_Latest</f>
        <v>7.1719999999999997</v>
      </c>
      <c r="L286" s="70">
        <f>A125587016T_Latest</f>
        <v>3.5470000000000002</v>
      </c>
      <c r="M286" s="70">
        <f>A125589824A_Latest</f>
        <v>10.18</v>
      </c>
      <c r="N286" s="70">
        <f>A125581400A_Latest</f>
        <v>24.481999999999999</v>
      </c>
      <c r="O286" s="70">
        <f>A125581401C_Latest</f>
        <v>27.536000000000001</v>
      </c>
      <c r="P286" s="70">
        <f>A125582960T_Latest</f>
        <v>0.85799999999999998</v>
      </c>
      <c r="Q286" s="70">
        <f>A125577344T_Latest</f>
        <v>2.081</v>
      </c>
      <c r="R286" s="70">
        <f>A125585768W_Latest</f>
        <v>5.8209999999999997</v>
      </c>
      <c r="S286" s="70">
        <f>A125588576J_Latest</f>
        <v>5.1150000000000002</v>
      </c>
      <c r="T286" s="70">
        <f>A125580152J_Latest</f>
        <v>13.875</v>
      </c>
      <c r="U286" s="70">
        <f>A125580153K_Latest</f>
        <v>24.486000000000001</v>
      </c>
      <c r="V286" s="70">
        <f>A125584520X_Latest</f>
        <v>0.70299999999999996</v>
      </c>
      <c r="W286" s="70">
        <f>A125578904W_Latest</f>
        <v>1.419</v>
      </c>
      <c r="X286" s="70">
        <f>A125587328C_Latest</f>
        <v>2.016</v>
      </c>
      <c r="Y286" s="70">
        <f>A125590136V_Latest</f>
        <v>4.5389999999999997</v>
      </c>
      <c r="Z286" s="70">
        <f>A125581712L_Latest</f>
        <v>8.6760000000000002</v>
      </c>
      <c r="AA286" s="70">
        <f>A125581713R_Latest</f>
        <v>49.677999999999997</v>
      </c>
      <c r="AB286" s="70">
        <f>A125584832K_Latest</f>
        <v>0.35199999999999998</v>
      </c>
      <c r="AC286" s="70">
        <f>A125579216K_Latest</f>
        <v>0.66300000000000003</v>
      </c>
      <c r="AD286" s="70">
        <f>A125587640W_Latest</f>
        <v>0.65100000000000002</v>
      </c>
      <c r="AE286" s="70">
        <f>A125590448F_Latest</f>
        <v>2.3420000000000001</v>
      </c>
      <c r="AF286" s="70">
        <f>A125582024A_Latest</f>
        <v>4.0069999999999997</v>
      </c>
      <c r="AG286" s="70">
        <f>A125582025C_Latest</f>
        <v>52</v>
      </c>
      <c r="AH286" s="70">
        <f>A125583272F_Latest</f>
        <v>0.76800000000000002</v>
      </c>
      <c r="AI286" s="70">
        <f>A125577656C_Latest</f>
        <v>1.7729999999999999</v>
      </c>
      <c r="AJ286" s="70">
        <f>A125586080T_Latest</f>
        <v>1.806</v>
      </c>
      <c r="AK286" s="70">
        <f>A125588888V_Latest</f>
        <v>1.9670000000000001</v>
      </c>
      <c r="AL286" s="70">
        <f>A125580464V_Latest</f>
        <v>6.3140000000000001</v>
      </c>
      <c r="AM286" s="70">
        <f>A125580465W_Latest</f>
        <v>18.788</v>
      </c>
      <c r="AN286" s="70">
        <f>A125583584T_Latest</f>
        <v>0</v>
      </c>
      <c r="AO286" s="70">
        <f>A125577968R_Latest</f>
        <v>0.23100000000000001</v>
      </c>
      <c r="AP286" s="70">
        <f>A125586392C_Latest</f>
        <v>0.39600000000000002</v>
      </c>
      <c r="AQ286" s="70">
        <f>A125589200C_Latest</f>
        <v>0.41899999999999998</v>
      </c>
      <c r="AR286" s="70">
        <f>A125580776F_Latest</f>
        <v>1.046</v>
      </c>
      <c r="AS286" s="70">
        <f>A125580777J_Latest</f>
        <v>26</v>
      </c>
      <c r="AT286" s="70">
        <f>A125583896C_Latest</f>
        <v>8.7999999999999995E-2</v>
      </c>
      <c r="AU286" s="70">
        <f>A125578280K_Latest</f>
        <v>0</v>
      </c>
      <c r="AV286" s="70">
        <f>A125586704C_Latest</f>
        <v>0.156</v>
      </c>
      <c r="AW286" s="70">
        <f>A125589512R_Latest</f>
        <v>6.7000000000000004E-2</v>
      </c>
      <c r="AX286" s="70">
        <f>A125581088V_Latest</f>
        <v>0.31</v>
      </c>
      <c r="AY286" s="70">
        <f>A125581089W_Latest</f>
        <v>23.202999999999999</v>
      </c>
      <c r="AZ286" s="70">
        <f>A125582648X_Latest</f>
        <v>0</v>
      </c>
      <c r="BA286" s="70">
        <f>A125577032F_Latest</f>
        <v>0.76100000000000001</v>
      </c>
      <c r="BB286" s="70">
        <f>A125585456K_Latest</f>
        <v>0</v>
      </c>
      <c r="BC286" s="70">
        <f>A125588264W_Latest</f>
        <v>0</v>
      </c>
      <c r="BD286" s="70">
        <f>A125579840R_Latest</f>
        <v>0.76100000000000001</v>
      </c>
      <c r="BE286" s="70">
        <f>A125579841T_Latest</f>
        <v>8</v>
      </c>
    </row>
    <row r="287" spans="1:57" hidden="1">
      <c r="A287" s="58"/>
      <c r="B287" s="57" t="s">
        <v>12708</v>
      </c>
      <c r="C287" s="66">
        <v>79</v>
      </c>
      <c r="D287" s="70">
        <f>A125582344L_Latest</f>
        <v>7.55</v>
      </c>
      <c r="E287" s="70">
        <f>A125576728K_Latest</f>
        <v>5.976</v>
      </c>
      <c r="F287" s="70">
        <f>A125585152X_Latest</f>
        <v>14.728999999999999</v>
      </c>
      <c r="G287" s="70">
        <f>A125587960J_Latest</f>
        <v>30.312000000000001</v>
      </c>
      <c r="H287" s="70">
        <f>A125579536W_Latest</f>
        <v>58.567</v>
      </c>
      <c r="I287" s="70">
        <f>A125579537X_Latest</f>
        <v>52</v>
      </c>
      <c r="J287" s="70">
        <f>A125584216F_Latest</f>
        <v>2.09</v>
      </c>
      <c r="K287" s="70">
        <f>A125578600K_Latest</f>
        <v>0.74199999999999999</v>
      </c>
      <c r="L287" s="70">
        <f>A125587024T_Latest</f>
        <v>5.9930000000000003</v>
      </c>
      <c r="M287" s="70">
        <f>A125589832A_Latest</f>
        <v>9.9949999999999992</v>
      </c>
      <c r="N287" s="70">
        <f>A125581408V_Latest</f>
        <v>18.821000000000002</v>
      </c>
      <c r="O287" s="70">
        <f>A125581409W_Latest</f>
        <v>52</v>
      </c>
      <c r="P287" s="70">
        <f>A125582968K_Latest</f>
        <v>0.84599999999999997</v>
      </c>
      <c r="Q287" s="70">
        <f>A125577352T_Latest</f>
        <v>2.2360000000000002</v>
      </c>
      <c r="R287" s="70">
        <f>A125585776W_Latest</f>
        <v>3.28</v>
      </c>
      <c r="S287" s="70">
        <f>A125588584J_Latest</f>
        <v>9.2880000000000003</v>
      </c>
      <c r="T287" s="70">
        <f>A125580160J_Latest</f>
        <v>15.65</v>
      </c>
      <c r="U287" s="70">
        <f>A125580161K_Latest</f>
        <v>52</v>
      </c>
      <c r="V287" s="70">
        <f>A125584528T_Latest</f>
        <v>2.754</v>
      </c>
      <c r="W287" s="70">
        <f>A125578912W_Latest</f>
        <v>1.1739999999999999</v>
      </c>
      <c r="X287" s="70">
        <f>A125587336C_Latest</f>
        <v>2.6469999999999998</v>
      </c>
      <c r="Y287" s="70">
        <f>A125590144V_Latest</f>
        <v>7.44</v>
      </c>
      <c r="Z287" s="70">
        <f>A125581720L_Latest</f>
        <v>14.015000000000001</v>
      </c>
      <c r="AA287" s="70">
        <f>A125581721R_Latest</f>
        <v>52</v>
      </c>
      <c r="AB287" s="70">
        <f>A125584840K_Latest</f>
        <v>0.63</v>
      </c>
      <c r="AC287" s="70">
        <f>A125579224K_Latest</f>
        <v>0.79600000000000004</v>
      </c>
      <c r="AD287" s="70">
        <f>A125587648R_Latest</f>
        <v>1.7110000000000001</v>
      </c>
      <c r="AE287" s="70">
        <f>A125590456F_Latest</f>
        <v>1.4910000000000001</v>
      </c>
      <c r="AF287" s="70">
        <f>A125582032A_Latest</f>
        <v>4.6289999999999996</v>
      </c>
      <c r="AG287" s="70">
        <f>A125582033C_Latest</f>
        <v>17</v>
      </c>
      <c r="AH287" s="70">
        <f>A125583280F_Latest</f>
        <v>0.71499999999999997</v>
      </c>
      <c r="AI287" s="70">
        <f>A125577664C_Latest</f>
        <v>0.81799999999999995</v>
      </c>
      <c r="AJ287" s="70">
        <f>A125586088K_Latest</f>
        <v>0.90800000000000003</v>
      </c>
      <c r="AK287" s="70">
        <f>A125588896V_Latest</f>
        <v>0.98099999999999998</v>
      </c>
      <c r="AL287" s="70">
        <f>A125580472V_Latest</f>
        <v>3.423</v>
      </c>
      <c r="AM287" s="70">
        <f>A125580473W_Latest</f>
        <v>11.942</v>
      </c>
      <c r="AN287" s="70">
        <f>A125583592T_Latest</f>
        <v>0.219</v>
      </c>
      <c r="AO287" s="70">
        <f>A125577976R_Latest</f>
        <v>0</v>
      </c>
      <c r="AP287" s="70">
        <f>A125586400T_Latest</f>
        <v>0.13</v>
      </c>
      <c r="AQ287" s="70">
        <f>A125589208W_Latest</f>
        <v>0.22700000000000001</v>
      </c>
      <c r="AR287" s="70">
        <f>A125580784F_Latest</f>
        <v>0.57499999999999996</v>
      </c>
      <c r="AS287" s="70">
        <f>A125580785J_Latest</f>
        <v>49.057000000000002</v>
      </c>
      <c r="AT287" s="70">
        <f>A125583904T_Latest</f>
        <v>0</v>
      </c>
      <c r="AU287" s="70">
        <f>A125578288C_Latest</f>
        <v>0</v>
      </c>
      <c r="AV287" s="70">
        <f>A125586712C_Latest</f>
        <v>6.0999999999999999E-2</v>
      </c>
      <c r="AW287" s="70">
        <f>A125589520R_Latest</f>
        <v>0.21</v>
      </c>
      <c r="AX287" s="70">
        <f>A125581096V_Latest</f>
        <v>0.27100000000000002</v>
      </c>
      <c r="AY287" s="70">
        <f>A125581097W_Latest</f>
        <v>112.563</v>
      </c>
      <c r="AZ287" s="70">
        <f>A125582656X_Latest</f>
        <v>0.29499999999999998</v>
      </c>
      <c r="BA287" s="70">
        <f>A125577040F_Latest</f>
        <v>0.20899999999999999</v>
      </c>
      <c r="BB287" s="70">
        <f>A125585464K_Latest</f>
        <v>0</v>
      </c>
      <c r="BC287" s="70">
        <f>A125588272W_Latest</f>
        <v>0.67900000000000005</v>
      </c>
      <c r="BD287" s="70">
        <f>A125579848J_Latest</f>
        <v>1.1830000000000001</v>
      </c>
      <c r="BE287" s="70">
        <f>A125579849K_Latest</f>
        <v>52.747999999999998</v>
      </c>
    </row>
    <row r="288" spans="1:57" hidden="1">
      <c r="A288" s="58"/>
      <c r="B288" s="56" t="s">
        <v>12709</v>
      </c>
      <c r="C288" s="66">
        <v>80</v>
      </c>
      <c r="D288" s="70">
        <f>A125582464F_Latest</f>
        <v>0</v>
      </c>
      <c r="E288" s="70">
        <f>A125576848C_Latest</f>
        <v>2</v>
      </c>
      <c r="F288" s="70">
        <f>A125585272T_Latest</f>
        <v>2.0459999999999998</v>
      </c>
      <c r="G288" s="70">
        <f>A125588080C_Latest</f>
        <v>3.0339999999999998</v>
      </c>
      <c r="H288" s="70">
        <f>A125579656R_Latest</f>
        <v>7.0810000000000004</v>
      </c>
      <c r="I288" s="70">
        <f>A125579657T_Latest</f>
        <v>26</v>
      </c>
      <c r="J288" s="70">
        <f>A125584336X_Latest</f>
        <v>0</v>
      </c>
      <c r="K288" s="70">
        <f>A125578720C_Latest</f>
        <v>0.73799999999999999</v>
      </c>
      <c r="L288" s="70">
        <f>A125587144K_Latest</f>
        <v>0.77100000000000002</v>
      </c>
      <c r="M288" s="70">
        <f>A125589952V_Latest</f>
        <v>0</v>
      </c>
      <c r="N288" s="70">
        <f>A125581528L_Latest</f>
        <v>1.508</v>
      </c>
      <c r="O288" s="70">
        <f>A125581529R_Latest</f>
        <v>17.687000000000001</v>
      </c>
      <c r="P288" s="70">
        <f>A125583088F_Latest</f>
        <v>0</v>
      </c>
      <c r="Q288" s="70">
        <f>A125577472K_Latest</f>
        <v>0.70299999999999996</v>
      </c>
      <c r="R288" s="70">
        <f>A125585896R_Latest</f>
        <v>1.2749999999999999</v>
      </c>
      <c r="S288" s="70">
        <f>A125588704R_Latest</f>
        <v>0.47699999999999998</v>
      </c>
      <c r="T288" s="70">
        <f>A125580280A_Latest</f>
        <v>2.4550000000000001</v>
      </c>
      <c r="U288" s="70">
        <f>A125580281C_Latest</f>
        <v>15.102</v>
      </c>
      <c r="V288" s="70">
        <f>A125584648K_Latest</f>
        <v>0</v>
      </c>
      <c r="W288" s="70">
        <f>A125579032T_Latest</f>
        <v>0</v>
      </c>
      <c r="X288" s="70">
        <f>A125587456W_Latest</f>
        <v>0</v>
      </c>
      <c r="Y288" s="70">
        <f>A125590264L_Latest</f>
        <v>0.58799999999999997</v>
      </c>
      <c r="Z288" s="70">
        <f>A125581840F_Latest</f>
        <v>0.58799999999999997</v>
      </c>
      <c r="AA288" s="70">
        <f>A125581841J_Latest</f>
        <v>0</v>
      </c>
      <c r="AB288" s="70">
        <f>A125584960C_Latest</f>
        <v>0</v>
      </c>
      <c r="AC288" s="70">
        <f>A125579344C_Latest</f>
        <v>0.38600000000000001</v>
      </c>
      <c r="AD288" s="70">
        <f>A125587768J_Latest</f>
        <v>0</v>
      </c>
      <c r="AE288" s="70">
        <f>A125590576X_Latest</f>
        <v>1.482</v>
      </c>
      <c r="AF288" s="70">
        <f>A125582152V_Latest</f>
        <v>1.8680000000000001</v>
      </c>
      <c r="AG288" s="70">
        <f>A125582153W_Latest</f>
        <v>104</v>
      </c>
      <c r="AH288" s="70">
        <f>A125583400L_Latest</f>
        <v>0</v>
      </c>
      <c r="AI288" s="70">
        <f>A125577784W_Latest</f>
        <v>0</v>
      </c>
      <c r="AJ288" s="70">
        <f>A125586208T_Latest</f>
        <v>0</v>
      </c>
      <c r="AK288" s="70">
        <f>A125589016C_Latest</f>
        <v>0</v>
      </c>
      <c r="AL288" s="70">
        <f>A125580592L_Latest</f>
        <v>0</v>
      </c>
      <c r="AM288" s="70">
        <f>A125580593R_Latest</f>
        <v>0</v>
      </c>
      <c r="AN288" s="70">
        <f>A125583712X_Latest</f>
        <v>0</v>
      </c>
      <c r="AO288" s="70">
        <f>A125578096K_Latest</f>
        <v>0.17399999999999999</v>
      </c>
      <c r="AP288" s="70">
        <f>A125586520K_Latest</f>
        <v>0</v>
      </c>
      <c r="AQ288" s="70">
        <f>A125589328R_Latest</f>
        <v>0.153</v>
      </c>
      <c r="AR288" s="70">
        <f>A125580904L_Latest</f>
        <v>0.32600000000000001</v>
      </c>
      <c r="AS288" s="70">
        <f>A125580905R_Latest</f>
        <v>28.050999999999998</v>
      </c>
      <c r="AT288" s="70">
        <f>A125584024L_Latest</f>
        <v>0</v>
      </c>
      <c r="AU288" s="70">
        <f>A125578408K_Latest</f>
        <v>0</v>
      </c>
      <c r="AV288" s="70">
        <f>A125586832W_Latest</f>
        <v>0</v>
      </c>
      <c r="AW288" s="70">
        <f>A125589640J_Latest</f>
        <v>0</v>
      </c>
      <c r="AX288" s="70">
        <f>A125581216A_Latest</f>
        <v>0</v>
      </c>
      <c r="AY288" s="70">
        <f>A125581217C_Latest</f>
        <v>0</v>
      </c>
      <c r="AZ288" s="70">
        <f>A125582776T_Latest</f>
        <v>0</v>
      </c>
      <c r="BA288" s="70">
        <f>A125577160X_Latest</f>
        <v>0</v>
      </c>
      <c r="BB288" s="70">
        <f>A125585584C_Latest</f>
        <v>0</v>
      </c>
      <c r="BC288" s="70">
        <f>A125588392R_Latest</f>
        <v>0.33500000000000002</v>
      </c>
      <c r="BD288" s="70">
        <f>A125579968A_Latest</f>
        <v>0.33500000000000002</v>
      </c>
      <c r="BE288" s="70">
        <f>A125579969C_Latest</f>
        <v>0</v>
      </c>
    </row>
    <row r="289" spans="1:57" hidden="1">
      <c r="A289" s="58"/>
      <c r="B289" s="56" t="s">
        <v>12710</v>
      </c>
      <c r="C289" s="66">
        <v>81</v>
      </c>
      <c r="D289" s="70">
        <f>A125582176L_Latest</f>
        <v>6.7229999999999999</v>
      </c>
      <c r="E289" s="70">
        <f>A125576560T_Latest</f>
        <v>13.489000000000001</v>
      </c>
      <c r="F289" s="70">
        <f>A125584984W_Latest</f>
        <v>21.2</v>
      </c>
      <c r="G289" s="70">
        <f>A125587792J_Latest</f>
        <v>26.611000000000001</v>
      </c>
      <c r="H289" s="70">
        <f>A125579368W_Latest</f>
        <v>68.024000000000001</v>
      </c>
      <c r="I289" s="70">
        <f>A125579369X_Latest</f>
        <v>26</v>
      </c>
      <c r="J289" s="70">
        <f>A125584048F_Latest</f>
        <v>2.7170000000000001</v>
      </c>
      <c r="K289" s="70">
        <f>A125578432K_Latest</f>
        <v>3.222</v>
      </c>
      <c r="L289" s="70">
        <f>A125586856R_Latest</f>
        <v>3.4380000000000002</v>
      </c>
      <c r="M289" s="70">
        <f>A125589664A_Latest</f>
        <v>7.234</v>
      </c>
      <c r="N289" s="70">
        <f>A125581240A_Latest</f>
        <v>16.611000000000001</v>
      </c>
      <c r="O289" s="70">
        <f>A125581241C_Latest</f>
        <v>20.954999999999998</v>
      </c>
      <c r="P289" s="70">
        <f>A125582800F_Latest</f>
        <v>1.2330000000000001</v>
      </c>
      <c r="Q289" s="70">
        <f>A125577184T_Latest</f>
        <v>2.6309999999999998</v>
      </c>
      <c r="R289" s="70">
        <f>A125585608K_Latest</f>
        <v>8.468</v>
      </c>
      <c r="S289" s="70">
        <f>A125588416W_Latest</f>
        <v>8.9930000000000003</v>
      </c>
      <c r="T289" s="70">
        <f>A125579992A_Latest</f>
        <v>21.324999999999999</v>
      </c>
      <c r="U289" s="70">
        <f>A125579993C_Latest</f>
        <v>25.53</v>
      </c>
      <c r="V289" s="70">
        <f>A125584360X_Latest</f>
        <v>0</v>
      </c>
      <c r="W289" s="70">
        <f>A125578744W_Latest</f>
        <v>6.2030000000000003</v>
      </c>
      <c r="X289" s="70">
        <f>A125587168C_Latest</f>
        <v>4.452</v>
      </c>
      <c r="Y289" s="70">
        <f>A125589976L_Latest</f>
        <v>5.5730000000000004</v>
      </c>
      <c r="Z289" s="70">
        <f>A125581552L_Latest</f>
        <v>16.228000000000002</v>
      </c>
      <c r="AA289" s="70">
        <f>A125581553R_Latest</f>
        <v>19.852</v>
      </c>
      <c r="AB289" s="70">
        <f>A125584672K_Latest</f>
        <v>0.98499999999999999</v>
      </c>
      <c r="AC289" s="70">
        <f>A125579056K_Latest</f>
        <v>0.71199999999999997</v>
      </c>
      <c r="AD289" s="70">
        <f>A125587480W_Latest</f>
        <v>1.833</v>
      </c>
      <c r="AE289" s="70">
        <f>A125590288F_Latest</f>
        <v>3.0030000000000001</v>
      </c>
      <c r="AF289" s="70">
        <f>A125581864X_Latest</f>
        <v>6.5330000000000004</v>
      </c>
      <c r="AG289" s="70">
        <f>A125581865A_Latest</f>
        <v>47.637999999999998</v>
      </c>
      <c r="AH289" s="70">
        <f>A125583112V_Latest</f>
        <v>1.788</v>
      </c>
      <c r="AI289" s="70">
        <f>A125577496C_Latest</f>
        <v>0.66300000000000003</v>
      </c>
      <c r="AJ289" s="70">
        <f>A125585920C_Latest</f>
        <v>1.8959999999999999</v>
      </c>
      <c r="AK289" s="70">
        <f>A125588728J_Latest</f>
        <v>1.359</v>
      </c>
      <c r="AL289" s="70">
        <f>A125580304J_Latest</f>
        <v>5.7050000000000001</v>
      </c>
      <c r="AM289" s="70">
        <f>A125580305K_Latest</f>
        <v>15.502000000000001</v>
      </c>
      <c r="AN289" s="70">
        <f>A125583424F_Latest</f>
        <v>0</v>
      </c>
      <c r="AO289" s="70">
        <f>A125577808C_Latest</f>
        <v>0</v>
      </c>
      <c r="AP289" s="70">
        <f>A125586232T_Latest</f>
        <v>0.78800000000000003</v>
      </c>
      <c r="AQ289" s="70">
        <f>A125589040C_Latest</f>
        <v>9.0999999999999998E-2</v>
      </c>
      <c r="AR289" s="70">
        <f>A125580616V_Latest</f>
        <v>0.878</v>
      </c>
      <c r="AS289" s="70">
        <f>A125580617W_Latest</f>
        <v>40.597999999999999</v>
      </c>
      <c r="AT289" s="70">
        <f>A125583736T_Latest</f>
        <v>0</v>
      </c>
      <c r="AU289" s="70">
        <f>A125578120X_Latest</f>
        <v>5.8999999999999997E-2</v>
      </c>
      <c r="AV289" s="70">
        <f>A125586544C_Latest</f>
        <v>6.3E-2</v>
      </c>
      <c r="AW289" s="70">
        <f>A125589352R_Latest</f>
        <v>0.10299999999999999</v>
      </c>
      <c r="AX289" s="70">
        <f>A125580928F_Latest</f>
        <v>0.22600000000000001</v>
      </c>
      <c r="AY289" s="70">
        <f>A125580929J_Latest</f>
        <v>37.883000000000003</v>
      </c>
      <c r="AZ289" s="70">
        <f>A125582488X_Latest</f>
        <v>0</v>
      </c>
      <c r="BA289" s="70">
        <f>A125576872C_Latest</f>
        <v>0</v>
      </c>
      <c r="BB289" s="70">
        <f>A125585296K_Latest</f>
        <v>0.26300000000000001</v>
      </c>
      <c r="BC289" s="70">
        <f>A125588104K_Latest</f>
        <v>0.255</v>
      </c>
      <c r="BD289" s="70">
        <f>A125579680R_Latest</f>
        <v>0.51800000000000002</v>
      </c>
      <c r="BE289" s="70">
        <f>A125579681T_Latest</f>
        <v>38.780999999999999</v>
      </c>
    </row>
    <row r="290" spans="1:57" hidden="1">
      <c r="A290" s="59"/>
      <c r="B290" s="56" t="s">
        <v>12711</v>
      </c>
      <c r="C290" s="66">
        <v>82</v>
      </c>
      <c r="D290" s="70">
        <f>A125582448F_Latest</f>
        <v>8.1460000000000008</v>
      </c>
      <c r="E290" s="70">
        <f>A125576832K_Latest</f>
        <v>17.553999999999998</v>
      </c>
      <c r="F290" s="70">
        <f>A125585256T_Latest</f>
        <v>25.181999999999999</v>
      </c>
      <c r="G290" s="70">
        <f>A125588064C_Latest</f>
        <v>38.621000000000002</v>
      </c>
      <c r="H290" s="70">
        <f>A125579640W_Latest</f>
        <v>89.503</v>
      </c>
      <c r="I290" s="70">
        <f>A125579641X_Latest</f>
        <v>34</v>
      </c>
      <c r="J290" s="70">
        <f>A125584320F_Latest</f>
        <v>1.042</v>
      </c>
      <c r="K290" s="70">
        <f>A125578704C_Latest</f>
        <v>8.2219999999999995</v>
      </c>
      <c r="L290" s="70">
        <f>A125587128K_Latest</f>
        <v>7.96</v>
      </c>
      <c r="M290" s="70">
        <f>A125589936V_Latest</f>
        <v>10.039</v>
      </c>
      <c r="N290" s="70">
        <f>A125581512V_Latest</f>
        <v>27.262</v>
      </c>
      <c r="O290" s="70">
        <f>A125581513W_Latest</f>
        <v>26</v>
      </c>
      <c r="P290" s="70">
        <f>A125583072L_Latest</f>
        <v>1.55</v>
      </c>
      <c r="Q290" s="70">
        <f>A125577456K_Latest</f>
        <v>4.2480000000000002</v>
      </c>
      <c r="R290" s="70">
        <f>A125585880W_Latest</f>
        <v>7.7309999999999999</v>
      </c>
      <c r="S290" s="70">
        <f>A125588688A_Latest</f>
        <v>9.3059999999999992</v>
      </c>
      <c r="T290" s="70">
        <f>A125580264A_Latest</f>
        <v>22.835000000000001</v>
      </c>
      <c r="U290" s="70">
        <f>A125580265C_Latest</f>
        <v>34.284999999999997</v>
      </c>
      <c r="V290" s="70">
        <f>A125584632T_Latest</f>
        <v>3.91</v>
      </c>
      <c r="W290" s="70">
        <f>A125579016T_Latest</f>
        <v>1.6240000000000001</v>
      </c>
      <c r="X290" s="70">
        <f>A125587440C_Latest</f>
        <v>4.7460000000000004</v>
      </c>
      <c r="Y290" s="70">
        <f>A125590248L_Latest</f>
        <v>9.7870000000000008</v>
      </c>
      <c r="Z290" s="70">
        <f>A125581824F_Latest</f>
        <v>20.067</v>
      </c>
      <c r="AA290" s="70">
        <f>A125581825J_Latest</f>
        <v>26.209</v>
      </c>
      <c r="AB290" s="70">
        <f>A125584944C_Latest</f>
        <v>0.96499999999999997</v>
      </c>
      <c r="AC290" s="70">
        <f>A125579328C_Latest</f>
        <v>1.7250000000000001</v>
      </c>
      <c r="AD290" s="70">
        <f>A125587752R_Latest</f>
        <v>0.98099999999999998</v>
      </c>
      <c r="AE290" s="70">
        <f>A125590560F_Latest</f>
        <v>3.9319999999999999</v>
      </c>
      <c r="AF290" s="70">
        <f>A125582136V_Latest</f>
        <v>7.6029999999999998</v>
      </c>
      <c r="AG290" s="70">
        <f>A125582137W_Latest</f>
        <v>47.875999999999998</v>
      </c>
      <c r="AH290" s="70">
        <f>A125583384X_Latest</f>
        <v>0.48199999999999998</v>
      </c>
      <c r="AI290" s="70">
        <f>A125577768W_Latest</f>
        <v>1.0329999999999999</v>
      </c>
      <c r="AJ290" s="70">
        <f>A125586192K_Latest</f>
        <v>2.5070000000000001</v>
      </c>
      <c r="AK290" s="70">
        <f>A125589000K_Latest</f>
        <v>3.238</v>
      </c>
      <c r="AL290" s="70">
        <f>A125580576L_Latest</f>
        <v>7.2590000000000003</v>
      </c>
      <c r="AM290" s="70">
        <f>A125580577R_Latest</f>
        <v>49.948999999999998</v>
      </c>
      <c r="AN290" s="70">
        <f>A125583696K_Latest</f>
        <v>9.7000000000000003E-2</v>
      </c>
      <c r="AO290" s="70">
        <f>A125578080T_Latest</f>
        <v>0.50600000000000001</v>
      </c>
      <c r="AP290" s="70">
        <f>A125586504K_Latest</f>
        <v>0.56200000000000006</v>
      </c>
      <c r="AQ290" s="70">
        <f>A125589312W_Latest</f>
        <v>0.83899999999999997</v>
      </c>
      <c r="AR290" s="70">
        <f>A125580888X_Latest</f>
        <v>2.004</v>
      </c>
      <c r="AS290" s="70">
        <f>A125580889A_Latest</f>
        <v>34.334000000000003</v>
      </c>
      <c r="AT290" s="70">
        <f>A125584008L_Latest</f>
        <v>0.10100000000000001</v>
      </c>
      <c r="AU290" s="70">
        <f>A125578392C_Latest</f>
        <v>0</v>
      </c>
      <c r="AV290" s="70">
        <f>A125586816W_Latest</f>
        <v>0</v>
      </c>
      <c r="AW290" s="70">
        <f>A125589624J_Latest</f>
        <v>0.56000000000000005</v>
      </c>
      <c r="AX290" s="70">
        <f>A125581200J_Latest</f>
        <v>0.66100000000000003</v>
      </c>
      <c r="AY290" s="70">
        <f>A125581201K_Latest</f>
        <v>76.186999999999998</v>
      </c>
      <c r="AZ290" s="70">
        <f>A125582760X_Latest</f>
        <v>0</v>
      </c>
      <c r="BA290" s="70">
        <f>A125577144X_Latest</f>
        <v>0.19600000000000001</v>
      </c>
      <c r="BB290" s="70">
        <f>A125585568C_Latest</f>
        <v>0.69499999999999995</v>
      </c>
      <c r="BC290" s="70">
        <f>A125588376R_Latest</f>
        <v>0.92100000000000004</v>
      </c>
      <c r="BD290" s="70">
        <f>A125579952J_Latest</f>
        <v>1.8109999999999999</v>
      </c>
      <c r="BE290" s="70">
        <f>A125579953K_Latest</f>
        <v>64.171000000000006</v>
      </c>
    </row>
    <row r="291" spans="1:57" hidden="1">
      <c r="A291" s="58"/>
      <c r="B291" s="56" t="s">
        <v>12712</v>
      </c>
      <c r="C291" s="66">
        <v>83</v>
      </c>
      <c r="D291" s="70">
        <f>A125582456F_Latest</f>
        <v>2.7090000000000001</v>
      </c>
      <c r="E291" s="70">
        <f>A125576840K_Latest</f>
        <v>2.9260000000000002</v>
      </c>
      <c r="F291" s="70">
        <f>A125585264T_Latest</f>
        <v>5.9210000000000003</v>
      </c>
      <c r="G291" s="70">
        <f>A125588072C_Latest</f>
        <v>4.5199999999999996</v>
      </c>
      <c r="H291" s="70">
        <f>A125579648R_Latest</f>
        <v>16.077000000000002</v>
      </c>
      <c r="I291" s="70">
        <f>A125579649T_Latest</f>
        <v>25.585999999999999</v>
      </c>
      <c r="J291" s="70">
        <f>A125584328X_Latest</f>
        <v>0</v>
      </c>
      <c r="K291" s="70">
        <f>A125578712C_Latest</f>
        <v>0</v>
      </c>
      <c r="L291" s="70">
        <f>A125587136K_Latest</f>
        <v>1.665</v>
      </c>
      <c r="M291" s="70">
        <f>A125589944V_Latest</f>
        <v>0.92700000000000005</v>
      </c>
      <c r="N291" s="70">
        <f>A125581520V_Latest</f>
        <v>2.5920000000000001</v>
      </c>
      <c r="O291" s="70">
        <f>A125581521W_Latest</f>
        <v>38.591000000000001</v>
      </c>
      <c r="P291" s="70">
        <f>A125583080L_Latest</f>
        <v>0.90800000000000003</v>
      </c>
      <c r="Q291" s="70">
        <f>A125577464K_Latest</f>
        <v>1.5349999999999999</v>
      </c>
      <c r="R291" s="70">
        <f>A125585888R_Latest</f>
        <v>2.3679999999999999</v>
      </c>
      <c r="S291" s="70">
        <f>A125588696A_Latest</f>
        <v>1.47</v>
      </c>
      <c r="T291" s="70">
        <f>A125580272A_Latest</f>
        <v>6.2809999999999997</v>
      </c>
      <c r="U291" s="70">
        <f>A125580273C_Latest</f>
        <v>20.55</v>
      </c>
      <c r="V291" s="70">
        <f>A125584640T_Latest</f>
        <v>1.8009999999999999</v>
      </c>
      <c r="W291" s="70">
        <f>A125579024T_Latest</f>
        <v>0.77500000000000002</v>
      </c>
      <c r="X291" s="70">
        <f>A125587448W_Latest</f>
        <v>1.494</v>
      </c>
      <c r="Y291" s="70">
        <f>A125590256L_Latest</f>
        <v>1.4259999999999999</v>
      </c>
      <c r="Z291" s="70">
        <f>A125581832F_Latest</f>
        <v>5.4960000000000004</v>
      </c>
      <c r="AA291" s="70">
        <f>A125581833J_Latest</f>
        <v>19.582999999999998</v>
      </c>
      <c r="AB291" s="70">
        <f>A125584952C_Latest</f>
        <v>0</v>
      </c>
      <c r="AC291" s="70">
        <f>A125579336C_Latest</f>
        <v>0.32200000000000001</v>
      </c>
      <c r="AD291" s="70">
        <f>A125587760R_Latest</f>
        <v>0</v>
      </c>
      <c r="AE291" s="70">
        <f>A125590568X_Latest</f>
        <v>0.37</v>
      </c>
      <c r="AF291" s="70">
        <f>A125582144V_Latest</f>
        <v>0.69199999999999995</v>
      </c>
      <c r="AG291" s="70">
        <f>A125582145W_Latest</f>
        <v>47.279000000000003</v>
      </c>
      <c r="AH291" s="70">
        <f>A125583392X_Latest</f>
        <v>0</v>
      </c>
      <c r="AI291" s="70">
        <f>A125577776W_Latest</f>
        <v>0</v>
      </c>
      <c r="AJ291" s="70">
        <f>A125586200X_Latest</f>
        <v>0</v>
      </c>
      <c r="AK291" s="70">
        <f>A125589008C_Latest</f>
        <v>0.32700000000000001</v>
      </c>
      <c r="AL291" s="70">
        <f>A125580584L_Latest</f>
        <v>0.32700000000000001</v>
      </c>
      <c r="AM291" s="70">
        <f>A125580585R_Latest</f>
        <v>0</v>
      </c>
      <c r="AN291" s="70">
        <f>A125583704X_Latest</f>
        <v>0</v>
      </c>
      <c r="AO291" s="70">
        <f>A125578088K_Latest</f>
        <v>0</v>
      </c>
      <c r="AP291" s="70">
        <f>A125586512K_Latest</f>
        <v>0</v>
      </c>
      <c r="AQ291" s="70">
        <f>A125589320W_Latest</f>
        <v>0</v>
      </c>
      <c r="AR291" s="70">
        <f>A125580896X_Latest</f>
        <v>0</v>
      </c>
      <c r="AS291" s="70">
        <f>A125580897A_Latest</f>
        <v>0</v>
      </c>
      <c r="AT291" s="70">
        <f>A125584016L_Latest</f>
        <v>0</v>
      </c>
      <c r="AU291" s="70">
        <f>A125578400T_Latest</f>
        <v>8.5000000000000006E-2</v>
      </c>
      <c r="AV291" s="70">
        <f>A125586824W_Latest</f>
        <v>0</v>
      </c>
      <c r="AW291" s="70">
        <f>A125589632J_Latest</f>
        <v>0</v>
      </c>
      <c r="AX291" s="70">
        <f>A125581208A_Latest</f>
        <v>8.5000000000000006E-2</v>
      </c>
      <c r="AY291" s="70">
        <f>A125581209C_Latest</f>
        <v>0</v>
      </c>
      <c r="AZ291" s="70">
        <f>A125582768T_Latest</f>
        <v>0</v>
      </c>
      <c r="BA291" s="70">
        <f>A125577152X_Latest</f>
        <v>0.20899999999999999</v>
      </c>
      <c r="BB291" s="70">
        <f>A125585576C_Latest</f>
        <v>0.39400000000000002</v>
      </c>
      <c r="BC291" s="70">
        <f>A125588384R_Latest</f>
        <v>0</v>
      </c>
      <c r="BD291" s="70">
        <f>A125579960J_Latest</f>
        <v>0.60299999999999998</v>
      </c>
      <c r="BE291" s="70">
        <f>A125579961K_Latest</f>
        <v>19.064</v>
      </c>
    </row>
    <row r="292" spans="1:57" hidden="1">
      <c r="A292" s="58"/>
      <c r="B292" s="53" t="s">
        <v>12713</v>
      </c>
      <c r="C292" s="66">
        <v>84</v>
      </c>
      <c r="D292" s="70">
        <f>A125582184L_Latest</f>
        <v>5.3520000000000003</v>
      </c>
      <c r="E292" s="70">
        <f>A125576568K_Latest</f>
        <v>15.209</v>
      </c>
      <c r="F292" s="70">
        <f>A125584992W_Latest</f>
        <v>16.225999999999999</v>
      </c>
      <c r="G292" s="70">
        <f>A125587800W_Latest</f>
        <v>22.989000000000001</v>
      </c>
      <c r="H292" s="70">
        <f>A125579376W_Latest</f>
        <v>59.776000000000003</v>
      </c>
      <c r="I292" s="70">
        <f>A125579377X_Latest</f>
        <v>27.61</v>
      </c>
      <c r="J292" s="70">
        <f>A125584056F_Latest</f>
        <v>1.998</v>
      </c>
      <c r="K292" s="70">
        <f>A125578440K_Latest</f>
        <v>5.3570000000000002</v>
      </c>
      <c r="L292" s="70">
        <f>A125586864R_Latest</f>
        <v>3.6219999999999999</v>
      </c>
      <c r="M292" s="70">
        <f>A125589672A_Latest</f>
        <v>5.9359999999999999</v>
      </c>
      <c r="N292" s="70">
        <f>A125581248V_Latest</f>
        <v>16.911999999999999</v>
      </c>
      <c r="O292" s="70">
        <f>A125581249W_Latest</f>
        <v>25.54</v>
      </c>
      <c r="P292" s="70">
        <f>A125582808X_Latest</f>
        <v>1.637</v>
      </c>
      <c r="Q292" s="70">
        <f>A125577192T_Latest</f>
        <v>4.6280000000000001</v>
      </c>
      <c r="R292" s="70">
        <f>A125585616K_Latest</f>
        <v>6.593</v>
      </c>
      <c r="S292" s="70">
        <f>A125588424W_Latest</f>
        <v>8.532</v>
      </c>
      <c r="T292" s="70">
        <f>A125580000W_Latest</f>
        <v>21.390999999999998</v>
      </c>
      <c r="U292" s="70">
        <f>A125580001X_Latest</f>
        <v>29.741</v>
      </c>
      <c r="V292" s="70">
        <f>A125584368T_Latest</f>
        <v>0</v>
      </c>
      <c r="W292" s="70">
        <f>A125578752W_Latest</f>
        <v>1.4219999999999999</v>
      </c>
      <c r="X292" s="70">
        <f>A125587176C_Latest</f>
        <v>2.86</v>
      </c>
      <c r="Y292" s="70">
        <f>A125589984L_Latest</f>
        <v>5.0720000000000001</v>
      </c>
      <c r="Z292" s="70">
        <f>A125581560L_Latest</f>
        <v>9.3539999999999992</v>
      </c>
      <c r="AA292" s="70">
        <f>A125581561R_Latest</f>
        <v>51.304000000000002</v>
      </c>
      <c r="AB292" s="70">
        <f>A125584680K_Latest</f>
        <v>0.34899999999999998</v>
      </c>
      <c r="AC292" s="70">
        <f>A125579064K_Latest</f>
        <v>0.61</v>
      </c>
      <c r="AD292" s="70">
        <f>A125587488R_Latest</f>
        <v>0.71399999999999997</v>
      </c>
      <c r="AE292" s="70">
        <f>A125590296F_Latest</f>
        <v>0.58599999999999997</v>
      </c>
      <c r="AF292" s="70">
        <f>A125581872X_Latest</f>
        <v>2.2589999999999999</v>
      </c>
      <c r="AG292" s="70">
        <f>A125581873A_Latest</f>
        <v>27.279</v>
      </c>
      <c r="AH292" s="70">
        <f>A125583120V_Latest</f>
        <v>0.42599999999999999</v>
      </c>
      <c r="AI292" s="70">
        <f>A125577504T_Latest</f>
        <v>2.4809999999999999</v>
      </c>
      <c r="AJ292" s="70">
        <f>A125585928W_Latest</f>
        <v>1.802</v>
      </c>
      <c r="AK292" s="70">
        <f>A125588736J_Latest</f>
        <v>1.875</v>
      </c>
      <c r="AL292" s="70">
        <f>A125580312J_Latest</f>
        <v>6.5839999999999996</v>
      </c>
      <c r="AM292" s="70">
        <f>A125580313K_Latest</f>
        <v>15.879</v>
      </c>
      <c r="AN292" s="70">
        <f>A125583432F_Latest</f>
        <v>0.94199999999999995</v>
      </c>
      <c r="AO292" s="70">
        <f>A125577816C_Latest</f>
        <v>0.114</v>
      </c>
      <c r="AP292" s="70">
        <f>A125586240T_Latest</f>
        <v>0</v>
      </c>
      <c r="AQ292" s="70">
        <f>A125589048W_Latest</f>
        <v>0.92100000000000004</v>
      </c>
      <c r="AR292" s="70">
        <f>A125580624V_Latest</f>
        <v>1.978</v>
      </c>
      <c r="AS292" s="70">
        <f>A125580625W_Latest</f>
        <v>3.8980000000000001</v>
      </c>
      <c r="AT292" s="70">
        <f>A125583744T_Latest</f>
        <v>0</v>
      </c>
      <c r="AU292" s="70">
        <f>A125578128T_Latest</f>
        <v>0.10100000000000001</v>
      </c>
      <c r="AV292" s="70">
        <f>A125586552C_Latest</f>
        <v>0.10100000000000001</v>
      </c>
      <c r="AW292" s="70">
        <f>A125589360R_Latest</f>
        <v>6.7000000000000004E-2</v>
      </c>
      <c r="AX292" s="70">
        <f>A125580936F_Latest</f>
        <v>0.26800000000000002</v>
      </c>
      <c r="AY292" s="70">
        <f>A125580937J_Latest</f>
        <v>12.492000000000001</v>
      </c>
      <c r="AZ292" s="70">
        <f>A125582496X_Latest</f>
        <v>0</v>
      </c>
      <c r="BA292" s="70">
        <f>A125576880C_Latest</f>
        <v>0.497</v>
      </c>
      <c r="BB292" s="70">
        <f>A125585304X_Latest</f>
        <v>0.53300000000000003</v>
      </c>
      <c r="BC292" s="70">
        <f>A125588112K_Latest</f>
        <v>0</v>
      </c>
      <c r="BD292" s="70">
        <f>A125579688J_Latest</f>
        <v>1.03</v>
      </c>
      <c r="BE292" s="70">
        <f>A125579689K_Latest</f>
        <v>14.432</v>
      </c>
    </row>
    <row r="293" spans="1:57" hidden="1">
      <c r="A293" s="58"/>
      <c r="B293" s="56" t="s">
        <v>12714</v>
      </c>
      <c r="C293" s="66">
        <v>85</v>
      </c>
      <c r="D293" s="70">
        <f>A125582264L_Latest</f>
        <v>4.3840000000000003</v>
      </c>
      <c r="E293" s="70">
        <f>A125576648K_Latest</f>
        <v>3.0659999999999998</v>
      </c>
      <c r="F293" s="70">
        <f>A125585072X_Latest</f>
        <v>7.0819999999999999</v>
      </c>
      <c r="G293" s="70">
        <f>A125587880J_Latest</f>
        <v>11.535</v>
      </c>
      <c r="H293" s="70">
        <f>A125579456W_Latest</f>
        <v>26.067</v>
      </c>
      <c r="I293" s="70">
        <f>A125579457X_Latest</f>
        <v>32.902999999999999</v>
      </c>
      <c r="J293" s="70">
        <f>A125584136F_Latest</f>
        <v>1.998</v>
      </c>
      <c r="K293" s="70">
        <f>A125578520K_Latest</f>
        <v>1.2649999999999999</v>
      </c>
      <c r="L293" s="70">
        <f>A125586944R_Latest</f>
        <v>0</v>
      </c>
      <c r="M293" s="70">
        <f>A125589752A_Latest</f>
        <v>3.7549999999999999</v>
      </c>
      <c r="N293" s="70">
        <f>A125581328V_Latest</f>
        <v>7.0179999999999998</v>
      </c>
      <c r="O293" s="70">
        <f>A125581329W_Latest</f>
        <v>91.525999999999996</v>
      </c>
      <c r="P293" s="70">
        <f>A125582888K_Latest</f>
        <v>0.92400000000000004</v>
      </c>
      <c r="Q293" s="70">
        <f>A125577272T_Latest</f>
        <v>0</v>
      </c>
      <c r="R293" s="70">
        <f>A125585696W_Latest</f>
        <v>3.9910000000000001</v>
      </c>
      <c r="S293" s="70">
        <f>A125588504W_Latest</f>
        <v>3.7709999999999999</v>
      </c>
      <c r="T293" s="70">
        <f>A125580080J_Latest</f>
        <v>8.6859999999999999</v>
      </c>
      <c r="U293" s="70">
        <f>A125580081K_Latest</f>
        <v>30</v>
      </c>
      <c r="V293" s="70">
        <f>A125584448T_Latest</f>
        <v>0</v>
      </c>
      <c r="W293" s="70">
        <f>A125578832W_Latest</f>
        <v>0.63400000000000001</v>
      </c>
      <c r="X293" s="70">
        <f>A125587256C_Latest</f>
        <v>1.1919999999999999</v>
      </c>
      <c r="Y293" s="70">
        <f>A125590064V_Latest</f>
        <v>2.891</v>
      </c>
      <c r="Z293" s="70">
        <f>A125581640L_Latest</f>
        <v>4.7169999999999996</v>
      </c>
      <c r="AA293" s="70">
        <f>A125581641R_Latest</f>
        <v>86.748000000000005</v>
      </c>
      <c r="AB293" s="70">
        <f>A125584760K_Latest</f>
        <v>0.34899999999999998</v>
      </c>
      <c r="AC293" s="70">
        <f>A125579144K_Latest</f>
        <v>0.33100000000000002</v>
      </c>
      <c r="AD293" s="70">
        <f>A125587568R_Latest</f>
        <v>0.41599999999999998</v>
      </c>
      <c r="AE293" s="70">
        <f>A125590376F_Latest</f>
        <v>0.26300000000000001</v>
      </c>
      <c r="AF293" s="70">
        <f>A125581952X_Latest</f>
        <v>1.359</v>
      </c>
      <c r="AG293" s="70">
        <f>A125581953A_Latest</f>
        <v>22.988</v>
      </c>
      <c r="AH293" s="70">
        <f>A125583200V_Latest</f>
        <v>0.42599999999999999</v>
      </c>
      <c r="AI293" s="70">
        <f>A125577584C_Latest</f>
        <v>0.72099999999999997</v>
      </c>
      <c r="AJ293" s="70">
        <f>A125586008X_Latest</f>
        <v>1.3140000000000001</v>
      </c>
      <c r="AK293" s="70">
        <f>A125588816J_Latest</f>
        <v>0.374</v>
      </c>
      <c r="AL293" s="70">
        <f>A125580392V_Latest</f>
        <v>2.835</v>
      </c>
      <c r="AM293" s="70">
        <f>A125580393W_Latest</f>
        <v>13.916</v>
      </c>
      <c r="AN293" s="70">
        <f>A125583512F_Latest</f>
        <v>0.68700000000000006</v>
      </c>
      <c r="AO293" s="70">
        <f>A125577896R_Latest</f>
        <v>0.114</v>
      </c>
      <c r="AP293" s="70">
        <f>A125586320T_Latest</f>
        <v>0</v>
      </c>
      <c r="AQ293" s="70">
        <f>A125589128W_Latest</f>
        <v>0.41499999999999998</v>
      </c>
      <c r="AR293" s="70">
        <f>A125580704V_Latest</f>
        <v>1.216</v>
      </c>
      <c r="AS293" s="70">
        <f>A125580705W_Latest</f>
        <v>3.0830000000000002</v>
      </c>
      <c r="AT293" s="70">
        <f>A125583824T_Latest</f>
        <v>0</v>
      </c>
      <c r="AU293" s="70">
        <f>A125578208T_Latest</f>
        <v>0</v>
      </c>
      <c r="AV293" s="70">
        <f>A125586632C_Latest</f>
        <v>0</v>
      </c>
      <c r="AW293" s="70">
        <f>A125589440R_Latest</f>
        <v>6.7000000000000004E-2</v>
      </c>
      <c r="AX293" s="70">
        <f>A125581016J_Latest</f>
        <v>6.7000000000000004E-2</v>
      </c>
      <c r="AY293" s="70">
        <f>A125581017K_Latest</f>
        <v>0</v>
      </c>
      <c r="AZ293" s="70">
        <f>A125582576X_Latest</f>
        <v>0</v>
      </c>
      <c r="BA293" s="70">
        <f>A125576960C_Latest</f>
        <v>0</v>
      </c>
      <c r="BB293" s="70">
        <f>A125585384K_Latest</f>
        <v>0.16900000000000001</v>
      </c>
      <c r="BC293" s="70">
        <f>A125588192W_Latest</f>
        <v>0</v>
      </c>
      <c r="BD293" s="70">
        <f>A125579768J_Latest</f>
        <v>0.16900000000000001</v>
      </c>
      <c r="BE293" s="70">
        <f>A125579769K_Latest</f>
        <v>0</v>
      </c>
    </row>
    <row r="294" spans="1:57" hidden="1">
      <c r="A294" s="58"/>
      <c r="B294" s="56" t="s">
        <v>12715</v>
      </c>
      <c r="C294" s="66">
        <v>86</v>
      </c>
      <c r="D294" s="70">
        <f>A125582352L_Latest</f>
        <v>0.96799999999999997</v>
      </c>
      <c r="E294" s="70">
        <f>A125576736K_Latest</f>
        <v>12.144</v>
      </c>
      <c r="F294" s="70">
        <f>A125585160X_Latest</f>
        <v>9.1430000000000007</v>
      </c>
      <c r="G294" s="70">
        <f>A125587968A_Latest</f>
        <v>11.454000000000001</v>
      </c>
      <c r="H294" s="70">
        <f>A125579544W_Latest</f>
        <v>33.709000000000003</v>
      </c>
      <c r="I294" s="70">
        <f>A125579545X_Latest</f>
        <v>23.300999999999998</v>
      </c>
      <c r="J294" s="70">
        <f>A125584224F_Latest</f>
        <v>0</v>
      </c>
      <c r="K294" s="70">
        <f>A125578608C_Latest</f>
        <v>4.0919999999999996</v>
      </c>
      <c r="L294" s="70">
        <f>A125587032T_Latest</f>
        <v>3.6219999999999999</v>
      </c>
      <c r="M294" s="70">
        <f>A125589840A_Latest</f>
        <v>2.181</v>
      </c>
      <c r="N294" s="70">
        <f>A125581416V_Latest</f>
        <v>9.8949999999999996</v>
      </c>
      <c r="O294" s="70">
        <f>A125581417W_Latest</f>
        <v>23.994</v>
      </c>
      <c r="P294" s="70">
        <f>A125582976K_Latest</f>
        <v>0.71299999999999997</v>
      </c>
      <c r="Q294" s="70">
        <f>A125577360T_Latest</f>
        <v>4.6280000000000001</v>
      </c>
      <c r="R294" s="70">
        <f>A125585784W_Latest</f>
        <v>2.6030000000000002</v>
      </c>
      <c r="S294" s="70">
        <f>A125588592J_Latest</f>
        <v>4.7610000000000001</v>
      </c>
      <c r="T294" s="70">
        <f>A125580168A_Latest</f>
        <v>12.705</v>
      </c>
      <c r="U294" s="70">
        <f>A125580169C_Latest</f>
        <v>17.478999999999999</v>
      </c>
      <c r="V294" s="70">
        <f>A125584536T_Latest</f>
        <v>0</v>
      </c>
      <c r="W294" s="70">
        <f>A125578920W_Latest</f>
        <v>0.78800000000000003</v>
      </c>
      <c r="X294" s="70">
        <f>A125587344C_Latest</f>
        <v>1.6679999999999999</v>
      </c>
      <c r="Y294" s="70">
        <f>A125590152V_Latest</f>
        <v>2.181</v>
      </c>
      <c r="Z294" s="70">
        <f>A125581728F_Latest</f>
        <v>4.6369999999999996</v>
      </c>
      <c r="AA294" s="70">
        <f>A125581729J_Latest</f>
        <v>37.612000000000002</v>
      </c>
      <c r="AB294" s="70">
        <f>A125584848C_Latest</f>
        <v>0</v>
      </c>
      <c r="AC294" s="70">
        <f>A125579232K_Latest</f>
        <v>0.27900000000000003</v>
      </c>
      <c r="AD294" s="70">
        <f>A125587656R_Latest</f>
        <v>0.29799999999999999</v>
      </c>
      <c r="AE294" s="70">
        <f>A125590464F_Latest</f>
        <v>0.32400000000000001</v>
      </c>
      <c r="AF294" s="70">
        <f>A125582040A_Latest</f>
        <v>0.9</v>
      </c>
      <c r="AG294" s="70">
        <f>A125582041C_Latest</f>
        <v>31.623999999999999</v>
      </c>
      <c r="AH294" s="70">
        <f>A125583288X_Latest</f>
        <v>0</v>
      </c>
      <c r="AI294" s="70">
        <f>A125577672C_Latest</f>
        <v>1.76</v>
      </c>
      <c r="AJ294" s="70">
        <f>A125586096K_Latest</f>
        <v>0.48799999999999999</v>
      </c>
      <c r="AK294" s="70">
        <f>A125588904J_Latest</f>
        <v>1.5009999999999999</v>
      </c>
      <c r="AL294" s="70">
        <f>A125580480V_Latest</f>
        <v>3.7490000000000001</v>
      </c>
      <c r="AM294" s="70">
        <f>A125580481W_Latest</f>
        <v>20.728999999999999</v>
      </c>
      <c r="AN294" s="70">
        <f>A125583600F_Latest</f>
        <v>0.255</v>
      </c>
      <c r="AO294" s="70">
        <f>A125577984R_Latest</f>
        <v>0</v>
      </c>
      <c r="AP294" s="70">
        <f>A125586408K_Latest</f>
        <v>0</v>
      </c>
      <c r="AQ294" s="70">
        <f>A125589216W_Latest</f>
        <v>0.50700000000000001</v>
      </c>
      <c r="AR294" s="70">
        <f>A125580792F_Latest</f>
        <v>0.76100000000000001</v>
      </c>
      <c r="AS294" s="70">
        <f>A125580793J_Latest</f>
        <v>120.508</v>
      </c>
      <c r="AT294" s="70">
        <f>A125583912T_Latest</f>
        <v>0</v>
      </c>
      <c r="AU294" s="70">
        <f>A125578296C_Latest</f>
        <v>0.10100000000000001</v>
      </c>
      <c r="AV294" s="70">
        <f>A125586720C_Latest</f>
        <v>0.10100000000000001</v>
      </c>
      <c r="AW294" s="70">
        <f>A125589528J_Latest</f>
        <v>0</v>
      </c>
      <c r="AX294" s="70">
        <f>A125581104J_Latest</f>
        <v>0.20100000000000001</v>
      </c>
      <c r="AY294" s="70">
        <f>A125581105K_Latest</f>
        <v>11.5</v>
      </c>
      <c r="AZ294" s="70">
        <f>A125582664X_Latest</f>
        <v>0</v>
      </c>
      <c r="BA294" s="70">
        <f>A125577048X_Latest</f>
        <v>0.497</v>
      </c>
      <c r="BB294" s="70">
        <f>A125585472K_Latest</f>
        <v>0.36399999999999999</v>
      </c>
      <c r="BC294" s="70">
        <f>A125588280W_Latest</f>
        <v>0</v>
      </c>
      <c r="BD294" s="70">
        <f>A125579856J_Latest</f>
        <v>0.86099999999999999</v>
      </c>
      <c r="BE294" s="70">
        <f>A125579857K_Latest</f>
        <v>11.564</v>
      </c>
    </row>
    <row r="295" spans="1:57" hidden="1">
      <c r="A295" s="58"/>
      <c r="B295" s="53" t="s">
        <v>12716</v>
      </c>
      <c r="C295" s="66">
        <v>87</v>
      </c>
      <c r="D295" s="70">
        <f>A125582472F_Latest</f>
        <v>0.69599999999999995</v>
      </c>
      <c r="E295" s="70">
        <f>A125576856C_Latest</f>
        <v>0</v>
      </c>
      <c r="F295" s="70">
        <f>A125585280T_Latest</f>
        <v>0.53400000000000003</v>
      </c>
      <c r="G295" s="70">
        <f>A125588088W_Latest</f>
        <v>0</v>
      </c>
      <c r="H295" s="70">
        <f>A125579664R_Latest</f>
        <v>1.23</v>
      </c>
      <c r="I295" s="70">
        <f>A125579665T_Latest</f>
        <v>6.2130000000000001</v>
      </c>
      <c r="J295" s="70">
        <f>A125584344X_Latest</f>
        <v>0</v>
      </c>
      <c r="K295" s="70">
        <f>A125578728W_Latest</f>
        <v>0</v>
      </c>
      <c r="L295" s="70">
        <f>A125587152K_Latest</f>
        <v>0</v>
      </c>
      <c r="M295" s="70">
        <f>A125589960V_Latest</f>
        <v>0</v>
      </c>
      <c r="N295" s="70">
        <f>A125581536L_Latest</f>
        <v>0</v>
      </c>
      <c r="O295" s="70">
        <f>A125581537R_Latest</f>
        <v>0</v>
      </c>
      <c r="P295" s="70">
        <f>A125583096F_Latest</f>
        <v>0</v>
      </c>
      <c r="Q295" s="70">
        <f>A125577480K_Latest</f>
        <v>0</v>
      </c>
      <c r="R295" s="70">
        <f>A125585904C_Latest</f>
        <v>0</v>
      </c>
      <c r="S295" s="70">
        <f>A125588712R_Latest</f>
        <v>0</v>
      </c>
      <c r="T295" s="70">
        <f>A125580288V_Latest</f>
        <v>0</v>
      </c>
      <c r="U295" s="70">
        <f>A125580289W_Latest</f>
        <v>0</v>
      </c>
      <c r="V295" s="70">
        <f>A125584656K_Latest</f>
        <v>0.69599999999999995</v>
      </c>
      <c r="W295" s="70">
        <f>A125579040T_Latest</f>
        <v>0</v>
      </c>
      <c r="X295" s="70">
        <f>A125587464W_Latest</f>
        <v>0</v>
      </c>
      <c r="Y295" s="70">
        <f>A125590272L_Latest</f>
        <v>0</v>
      </c>
      <c r="Z295" s="70">
        <f>A125581848X_Latest</f>
        <v>0.69599999999999995</v>
      </c>
      <c r="AA295" s="70">
        <f>A125581849A_Latest</f>
        <v>0</v>
      </c>
      <c r="AB295" s="70">
        <f>A125584968W_Latest</f>
        <v>0</v>
      </c>
      <c r="AC295" s="70">
        <f>A125579352C_Latest</f>
        <v>0</v>
      </c>
      <c r="AD295" s="70">
        <f>A125587776J_Latest</f>
        <v>0</v>
      </c>
      <c r="AE295" s="70">
        <f>A125590584X_Latest</f>
        <v>0</v>
      </c>
      <c r="AF295" s="70">
        <f>A125582160V_Latest</f>
        <v>0</v>
      </c>
      <c r="AG295" s="70">
        <f>A125582161W_Latest</f>
        <v>0</v>
      </c>
      <c r="AH295" s="70">
        <f>A125583408F_Latest</f>
        <v>0</v>
      </c>
      <c r="AI295" s="70">
        <f>A125577792W_Latest</f>
        <v>0</v>
      </c>
      <c r="AJ295" s="70">
        <f>A125586216T_Latest</f>
        <v>0.53400000000000003</v>
      </c>
      <c r="AK295" s="70">
        <f>A125589024C_Latest</f>
        <v>0</v>
      </c>
      <c r="AL295" s="70">
        <f>A125580600A_Latest</f>
        <v>0.53400000000000003</v>
      </c>
      <c r="AM295" s="70">
        <f>A125580601C_Latest</f>
        <v>0</v>
      </c>
      <c r="AN295" s="70">
        <f>A125583720X_Latest</f>
        <v>0</v>
      </c>
      <c r="AO295" s="70">
        <f>A125578104X_Latest</f>
        <v>0</v>
      </c>
      <c r="AP295" s="70">
        <f>A125586528C_Latest</f>
        <v>0</v>
      </c>
      <c r="AQ295" s="70">
        <f>A125589336R_Latest</f>
        <v>0</v>
      </c>
      <c r="AR295" s="70">
        <f>A125580912L_Latest</f>
        <v>0</v>
      </c>
      <c r="AS295" s="70">
        <f>A125580913R_Latest</f>
        <v>0</v>
      </c>
      <c r="AT295" s="70">
        <f>A125584032L_Latest</f>
        <v>0</v>
      </c>
      <c r="AU295" s="70">
        <f>A125578416K_Latest</f>
        <v>0</v>
      </c>
      <c r="AV295" s="70">
        <f>A125586840W_Latest</f>
        <v>0</v>
      </c>
      <c r="AW295" s="70">
        <f>A125589648A_Latest</f>
        <v>0</v>
      </c>
      <c r="AX295" s="70">
        <f>A125581224A_Latest</f>
        <v>0</v>
      </c>
      <c r="AY295" s="70">
        <f>A125581225C_Latest</f>
        <v>0</v>
      </c>
      <c r="AZ295" s="70">
        <f>A125582784T_Latest</f>
        <v>0</v>
      </c>
      <c r="BA295" s="70">
        <f>A125577168T_Latest</f>
        <v>0</v>
      </c>
      <c r="BB295" s="70">
        <f>A125585592C_Latest</f>
        <v>0</v>
      </c>
      <c r="BC295" s="70">
        <f>A125588400C_Latest</f>
        <v>0</v>
      </c>
      <c r="BD295" s="70">
        <f>A125579976A_Latest</f>
        <v>0</v>
      </c>
      <c r="BE295" s="70">
        <f>A125579977C_Latest</f>
        <v>0</v>
      </c>
    </row>
    <row r="296" spans="1:57" hidden="1">
      <c r="A296" s="48" t="s">
        <v>12717</v>
      </c>
      <c r="B296" s="55"/>
      <c r="C296" s="66">
        <v>88</v>
      </c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</row>
    <row r="297" spans="1:57" hidden="1">
      <c r="A297" s="58"/>
      <c r="B297" s="53" t="s">
        <v>12718</v>
      </c>
      <c r="C297" s="66">
        <v>89</v>
      </c>
      <c r="D297" s="70">
        <f>A125582192L_Latest</f>
        <v>33.134999999999998</v>
      </c>
      <c r="E297" s="70">
        <f>A125576576K_Latest</f>
        <v>61.887</v>
      </c>
      <c r="F297" s="70">
        <f>A125585000L_Latest</f>
        <v>86.959000000000003</v>
      </c>
      <c r="G297" s="70">
        <f>A125587808R_Latest</f>
        <v>119.773</v>
      </c>
      <c r="H297" s="70">
        <f>A125579384W_Latest</f>
        <v>301.755</v>
      </c>
      <c r="I297" s="70">
        <f>A125579385X_Latest</f>
        <v>26</v>
      </c>
      <c r="J297" s="70">
        <f>A125584064F_Latest</f>
        <v>9.4849999999999994</v>
      </c>
      <c r="K297" s="70">
        <f>A125578448C_Latest</f>
        <v>20.087</v>
      </c>
      <c r="L297" s="70">
        <f>A125586872R_Latest</f>
        <v>23.442</v>
      </c>
      <c r="M297" s="70">
        <f>A125589680A_Latest</f>
        <v>36.027000000000001</v>
      </c>
      <c r="N297" s="70">
        <f>A125581256V_Latest</f>
        <v>89.042000000000002</v>
      </c>
      <c r="O297" s="70">
        <f>A125581257W_Latest</f>
        <v>26</v>
      </c>
      <c r="P297" s="70">
        <f>A125582816X_Latest</f>
        <v>6.319</v>
      </c>
      <c r="Q297" s="70">
        <f>A125577200F_Latest</f>
        <v>18.062000000000001</v>
      </c>
      <c r="R297" s="70">
        <f>A125585624K_Latest</f>
        <v>29.515999999999998</v>
      </c>
      <c r="S297" s="70">
        <f>A125588432W_Latest</f>
        <v>33.340000000000003</v>
      </c>
      <c r="T297" s="70">
        <f>A125580008R_Latest</f>
        <v>87.236999999999995</v>
      </c>
      <c r="U297" s="70">
        <f>A125580009T_Latest</f>
        <v>26</v>
      </c>
      <c r="V297" s="70">
        <f>A125584376T_Latest</f>
        <v>9.0540000000000003</v>
      </c>
      <c r="W297" s="70">
        <f>A125578760W_Latest</f>
        <v>11.971</v>
      </c>
      <c r="X297" s="70">
        <f>A125587184C_Latest</f>
        <v>16.532</v>
      </c>
      <c r="Y297" s="70">
        <f>A125589992L_Latest</f>
        <v>26.864000000000001</v>
      </c>
      <c r="Z297" s="70">
        <f>A125581568F_Latest</f>
        <v>64.42</v>
      </c>
      <c r="AA297" s="70">
        <f>A125581569J_Latest</f>
        <v>26</v>
      </c>
      <c r="AB297" s="70">
        <f>A125584688C_Latest</f>
        <v>2.3580000000000001</v>
      </c>
      <c r="AC297" s="70">
        <f>A125579072K_Latest</f>
        <v>4.0609999999999999</v>
      </c>
      <c r="AD297" s="70">
        <f>A125587496R_Latest</f>
        <v>5.3090000000000002</v>
      </c>
      <c r="AE297" s="70">
        <f>A125590304V_Latest</f>
        <v>11.827</v>
      </c>
      <c r="AF297" s="70">
        <f>A125581880X_Latest</f>
        <v>23.553999999999998</v>
      </c>
      <c r="AG297" s="70">
        <f>A125581881A_Latest</f>
        <v>50.48</v>
      </c>
      <c r="AH297" s="70">
        <f>A125583128L_Latest</f>
        <v>4.1790000000000003</v>
      </c>
      <c r="AI297" s="70">
        <f>A125577512T_Latest</f>
        <v>5.3769999999999998</v>
      </c>
      <c r="AJ297" s="70">
        <f>A125585936W_Latest</f>
        <v>8.4700000000000006</v>
      </c>
      <c r="AK297" s="70">
        <f>A125588744J_Latest</f>
        <v>7.335</v>
      </c>
      <c r="AL297" s="70">
        <f>A125580320J_Latest</f>
        <v>25.361000000000001</v>
      </c>
      <c r="AM297" s="70">
        <f>A125580321K_Latest</f>
        <v>20.513999999999999</v>
      </c>
      <c r="AN297" s="70">
        <f>A125583440F_Latest</f>
        <v>1.2569999999999999</v>
      </c>
      <c r="AO297" s="70">
        <f>A125577824C_Latest</f>
        <v>0.78</v>
      </c>
      <c r="AP297" s="70">
        <f>A125586248K_Latest</f>
        <v>1.748</v>
      </c>
      <c r="AQ297" s="70">
        <f>A125589056W_Latest</f>
        <v>2.012</v>
      </c>
      <c r="AR297" s="70">
        <f>A125580632V_Latest</f>
        <v>5.798</v>
      </c>
      <c r="AS297" s="70">
        <f>A125580633W_Latest</f>
        <v>30.317</v>
      </c>
      <c r="AT297" s="70">
        <f>A125583752T_Latest</f>
        <v>0.188</v>
      </c>
      <c r="AU297" s="70">
        <f>A125578136T_Latest</f>
        <v>0.14499999999999999</v>
      </c>
      <c r="AV297" s="70">
        <f>A125586560C_Latest</f>
        <v>0.32</v>
      </c>
      <c r="AW297" s="70">
        <f>A125589368J_Latest</f>
        <v>0.96199999999999997</v>
      </c>
      <c r="AX297" s="70">
        <f>A125580944F_Latest</f>
        <v>1.615</v>
      </c>
      <c r="AY297" s="70">
        <f>A125580945J_Latest</f>
        <v>52</v>
      </c>
      <c r="AZ297" s="70">
        <f>A125582504L_Latest</f>
        <v>0.29499999999999998</v>
      </c>
      <c r="BA297" s="70">
        <f>A125576888W_Latest</f>
        <v>1.4059999999999999</v>
      </c>
      <c r="BB297" s="70">
        <f>A125585312X_Latest</f>
        <v>1.621</v>
      </c>
      <c r="BC297" s="70">
        <f>A125588120K_Latest</f>
        <v>1.4059999999999999</v>
      </c>
      <c r="BD297" s="70">
        <f>A125579696J_Latest</f>
        <v>4.7279999999999998</v>
      </c>
      <c r="BE297" s="70">
        <f>A125579697K_Latest</f>
        <v>23.116</v>
      </c>
    </row>
    <row r="298" spans="1:57" hidden="1">
      <c r="A298" s="58"/>
      <c r="B298" s="56" t="s">
        <v>12719</v>
      </c>
      <c r="C298" s="66">
        <v>90</v>
      </c>
      <c r="D298" s="70">
        <f>A125582392F_Latest</f>
        <v>8.2089999999999996</v>
      </c>
      <c r="E298" s="70">
        <f>A125576776C_Latest</f>
        <v>19.215</v>
      </c>
      <c r="F298" s="70">
        <f>A125585200F_Latest</f>
        <v>24.298999999999999</v>
      </c>
      <c r="G298" s="70">
        <f>A125588008K_Latest</f>
        <v>34.719000000000001</v>
      </c>
      <c r="H298" s="70">
        <f>A125579584R_Latest</f>
        <v>86.442999999999998</v>
      </c>
      <c r="I298" s="70">
        <f>A125579585T_Latest</f>
        <v>26</v>
      </c>
      <c r="J298" s="70">
        <f>A125584264X_Latest</f>
        <v>0.63700000000000001</v>
      </c>
      <c r="K298" s="70">
        <f>A125578648W_Latest</f>
        <v>6.2210000000000001</v>
      </c>
      <c r="L298" s="70">
        <f>A125587072K_Latest</f>
        <v>6.9459999999999997</v>
      </c>
      <c r="M298" s="70">
        <f>A125589880V_Latest</f>
        <v>12.257999999999999</v>
      </c>
      <c r="N298" s="70">
        <f>A125581456L_Latest</f>
        <v>26.062000000000001</v>
      </c>
      <c r="O298" s="70">
        <f>A125581457R_Latest</f>
        <v>43.137</v>
      </c>
      <c r="P298" s="70">
        <f>A125583016V_Latest</f>
        <v>1.5489999999999999</v>
      </c>
      <c r="Q298" s="70">
        <f>A125577400X_Latest</f>
        <v>6.4130000000000003</v>
      </c>
      <c r="R298" s="70">
        <f>A125585824C_Latest</f>
        <v>9.4979999999999993</v>
      </c>
      <c r="S298" s="70">
        <f>A125588632R_Latest</f>
        <v>11.061999999999999</v>
      </c>
      <c r="T298" s="70">
        <f>A125580208J_Latest</f>
        <v>28.521999999999998</v>
      </c>
      <c r="U298" s="70">
        <f>A125580209K_Latest</f>
        <v>26</v>
      </c>
      <c r="V298" s="70">
        <f>A125584576K_Latest</f>
        <v>3.4590000000000001</v>
      </c>
      <c r="W298" s="70">
        <f>A125578960R_Latest</f>
        <v>3.18</v>
      </c>
      <c r="X298" s="70">
        <f>A125587384W_Latest</f>
        <v>2.8570000000000002</v>
      </c>
      <c r="Y298" s="70">
        <f>A125590192L_Latest</f>
        <v>5.6479999999999997</v>
      </c>
      <c r="Z298" s="70">
        <f>A125581768X_Latest</f>
        <v>15.144</v>
      </c>
      <c r="AA298" s="70">
        <f>A125581769A_Latest</f>
        <v>23.369</v>
      </c>
      <c r="AB298" s="70">
        <f>A125584888W_Latest</f>
        <v>0.61199999999999999</v>
      </c>
      <c r="AC298" s="70">
        <f>A125579272C_Latest</f>
        <v>1.31</v>
      </c>
      <c r="AD298" s="70">
        <f>A125587696J_Latest</f>
        <v>1.456</v>
      </c>
      <c r="AE298" s="70">
        <f>A125590504L_Latest</f>
        <v>1.901</v>
      </c>
      <c r="AF298" s="70">
        <f>A125582080V_Latest</f>
        <v>5.2789999999999999</v>
      </c>
      <c r="AG298" s="70">
        <f>A125582081W_Latest</f>
        <v>28.780999999999999</v>
      </c>
      <c r="AH298" s="70">
        <f>A125583328F_Latest</f>
        <v>1.1859999999999999</v>
      </c>
      <c r="AI298" s="70">
        <f>A125577712K_Latest</f>
        <v>1.2749999999999999</v>
      </c>
      <c r="AJ298" s="70">
        <f>A125586136T_Latest</f>
        <v>2.5009999999999999</v>
      </c>
      <c r="AK298" s="70">
        <f>A125588944A_Latest</f>
        <v>2.5249999999999999</v>
      </c>
      <c r="AL298" s="70">
        <f>A125580520A_Latest</f>
        <v>7.4870000000000001</v>
      </c>
      <c r="AM298" s="70">
        <f>A125580521C_Latest</f>
        <v>30</v>
      </c>
      <c r="AN298" s="70">
        <f>A125583640X_Latest</f>
        <v>0.38400000000000001</v>
      </c>
      <c r="AO298" s="70">
        <f>A125578024X_Latest</f>
        <v>0.10199999999999999</v>
      </c>
      <c r="AP298" s="70">
        <f>A125586448C_Latest</f>
        <v>0.153</v>
      </c>
      <c r="AQ298" s="70">
        <f>A125589256R_Latest</f>
        <v>0.626</v>
      </c>
      <c r="AR298" s="70">
        <f>A125580832L_Latest</f>
        <v>1.2649999999999999</v>
      </c>
      <c r="AS298" s="70">
        <f>A125580833R_Latest</f>
        <v>39.707000000000001</v>
      </c>
      <c r="AT298" s="70">
        <f>A125583952K_Latest</f>
        <v>8.7999999999999995E-2</v>
      </c>
      <c r="AU298" s="70">
        <f>A125578336K_Latest</f>
        <v>0</v>
      </c>
      <c r="AV298" s="70">
        <f>A125586760W_Latest</f>
        <v>0.13</v>
      </c>
      <c r="AW298" s="70">
        <f>A125589568A_Latest</f>
        <v>0.20200000000000001</v>
      </c>
      <c r="AX298" s="70">
        <f>A125581144A_Latest</f>
        <v>0.42</v>
      </c>
      <c r="AY298" s="70">
        <f>A125581145C_Latest</f>
        <v>38.151000000000003</v>
      </c>
      <c r="AZ298" s="70">
        <f>A125582704F_Latest</f>
        <v>0.29499999999999998</v>
      </c>
      <c r="BA298" s="70">
        <f>A125577088T_Latest</f>
        <v>0.71299999999999997</v>
      </c>
      <c r="BB298" s="70">
        <f>A125585512T_Latest</f>
        <v>0.75800000000000001</v>
      </c>
      <c r="BC298" s="70">
        <f>A125588320C_Latest</f>
        <v>0.497</v>
      </c>
      <c r="BD298" s="70">
        <f>A125579896A_Latest</f>
        <v>2.2629999999999999</v>
      </c>
      <c r="BE298" s="70">
        <f>A125579897C_Latest</f>
        <v>17.87</v>
      </c>
    </row>
    <row r="299" spans="1:57" hidden="1">
      <c r="A299" s="58"/>
      <c r="B299" s="56" t="s">
        <v>12720</v>
      </c>
      <c r="C299" s="66">
        <v>91</v>
      </c>
      <c r="D299" s="70">
        <f>A125582400V_Latest</f>
        <v>24.927</v>
      </c>
      <c r="E299" s="70">
        <f>A125576784C_Latest</f>
        <v>42.671999999999997</v>
      </c>
      <c r="F299" s="70">
        <f>A125585208X_Latest</f>
        <v>62.66</v>
      </c>
      <c r="G299" s="70">
        <f>A125588016K_Latest</f>
        <v>85.054000000000002</v>
      </c>
      <c r="H299" s="70">
        <f>A125579592R_Latest</f>
        <v>215.31200000000001</v>
      </c>
      <c r="I299" s="70">
        <f>A125579593T_Latest</f>
        <v>26</v>
      </c>
      <c r="J299" s="70">
        <f>A125584272X_Latest</f>
        <v>8.8480000000000008</v>
      </c>
      <c r="K299" s="70">
        <f>A125578656W_Latest</f>
        <v>13.866</v>
      </c>
      <c r="L299" s="70">
        <f>A125587080K_Latest</f>
        <v>16.495999999999999</v>
      </c>
      <c r="M299" s="70">
        <f>A125589888L_Latest</f>
        <v>23.768999999999998</v>
      </c>
      <c r="N299" s="70">
        <f>A125581464L_Latest</f>
        <v>62.978999999999999</v>
      </c>
      <c r="O299" s="70">
        <f>A125581465R_Latest</f>
        <v>26</v>
      </c>
      <c r="P299" s="70">
        <f>A125583024V_Latest</f>
        <v>4.7699999999999996</v>
      </c>
      <c r="Q299" s="70">
        <f>A125577408T_Latest</f>
        <v>11.648999999999999</v>
      </c>
      <c r="R299" s="70">
        <f>A125585832C_Latest</f>
        <v>20.018000000000001</v>
      </c>
      <c r="S299" s="70">
        <f>A125588640R_Latest</f>
        <v>22.277999999999999</v>
      </c>
      <c r="T299" s="70">
        <f>A125580216J_Latest</f>
        <v>58.715000000000003</v>
      </c>
      <c r="U299" s="70">
        <f>A125580217K_Latest</f>
        <v>26</v>
      </c>
      <c r="V299" s="70">
        <f>A125584584K_Latest</f>
        <v>5.5949999999999998</v>
      </c>
      <c r="W299" s="70">
        <f>A125578968J_Latest</f>
        <v>8.7910000000000004</v>
      </c>
      <c r="X299" s="70">
        <f>A125587392W_Latest</f>
        <v>13.675000000000001</v>
      </c>
      <c r="Y299" s="70">
        <f>A125590200A_Latest</f>
        <v>21.215</v>
      </c>
      <c r="Z299" s="70">
        <f>A125581776X_Latest</f>
        <v>49.276000000000003</v>
      </c>
      <c r="AA299" s="70">
        <f>A125581777A_Latest</f>
        <v>26.786999999999999</v>
      </c>
      <c r="AB299" s="70">
        <f>A125584896W_Latest</f>
        <v>1.746</v>
      </c>
      <c r="AC299" s="70">
        <f>A125579280C_Latest</f>
        <v>2.75</v>
      </c>
      <c r="AD299" s="70">
        <f>A125587704W_Latest</f>
        <v>3.8519999999999999</v>
      </c>
      <c r="AE299" s="70">
        <f>A125590512L_Latest</f>
        <v>9.9269999999999996</v>
      </c>
      <c r="AF299" s="70">
        <f>A125582088L_Latest</f>
        <v>18.276</v>
      </c>
      <c r="AG299" s="70">
        <f>A125582089R_Latest</f>
        <v>52</v>
      </c>
      <c r="AH299" s="70">
        <f>A125583336F_Latest</f>
        <v>2.9929999999999999</v>
      </c>
      <c r="AI299" s="70">
        <f>A125577720K_Latest</f>
        <v>4.101</v>
      </c>
      <c r="AJ299" s="70">
        <f>A125586144T_Latest</f>
        <v>5.9690000000000003</v>
      </c>
      <c r="AK299" s="70">
        <f>A125588952A_Latest</f>
        <v>4.8099999999999996</v>
      </c>
      <c r="AL299" s="70">
        <f>A125580528V_Latest</f>
        <v>17.873000000000001</v>
      </c>
      <c r="AM299" s="70">
        <f>A125580529W_Latest</f>
        <v>13.145</v>
      </c>
      <c r="AN299" s="70">
        <f>A125583648T_Latest</f>
        <v>0.874</v>
      </c>
      <c r="AO299" s="70">
        <f>A125578032X_Latest</f>
        <v>0.67800000000000005</v>
      </c>
      <c r="AP299" s="70">
        <f>A125586456C_Latest</f>
        <v>1.595</v>
      </c>
      <c r="AQ299" s="70">
        <f>A125589264R_Latest</f>
        <v>1.3859999999999999</v>
      </c>
      <c r="AR299" s="70">
        <f>A125580840L_Latest</f>
        <v>4.5330000000000004</v>
      </c>
      <c r="AS299" s="70">
        <f>A125580841R_Latest</f>
        <v>29.824999999999999</v>
      </c>
      <c r="AT299" s="70">
        <f>A125583960K_Latest</f>
        <v>0.10100000000000001</v>
      </c>
      <c r="AU299" s="70">
        <f>A125578344K_Latest</f>
        <v>0.14499999999999999</v>
      </c>
      <c r="AV299" s="70">
        <f>A125586768R_Latest</f>
        <v>0.19</v>
      </c>
      <c r="AW299" s="70">
        <f>A125589576A_Latest</f>
        <v>0.76</v>
      </c>
      <c r="AX299" s="70">
        <f>A125581152A_Latest</f>
        <v>1.196</v>
      </c>
      <c r="AY299" s="70">
        <f>A125581153C_Latest</f>
        <v>52</v>
      </c>
      <c r="AZ299" s="70">
        <f>A125582712F_Latest</f>
        <v>0</v>
      </c>
      <c r="BA299" s="70">
        <f>A125577096T_Latest</f>
        <v>0.69299999999999995</v>
      </c>
      <c r="BB299" s="70">
        <f>A125585520T_Latest</f>
        <v>0.86399999999999999</v>
      </c>
      <c r="BC299" s="70">
        <f>A125588328W_Latest</f>
        <v>0.90800000000000003</v>
      </c>
      <c r="BD299" s="70">
        <f>A125579904R_Latest</f>
        <v>2.4649999999999999</v>
      </c>
      <c r="BE299" s="70">
        <f>A125579905T_Latest</f>
        <v>30.335000000000001</v>
      </c>
    </row>
    <row r="300" spans="1:57" hidden="1">
      <c r="A300" s="58"/>
      <c r="B300" s="53" t="s">
        <v>12721</v>
      </c>
      <c r="C300" s="66">
        <v>92</v>
      </c>
      <c r="D300" s="70">
        <f>A125582232V_Latest</f>
        <v>4.3920000000000003</v>
      </c>
      <c r="E300" s="70">
        <f>A125576616T_Latest</f>
        <v>9.3680000000000003</v>
      </c>
      <c r="F300" s="70">
        <f>A125585040F_Latest</f>
        <v>13.271000000000001</v>
      </c>
      <c r="G300" s="70">
        <f>A125587848J_Latest</f>
        <v>30.943000000000001</v>
      </c>
      <c r="H300" s="70">
        <f>A125579424C_Latest</f>
        <v>57.973999999999997</v>
      </c>
      <c r="I300" s="70">
        <f>A125579425F_Latest</f>
        <v>52</v>
      </c>
      <c r="J300" s="70">
        <f>A125584104L_Latest</f>
        <v>1.9450000000000001</v>
      </c>
      <c r="K300" s="70">
        <f>A125578488W_Latest</f>
        <v>5.3650000000000002</v>
      </c>
      <c r="L300" s="70">
        <f>A125586912W_Latest</f>
        <v>3.5529999999999999</v>
      </c>
      <c r="M300" s="70">
        <f>A125589720J_Latest</f>
        <v>8.2829999999999995</v>
      </c>
      <c r="N300" s="70">
        <f>A125581296L_Latest</f>
        <v>19.146999999999998</v>
      </c>
      <c r="O300" s="70">
        <f>A125581297R_Latest</f>
        <v>34.082000000000001</v>
      </c>
      <c r="P300" s="70">
        <f>A125582856T_Latest</f>
        <v>0.71299999999999997</v>
      </c>
      <c r="Q300" s="70">
        <f>A125577240X_Latest</f>
        <v>0</v>
      </c>
      <c r="R300" s="70">
        <f>A125585664C_Latest</f>
        <v>6.02</v>
      </c>
      <c r="S300" s="70">
        <f>A125588472R_Latest</f>
        <v>9.8420000000000005</v>
      </c>
      <c r="T300" s="70">
        <f>A125580048J_Latest</f>
        <v>16.576000000000001</v>
      </c>
      <c r="U300" s="70">
        <f>A125580049K_Latest</f>
        <v>59.889000000000003</v>
      </c>
      <c r="V300" s="70">
        <f>A125584416X_Latest</f>
        <v>0.81</v>
      </c>
      <c r="W300" s="70">
        <f>A125578800C_Latest</f>
        <v>0.64600000000000002</v>
      </c>
      <c r="X300" s="70">
        <f>A125587224K_Latest</f>
        <v>1.6839999999999999</v>
      </c>
      <c r="Y300" s="70">
        <f>A125590032A_Latest</f>
        <v>7.5620000000000003</v>
      </c>
      <c r="Z300" s="70">
        <f>A125581608L_Latest</f>
        <v>10.701000000000001</v>
      </c>
      <c r="AA300" s="70">
        <f>A125581609R_Latest</f>
        <v>104.54</v>
      </c>
      <c r="AB300" s="70">
        <f>A125584728K_Latest</f>
        <v>0.92400000000000004</v>
      </c>
      <c r="AC300" s="70">
        <f>A125579112T_Latest</f>
        <v>1.1539999999999999</v>
      </c>
      <c r="AD300" s="70">
        <f>A125587536W_Latest</f>
        <v>0.57999999999999996</v>
      </c>
      <c r="AE300" s="70">
        <f>A125590344L_Latest</f>
        <v>1.38</v>
      </c>
      <c r="AF300" s="70">
        <f>A125581920F_Latest</f>
        <v>4.0369999999999999</v>
      </c>
      <c r="AG300" s="70">
        <f>A125581921J_Latest</f>
        <v>12.311</v>
      </c>
      <c r="AH300" s="70">
        <f>A125583168F_Latest</f>
        <v>0</v>
      </c>
      <c r="AI300" s="70">
        <f>A125577552K_Latest</f>
        <v>1.391</v>
      </c>
      <c r="AJ300" s="70">
        <f>A125585976R_Latest</f>
        <v>0.98299999999999998</v>
      </c>
      <c r="AK300" s="70">
        <f>A125588784A_Latest</f>
        <v>2.4119999999999999</v>
      </c>
      <c r="AL300" s="70">
        <f>A125580360A_Latest</f>
        <v>4.7859999999999996</v>
      </c>
      <c r="AM300" s="70">
        <f>A125580361C_Latest</f>
        <v>44.877000000000002</v>
      </c>
      <c r="AN300" s="70">
        <f>A125583480X_Latest</f>
        <v>0</v>
      </c>
      <c r="AO300" s="70">
        <f>A125577864W_Latest</f>
        <v>0.245</v>
      </c>
      <c r="AP300" s="70">
        <f>A125586288C_Latest</f>
        <v>0.127</v>
      </c>
      <c r="AQ300" s="70">
        <f>A125589096R_Latest</f>
        <v>0.63700000000000001</v>
      </c>
      <c r="AR300" s="70">
        <f>A125580672L_Latest</f>
        <v>1.01</v>
      </c>
      <c r="AS300" s="70">
        <f>A125580673R_Latest</f>
        <v>52</v>
      </c>
      <c r="AT300" s="70">
        <f>A125583792K_Latest</f>
        <v>0</v>
      </c>
      <c r="AU300" s="70">
        <f>A125578176K_Latest</f>
        <v>0.10100000000000001</v>
      </c>
      <c r="AV300" s="70">
        <f>A125586600K_Latest</f>
        <v>6.0999999999999999E-2</v>
      </c>
      <c r="AW300" s="70">
        <f>A125589408R_Latest</f>
        <v>4.3999999999999997E-2</v>
      </c>
      <c r="AX300" s="70">
        <f>A125580984X_Latest</f>
        <v>0.20499999999999999</v>
      </c>
      <c r="AY300" s="70">
        <f>A125580985A_Latest</f>
        <v>20.381</v>
      </c>
      <c r="AZ300" s="70">
        <f>A125582544F_Latest</f>
        <v>0</v>
      </c>
      <c r="BA300" s="70">
        <f>A125576928C_Latest</f>
        <v>0.46600000000000003</v>
      </c>
      <c r="BB300" s="70">
        <f>A125585352T_Latest</f>
        <v>0.26300000000000001</v>
      </c>
      <c r="BC300" s="70">
        <f>A125588160C_Latest</f>
        <v>0.78300000000000003</v>
      </c>
      <c r="BD300" s="70">
        <f>A125579736R_Latest</f>
        <v>1.5129999999999999</v>
      </c>
      <c r="BE300" s="70">
        <f>A125579737T_Latest</f>
        <v>47.664000000000001</v>
      </c>
    </row>
    <row r="301" spans="1:57" hidden="1">
      <c r="A301" s="48" t="s">
        <v>12722</v>
      </c>
      <c r="B301" s="55"/>
      <c r="C301" s="66">
        <v>93</v>
      </c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</row>
    <row r="302" spans="1:57" hidden="1">
      <c r="A302" s="58"/>
      <c r="B302" s="53" t="s">
        <v>12723</v>
      </c>
      <c r="C302" s="66">
        <v>94</v>
      </c>
      <c r="D302" s="70">
        <f>A125582200A_Latest</f>
        <v>13.987</v>
      </c>
      <c r="E302" s="70">
        <f>A125576584K_Latest</f>
        <v>30.5</v>
      </c>
      <c r="F302" s="70">
        <f>A125585008F_Latest</f>
        <v>37.61</v>
      </c>
      <c r="G302" s="70">
        <f>A125587816R_Latest</f>
        <v>77.111000000000004</v>
      </c>
      <c r="H302" s="70">
        <f>A125579392W_Latest</f>
        <v>159.208</v>
      </c>
      <c r="I302" s="70">
        <f>A125579393X_Latest</f>
        <v>47</v>
      </c>
      <c r="J302" s="70">
        <f>A125584072F_Latest</f>
        <v>3.3479999999999999</v>
      </c>
      <c r="K302" s="70">
        <f>A125578456C_Latest</f>
        <v>8.0609999999999999</v>
      </c>
      <c r="L302" s="70">
        <f>A125586880R_Latest</f>
        <v>10.082000000000001</v>
      </c>
      <c r="M302" s="70">
        <f>A125589688V_Latest</f>
        <v>18.408000000000001</v>
      </c>
      <c r="N302" s="70">
        <f>A125581264V_Latest</f>
        <v>39.9</v>
      </c>
      <c r="O302" s="70">
        <f>A125581265W_Latest</f>
        <v>46.915999999999997</v>
      </c>
      <c r="P302" s="70">
        <f>A125582824X_Latest</f>
        <v>2.86</v>
      </c>
      <c r="Q302" s="70">
        <f>A125577208X_Latest</f>
        <v>9.0749999999999993</v>
      </c>
      <c r="R302" s="70">
        <f>A125585632K_Latest</f>
        <v>12.936</v>
      </c>
      <c r="S302" s="70">
        <f>A125588440W_Latest</f>
        <v>20.207999999999998</v>
      </c>
      <c r="T302" s="70">
        <f>A125580016R_Latest</f>
        <v>45.079000000000001</v>
      </c>
      <c r="U302" s="70">
        <f>A125580017T_Latest</f>
        <v>26.411999999999999</v>
      </c>
      <c r="V302" s="70">
        <f>A125584384T_Latest</f>
        <v>3.0710000000000002</v>
      </c>
      <c r="W302" s="70">
        <f>A125578768R_Latest</f>
        <v>7.5940000000000003</v>
      </c>
      <c r="X302" s="70">
        <f>A125587192C_Latest</f>
        <v>5.9930000000000003</v>
      </c>
      <c r="Y302" s="70">
        <f>A125590000J_Latest</f>
        <v>21.366</v>
      </c>
      <c r="Z302" s="70">
        <f>A125581576F_Latest</f>
        <v>38.024000000000001</v>
      </c>
      <c r="AA302" s="70">
        <f>A125581577J_Latest</f>
        <v>52</v>
      </c>
      <c r="AB302" s="70">
        <f>A125584696C_Latest</f>
        <v>1.91</v>
      </c>
      <c r="AC302" s="70">
        <f>A125579080K_Latest</f>
        <v>2.8719999999999999</v>
      </c>
      <c r="AD302" s="70">
        <f>A125587504C_Latest</f>
        <v>2.4590000000000001</v>
      </c>
      <c r="AE302" s="70">
        <f>A125590312V_Latest</f>
        <v>8.1349999999999998</v>
      </c>
      <c r="AF302" s="70">
        <f>A125581888T_Latest</f>
        <v>15.377000000000001</v>
      </c>
      <c r="AG302" s="70">
        <f>A125581889V_Latest</f>
        <v>52</v>
      </c>
      <c r="AH302" s="70">
        <f>A125583136L_Latest</f>
        <v>2.1070000000000002</v>
      </c>
      <c r="AI302" s="70">
        <f>A125577520T_Latest</f>
        <v>1.83</v>
      </c>
      <c r="AJ302" s="70">
        <f>A125585944W_Latest</f>
        <v>3.94</v>
      </c>
      <c r="AK302" s="70">
        <f>A125588752J_Latest</f>
        <v>6.2140000000000004</v>
      </c>
      <c r="AL302" s="70">
        <f>A125580328A_Latest</f>
        <v>14.090999999999999</v>
      </c>
      <c r="AM302" s="70">
        <f>A125580329C_Latest</f>
        <v>33.505000000000003</v>
      </c>
      <c r="AN302" s="70">
        <f>A125583448X_Latest</f>
        <v>0.69</v>
      </c>
      <c r="AO302" s="70">
        <f>A125577832C_Latest</f>
        <v>0.23300000000000001</v>
      </c>
      <c r="AP302" s="70">
        <f>A125586256K_Latest</f>
        <v>1.1559999999999999</v>
      </c>
      <c r="AQ302" s="70">
        <f>A125589064W_Latest</f>
        <v>1.5549999999999999</v>
      </c>
      <c r="AR302" s="70">
        <f>A125580640V_Latest</f>
        <v>3.633</v>
      </c>
      <c r="AS302" s="70">
        <f>A125580641W_Latest</f>
        <v>43.7</v>
      </c>
      <c r="AT302" s="70">
        <f>A125583760T_Latest</f>
        <v>0</v>
      </c>
      <c r="AU302" s="70">
        <f>A125578144T_Latest</f>
        <v>0.14499999999999999</v>
      </c>
      <c r="AV302" s="70">
        <f>A125586568W_Latest</f>
        <v>0.22</v>
      </c>
      <c r="AW302" s="70">
        <f>A125589376J_Latest</f>
        <v>0.50900000000000001</v>
      </c>
      <c r="AX302" s="70">
        <f>A125580952F_Latest</f>
        <v>0.873</v>
      </c>
      <c r="AY302" s="70">
        <f>A125580953J_Latest</f>
        <v>52</v>
      </c>
      <c r="AZ302" s="70">
        <f>A125582512L_Latest</f>
        <v>0</v>
      </c>
      <c r="BA302" s="70">
        <f>A125576896W_Latest</f>
        <v>0.69099999999999995</v>
      </c>
      <c r="BB302" s="70">
        <f>A125585320X_Latest</f>
        <v>0.82399999999999995</v>
      </c>
      <c r="BC302" s="70">
        <f>A125588128C_Latest</f>
        <v>0.71599999999999997</v>
      </c>
      <c r="BD302" s="70">
        <f>A125579704W_Latest</f>
        <v>2.23</v>
      </c>
      <c r="BE302" s="70">
        <f>A125579705X_Latest</f>
        <v>28.187999999999999</v>
      </c>
    </row>
    <row r="303" spans="1:57" hidden="1">
      <c r="A303" s="58"/>
      <c r="B303" s="53" t="s">
        <v>12724</v>
      </c>
      <c r="C303" s="66">
        <v>95</v>
      </c>
      <c r="D303" s="70">
        <f>A125582272L_Latest</f>
        <v>23.541</v>
      </c>
      <c r="E303" s="70">
        <f>A125576656K_Latest</f>
        <v>40.755000000000003</v>
      </c>
      <c r="F303" s="70">
        <f>A125585080X_Latest</f>
        <v>62.62</v>
      </c>
      <c r="G303" s="70">
        <f>A125587888A_Latest</f>
        <v>73.605999999999995</v>
      </c>
      <c r="H303" s="70">
        <f>A125579464W_Latest</f>
        <v>200.52099999999999</v>
      </c>
      <c r="I303" s="70">
        <f>A125579465X_Latest</f>
        <v>26</v>
      </c>
      <c r="J303" s="70">
        <f>A125584144F_Latest</f>
        <v>8.0820000000000007</v>
      </c>
      <c r="K303" s="70">
        <f>A125578528C_Latest</f>
        <v>17.390999999999998</v>
      </c>
      <c r="L303" s="70">
        <f>A125586952R_Latest</f>
        <v>16.913</v>
      </c>
      <c r="M303" s="70">
        <f>A125589760A_Latest</f>
        <v>25.902000000000001</v>
      </c>
      <c r="N303" s="70">
        <f>A125581336V_Latest</f>
        <v>68.287999999999997</v>
      </c>
      <c r="O303" s="70">
        <f>A125581337W_Latest</f>
        <v>26</v>
      </c>
      <c r="P303" s="70">
        <f>A125582896K_Latest</f>
        <v>4.1719999999999997</v>
      </c>
      <c r="Q303" s="70">
        <f>A125577280T_Latest</f>
        <v>8.9870000000000001</v>
      </c>
      <c r="R303" s="70">
        <f>A125585704K_Latest</f>
        <v>22.6</v>
      </c>
      <c r="S303" s="70">
        <f>A125588512W_Latest</f>
        <v>22.975000000000001</v>
      </c>
      <c r="T303" s="70">
        <f>A125580088A_Latest</f>
        <v>58.734000000000002</v>
      </c>
      <c r="U303" s="70">
        <f>A125580089C_Latest</f>
        <v>30</v>
      </c>
      <c r="V303" s="70">
        <f>A125584456T_Latest</f>
        <v>6.7939999999999996</v>
      </c>
      <c r="W303" s="70">
        <f>A125578840W_Latest</f>
        <v>5.0229999999999997</v>
      </c>
      <c r="X303" s="70">
        <f>A125587264C_Latest</f>
        <v>12.222</v>
      </c>
      <c r="Y303" s="70">
        <f>A125590072V_Latest</f>
        <v>13.058999999999999</v>
      </c>
      <c r="Z303" s="70">
        <f>A125581648F_Latest</f>
        <v>37.097000000000001</v>
      </c>
      <c r="AA303" s="70">
        <f>A125581649J_Latest</f>
        <v>26</v>
      </c>
      <c r="AB303" s="70">
        <f>A125584768C_Latest</f>
        <v>1.371</v>
      </c>
      <c r="AC303" s="70">
        <f>A125579152K_Latest</f>
        <v>2.343</v>
      </c>
      <c r="AD303" s="70">
        <f>A125587576R_Latest</f>
        <v>3.4289999999999998</v>
      </c>
      <c r="AE303" s="70">
        <f>A125590384F_Latest</f>
        <v>5.0709999999999997</v>
      </c>
      <c r="AF303" s="70">
        <f>A125581960X_Latest</f>
        <v>12.214</v>
      </c>
      <c r="AG303" s="70">
        <f>A125581961A_Latest</f>
        <v>34.085999999999999</v>
      </c>
      <c r="AH303" s="70">
        <f>A125583208L_Latest</f>
        <v>2.0710000000000002</v>
      </c>
      <c r="AI303" s="70">
        <f>A125577592C_Latest</f>
        <v>4.9379999999999997</v>
      </c>
      <c r="AJ303" s="70">
        <f>A125586016X_Latest</f>
        <v>5.5129999999999999</v>
      </c>
      <c r="AK303" s="70">
        <f>A125588824J_Latest</f>
        <v>3.5329999999999999</v>
      </c>
      <c r="AL303" s="70">
        <f>A125580400J_Latest</f>
        <v>16.055</v>
      </c>
      <c r="AM303" s="70">
        <f>A125580401K_Latest</f>
        <v>13</v>
      </c>
      <c r="AN303" s="70">
        <f>A125583520F_Latest</f>
        <v>0.56699999999999995</v>
      </c>
      <c r="AO303" s="70">
        <f>A125577904C_Latest</f>
        <v>0.79200000000000004</v>
      </c>
      <c r="AP303" s="70">
        <f>A125586328K_Latest</f>
        <v>0.71899999999999997</v>
      </c>
      <c r="AQ303" s="70">
        <f>A125589136W_Latest</f>
        <v>1.095</v>
      </c>
      <c r="AR303" s="70">
        <f>A125580712V_Latest</f>
        <v>3.1739999999999999</v>
      </c>
      <c r="AS303" s="70">
        <f>A125580713W_Latest</f>
        <v>26</v>
      </c>
      <c r="AT303" s="70">
        <f>A125583832T_Latest</f>
        <v>0.188</v>
      </c>
      <c r="AU303" s="70">
        <f>A125578216T_Latest</f>
        <v>0.10100000000000001</v>
      </c>
      <c r="AV303" s="70">
        <f>A125586640C_Latest</f>
        <v>0.161</v>
      </c>
      <c r="AW303" s="70">
        <f>A125589448J_Latest</f>
        <v>0.497</v>
      </c>
      <c r="AX303" s="70">
        <f>A125581024J_Latest</f>
        <v>0.94699999999999995</v>
      </c>
      <c r="AY303" s="70">
        <f>A125581025K_Latest</f>
        <v>40.872999999999998</v>
      </c>
      <c r="AZ303" s="70">
        <f>A125582584X_Latest</f>
        <v>0.29499999999999998</v>
      </c>
      <c r="BA303" s="70">
        <f>A125576968W_Latest</f>
        <v>1.1819999999999999</v>
      </c>
      <c r="BB303" s="70">
        <f>A125585392K_Latest</f>
        <v>1.0609999999999999</v>
      </c>
      <c r="BC303" s="70">
        <f>A125588200K_Latest</f>
        <v>1.4730000000000001</v>
      </c>
      <c r="BD303" s="70">
        <f>A125579776J_Latest</f>
        <v>4.0110000000000001</v>
      </c>
      <c r="BE303" s="70">
        <f>A125579777K_Latest</f>
        <v>21.19</v>
      </c>
    </row>
    <row r="304" spans="1:57" hidden="1">
      <c r="A304" s="48" t="s">
        <v>12725</v>
      </c>
      <c r="B304" s="55"/>
      <c r="C304" s="66">
        <v>96</v>
      </c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</row>
    <row r="305" spans="1:57" hidden="1">
      <c r="A305" s="58"/>
      <c r="B305" s="53" t="s">
        <v>12726</v>
      </c>
      <c r="C305" s="66">
        <v>97</v>
      </c>
      <c r="D305" s="70">
        <f>A125582224V_Latest</f>
        <v>9.08</v>
      </c>
      <c r="E305" s="70">
        <f>A125576608T_Latest</f>
        <v>22.093</v>
      </c>
      <c r="F305" s="70">
        <f>A125585032F_Latest</f>
        <v>25.027999999999999</v>
      </c>
      <c r="G305" s="70">
        <f>A125587840R_Latest</f>
        <v>55.738999999999997</v>
      </c>
      <c r="H305" s="70">
        <f>A125579416C_Latest</f>
        <v>111.93899999999999</v>
      </c>
      <c r="I305" s="70">
        <f>A125579417F_Latest</f>
        <v>50.392000000000003</v>
      </c>
      <c r="J305" s="70">
        <f>A125584096X_Latest</f>
        <v>3.3479999999999999</v>
      </c>
      <c r="K305" s="70">
        <f>A125578480C_Latest</f>
        <v>5.109</v>
      </c>
      <c r="L305" s="70">
        <f>A125586904W_Latest</f>
        <v>5.8579999999999997</v>
      </c>
      <c r="M305" s="70">
        <f>A125589712J_Latest</f>
        <v>14.826000000000001</v>
      </c>
      <c r="N305" s="70">
        <f>A125581288L_Latest</f>
        <v>29.140999999999998</v>
      </c>
      <c r="O305" s="70">
        <f>A125581289R_Latest</f>
        <v>51.783999999999999</v>
      </c>
      <c r="P305" s="70">
        <f>A125582848T_Latest</f>
        <v>2.1579999999999999</v>
      </c>
      <c r="Q305" s="70">
        <f>A125577232X_Latest</f>
        <v>6.5049999999999999</v>
      </c>
      <c r="R305" s="70">
        <f>A125585656C_Latest</f>
        <v>7.9870000000000001</v>
      </c>
      <c r="S305" s="70">
        <f>A125588464R_Latest</f>
        <v>14.981</v>
      </c>
      <c r="T305" s="70">
        <f>A125580040R_Latest</f>
        <v>31.631</v>
      </c>
      <c r="U305" s="70">
        <f>A125580041T_Latest</f>
        <v>28.515000000000001</v>
      </c>
      <c r="V305" s="70">
        <f>A125584408X_Latest</f>
        <v>0.69599999999999995</v>
      </c>
      <c r="W305" s="70">
        <f>A125578792R_Latest</f>
        <v>6.1719999999999997</v>
      </c>
      <c r="X305" s="70">
        <f>A125587216K_Latest</f>
        <v>5.9930000000000003</v>
      </c>
      <c r="Y305" s="70">
        <f>A125590024A_Latest</f>
        <v>15.481</v>
      </c>
      <c r="Z305" s="70">
        <f>A125581600V_Latest</f>
        <v>28.341999999999999</v>
      </c>
      <c r="AA305" s="70">
        <f>A125581601W_Latest</f>
        <v>52</v>
      </c>
      <c r="AB305" s="70">
        <f>A125584720T_Latest</f>
        <v>0.98499999999999999</v>
      </c>
      <c r="AC305" s="70">
        <f>A125579104T_Latest</f>
        <v>1.762</v>
      </c>
      <c r="AD305" s="70">
        <f>A125587528W_Latest</f>
        <v>2.1280000000000001</v>
      </c>
      <c r="AE305" s="70">
        <f>A125590336L_Latest</f>
        <v>4.9660000000000002</v>
      </c>
      <c r="AF305" s="70">
        <f>A125581912F_Latest</f>
        <v>9.8420000000000005</v>
      </c>
      <c r="AG305" s="70">
        <f>A125581913J_Latest</f>
        <v>50.423000000000002</v>
      </c>
      <c r="AH305" s="70">
        <f>A125583160L_Latest</f>
        <v>1.3</v>
      </c>
      <c r="AI305" s="70">
        <f>A125577544K_Latest</f>
        <v>1.83</v>
      </c>
      <c r="AJ305" s="70">
        <f>A125585968R_Latest</f>
        <v>2.15</v>
      </c>
      <c r="AK305" s="70">
        <f>A125588776A_Latest</f>
        <v>3.919</v>
      </c>
      <c r="AL305" s="70">
        <f>A125580352A_Latest</f>
        <v>9.1980000000000004</v>
      </c>
      <c r="AM305" s="70">
        <f>A125580353C_Latest</f>
        <v>34.9</v>
      </c>
      <c r="AN305" s="70">
        <f>A125583472X_Latest</f>
        <v>0.59399999999999997</v>
      </c>
      <c r="AO305" s="70">
        <f>A125577856W_Latest</f>
        <v>0.10199999999999999</v>
      </c>
      <c r="AP305" s="70">
        <f>A125586280K_Latest</f>
        <v>0.51900000000000002</v>
      </c>
      <c r="AQ305" s="70">
        <f>A125589088R_Latest</f>
        <v>1.014</v>
      </c>
      <c r="AR305" s="70">
        <f>A125580664L_Latest</f>
        <v>2.2290000000000001</v>
      </c>
      <c r="AS305" s="70">
        <f>A125580665R_Latest</f>
        <v>48.427</v>
      </c>
      <c r="AT305" s="70">
        <f>A125583784K_Latest</f>
        <v>0</v>
      </c>
      <c r="AU305" s="70">
        <f>A125578168K_Latest</f>
        <v>0.14499999999999999</v>
      </c>
      <c r="AV305" s="70">
        <f>A125586592W_Latest</f>
        <v>0.13</v>
      </c>
      <c r="AW305" s="70">
        <f>A125589400W_Latest</f>
        <v>0.10299999999999999</v>
      </c>
      <c r="AX305" s="70">
        <f>A125580976X_Latest</f>
        <v>0.378</v>
      </c>
      <c r="AY305" s="70">
        <f>A125580977A_Latest</f>
        <v>22.524999999999999</v>
      </c>
      <c r="AZ305" s="70">
        <f>A125582536F_Latest</f>
        <v>0</v>
      </c>
      <c r="BA305" s="70">
        <f>A125576920K_Latest</f>
        <v>0.46800000000000003</v>
      </c>
      <c r="BB305" s="70">
        <f>A125585344T_Latest</f>
        <v>0.26300000000000001</v>
      </c>
      <c r="BC305" s="70">
        <f>A125588152C_Latest</f>
        <v>0.44800000000000001</v>
      </c>
      <c r="BD305" s="70">
        <f>A125579728R_Latest</f>
        <v>1.179</v>
      </c>
      <c r="BE305" s="70">
        <f>A125579729T_Latest</f>
        <v>25.166</v>
      </c>
    </row>
    <row r="306" spans="1:57" hidden="1">
      <c r="A306" s="58"/>
      <c r="B306" s="53" t="s">
        <v>12727</v>
      </c>
      <c r="C306" s="66">
        <v>98</v>
      </c>
      <c r="D306" s="70">
        <f>A125582280L_Latest</f>
        <v>4.907</v>
      </c>
      <c r="E306" s="70">
        <f>A125576664K_Latest</f>
        <v>8.407</v>
      </c>
      <c r="F306" s="70">
        <f>A125585088T_Latest</f>
        <v>12.582000000000001</v>
      </c>
      <c r="G306" s="70">
        <f>A125587896A_Latest</f>
        <v>21.372</v>
      </c>
      <c r="H306" s="70">
        <f>A125579472W_Latest</f>
        <v>47.268999999999998</v>
      </c>
      <c r="I306" s="70">
        <f>A125579473X_Latest</f>
        <v>34</v>
      </c>
      <c r="J306" s="70">
        <f>A125584152F_Latest</f>
        <v>0</v>
      </c>
      <c r="K306" s="70">
        <f>A125578536C_Latest</f>
        <v>2.952</v>
      </c>
      <c r="L306" s="70">
        <f>A125586960R_Latest</f>
        <v>4.2240000000000002</v>
      </c>
      <c r="M306" s="70">
        <f>A125589768V_Latest</f>
        <v>3.5830000000000002</v>
      </c>
      <c r="N306" s="70">
        <f>A125581344V_Latest</f>
        <v>10.759</v>
      </c>
      <c r="O306" s="70">
        <f>A125581345W_Latest</f>
        <v>26</v>
      </c>
      <c r="P306" s="70">
        <f>A125582904X_Latest</f>
        <v>0.70299999999999996</v>
      </c>
      <c r="Q306" s="70">
        <f>A125577288K_Latest</f>
        <v>2.569</v>
      </c>
      <c r="R306" s="70">
        <f>A125585712K_Latest</f>
        <v>4.9489999999999998</v>
      </c>
      <c r="S306" s="70">
        <f>A125588520W_Latest</f>
        <v>5.2270000000000003</v>
      </c>
      <c r="T306" s="70">
        <f>A125580096A_Latest</f>
        <v>13.448</v>
      </c>
      <c r="U306" s="70">
        <f>A125580097C_Latest</f>
        <v>26</v>
      </c>
      <c r="V306" s="70">
        <f>A125584464T_Latest</f>
        <v>2.375</v>
      </c>
      <c r="W306" s="70">
        <f>A125578848R_Latest</f>
        <v>1.4219999999999999</v>
      </c>
      <c r="X306" s="70">
        <f>A125587272C_Latest</f>
        <v>0</v>
      </c>
      <c r="Y306" s="70">
        <f>A125590080V_Latest</f>
        <v>5.8849999999999998</v>
      </c>
      <c r="Z306" s="70">
        <f>A125581656F_Latest</f>
        <v>9.6820000000000004</v>
      </c>
      <c r="AA306" s="70">
        <f>A125581657J_Latest</f>
        <v>52</v>
      </c>
      <c r="AB306" s="70">
        <f>A125584776C_Latest</f>
        <v>0.92500000000000004</v>
      </c>
      <c r="AC306" s="70">
        <f>A125579160K_Latest</f>
        <v>1.1100000000000001</v>
      </c>
      <c r="AD306" s="70">
        <f>A125587584R_Latest</f>
        <v>0.33100000000000002</v>
      </c>
      <c r="AE306" s="70">
        <f>A125590392F_Latest</f>
        <v>3.169</v>
      </c>
      <c r="AF306" s="70">
        <f>A125581968T_Latest</f>
        <v>5.5350000000000001</v>
      </c>
      <c r="AG306" s="70">
        <f>A125581969V_Latest</f>
        <v>71.364000000000004</v>
      </c>
      <c r="AH306" s="70">
        <f>A125583216L_Latest</f>
        <v>0.80800000000000005</v>
      </c>
      <c r="AI306" s="70">
        <f>A125577600T_Latest</f>
        <v>0</v>
      </c>
      <c r="AJ306" s="70">
        <f>A125586024X_Latest</f>
        <v>1.79</v>
      </c>
      <c r="AK306" s="70">
        <f>A125588832J_Latest</f>
        <v>2.2949999999999999</v>
      </c>
      <c r="AL306" s="70">
        <f>A125580408A_Latest</f>
        <v>4.8929999999999998</v>
      </c>
      <c r="AM306" s="70">
        <f>A125580409C_Latest</f>
        <v>34.676000000000002</v>
      </c>
      <c r="AN306" s="70">
        <f>A125583528X_Latest</f>
        <v>9.7000000000000003E-2</v>
      </c>
      <c r="AO306" s="70">
        <f>A125577912C_Latest</f>
        <v>0.13100000000000001</v>
      </c>
      <c r="AP306" s="70">
        <f>A125586336K_Latest</f>
        <v>0.63700000000000001</v>
      </c>
      <c r="AQ306" s="70">
        <f>A125589144W_Latest</f>
        <v>0.54</v>
      </c>
      <c r="AR306" s="70">
        <f>A125580720V_Latest</f>
        <v>1.405</v>
      </c>
      <c r="AS306" s="70">
        <f>A125580721W_Latest</f>
        <v>36.093000000000004</v>
      </c>
      <c r="AT306" s="70">
        <f>A125583840T_Latest</f>
        <v>0</v>
      </c>
      <c r="AU306" s="70">
        <f>A125578224T_Latest</f>
        <v>0</v>
      </c>
      <c r="AV306" s="70">
        <f>A125586648W_Latest</f>
        <v>0.09</v>
      </c>
      <c r="AW306" s="70">
        <f>A125589456J_Latest</f>
        <v>0.40600000000000003</v>
      </c>
      <c r="AX306" s="70">
        <f>A125581032J_Latest</f>
        <v>0.496</v>
      </c>
      <c r="AY306" s="70">
        <f>A125581033K_Latest</f>
        <v>109.51300000000001</v>
      </c>
      <c r="AZ306" s="70">
        <f>A125582592X_Latest</f>
        <v>0</v>
      </c>
      <c r="BA306" s="70">
        <f>A125576976W_Latest</f>
        <v>0.223</v>
      </c>
      <c r="BB306" s="70">
        <f>A125585400X_Latest</f>
        <v>0.56000000000000005</v>
      </c>
      <c r="BC306" s="70">
        <f>A125588208C_Latest</f>
        <v>0.26700000000000002</v>
      </c>
      <c r="BD306" s="70">
        <f>A125579784J_Latest</f>
        <v>1.0509999999999999</v>
      </c>
      <c r="BE306" s="70">
        <f>A125579785K_Latest</f>
        <v>32.219000000000001</v>
      </c>
    </row>
    <row r="307" spans="1:57" hidden="1">
      <c r="A307" s="58"/>
      <c r="B307" s="53" t="s">
        <v>12728</v>
      </c>
      <c r="C307" s="66">
        <v>99</v>
      </c>
      <c r="D307" s="70">
        <f>A125582240V_Latest</f>
        <v>6.9080000000000004</v>
      </c>
      <c r="E307" s="70">
        <f>A125576624T_Latest</f>
        <v>24.571999999999999</v>
      </c>
      <c r="F307" s="70">
        <f>A125585048X_Latest</f>
        <v>34.942</v>
      </c>
      <c r="G307" s="70">
        <f>A125587856J_Latest</f>
        <v>40.874000000000002</v>
      </c>
      <c r="H307" s="70">
        <f>A125579432C_Latest</f>
        <v>107.29600000000001</v>
      </c>
      <c r="I307" s="70">
        <f>A125579433F_Latest</f>
        <v>26</v>
      </c>
      <c r="J307" s="70">
        <f>A125584112L_Latest</f>
        <v>1.4370000000000001</v>
      </c>
      <c r="K307" s="70">
        <f>A125578496W_Latest</f>
        <v>9.7189999999999994</v>
      </c>
      <c r="L307" s="70">
        <f>A125586920W_Latest</f>
        <v>8.8030000000000008</v>
      </c>
      <c r="M307" s="70">
        <f>A125589728A_Latest</f>
        <v>11.795</v>
      </c>
      <c r="N307" s="70">
        <f>A125581304A_Latest</f>
        <v>31.754000000000001</v>
      </c>
      <c r="O307" s="70">
        <f>A125581305C_Latest</f>
        <v>26</v>
      </c>
      <c r="P307" s="70">
        <f>A125582864T_Latest</f>
        <v>1.7549999999999999</v>
      </c>
      <c r="Q307" s="70">
        <f>A125577248T_Latest</f>
        <v>7.4210000000000003</v>
      </c>
      <c r="R307" s="70">
        <f>A125585672C_Latest</f>
        <v>13.846</v>
      </c>
      <c r="S307" s="70">
        <f>A125588480R_Latest</f>
        <v>13.94</v>
      </c>
      <c r="T307" s="70">
        <f>A125580056J_Latest</f>
        <v>36.960999999999999</v>
      </c>
      <c r="U307" s="70">
        <f>A125580057K_Latest</f>
        <v>26</v>
      </c>
      <c r="V307" s="70">
        <f>A125584424X_Latest</f>
        <v>2.0979999999999999</v>
      </c>
      <c r="W307" s="70">
        <f>A125578808W_Latest</f>
        <v>3.07</v>
      </c>
      <c r="X307" s="70">
        <f>A125587232K_Latest</f>
        <v>5.0339999999999998</v>
      </c>
      <c r="Y307" s="70">
        <f>A125590040A_Latest</f>
        <v>9.9190000000000005</v>
      </c>
      <c r="Z307" s="70">
        <f>A125581616L_Latest</f>
        <v>20.120999999999999</v>
      </c>
      <c r="AA307" s="70">
        <f>A125581617R_Latest</f>
        <v>47.661999999999999</v>
      </c>
      <c r="AB307" s="70">
        <f>A125584736K_Latest</f>
        <v>0.36899999999999999</v>
      </c>
      <c r="AC307" s="70">
        <f>A125579120T_Latest</f>
        <v>1.3460000000000001</v>
      </c>
      <c r="AD307" s="70">
        <f>A125587544W_Latest</f>
        <v>3.1120000000000001</v>
      </c>
      <c r="AE307" s="70">
        <f>A125590352L_Latest</f>
        <v>2.0569999999999999</v>
      </c>
      <c r="AF307" s="70">
        <f>A125581928X_Latest</f>
        <v>6.8840000000000003</v>
      </c>
      <c r="AG307" s="70">
        <f>A125581929A_Latest</f>
        <v>25.66</v>
      </c>
      <c r="AH307" s="70">
        <f>A125583176F_Latest</f>
        <v>0.48199999999999998</v>
      </c>
      <c r="AI307" s="70">
        <f>A125577560K_Latest</f>
        <v>1.9139999999999999</v>
      </c>
      <c r="AJ307" s="70">
        <f>A125585984R_Latest</f>
        <v>3.3639999999999999</v>
      </c>
      <c r="AK307" s="70">
        <f>A125588792A_Latest</f>
        <v>1.3260000000000001</v>
      </c>
      <c r="AL307" s="70">
        <f>A125580368V_Latest</f>
        <v>7.0860000000000003</v>
      </c>
      <c r="AM307" s="70">
        <f>A125580369W_Latest</f>
        <v>13</v>
      </c>
      <c r="AN307" s="70">
        <f>A125583488T_Latest</f>
        <v>0.38400000000000001</v>
      </c>
      <c r="AO307" s="70">
        <f>A125577872W_Latest</f>
        <v>0.27300000000000002</v>
      </c>
      <c r="AP307" s="70">
        <f>A125586296C_Latest</f>
        <v>0.25700000000000001</v>
      </c>
      <c r="AQ307" s="70">
        <f>A125589104C_Latest</f>
        <v>0.39100000000000001</v>
      </c>
      <c r="AR307" s="70">
        <f>A125580680L_Latest</f>
        <v>1.3049999999999999</v>
      </c>
      <c r="AS307" s="70">
        <f>A125580681R_Latest</f>
        <v>16.32</v>
      </c>
      <c r="AT307" s="70">
        <f>A125583800X_Latest</f>
        <v>8.7999999999999995E-2</v>
      </c>
      <c r="AU307" s="70">
        <f>A125578184K_Latest</f>
        <v>0.10100000000000001</v>
      </c>
      <c r="AV307" s="70">
        <f>A125586608C_Latest</f>
        <v>0.161</v>
      </c>
      <c r="AW307" s="70">
        <f>A125589416R_Latest</f>
        <v>0.19500000000000001</v>
      </c>
      <c r="AX307" s="70">
        <f>A125580992X_Latest</f>
        <v>0.54400000000000004</v>
      </c>
      <c r="AY307" s="70">
        <f>A125580993A_Latest</f>
        <v>18.45</v>
      </c>
      <c r="AZ307" s="70">
        <f>A125582552F_Latest</f>
        <v>0.29499999999999998</v>
      </c>
      <c r="BA307" s="70">
        <f>A125576936C_Latest</f>
        <v>0.72899999999999998</v>
      </c>
      <c r="BB307" s="70">
        <f>A125585360T_Latest</f>
        <v>0.36399999999999999</v>
      </c>
      <c r="BC307" s="70">
        <f>A125588168W_Latest</f>
        <v>1.252</v>
      </c>
      <c r="BD307" s="70">
        <f>A125579744R_Latest</f>
        <v>2.64</v>
      </c>
      <c r="BE307" s="70">
        <f>A125579745T_Latest</f>
        <v>31.765999999999998</v>
      </c>
    </row>
    <row r="308" spans="1:57" hidden="1">
      <c r="A308" s="58"/>
      <c r="B308" s="53" t="s">
        <v>12729</v>
      </c>
      <c r="C308" s="66">
        <v>100</v>
      </c>
      <c r="D308" s="70">
        <f>A125582288F_Latest</f>
        <v>16.632999999999999</v>
      </c>
      <c r="E308" s="70">
        <f>A125576672K_Latest</f>
        <v>16.183</v>
      </c>
      <c r="F308" s="70">
        <f>A125585096T_Latest</f>
        <v>27.678000000000001</v>
      </c>
      <c r="G308" s="70">
        <f>A125587904R_Latest</f>
        <v>32.731999999999999</v>
      </c>
      <c r="H308" s="70">
        <f>A125579480W_Latest</f>
        <v>93.224999999999994</v>
      </c>
      <c r="I308" s="70">
        <f>A125579481X_Latest</f>
        <v>26</v>
      </c>
      <c r="J308" s="70">
        <f>A125584160F_Latest</f>
        <v>6.6449999999999996</v>
      </c>
      <c r="K308" s="70">
        <f>A125578544C_Latest</f>
        <v>7.6719999999999997</v>
      </c>
      <c r="L308" s="70">
        <f>A125586968J_Latest</f>
        <v>8.11</v>
      </c>
      <c r="M308" s="70">
        <f>A125589776V_Latest</f>
        <v>14.106999999999999</v>
      </c>
      <c r="N308" s="70">
        <f>A125581352V_Latest</f>
        <v>36.533999999999999</v>
      </c>
      <c r="O308" s="70">
        <f>A125581353W_Latest</f>
        <v>23.936</v>
      </c>
      <c r="P308" s="70">
        <f>A125582912X_Latest</f>
        <v>2.4169999999999998</v>
      </c>
      <c r="Q308" s="70">
        <f>A125577296K_Latest</f>
        <v>1.5660000000000001</v>
      </c>
      <c r="R308" s="70">
        <f>A125585720K_Latest</f>
        <v>8.7539999999999996</v>
      </c>
      <c r="S308" s="70">
        <f>A125588528R_Latest</f>
        <v>9.0350000000000001</v>
      </c>
      <c r="T308" s="70">
        <f>A125580104R_Latest</f>
        <v>21.771999999999998</v>
      </c>
      <c r="U308" s="70">
        <f>A125580105T_Latest</f>
        <v>33.959000000000003</v>
      </c>
      <c r="V308" s="70">
        <f>A125584472T_Latest</f>
        <v>4.6950000000000003</v>
      </c>
      <c r="W308" s="70">
        <f>A125578856R_Latest</f>
        <v>1.9530000000000001</v>
      </c>
      <c r="X308" s="70">
        <f>A125587280C_Latest</f>
        <v>7.1879999999999997</v>
      </c>
      <c r="Y308" s="70">
        <f>A125590088L_Latest</f>
        <v>3.14</v>
      </c>
      <c r="Z308" s="70">
        <f>A125581664F_Latest</f>
        <v>16.975999999999999</v>
      </c>
      <c r="AA308" s="70">
        <f>A125581665J_Latest</f>
        <v>17</v>
      </c>
      <c r="AB308" s="70">
        <f>A125584784C_Latest</f>
        <v>1.002</v>
      </c>
      <c r="AC308" s="70">
        <f>A125579168C_Latest</f>
        <v>0.997</v>
      </c>
      <c r="AD308" s="70">
        <f>A125587592R_Latest</f>
        <v>0.317</v>
      </c>
      <c r="AE308" s="70">
        <f>A125590400V_Latest</f>
        <v>3.0139999999999998</v>
      </c>
      <c r="AF308" s="70">
        <f>A125581976T_Latest</f>
        <v>5.33</v>
      </c>
      <c r="AG308" s="70">
        <f>A125581977V_Latest</f>
        <v>52</v>
      </c>
      <c r="AH308" s="70">
        <f>A125583224L_Latest</f>
        <v>1.59</v>
      </c>
      <c r="AI308" s="70">
        <f>A125577608K_Latest</f>
        <v>3.024</v>
      </c>
      <c r="AJ308" s="70">
        <f>A125586032X_Latest</f>
        <v>2.149</v>
      </c>
      <c r="AK308" s="70">
        <f>A125588840J_Latest</f>
        <v>2.2069999999999999</v>
      </c>
      <c r="AL308" s="70">
        <f>A125580416A_Latest</f>
        <v>8.9689999999999994</v>
      </c>
      <c r="AM308" s="70">
        <f>A125580417C_Latest</f>
        <v>11.814</v>
      </c>
      <c r="AN308" s="70">
        <f>A125583536X_Latest</f>
        <v>0.183</v>
      </c>
      <c r="AO308" s="70">
        <f>A125577920C_Latest</f>
        <v>0.51900000000000002</v>
      </c>
      <c r="AP308" s="70">
        <f>A125586344K_Latest</f>
        <v>0.46300000000000002</v>
      </c>
      <c r="AQ308" s="70">
        <f>A125589152W_Latest</f>
        <v>0.70399999999999996</v>
      </c>
      <c r="AR308" s="70">
        <f>A125580728L_Latest</f>
        <v>1.869</v>
      </c>
      <c r="AS308" s="70">
        <f>A125580729R_Latest</f>
        <v>36.048000000000002</v>
      </c>
      <c r="AT308" s="70">
        <f>A125583848K_Latest</f>
        <v>0.10100000000000001</v>
      </c>
      <c r="AU308" s="70">
        <f>A125578232T_Latest</f>
        <v>0</v>
      </c>
      <c r="AV308" s="70">
        <f>A125586656W_Latest</f>
        <v>0</v>
      </c>
      <c r="AW308" s="70">
        <f>A125589464J_Latest</f>
        <v>0.30199999999999999</v>
      </c>
      <c r="AX308" s="70">
        <f>A125581040J_Latest</f>
        <v>0.40300000000000002</v>
      </c>
      <c r="AY308" s="70">
        <f>A125581041K_Latest</f>
        <v>79.040999999999997</v>
      </c>
      <c r="AZ308" s="70">
        <f>A125582600L_Latest</f>
        <v>0</v>
      </c>
      <c r="BA308" s="70">
        <f>A125576984W_Latest</f>
        <v>0.45200000000000001</v>
      </c>
      <c r="BB308" s="70">
        <f>A125585408T_Latest</f>
        <v>0.69699999999999995</v>
      </c>
      <c r="BC308" s="70">
        <f>A125588216C_Latest</f>
        <v>0.222</v>
      </c>
      <c r="BD308" s="70">
        <f>A125579792J_Latest</f>
        <v>1.371</v>
      </c>
      <c r="BE308" s="70">
        <f>A125579793K_Latest</f>
        <v>22.169</v>
      </c>
    </row>
    <row r="309" spans="1:57" hidden="1">
      <c r="A309" s="48" t="s">
        <v>12730</v>
      </c>
      <c r="B309" s="55"/>
      <c r="C309" s="66">
        <v>101</v>
      </c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</row>
    <row r="310" spans="1:57" hidden="1">
      <c r="A310" s="58"/>
      <c r="B310" s="53" t="s">
        <v>12731</v>
      </c>
      <c r="C310" s="66">
        <v>102</v>
      </c>
      <c r="D310" s="70">
        <f>A125582360L_Latest</f>
        <v>9.5969999999999995</v>
      </c>
      <c r="E310" s="70">
        <f>A125576744K_Latest</f>
        <v>25.541</v>
      </c>
      <c r="F310" s="70">
        <f>A125585168T_Latest</f>
        <v>38.078000000000003</v>
      </c>
      <c r="G310" s="70">
        <f>A125587976A_Latest</f>
        <v>52.383000000000003</v>
      </c>
      <c r="H310" s="70">
        <f>A125579552W_Latest</f>
        <v>125.598</v>
      </c>
      <c r="I310" s="70">
        <f>A125579553X_Latest</f>
        <v>26</v>
      </c>
      <c r="J310" s="70">
        <f>A125584232F_Latest</f>
        <v>2.1850000000000001</v>
      </c>
      <c r="K310" s="70">
        <f>A125578616C_Latest</f>
        <v>7.6340000000000003</v>
      </c>
      <c r="L310" s="70">
        <f>A125587040T_Latest</f>
        <v>8.8620000000000001</v>
      </c>
      <c r="M310" s="70">
        <f>A125589848V_Latest</f>
        <v>12.394</v>
      </c>
      <c r="N310" s="70">
        <f>A125581424V_Latest</f>
        <v>31.074000000000002</v>
      </c>
      <c r="O310" s="70">
        <f>A125581425W_Latest</f>
        <v>26.538</v>
      </c>
      <c r="P310" s="70">
        <f>A125582984K_Latest</f>
        <v>1.2330000000000001</v>
      </c>
      <c r="Q310" s="70">
        <f>A125577368K_Latest</f>
        <v>5.3369999999999997</v>
      </c>
      <c r="R310" s="70">
        <f>A125585792W_Latest</f>
        <v>14.96</v>
      </c>
      <c r="S310" s="70">
        <f>A125588600W_Latest</f>
        <v>15.394</v>
      </c>
      <c r="T310" s="70">
        <f>A125580176A_Latest</f>
        <v>36.924999999999997</v>
      </c>
      <c r="U310" s="70">
        <f>A125580177C_Latest</f>
        <v>32.085000000000001</v>
      </c>
      <c r="V310" s="70">
        <f>A125584544T_Latest</f>
        <v>3.3029999999999999</v>
      </c>
      <c r="W310" s="70">
        <f>A125578928R_Latest</f>
        <v>6.976</v>
      </c>
      <c r="X310" s="70">
        <f>A125587352C_Latest</f>
        <v>7.9340000000000002</v>
      </c>
      <c r="Y310" s="70">
        <f>A125590160V_Latest</f>
        <v>14.347</v>
      </c>
      <c r="Z310" s="70">
        <f>A125581736F_Latest</f>
        <v>32.56</v>
      </c>
      <c r="AA310" s="70">
        <f>A125581737J_Latest</f>
        <v>23.988</v>
      </c>
      <c r="AB310" s="70">
        <f>A125584856C_Latest</f>
        <v>0.54600000000000004</v>
      </c>
      <c r="AC310" s="70">
        <f>A125579240K_Latest</f>
        <v>2.5960000000000001</v>
      </c>
      <c r="AD310" s="70">
        <f>A125587664R_Latest</f>
        <v>1.212</v>
      </c>
      <c r="AE310" s="70">
        <f>A125590472F_Latest</f>
        <v>5.3120000000000003</v>
      </c>
      <c r="AF310" s="70">
        <f>A125582048V_Latest</f>
        <v>9.6669999999999998</v>
      </c>
      <c r="AG310" s="70">
        <f>A125582049W_Latest</f>
        <v>52</v>
      </c>
      <c r="AH310" s="70">
        <f>A125583296X_Latest</f>
        <v>1.619</v>
      </c>
      <c r="AI310" s="70">
        <f>A125577680C_Latest</f>
        <v>2.105</v>
      </c>
      <c r="AJ310" s="70">
        <f>A125586104X_Latest</f>
        <v>3.669</v>
      </c>
      <c r="AK310" s="70">
        <f>A125588912J_Latest</f>
        <v>3.222</v>
      </c>
      <c r="AL310" s="70">
        <f>A125580488L_Latest</f>
        <v>10.615</v>
      </c>
      <c r="AM310" s="70">
        <f>A125580489R_Latest</f>
        <v>20.763999999999999</v>
      </c>
      <c r="AN310" s="70">
        <f>A125583608X_Latest</f>
        <v>0.623</v>
      </c>
      <c r="AO310" s="70">
        <f>A125577992R_Latest</f>
        <v>0.13100000000000001</v>
      </c>
      <c r="AP310" s="70">
        <f>A125586416K_Latest</f>
        <v>0.68899999999999995</v>
      </c>
      <c r="AQ310" s="70">
        <f>A125589224W_Latest</f>
        <v>0.66300000000000003</v>
      </c>
      <c r="AR310" s="70">
        <f>A125580800V_Latest</f>
        <v>2.105</v>
      </c>
      <c r="AS310" s="70">
        <f>A125580801W_Latest</f>
        <v>28.35</v>
      </c>
      <c r="AT310" s="70">
        <f>A125583920T_Latest</f>
        <v>8.7999999999999995E-2</v>
      </c>
      <c r="AU310" s="70">
        <f>A125578304T_Latest</f>
        <v>8.5000000000000006E-2</v>
      </c>
      <c r="AV310" s="70">
        <f>A125586728W_Latest</f>
        <v>0.32</v>
      </c>
      <c r="AW310" s="70">
        <f>A125589536J_Latest</f>
        <v>0.13600000000000001</v>
      </c>
      <c r="AX310" s="70">
        <f>A125581112J_Latest</f>
        <v>0.629</v>
      </c>
      <c r="AY310" s="70">
        <f>A125581113K_Latest</f>
        <v>21.5</v>
      </c>
      <c r="AZ310" s="70">
        <f>A125582672X_Latest</f>
        <v>0</v>
      </c>
      <c r="BA310" s="70">
        <f>A125577056X_Latest</f>
        <v>0.67700000000000005</v>
      </c>
      <c r="BB310" s="70">
        <f>A125585480K_Latest</f>
        <v>0.432</v>
      </c>
      <c r="BC310" s="70">
        <f>A125588288R_Latest</f>
        <v>0.91500000000000004</v>
      </c>
      <c r="BD310" s="70">
        <f>A125579864J_Latest</f>
        <v>2.024</v>
      </c>
      <c r="BE310" s="70">
        <f>A125579865K_Latest</f>
        <v>26</v>
      </c>
    </row>
    <row r="311" spans="1:57" hidden="1">
      <c r="A311" s="58"/>
      <c r="B311" s="53" t="s">
        <v>12732</v>
      </c>
      <c r="C311" s="66">
        <v>103</v>
      </c>
      <c r="D311" s="70">
        <f>A125582296F_Latest</f>
        <v>22.867000000000001</v>
      </c>
      <c r="E311" s="70">
        <f>A125576680K_Latest</f>
        <v>23.05</v>
      </c>
      <c r="F311" s="70">
        <f>A125585104F_Latest</f>
        <v>41.122</v>
      </c>
      <c r="G311" s="70">
        <f>A125587912R_Latest</f>
        <v>63.582999999999998</v>
      </c>
      <c r="H311" s="70">
        <f>A125579488R_Latest</f>
        <v>150.624</v>
      </c>
      <c r="I311" s="70">
        <f>A125579489T_Latest</f>
        <v>31.358000000000001</v>
      </c>
      <c r="J311" s="70">
        <f>A125584168X_Latest</f>
        <v>7.7590000000000003</v>
      </c>
      <c r="K311" s="70">
        <f>A125578552C_Latest</f>
        <v>8.7609999999999992</v>
      </c>
      <c r="L311" s="70">
        <f>A125586976J_Latest</f>
        <v>12.804</v>
      </c>
      <c r="M311" s="70">
        <f>A125589784V_Latest</f>
        <v>18.504000000000001</v>
      </c>
      <c r="N311" s="70">
        <f>A125581360V_Latest</f>
        <v>47.828000000000003</v>
      </c>
      <c r="O311" s="70">
        <f>A125581361W_Latest</f>
        <v>30</v>
      </c>
      <c r="P311" s="70">
        <f>A125582920X_Latest</f>
        <v>4.383</v>
      </c>
      <c r="Q311" s="70">
        <f>A125577304X_Latest</f>
        <v>5.4</v>
      </c>
      <c r="R311" s="70">
        <f>A125585728C_Latest</f>
        <v>13.997999999999999</v>
      </c>
      <c r="S311" s="70">
        <f>A125588536R_Latest</f>
        <v>16.542999999999999</v>
      </c>
      <c r="T311" s="70">
        <f>A125580112R_Latest</f>
        <v>40.323999999999998</v>
      </c>
      <c r="U311" s="70">
        <f>A125580113T_Latest</f>
        <v>26</v>
      </c>
      <c r="V311" s="70">
        <f>A125584480T_Latest</f>
        <v>5.0199999999999996</v>
      </c>
      <c r="W311" s="70">
        <f>A125578864R_Latest</f>
        <v>2.6619999999999999</v>
      </c>
      <c r="X311" s="70">
        <f>A125587288W_Latest</f>
        <v>7.452</v>
      </c>
      <c r="Y311" s="70">
        <f>A125590096L_Latest</f>
        <v>14.673999999999999</v>
      </c>
      <c r="Z311" s="70">
        <f>A125581672F_Latest</f>
        <v>29.808</v>
      </c>
      <c r="AA311" s="70">
        <f>A125581673J_Latest</f>
        <v>47.024999999999999</v>
      </c>
      <c r="AB311" s="70">
        <f>A125584792C_Latest</f>
        <v>2.3820000000000001</v>
      </c>
      <c r="AC311" s="70">
        <f>A125579176C_Latest</f>
        <v>2.008</v>
      </c>
      <c r="AD311" s="70">
        <f>A125587600C_Latest</f>
        <v>2.375</v>
      </c>
      <c r="AE311" s="70">
        <f>A125590408L_Latest</f>
        <v>6.2160000000000002</v>
      </c>
      <c r="AF311" s="70">
        <f>A125581984T_Latest</f>
        <v>12.98</v>
      </c>
      <c r="AG311" s="70">
        <f>A125581985V_Latest</f>
        <v>46.158000000000001</v>
      </c>
      <c r="AH311" s="70">
        <f>A125583232L_Latest</f>
        <v>2.5590000000000002</v>
      </c>
      <c r="AI311" s="70">
        <f>A125577616K_Latest</f>
        <v>2.54</v>
      </c>
      <c r="AJ311" s="70">
        <f>A125586040X_Latest</f>
        <v>3.5619999999999998</v>
      </c>
      <c r="AK311" s="70">
        <f>A125588848A_Latest</f>
        <v>5.1159999999999997</v>
      </c>
      <c r="AL311" s="70">
        <f>A125580424A_Latest</f>
        <v>13.776999999999999</v>
      </c>
      <c r="AM311" s="70">
        <f>A125580425C_Latest</f>
        <v>25.815999999999999</v>
      </c>
      <c r="AN311" s="70">
        <f>A125583544X_Latest</f>
        <v>0.46899999999999997</v>
      </c>
      <c r="AO311" s="70">
        <f>A125577928W_Latest</f>
        <v>0.65</v>
      </c>
      <c r="AP311" s="70">
        <f>A125586352K_Latest</f>
        <v>0.113</v>
      </c>
      <c r="AQ311" s="70">
        <f>A125589160W_Latest</f>
        <v>1.373</v>
      </c>
      <c r="AR311" s="70">
        <f>A125580736L_Latest</f>
        <v>2.605</v>
      </c>
      <c r="AS311" s="70">
        <f>A125580737R_Latest</f>
        <v>52</v>
      </c>
      <c r="AT311" s="70">
        <f>A125583856K_Latest</f>
        <v>0</v>
      </c>
      <c r="AU311" s="70">
        <f>A125578240T_Latest</f>
        <v>5.8999999999999997E-2</v>
      </c>
      <c r="AV311" s="70">
        <f>A125586664W_Latest</f>
        <v>6.0999999999999999E-2</v>
      </c>
      <c r="AW311" s="70">
        <f>A125589472J_Latest</f>
        <v>0.56799999999999995</v>
      </c>
      <c r="AX311" s="70">
        <f>A125581048A_Latest</f>
        <v>0.68799999999999994</v>
      </c>
      <c r="AY311" s="70">
        <f>A125581049C_Latest</f>
        <v>52</v>
      </c>
      <c r="AZ311" s="70">
        <f>A125582608F_Latest</f>
        <v>0.29499999999999998</v>
      </c>
      <c r="BA311" s="70">
        <f>A125576992W_Latest</f>
        <v>0.97</v>
      </c>
      <c r="BB311" s="70">
        <f>A125585416T_Latest</f>
        <v>0.75800000000000001</v>
      </c>
      <c r="BC311" s="70">
        <f>A125588224C_Latest</f>
        <v>0.58899999999999997</v>
      </c>
      <c r="BD311" s="70">
        <f>A125579800W_Latest</f>
        <v>2.6120000000000001</v>
      </c>
      <c r="BE311" s="70">
        <f>A125579801X_Latest</f>
        <v>14.859</v>
      </c>
    </row>
    <row r="312" spans="1:57" hidden="1">
      <c r="A312" s="58"/>
      <c r="B312" s="53" t="s">
        <v>12733</v>
      </c>
      <c r="C312" s="66">
        <v>104</v>
      </c>
      <c r="D312" s="70">
        <f>A125582248L_Latest</f>
        <v>4.4089999999999998</v>
      </c>
      <c r="E312" s="70">
        <f>A125576632T_Latest</f>
        <v>16.974</v>
      </c>
      <c r="F312" s="70">
        <f>A125585056X_Latest</f>
        <v>15.96</v>
      </c>
      <c r="G312" s="70">
        <f>A125587864J_Latest</f>
        <v>26.867999999999999</v>
      </c>
      <c r="H312" s="70">
        <f>A125579440C_Latest</f>
        <v>64.209999999999994</v>
      </c>
      <c r="I312" s="70">
        <f>A125579441F_Latest</f>
        <v>34</v>
      </c>
      <c r="J312" s="70">
        <f>A125584120L_Latest</f>
        <v>1.486</v>
      </c>
      <c r="K312" s="70">
        <f>A125578504K_Latest</f>
        <v>7.9569999999999999</v>
      </c>
      <c r="L312" s="70">
        <f>A125586928R_Latest</f>
        <v>4.5979999999999999</v>
      </c>
      <c r="M312" s="70">
        <f>A125589736A_Latest</f>
        <v>10.907</v>
      </c>
      <c r="N312" s="70">
        <f>A125581312A_Latest</f>
        <v>24.949000000000002</v>
      </c>
      <c r="O312" s="70">
        <f>A125581313C_Latest</f>
        <v>26</v>
      </c>
      <c r="P312" s="70">
        <f>A125582872T_Latest</f>
        <v>1.4159999999999999</v>
      </c>
      <c r="Q312" s="70">
        <f>A125577256T_Latest</f>
        <v>6.4119999999999999</v>
      </c>
      <c r="R312" s="70">
        <f>A125585680C_Latest</f>
        <v>3.359</v>
      </c>
      <c r="S312" s="70">
        <f>A125588488J_Latest</f>
        <v>6.5940000000000003</v>
      </c>
      <c r="T312" s="70">
        <f>A125580064J_Latest</f>
        <v>17.78</v>
      </c>
      <c r="U312" s="70">
        <f>A125580065K_Latest</f>
        <v>25.853999999999999</v>
      </c>
      <c r="V312" s="70">
        <f>A125584432X_Latest</f>
        <v>0.88700000000000001</v>
      </c>
      <c r="W312" s="70">
        <f>A125578816W_Latest</f>
        <v>0.75</v>
      </c>
      <c r="X312" s="70">
        <f>A125587240K_Latest</f>
        <v>2.3250000000000002</v>
      </c>
      <c r="Y312" s="70">
        <f>A125590048V_Latest</f>
        <v>5.4039999999999999</v>
      </c>
      <c r="Z312" s="70">
        <f>A125581624L_Latest</f>
        <v>9.3659999999999997</v>
      </c>
      <c r="AA312" s="70">
        <f>A125581625R_Latest</f>
        <v>52</v>
      </c>
      <c r="AB312" s="70">
        <f>A125584744K_Latest</f>
        <v>0.35399999999999998</v>
      </c>
      <c r="AC312" s="70">
        <f>A125579128K_Latest</f>
        <v>0.371</v>
      </c>
      <c r="AD312" s="70">
        <f>A125587552W_Latest</f>
        <v>1.6859999999999999</v>
      </c>
      <c r="AE312" s="70">
        <f>A125590360L_Latest</f>
        <v>1.3460000000000001</v>
      </c>
      <c r="AF312" s="70">
        <f>A125581936X_Latest</f>
        <v>3.7570000000000001</v>
      </c>
      <c r="AG312" s="70">
        <f>A125581937A_Latest</f>
        <v>28.172999999999998</v>
      </c>
      <c r="AH312" s="70">
        <f>A125583184F_Latest</f>
        <v>0</v>
      </c>
      <c r="AI312" s="70">
        <f>A125577568C_Latest</f>
        <v>1.1379999999999999</v>
      </c>
      <c r="AJ312" s="70">
        <f>A125585992R_Latest</f>
        <v>2.2229999999999999</v>
      </c>
      <c r="AK312" s="70">
        <f>A125588800R_Latest</f>
        <v>1.0169999999999999</v>
      </c>
      <c r="AL312" s="70">
        <f>A125580376V_Latest</f>
        <v>4.3780000000000001</v>
      </c>
      <c r="AM312" s="70">
        <f>A125580377W_Latest</f>
        <v>27.646000000000001</v>
      </c>
      <c r="AN312" s="70">
        <f>A125583496T_Latest</f>
        <v>0.16500000000000001</v>
      </c>
      <c r="AO312" s="70">
        <f>A125577880W_Latest</f>
        <v>0.24399999999999999</v>
      </c>
      <c r="AP312" s="70">
        <f>A125586304T_Latest</f>
        <v>1.0740000000000001</v>
      </c>
      <c r="AQ312" s="70">
        <f>A125589112C_Latest</f>
        <v>0.61399999999999999</v>
      </c>
      <c r="AR312" s="70">
        <f>A125580688F_Latest</f>
        <v>2.097</v>
      </c>
      <c r="AS312" s="70">
        <f>A125580689J_Latest</f>
        <v>34</v>
      </c>
      <c r="AT312" s="70">
        <f>A125583808T_Latest</f>
        <v>0.10100000000000001</v>
      </c>
      <c r="AU312" s="70">
        <f>A125578192K_Latest</f>
        <v>0.10100000000000001</v>
      </c>
      <c r="AV312" s="70">
        <f>A125586616C_Latest</f>
        <v>0</v>
      </c>
      <c r="AW312" s="70">
        <f>A125589424R_Latest</f>
        <v>0.30199999999999999</v>
      </c>
      <c r="AX312" s="70">
        <f>A125581000R_Latest</f>
        <v>0.504</v>
      </c>
      <c r="AY312" s="70">
        <f>A125581001T_Latest</f>
        <v>54.249000000000002</v>
      </c>
      <c r="AZ312" s="70">
        <f>A125582560F_Latest</f>
        <v>0</v>
      </c>
      <c r="BA312" s="70">
        <f>A125576944C_Latest</f>
        <v>0</v>
      </c>
      <c r="BB312" s="70">
        <f>A125585368K_Latest</f>
        <v>0.69499999999999995</v>
      </c>
      <c r="BC312" s="70">
        <f>A125588176W_Latest</f>
        <v>0.68500000000000005</v>
      </c>
      <c r="BD312" s="70">
        <f>A125579752R_Latest</f>
        <v>1.379</v>
      </c>
      <c r="BE312" s="70">
        <f>A125579753T_Latest</f>
        <v>61.281999999999996</v>
      </c>
    </row>
    <row r="313" spans="1:57" hidden="1">
      <c r="A313" s="58"/>
      <c r="B313" s="53" t="s">
        <v>12734</v>
      </c>
      <c r="C313" s="66">
        <v>105</v>
      </c>
      <c r="D313" s="70">
        <f>A125582408L_Latest</f>
        <v>0.65500000000000003</v>
      </c>
      <c r="E313" s="70">
        <f>A125576792C_Latest</f>
        <v>5.6909999999999998</v>
      </c>
      <c r="F313" s="70">
        <f>A125585216X_Latest</f>
        <v>5.07</v>
      </c>
      <c r="G313" s="70">
        <f>A125588024K_Latest</f>
        <v>7.8819999999999997</v>
      </c>
      <c r="H313" s="70">
        <f>A125579600C_Latest</f>
        <v>19.297999999999998</v>
      </c>
      <c r="I313" s="70">
        <f>A125579601F_Latest</f>
        <v>26</v>
      </c>
      <c r="J313" s="70">
        <f>A125584280X_Latest</f>
        <v>0</v>
      </c>
      <c r="K313" s="70">
        <f>A125578664W_Latest</f>
        <v>1.1000000000000001</v>
      </c>
      <c r="L313" s="70">
        <f>A125587088C_Latest</f>
        <v>0.73099999999999998</v>
      </c>
      <c r="M313" s="70">
        <f>A125589896L_Latest</f>
        <v>2.5059999999999998</v>
      </c>
      <c r="N313" s="70">
        <f>A125581472L_Latest</f>
        <v>4.3380000000000001</v>
      </c>
      <c r="O313" s="70">
        <f>A125581473R_Latest</f>
        <v>52</v>
      </c>
      <c r="P313" s="70">
        <f>A125583032V_Latest</f>
        <v>0</v>
      </c>
      <c r="Q313" s="70">
        <f>A125577416T_Latest</f>
        <v>0.91200000000000003</v>
      </c>
      <c r="R313" s="70">
        <f>A125585840C_Latest</f>
        <v>3.22</v>
      </c>
      <c r="S313" s="70">
        <f>A125588648J_Latest</f>
        <v>4.6509999999999998</v>
      </c>
      <c r="T313" s="70">
        <f>A125580224J_Latest</f>
        <v>8.7829999999999995</v>
      </c>
      <c r="U313" s="70">
        <f>A125580225K_Latest</f>
        <v>47.8</v>
      </c>
      <c r="V313" s="70">
        <f>A125584592K_Latest</f>
        <v>0.65500000000000003</v>
      </c>
      <c r="W313" s="70">
        <f>A125578976J_Latest</f>
        <v>2.2280000000000002</v>
      </c>
      <c r="X313" s="70">
        <f>A125587400K_Latest</f>
        <v>0.504</v>
      </c>
      <c r="Y313" s="70">
        <f>A125590208V_Latest</f>
        <v>0</v>
      </c>
      <c r="Z313" s="70">
        <f>A125581784X_Latest</f>
        <v>3.387</v>
      </c>
      <c r="AA313" s="70">
        <f>A125581785A_Latest</f>
        <v>8</v>
      </c>
      <c r="AB313" s="70">
        <f>A125584904K_Latest</f>
        <v>0</v>
      </c>
      <c r="AC313" s="70">
        <f>A125579288W_Latest</f>
        <v>0.24</v>
      </c>
      <c r="AD313" s="70">
        <f>A125587712W_Latest</f>
        <v>0.61499999999999999</v>
      </c>
      <c r="AE313" s="70">
        <f>A125590520L_Latest</f>
        <v>0.33300000000000002</v>
      </c>
      <c r="AF313" s="70">
        <f>A125582096L_Latest</f>
        <v>1.1879999999999999</v>
      </c>
      <c r="AG313" s="70">
        <f>A125582097R_Latest</f>
        <v>31.341999999999999</v>
      </c>
      <c r="AH313" s="70">
        <f>A125583344F_Latest</f>
        <v>0</v>
      </c>
      <c r="AI313" s="70">
        <f>A125577728C_Latest</f>
        <v>0.98499999999999999</v>
      </c>
      <c r="AJ313" s="70">
        <f>A125586152T_Latest</f>
        <v>0</v>
      </c>
      <c r="AK313" s="70">
        <f>A125588960A_Latest</f>
        <v>0.39200000000000002</v>
      </c>
      <c r="AL313" s="70">
        <f>A125580536V_Latest</f>
        <v>1.377</v>
      </c>
      <c r="AM313" s="70">
        <f>A125580537W_Latest</f>
        <v>7.9939999999999998</v>
      </c>
      <c r="AN313" s="70">
        <f>A125583656T_Latest</f>
        <v>0</v>
      </c>
      <c r="AO313" s="70">
        <f>A125578040X_Latest</f>
        <v>0</v>
      </c>
      <c r="AP313" s="70">
        <f>A125586464C_Latest</f>
        <v>0</v>
      </c>
      <c r="AQ313" s="70">
        <f>A125589272R_Latest</f>
        <v>0</v>
      </c>
      <c r="AR313" s="70">
        <f>A125580848F_Latest</f>
        <v>0</v>
      </c>
      <c r="AS313" s="70">
        <f>A125580849J_Latest</f>
        <v>0</v>
      </c>
      <c r="AT313" s="70">
        <f>A125583968C_Latest</f>
        <v>0</v>
      </c>
      <c r="AU313" s="70">
        <f>A125578352K_Latest</f>
        <v>0</v>
      </c>
      <c r="AV313" s="70">
        <f>A125586776R_Latest</f>
        <v>0</v>
      </c>
      <c r="AW313" s="70">
        <f>A125589584A_Latest</f>
        <v>0</v>
      </c>
      <c r="AX313" s="70">
        <f>A125581160A_Latest</f>
        <v>0</v>
      </c>
      <c r="AY313" s="70">
        <f>A125581161C_Latest</f>
        <v>0</v>
      </c>
      <c r="AZ313" s="70">
        <f>A125582720F_Latest</f>
        <v>0</v>
      </c>
      <c r="BA313" s="70">
        <f>A125577104F_Latest</f>
        <v>0.22500000000000001</v>
      </c>
      <c r="BB313" s="70">
        <f>A125585528K_Latest</f>
        <v>0</v>
      </c>
      <c r="BC313" s="70">
        <f>A125588336W_Latest</f>
        <v>0</v>
      </c>
      <c r="BD313" s="70">
        <f>A125579912R_Latest</f>
        <v>0.22500000000000001</v>
      </c>
      <c r="BE313" s="70">
        <f>A125579913T_Latest</f>
        <v>0</v>
      </c>
    </row>
    <row r="314" spans="1:57" hidden="1">
      <c r="A314" s="48" t="s">
        <v>12735</v>
      </c>
      <c r="B314" s="55"/>
      <c r="C314" s="66">
        <v>106</v>
      </c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</row>
    <row r="315" spans="1:57" hidden="1">
      <c r="A315" s="52"/>
      <c r="B315" s="53" t="s">
        <v>12736</v>
      </c>
      <c r="C315" s="66">
        <v>107</v>
      </c>
      <c r="D315" s="70">
        <f>A125582368F_Latest</f>
        <v>7.141</v>
      </c>
      <c r="E315" s="70">
        <f>A125576752K_Latest</f>
        <v>21.553999999999998</v>
      </c>
      <c r="F315" s="70">
        <f>A125585176T_Latest</f>
        <v>28.509</v>
      </c>
      <c r="G315" s="70">
        <f>A125587984A_Latest</f>
        <v>48.704000000000001</v>
      </c>
      <c r="H315" s="70">
        <f>A125579560W_Latest</f>
        <v>105.908</v>
      </c>
      <c r="I315" s="70">
        <f>A125579561X_Latest</f>
        <v>43</v>
      </c>
      <c r="J315" s="70">
        <f>A125584240F_Latest</f>
        <v>1.9770000000000001</v>
      </c>
      <c r="K315" s="70">
        <f>A125578624C_Latest</f>
        <v>7.9950000000000001</v>
      </c>
      <c r="L315" s="70">
        <f>A125587048K_Latest</f>
        <v>8.2080000000000002</v>
      </c>
      <c r="M315" s="70">
        <f>A125589856V_Latest</f>
        <v>12.805999999999999</v>
      </c>
      <c r="N315" s="70">
        <f>A125581432V_Latest</f>
        <v>30.986999999999998</v>
      </c>
      <c r="O315" s="70">
        <f>A125581433W_Latest</f>
        <v>40.402999999999999</v>
      </c>
      <c r="P315" s="70">
        <f>A125582992K_Latest</f>
        <v>1.387</v>
      </c>
      <c r="Q315" s="70">
        <f>A125577376K_Latest</f>
        <v>7.4130000000000003</v>
      </c>
      <c r="R315" s="70">
        <f>A125585800K_Latest</f>
        <v>4.5289999999999999</v>
      </c>
      <c r="S315" s="70">
        <f>A125588608R_Latest</f>
        <v>15.576000000000001</v>
      </c>
      <c r="T315" s="70">
        <f>A125580184A_Latest</f>
        <v>28.905000000000001</v>
      </c>
      <c r="U315" s="70">
        <f>A125580185C_Latest</f>
        <v>52</v>
      </c>
      <c r="V315" s="70">
        <f>A125584552T_Latest</f>
        <v>0.65500000000000003</v>
      </c>
      <c r="W315" s="70">
        <f>A125578936R_Latest</f>
        <v>2.8130000000000002</v>
      </c>
      <c r="X315" s="70">
        <f>A125587360C_Latest</f>
        <v>9.5660000000000007</v>
      </c>
      <c r="Y315" s="70">
        <f>A125590168L_Latest</f>
        <v>9.7289999999999992</v>
      </c>
      <c r="Z315" s="70">
        <f>A125581744F_Latest</f>
        <v>22.763000000000002</v>
      </c>
      <c r="AA315" s="70">
        <f>A125581745J_Latest</f>
        <v>43</v>
      </c>
      <c r="AB315" s="70">
        <f>A125584864C_Latest</f>
        <v>0.92900000000000005</v>
      </c>
      <c r="AC315" s="70">
        <f>A125579248C_Latest</f>
        <v>1.056</v>
      </c>
      <c r="AD315" s="70">
        <f>A125587672R_Latest</f>
        <v>1.4770000000000001</v>
      </c>
      <c r="AE315" s="70">
        <f>A125590480F_Latest</f>
        <v>4.5359999999999996</v>
      </c>
      <c r="AF315" s="70">
        <f>A125582056V_Latest</f>
        <v>7.9980000000000002</v>
      </c>
      <c r="AG315" s="70">
        <f>A125582057W_Latest</f>
        <v>52</v>
      </c>
      <c r="AH315" s="70">
        <f>A125583304L_Latest</f>
        <v>1.2290000000000001</v>
      </c>
      <c r="AI315" s="70">
        <f>A125577688W_Latest</f>
        <v>1.3819999999999999</v>
      </c>
      <c r="AJ315" s="70">
        <f>A125586112X_Latest</f>
        <v>3.145</v>
      </c>
      <c r="AK315" s="70">
        <f>A125588920J_Latest</f>
        <v>3.9780000000000002</v>
      </c>
      <c r="AL315" s="70">
        <f>A125580496L_Latest</f>
        <v>9.7349999999999994</v>
      </c>
      <c r="AM315" s="70">
        <f>A125580497R_Latest</f>
        <v>30.696999999999999</v>
      </c>
      <c r="AN315" s="70">
        <f>A125583616X_Latest</f>
        <v>0.48</v>
      </c>
      <c r="AO315" s="70">
        <f>A125578000F_Latest</f>
        <v>0.13</v>
      </c>
      <c r="AP315" s="70">
        <f>A125586424K_Latest</f>
        <v>0.56200000000000006</v>
      </c>
      <c r="AQ315" s="70">
        <f>A125589232W_Latest</f>
        <v>0.40899999999999997</v>
      </c>
      <c r="AR315" s="70">
        <f>A125580808L_Latest</f>
        <v>1.581</v>
      </c>
      <c r="AS315" s="70">
        <f>A125580809R_Latest</f>
        <v>26</v>
      </c>
      <c r="AT315" s="70">
        <f>A125583928K_Latest</f>
        <v>0.188</v>
      </c>
      <c r="AU315" s="70">
        <f>A125578312T_Latest</f>
        <v>0.10100000000000001</v>
      </c>
      <c r="AV315" s="70">
        <f>A125586736W_Latest</f>
        <v>6.3E-2</v>
      </c>
      <c r="AW315" s="70">
        <f>A125589544J_Latest</f>
        <v>0.17199999999999999</v>
      </c>
      <c r="AX315" s="70">
        <f>A125581120J_Latest</f>
        <v>0.52500000000000002</v>
      </c>
      <c r="AY315" s="70">
        <f>A125581121K_Latest</f>
        <v>15.818</v>
      </c>
      <c r="AZ315" s="70">
        <f>A125582680X_Latest</f>
        <v>0.29499999999999998</v>
      </c>
      <c r="BA315" s="70">
        <f>A125577064X_Latest</f>
        <v>0.66400000000000003</v>
      </c>
      <c r="BB315" s="70">
        <f>A125585488C_Latest</f>
        <v>0.95799999999999996</v>
      </c>
      <c r="BC315" s="70">
        <f>A125588296R_Latest</f>
        <v>1.4970000000000001</v>
      </c>
      <c r="BD315" s="70">
        <f>A125579872J_Latest</f>
        <v>3.4140000000000001</v>
      </c>
      <c r="BE315" s="70">
        <f>A125579873K_Latest</f>
        <v>33.646999999999998</v>
      </c>
    </row>
    <row r="316" spans="1:57" hidden="1">
      <c r="A316" s="52"/>
      <c r="B316" s="53" t="s">
        <v>12737</v>
      </c>
      <c r="C316" s="66">
        <v>108</v>
      </c>
      <c r="D316" s="70">
        <f>A125582376F_Latest</f>
        <v>19.53</v>
      </c>
      <c r="E316" s="70">
        <f>A125576760K_Latest</f>
        <v>42.152000000000001</v>
      </c>
      <c r="F316" s="70">
        <f>A125585184T_Latest</f>
        <v>47.603000000000002</v>
      </c>
      <c r="G316" s="70">
        <f>A125587992A_Latest</f>
        <v>70.031999999999996</v>
      </c>
      <c r="H316" s="70">
        <f>A125579568R_Latest</f>
        <v>179.31800000000001</v>
      </c>
      <c r="I316" s="70">
        <f>A125579569T_Latest</f>
        <v>26</v>
      </c>
      <c r="J316" s="70">
        <f>A125584248X_Latest</f>
        <v>4.641</v>
      </c>
      <c r="K316" s="70">
        <f>A125578632C_Latest</f>
        <v>14.273999999999999</v>
      </c>
      <c r="L316" s="70">
        <f>A125587056K_Latest</f>
        <v>13.484</v>
      </c>
      <c r="M316" s="70">
        <f>A125589864V_Latest</f>
        <v>20.085999999999999</v>
      </c>
      <c r="N316" s="70">
        <f>A125581440V_Latest</f>
        <v>52.484000000000002</v>
      </c>
      <c r="O316" s="70">
        <f>A125581441W_Latest</f>
        <v>26</v>
      </c>
      <c r="P316" s="70">
        <f>A125583000A_Latest</f>
        <v>3.8730000000000002</v>
      </c>
      <c r="Q316" s="70">
        <f>A125577384K_Latest</f>
        <v>9.4499999999999993</v>
      </c>
      <c r="R316" s="70">
        <f>A125585808C_Latest</f>
        <v>21.023</v>
      </c>
      <c r="S316" s="70">
        <f>A125588616R_Latest</f>
        <v>19.353000000000002</v>
      </c>
      <c r="T316" s="70">
        <f>A125580192A_Latest</f>
        <v>53.698</v>
      </c>
      <c r="U316" s="70">
        <f>A125580193C_Latest</f>
        <v>26</v>
      </c>
      <c r="V316" s="70">
        <f>A125584560T_Latest</f>
        <v>6.8730000000000002</v>
      </c>
      <c r="W316" s="70">
        <f>A125578944R_Latest</f>
        <v>9.0579999999999998</v>
      </c>
      <c r="X316" s="70">
        <f>A125587368W_Latest</f>
        <v>5.1550000000000002</v>
      </c>
      <c r="Y316" s="70">
        <f>A125590176L_Latest</f>
        <v>18.797999999999998</v>
      </c>
      <c r="Z316" s="70">
        <f>A125581752F_Latest</f>
        <v>39.884</v>
      </c>
      <c r="AA316" s="70">
        <f>A125581753J_Latest</f>
        <v>33.262</v>
      </c>
      <c r="AB316" s="70">
        <f>A125584872C_Latest</f>
        <v>1.5920000000000001</v>
      </c>
      <c r="AC316" s="70">
        <f>A125579256C_Latest</f>
        <v>3.464</v>
      </c>
      <c r="AD316" s="70">
        <f>A125587680R_Latest</f>
        <v>2.3559999999999999</v>
      </c>
      <c r="AE316" s="70">
        <f>A125590488X_Latest</f>
        <v>5.6790000000000003</v>
      </c>
      <c r="AF316" s="70">
        <f>A125582064V_Latest</f>
        <v>13.09</v>
      </c>
      <c r="AG316" s="70">
        <f>A125582065W_Latest</f>
        <v>37.142000000000003</v>
      </c>
      <c r="AH316" s="70">
        <f>A125583312L_Latest</f>
        <v>1.774</v>
      </c>
      <c r="AI316" s="70">
        <f>A125577696W_Latest</f>
        <v>3.9350000000000001</v>
      </c>
      <c r="AJ316" s="70">
        <f>A125586120X_Latest</f>
        <v>4.7789999999999999</v>
      </c>
      <c r="AK316" s="70">
        <f>A125588928A_Latest</f>
        <v>3.76</v>
      </c>
      <c r="AL316" s="70">
        <f>A125580504A_Latest</f>
        <v>14.247999999999999</v>
      </c>
      <c r="AM316" s="70">
        <f>A125580505C_Latest</f>
        <v>25.344999999999999</v>
      </c>
      <c r="AN316" s="70">
        <f>A125583624X_Latest</f>
        <v>0.77700000000000002</v>
      </c>
      <c r="AO316" s="70">
        <f>A125578008X_Latest</f>
        <v>0.61899999999999999</v>
      </c>
      <c r="AP316" s="70">
        <f>A125586432K_Latest</f>
        <v>0.113</v>
      </c>
      <c r="AQ316" s="70">
        <f>A125589240W_Latest</f>
        <v>1.179</v>
      </c>
      <c r="AR316" s="70">
        <f>A125580816L_Latest</f>
        <v>2.6880000000000002</v>
      </c>
      <c r="AS316" s="70">
        <f>A125580817R_Latest</f>
        <v>6.7629999999999999</v>
      </c>
      <c r="AT316" s="70">
        <f>A125583936K_Latest</f>
        <v>0</v>
      </c>
      <c r="AU316" s="70">
        <f>A125578320T_Latest</f>
        <v>0.14499999999999999</v>
      </c>
      <c r="AV316" s="70">
        <f>A125586744W_Latest</f>
        <v>0.161</v>
      </c>
      <c r="AW316" s="70">
        <f>A125589552J_Latest</f>
        <v>0.70799999999999996</v>
      </c>
      <c r="AX316" s="70">
        <f>A125581128A_Latest</f>
        <v>1.014</v>
      </c>
      <c r="AY316" s="70">
        <f>A125581129C_Latest</f>
        <v>95.772000000000006</v>
      </c>
      <c r="AZ316" s="70">
        <f>A125582688T_Latest</f>
        <v>0</v>
      </c>
      <c r="BA316" s="70">
        <f>A125577072X_Latest</f>
        <v>1.208</v>
      </c>
      <c r="BB316" s="70">
        <f>A125585496C_Latest</f>
        <v>0.53300000000000003</v>
      </c>
      <c r="BC316" s="70">
        <f>A125588304C_Latest</f>
        <v>0.47</v>
      </c>
      <c r="BD316" s="70">
        <f>A125579880J_Latest</f>
        <v>2.2109999999999999</v>
      </c>
      <c r="BE316" s="70">
        <f>A125579881K_Latest</f>
        <v>9.6430000000000007</v>
      </c>
    </row>
    <row r="317" spans="1:57" hidden="1">
      <c r="A317" s="52"/>
      <c r="B317" s="53" t="s">
        <v>12738</v>
      </c>
      <c r="C317" s="66">
        <v>109</v>
      </c>
      <c r="D317" s="70">
        <f>A125582480F_Latest</f>
        <v>10.856</v>
      </c>
      <c r="E317" s="70">
        <f>A125576864C_Latest</f>
        <v>7.5490000000000004</v>
      </c>
      <c r="F317" s="70">
        <f>A125585288K_Latest</f>
        <v>24.117999999999999</v>
      </c>
      <c r="G317" s="70">
        <f>A125588096W_Latest</f>
        <v>31.981000000000002</v>
      </c>
      <c r="H317" s="70">
        <f>A125579672R_Latest</f>
        <v>74.503</v>
      </c>
      <c r="I317" s="70">
        <f>A125579673T_Latest</f>
        <v>26</v>
      </c>
      <c r="J317" s="70">
        <f>A125584352X_Latest</f>
        <v>4.8120000000000003</v>
      </c>
      <c r="K317" s="70">
        <f>A125578736W_Latest</f>
        <v>3.1840000000000002</v>
      </c>
      <c r="L317" s="70">
        <f>A125587160K_Latest</f>
        <v>5.3040000000000003</v>
      </c>
      <c r="M317" s="70">
        <f>A125589968L_Latest</f>
        <v>11.417999999999999</v>
      </c>
      <c r="N317" s="70">
        <f>A125581544L_Latest</f>
        <v>24.716999999999999</v>
      </c>
      <c r="O317" s="70">
        <f>A125581545R_Latest</f>
        <v>42.552999999999997</v>
      </c>
      <c r="P317" s="70">
        <f>A125583104V_Latest</f>
        <v>1.772</v>
      </c>
      <c r="Q317" s="70">
        <f>A125577488C_Latest</f>
        <v>1.1990000000000001</v>
      </c>
      <c r="R317" s="70">
        <f>A125585912C_Latest</f>
        <v>9.9849999999999994</v>
      </c>
      <c r="S317" s="70">
        <f>A125588720R_Latest</f>
        <v>8.2539999999999996</v>
      </c>
      <c r="T317" s="70">
        <f>A125580296V_Latest</f>
        <v>21.209</v>
      </c>
      <c r="U317" s="70">
        <f>A125580297W_Latest</f>
        <v>26</v>
      </c>
      <c r="V317" s="70">
        <f>A125584664K_Latest</f>
        <v>2.3359999999999999</v>
      </c>
      <c r="W317" s="70">
        <f>A125579048K_Latest</f>
        <v>0.745</v>
      </c>
      <c r="X317" s="70">
        <f>A125587472W_Latest</f>
        <v>3.4950000000000001</v>
      </c>
      <c r="Y317" s="70">
        <f>A125590280L_Latest</f>
        <v>5.8979999999999997</v>
      </c>
      <c r="Z317" s="70">
        <f>A125581856X_Latest</f>
        <v>12.474</v>
      </c>
      <c r="AA317" s="70">
        <f>A125581857A_Latest</f>
        <v>17</v>
      </c>
      <c r="AB317" s="70">
        <f>A125584976W_Latest</f>
        <v>0.76100000000000001</v>
      </c>
      <c r="AC317" s="70">
        <f>A125579360C_Latest</f>
        <v>0.69499999999999995</v>
      </c>
      <c r="AD317" s="70">
        <f>A125587784J_Latest</f>
        <v>2.056</v>
      </c>
      <c r="AE317" s="70">
        <f>A125590592X_Latest</f>
        <v>2.992</v>
      </c>
      <c r="AF317" s="70">
        <f>A125582168L_Latest</f>
        <v>6.5039999999999996</v>
      </c>
      <c r="AG317" s="70">
        <f>A125582169R_Latest</f>
        <v>46.341999999999999</v>
      </c>
      <c r="AH317" s="70">
        <f>A125583416F_Latest</f>
        <v>1.175</v>
      </c>
      <c r="AI317" s="70">
        <f>A125577800K_Latest</f>
        <v>1.4510000000000001</v>
      </c>
      <c r="AJ317" s="70">
        <f>A125586224T_Latest</f>
        <v>1.5289999999999999</v>
      </c>
      <c r="AK317" s="70">
        <f>A125589032C_Latest</f>
        <v>2.008</v>
      </c>
      <c r="AL317" s="70">
        <f>A125580608V_Latest</f>
        <v>6.1639999999999997</v>
      </c>
      <c r="AM317" s="70">
        <f>A125580609W_Latest</f>
        <v>13</v>
      </c>
      <c r="AN317" s="70">
        <f>A125583728T_Latest</f>
        <v>0</v>
      </c>
      <c r="AO317" s="70">
        <f>A125578112X_Latest</f>
        <v>0.27600000000000002</v>
      </c>
      <c r="AP317" s="70">
        <f>A125586536C_Latest</f>
        <v>1.2</v>
      </c>
      <c r="AQ317" s="70">
        <f>A125589344R_Latest</f>
        <v>1.0620000000000001</v>
      </c>
      <c r="AR317" s="70">
        <f>A125580920L_Latest</f>
        <v>2.5379999999999998</v>
      </c>
      <c r="AS317" s="70">
        <f>A125580921R_Latest</f>
        <v>45.69</v>
      </c>
      <c r="AT317" s="70">
        <f>A125584040L_Latest</f>
        <v>0</v>
      </c>
      <c r="AU317" s="70">
        <f>A125578424K_Latest</f>
        <v>0</v>
      </c>
      <c r="AV317" s="70">
        <f>A125586848R_Latest</f>
        <v>0.156</v>
      </c>
      <c r="AW317" s="70">
        <f>A125589656A_Latest</f>
        <v>0.126</v>
      </c>
      <c r="AX317" s="70">
        <f>A125581232A_Latest</f>
        <v>0.28199999999999997</v>
      </c>
      <c r="AY317" s="70">
        <f>A125581233C_Latest</f>
        <v>36.314</v>
      </c>
      <c r="AZ317" s="70">
        <f>A125582792T_Latest</f>
        <v>0</v>
      </c>
      <c r="BA317" s="70">
        <f>A125577176T_Latest</f>
        <v>0</v>
      </c>
      <c r="BB317" s="70">
        <f>A125585600T_Latest</f>
        <v>0.39400000000000002</v>
      </c>
      <c r="BC317" s="70">
        <f>A125588408W_Latest</f>
        <v>0.222</v>
      </c>
      <c r="BD317" s="70">
        <f>A125579984A_Latest</f>
        <v>0.61499999999999999</v>
      </c>
      <c r="BE317" s="70">
        <f>A125579985C_Latest</f>
        <v>72.813999999999993</v>
      </c>
    </row>
    <row r="318" spans="1:57" hidden="1">
      <c r="A318" s="48" t="s">
        <v>12681</v>
      </c>
      <c r="B318" s="60"/>
      <c r="C318" s="66">
        <v>110</v>
      </c>
      <c r="D318" s="70">
        <f>A125582208V_Latest</f>
        <v>37.527999999999999</v>
      </c>
      <c r="E318" s="70">
        <f>A125576592K_Latest</f>
        <v>71.254999999999995</v>
      </c>
      <c r="F318" s="70">
        <f>A125585016F_Latest</f>
        <v>100.23</v>
      </c>
      <c r="G318" s="70">
        <f>A125587824R_Latest</f>
        <v>150.71700000000001</v>
      </c>
      <c r="H318" s="70">
        <f>A125579400K_Latest</f>
        <v>359.72899999999998</v>
      </c>
      <c r="I318" s="70">
        <f>A125579401L_Latest</f>
        <v>30</v>
      </c>
      <c r="J318" s="70">
        <f>A125584080F_Latest</f>
        <v>11.430999999999999</v>
      </c>
      <c r="K318" s="70">
        <f>A125578464C_Latest</f>
        <v>25.452000000000002</v>
      </c>
      <c r="L318" s="70">
        <f>A125586888J_Latest</f>
        <v>26.995000000000001</v>
      </c>
      <c r="M318" s="70">
        <f>A125589696V_Latest</f>
        <v>44.31</v>
      </c>
      <c r="N318" s="70">
        <f>A125581272V_Latest</f>
        <v>108.18899999999999</v>
      </c>
      <c r="O318" s="70">
        <f>A125581273W_Latest</f>
        <v>27.175000000000001</v>
      </c>
      <c r="P318" s="70">
        <f>A125582832X_Latest</f>
        <v>7.032</v>
      </c>
      <c r="Q318" s="70">
        <f>A125577216X_Latest</f>
        <v>18.062000000000001</v>
      </c>
      <c r="R318" s="70">
        <f>A125585640K_Latest</f>
        <v>35.536000000000001</v>
      </c>
      <c r="S318" s="70">
        <f>A125588448R_Latest</f>
        <v>43.183</v>
      </c>
      <c r="T318" s="70">
        <f>A125580024R_Latest</f>
        <v>103.812</v>
      </c>
      <c r="U318" s="70">
        <f>A125580025T_Latest</f>
        <v>29.606000000000002</v>
      </c>
      <c r="V318" s="70">
        <f>A125584392T_Latest</f>
        <v>9.8640000000000008</v>
      </c>
      <c r="W318" s="70">
        <f>A125578776R_Latest</f>
        <v>12.617000000000001</v>
      </c>
      <c r="X318" s="70">
        <f>A125587200T_Latest</f>
        <v>18.216000000000001</v>
      </c>
      <c r="Y318" s="70">
        <f>A125590008A_Latest</f>
        <v>34.424999999999997</v>
      </c>
      <c r="Z318" s="70">
        <f>A125581584F_Latest</f>
        <v>75.120999999999995</v>
      </c>
      <c r="AA318" s="70">
        <f>A125581585J_Latest</f>
        <v>34</v>
      </c>
      <c r="AB318" s="70">
        <f>A125584704T_Latest</f>
        <v>3.2810000000000001</v>
      </c>
      <c r="AC318" s="70">
        <f>A125579088C_Latest</f>
        <v>5.2149999999999999</v>
      </c>
      <c r="AD318" s="70">
        <f>A125587512C_Latest</f>
        <v>5.8890000000000002</v>
      </c>
      <c r="AE318" s="70">
        <f>A125590320V_Latest</f>
        <v>13.207000000000001</v>
      </c>
      <c r="AF318" s="70">
        <f>A125581896T_Latest</f>
        <v>27.591999999999999</v>
      </c>
      <c r="AG318" s="70">
        <f>A125581897V_Latest</f>
        <v>47</v>
      </c>
      <c r="AH318" s="70">
        <f>A125583144L_Latest</f>
        <v>4.1790000000000003</v>
      </c>
      <c r="AI318" s="70">
        <f>A125577528K_Latest</f>
        <v>6.7679999999999998</v>
      </c>
      <c r="AJ318" s="70">
        <f>A125585952W_Latest</f>
        <v>9.4529999999999994</v>
      </c>
      <c r="AK318" s="70">
        <f>A125588760J_Latest</f>
        <v>9.7469999999999999</v>
      </c>
      <c r="AL318" s="70">
        <f>A125580336A_Latest</f>
        <v>30.146000000000001</v>
      </c>
      <c r="AM318" s="70">
        <f>A125580337C_Latest</f>
        <v>25.701000000000001</v>
      </c>
      <c r="AN318" s="70">
        <f>A125583456X_Latest</f>
        <v>1.2569999999999999</v>
      </c>
      <c r="AO318" s="70">
        <f>A125577840C_Latest</f>
        <v>1.0249999999999999</v>
      </c>
      <c r="AP318" s="70">
        <f>A125586264K_Latest</f>
        <v>1.875</v>
      </c>
      <c r="AQ318" s="70">
        <f>A125589072W_Latest</f>
        <v>2.65</v>
      </c>
      <c r="AR318" s="70">
        <f>A125580648L_Latest</f>
        <v>6.8079999999999998</v>
      </c>
      <c r="AS318" s="70">
        <f>A125580649R_Latest</f>
        <v>34.488</v>
      </c>
      <c r="AT318" s="70">
        <f>A125583768K_Latest</f>
        <v>0.188</v>
      </c>
      <c r="AU318" s="70">
        <f>A125578152T_Latest</f>
        <v>0.245</v>
      </c>
      <c r="AV318" s="70">
        <f>A125586576W_Latest</f>
        <v>0.38100000000000001</v>
      </c>
      <c r="AW318" s="70">
        <f>A125589384J_Latest</f>
        <v>1.006</v>
      </c>
      <c r="AX318" s="70">
        <f>A125580960F_Latest</f>
        <v>1.821</v>
      </c>
      <c r="AY318" s="70">
        <f>A125580961J_Latest</f>
        <v>52</v>
      </c>
      <c r="AZ318" s="70">
        <f>A125582520L_Latest</f>
        <v>0.29499999999999998</v>
      </c>
      <c r="BA318" s="70">
        <f>A125576904K_Latest</f>
        <v>1.8720000000000001</v>
      </c>
      <c r="BB318" s="70">
        <f>A125585328T_Latest</f>
        <v>1.8839999999999999</v>
      </c>
      <c r="BC318" s="70">
        <f>A125588136C_Latest</f>
        <v>2.1890000000000001</v>
      </c>
      <c r="BD318" s="70">
        <f>A125579712W_Latest</f>
        <v>6.2409999999999997</v>
      </c>
      <c r="BE318" s="70">
        <f>A125579713X_Latest</f>
        <v>26</v>
      </c>
    </row>
    <row r="319" spans="1:57" hidden="1">
      <c r="A319" s="45" t="s">
        <v>12740</v>
      </c>
      <c r="B319" s="46"/>
      <c r="C319" s="66">
        <v>111</v>
      </c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</row>
    <row r="320" spans="1:57" hidden="1">
      <c r="A320" s="48" t="s">
        <v>12685</v>
      </c>
      <c r="B320" s="49"/>
      <c r="C320" s="66">
        <v>112</v>
      </c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</row>
    <row r="321" spans="1:57" hidden="1">
      <c r="A321" s="52"/>
      <c r="B321" s="53" t="s">
        <v>12686</v>
      </c>
      <c r="C321" s="66">
        <v>113</v>
      </c>
      <c r="D321" s="70">
        <f>A125570040C_Latest</f>
        <v>15.904999999999999</v>
      </c>
      <c r="E321" s="70">
        <f>A125564424A_Latest</f>
        <v>29.841000000000001</v>
      </c>
      <c r="F321" s="70">
        <f>A125572848F_Latest</f>
        <v>43.743000000000002</v>
      </c>
      <c r="G321" s="70">
        <f>A125575656T_Latest</f>
        <v>63.06</v>
      </c>
      <c r="H321" s="70">
        <f>A125567232L_Latest</f>
        <v>152.55000000000001</v>
      </c>
      <c r="I321" s="70">
        <f>A125567233R_Latest</f>
        <v>34</v>
      </c>
      <c r="J321" s="70">
        <f>A125570040C_Latest</f>
        <v>15.904999999999999</v>
      </c>
      <c r="K321" s="70">
        <f>A125564424A_Latest</f>
        <v>29.841000000000001</v>
      </c>
      <c r="L321" s="70">
        <f>A125572848F_Latest</f>
        <v>43.743000000000002</v>
      </c>
      <c r="M321" s="70">
        <f>A125575656T_Latest</f>
        <v>63.06</v>
      </c>
      <c r="N321" s="70">
        <f>A125567232L_Latest</f>
        <v>152.55000000000001</v>
      </c>
      <c r="O321" s="70">
        <f>A125567233R_Latest</f>
        <v>34</v>
      </c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</row>
    <row r="322" spans="1:57" hidden="1">
      <c r="A322" s="52"/>
      <c r="B322" s="53" t="s">
        <v>12687</v>
      </c>
      <c r="C322" s="66">
        <v>114</v>
      </c>
      <c r="D322" s="70">
        <f>A125568792C_Latest</f>
        <v>17.895</v>
      </c>
      <c r="E322" s="70">
        <f>A125563176J_Latest</f>
        <v>20.657</v>
      </c>
      <c r="F322" s="70">
        <f>A125571600J_Latest</f>
        <v>46.19</v>
      </c>
      <c r="G322" s="70">
        <f>A125574408L_Latest</f>
        <v>62.237000000000002</v>
      </c>
      <c r="H322" s="70">
        <f>A125565984T_Latest</f>
        <v>146.97999999999999</v>
      </c>
      <c r="I322" s="70">
        <f>A125565985V_Latest</f>
        <v>28.445</v>
      </c>
      <c r="J322" s="70"/>
      <c r="K322" s="70"/>
      <c r="L322" s="70"/>
      <c r="M322" s="70"/>
      <c r="N322" s="70"/>
      <c r="O322" s="70"/>
      <c r="P322" s="70">
        <f>A125568792C_Latest</f>
        <v>17.895</v>
      </c>
      <c r="Q322" s="70">
        <f>A125563176J_Latest</f>
        <v>20.657</v>
      </c>
      <c r="R322" s="70">
        <f>A125571600J_Latest</f>
        <v>46.19</v>
      </c>
      <c r="S322" s="70">
        <f>A125574408L_Latest</f>
        <v>62.237000000000002</v>
      </c>
      <c r="T322" s="70">
        <f>A125565984T_Latest</f>
        <v>146.97999999999999</v>
      </c>
      <c r="U322" s="70">
        <f>A125565985V_Latest</f>
        <v>28.445</v>
      </c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</row>
    <row r="323" spans="1:57" hidden="1">
      <c r="A323" s="52"/>
      <c r="B323" s="53" t="s">
        <v>12688</v>
      </c>
      <c r="C323" s="66">
        <v>115</v>
      </c>
      <c r="D323" s="70">
        <f>A125570352R_Latest</f>
        <v>13.423</v>
      </c>
      <c r="E323" s="70">
        <f>A125564736L_Latest</f>
        <v>25.401</v>
      </c>
      <c r="F323" s="70">
        <f>A125573160A_Latest</f>
        <v>33.723999999999997</v>
      </c>
      <c r="G323" s="70">
        <f>A125575968C_Latest</f>
        <v>40.134999999999998</v>
      </c>
      <c r="H323" s="70">
        <f>A125567544X_Latest</f>
        <v>112.682</v>
      </c>
      <c r="I323" s="70">
        <f>A125567545A_Latest</f>
        <v>24.806000000000001</v>
      </c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>
        <f>A125570352R_Latest</f>
        <v>13.423</v>
      </c>
      <c r="W323" s="70">
        <f>A125564736L_Latest</f>
        <v>25.401</v>
      </c>
      <c r="X323" s="70">
        <f>A125573160A_Latest</f>
        <v>33.723999999999997</v>
      </c>
      <c r="Y323" s="70">
        <f>A125575968C_Latest</f>
        <v>40.134999999999998</v>
      </c>
      <c r="Z323" s="70">
        <f>A125567544X_Latest</f>
        <v>112.682</v>
      </c>
      <c r="AA323" s="70">
        <f>A125567545A_Latest</f>
        <v>24.806000000000001</v>
      </c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</row>
    <row r="324" spans="1:57" hidden="1">
      <c r="A324" s="52"/>
      <c r="B324" s="53" t="s">
        <v>12689</v>
      </c>
      <c r="C324" s="66">
        <v>116</v>
      </c>
      <c r="D324" s="70">
        <f>A125570664A_Latest</f>
        <v>4.66</v>
      </c>
      <c r="E324" s="70">
        <f>A125565048A_Latest</f>
        <v>8.3580000000000005</v>
      </c>
      <c r="F324" s="70">
        <f>A125573472L_Latest</f>
        <v>10.268000000000001</v>
      </c>
      <c r="G324" s="70">
        <f>A125576280X_Latest</f>
        <v>15.173999999999999</v>
      </c>
      <c r="H324" s="70">
        <f>A125567856K_Latest</f>
        <v>38.46</v>
      </c>
      <c r="I324" s="70">
        <f>A125567857L_Latest</f>
        <v>26</v>
      </c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>
        <f>A125570664A_Latest</f>
        <v>4.66</v>
      </c>
      <c r="AC324" s="70">
        <f>A125565048A_Latest</f>
        <v>8.3580000000000005</v>
      </c>
      <c r="AD324" s="70">
        <f>A125573472L_Latest</f>
        <v>10.268000000000001</v>
      </c>
      <c r="AE324" s="70">
        <f>A125576280X_Latest</f>
        <v>15.173999999999999</v>
      </c>
      <c r="AF324" s="70">
        <f>A125567856K_Latest</f>
        <v>38.46</v>
      </c>
      <c r="AG324" s="70">
        <f>A125567857L_Latest</f>
        <v>26</v>
      </c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</row>
    <row r="325" spans="1:57" hidden="1">
      <c r="A325" s="52"/>
      <c r="B325" s="53" t="s">
        <v>12690</v>
      </c>
      <c r="C325" s="66">
        <v>117</v>
      </c>
      <c r="D325" s="70">
        <f>A125569104F_Latest</f>
        <v>9.2230000000000008</v>
      </c>
      <c r="E325" s="70">
        <f>A125563488V_Latest</f>
        <v>11.115</v>
      </c>
      <c r="F325" s="70">
        <f>A125571912V_Latest</f>
        <v>17.074000000000002</v>
      </c>
      <c r="G325" s="70">
        <f>A125574720F_Latest</f>
        <v>20.094000000000001</v>
      </c>
      <c r="H325" s="70">
        <f>A125566296F_Latest</f>
        <v>57.506999999999998</v>
      </c>
      <c r="I325" s="70">
        <f>A125566297J_Latest</f>
        <v>26</v>
      </c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>
        <f>A125569104F_Latest</f>
        <v>9.2230000000000008</v>
      </c>
      <c r="AI325" s="70">
        <f>A125563488V_Latest</f>
        <v>11.115</v>
      </c>
      <c r="AJ325" s="70">
        <f>A125571912V_Latest</f>
        <v>17.074000000000002</v>
      </c>
      <c r="AK325" s="70">
        <f>A125574720F_Latest</f>
        <v>20.094000000000001</v>
      </c>
      <c r="AL325" s="70">
        <f>A125566296F_Latest</f>
        <v>57.506999999999998</v>
      </c>
      <c r="AM325" s="70">
        <f>A125566297J_Latest</f>
        <v>26</v>
      </c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</row>
    <row r="326" spans="1:57" hidden="1">
      <c r="A326" s="52"/>
      <c r="B326" s="53" t="s">
        <v>12691</v>
      </c>
      <c r="C326" s="66">
        <v>118</v>
      </c>
      <c r="D326" s="70">
        <f>A125569416T_Latest</f>
        <v>1.3460000000000001</v>
      </c>
      <c r="E326" s="70">
        <f>A125563800A_Latest</f>
        <v>3.0739999999999998</v>
      </c>
      <c r="F326" s="70">
        <f>A125572224J_Latest</f>
        <v>4.2050000000000001</v>
      </c>
      <c r="G326" s="70">
        <f>A125575032V_Latest</f>
        <v>4.1479999999999997</v>
      </c>
      <c r="H326" s="70">
        <f>A125566608F_Latest</f>
        <v>12.773</v>
      </c>
      <c r="I326" s="70">
        <f>A125566609J_Latest</f>
        <v>26</v>
      </c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>
        <f>A125569416T_Latest</f>
        <v>1.3460000000000001</v>
      </c>
      <c r="AO326" s="70">
        <f>A125563800A_Latest</f>
        <v>3.0739999999999998</v>
      </c>
      <c r="AP326" s="70">
        <f>A125572224J_Latest</f>
        <v>4.2050000000000001</v>
      </c>
      <c r="AQ326" s="70">
        <f>A125575032V_Latest</f>
        <v>4.1479999999999997</v>
      </c>
      <c r="AR326" s="70">
        <f>A125566608F_Latest</f>
        <v>12.773</v>
      </c>
      <c r="AS326" s="70">
        <f>A125566609J_Latest</f>
        <v>26</v>
      </c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</row>
    <row r="327" spans="1:57" hidden="1">
      <c r="A327" s="52"/>
      <c r="B327" s="53" t="s">
        <v>12692</v>
      </c>
      <c r="C327" s="66">
        <v>119</v>
      </c>
      <c r="D327" s="70">
        <f>A125569728C_Latest</f>
        <v>0.16700000000000001</v>
      </c>
      <c r="E327" s="70">
        <f>A125564112R_Latest</f>
        <v>1.276</v>
      </c>
      <c r="F327" s="70">
        <f>A125572536V_Latest</f>
        <v>0.46700000000000003</v>
      </c>
      <c r="G327" s="70">
        <f>A125575344F_Latest</f>
        <v>0.83499999999999996</v>
      </c>
      <c r="H327" s="70">
        <f>A125566920X_Latest</f>
        <v>2.7450000000000001</v>
      </c>
      <c r="I327" s="70">
        <f>A125566921A_Latest</f>
        <v>11.536</v>
      </c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>
        <f>A125569728C_Latest</f>
        <v>0.16700000000000001</v>
      </c>
      <c r="AU327" s="70">
        <f>A125564112R_Latest</f>
        <v>1.276</v>
      </c>
      <c r="AV327" s="70">
        <f>A125572536V_Latest</f>
        <v>0.46700000000000003</v>
      </c>
      <c r="AW327" s="70">
        <f>A125575344F_Latest</f>
        <v>0.83499999999999996</v>
      </c>
      <c r="AX327" s="70">
        <f>A125566920X_Latest</f>
        <v>2.7450000000000001</v>
      </c>
      <c r="AY327" s="70">
        <f>A125566921A_Latest</f>
        <v>11.536</v>
      </c>
      <c r="AZ327" s="70"/>
      <c r="BA327" s="70"/>
      <c r="BB327" s="70"/>
      <c r="BC327" s="70"/>
      <c r="BD327" s="70"/>
      <c r="BE327" s="70"/>
    </row>
    <row r="328" spans="1:57" hidden="1">
      <c r="A328" s="52"/>
      <c r="B328" s="53" t="s">
        <v>12693</v>
      </c>
      <c r="C328" s="66">
        <v>120</v>
      </c>
      <c r="D328" s="70">
        <f>A125568480T_Latest</f>
        <v>0.73399999999999999</v>
      </c>
      <c r="E328" s="70">
        <f>A125562864V_Latest</f>
        <v>0.81299999999999994</v>
      </c>
      <c r="F328" s="70">
        <f>A125571288A_Latest</f>
        <v>1.48</v>
      </c>
      <c r="G328" s="70">
        <f>A125574096L_Latest</f>
        <v>3.391</v>
      </c>
      <c r="H328" s="70">
        <f>A125565672F_Latest</f>
        <v>6.4189999999999996</v>
      </c>
      <c r="I328" s="70">
        <f>A125565673J_Latest</f>
        <v>52</v>
      </c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>
        <f>A125568480T_Latest</f>
        <v>0.73399999999999999</v>
      </c>
      <c r="BA328" s="70">
        <f>A125562864V_Latest</f>
        <v>0.81299999999999994</v>
      </c>
      <c r="BB328" s="70">
        <f>A125571288A_Latest</f>
        <v>1.48</v>
      </c>
      <c r="BC328" s="70">
        <f>A125574096L_Latest</f>
        <v>3.391</v>
      </c>
      <c r="BD328" s="70">
        <f>A125565672F_Latest</f>
        <v>6.4189999999999996</v>
      </c>
      <c r="BE328" s="70">
        <f>A125565673J_Latest</f>
        <v>52</v>
      </c>
    </row>
    <row r="329" spans="1:57" hidden="1">
      <c r="A329" s="48" t="s">
        <v>12694</v>
      </c>
      <c r="B329" s="55"/>
      <c r="C329" s="66">
        <v>121</v>
      </c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</row>
    <row r="330" spans="1:57" hidden="1">
      <c r="A330" s="48"/>
      <c r="B330" s="53" t="s">
        <v>12695</v>
      </c>
      <c r="C330" s="66">
        <v>122</v>
      </c>
      <c r="D330" s="70">
        <f>A125568376T_Latest</f>
        <v>62.712000000000003</v>
      </c>
      <c r="E330" s="70">
        <f>A125562760A_Latest</f>
        <v>98.881</v>
      </c>
      <c r="F330" s="70">
        <f>A125571184J_Latest</f>
        <v>151.58500000000001</v>
      </c>
      <c r="G330" s="70">
        <f>A125573992T_Latest</f>
        <v>201.898</v>
      </c>
      <c r="H330" s="70">
        <f>A125565568F_Latest</f>
        <v>515.077</v>
      </c>
      <c r="I330" s="70">
        <f>A125565569J_Latest</f>
        <v>26</v>
      </c>
      <c r="J330" s="70">
        <f>A125570248R_Latest</f>
        <v>15.904999999999999</v>
      </c>
      <c r="K330" s="70">
        <f>A125564632V_Latest</f>
        <v>29.841000000000001</v>
      </c>
      <c r="L330" s="70">
        <f>A125573056A_Latest</f>
        <v>41.999000000000002</v>
      </c>
      <c r="M330" s="70">
        <f>A125575864K_Latest</f>
        <v>59.255000000000003</v>
      </c>
      <c r="N330" s="70">
        <f>A125567440F_Latest</f>
        <v>147</v>
      </c>
      <c r="O330" s="70">
        <f>A125567441J_Latest</f>
        <v>28.895</v>
      </c>
      <c r="P330" s="70">
        <f>A125569000L_Latest</f>
        <v>17.895</v>
      </c>
      <c r="Q330" s="70">
        <f>A125563384A_Latest</f>
        <v>20.657</v>
      </c>
      <c r="R330" s="70">
        <f>A125571808V_Latest</f>
        <v>44.459000000000003</v>
      </c>
      <c r="S330" s="70">
        <f>A125574616F_Latest</f>
        <v>61.359000000000002</v>
      </c>
      <c r="T330" s="70">
        <f>A125566192L_Latest</f>
        <v>144.37100000000001</v>
      </c>
      <c r="U330" s="70">
        <f>A125566193R_Latest</f>
        <v>29.582999999999998</v>
      </c>
      <c r="V330" s="70">
        <f>A125570560J_Latest</f>
        <v>13.423</v>
      </c>
      <c r="W330" s="70">
        <f>A125564944F_Latest</f>
        <v>24.099</v>
      </c>
      <c r="X330" s="70">
        <f>A125573368L_Latest</f>
        <v>32.305</v>
      </c>
      <c r="Y330" s="70">
        <f>A125576176X_Latest</f>
        <v>38.962000000000003</v>
      </c>
      <c r="Z330" s="70">
        <f>A125567752T_Latest</f>
        <v>108.789</v>
      </c>
      <c r="AA330" s="70">
        <f>A125567753V_Latest</f>
        <v>24.507000000000001</v>
      </c>
      <c r="AB330" s="70">
        <f>A125570872V_Latest</f>
        <v>4.66</v>
      </c>
      <c r="AC330" s="70">
        <f>A125565256V_Latest</f>
        <v>8.0060000000000002</v>
      </c>
      <c r="AD330" s="70">
        <f>A125573680F_Latest</f>
        <v>10.268000000000001</v>
      </c>
      <c r="AE330" s="70">
        <f>A125576488K_Latest</f>
        <v>14.304</v>
      </c>
      <c r="AF330" s="70">
        <f>A125568064F_Latest</f>
        <v>37.238</v>
      </c>
      <c r="AG330" s="70">
        <f>A125568065J_Latest</f>
        <v>26</v>
      </c>
      <c r="AH330" s="70">
        <f>A125569312X_Latest</f>
        <v>8.5820000000000007</v>
      </c>
      <c r="AI330" s="70">
        <f>A125563696L_Latest</f>
        <v>11.115</v>
      </c>
      <c r="AJ330" s="70">
        <f>A125572120R_Latest</f>
        <v>16.614000000000001</v>
      </c>
      <c r="AK330" s="70">
        <f>A125574928T_Latest</f>
        <v>20.094000000000001</v>
      </c>
      <c r="AL330" s="70">
        <f>A125566504L_Latest</f>
        <v>56.405000000000001</v>
      </c>
      <c r="AM330" s="70">
        <f>A125566505R_Latest</f>
        <v>26</v>
      </c>
      <c r="AN330" s="70">
        <f>A125569624K_Latest</f>
        <v>1.3460000000000001</v>
      </c>
      <c r="AO330" s="70">
        <f>A125564008R_Latest</f>
        <v>3.0739999999999998</v>
      </c>
      <c r="AP330" s="70">
        <f>A125572432A_Latest</f>
        <v>4.2050000000000001</v>
      </c>
      <c r="AQ330" s="70">
        <f>A125575240L_Latest</f>
        <v>3.9470000000000001</v>
      </c>
      <c r="AR330" s="70">
        <f>A125566816X_Latest</f>
        <v>12.571999999999999</v>
      </c>
      <c r="AS330" s="70">
        <f>A125566817A_Latest</f>
        <v>26</v>
      </c>
      <c r="AT330" s="70">
        <f>A125569936W_Latest</f>
        <v>0.16700000000000001</v>
      </c>
      <c r="AU330" s="70">
        <f>A125564320J_Latest</f>
        <v>1.276</v>
      </c>
      <c r="AV330" s="70">
        <f>A125572744L_Latest</f>
        <v>0.46700000000000003</v>
      </c>
      <c r="AW330" s="70">
        <f>A125575552X_Latest</f>
        <v>0.83499999999999996</v>
      </c>
      <c r="AX330" s="70">
        <f>A125567128L_Latest</f>
        <v>2.7450000000000001</v>
      </c>
      <c r="AY330" s="70">
        <f>A125567129R_Latest</f>
        <v>11.536</v>
      </c>
      <c r="AZ330" s="70">
        <f>A125568688C_Latest</f>
        <v>0.73399999999999999</v>
      </c>
      <c r="BA330" s="70">
        <f>A125563072R_Latest</f>
        <v>0.81299999999999994</v>
      </c>
      <c r="BB330" s="70">
        <f>A125571496V_Latest</f>
        <v>1.268</v>
      </c>
      <c r="BC330" s="70">
        <f>A125574304V_Latest</f>
        <v>3.1419999999999999</v>
      </c>
      <c r="BD330" s="70">
        <f>A125565880X_Latest</f>
        <v>5.9569999999999999</v>
      </c>
      <c r="BE330" s="70">
        <f>A125565881A_Latest</f>
        <v>52</v>
      </c>
    </row>
    <row r="331" spans="1:57" hidden="1">
      <c r="A331" s="52"/>
      <c r="B331" s="56" t="s">
        <v>12696</v>
      </c>
      <c r="C331" s="66">
        <v>123</v>
      </c>
      <c r="D331" s="70">
        <f>A125568264X_Latest</f>
        <v>14.111000000000001</v>
      </c>
      <c r="E331" s="70">
        <f>A125562648A_Latest</f>
        <v>44.116999999999997</v>
      </c>
      <c r="F331" s="70">
        <f>A125571072R_Latest</f>
        <v>68.132000000000005</v>
      </c>
      <c r="G331" s="70">
        <f>A125573880X_Latest</f>
        <v>58.911999999999999</v>
      </c>
      <c r="H331" s="70">
        <f>A125565456L_Latest</f>
        <v>185.27199999999999</v>
      </c>
      <c r="I331" s="70">
        <f>A125565457R_Latest</f>
        <v>24</v>
      </c>
      <c r="J331" s="70">
        <f>A125570136W_Latest</f>
        <v>4.2110000000000003</v>
      </c>
      <c r="K331" s="70">
        <f>A125564520A_Latest</f>
        <v>14.968</v>
      </c>
      <c r="L331" s="70">
        <f>A125572944F_Latest</f>
        <v>18.306999999999999</v>
      </c>
      <c r="M331" s="70">
        <f>A125575752T_Latest</f>
        <v>17.032</v>
      </c>
      <c r="N331" s="70">
        <f>A125567328F_Latest</f>
        <v>54.518000000000001</v>
      </c>
      <c r="O331" s="70">
        <f>A125567329J_Latest</f>
        <v>20.224</v>
      </c>
      <c r="P331" s="70">
        <f>A125568888W_Latest</f>
        <v>1.867</v>
      </c>
      <c r="Q331" s="70">
        <f>A125563272J_Latest</f>
        <v>6.6619999999999999</v>
      </c>
      <c r="R331" s="70">
        <f>A125571696L_Latest</f>
        <v>22.802</v>
      </c>
      <c r="S331" s="70">
        <f>A125574504L_Latest</f>
        <v>15.566000000000001</v>
      </c>
      <c r="T331" s="70">
        <f>A125566080V_Latest</f>
        <v>46.898000000000003</v>
      </c>
      <c r="U331" s="70">
        <f>A125566081W_Latest</f>
        <v>26</v>
      </c>
      <c r="V331" s="70">
        <f>A125570448J_Latest</f>
        <v>4.3959999999999999</v>
      </c>
      <c r="W331" s="70">
        <f>A125564832L_Latest</f>
        <v>11.832000000000001</v>
      </c>
      <c r="X331" s="70">
        <f>A125573256V_Latest</f>
        <v>13.901999999999999</v>
      </c>
      <c r="Y331" s="70">
        <f>A125576064F_Latest</f>
        <v>15.507999999999999</v>
      </c>
      <c r="Z331" s="70">
        <f>A125567640X_Latest</f>
        <v>45.637999999999998</v>
      </c>
      <c r="AA331" s="70">
        <f>A125567641A_Latest</f>
        <v>22.518999999999998</v>
      </c>
      <c r="AB331" s="70">
        <f>A125570760A_Latest</f>
        <v>0.41499999999999998</v>
      </c>
      <c r="AC331" s="70">
        <f>A125565144A_Latest</f>
        <v>4.2759999999999998</v>
      </c>
      <c r="AD331" s="70">
        <f>A125573568F_Latest</f>
        <v>5.44</v>
      </c>
      <c r="AE331" s="70">
        <f>A125576376T_Latest</f>
        <v>2.819</v>
      </c>
      <c r="AF331" s="70">
        <f>A125567952K_Latest</f>
        <v>12.95</v>
      </c>
      <c r="AG331" s="70">
        <f>A125567953L_Latest</f>
        <v>19.861000000000001</v>
      </c>
      <c r="AH331" s="70">
        <f>A125569200F_Latest</f>
        <v>2.3980000000000001</v>
      </c>
      <c r="AI331" s="70">
        <f>A125563584V_Latest</f>
        <v>3.7909999999999999</v>
      </c>
      <c r="AJ331" s="70">
        <f>A125572008R_Latest</f>
        <v>5.585</v>
      </c>
      <c r="AK331" s="70">
        <f>A125574816X_Latest</f>
        <v>5.6040000000000001</v>
      </c>
      <c r="AL331" s="70">
        <f>A125566392F_Latest</f>
        <v>17.378</v>
      </c>
      <c r="AM331" s="70">
        <f>A125566393J_Latest</f>
        <v>27.337</v>
      </c>
      <c r="AN331" s="70">
        <f>A125569512T_Latest</f>
        <v>0.751</v>
      </c>
      <c r="AO331" s="70">
        <f>A125563896F_Latest</f>
        <v>1.603</v>
      </c>
      <c r="AP331" s="70">
        <f>A125572320J_Latest</f>
        <v>1.143</v>
      </c>
      <c r="AQ331" s="70">
        <f>A125575128L_Latest</f>
        <v>0.78500000000000003</v>
      </c>
      <c r="AR331" s="70">
        <f>A125566704F_Latest</f>
        <v>4.282</v>
      </c>
      <c r="AS331" s="70">
        <f>A125566705J_Latest</f>
        <v>9.8729999999999993</v>
      </c>
      <c r="AT331" s="70">
        <f>A125569824C_Latest</f>
        <v>7.1999999999999995E-2</v>
      </c>
      <c r="AU331" s="70">
        <f>A125564208J_Latest</f>
        <v>0.47499999999999998</v>
      </c>
      <c r="AV331" s="70">
        <f>A125572632V_Latest</f>
        <v>0.214</v>
      </c>
      <c r="AW331" s="70">
        <f>A125575440F_Latest</f>
        <v>0.48499999999999999</v>
      </c>
      <c r="AX331" s="70">
        <f>A125567016V_Latest</f>
        <v>1.246</v>
      </c>
      <c r="AY331" s="70">
        <f>A125567017W_Latest</f>
        <v>13</v>
      </c>
      <c r="AZ331" s="70">
        <f>A125568576K_Latest</f>
        <v>0</v>
      </c>
      <c r="BA331" s="70">
        <f>A125562960V_Latest</f>
        <v>0.51</v>
      </c>
      <c r="BB331" s="70">
        <f>A125571384A_Latest</f>
        <v>0.73799999999999999</v>
      </c>
      <c r="BC331" s="70">
        <f>A125574192L_Latest</f>
        <v>1.1140000000000001</v>
      </c>
      <c r="BD331" s="70">
        <f>A125565768X_Latest</f>
        <v>2.3620000000000001</v>
      </c>
      <c r="BE331" s="70">
        <f>A125565769A_Latest</f>
        <v>48.564</v>
      </c>
    </row>
    <row r="332" spans="1:57" hidden="1">
      <c r="A332" s="52"/>
      <c r="B332" s="56" t="s">
        <v>12697</v>
      </c>
      <c r="C332" s="66">
        <v>124</v>
      </c>
      <c r="D332" s="70">
        <f>A125568384T_Latest</f>
        <v>28.016999999999999</v>
      </c>
      <c r="E332" s="70">
        <f>A125562768V_Latest</f>
        <v>32.037999999999997</v>
      </c>
      <c r="F332" s="70">
        <f>A125571192J_Latest</f>
        <v>52.601999999999997</v>
      </c>
      <c r="G332" s="70">
        <f>A125574000J_Latest</f>
        <v>88</v>
      </c>
      <c r="H332" s="70">
        <f>A125565576F_Latest</f>
        <v>200.65700000000001</v>
      </c>
      <c r="I332" s="70">
        <f>A125565577J_Latest</f>
        <v>31.231999999999999</v>
      </c>
      <c r="J332" s="70">
        <f>A125570256R_Latest</f>
        <v>8.1820000000000004</v>
      </c>
      <c r="K332" s="70">
        <f>A125564640V_Latest</f>
        <v>8.4190000000000005</v>
      </c>
      <c r="L332" s="70">
        <f>A125573064A_Latest</f>
        <v>13.082000000000001</v>
      </c>
      <c r="M332" s="70">
        <f>A125575872K_Latest</f>
        <v>30.161000000000001</v>
      </c>
      <c r="N332" s="70">
        <f>A125567448X_Latest</f>
        <v>59.844999999999999</v>
      </c>
      <c r="O332" s="70">
        <f>A125567449A_Latest</f>
        <v>51.816000000000003</v>
      </c>
      <c r="P332" s="70">
        <f>A125569008F_Latest</f>
        <v>9.4710000000000001</v>
      </c>
      <c r="Q332" s="70">
        <f>A125563392A_Latest</f>
        <v>9.1270000000000007</v>
      </c>
      <c r="R332" s="70">
        <f>A125571816V_Latest</f>
        <v>15.334</v>
      </c>
      <c r="S332" s="70">
        <f>A125574624F_Latest</f>
        <v>26.927</v>
      </c>
      <c r="T332" s="70">
        <f>A125566200A_Latest</f>
        <v>60.859000000000002</v>
      </c>
      <c r="U332" s="70">
        <f>A125566201C_Latest</f>
        <v>34</v>
      </c>
      <c r="V332" s="70">
        <f>A125570568A_Latest</f>
        <v>3.9369999999999998</v>
      </c>
      <c r="W332" s="70">
        <f>A125564952F_Latest</f>
        <v>4.891</v>
      </c>
      <c r="X332" s="70">
        <f>A125573376L_Latest</f>
        <v>10.436999999999999</v>
      </c>
      <c r="Y332" s="70">
        <f>A125576184X_Latest</f>
        <v>13.593</v>
      </c>
      <c r="Z332" s="70">
        <f>A125567760T_Latest</f>
        <v>32.857999999999997</v>
      </c>
      <c r="AA332" s="70">
        <f>A125567761V_Latest</f>
        <v>33.555</v>
      </c>
      <c r="AB332" s="70">
        <f>A125570880V_Latest</f>
        <v>2.2999999999999998</v>
      </c>
      <c r="AC332" s="70">
        <f>A125565264V_Latest</f>
        <v>2.508</v>
      </c>
      <c r="AD332" s="70">
        <f>A125573688X_Latest</f>
        <v>4.0910000000000002</v>
      </c>
      <c r="AE332" s="70">
        <f>A125576496K_Latest</f>
        <v>5.3650000000000002</v>
      </c>
      <c r="AF332" s="70">
        <f>A125568072F_Latest</f>
        <v>14.263999999999999</v>
      </c>
      <c r="AG332" s="70">
        <f>A125568073J_Latest</f>
        <v>26</v>
      </c>
      <c r="AH332" s="70">
        <f>A125569320X_Latest</f>
        <v>3.105</v>
      </c>
      <c r="AI332" s="70">
        <f>A125563704A_Latest</f>
        <v>5.4109999999999996</v>
      </c>
      <c r="AJ332" s="70">
        <f>A125572128J_Latest</f>
        <v>7.0190000000000001</v>
      </c>
      <c r="AK332" s="70">
        <f>A125574936T_Latest</f>
        <v>8.8279999999999994</v>
      </c>
      <c r="AL332" s="70">
        <f>A125566512L_Latest</f>
        <v>24.363</v>
      </c>
      <c r="AM332" s="70">
        <f>A125566513R_Latest</f>
        <v>25.131</v>
      </c>
      <c r="AN332" s="70">
        <f>A125569632K_Latest</f>
        <v>0.193</v>
      </c>
      <c r="AO332" s="70">
        <f>A125564016R_Latest</f>
        <v>0.81899999999999995</v>
      </c>
      <c r="AP332" s="70">
        <f>A125572440A_Latest</f>
        <v>1.93</v>
      </c>
      <c r="AQ332" s="70">
        <f>A125575248F_Latest</f>
        <v>1.4930000000000001</v>
      </c>
      <c r="AR332" s="70">
        <f>A125566824X_Latest</f>
        <v>4.4349999999999996</v>
      </c>
      <c r="AS332" s="70">
        <f>A125566825A_Latest</f>
        <v>26</v>
      </c>
      <c r="AT332" s="70">
        <f>A125569944W_Latest</f>
        <v>9.4E-2</v>
      </c>
      <c r="AU332" s="70">
        <f>A125564328A_Latest</f>
        <v>0.56000000000000005</v>
      </c>
      <c r="AV332" s="70">
        <f>A125572752L_Latest</f>
        <v>0.17799999999999999</v>
      </c>
      <c r="AW332" s="70">
        <f>A125575560X_Latest</f>
        <v>0.27700000000000002</v>
      </c>
      <c r="AX332" s="70">
        <f>A125567136L_Latest</f>
        <v>1.109</v>
      </c>
      <c r="AY332" s="70">
        <f>A125567137R_Latest</f>
        <v>10.91</v>
      </c>
      <c r="AZ332" s="70">
        <f>A125568696C_Latest</f>
        <v>0.73399999999999999</v>
      </c>
      <c r="BA332" s="70">
        <f>A125563080R_Latest</f>
        <v>0.30299999999999999</v>
      </c>
      <c r="BB332" s="70">
        <f>A125571504J_Latest</f>
        <v>0.53</v>
      </c>
      <c r="BC332" s="70">
        <f>A125574312V_Latest</f>
        <v>1.357</v>
      </c>
      <c r="BD332" s="70">
        <f>A125565888T_Latest</f>
        <v>2.9239999999999999</v>
      </c>
      <c r="BE332" s="70">
        <f>A125565889V_Latest</f>
        <v>50.061</v>
      </c>
    </row>
    <row r="333" spans="1:57" hidden="1">
      <c r="A333" s="52"/>
      <c r="B333" s="57" t="s">
        <v>12698</v>
      </c>
      <c r="C333" s="66">
        <v>125</v>
      </c>
      <c r="D333" s="70">
        <f>A125568392T_Latest</f>
        <v>19.164000000000001</v>
      </c>
      <c r="E333" s="70">
        <f>A125562776V_Latest</f>
        <v>16.704000000000001</v>
      </c>
      <c r="F333" s="70">
        <f>A125571200W_Latest</f>
        <v>32.988999999999997</v>
      </c>
      <c r="G333" s="70">
        <f>A125574008A_Latest</f>
        <v>36.536000000000001</v>
      </c>
      <c r="H333" s="70">
        <f>A125565584F_Latest</f>
        <v>105.393</v>
      </c>
      <c r="I333" s="70">
        <f>A125565585J_Latest</f>
        <v>22.448</v>
      </c>
      <c r="J333" s="70">
        <f>A125570264R_Latest</f>
        <v>6.3529999999999998</v>
      </c>
      <c r="K333" s="70">
        <f>A125564648L_Latest</f>
        <v>4.1289999999999996</v>
      </c>
      <c r="L333" s="70">
        <f>A125573072A_Latest</f>
        <v>8.9260000000000002</v>
      </c>
      <c r="M333" s="70">
        <f>A125575880K_Latest</f>
        <v>15.622999999999999</v>
      </c>
      <c r="N333" s="70">
        <f>A125567456X_Latest</f>
        <v>35.031999999999996</v>
      </c>
      <c r="O333" s="70">
        <f>A125567457A_Latest</f>
        <v>34</v>
      </c>
      <c r="P333" s="70">
        <f>A125569016F_Latest</f>
        <v>7.0289999999999999</v>
      </c>
      <c r="Q333" s="70">
        <f>A125563400R_Latest</f>
        <v>4.4809999999999999</v>
      </c>
      <c r="R333" s="70">
        <f>A125571824V_Latest</f>
        <v>11.981</v>
      </c>
      <c r="S333" s="70">
        <f>A125574632F_Latest</f>
        <v>9.6430000000000007</v>
      </c>
      <c r="T333" s="70">
        <f>A125566208V_Latest</f>
        <v>33.134</v>
      </c>
      <c r="U333" s="70">
        <f>A125566209W_Latest</f>
        <v>14.134</v>
      </c>
      <c r="V333" s="70">
        <f>A125570576A_Latest</f>
        <v>1.9790000000000001</v>
      </c>
      <c r="W333" s="70">
        <f>A125564960F_Latest</f>
        <v>1.522</v>
      </c>
      <c r="X333" s="70">
        <f>A125573384L_Latest</f>
        <v>5.016</v>
      </c>
      <c r="Y333" s="70">
        <f>A125576192X_Latest</f>
        <v>4.2309999999999999</v>
      </c>
      <c r="Z333" s="70">
        <f>A125567768K_Latest</f>
        <v>12.747999999999999</v>
      </c>
      <c r="AA333" s="70">
        <f>A125567769L_Latest</f>
        <v>23.797000000000001</v>
      </c>
      <c r="AB333" s="70">
        <f>A125570888L_Latest</f>
        <v>0.98499999999999999</v>
      </c>
      <c r="AC333" s="70">
        <f>A125565272V_Latest</f>
        <v>2.2669999999999999</v>
      </c>
      <c r="AD333" s="70">
        <f>A125573696X_Latest</f>
        <v>2.2770000000000001</v>
      </c>
      <c r="AE333" s="70">
        <f>A125576504X_Latest</f>
        <v>2.7639999999999998</v>
      </c>
      <c r="AF333" s="70">
        <f>A125568080F_Latest</f>
        <v>8.2929999999999993</v>
      </c>
      <c r="AG333" s="70">
        <f>A125568081J_Latest</f>
        <v>19.140999999999998</v>
      </c>
      <c r="AH333" s="70">
        <f>A125569328T_Latest</f>
        <v>2.2410000000000001</v>
      </c>
      <c r="AI333" s="70">
        <f>A125563712A_Latest</f>
        <v>3.0459999999999998</v>
      </c>
      <c r="AJ333" s="70">
        <f>A125572136J_Latest</f>
        <v>3.028</v>
      </c>
      <c r="AK333" s="70">
        <f>A125574944T_Latest</f>
        <v>3.242</v>
      </c>
      <c r="AL333" s="70">
        <f>A125566520L_Latest</f>
        <v>11.557</v>
      </c>
      <c r="AM333" s="70">
        <f>A125566521R_Latest</f>
        <v>21.893000000000001</v>
      </c>
      <c r="AN333" s="70">
        <f>A125569640K_Latest</f>
        <v>0</v>
      </c>
      <c r="AO333" s="70">
        <f>A125564024R_Latest</f>
        <v>0.48299999999999998</v>
      </c>
      <c r="AP333" s="70">
        <f>A125572448V_Latest</f>
        <v>1.276</v>
      </c>
      <c r="AQ333" s="70">
        <f>A125575256F_Latest</f>
        <v>0.53700000000000003</v>
      </c>
      <c r="AR333" s="70">
        <f>A125566832X_Latest</f>
        <v>2.2959999999999998</v>
      </c>
      <c r="AS333" s="70">
        <f>A125566833A_Latest</f>
        <v>25.78</v>
      </c>
      <c r="AT333" s="70">
        <f>A125569952W_Latest</f>
        <v>9.4E-2</v>
      </c>
      <c r="AU333" s="70">
        <f>A125564336A_Latest</f>
        <v>0.47299999999999998</v>
      </c>
      <c r="AV333" s="70">
        <f>A125572760L_Latest</f>
        <v>0.17799999999999999</v>
      </c>
      <c r="AW333" s="70">
        <f>A125575568T_Latest</f>
        <v>0.189</v>
      </c>
      <c r="AX333" s="70">
        <f>A125567144L_Latest</f>
        <v>0.93400000000000005</v>
      </c>
      <c r="AY333" s="70">
        <f>A125567145R_Latest</f>
        <v>10.42</v>
      </c>
      <c r="AZ333" s="70">
        <f>A125568704T_Latest</f>
        <v>0.48099999999999998</v>
      </c>
      <c r="BA333" s="70">
        <f>A125563088J_Latest</f>
        <v>0.30299999999999999</v>
      </c>
      <c r="BB333" s="70">
        <f>A125571512J_Latest</f>
        <v>0.307</v>
      </c>
      <c r="BC333" s="70">
        <f>A125574320V_Latest</f>
        <v>0.307</v>
      </c>
      <c r="BD333" s="70">
        <f>A125565896T_Latest</f>
        <v>1.3979999999999999</v>
      </c>
      <c r="BE333" s="70">
        <f>A125565897V_Latest</f>
        <v>13.738</v>
      </c>
    </row>
    <row r="334" spans="1:57" hidden="1">
      <c r="A334" s="52"/>
      <c r="B334" s="57" t="s">
        <v>12699</v>
      </c>
      <c r="C334" s="66">
        <v>126</v>
      </c>
      <c r="D334" s="70">
        <f>A125568272X_Latest</f>
        <v>8.8529999999999998</v>
      </c>
      <c r="E334" s="70">
        <f>A125562656A_Latest</f>
        <v>15.334</v>
      </c>
      <c r="F334" s="70">
        <f>A125571080R_Latest</f>
        <v>19.613</v>
      </c>
      <c r="G334" s="70">
        <f>A125573888T_Latest</f>
        <v>51.463999999999999</v>
      </c>
      <c r="H334" s="70">
        <f>A125565464L_Latest</f>
        <v>95.265000000000001</v>
      </c>
      <c r="I334" s="70">
        <f>A125565465R_Latest</f>
        <v>52</v>
      </c>
      <c r="J334" s="70">
        <f>A125570144W_Latest</f>
        <v>1.829</v>
      </c>
      <c r="K334" s="70">
        <f>A125564528V_Latest</f>
        <v>4.29</v>
      </c>
      <c r="L334" s="70">
        <f>A125572952F_Latest</f>
        <v>4.1559999999999997</v>
      </c>
      <c r="M334" s="70">
        <f>A125575760T_Latest</f>
        <v>14.538</v>
      </c>
      <c r="N334" s="70">
        <f>A125567336F_Latest</f>
        <v>24.812999999999999</v>
      </c>
      <c r="O334" s="70">
        <f>A125567337J_Latest</f>
        <v>52</v>
      </c>
      <c r="P334" s="70">
        <f>A125568896W_Latest</f>
        <v>2.4420000000000002</v>
      </c>
      <c r="Q334" s="70">
        <f>A125563280J_Latest</f>
        <v>4.6459999999999999</v>
      </c>
      <c r="R334" s="70">
        <f>A125571704A_Latest</f>
        <v>3.3530000000000002</v>
      </c>
      <c r="S334" s="70">
        <f>A125574512L_Latest</f>
        <v>17.283000000000001</v>
      </c>
      <c r="T334" s="70">
        <f>A125566088L_Latest</f>
        <v>27.725000000000001</v>
      </c>
      <c r="U334" s="70">
        <f>A125566089R_Latest</f>
        <v>52</v>
      </c>
      <c r="V334" s="70">
        <f>A125570456J_Latest</f>
        <v>1.958</v>
      </c>
      <c r="W334" s="70">
        <f>A125564840L_Latest</f>
        <v>3.3690000000000002</v>
      </c>
      <c r="X334" s="70">
        <f>A125573264V_Latest</f>
        <v>5.4210000000000003</v>
      </c>
      <c r="Y334" s="70">
        <f>A125576072F_Latest</f>
        <v>9.3620000000000001</v>
      </c>
      <c r="Z334" s="70">
        <f>A125567648T_Latest</f>
        <v>20.11</v>
      </c>
      <c r="AA334" s="70">
        <f>A125567649V_Latest</f>
        <v>43.485999999999997</v>
      </c>
      <c r="AB334" s="70">
        <f>A125570768V_Latest</f>
        <v>1.3140000000000001</v>
      </c>
      <c r="AC334" s="70">
        <f>A125565152A_Latest</f>
        <v>0.24099999999999999</v>
      </c>
      <c r="AD334" s="70">
        <f>A125573576F_Latest</f>
        <v>1.8140000000000001</v>
      </c>
      <c r="AE334" s="70">
        <f>A125576384T_Latest</f>
        <v>2.601</v>
      </c>
      <c r="AF334" s="70">
        <f>A125567960K_Latest</f>
        <v>5.9710000000000001</v>
      </c>
      <c r="AG334" s="70">
        <f>A125567961L_Latest</f>
        <v>26</v>
      </c>
      <c r="AH334" s="70">
        <f>A125569208X_Latest</f>
        <v>0.86399999999999999</v>
      </c>
      <c r="AI334" s="70">
        <f>A125563592V_Latest</f>
        <v>2.3650000000000002</v>
      </c>
      <c r="AJ334" s="70">
        <f>A125572016R_Latest</f>
        <v>3.992</v>
      </c>
      <c r="AK334" s="70">
        <f>A125574824X_Latest</f>
        <v>5.5860000000000003</v>
      </c>
      <c r="AL334" s="70">
        <f>A125566400V_Latest</f>
        <v>12.805999999999999</v>
      </c>
      <c r="AM334" s="70">
        <f>A125566401W_Latest</f>
        <v>26</v>
      </c>
      <c r="AN334" s="70">
        <f>A125569520T_Latest</f>
        <v>0.193</v>
      </c>
      <c r="AO334" s="70">
        <f>A125563904V_Latest</f>
        <v>0.33600000000000002</v>
      </c>
      <c r="AP334" s="70">
        <f>A125572328A_Latest</f>
        <v>0.65400000000000003</v>
      </c>
      <c r="AQ334" s="70">
        <f>A125575136L_Latest</f>
        <v>0.95599999999999996</v>
      </c>
      <c r="AR334" s="70">
        <f>A125566712F_Latest</f>
        <v>2.1389999999999998</v>
      </c>
      <c r="AS334" s="70">
        <f>A125566713J_Latest</f>
        <v>45.834000000000003</v>
      </c>
      <c r="AT334" s="70">
        <f>A125569832C_Latest</f>
        <v>0</v>
      </c>
      <c r="AU334" s="70">
        <f>A125564216J_Latest</f>
        <v>8.6999999999999994E-2</v>
      </c>
      <c r="AV334" s="70">
        <f>A125572640V_Latest</f>
        <v>0</v>
      </c>
      <c r="AW334" s="70">
        <f>A125575448X_Latest</f>
        <v>8.7999999999999995E-2</v>
      </c>
      <c r="AX334" s="70">
        <f>A125567024V_Latest</f>
        <v>0.17499999999999999</v>
      </c>
      <c r="AY334" s="70">
        <f>A125567025W_Latest</f>
        <v>44.308999999999997</v>
      </c>
      <c r="AZ334" s="70">
        <f>A125568584K_Latest</f>
        <v>0.253</v>
      </c>
      <c r="BA334" s="70">
        <f>A125562968L_Latest</f>
        <v>0</v>
      </c>
      <c r="BB334" s="70">
        <f>A125571392A_Latest</f>
        <v>0.223</v>
      </c>
      <c r="BC334" s="70">
        <f>A125574200A_Latest</f>
        <v>1.05</v>
      </c>
      <c r="BD334" s="70">
        <f>A125565776X_Latest</f>
        <v>1.526</v>
      </c>
      <c r="BE334" s="70">
        <f>A125565777A_Latest</f>
        <v>52</v>
      </c>
    </row>
    <row r="335" spans="1:57" hidden="1">
      <c r="A335" s="52"/>
      <c r="B335" s="56" t="s">
        <v>12700</v>
      </c>
      <c r="C335" s="66">
        <v>127</v>
      </c>
      <c r="D335" s="70">
        <f>A125568280X_Latest</f>
        <v>20.585000000000001</v>
      </c>
      <c r="E335" s="70">
        <f>A125562664A_Latest</f>
        <v>22.727</v>
      </c>
      <c r="F335" s="70">
        <f>A125571088J_Latest</f>
        <v>30.85</v>
      </c>
      <c r="G335" s="70">
        <f>A125573896T_Latest</f>
        <v>54.985999999999997</v>
      </c>
      <c r="H335" s="70">
        <f>A125565472L_Latest</f>
        <v>129.148</v>
      </c>
      <c r="I335" s="70">
        <f>A125565473R_Latest</f>
        <v>26</v>
      </c>
      <c r="J335" s="70">
        <f>A125570152W_Latest</f>
        <v>3.512</v>
      </c>
      <c r="K335" s="70">
        <f>A125564536V_Latest</f>
        <v>6.4539999999999997</v>
      </c>
      <c r="L335" s="70">
        <f>A125572960F_Latest</f>
        <v>10.609</v>
      </c>
      <c r="M335" s="70">
        <f>A125575768K_Latest</f>
        <v>12.061999999999999</v>
      </c>
      <c r="N335" s="70">
        <f>A125567344F_Latest</f>
        <v>32.637</v>
      </c>
      <c r="O335" s="70">
        <f>A125567345J_Latest</f>
        <v>26</v>
      </c>
      <c r="P335" s="70">
        <f>A125568904K_Latest</f>
        <v>6.5579999999999998</v>
      </c>
      <c r="Q335" s="70">
        <f>A125563288A_Latest</f>
        <v>4.8680000000000003</v>
      </c>
      <c r="R335" s="70">
        <f>A125571712A_Latest</f>
        <v>6.3230000000000004</v>
      </c>
      <c r="S335" s="70">
        <f>A125574520L_Latest</f>
        <v>18.866</v>
      </c>
      <c r="T335" s="70">
        <f>A125566096L_Latest</f>
        <v>36.613999999999997</v>
      </c>
      <c r="U335" s="70">
        <f>A125566097R_Latest</f>
        <v>52</v>
      </c>
      <c r="V335" s="70">
        <f>A125570464J_Latest</f>
        <v>5.0890000000000004</v>
      </c>
      <c r="W335" s="70">
        <f>A125564848F_Latest</f>
        <v>7.3769999999999998</v>
      </c>
      <c r="X335" s="70">
        <f>A125573272V_Latest</f>
        <v>7.9669999999999996</v>
      </c>
      <c r="Y335" s="70">
        <f>A125576080F_Latest</f>
        <v>9.8620000000000001</v>
      </c>
      <c r="Z335" s="70">
        <f>A125567656T_Latest</f>
        <v>30.294</v>
      </c>
      <c r="AA335" s="70">
        <f>A125567657V_Latest</f>
        <v>20.79</v>
      </c>
      <c r="AB335" s="70">
        <f>A125570776V_Latest</f>
        <v>1.9450000000000001</v>
      </c>
      <c r="AC335" s="70">
        <f>A125565160A_Latest</f>
        <v>1.222</v>
      </c>
      <c r="AD335" s="70">
        <f>A125573584F_Latest</f>
        <v>0.73699999999999999</v>
      </c>
      <c r="AE335" s="70">
        <f>A125576392T_Latest</f>
        <v>6.1189999999999998</v>
      </c>
      <c r="AF335" s="70">
        <f>A125567968C_Latest</f>
        <v>10.023</v>
      </c>
      <c r="AG335" s="70">
        <f>A125567969F_Latest</f>
        <v>76.314999999999998</v>
      </c>
      <c r="AH335" s="70">
        <f>A125569216X_Latest</f>
        <v>3.0790000000000002</v>
      </c>
      <c r="AI335" s="70">
        <f>A125563600J_Latest</f>
        <v>1.913</v>
      </c>
      <c r="AJ335" s="70">
        <f>A125572024R_Latest</f>
        <v>4.0090000000000003</v>
      </c>
      <c r="AK335" s="70">
        <f>A125574832X_Latest</f>
        <v>5.6630000000000003</v>
      </c>
      <c r="AL335" s="70">
        <f>A125566408L_Latest</f>
        <v>14.663</v>
      </c>
      <c r="AM335" s="70">
        <f>A125566409R_Latest</f>
        <v>24.68</v>
      </c>
      <c r="AN335" s="70">
        <f>A125569528K_Latest</f>
        <v>0.40200000000000002</v>
      </c>
      <c r="AO335" s="70">
        <f>A125563912V_Latest</f>
        <v>0.65200000000000002</v>
      </c>
      <c r="AP335" s="70">
        <f>A125572336A_Latest</f>
        <v>1.131</v>
      </c>
      <c r="AQ335" s="70">
        <f>A125575144L_Latest</f>
        <v>1.669</v>
      </c>
      <c r="AR335" s="70">
        <f>A125566720F_Latest</f>
        <v>3.855</v>
      </c>
      <c r="AS335" s="70">
        <f>A125566721J_Latest</f>
        <v>35.125</v>
      </c>
      <c r="AT335" s="70">
        <f>A125569840C_Latest</f>
        <v>0</v>
      </c>
      <c r="AU335" s="70">
        <f>A125564224J_Latest</f>
        <v>0.24199999999999999</v>
      </c>
      <c r="AV335" s="70">
        <f>A125572648L_Latest</f>
        <v>7.4999999999999997E-2</v>
      </c>
      <c r="AW335" s="70">
        <f>A125575456X_Latest</f>
        <v>7.2999999999999995E-2</v>
      </c>
      <c r="AX335" s="70">
        <f>A125567032V_Latest</f>
        <v>0.39</v>
      </c>
      <c r="AY335" s="70">
        <f>A125567033W_Latest</f>
        <v>5.8419999999999996</v>
      </c>
      <c r="AZ335" s="70">
        <f>A125568592K_Latest</f>
        <v>0</v>
      </c>
      <c r="BA335" s="70">
        <f>A125562976L_Latest</f>
        <v>0</v>
      </c>
      <c r="BB335" s="70">
        <f>A125571400R_Latest</f>
        <v>0</v>
      </c>
      <c r="BC335" s="70">
        <f>A125574208V_Latest</f>
        <v>0.67100000000000004</v>
      </c>
      <c r="BD335" s="70">
        <f>A125565784X_Latest</f>
        <v>0.67100000000000004</v>
      </c>
      <c r="BE335" s="70">
        <f>A125565785A_Latest</f>
        <v>330.36200000000002</v>
      </c>
    </row>
    <row r="336" spans="1:57" hidden="1">
      <c r="A336" s="52"/>
      <c r="B336" s="57" t="s">
        <v>12701</v>
      </c>
      <c r="C336" s="66">
        <v>128</v>
      </c>
      <c r="D336" s="70">
        <f>A125568344X_Latest</f>
        <v>12.314</v>
      </c>
      <c r="E336" s="70">
        <f>A125562728A_Latest</f>
        <v>16.196000000000002</v>
      </c>
      <c r="F336" s="70">
        <f>A125571152R_Latest</f>
        <v>16.283000000000001</v>
      </c>
      <c r="G336" s="70">
        <f>A125573960X_Latest</f>
        <v>25.585000000000001</v>
      </c>
      <c r="H336" s="70">
        <f>A125565536L_Latest</f>
        <v>70.379000000000005</v>
      </c>
      <c r="I336" s="70">
        <f>A125565537R_Latest</f>
        <v>20.120999999999999</v>
      </c>
      <c r="J336" s="70">
        <f>A125570216W_Latest</f>
        <v>0.65100000000000002</v>
      </c>
      <c r="K336" s="70">
        <f>A125564600A_Latest</f>
        <v>4.5439999999999996</v>
      </c>
      <c r="L336" s="70">
        <f>A125573024J_Latest</f>
        <v>5.5419999999999998</v>
      </c>
      <c r="M336" s="70">
        <f>A125575832T_Latest</f>
        <v>5.6260000000000003</v>
      </c>
      <c r="N336" s="70">
        <f>A125567408F_Latest</f>
        <v>16.363</v>
      </c>
      <c r="O336" s="70">
        <f>A125567409J_Latest</f>
        <v>23.859000000000002</v>
      </c>
      <c r="P336" s="70">
        <f>A125568968W_Latest</f>
        <v>4.53</v>
      </c>
      <c r="Q336" s="70">
        <f>A125563352J_Latest</f>
        <v>3.4910000000000001</v>
      </c>
      <c r="R336" s="70">
        <f>A125571776L_Latest</f>
        <v>3.2629999999999999</v>
      </c>
      <c r="S336" s="70">
        <f>A125574584X_Latest</f>
        <v>7.835</v>
      </c>
      <c r="T336" s="70">
        <f>A125566160V_Latest</f>
        <v>19.12</v>
      </c>
      <c r="U336" s="70">
        <f>A125566161W_Latest</f>
        <v>14.175000000000001</v>
      </c>
      <c r="V336" s="70">
        <f>A125570528J_Latest</f>
        <v>3.8210000000000002</v>
      </c>
      <c r="W336" s="70">
        <f>A125564912L_Latest</f>
        <v>4.6100000000000003</v>
      </c>
      <c r="X336" s="70">
        <f>A125573336V_Latest</f>
        <v>3.157</v>
      </c>
      <c r="Y336" s="70">
        <f>A125576144F_Latest</f>
        <v>5.7850000000000001</v>
      </c>
      <c r="Z336" s="70">
        <f>A125567720X_Latest</f>
        <v>17.373000000000001</v>
      </c>
      <c r="AA336" s="70">
        <f>A125567721A_Latest</f>
        <v>12.814</v>
      </c>
      <c r="AB336" s="70">
        <f>A125570840A_Latest</f>
        <v>1.27</v>
      </c>
      <c r="AC336" s="70">
        <f>A125565224A_Latest</f>
        <v>1.222</v>
      </c>
      <c r="AD336" s="70">
        <f>A125573648F_Latest</f>
        <v>0</v>
      </c>
      <c r="AE336" s="70">
        <f>A125576456T_Latest</f>
        <v>2.0510000000000002</v>
      </c>
      <c r="AF336" s="70">
        <f>A125568032L_Latest</f>
        <v>4.5430000000000001</v>
      </c>
      <c r="AG336" s="70">
        <f>A125568033R_Latest</f>
        <v>11.189</v>
      </c>
      <c r="AH336" s="70">
        <f>A125569280T_Latest</f>
        <v>1.798</v>
      </c>
      <c r="AI336" s="70">
        <f>A125563664V_Latest</f>
        <v>1.4359999999999999</v>
      </c>
      <c r="AJ336" s="70">
        <f>A125572088A_Latest</f>
        <v>3.4540000000000002</v>
      </c>
      <c r="AK336" s="70">
        <f>A125574896K_Latest</f>
        <v>3.2109999999999999</v>
      </c>
      <c r="AL336" s="70">
        <f>A125566472F_Latest</f>
        <v>9.8989999999999991</v>
      </c>
      <c r="AM336" s="70">
        <f>A125566473J_Latest</f>
        <v>23.942</v>
      </c>
      <c r="AN336" s="70">
        <f>A125569592C_Latest</f>
        <v>0.24399999999999999</v>
      </c>
      <c r="AO336" s="70">
        <f>A125563976F_Latest</f>
        <v>0.65200000000000002</v>
      </c>
      <c r="AP336" s="70">
        <f>A125572400J_Latest</f>
        <v>0.79200000000000004</v>
      </c>
      <c r="AQ336" s="70">
        <f>A125575208L_Latest</f>
        <v>0.64700000000000002</v>
      </c>
      <c r="AR336" s="70">
        <f>A125566784T_Latest</f>
        <v>2.335</v>
      </c>
      <c r="AS336" s="70">
        <f>A125566785V_Latest</f>
        <v>27.263999999999999</v>
      </c>
      <c r="AT336" s="70">
        <f>A125569904C_Latest</f>
        <v>0</v>
      </c>
      <c r="AU336" s="70">
        <f>A125564288V_Latest</f>
        <v>0.24199999999999999</v>
      </c>
      <c r="AV336" s="70">
        <f>A125572712V_Latest</f>
        <v>7.4999999999999997E-2</v>
      </c>
      <c r="AW336" s="70">
        <f>A125575520F_Latest</f>
        <v>0</v>
      </c>
      <c r="AX336" s="70">
        <f>A125567096F_Latest</f>
        <v>0.316</v>
      </c>
      <c r="AY336" s="70">
        <f>A125567097J_Latest</f>
        <v>4.9349999999999996</v>
      </c>
      <c r="AZ336" s="70">
        <f>A125568656K_Latest</f>
        <v>0</v>
      </c>
      <c r="BA336" s="70">
        <f>A125563040W_Latest</f>
        <v>0</v>
      </c>
      <c r="BB336" s="70">
        <f>A125571464A_Latest</f>
        <v>0</v>
      </c>
      <c r="BC336" s="70">
        <f>A125574272L_Latest</f>
        <v>0.43</v>
      </c>
      <c r="BD336" s="70">
        <f>A125565848X_Latest</f>
        <v>0.43</v>
      </c>
      <c r="BE336" s="70">
        <f>A125565849A_Latest</f>
        <v>180.053</v>
      </c>
    </row>
    <row r="337" spans="1:57" hidden="1">
      <c r="A337" s="52"/>
      <c r="B337" s="57" t="s">
        <v>12702</v>
      </c>
      <c r="C337" s="66">
        <v>129</v>
      </c>
      <c r="D337" s="70">
        <f>A125568216F_Latest</f>
        <v>8.2710000000000008</v>
      </c>
      <c r="E337" s="70">
        <f>A125562600R_Latest</f>
        <v>6.5309999999999997</v>
      </c>
      <c r="F337" s="70">
        <f>A125571024W_Latest</f>
        <v>14.567</v>
      </c>
      <c r="G337" s="70">
        <f>A125573832F_Latest</f>
        <v>29.401</v>
      </c>
      <c r="H337" s="70">
        <f>A125565408V_Latest</f>
        <v>58.768999999999998</v>
      </c>
      <c r="I337" s="70">
        <f>A125565409W_Latest</f>
        <v>50.948999999999998</v>
      </c>
      <c r="J337" s="70">
        <f>A125570088R_Latest</f>
        <v>2.8610000000000002</v>
      </c>
      <c r="K337" s="70">
        <f>A125564472V_Latest</f>
        <v>1.91</v>
      </c>
      <c r="L337" s="70">
        <f>A125572896X_Latest</f>
        <v>5.0670000000000002</v>
      </c>
      <c r="M337" s="70">
        <f>A125575704X_Latest</f>
        <v>6.4359999999999999</v>
      </c>
      <c r="N337" s="70">
        <f>A125567280F_Latest</f>
        <v>16.274999999999999</v>
      </c>
      <c r="O337" s="70">
        <f>A125567281J_Latest</f>
        <v>26.850999999999999</v>
      </c>
      <c r="P337" s="70">
        <f>A125568840K_Latest</f>
        <v>2.0270000000000001</v>
      </c>
      <c r="Q337" s="70">
        <f>A125563224R_Latest</f>
        <v>1.377</v>
      </c>
      <c r="R337" s="70">
        <f>A125571648V_Latest</f>
        <v>3.06</v>
      </c>
      <c r="S337" s="70">
        <f>A125574456F_Latest</f>
        <v>11.031000000000001</v>
      </c>
      <c r="T337" s="70">
        <f>A125566032A_Latest</f>
        <v>17.494</v>
      </c>
      <c r="U337" s="70">
        <f>A125566033C_Latest</f>
        <v>94.837999999999994</v>
      </c>
      <c r="V337" s="70">
        <f>A125570400W_Latest</f>
        <v>1.268</v>
      </c>
      <c r="W337" s="70">
        <f>A125564784F_Latest</f>
        <v>2.7669999999999999</v>
      </c>
      <c r="X337" s="70">
        <f>A125573208A_Latest</f>
        <v>4.8090000000000002</v>
      </c>
      <c r="Y337" s="70">
        <f>A125576016L_Latest</f>
        <v>4.077</v>
      </c>
      <c r="Z337" s="70">
        <f>A125567592T_Latest</f>
        <v>12.920999999999999</v>
      </c>
      <c r="AA337" s="70">
        <f>A125567593V_Latest</f>
        <v>22.891999999999999</v>
      </c>
      <c r="AB337" s="70">
        <f>A125570712J_Latest</f>
        <v>0.67500000000000004</v>
      </c>
      <c r="AC337" s="70">
        <f>A125565096V_Latest</f>
        <v>0</v>
      </c>
      <c r="AD337" s="70">
        <f>A125573520V_Latest</f>
        <v>0.73699999999999999</v>
      </c>
      <c r="AE337" s="70">
        <f>A125576328X_Latest</f>
        <v>4.069</v>
      </c>
      <c r="AF337" s="70">
        <f>A125567904T_Latest</f>
        <v>5.48</v>
      </c>
      <c r="AG337" s="70">
        <f>A125567905V_Latest</f>
        <v>149.41499999999999</v>
      </c>
      <c r="AH337" s="70">
        <f>A125569152X_Latest</f>
        <v>1.2809999999999999</v>
      </c>
      <c r="AI337" s="70">
        <f>A125563536A_Latest</f>
        <v>0.47699999999999998</v>
      </c>
      <c r="AJ337" s="70">
        <f>A125571960L_Latest</f>
        <v>0.55500000000000005</v>
      </c>
      <c r="AK337" s="70">
        <f>A125574768T_Latest</f>
        <v>2.452</v>
      </c>
      <c r="AL337" s="70">
        <f>A125566344L_Latest</f>
        <v>4.7640000000000002</v>
      </c>
      <c r="AM337" s="70">
        <f>A125566345R_Latest</f>
        <v>39.436999999999998</v>
      </c>
      <c r="AN337" s="70">
        <f>A125569464K_Latest</f>
        <v>0.158</v>
      </c>
      <c r="AO337" s="70">
        <f>A125563848L_Latest</f>
        <v>0</v>
      </c>
      <c r="AP337" s="70">
        <f>A125572272A_Latest</f>
        <v>0.33900000000000002</v>
      </c>
      <c r="AQ337" s="70">
        <f>A125575080L_Latest</f>
        <v>1.022</v>
      </c>
      <c r="AR337" s="70">
        <f>A125566656X_Latest</f>
        <v>1.52</v>
      </c>
      <c r="AS337" s="70">
        <f>A125566657A_Latest</f>
        <v>104</v>
      </c>
      <c r="AT337" s="70">
        <f>A125569776W_Latest</f>
        <v>0</v>
      </c>
      <c r="AU337" s="70">
        <f>A125564160J_Latest</f>
        <v>0</v>
      </c>
      <c r="AV337" s="70">
        <f>A125572584L_Latest</f>
        <v>0</v>
      </c>
      <c r="AW337" s="70">
        <f>A125575392X_Latest</f>
        <v>7.2999999999999995E-2</v>
      </c>
      <c r="AX337" s="70">
        <f>A125566968K_Latest</f>
        <v>7.2999999999999995E-2</v>
      </c>
      <c r="AY337" s="70">
        <f>A125566969L_Latest</f>
        <v>0</v>
      </c>
      <c r="AZ337" s="70">
        <f>A125568528T_Latest</f>
        <v>0</v>
      </c>
      <c r="BA337" s="70">
        <f>A125562912A_Latest</f>
        <v>0</v>
      </c>
      <c r="BB337" s="70">
        <f>A125571336J_Latest</f>
        <v>0</v>
      </c>
      <c r="BC337" s="70">
        <f>A125574144V_Latest</f>
        <v>0.24099999999999999</v>
      </c>
      <c r="BD337" s="70">
        <f>A125565720L_Latest</f>
        <v>0.24099999999999999</v>
      </c>
      <c r="BE337" s="70">
        <f>A125565721R_Latest</f>
        <v>0</v>
      </c>
    </row>
    <row r="338" spans="1:57" hidden="1">
      <c r="A338" s="52"/>
      <c r="B338" s="53" t="s">
        <v>12703</v>
      </c>
      <c r="C338" s="66">
        <v>130</v>
      </c>
      <c r="D338" s="70">
        <f>A125568400F_Latest</f>
        <v>0.64100000000000001</v>
      </c>
      <c r="E338" s="70">
        <f>A125562784V_Latest</f>
        <v>1.653</v>
      </c>
      <c r="F338" s="70">
        <f>A125571208R_Latest</f>
        <v>5.5679999999999996</v>
      </c>
      <c r="G338" s="70">
        <f>A125574016A_Latest</f>
        <v>7.1760000000000002</v>
      </c>
      <c r="H338" s="70">
        <f>A125565592F_Latest</f>
        <v>15.037000000000001</v>
      </c>
      <c r="I338" s="70">
        <f>A125565593J_Latest</f>
        <v>37.808</v>
      </c>
      <c r="J338" s="70">
        <f>A125570272R_Latest</f>
        <v>0</v>
      </c>
      <c r="K338" s="70">
        <f>A125564656L_Latest</f>
        <v>0</v>
      </c>
      <c r="L338" s="70">
        <f>A125573080A_Latest</f>
        <v>1.7450000000000001</v>
      </c>
      <c r="M338" s="70">
        <f>A125575888C_Latest</f>
        <v>3.8050000000000002</v>
      </c>
      <c r="N338" s="70">
        <f>A125567464X_Latest</f>
        <v>5.55</v>
      </c>
      <c r="O338" s="70">
        <f>A125567465A_Latest</f>
        <v>219.30799999999999</v>
      </c>
      <c r="P338" s="70">
        <f>A125569024F_Latest</f>
        <v>0</v>
      </c>
      <c r="Q338" s="70">
        <f>A125563408J_Latest</f>
        <v>0</v>
      </c>
      <c r="R338" s="70">
        <f>A125571832V_Latest</f>
        <v>1.7310000000000001</v>
      </c>
      <c r="S338" s="70">
        <f>A125574640F_Latest</f>
        <v>0.878</v>
      </c>
      <c r="T338" s="70">
        <f>A125566216V_Latest</f>
        <v>2.609</v>
      </c>
      <c r="U338" s="70">
        <f>A125566217W_Latest</f>
        <v>23.488</v>
      </c>
      <c r="V338" s="70">
        <f>A125570584A_Latest</f>
        <v>0</v>
      </c>
      <c r="W338" s="70">
        <f>A125564968X_Latest</f>
        <v>1.3009999999999999</v>
      </c>
      <c r="X338" s="70">
        <f>A125573392L_Latest</f>
        <v>1.419</v>
      </c>
      <c r="Y338" s="70">
        <f>A125576200L_Latest</f>
        <v>1.1719999999999999</v>
      </c>
      <c r="Z338" s="70">
        <f>A125567776K_Latest</f>
        <v>3.8929999999999998</v>
      </c>
      <c r="AA338" s="70">
        <f>A125567777L_Latest</f>
        <v>24.873000000000001</v>
      </c>
      <c r="AB338" s="70">
        <f>A125570896L_Latest</f>
        <v>0</v>
      </c>
      <c r="AC338" s="70">
        <f>A125565280V_Latest</f>
        <v>0.35199999999999998</v>
      </c>
      <c r="AD338" s="70">
        <f>A125573704L_Latest</f>
        <v>0</v>
      </c>
      <c r="AE338" s="70">
        <f>A125576512X_Latest</f>
        <v>0.87</v>
      </c>
      <c r="AF338" s="70">
        <f>A125568088X_Latest</f>
        <v>1.222</v>
      </c>
      <c r="AG338" s="70">
        <f>A125568089A_Latest</f>
        <v>91.081999999999994</v>
      </c>
      <c r="AH338" s="70">
        <f>A125569336T_Latest</f>
        <v>0.64100000000000001</v>
      </c>
      <c r="AI338" s="70">
        <f>A125563720A_Latest</f>
        <v>0</v>
      </c>
      <c r="AJ338" s="70">
        <f>A125572144J_Latest</f>
        <v>0.46100000000000002</v>
      </c>
      <c r="AK338" s="70">
        <f>A125574952T_Latest</f>
        <v>0</v>
      </c>
      <c r="AL338" s="70">
        <f>A125566528F_Latest</f>
        <v>1.101</v>
      </c>
      <c r="AM338" s="70">
        <f>A125566529J_Latest</f>
        <v>7.0519999999999996</v>
      </c>
      <c r="AN338" s="70">
        <f>A125569648C_Latest</f>
        <v>0</v>
      </c>
      <c r="AO338" s="70">
        <f>A125564032R_Latest</f>
        <v>0</v>
      </c>
      <c r="AP338" s="70">
        <f>A125572456V_Latest</f>
        <v>0</v>
      </c>
      <c r="AQ338" s="70">
        <f>A125575264F_Latest</f>
        <v>0.2</v>
      </c>
      <c r="AR338" s="70">
        <f>A125566840X_Latest</f>
        <v>0.2</v>
      </c>
      <c r="AS338" s="70">
        <f>A125566841A_Latest</f>
        <v>0</v>
      </c>
      <c r="AT338" s="70">
        <f>A125569960W_Latest</f>
        <v>0</v>
      </c>
      <c r="AU338" s="70">
        <f>A125564344A_Latest</f>
        <v>0</v>
      </c>
      <c r="AV338" s="70">
        <f>A125572768F_Latest</f>
        <v>0</v>
      </c>
      <c r="AW338" s="70">
        <f>A125575576T_Latest</f>
        <v>0</v>
      </c>
      <c r="AX338" s="70">
        <f>A125567152L_Latest</f>
        <v>0</v>
      </c>
      <c r="AY338" s="70">
        <f>A125567153R_Latest</f>
        <v>0</v>
      </c>
      <c r="AZ338" s="70">
        <f>A125568712T_Latest</f>
        <v>0</v>
      </c>
      <c r="BA338" s="70">
        <f>A125563096J_Latest</f>
        <v>0</v>
      </c>
      <c r="BB338" s="70">
        <f>A125571520J_Latest</f>
        <v>0.21199999999999999</v>
      </c>
      <c r="BC338" s="70">
        <f>A125574328L_Latest</f>
        <v>0.249</v>
      </c>
      <c r="BD338" s="70">
        <f>A125565904F_Latest</f>
        <v>0.46200000000000002</v>
      </c>
      <c r="BE338" s="70">
        <f>A125565905J_Latest</f>
        <v>162.06299999999999</v>
      </c>
    </row>
    <row r="339" spans="1:57" hidden="1">
      <c r="A339" s="48" t="s">
        <v>12704</v>
      </c>
      <c r="B339" s="55"/>
      <c r="C339" s="66">
        <v>131</v>
      </c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</row>
    <row r="340" spans="1:57" hidden="1">
      <c r="A340" s="58"/>
      <c r="B340" s="53" t="s">
        <v>12705</v>
      </c>
      <c r="C340" s="66">
        <v>132</v>
      </c>
      <c r="D340" s="70">
        <f>A125568288T_Latest</f>
        <v>53.223999999999997</v>
      </c>
      <c r="E340" s="70">
        <f>A125562672A_Latest</f>
        <v>91.477000000000004</v>
      </c>
      <c r="F340" s="70">
        <f>A125571096J_Latest</f>
        <v>136.291</v>
      </c>
      <c r="G340" s="70">
        <f>A125573904F_Latest</f>
        <v>178.58099999999999</v>
      </c>
      <c r="H340" s="70">
        <f>A125565480L_Latest</f>
        <v>459.57299999999998</v>
      </c>
      <c r="I340" s="70">
        <f>A125565481R_Latest</f>
        <v>26</v>
      </c>
      <c r="J340" s="70">
        <f>A125570160W_Latest</f>
        <v>13.9</v>
      </c>
      <c r="K340" s="70">
        <f>A125564544V_Latest</f>
        <v>27.936</v>
      </c>
      <c r="L340" s="70">
        <f>A125572968X_Latest</f>
        <v>38.204999999999998</v>
      </c>
      <c r="M340" s="70">
        <f>A125575776K_Latest</f>
        <v>53.37</v>
      </c>
      <c r="N340" s="70">
        <f>A125567352F_Latest</f>
        <v>133.411</v>
      </c>
      <c r="O340" s="70">
        <f>A125567353J_Latest</f>
        <v>28.486000000000001</v>
      </c>
      <c r="P340" s="70">
        <f>A125568912K_Latest</f>
        <v>13.74</v>
      </c>
      <c r="Q340" s="70">
        <f>A125563296A_Latest</f>
        <v>19.038</v>
      </c>
      <c r="R340" s="70">
        <f>A125571720A_Latest</f>
        <v>40.197000000000003</v>
      </c>
      <c r="S340" s="70">
        <f>A125574528F_Latest</f>
        <v>53.645000000000003</v>
      </c>
      <c r="T340" s="70">
        <f>A125566104A_Latest</f>
        <v>126.621</v>
      </c>
      <c r="U340" s="70">
        <f>A125566105C_Latest</f>
        <v>26.233000000000001</v>
      </c>
      <c r="V340" s="70">
        <f>A125570472J_Latest</f>
        <v>11.074999999999999</v>
      </c>
      <c r="W340" s="70">
        <f>A125564856F_Latest</f>
        <v>23.367999999999999</v>
      </c>
      <c r="X340" s="70">
        <f>A125573280V_Latest</f>
        <v>27.582000000000001</v>
      </c>
      <c r="Y340" s="70">
        <f>A125576088X_Latest</f>
        <v>34.942</v>
      </c>
      <c r="Z340" s="70">
        <f>A125567664T_Latest</f>
        <v>96.966999999999999</v>
      </c>
      <c r="AA340" s="70">
        <f>A125567665V_Latest</f>
        <v>26</v>
      </c>
      <c r="AB340" s="70">
        <f>A125570784V_Latest</f>
        <v>4.66</v>
      </c>
      <c r="AC340" s="70">
        <f>A125565168V_Latest</f>
        <v>6.97</v>
      </c>
      <c r="AD340" s="70">
        <f>A125573592F_Latest</f>
        <v>8.9779999999999998</v>
      </c>
      <c r="AE340" s="70">
        <f>A125576400F_Latest</f>
        <v>12.256</v>
      </c>
      <c r="AF340" s="70">
        <f>A125567976C_Latest</f>
        <v>32.863999999999997</v>
      </c>
      <c r="AG340" s="70">
        <f>A125567977F_Latest</f>
        <v>22.170999999999999</v>
      </c>
      <c r="AH340" s="70">
        <f>A125569224X_Latest</f>
        <v>8.2260000000000009</v>
      </c>
      <c r="AI340" s="70">
        <f>A125563608A_Latest</f>
        <v>10.119</v>
      </c>
      <c r="AJ340" s="70">
        <f>A125572032R_Latest</f>
        <v>15.548999999999999</v>
      </c>
      <c r="AK340" s="70">
        <f>A125574840X_Latest</f>
        <v>17.388999999999999</v>
      </c>
      <c r="AL340" s="70">
        <f>A125566416L_Latest</f>
        <v>51.283000000000001</v>
      </c>
      <c r="AM340" s="70">
        <f>A125566417R_Latest</f>
        <v>24.937000000000001</v>
      </c>
      <c r="AN340" s="70">
        <f>A125569536K_Latest</f>
        <v>0.88800000000000001</v>
      </c>
      <c r="AO340" s="70">
        <f>A125563920V_Latest</f>
        <v>2.3410000000000002</v>
      </c>
      <c r="AP340" s="70">
        <f>A125572344A_Latest</f>
        <v>3.8330000000000002</v>
      </c>
      <c r="AQ340" s="70">
        <f>A125575152L_Latest</f>
        <v>3.4020000000000001</v>
      </c>
      <c r="AR340" s="70">
        <f>A125566728X_Latest</f>
        <v>10.462999999999999</v>
      </c>
      <c r="AS340" s="70">
        <f>A125566729A_Latest</f>
        <v>26</v>
      </c>
      <c r="AT340" s="70">
        <f>A125569848W_Latest</f>
        <v>0</v>
      </c>
      <c r="AU340" s="70">
        <f>A125564232J_Latest</f>
        <v>1.0920000000000001</v>
      </c>
      <c r="AV340" s="70">
        <f>A125572656L_Latest</f>
        <v>0.46700000000000003</v>
      </c>
      <c r="AW340" s="70">
        <f>A125575464X_Latest</f>
        <v>0.66700000000000004</v>
      </c>
      <c r="AX340" s="70">
        <f>A125567040V_Latest</f>
        <v>2.2269999999999999</v>
      </c>
      <c r="AY340" s="70">
        <f>A125567041W_Latest</f>
        <v>12.571</v>
      </c>
      <c r="AZ340" s="70">
        <f>A125568600X_Latest</f>
        <v>0.73399999999999999</v>
      </c>
      <c r="BA340" s="70">
        <f>A125562984L_Latest</f>
        <v>0.61299999999999999</v>
      </c>
      <c r="BB340" s="70">
        <f>A125571408J_Latest</f>
        <v>1.48</v>
      </c>
      <c r="BC340" s="70">
        <f>A125574216V_Latest</f>
        <v>2.91</v>
      </c>
      <c r="BD340" s="70">
        <f>A125565792X_Latest</f>
        <v>5.7370000000000001</v>
      </c>
      <c r="BE340" s="70">
        <f>A125565793A_Latest</f>
        <v>51.207000000000001</v>
      </c>
    </row>
    <row r="341" spans="1:57" hidden="1">
      <c r="A341" s="58"/>
      <c r="B341" s="56" t="s">
        <v>12706</v>
      </c>
      <c r="C341" s="66">
        <v>133</v>
      </c>
      <c r="D341" s="70">
        <f>A125568176X_Latest</f>
        <v>31.087</v>
      </c>
      <c r="E341" s="70">
        <f>A125562560J_Latest</f>
        <v>38.082000000000001</v>
      </c>
      <c r="F341" s="70">
        <f>A125570984L_Latest</f>
        <v>66.314999999999998</v>
      </c>
      <c r="G341" s="70">
        <f>A125573792X_Latest</f>
        <v>101.426</v>
      </c>
      <c r="H341" s="70">
        <f>A125565368L_Latest</f>
        <v>236.90899999999999</v>
      </c>
      <c r="I341" s="70">
        <f>A125565369R_Latest</f>
        <v>26</v>
      </c>
      <c r="J341" s="70">
        <f>A125570048W_Latest</f>
        <v>8.2439999999999998</v>
      </c>
      <c r="K341" s="70">
        <f>A125564432A_Latest</f>
        <v>10.455</v>
      </c>
      <c r="L341" s="70">
        <f>A125572856F_Latest</f>
        <v>19.466000000000001</v>
      </c>
      <c r="M341" s="70">
        <f>A125575664T_Latest</f>
        <v>26.119</v>
      </c>
      <c r="N341" s="70">
        <f>A125567240L_Latest</f>
        <v>64.283000000000001</v>
      </c>
      <c r="O341" s="70">
        <f>A125567241R_Latest</f>
        <v>26</v>
      </c>
      <c r="P341" s="70">
        <f>A125568800T_Latest</f>
        <v>7.3239999999999998</v>
      </c>
      <c r="Q341" s="70">
        <f>A125563184J_Latest</f>
        <v>8.7070000000000007</v>
      </c>
      <c r="R341" s="70">
        <f>A125571608A_Latest</f>
        <v>16.114000000000001</v>
      </c>
      <c r="S341" s="70">
        <f>A125574416L_Latest</f>
        <v>31.86</v>
      </c>
      <c r="T341" s="70">
        <f>A125565992T_Latest</f>
        <v>64.004999999999995</v>
      </c>
      <c r="U341" s="70">
        <f>A125565993V_Latest</f>
        <v>42.417999999999999</v>
      </c>
      <c r="V341" s="70">
        <f>A125570360R_Latest</f>
        <v>5.7489999999999997</v>
      </c>
      <c r="W341" s="70">
        <f>A125564744L_Latest</f>
        <v>9.7439999999999998</v>
      </c>
      <c r="X341" s="70">
        <f>A125573168V_Latest</f>
        <v>14.848000000000001</v>
      </c>
      <c r="Y341" s="70">
        <f>A125575976C_Latest</f>
        <v>21.29</v>
      </c>
      <c r="Z341" s="70">
        <f>A125567552X_Latest</f>
        <v>51.631</v>
      </c>
      <c r="AA341" s="70">
        <f>A125567553A_Latest</f>
        <v>26</v>
      </c>
      <c r="AB341" s="70">
        <f>A125570672A_Latest</f>
        <v>3.794</v>
      </c>
      <c r="AC341" s="70">
        <f>A125565056A_Latest</f>
        <v>1.577</v>
      </c>
      <c r="AD341" s="70">
        <f>A125573480L_Latest</f>
        <v>3.2959999999999998</v>
      </c>
      <c r="AE341" s="70">
        <f>A125576288T_Latest</f>
        <v>7.3070000000000004</v>
      </c>
      <c r="AF341" s="70">
        <f>A125567864K_Latest</f>
        <v>15.974</v>
      </c>
      <c r="AG341" s="70">
        <f>A125567865L_Latest</f>
        <v>26</v>
      </c>
      <c r="AH341" s="70">
        <f>A125569112F_Latest</f>
        <v>5.14</v>
      </c>
      <c r="AI341" s="70">
        <f>A125563496V_Latest</f>
        <v>6.1779999999999999</v>
      </c>
      <c r="AJ341" s="70">
        <f>A125571920V_Latest</f>
        <v>9.5169999999999995</v>
      </c>
      <c r="AK341" s="70">
        <f>A125574728X_Latest</f>
        <v>10.257999999999999</v>
      </c>
      <c r="AL341" s="70">
        <f>A125566304V_Latest</f>
        <v>31.093</v>
      </c>
      <c r="AM341" s="70">
        <f>A125566305W_Latest</f>
        <v>24.895</v>
      </c>
      <c r="AN341" s="70">
        <f>A125569424T_Latest</f>
        <v>0.59599999999999997</v>
      </c>
      <c r="AO341" s="70">
        <f>A125563808V_Latest</f>
        <v>0.50900000000000001</v>
      </c>
      <c r="AP341" s="70">
        <f>A125572232J_Latest</f>
        <v>2.0790000000000002</v>
      </c>
      <c r="AQ341" s="70">
        <f>A125575040V_Latest</f>
        <v>2.2839999999999998</v>
      </c>
      <c r="AR341" s="70">
        <f>A125566616F_Latest</f>
        <v>5.4669999999999996</v>
      </c>
      <c r="AS341" s="70">
        <f>A125566617J_Latest</f>
        <v>34.625</v>
      </c>
      <c r="AT341" s="70">
        <f>A125569736C_Latest</f>
        <v>0</v>
      </c>
      <c r="AU341" s="70">
        <f>A125564120R_Latest</f>
        <v>0.60899999999999999</v>
      </c>
      <c r="AV341" s="70">
        <f>A125572544V_Latest</f>
        <v>0.253</v>
      </c>
      <c r="AW341" s="70">
        <f>A125575352F_Latest</f>
        <v>0.33700000000000002</v>
      </c>
      <c r="AX341" s="70">
        <f>A125566928T_Latest</f>
        <v>1.1990000000000001</v>
      </c>
      <c r="AY341" s="70">
        <f>A125566929V_Latest</f>
        <v>14.077</v>
      </c>
      <c r="AZ341" s="70">
        <f>A125568488K_Latest</f>
        <v>0.24099999999999999</v>
      </c>
      <c r="BA341" s="70">
        <f>A125562872V_Latest</f>
        <v>0.30299999999999999</v>
      </c>
      <c r="BB341" s="70">
        <f>A125571296A_Latest</f>
        <v>0.74199999999999999</v>
      </c>
      <c r="BC341" s="70">
        <f>A125574104A_Latest</f>
        <v>1.9710000000000001</v>
      </c>
      <c r="BD341" s="70">
        <f>A125565680F_Latest</f>
        <v>3.2570000000000001</v>
      </c>
      <c r="BE341" s="70">
        <f>A125565681J_Latest</f>
        <v>52</v>
      </c>
    </row>
    <row r="342" spans="1:57" hidden="1">
      <c r="A342" s="58"/>
      <c r="B342" s="57" t="s">
        <v>12707</v>
      </c>
      <c r="C342" s="66">
        <v>134</v>
      </c>
      <c r="D342" s="70">
        <f>A125568296T_Latest</f>
        <v>15.128</v>
      </c>
      <c r="E342" s="70">
        <f>A125562680A_Latest</f>
        <v>22.443999999999999</v>
      </c>
      <c r="F342" s="70">
        <f>A125571104W_Latest</f>
        <v>26.248000000000001</v>
      </c>
      <c r="G342" s="70">
        <f>A125573912F_Latest</f>
        <v>66.727999999999994</v>
      </c>
      <c r="H342" s="70">
        <f>A125565488F_Latest</f>
        <v>130.548</v>
      </c>
      <c r="I342" s="70">
        <f>A125565489J_Latest</f>
        <v>52</v>
      </c>
      <c r="J342" s="70">
        <f>A125570168R_Latest</f>
        <v>3.1190000000000002</v>
      </c>
      <c r="K342" s="70">
        <f>A125564552V_Latest</f>
        <v>6.2510000000000003</v>
      </c>
      <c r="L342" s="70">
        <f>A125572976X_Latest</f>
        <v>6.0359999999999996</v>
      </c>
      <c r="M342" s="70">
        <f>A125575784K_Latest</f>
        <v>18.943999999999999</v>
      </c>
      <c r="N342" s="70">
        <f>A125567360F_Latest</f>
        <v>34.350999999999999</v>
      </c>
      <c r="O342" s="70">
        <f>A125567361J_Latest</f>
        <v>52</v>
      </c>
      <c r="P342" s="70">
        <f>A125568920K_Latest</f>
        <v>3.4209999999999998</v>
      </c>
      <c r="Q342" s="70">
        <f>A125563304R_Latest</f>
        <v>5.0490000000000004</v>
      </c>
      <c r="R342" s="70">
        <f>A125571728V_Latest</f>
        <v>8.7309999999999999</v>
      </c>
      <c r="S342" s="70">
        <f>A125574536F_Latest</f>
        <v>19.327000000000002</v>
      </c>
      <c r="T342" s="70">
        <f>A125566112A_Latest</f>
        <v>36.527999999999999</v>
      </c>
      <c r="U342" s="70">
        <f>A125566113C_Latest</f>
        <v>52</v>
      </c>
      <c r="V342" s="70">
        <f>A125570480J_Latest</f>
        <v>3.8140000000000001</v>
      </c>
      <c r="W342" s="70">
        <f>A125564864F_Latest</f>
        <v>4.6289999999999996</v>
      </c>
      <c r="X342" s="70">
        <f>A125573288L_Latest</f>
        <v>5.62</v>
      </c>
      <c r="Y342" s="70">
        <f>A125576096X_Latest</f>
        <v>13.487</v>
      </c>
      <c r="Z342" s="70">
        <f>A125567672T_Latest</f>
        <v>27.548999999999999</v>
      </c>
      <c r="AA342" s="70">
        <f>A125567673V_Latest</f>
        <v>50.219000000000001</v>
      </c>
      <c r="AB342" s="70">
        <f>A125570792V_Latest</f>
        <v>2.044</v>
      </c>
      <c r="AC342" s="70">
        <f>A125565176V_Latest</f>
        <v>0.9</v>
      </c>
      <c r="AD342" s="70">
        <f>A125573600V_Latest</f>
        <v>1.6890000000000001</v>
      </c>
      <c r="AE342" s="70">
        <f>A125576408X_Latest</f>
        <v>4.8920000000000003</v>
      </c>
      <c r="AF342" s="70">
        <f>A125567984C_Latest</f>
        <v>9.5250000000000004</v>
      </c>
      <c r="AG342" s="70">
        <f>A125567985F_Latest</f>
        <v>52</v>
      </c>
      <c r="AH342" s="70">
        <f>A125569232X_Latest</f>
        <v>2.2959999999999998</v>
      </c>
      <c r="AI342" s="70">
        <f>A125563616A_Latest</f>
        <v>4.5910000000000002</v>
      </c>
      <c r="AJ342" s="70">
        <f>A125572040R_Latest</f>
        <v>3.32</v>
      </c>
      <c r="AK342" s="70">
        <f>A125574848T_Latest</f>
        <v>7.7679999999999998</v>
      </c>
      <c r="AL342" s="70">
        <f>A125566424L_Latest</f>
        <v>17.975999999999999</v>
      </c>
      <c r="AM342" s="70">
        <f>A125566425R_Latest</f>
        <v>26</v>
      </c>
      <c r="AN342" s="70">
        <f>A125569544K_Latest</f>
        <v>0.193</v>
      </c>
      <c r="AO342" s="70">
        <f>A125563928L_Latest</f>
        <v>0.50900000000000001</v>
      </c>
      <c r="AP342" s="70">
        <f>A125572352A_Latest</f>
        <v>0.59899999999999998</v>
      </c>
      <c r="AQ342" s="70">
        <f>A125575160L_Latest</f>
        <v>1.1819999999999999</v>
      </c>
      <c r="AR342" s="70">
        <f>A125566736X_Latest</f>
        <v>2.484</v>
      </c>
      <c r="AS342" s="70">
        <f>A125566737A_Latest</f>
        <v>38.167999999999999</v>
      </c>
      <c r="AT342" s="70">
        <f>A125569856W_Latest</f>
        <v>0</v>
      </c>
      <c r="AU342" s="70">
        <f>A125564240J_Latest</f>
        <v>0.51500000000000001</v>
      </c>
      <c r="AV342" s="70">
        <f>A125572664L_Latest</f>
        <v>0.253</v>
      </c>
      <c r="AW342" s="70">
        <f>A125575472X_Latest</f>
        <v>8.7999999999999995E-2</v>
      </c>
      <c r="AX342" s="70">
        <f>A125567048L_Latest</f>
        <v>0.85599999999999998</v>
      </c>
      <c r="AY342" s="70">
        <f>A125567049R_Latest</f>
        <v>9.5269999999999992</v>
      </c>
      <c r="AZ342" s="70">
        <f>A125568608T_Latest</f>
        <v>0.24099999999999999</v>
      </c>
      <c r="BA342" s="70">
        <f>A125562992L_Latest</f>
        <v>0</v>
      </c>
      <c r="BB342" s="70">
        <f>A125571416J_Latest</f>
        <v>0</v>
      </c>
      <c r="BC342" s="70">
        <f>A125574224V_Latest</f>
        <v>1.0389999999999999</v>
      </c>
      <c r="BD342" s="70">
        <f>A125565800L_Latest</f>
        <v>1.28</v>
      </c>
      <c r="BE342" s="70">
        <f>A125565801R_Latest</f>
        <v>52</v>
      </c>
    </row>
    <row r="343" spans="1:57" hidden="1">
      <c r="A343" s="58"/>
      <c r="B343" s="57" t="s">
        <v>12708</v>
      </c>
      <c r="C343" s="66">
        <v>135</v>
      </c>
      <c r="D343" s="70">
        <f>A125568304F_Latest</f>
        <v>15.959</v>
      </c>
      <c r="E343" s="70">
        <f>A125562688V_Latest</f>
        <v>15.637</v>
      </c>
      <c r="F343" s="70">
        <f>A125571112W_Latest</f>
        <v>40.067</v>
      </c>
      <c r="G343" s="70">
        <f>A125573920F_Latest</f>
        <v>34.697000000000003</v>
      </c>
      <c r="H343" s="70">
        <f>A125565496F_Latest</f>
        <v>106.361</v>
      </c>
      <c r="I343" s="70">
        <f>A125565497J_Latest</f>
        <v>24</v>
      </c>
      <c r="J343" s="70">
        <f>A125570176R_Latest</f>
        <v>5.1239999999999997</v>
      </c>
      <c r="K343" s="70">
        <f>A125564560V_Latest</f>
        <v>4.2030000000000003</v>
      </c>
      <c r="L343" s="70">
        <f>A125572984X_Latest</f>
        <v>13.43</v>
      </c>
      <c r="M343" s="70">
        <f>A125575792K_Latest</f>
        <v>7.1749999999999998</v>
      </c>
      <c r="N343" s="70">
        <f>A125567368X_Latest</f>
        <v>29.931999999999999</v>
      </c>
      <c r="O343" s="70">
        <f>A125567369A_Latest</f>
        <v>21.646999999999998</v>
      </c>
      <c r="P343" s="70">
        <f>A125568928C_Latest</f>
        <v>3.903</v>
      </c>
      <c r="Q343" s="70">
        <f>A125563312R_Latest</f>
        <v>3.6589999999999998</v>
      </c>
      <c r="R343" s="70">
        <f>A125571736V_Latest</f>
        <v>7.383</v>
      </c>
      <c r="S343" s="70">
        <f>A125574544F_Latest</f>
        <v>12.532999999999999</v>
      </c>
      <c r="T343" s="70">
        <f>A125566120A_Latest</f>
        <v>27.477</v>
      </c>
      <c r="U343" s="70">
        <f>A125566121C_Latest</f>
        <v>30.332999999999998</v>
      </c>
      <c r="V343" s="70">
        <f>A125570488A_Latest</f>
        <v>1.9350000000000001</v>
      </c>
      <c r="W343" s="70">
        <f>A125564872F_Latest</f>
        <v>5.1150000000000002</v>
      </c>
      <c r="X343" s="70">
        <f>A125573296L_Latest</f>
        <v>9.2289999999999992</v>
      </c>
      <c r="Y343" s="70">
        <f>A125576104L_Latest</f>
        <v>7.8029999999999999</v>
      </c>
      <c r="Z343" s="70">
        <f>A125567680T_Latest</f>
        <v>24.082000000000001</v>
      </c>
      <c r="AA343" s="70">
        <f>A125567681V_Latest</f>
        <v>21</v>
      </c>
      <c r="AB343" s="70">
        <f>A125570800J_Latest</f>
        <v>1.75</v>
      </c>
      <c r="AC343" s="70">
        <f>A125565184V_Latest</f>
        <v>0.67700000000000005</v>
      </c>
      <c r="AD343" s="70">
        <f>A125573608L_Latest</f>
        <v>1.607</v>
      </c>
      <c r="AE343" s="70">
        <f>A125576416X_Latest</f>
        <v>2.415</v>
      </c>
      <c r="AF343" s="70">
        <f>A125567992C_Latest</f>
        <v>6.4489999999999998</v>
      </c>
      <c r="AG343" s="70">
        <f>A125567993F_Latest</f>
        <v>22.338000000000001</v>
      </c>
      <c r="AH343" s="70">
        <f>A125569240X_Latest</f>
        <v>2.8439999999999999</v>
      </c>
      <c r="AI343" s="70">
        <f>A125563624A_Latest</f>
        <v>1.5860000000000001</v>
      </c>
      <c r="AJ343" s="70">
        <f>A125572048J_Latest</f>
        <v>6.1970000000000001</v>
      </c>
      <c r="AK343" s="70">
        <f>A125574856T_Latest</f>
        <v>2.4900000000000002</v>
      </c>
      <c r="AL343" s="70">
        <f>A125566432L_Latest</f>
        <v>13.117000000000001</v>
      </c>
      <c r="AM343" s="70">
        <f>A125566433R_Latest</f>
        <v>21.904</v>
      </c>
      <c r="AN343" s="70">
        <f>A125569552K_Latest</f>
        <v>0.40200000000000002</v>
      </c>
      <c r="AO343" s="70">
        <f>A125563936L_Latest</f>
        <v>0</v>
      </c>
      <c r="AP343" s="70">
        <f>A125572360A_Latest</f>
        <v>1.4790000000000001</v>
      </c>
      <c r="AQ343" s="70">
        <f>A125575168F_Latest</f>
        <v>1.1020000000000001</v>
      </c>
      <c r="AR343" s="70">
        <f>A125566744X_Latest</f>
        <v>2.9830000000000001</v>
      </c>
      <c r="AS343" s="70">
        <f>A125566745A_Latest</f>
        <v>35.328000000000003</v>
      </c>
      <c r="AT343" s="70">
        <f>A125569864W_Latest</f>
        <v>0</v>
      </c>
      <c r="AU343" s="70">
        <f>A125564248A_Latest</f>
        <v>9.4E-2</v>
      </c>
      <c r="AV343" s="70">
        <f>A125572672L_Latest</f>
        <v>0</v>
      </c>
      <c r="AW343" s="70">
        <f>A125575480X_Latest</f>
        <v>0.248</v>
      </c>
      <c r="AX343" s="70">
        <f>A125567056L_Latest</f>
        <v>0.34300000000000003</v>
      </c>
      <c r="AY343" s="70">
        <f>A125567057R_Latest</f>
        <v>52</v>
      </c>
      <c r="AZ343" s="70">
        <f>A125568616T_Latest</f>
        <v>0</v>
      </c>
      <c r="BA343" s="70">
        <f>A125563000C_Latest</f>
        <v>0.30299999999999999</v>
      </c>
      <c r="BB343" s="70">
        <f>A125571424J_Latest</f>
        <v>0.74199999999999999</v>
      </c>
      <c r="BC343" s="70">
        <f>A125574232V_Latest</f>
        <v>0.93200000000000005</v>
      </c>
      <c r="BD343" s="70">
        <f>A125565808F_Latest</f>
        <v>1.9770000000000001</v>
      </c>
      <c r="BE343" s="70">
        <f>A125565809J_Latest</f>
        <v>50.497</v>
      </c>
    </row>
    <row r="344" spans="1:57" hidden="1">
      <c r="A344" s="58"/>
      <c r="B344" s="56" t="s">
        <v>12709</v>
      </c>
      <c r="C344" s="66">
        <v>136</v>
      </c>
      <c r="D344" s="70">
        <f>A125568424X_Latest</f>
        <v>10.029</v>
      </c>
      <c r="E344" s="70">
        <f>A125562808A_Latest</f>
        <v>8.1660000000000004</v>
      </c>
      <c r="F344" s="70">
        <f>A125571232R_Latest</f>
        <v>11.587</v>
      </c>
      <c r="G344" s="70">
        <f>A125574040A_Latest</f>
        <v>16.884</v>
      </c>
      <c r="H344" s="70">
        <f>A125565616L_Latest</f>
        <v>46.665999999999997</v>
      </c>
      <c r="I344" s="70">
        <f>A125565617R_Latest</f>
        <v>20.155000000000001</v>
      </c>
      <c r="J344" s="70">
        <f>A125570296J_Latest</f>
        <v>2.093</v>
      </c>
      <c r="K344" s="70">
        <f>A125564680L_Latest</f>
        <v>2.2919999999999998</v>
      </c>
      <c r="L344" s="70">
        <f>A125573104J_Latest</f>
        <v>3.5760000000000001</v>
      </c>
      <c r="M344" s="70">
        <f>A125575912T_Latest</f>
        <v>7.1619999999999999</v>
      </c>
      <c r="N344" s="70">
        <f>A125567488T_Latest</f>
        <v>15.122999999999999</v>
      </c>
      <c r="O344" s="70">
        <f>A125567489V_Latest</f>
        <v>43.427999999999997</v>
      </c>
      <c r="P344" s="70">
        <f>A125569048X_Latest</f>
        <v>3.65</v>
      </c>
      <c r="Q344" s="70">
        <f>A125563432J_Latest</f>
        <v>1.2370000000000001</v>
      </c>
      <c r="R344" s="70">
        <f>A125571856L_Latest</f>
        <v>3.0009999999999999</v>
      </c>
      <c r="S344" s="70">
        <f>A125574664X_Latest</f>
        <v>5.351</v>
      </c>
      <c r="T344" s="70">
        <f>A125566240V_Latest</f>
        <v>13.239000000000001</v>
      </c>
      <c r="U344" s="70">
        <f>A125566241W_Latest</f>
        <v>17</v>
      </c>
      <c r="V344" s="70">
        <f>A125570608J_Latest</f>
        <v>2.347</v>
      </c>
      <c r="W344" s="70">
        <f>A125564992X_Latest</f>
        <v>2.6930000000000001</v>
      </c>
      <c r="X344" s="70">
        <f>A125573416V_Latest</f>
        <v>2.6360000000000001</v>
      </c>
      <c r="Y344" s="70">
        <f>A125576224F_Latest</f>
        <v>0</v>
      </c>
      <c r="Z344" s="70">
        <f>A125567800X_Latest</f>
        <v>7.6749999999999998</v>
      </c>
      <c r="AA344" s="70">
        <f>A125567801A_Latest</f>
        <v>4.8620000000000001</v>
      </c>
      <c r="AB344" s="70">
        <f>A125570920A_Latest</f>
        <v>0.86599999999999999</v>
      </c>
      <c r="AC344" s="70">
        <f>A125565304A_Latest</f>
        <v>0.92100000000000004</v>
      </c>
      <c r="AD344" s="70">
        <f>A125573728F_Latest</f>
        <v>0.82599999999999996</v>
      </c>
      <c r="AE344" s="70">
        <f>A125576536T_Latest</f>
        <v>1.1519999999999999</v>
      </c>
      <c r="AF344" s="70">
        <f>A125568112L_Latest</f>
        <v>3.766</v>
      </c>
      <c r="AG344" s="70">
        <f>A125568113R_Latest</f>
        <v>20.033000000000001</v>
      </c>
      <c r="AH344" s="70">
        <f>A125569360T_Latest</f>
        <v>0.82099999999999995</v>
      </c>
      <c r="AI344" s="70">
        <f>A125563744V_Latest</f>
        <v>0.47599999999999998</v>
      </c>
      <c r="AJ344" s="70">
        <f>A125572168A_Latest</f>
        <v>1.044</v>
      </c>
      <c r="AK344" s="70">
        <f>A125574976K_Latest</f>
        <v>2.8239999999999998</v>
      </c>
      <c r="AL344" s="70">
        <f>A125566552F_Latest</f>
        <v>5.1639999999999997</v>
      </c>
      <c r="AM344" s="70">
        <f>A125566553J_Latest</f>
        <v>50.896999999999998</v>
      </c>
      <c r="AN344" s="70">
        <f>A125569672C_Latest</f>
        <v>0</v>
      </c>
      <c r="AO344" s="70">
        <f>A125564056J_Latest</f>
        <v>0.54700000000000004</v>
      </c>
      <c r="AP344" s="70">
        <f>A125572480V_Latest</f>
        <v>0.505</v>
      </c>
      <c r="AQ344" s="70">
        <f>A125575288X_Latest</f>
        <v>0.39500000000000002</v>
      </c>
      <c r="AR344" s="70">
        <f>A125566864T_Latest</f>
        <v>1.4470000000000001</v>
      </c>
      <c r="AS344" s="70">
        <f>A125566865V_Latest</f>
        <v>18.193999999999999</v>
      </c>
      <c r="AT344" s="70">
        <f>A125569984R_Latest</f>
        <v>0</v>
      </c>
      <c r="AU344" s="70">
        <f>A125564368V_Latest</f>
        <v>0</v>
      </c>
      <c r="AV344" s="70">
        <f>A125572792F_Latest</f>
        <v>0</v>
      </c>
      <c r="AW344" s="70">
        <f>A125575600F_Latest</f>
        <v>0</v>
      </c>
      <c r="AX344" s="70">
        <f>A125567176F_Latest</f>
        <v>0</v>
      </c>
      <c r="AY344" s="70">
        <f>A125567177J_Latest</f>
        <v>0</v>
      </c>
      <c r="AZ344" s="70">
        <f>A125568736K_Latest</f>
        <v>0.253</v>
      </c>
      <c r="BA344" s="70">
        <f>A125563120W_Latest</f>
        <v>0</v>
      </c>
      <c r="BB344" s="70">
        <f>A125571544A_Latest</f>
        <v>0</v>
      </c>
      <c r="BC344" s="70">
        <f>A125574352L_Latest</f>
        <v>0</v>
      </c>
      <c r="BD344" s="70">
        <f>A125565928X_Latest</f>
        <v>0.253</v>
      </c>
      <c r="BE344" s="70">
        <f>A125565929A_Latest</f>
        <v>0</v>
      </c>
    </row>
    <row r="345" spans="1:57" hidden="1">
      <c r="A345" s="58"/>
      <c r="B345" s="56" t="s">
        <v>12710</v>
      </c>
      <c r="C345" s="66">
        <v>137</v>
      </c>
      <c r="D345" s="70">
        <f>A125568136F_Latest</f>
        <v>4.3470000000000004</v>
      </c>
      <c r="E345" s="70">
        <f>A125562520R_Latest</f>
        <v>19.227</v>
      </c>
      <c r="F345" s="70">
        <f>A125570944V_Latest</f>
        <v>28.225000000000001</v>
      </c>
      <c r="G345" s="70">
        <f>A125573752F_Latest</f>
        <v>24.364000000000001</v>
      </c>
      <c r="H345" s="70">
        <f>A125565328V_Latest</f>
        <v>76.164000000000001</v>
      </c>
      <c r="I345" s="70">
        <f>A125565329W_Latest</f>
        <v>26</v>
      </c>
      <c r="J345" s="70">
        <f>A125570008C_Latest</f>
        <v>1.395</v>
      </c>
      <c r="K345" s="70">
        <f>A125564392V_Latest</f>
        <v>7.3330000000000002</v>
      </c>
      <c r="L345" s="70">
        <f>A125572816L_Latest</f>
        <v>8.8420000000000005</v>
      </c>
      <c r="M345" s="70">
        <f>A125575624X_Latest</f>
        <v>7.4980000000000002</v>
      </c>
      <c r="N345" s="70">
        <f>A125567200V_Latest</f>
        <v>25.068999999999999</v>
      </c>
      <c r="O345" s="70">
        <f>A125567201W_Latest</f>
        <v>25.411000000000001</v>
      </c>
      <c r="P345" s="70">
        <f>A125568760K_Latest</f>
        <v>1.1759999999999999</v>
      </c>
      <c r="Q345" s="70">
        <f>A125563144R_Latest</f>
        <v>3.22</v>
      </c>
      <c r="R345" s="70">
        <f>A125571568V_Latest</f>
        <v>9.52</v>
      </c>
      <c r="S345" s="70">
        <f>A125574376F_Latest</f>
        <v>6.9630000000000001</v>
      </c>
      <c r="T345" s="70">
        <f>A125565952X_Latest</f>
        <v>20.878</v>
      </c>
      <c r="U345" s="70">
        <f>A125565953A_Latest</f>
        <v>29.920999999999999</v>
      </c>
      <c r="V345" s="70">
        <f>A125570320W_Latest</f>
        <v>1.3180000000000001</v>
      </c>
      <c r="W345" s="70">
        <f>A125564704V_Latest</f>
        <v>3.8809999999999998</v>
      </c>
      <c r="X345" s="70">
        <f>A125573128A_Latest</f>
        <v>3.621</v>
      </c>
      <c r="Y345" s="70">
        <f>A125575936K_Latest</f>
        <v>5.5359999999999996</v>
      </c>
      <c r="Z345" s="70">
        <f>A125567512F_Latest</f>
        <v>14.356</v>
      </c>
      <c r="AA345" s="70">
        <f>A125567513J_Latest</f>
        <v>37.421999999999997</v>
      </c>
      <c r="AB345" s="70">
        <f>A125570632J_Latest</f>
        <v>0</v>
      </c>
      <c r="AC345" s="70">
        <f>A125565016J_Latest</f>
        <v>2.5990000000000002</v>
      </c>
      <c r="AD345" s="70">
        <f>A125573440V_Latest</f>
        <v>2.2490000000000001</v>
      </c>
      <c r="AE345" s="70">
        <f>A125576248X_Latest</f>
        <v>0.88600000000000001</v>
      </c>
      <c r="AF345" s="70">
        <f>A125567824T_Latest</f>
        <v>5.734</v>
      </c>
      <c r="AG345" s="70">
        <f>A125567825V_Latest</f>
        <v>16.478999999999999</v>
      </c>
      <c r="AH345" s="70">
        <f>A125569072X_Latest</f>
        <v>0.45900000000000002</v>
      </c>
      <c r="AI345" s="70">
        <f>A125563456A_Latest</f>
        <v>1.02</v>
      </c>
      <c r="AJ345" s="70">
        <f>A125571880L_Latest</f>
        <v>2.71</v>
      </c>
      <c r="AK345" s="70">
        <f>A125574688T_Latest</f>
        <v>2.585</v>
      </c>
      <c r="AL345" s="70">
        <f>A125566264L_Latest</f>
        <v>6.774</v>
      </c>
      <c r="AM345" s="70">
        <f>A125566265R_Latest</f>
        <v>27.036999999999999</v>
      </c>
      <c r="AN345" s="70">
        <f>A125569384K_Latest</f>
        <v>0</v>
      </c>
      <c r="AO345" s="70">
        <f>A125563768L_Latest</f>
        <v>0.754</v>
      </c>
      <c r="AP345" s="70">
        <f>A125572192A_Latest</f>
        <v>0.78900000000000003</v>
      </c>
      <c r="AQ345" s="70">
        <f>A125575000A_Latest</f>
        <v>0</v>
      </c>
      <c r="AR345" s="70">
        <f>A125566576X_Latest</f>
        <v>1.5429999999999999</v>
      </c>
      <c r="AS345" s="70">
        <f>A125566577A_Latest</f>
        <v>12.589</v>
      </c>
      <c r="AT345" s="70">
        <f>A125569696W_Latest</f>
        <v>0</v>
      </c>
      <c r="AU345" s="70">
        <f>A125564080J_Latest</f>
        <v>0.22900000000000001</v>
      </c>
      <c r="AV345" s="70">
        <f>A125572504A_Latest</f>
        <v>0</v>
      </c>
      <c r="AW345" s="70">
        <f>A125575312L_Latest</f>
        <v>0.26400000000000001</v>
      </c>
      <c r="AX345" s="70">
        <f>A125566888K_Latest</f>
        <v>0.49399999999999999</v>
      </c>
      <c r="AY345" s="70">
        <f>A125566889L_Latest</f>
        <v>35.798999999999999</v>
      </c>
      <c r="AZ345" s="70">
        <f>A125568448T_Latest</f>
        <v>0</v>
      </c>
      <c r="BA345" s="70">
        <f>A125562832A_Latest</f>
        <v>0.19</v>
      </c>
      <c r="BB345" s="70">
        <f>A125571256J_Latest</f>
        <v>0.495</v>
      </c>
      <c r="BC345" s="70">
        <f>A125574064V_Latest</f>
        <v>0.63200000000000001</v>
      </c>
      <c r="BD345" s="70">
        <f>A125565640L_Latest</f>
        <v>1.3169999999999999</v>
      </c>
      <c r="BE345" s="70">
        <f>A125565641R_Latest</f>
        <v>33.552</v>
      </c>
    </row>
    <row r="346" spans="1:57" hidden="1">
      <c r="A346" s="59"/>
      <c r="B346" s="56" t="s">
        <v>12711</v>
      </c>
      <c r="C346" s="66">
        <v>138</v>
      </c>
      <c r="D346" s="70">
        <f>A125568408X_Latest</f>
        <v>5.6920000000000002</v>
      </c>
      <c r="E346" s="70">
        <f>A125562792V_Latest</f>
        <v>22.361999999999998</v>
      </c>
      <c r="F346" s="70">
        <f>A125571216R_Latest</f>
        <v>21.815999999999999</v>
      </c>
      <c r="G346" s="70">
        <f>A125574024A_Latest</f>
        <v>30.242000000000001</v>
      </c>
      <c r="H346" s="70">
        <f>A125565600V_Latest</f>
        <v>80.111999999999995</v>
      </c>
      <c r="I346" s="70">
        <f>A125565601W_Latest</f>
        <v>24</v>
      </c>
      <c r="J346" s="70">
        <f>A125570280R_Latest</f>
        <v>2.169</v>
      </c>
      <c r="K346" s="70">
        <f>A125564664L_Latest</f>
        <v>5.42</v>
      </c>
      <c r="L346" s="70">
        <f>A125573088V_Latest</f>
        <v>2.504</v>
      </c>
      <c r="M346" s="70">
        <f>A125575896C_Latest</f>
        <v>10.093999999999999</v>
      </c>
      <c r="N346" s="70">
        <f>A125567472X_Latest</f>
        <v>20.187000000000001</v>
      </c>
      <c r="O346" s="70">
        <f>A125567473A_Latest</f>
        <v>49.213000000000001</v>
      </c>
      <c r="P346" s="70">
        <f>A125569032F_Latest</f>
        <v>0.73099999999999998</v>
      </c>
      <c r="Q346" s="70">
        <f>A125563416J_Latest</f>
        <v>5.3659999999999997</v>
      </c>
      <c r="R346" s="70">
        <f>A125571840V_Latest</f>
        <v>10.063000000000001</v>
      </c>
      <c r="S346" s="70">
        <f>A125574648X_Latest</f>
        <v>8.968</v>
      </c>
      <c r="T346" s="70">
        <f>A125566224V_Latest</f>
        <v>25.128</v>
      </c>
      <c r="U346" s="70">
        <f>A125566225W_Latest</f>
        <v>23.44</v>
      </c>
      <c r="V346" s="70">
        <f>A125570592A_Latest</f>
        <v>1.6619999999999999</v>
      </c>
      <c r="W346" s="70">
        <f>A125564976X_Latest</f>
        <v>7.05</v>
      </c>
      <c r="X346" s="70">
        <f>A125573400A_Latest</f>
        <v>3.944</v>
      </c>
      <c r="Y346" s="70">
        <f>A125576208F_Latest</f>
        <v>6.4379999999999997</v>
      </c>
      <c r="Z346" s="70">
        <f>A125567784K_Latest</f>
        <v>19.094000000000001</v>
      </c>
      <c r="AA346" s="70">
        <f>A125567785L_Latest</f>
        <v>16.053999999999998</v>
      </c>
      <c r="AB346" s="70">
        <f>A125570904A_Latest</f>
        <v>0</v>
      </c>
      <c r="AC346" s="70">
        <f>A125565288L_Latest</f>
        <v>1.873</v>
      </c>
      <c r="AD346" s="70">
        <f>A125573712L_Latest</f>
        <v>2.6070000000000002</v>
      </c>
      <c r="AE346" s="70">
        <f>A125576520X_Latest</f>
        <v>2.2810000000000001</v>
      </c>
      <c r="AF346" s="70">
        <f>A125568096X_Latest</f>
        <v>6.7610000000000001</v>
      </c>
      <c r="AG346" s="70">
        <f>A125568097A_Latest</f>
        <v>24.581</v>
      </c>
      <c r="AH346" s="70">
        <f>A125569344T_Latest</f>
        <v>0.83799999999999997</v>
      </c>
      <c r="AI346" s="70">
        <f>A125563728V_Latest</f>
        <v>2.0169999999999999</v>
      </c>
      <c r="AJ346" s="70">
        <f>A125572152J_Latest</f>
        <v>1.78</v>
      </c>
      <c r="AK346" s="70">
        <f>A125574960T_Latest</f>
        <v>1.722</v>
      </c>
      <c r="AL346" s="70">
        <f>A125566536F_Latest</f>
        <v>6.3570000000000002</v>
      </c>
      <c r="AM346" s="70">
        <f>A125566537J_Latest</f>
        <v>20.887</v>
      </c>
      <c r="AN346" s="70">
        <f>A125569656C_Latest</f>
        <v>0.29199999999999998</v>
      </c>
      <c r="AO346" s="70">
        <f>A125564040R_Latest</f>
        <v>0.36</v>
      </c>
      <c r="AP346" s="70">
        <f>A125572464V_Latest</f>
        <v>0.46</v>
      </c>
      <c r="AQ346" s="70">
        <f>A125575272F_Latest</f>
        <v>0.36599999999999999</v>
      </c>
      <c r="AR346" s="70">
        <f>A125566848T_Latest</f>
        <v>1.4790000000000001</v>
      </c>
      <c r="AS346" s="70">
        <f>A125566849V_Latest</f>
        <v>17.13</v>
      </c>
      <c r="AT346" s="70">
        <f>A125569968R_Latest</f>
        <v>0</v>
      </c>
      <c r="AU346" s="70">
        <f>A125564352A_Latest</f>
        <v>0.156</v>
      </c>
      <c r="AV346" s="70">
        <f>A125572776F_Latest</f>
        <v>0.214</v>
      </c>
      <c r="AW346" s="70">
        <f>A125575584T_Latest</f>
        <v>6.6000000000000003E-2</v>
      </c>
      <c r="AX346" s="70">
        <f>A125567160L_Latest</f>
        <v>0.436</v>
      </c>
      <c r="AY346" s="70">
        <f>A125567161R_Latest</f>
        <v>12.21</v>
      </c>
      <c r="AZ346" s="70">
        <f>A125568720T_Latest</f>
        <v>0</v>
      </c>
      <c r="BA346" s="70">
        <f>A125563104W_Latest</f>
        <v>0.12</v>
      </c>
      <c r="BB346" s="70">
        <f>A125571528A_Latest</f>
        <v>0.24399999999999999</v>
      </c>
      <c r="BC346" s="70">
        <f>A125574336L_Latest</f>
        <v>0.307</v>
      </c>
      <c r="BD346" s="70">
        <f>A125565912F_Latest</f>
        <v>0.67</v>
      </c>
      <c r="BE346" s="70">
        <f>A125565913J_Latest</f>
        <v>116.67400000000001</v>
      </c>
    </row>
    <row r="347" spans="1:57" hidden="1">
      <c r="A347" s="58"/>
      <c r="B347" s="56" t="s">
        <v>12712</v>
      </c>
      <c r="C347" s="66">
        <v>139</v>
      </c>
      <c r="D347" s="70">
        <f>A125568416X_Latest</f>
        <v>2.0680000000000001</v>
      </c>
      <c r="E347" s="70">
        <f>A125562800J_Latest</f>
        <v>3.641</v>
      </c>
      <c r="F347" s="70">
        <f>A125571224R_Latest</f>
        <v>8.3490000000000002</v>
      </c>
      <c r="G347" s="70">
        <f>A125574032A_Latest</f>
        <v>5.665</v>
      </c>
      <c r="H347" s="70">
        <f>A125565608L_Latest</f>
        <v>19.722000000000001</v>
      </c>
      <c r="I347" s="70">
        <f>A125565609R_Latest</f>
        <v>33.515999999999998</v>
      </c>
      <c r="J347" s="70">
        <f>A125570288J_Latest</f>
        <v>0</v>
      </c>
      <c r="K347" s="70">
        <f>A125564672L_Latest</f>
        <v>2.4359999999999999</v>
      </c>
      <c r="L347" s="70">
        <f>A125573096V_Latest</f>
        <v>3.8170000000000002</v>
      </c>
      <c r="M347" s="70">
        <f>A125575904T_Latest</f>
        <v>2.4969999999999999</v>
      </c>
      <c r="N347" s="70">
        <f>A125567480X_Latest</f>
        <v>8.75</v>
      </c>
      <c r="O347" s="70">
        <f>A125567481A_Latest</f>
        <v>40.582000000000001</v>
      </c>
      <c r="P347" s="70">
        <f>A125569040F_Latest</f>
        <v>0.85899999999999999</v>
      </c>
      <c r="Q347" s="70">
        <f>A125563424J_Latest</f>
        <v>0.50800000000000001</v>
      </c>
      <c r="R347" s="70">
        <f>A125571848L_Latest</f>
        <v>1.4990000000000001</v>
      </c>
      <c r="S347" s="70">
        <f>A125574656X_Latest</f>
        <v>0.504</v>
      </c>
      <c r="T347" s="70">
        <f>A125566232V_Latest</f>
        <v>3.37</v>
      </c>
      <c r="U347" s="70">
        <f>A125566233W_Latest</f>
        <v>26.132000000000001</v>
      </c>
      <c r="V347" s="70">
        <f>A125570600R_Latest</f>
        <v>0</v>
      </c>
      <c r="W347" s="70">
        <f>A125564984X_Latest</f>
        <v>0</v>
      </c>
      <c r="X347" s="70">
        <f>A125573408V_Latest</f>
        <v>2.5339999999999998</v>
      </c>
      <c r="Y347" s="70">
        <f>A125576216F_Latest</f>
        <v>1.6779999999999999</v>
      </c>
      <c r="Z347" s="70">
        <f>A125567792K_Latest</f>
        <v>4.2119999999999997</v>
      </c>
      <c r="AA347" s="70">
        <f>A125567793L_Latest</f>
        <v>43.533000000000001</v>
      </c>
      <c r="AB347" s="70">
        <f>A125570912A_Latest</f>
        <v>0</v>
      </c>
      <c r="AC347" s="70">
        <f>A125565296L_Latest</f>
        <v>0</v>
      </c>
      <c r="AD347" s="70">
        <f>A125573720L_Latest</f>
        <v>0</v>
      </c>
      <c r="AE347" s="70">
        <f>A125576528T_Latest</f>
        <v>0.629</v>
      </c>
      <c r="AF347" s="70">
        <f>A125568104L_Latest</f>
        <v>0.629</v>
      </c>
      <c r="AG347" s="70">
        <f>A125568105R_Latest</f>
        <v>111.61499999999999</v>
      </c>
      <c r="AH347" s="70">
        <f>A125569352T_Latest</f>
        <v>0.96799999999999997</v>
      </c>
      <c r="AI347" s="70">
        <f>A125563736V_Latest</f>
        <v>0.42799999999999999</v>
      </c>
      <c r="AJ347" s="70">
        <f>A125572160J_Latest</f>
        <v>0.499</v>
      </c>
      <c r="AK347" s="70">
        <f>A125574968K_Latest</f>
        <v>0</v>
      </c>
      <c r="AL347" s="70">
        <f>A125566544F_Latest</f>
        <v>1.895</v>
      </c>
      <c r="AM347" s="70">
        <f>A125566545J_Latest</f>
        <v>5.3860000000000001</v>
      </c>
      <c r="AN347" s="70">
        <f>A125569664C_Latest</f>
        <v>0</v>
      </c>
      <c r="AO347" s="70">
        <f>A125564048J_Latest</f>
        <v>0.17</v>
      </c>
      <c r="AP347" s="70">
        <f>A125572472V_Latest</f>
        <v>0</v>
      </c>
      <c r="AQ347" s="70">
        <f>A125575280F_Latest</f>
        <v>0.35699999999999998</v>
      </c>
      <c r="AR347" s="70">
        <f>A125566856T_Latest</f>
        <v>0.52700000000000002</v>
      </c>
      <c r="AS347" s="70">
        <f>A125566857V_Latest</f>
        <v>369.59300000000002</v>
      </c>
      <c r="AT347" s="70">
        <f>A125569976R_Latest</f>
        <v>0</v>
      </c>
      <c r="AU347" s="70">
        <f>A125564360A_Latest</f>
        <v>9.8000000000000004E-2</v>
      </c>
      <c r="AV347" s="70">
        <f>A125572784F_Latest</f>
        <v>0</v>
      </c>
      <c r="AW347" s="70">
        <f>A125575592T_Latest</f>
        <v>0</v>
      </c>
      <c r="AX347" s="70">
        <f>A125567168F_Latest</f>
        <v>9.8000000000000004E-2</v>
      </c>
      <c r="AY347" s="70">
        <f>A125567169J_Latest</f>
        <v>0</v>
      </c>
      <c r="AZ347" s="70">
        <f>A125568728K_Latest</f>
        <v>0.24099999999999999</v>
      </c>
      <c r="BA347" s="70">
        <f>A125563112W_Latest</f>
        <v>0</v>
      </c>
      <c r="BB347" s="70">
        <f>A125571536A_Latest</f>
        <v>0</v>
      </c>
      <c r="BC347" s="70">
        <f>A125574344L_Latest</f>
        <v>0</v>
      </c>
      <c r="BD347" s="70">
        <f>A125565920F_Latest</f>
        <v>0.24099999999999999</v>
      </c>
      <c r="BE347" s="70">
        <f>A125565921J_Latest</f>
        <v>0</v>
      </c>
    </row>
    <row r="348" spans="1:57" hidden="1">
      <c r="A348" s="58"/>
      <c r="B348" s="53" t="s">
        <v>12713</v>
      </c>
      <c r="C348" s="66">
        <v>140</v>
      </c>
      <c r="D348" s="70">
        <f>A125568144F_Latest</f>
        <v>9.9629999999999992</v>
      </c>
      <c r="E348" s="70">
        <f>A125562528J_Latest</f>
        <v>8.968</v>
      </c>
      <c r="F348" s="70">
        <f>A125570952V_Latest</f>
        <v>19.975999999999999</v>
      </c>
      <c r="G348" s="70">
        <f>A125573760F_Latest</f>
        <v>29.887</v>
      </c>
      <c r="H348" s="70">
        <f>A125565336V_Latest</f>
        <v>68.793999999999997</v>
      </c>
      <c r="I348" s="70">
        <f>A125565337W_Latest</f>
        <v>33.722999999999999</v>
      </c>
      <c r="J348" s="70">
        <f>A125570016C_Latest</f>
        <v>2.0049999999999999</v>
      </c>
      <c r="K348" s="70">
        <f>A125564400J_Latest</f>
        <v>1.9039999999999999</v>
      </c>
      <c r="L348" s="70">
        <f>A125572824L_Latest</f>
        <v>5.5389999999999997</v>
      </c>
      <c r="M348" s="70">
        <f>A125575632X_Latest</f>
        <v>9.0839999999999996</v>
      </c>
      <c r="N348" s="70">
        <f>A125567208L_Latest</f>
        <v>18.532</v>
      </c>
      <c r="O348" s="70">
        <f>A125567209R_Latest</f>
        <v>50.475999999999999</v>
      </c>
      <c r="P348" s="70">
        <f>A125568768C_Latest</f>
        <v>4.1550000000000002</v>
      </c>
      <c r="Q348" s="70">
        <f>A125563152R_Latest</f>
        <v>1.619</v>
      </c>
      <c r="R348" s="70">
        <f>A125571576V_Latest</f>
        <v>5.9930000000000003</v>
      </c>
      <c r="S348" s="70">
        <f>A125574384F_Latest</f>
        <v>8.5920000000000005</v>
      </c>
      <c r="T348" s="70">
        <f>A125565960X_Latest</f>
        <v>20.359000000000002</v>
      </c>
      <c r="U348" s="70">
        <f>A125565961A_Latest</f>
        <v>36.067999999999998</v>
      </c>
      <c r="V348" s="70">
        <f>A125570328R_Latest</f>
        <v>2.3479999999999999</v>
      </c>
      <c r="W348" s="70">
        <f>A125564712V_Latest</f>
        <v>2.0329999999999999</v>
      </c>
      <c r="X348" s="70">
        <f>A125573136A_Latest</f>
        <v>5.4249999999999998</v>
      </c>
      <c r="Y348" s="70">
        <f>A125575944K_Latest</f>
        <v>5.1920000000000002</v>
      </c>
      <c r="Z348" s="70">
        <f>A125567520F_Latest</f>
        <v>14.997999999999999</v>
      </c>
      <c r="AA348" s="70">
        <f>A125567521J_Latest</f>
        <v>22.984999999999999</v>
      </c>
      <c r="AB348" s="70">
        <f>A125570640J_Latest</f>
        <v>0</v>
      </c>
      <c r="AC348" s="70">
        <f>A125565024J_Latest</f>
        <v>1.3879999999999999</v>
      </c>
      <c r="AD348" s="70">
        <f>A125573448L_Latest</f>
        <v>1.29</v>
      </c>
      <c r="AE348" s="70">
        <f>A125576256X_Latest</f>
        <v>2.9180000000000001</v>
      </c>
      <c r="AF348" s="70">
        <f>A125567832T_Latest</f>
        <v>5.5970000000000004</v>
      </c>
      <c r="AG348" s="70">
        <f>A125567833V_Latest</f>
        <v>52.771999999999998</v>
      </c>
      <c r="AH348" s="70">
        <f>A125569080X_Latest</f>
        <v>0.996</v>
      </c>
      <c r="AI348" s="70">
        <f>A125563464A_Latest</f>
        <v>0.997</v>
      </c>
      <c r="AJ348" s="70">
        <f>A125571888F_Latest</f>
        <v>1.5249999999999999</v>
      </c>
      <c r="AK348" s="70">
        <f>A125574696T_Latest</f>
        <v>2.7050000000000001</v>
      </c>
      <c r="AL348" s="70">
        <f>A125566272L_Latest</f>
        <v>6.2229999999999999</v>
      </c>
      <c r="AM348" s="70">
        <f>A125566273R_Latest</f>
        <v>35.14</v>
      </c>
      <c r="AN348" s="70">
        <f>A125569392K_Latest</f>
        <v>0.45900000000000002</v>
      </c>
      <c r="AO348" s="70">
        <f>A125563776L_Latest</f>
        <v>0.73299999999999998</v>
      </c>
      <c r="AP348" s="70">
        <f>A125572200R_Latest</f>
        <v>0.20399999999999999</v>
      </c>
      <c r="AQ348" s="70">
        <f>A125575008V_Latest</f>
        <v>0.746</v>
      </c>
      <c r="AR348" s="70">
        <f>A125566584X_Latest</f>
        <v>2.1419999999999999</v>
      </c>
      <c r="AS348" s="70">
        <f>A125566585A_Latest</f>
        <v>11.661</v>
      </c>
      <c r="AT348" s="70">
        <f>A125569704K_Latest</f>
        <v>0</v>
      </c>
      <c r="AU348" s="70">
        <f>A125564088A_Latest</f>
        <v>9.4E-2</v>
      </c>
      <c r="AV348" s="70">
        <f>A125572512A_Latest</f>
        <v>0</v>
      </c>
      <c r="AW348" s="70">
        <f>A125575320L_Latest</f>
        <v>0.16800000000000001</v>
      </c>
      <c r="AX348" s="70">
        <f>A125566896K_Latest</f>
        <v>0.26200000000000001</v>
      </c>
      <c r="AY348" s="70">
        <f>A125566897L_Latest</f>
        <v>46.99</v>
      </c>
      <c r="AZ348" s="70">
        <f>A125568456T_Latest</f>
        <v>0</v>
      </c>
      <c r="BA348" s="70">
        <f>A125562840A_Latest</f>
        <v>0.2</v>
      </c>
      <c r="BB348" s="70">
        <f>A125571264J_Latest</f>
        <v>0</v>
      </c>
      <c r="BC348" s="70">
        <f>A125574072V_Latest</f>
        <v>0.48199999999999998</v>
      </c>
      <c r="BD348" s="70">
        <f>A125565648F_Latest</f>
        <v>0.68100000000000005</v>
      </c>
      <c r="BE348" s="70">
        <f>A125565649J_Latest</f>
        <v>137.59399999999999</v>
      </c>
    </row>
    <row r="349" spans="1:57" hidden="1">
      <c r="A349" s="58"/>
      <c r="B349" s="56" t="s">
        <v>12714</v>
      </c>
      <c r="C349" s="66">
        <v>141</v>
      </c>
      <c r="D349" s="70">
        <f>A125568224F_Latest</f>
        <v>5.7729999999999997</v>
      </c>
      <c r="E349" s="70">
        <f>A125562608J_Latest</f>
        <v>4.8109999999999999</v>
      </c>
      <c r="F349" s="70">
        <f>A125571032W_Latest</f>
        <v>9.5530000000000008</v>
      </c>
      <c r="G349" s="70">
        <f>A125573840F_Latest</f>
        <v>19.763999999999999</v>
      </c>
      <c r="H349" s="70">
        <f>A125565416V_Latest</f>
        <v>39.901000000000003</v>
      </c>
      <c r="I349" s="70">
        <f>A125565417W_Latest</f>
        <v>50.457999999999998</v>
      </c>
      <c r="J349" s="70">
        <f>A125570096R_Latest</f>
        <v>1.3580000000000001</v>
      </c>
      <c r="K349" s="70">
        <f>A125564480V_Latest</f>
        <v>1.2250000000000001</v>
      </c>
      <c r="L349" s="70">
        <f>A125572904L_Latest</f>
        <v>3.7</v>
      </c>
      <c r="M349" s="70">
        <f>A125575712X_Latest</f>
        <v>7.5960000000000001</v>
      </c>
      <c r="N349" s="70">
        <f>A125567288X_Latest</f>
        <v>13.878</v>
      </c>
      <c r="O349" s="70">
        <f>A125567289A_Latest</f>
        <v>52</v>
      </c>
      <c r="P349" s="70">
        <f>A125568848C_Latest</f>
        <v>2.0699999999999998</v>
      </c>
      <c r="Q349" s="70">
        <f>A125563232R_Latest</f>
        <v>1.073</v>
      </c>
      <c r="R349" s="70">
        <f>A125571656V_Latest</f>
        <v>1.7809999999999999</v>
      </c>
      <c r="S349" s="70">
        <f>A125574464F_Latest</f>
        <v>5.5170000000000003</v>
      </c>
      <c r="T349" s="70">
        <f>A125566040A_Latest</f>
        <v>10.441000000000001</v>
      </c>
      <c r="U349" s="70">
        <f>A125566041C_Latest</f>
        <v>52</v>
      </c>
      <c r="V349" s="70">
        <f>A125570408R_Latest</f>
        <v>1.4930000000000001</v>
      </c>
      <c r="W349" s="70">
        <f>A125564792F_Latest</f>
        <v>0.60899999999999999</v>
      </c>
      <c r="X349" s="70">
        <f>A125573216A_Latest</f>
        <v>3.3530000000000002</v>
      </c>
      <c r="Y349" s="70">
        <f>A125576024L_Latest</f>
        <v>1.853</v>
      </c>
      <c r="Z349" s="70">
        <f>A125567600F_Latest</f>
        <v>7.3079999999999998</v>
      </c>
      <c r="AA349" s="70">
        <f>A125567601J_Latest</f>
        <v>21.721</v>
      </c>
      <c r="AB349" s="70">
        <f>A125570720J_Latest</f>
        <v>0</v>
      </c>
      <c r="AC349" s="70">
        <f>A125565104J_Latest</f>
        <v>0.66300000000000003</v>
      </c>
      <c r="AD349" s="70">
        <f>A125573528L_Latest</f>
        <v>0.71899999999999997</v>
      </c>
      <c r="AE349" s="70">
        <f>A125576336X_Latest</f>
        <v>1.8009999999999999</v>
      </c>
      <c r="AF349" s="70">
        <f>A125567912T_Latest</f>
        <v>3.1829999999999998</v>
      </c>
      <c r="AG349" s="70">
        <f>A125567913V_Latest</f>
        <v>56.686</v>
      </c>
      <c r="AH349" s="70">
        <f>A125569160X_Latest</f>
        <v>0.39400000000000002</v>
      </c>
      <c r="AI349" s="70">
        <f>A125563544A_Latest</f>
        <v>0.997</v>
      </c>
      <c r="AJ349" s="70">
        <f>A125571968F_Latest</f>
        <v>0</v>
      </c>
      <c r="AK349" s="70">
        <f>A125574776T_Latest</f>
        <v>2.1150000000000002</v>
      </c>
      <c r="AL349" s="70">
        <f>A125566352L_Latest</f>
        <v>3.5049999999999999</v>
      </c>
      <c r="AM349" s="70">
        <f>A125566353R_Latest</f>
        <v>52</v>
      </c>
      <c r="AN349" s="70">
        <f>A125569472K_Latest</f>
        <v>0.45900000000000002</v>
      </c>
      <c r="AO349" s="70">
        <f>A125563856L_Latest</f>
        <v>0.24399999999999999</v>
      </c>
      <c r="AP349" s="70">
        <f>A125572280A_Latest</f>
        <v>0</v>
      </c>
      <c r="AQ349" s="70">
        <f>A125575088F_Latest</f>
        <v>0.57599999999999996</v>
      </c>
      <c r="AR349" s="70">
        <f>A125566664X_Latest</f>
        <v>1.2789999999999999</v>
      </c>
      <c r="AS349" s="70">
        <f>A125566665A_Latest</f>
        <v>23.356000000000002</v>
      </c>
      <c r="AT349" s="70">
        <f>A125569784W_Latest</f>
        <v>0</v>
      </c>
      <c r="AU349" s="70">
        <f>A125564168A_Latest</f>
        <v>0</v>
      </c>
      <c r="AV349" s="70">
        <f>A125572592L_Latest</f>
        <v>0</v>
      </c>
      <c r="AW349" s="70">
        <f>A125575400L_Latest</f>
        <v>0</v>
      </c>
      <c r="AX349" s="70">
        <f>A125566976K_Latest</f>
        <v>0</v>
      </c>
      <c r="AY349" s="70">
        <f>A125566977L_Latest</f>
        <v>0</v>
      </c>
      <c r="AZ349" s="70">
        <f>A125568536T_Latest</f>
        <v>0</v>
      </c>
      <c r="BA349" s="70">
        <f>A125562920A_Latest</f>
        <v>0</v>
      </c>
      <c r="BB349" s="70">
        <f>A125571344J_Latest</f>
        <v>0</v>
      </c>
      <c r="BC349" s="70">
        <f>A125574152V_Latest</f>
        <v>0.307</v>
      </c>
      <c r="BD349" s="70">
        <f>A125565728F_Latest</f>
        <v>0.307</v>
      </c>
      <c r="BE349" s="70">
        <f>A125565729J_Latest</f>
        <v>0</v>
      </c>
    </row>
    <row r="350" spans="1:57" hidden="1">
      <c r="A350" s="58"/>
      <c r="B350" s="56" t="s">
        <v>12715</v>
      </c>
      <c r="C350" s="66">
        <v>142</v>
      </c>
      <c r="D350" s="70">
        <f>A125568312F_Latest</f>
        <v>4.1900000000000004</v>
      </c>
      <c r="E350" s="70">
        <f>A125562696V_Latest</f>
        <v>4.157</v>
      </c>
      <c r="F350" s="70">
        <f>A125571120W_Latest</f>
        <v>10.423</v>
      </c>
      <c r="G350" s="70">
        <f>A125573928X_Latest</f>
        <v>10.122999999999999</v>
      </c>
      <c r="H350" s="70">
        <f>A125565504V_Latest</f>
        <v>28.893000000000001</v>
      </c>
      <c r="I350" s="70">
        <f>A125565505W_Latest</f>
        <v>26</v>
      </c>
      <c r="J350" s="70">
        <f>A125570184R_Latest</f>
        <v>0.64700000000000002</v>
      </c>
      <c r="K350" s="70">
        <f>A125564568L_Latest</f>
        <v>0.67900000000000005</v>
      </c>
      <c r="L350" s="70">
        <f>A125572992X_Latest</f>
        <v>1.839</v>
      </c>
      <c r="M350" s="70">
        <f>A125575800X_Latest</f>
        <v>1.488</v>
      </c>
      <c r="N350" s="70">
        <f>A125567376X_Latest</f>
        <v>4.6539999999999999</v>
      </c>
      <c r="O350" s="70">
        <f>A125567377A_Latest</f>
        <v>21.199000000000002</v>
      </c>
      <c r="P350" s="70">
        <f>A125568936C_Latest</f>
        <v>2.085</v>
      </c>
      <c r="Q350" s="70">
        <f>A125563320R_Latest</f>
        <v>0.54600000000000004</v>
      </c>
      <c r="R350" s="70">
        <f>A125571744V_Latest</f>
        <v>4.2119999999999997</v>
      </c>
      <c r="S350" s="70">
        <f>A125574552F_Latest</f>
        <v>3.0750000000000002</v>
      </c>
      <c r="T350" s="70">
        <f>A125566128V_Latest</f>
        <v>9.9190000000000005</v>
      </c>
      <c r="U350" s="70">
        <f>A125566129W_Latest</f>
        <v>24.553999999999998</v>
      </c>
      <c r="V350" s="70">
        <f>A125570496A_Latest</f>
        <v>0.85499999999999998</v>
      </c>
      <c r="W350" s="70">
        <f>A125564880F_Latest</f>
        <v>1.4239999999999999</v>
      </c>
      <c r="X350" s="70">
        <f>A125573304A_Latest</f>
        <v>2.0720000000000001</v>
      </c>
      <c r="Y350" s="70">
        <f>A125576112L_Latest</f>
        <v>3.34</v>
      </c>
      <c r="Z350" s="70">
        <f>A125567688K_Latest</f>
        <v>7.69</v>
      </c>
      <c r="AA350" s="70">
        <f>A125567689L_Latest</f>
        <v>24.806999999999999</v>
      </c>
      <c r="AB350" s="70">
        <f>A125570808A_Latest</f>
        <v>0</v>
      </c>
      <c r="AC350" s="70">
        <f>A125565192V_Latest</f>
        <v>0.72499999999999998</v>
      </c>
      <c r="AD350" s="70">
        <f>A125573616L_Latest</f>
        <v>0.57099999999999995</v>
      </c>
      <c r="AE350" s="70">
        <f>A125576424X_Latest</f>
        <v>1.117</v>
      </c>
      <c r="AF350" s="70">
        <f>A125568000V_Latest</f>
        <v>2.4129999999999998</v>
      </c>
      <c r="AG350" s="70">
        <f>A125568001W_Latest</f>
        <v>42.290999999999997</v>
      </c>
      <c r="AH350" s="70">
        <f>A125569248T_Latest</f>
        <v>0.60299999999999998</v>
      </c>
      <c r="AI350" s="70">
        <f>A125563632A_Latest</f>
        <v>0</v>
      </c>
      <c r="AJ350" s="70">
        <f>A125572056J_Latest</f>
        <v>1.5249999999999999</v>
      </c>
      <c r="AK350" s="70">
        <f>A125574864T_Latest</f>
        <v>0.59</v>
      </c>
      <c r="AL350" s="70">
        <f>A125566440L_Latest</f>
        <v>2.718</v>
      </c>
      <c r="AM350" s="70">
        <f>A125566441R_Latest</f>
        <v>26.091999999999999</v>
      </c>
      <c r="AN350" s="70">
        <f>A125569560K_Latest</f>
        <v>0</v>
      </c>
      <c r="AO350" s="70">
        <f>A125563944L_Latest</f>
        <v>0.48899999999999999</v>
      </c>
      <c r="AP350" s="70">
        <f>A125572368V_Latest</f>
        <v>0.20399999999999999</v>
      </c>
      <c r="AQ350" s="70">
        <f>A125575176F_Latest</f>
        <v>0.17</v>
      </c>
      <c r="AR350" s="70">
        <f>A125566752X_Latest</f>
        <v>0.86299999999999999</v>
      </c>
      <c r="AS350" s="70">
        <f>A125566753A_Latest</f>
        <v>17.68</v>
      </c>
      <c r="AT350" s="70">
        <f>A125569872W_Latest</f>
        <v>0</v>
      </c>
      <c r="AU350" s="70">
        <f>A125564256A_Latest</f>
        <v>9.4E-2</v>
      </c>
      <c r="AV350" s="70">
        <f>A125572680L_Latest</f>
        <v>0</v>
      </c>
      <c r="AW350" s="70">
        <f>A125575488T_Latest</f>
        <v>0.16800000000000001</v>
      </c>
      <c r="AX350" s="70">
        <f>A125567064L_Latest</f>
        <v>0.26200000000000001</v>
      </c>
      <c r="AY350" s="70">
        <f>A125567065R_Latest</f>
        <v>46.99</v>
      </c>
      <c r="AZ350" s="70">
        <f>A125568624T_Latest</f>
        <v>0</v>
      </c>
      <c r="BA350" s="70">
        <f>A125563008W_Latest</f>
        <v>0.2</v>
      </c>
      <c r="BB350" s="70">
        <f>A125571432J_Latest</f>
        <v>0</v>
      </c>
      <c r="BC350" s="70">
        <f>A125574240V_Latest</f>
        <v>0.17499999999999999</v>
      </c>
      <c r="BD350" s="70">
        <f>A125565816F_Latest</f>
        <v>0.375</v>
      </c>
      <c r="BE350" s="70">
        <f>A125565817J_Latest</f>
        <v>29.218</v>
      </c>
    </row>
    <row r="351" spans="1:57" hidden="1">
      <c r="A351" s="58"/>
      <c r="B351" s="53" t="s">
        <v>12716</v>
      </c>
      <c r="C351" s="66">
        <v>143</v>
      </c>
      <c r="D351" s="70">
        <f>A125568432X_Latest</f>
        <v>0.16700000000000001</v>
      </c>
      <c r="E351" s="70">
        <f>A125562816A_Latest</f>
        <v>0.09</v>
      </c>
      <c r="F351" s="70">
        <f>A125571240R_Latest</f>
        <v>0.88500000000000001</v>
      </c>
      <c r="G351" s="70">
        <f>A125574048V_Latest</f>
        <v>0.60599999999999998</v>
      </c>
      <c r="H351" s="70">
        <f>A125565624L_Latest</f>
        <v>1.748</v>
      </c>
      <c r="I351" s="70">
        <f>A125565625R_Latest</f>
        <v>34.646999999999998</v>
      </c>
      <c r="J351" s="70">
        <f>A125570304W_Latest</f>
        <v>0</v>
      </c>
      <c r="K351" s="70">
        <f>A125564688F_Latest</f>
        <v>0</v>
      </c>
      <c r="L351" s="70">
        <f>A125573112J_Latest</f>
        <v>0</v>
      </c>
      <c r="M351" s="70">
        <f>A125575920T_Latest</f>
        <v>0.60599999999999998</v>
      </c>
      <c r="N351" s="70">
        <f>A125567496T_Latest</f>
        <v>0.60599999999999998</v>
      </c>
      <c r="O351" s="70">
        <f>A125567497V_Latest</f>
        <v>0</v>
      </c>
      <c r="P351" s="70">
        <f>A125569056X_Latest</f>
        <v>0</v>
      </c>
      <c r="Q351" s="70">
        <f>A125563440J_Latest</f>
        <v>0</v>
      </c>
      <c r="R351" s="70">
        <f>A125571864L_Latest</f>
        <v>0</v>
      </c>
      <c r="S351" s="70">
        <f>A125574672X_Latest</f>
        <v>0</v>
      </c>
      <c r="T351" s="70">
        <f>A125566248L_Latest</f>
        <v>0</v>
      </c>
      <c r="U351" s="70">
        <f>A125566249R_Latest</f>
        <v>0</v>
      </c>
      <c r="V351" s="70">
        <f>A125570616J_Latest</f>
        <v>0</v>
      </c>
      <c r="W351" s="70">
        <f>A125565000R_Latest</f>
        <v>0</v>
      </c>
      <c r="X351" s="70">
        <f>A125573424V_Latest</f>
        <v>0.71699999999999997</v>
      </c>
      <c r="Y351" s="70">
        <f>A125576232F_Latest</f>
        <v>0</v>
      </c>
      <c r="Z351" s="70">
        <f>A125567808T_Latest</f>
        <v>0.71699999999999997</v>
      </c>
      <c r="AA351" s="70">
        <f>A125567809V_Latest</f>
        <v>0</v>
      </c>
      <c r="AB351" s="70">
        <f>A125570928V_Latest</f>
        <v>0</v>
      </c>
      <c r="AC351" s="70">
        <f>A125565312A_Latest</f>
        <v>0</v>
      </c>
      <c r="AD351" s="70">
        <f>A125573736F_Latest</f>
        <v>0</v>
      </c>
      <c r="AE351" s="70">
        <f>A125576544T_Latest</f>
        <v>0</v>
      </c>
      <c r="AF351" s="70">
        <f>A125568120L_Latest</f>
        <v>0</v>
      </c>
      <c r="AG351" s="70">
        <f>A125568121R_Latest</f>
        <v>0</v>
      </c>
      <c r="AH351" s="70">
        <f>A125569368K_Latest</f>
        <v>0</v>
      </c>
      <c r="AI351" s="70">
        <f>A125563752V_Latest</f>
        <v>0</v>
      </c>
      <c r="AJ351" s="70">
        <f>A125572176A_Latest</f>
        <v>0</v>
      </c>
      <c r="AK351" s="70">
        <f>A125574984K_Latest</f>
        <v>0</v>
      </c>
      <c r="AL351" s="70">
        <f>A125566560F_Latest</f>
        <v>0</v>
      </c>
      <c r="AM351" s="70">
        <f>A125566561J_Latest</f>
        <v>0</v>
      </c>
      <c r="AN351" s="70">
        <f>A125569680C_Latest</f>
        <v>0</v>
      </c>
      <c r="AO351" s="70">
        <f>A125564064J_Latest</f>
        <v>0</v>
      </c>
      <c r="AP351" s="70">
        <f>A125572488L_Latest</f>
        <v>0.16800000000000001</v>
      </c>
      <c r="AQ351" s="70">
        <f>A125575296X_Latest</f>
        <v>0</v>
      </c>
      <c r="AR351" s="70">
        <f>A125566872T_Latest</f>
        <v>0.16800000000000001</v>
      </c>
      <c r="AS351" s="70">
        <f>A125566873V_Latest</f>
        <v>0</v>
      </c>
      <c r="AT351" s="70">
        <f>A125569992R_Latest</f>
        <v>0.16700000000000001</v>
      </c>
      <c r="AU351" s="70">
        <f>A125564376V_Latest</f>
        <v>0.09</v>
      </c>
      <c r="AV351" s="70">
        <f>A125572800V_Latest</f>
        <v>0</v>
      </c>
      <c r="AW351" s="70">
        <f>A125575608X_Latest</f>
        <v>0</v>
      </c>
      <c r="AX351" s="70">
        <f>A125567184F_Latest</f>
        <v>0.25600000000000001</v>
      </c>
      <c r="AY351" s="70">
        <f>A125567185J_Latest</f>
        <v>1.6539999999999999</v>
      </c>
      <c r="AZ351" s="70">
        <f>A125568744K_Latest</f>
        <v>0</v>
      </c>
      <c r="BA351" s="70">
        <f>A125563128R_Latest</f>
        <v>0</v>
      </c>
      <c r="BB351" s="70">
        <f>A125571552A_Latest</f>
        <v>0</v>
      </c>
      <c r="BC351" s="70">
        <f>A125574360L_Latest</f>
        <v>0</v>
      </c>
      <c r="BD351" s="70">
        <f>A125565936X_Latest</f>
        <v>0</v>
      </c>
      <c r="BE351" s="70">
        <f>A125565937A_Latest</f>
        <v>0</v>
      </c>
    </row>
    <row r="352" spans="1:57" hidden="1">
      <c r="A352" s="48" t="s">
        <v>12717</v>
      </c>
      <c r="B352" s="55"/>
      <c r="C352" s="66">
        <v>144</v>
      </c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</row>
    <row r="353" spans="1:57" hidden="1">
      <c r="A353" s="58"/>
      <c r="B353" s="53" t="s">
        <v>12718</v>
      </c>
      <c r="C353" s="66">
        <v>145</v>
      </c>
      <c r="D353" s="70">
        <f>A125568152F_Latest</f>
        <v>49.509</v>
      </c>
      <c r="E353" s="70">
        <f>A125562536J_Latest</f>
        <v>91.266000000000005</v>
      </c>
      <c r="F353" s="70">
        <f>A125570960V_Latest</f>
        <v>142.80500000000001</v>
      </c>
      <c r="G353" s="70">
        <f>A125573768X_Latest</f>
        <v>181.39099999999999</v>
      </c>
      <c r="H353" s="70">
        <f>A125565344V_Latest</f>
        <v>464.971</v>
      </c>
      <c r="I353" s="70">
        <f>A125565345W_Latest</f>
        <v>26</v>
      </c>
      <c r="J353" s="70">
        <f>A125570024C_Latest</f>
        <v>13.669</v>
      </c>
      <c r="K353" s="70">
        <f>A125564408A_Latest</f>
        <v>28.138999999999999</v>
      </c>
      <c r="L353" s="70">
        <f>A125572832L_Latest</f>
        <v>38.701000000000001</v>
      </c>
      <c r="M353" s="70">
        <f>A125575640X_Latest</f>
        <v>55.423000000000002</v>
      </c>
      <c r="N353" s="70">
        <f>A125567216L_Latest</f>
        <v>135.93199999999999</v>
      </c>
      <c r="O353" s="70">
        <f>A125567217R_Latest</f>
        <v>30.809000000000001</v>
      </c>
      <c r="P353" s="70">
        <f>A125568776C_Latest</f>
        <v>13.164</v>
      </c>
      <c r="Q353" s="70">
        <f>A125563160R_Latest</f>
        <v>18.25</v>
      </c>
      <c r="R353" s="70">
        <f>A125571584V_Latest</f>
        <v>42.567</v>
      </c>
      <c r="S353" s="70">
        <f>A125574392F_Latest</f>
        <v>52.698999999999998</v>
      </c>
      <c r="T353" s="70">
        <f>A125565968T_Latest</f>
        <v>126.681</v>
      </c>
      <c r="U353" s="70">
        <f>A125565969V_Latest</f>
        <v>30.085999999999999</v>
      </c>
      <c r="V353" s="70">
        <f>A125570336R_Latest</f>
        <v>10.209</v>
      </c>
      <c r="W353" s="70">
        <f>A125564720V_Latest</f>
        <v>22.009</v>
      </c>
      <c r="X353" s="70">
        <f>A125573144A_Latest</f>
        <v>31.824000000000002</v>
      </c>
      <c r="Y353" s="70">
        <f>A125575952K_Latest</f>
        <v>35.813000000000002</v>
      </c>
      <c r="Z353" s="70">
        <f>A125567528X_Latest</f>
        <v>99.855999999999995</v>
      </c>
      <c r="AA353" s="70">
        <f>A125567529A_Latest</f>
        <v>26</v>
      </c>
      <c r="AB353" s="70">
        <f>A125570648A_Latest</f>
        <v>3.4809999999999999</v>
      </c>
      <c r="AC353" s="70">
        <f>A125565032J_Latest</f>
        <v>7.4390000000000001</v>
      </c>
      <c r="AD353" s="70">
        <f>A125573456L_Latest</f>
        <v>9.3279999999999994</v>
      </c>
      <c r="AE353" s="70">
        <f>A125576264X_Latest</f>
        <v>12.877000000000001</v>
      </c>
      <c r="AF353" s="70">
        <f>A125567840T_Latest</f>
        <v>33.125</v>
      </c>
      <c r="AG353" s="70">
        <f>A125567841V_Latest</f>
        <v>26</v>
      </c>
      <c r="AH353" s="70">
        <f>A125569088T_Latest</f>
        <v>7.09</v>
      </c>
      <c r="AI353" s="70">
        <f>A125563472A_Latest</f>
        <v>10.664999999999999</v>
      </c>
      <c r="AJ353" s="70">
        <f>A125571896F_Latest</f>
        <v>14.7</v>
      </c>
      <c r="AK353" s="70">
        <f>A125574704F_Latest</f>
        <v>16.405999999999999</v>
      </c>
      <c r="AL353" s="70">
        <f>A125566280L_Latest</f>
        <v>48.862000000000002</v>
      </c>
      <c r="AM353" s="70">
        <f>A125566281R_Latest</f>
        <v>25.765999999999998</v>
      </c>
      <c r="AN353" s="70">
        <f>A125569400X_Latest</f>
        <v>0.99399999999999999</v>
      </c>
      <c r="AO353" s="70">
        <f>A125563784L_Latest</f>
        <v>3.0739999999999998</v>
      </c>
      <c r="AP353" s="70">
        <f>A125572208J_Latest</f>
        <v>3.8029999999999999</v>
      </c>
      <c r="AQ353" s="70">
        <f>A125575016V_Latest</f>
        <v>4.1479999999999997</v>
      </c>
      <c r="AR353" s="70">
        <f>A125566592X_Latest</f>
        <v>12.019</v>
      </c>
      <c r="AS353" s="70">
        <f>A125566593A_Latest</f>
        <v>26</v>
      </c>
      <c r="AT353" s="70">
        <f>A125569712K_Latest</f>
        <v>0.16700000000000001</v>
      </c>
      <c r="AU353" s="70">
        <f>A125564096A_Latest</f>
        <v>1.18</v>
      </c>
      <c r="AV353" s="70">
        <f>A125572520A_Latest</f>
        <v>0.40100000000000002</v>
      </c>
      <c r="AW353" s="70">
        <f>A125575328F_Latest</f>
        <v>0.83499999999999996</v>
      </c>
      <c r="AX353" s="70">
        <f>A125566904X_Latest</f>
        <v>2.5819999999999999</v>
      </c>
      <c r="AY353" s="70">
        <f>A125566905A_Latest</f>
        <v>11.862</v>
      </c>
      <c r="AZ353" s="70">
        <f>A125568464T_Latest</f>
        <v>0.73399999999999999</v>
      </c>
      <c r="BA353" s="70">
        <f>A125562848V_Latest</f>
        <v>0.51</v>
      </c>
      <c r="BB353" s="70">
        <f>A125571272J_Latest</f>
        <v>1.48</v>
      </c>
      <c r="BC353" s="70">
        <f>A125574080V_Latest</f>
        <v>3.19</v>
      </c>
      <c r="BD353" s="70">
        <f>A125565656F_Latest</f>
        <v>5.9139999999999997</v>
      </c>
      <c r="BE353" s="70">
        <f>A125565657J_Latest</f>
        <v>52</v>
      </c>
    </row>
    <row r="354" spans="1:57" hidden="1">
      <c r="A354" s="58"/>
      <c r="B354" s="56" t="s">
        <v>12719</v>
      </c>
      <c r="C354" s="66">
        <v>146</v>
      </c>
      <c r="D354" s="70">
        <f>A125568352X_Latest</f>
        <v>17.923999999999999</v>
      </c>
      <c r="E354" s="70">
        <f>A125562736A_Latest</f>
        <v>33.886000000000003</v>
      </c>
      <c r="F354" s="70">
        <f>A125571160R_Latest</f>
        <v>35.956000000000003</v>
      </c>
      <c r="G354" s="70">
        <f>A125573968T_Latest</f>
        <v>76.025999999999996</v>
      </c>
      <c r="H354" s="70">
        <f>A125565544L_Latest</f>
        <v>163.79300000000001</v>
      </c>
      <c r="I354" s="70">
        <f>A125565545R_Latest</f>
        <v>34</v>
      </c>
      <c r="J354" s="70">
        <f>A125570224W_Latest</f>
        <v>5.6639999999999997</v>
      </c>
      <c r="K354" s="70">
        <f>A125564608V_Latest</f>
        <v>12.403</v>
      </c>
      <c r="L354" s="70">
        <f>A125573032J_Latest</f>
        <v>8.4550000000000001</v>
      </c>
      <c r="M354" s="70">
        <f>A125575840T_Latest</f>
        <v>21.905999999999999</v>
      </c>
      <c r="N354" s="70">
        <f>A125567416F_Latest</f>
        <v>48.427</v>
      </c>
      <c r="O354" s="70">
        <f>A125567417J_Latest</f>
        <v>26</v>
      </c>
      <c r="P354" s="70">
        <f>A125568976W_Latest</f>
        <v>4.63</v>
      </c>
      <c r="Q354" s="70">
        <f>A125563360J_Latest</f>
        <v>9.1150000000000002</v>
      </c>
      <c r="R354" s="70">
        <f>A125571784L_Latest</f>
        <v>12.236000000000001</v>
      </c>
      <c r="S354" s="70">
        <f>A125574592X_Latest</f>
        <v>28.033999999999999</v>
      </c>
      <c r="T354" s="70">
        <f>A125566168L_Latest</f>
        <v>54.015000000000001</v>
      </c>
      <c r="U354" s="70">
        <f>A125566169R_Latest</f>
        <v>52</v>
      </c>
      <c r="V354" s="70">
        <f>A125570536J_Latest</f>
        <v>3.4209999999999998</v>
      </c>
      <c r="W354" s="70">
        <f>A125564920L_Latest</f>
        <v>5.0039999999999996</v>
      </c>
      <c r="X354" s="70">
        <f>A125573344V_Latest</f>
        <v>7.9569999999999999</v>
      </c>
      <c r="Y354" s="70">
        <f>A125576152F_Latest</f>
        <v>11.271000000000001</v>
      </c>
      <c r="Z354" s="70">
        <f>A125567728T_Latest</f>
        <v>27.652999999999999</v>
      </c>
      <c r="AA354" s="70">
        <f>A125567729V_Latest</f>
        <v>25.631</v>
      </c>
      <c r="AB354" s="70">
        <f>A125570848V_Latest</f>
        <v>1.2969999999999999</v>
      </c>
      <c r="AC354" s="70">
        <f>A125565232A_Latest</f>
        <v>1.528</v>
      </c>
      <c r="AD354" s="70">
        <f>A125573656F_Latest</f>
        <v>2.161</v>
      </c>
      <c r="AE354" s="70">
        <f>A125576464T_Latest</f>
        <v>5.117</v>
      </c>
      <c r="AF354" s="70">
        <f>A125568040L_Latest</f>
        <v>10.103</v>
      </c>
      <c r="AG354" s="70">
        <f>A125568041R_Latest</f>
        <v>50.636000000000003</v>
      </c>
      <c r="AH354" s="70">
        <f>A125569288K_Latest</f>
        <v>1.992</v>
      </c>
      <c r="AI354" s="70">
        <f>A125563672V_Latest</f>
        <v>4.3540000000000001</v>
      </c>
      <c r="AJ354" s="70">
        <f>A125572096A_Latest</f>
        <v>3.9119999999999999</v>
      </c>
      <c r="AK354" s="70">
        <f>A125574904X_Latest</f>
        <v>5.4749999999999996</v>
      </c>
      <c r="AL354" s="70">
        <f>A125566480F_Latest</f>
        <v>15.733000000000001</v>
      </c>
      <c r="AM354" s="70">
        <f>A125566481J_Latest</f>
        <v>26</v>
      </c>
      <c r="AN354" s="70">
        <f>A125569600T_Latest</f>
        <v>0.82599999999999996</v>
      </c>
      <c r="AO354" s="70">
        <f>A125563984F_Latest</f>
        <v>1.298</v>
      </c>
      <c r="AP354" s="70">
        <f>A125572408A_Latest</f>
        <v>0.76</v>
      </c>
      <c r="AQ354" s="70">
        <f>A125575216L_Latest</f>
        <v>2.5459999999999998</v>
      </c>
      <c r="AR354" s="70">
        <f>A125566792T_Latest</f>
        <v>5.43</v>
      </c>
      <c r="AS354" s="70">
        <f>A125566793V_Latest</f>
        <v>26</v>
      </c>
      <c r="AT354" s="70">
        <f>A125569912C_Latest</f>
        <v>9.4E-2</v>
      </c>
      <c r="AU354" s="70">
        <f>A125564296V_Latest</f>
        <v>0.184</v>
      </c>
      <c r="AV354" s="70">
        <f>A125572720V_Latest</f>
        <v>0.253</v>
      </c>
      <c r="AW354" s="70">
        <f>A125575528X_Latest</f>
        <v>7.2999999999999995E-2</v>
      </c>
      <c r="AX354" s="70">
        <f>A125567104V_Latest</f>
        <v>0.60499999999999998</v>
      </c>
      <c r="AY354" s="70">
        <f>A125567105W_Latest</f>
        <v>17.378</v>
      </c>
      <c r="AZ354" s="70">
        <f>A125568664K_Latest</f>
        <v>0</v>
      </c>
      <c r="BA354" s="70">
        <f>A125563048R_Latest</f>
        <v>0</v>
      </c>
      <c r="BB354" s="70">
        <f>A125571472A_Latest</f>
        <v>0.223</v>
      </c>
      <c r="BC354" s="70">
        <f>A125574280L_Latest</f>
        <v>1.6040000000000001</v>
      </c>
      <c r="BD354" s="70">
        <f>A125565856X_Latest</f>
        <v>1.827</v>
      </c>
      <c r="BE354" s="70">
        <f>A125565857A_Latest</f>
        <v>91.051000000000002</v>
      </c>
    </row>
    <row r="355" spans="1:57" hidden="1">
      <c r="A355" s="58"/>
      <c r="B355" s="56" t="s">
        <v>12720</v>
      </c>
      <c r="C355" s="66">
        <v>147</v>
      </c>
      <c r="D355" s="70">
        <f>A125568360X_Latest</f>
        <v>31.585000000000001</v>
      </c>
      <c r="E355" s="70">
        <f>A125562744A_Latest</f>
        <v>57.38</v>
      </c>
      <c r="F355" s="70">
        <f>A125571168J_Latest</f>
        <v>106.849</v>
      </c>
      <c r="G355" s="70">
        <f>A125573976T_Latest</f>
        <v>105.36499999999999</v>
      </c>
      <c r="H355" s="70">
        <f>A125565552L_Latest</f>
        <v>301.178</v>
      </c>
      <c r="I355" s="70">
        <f>A125565553R_Latest</f>
        <v>26</v>
      </c>
      <c r="J355" s="70">
        <f>A125570232W_Latest</f>
        <v>8.0050000000000008</v>
      </c>
      <c r="K355" s="70">
        <f>A125564616V_Latest</f>
        <v>15.737</v>
      </c>
      <c r="L355" s="70">
        <f>A125573040J_Latest</f>
        <v>30.245999999999999</v>
      </c>
      <c r="M355" s="70">
        <f>A125575848K_Latest</f>
        <v>33.517000000000003</v>
      </c>
      <c r="N355" s="70">
        <f>A125567424F_Latest</f>
        <v>87.504999999999995</v>
      </c>
      <c r="O355" s="70">
        <f>A125567425J_Latest</f>
        <v>34</v>
      </c>
      <c r="P355" s="70">
        <f>A125568984W_Latest</f>
        <v>8.5340000000000007</v>
      </c>
      <c r="Q355" s="70">
        <f>A125563368A_Latest</f>
        <v>9.1349999999999998</v>
      </c>
      <c r="R355" s="70">
        <f>A125571792L_Latest</f>
        <v>30.331</v>
      </c>
      <c r="S355" s="70">
        <f>A125574600L_Latest</f>
        <v>24.666</v>
      </c>
      <c r="T355" s="70">
        <f>A125566176L_Latest</f>
        <v>72.665999999999997</v>
      </c>
      <c r="U355" s="70">
        <f>A125566177R_Latest</f>
        <v>25.212</v>
      </c>
      <c r="V355" s="70">
        <f>A125570544J_Latest</f>
        <v>6.7889999999999997</v>
      </c>
      <c r="W355" s="70">
        <f>A125564928F_Latest</f>
        <v>17.004000000000001</v>
      </c>
      <c r="X355" s="70">
        <f>A125573352V_Latest</f>
        <v>23.867999999999999</v>
      </c>
      <c r="Y355" s="70">
        <f>A125576160F_Latest</f>
        <v>24.542000000000002</v>
      </c>
      <c r="Z355" s="70">
        <f>A125567736T_Latest</f>
        <v>72.203000000000003</v>
      </c>
      <c r="AA355" s="70">
        <f>A125567737V_Latest</f>
        <v>26</v>
      </c>
      <c r="AB355" s="70">
        <f>A125570856V_Latest</f>
        <v>2.1840000000000002</v>
      </c>
      <c r="AC355" s="70">
        <f>A125565240A_Latest</f>
        <v>5.9109999999999996</v>
      </c>
      <c r="AD355" s="70">
        <f>A125573664F_Latest</f>
        <v>7.1680000000000001</v>
      </c>
      <c r="AE355" s="70">
        <f>A125576472T_Latest</f>
        <v>7.76</v>
      </c>
      <c r="AF355" s="70">
        <f>A125568048F_Latest</f>
        <v>23.021999999999998</v>
      </c>
      <c r="AG355" s="70">
        <f>A125568049J_Latest</f>
        <v>21</v>
      </c>
      <c r="AH355" s="70">
        <f>A125569296K_Latest</f>
        <v>5.0979999999999999</v>
      </c>
      <c r="AI355" s="70">
        <f>A125563680V_Latest</f>
        <v>6.3109999999999999</v>
      </c>
      <c r="AJ355" s="70">
        <f>A125572104R_Latest</f>
        <v>10.788</v>
      </c>
      <c r="AK355" s="70">
        <f>A125574912X_Latest</f>
        <v>10.930999999999999</v>
      </c>
      <c r="AL355" s="70">
        <f>A125566488X_Latest</f>
        <v>33.128999999999998</v>
      </c>
      <c r="AM355" s="70">
        <f>A125566489A_Latest</f>
        <v>25.077000000000002</v>
      </c>
      <c r="AN355" s="70">
        <f>A125569608K_Latest</f>
        <v>0.16800000000000001</v>
      </c>
      <c r="AO355" s="70">
        <f>A125563992F_Latest</f>
        <v>1.776</v>
      </c>
      <c r="AP355" s="70">
        <f>A125572416A_Latest</f>
        <v>3.0430000000000001</v>
      </c>
      <c r="AQ355" s="70">
        <f>A125575224L_Latest</f>
        <v>1.6020000000000001</v>
      </c>
      <c r="AR355" s="70">
        <f>A125566800F_Latest</f>
        <v>6.5890000000000004</v>
      </c>
      <c r="AS355" s="70">
        <f>A125566801J_Latest</f>
        <v>26</v>
      </c>
      <c r="AT355" s="70">
        <f>A125569920C_Latest</f>
        <v>7.1999999999999995E-2</v>
      </c>
      <c r="AU355" s="70">
        <f>A125564304J_Latest</f>
        <v>0.995</v>
      </c>
      <c r="AV355" s="70">
        <f>A125572728L_Latest</f>
        <v>0.14799999999999999</v>
      </c>
      <c r="AW355" s="70">
        <f>A125575536X_Latest</f>
        <v>0.76200000000000001</v>
      </c>
      <c r="AX355" s="70">
        <f>A125567112V_Latest</f>
        <v>1.9770000000000001</v>
      </c>
      <c r="AY355" s="70">
        <f>A125567113W_Latest</f>
        <v>11.343999999999999</v>
      </c>
      <c r="AZ355" s="70">
        <f>A125568672K_Latest</f>
        <v>0.73399999999999999</v>
      </c>
      <c r="BA355" s="70">
        <f>A125563056R_Latest</f>
        <v>0.51</v>
      </c>
      <c r="BB355" s="70">
        <f>A125571480A_Latest</f>
        <v>1.2569999999999999</v>
      </c>
      <c r="BC355" s="70">
        <f>A125574288F_Latest</f>
        <v>1.5860000000000001</v>
      </c>
      <c r="BD355" s="70">
        <f>A125565864X_Latest</f>
        <v>4.0869999999999997</v>
      </c>
      <c r="BE355" s="70">
        <f>A125565865A_Latest</f>
        <v>26</v>
      </c>
    </row>
    <row r="356" spans="1:57" hidden="1">
      <c r="A356" s="58"/>
      <c r="B356" s="53" t="s">
        <v>12721</v>
      </c>
      <c r="C356" s="66">
        <v>148</v>
      </c>
      <c r="D356" s="70">
        <f>A125568192X_Latest</f>
        <v>13.843999999999999</v>
      </c>
      <c r="E356" s="70">
        <f>A125562576A_Latest</f>
        <v>9.2680000000000007</v>
      </c>
      <c r="F356" s="70">
        <f>A125571000C_Latest</f>
        <v>14.347</v>
      </c>
      <c r="G356" s="70">
        <f>A125573808F_Latest</f>
        <v>27.683</v>
      </c>
      <c r="H356" s="70">
        <f>A125565384L_Latest</f>
        <v>65.143000000000001</v>
      </c>
      <c r="I356" s="70">
        <f>A125565385R_Latest</f>
        <v>21</v>
      </c>
      <c r="J356" s="70">
        <f>A125570064W_Latest</f>
        <v>2.2360000000000002</v>
      </c>
      <c r="K356" s="70">
        <f>A125564448V_Latest</f>
        <v>1.7010000000000001</v>
      </c>
      <c r="L356" s="70">
        <f>A125572872F_Latest</f>
        <v>5.0430000000000001</v>
      </c>
      <c r="M356" s="70">
        <f>A125575680T_Latest</f>
        <v>7.6369999999999996</v>
      </c>
      <c r="N356" s="70">
        <f>A125567256F_Latest</f>
        <v>16.617000000000001</v>
      </c>
      <c r="O356" s="70">
        <f>A125567257J_Latest</f>
        <v>42.679000000000002</v>
      </c>
      <c r="P356" s="70">
        <f>A125568816K_Latest</f>
        <v>4.7309999999999999</v>
      </c>
      <c r="Q356" s="70">
        <f>A125563200W_Latest</f>
        <v>2.407</v>
      </c>
      <c r="R356" s="70">
        <f>A125571624A_Latest</f>
        <v>3.6230000000000002</v>
      </c>
      <c r="S356" s="70">
        <f>A125574432L_Latest</f>
        <v>9.5380000000000003</v>
      </c>
      <c r="T356" s="70">
        <f>A125566008A_Latest</f>
        <v>20.298999999999999</v>
      </c>
      <c r="U356" s="70">
        <f>A125566009C_Latest</f>
        <v>21</v>
      </c>
      <c r="V356" s="70">
        <f>A125570376J_Latest</f>
        <v>3.214</v>
      </c>
      <c r="W356" s="70">
        <f>A125564760L_Latest</f>
        <v>3.3919999999999999</v>
      </c>
      <c r="X356" s="70">
        <f>A125573184V_Latest</f>
        <v>1.9</v>
      </c>
      <c r="Y356" s="70">
        <f>A125575992C_Latest</f>
        <v>4.3209999999999997</v>
      </c>
      <c r="Z356" s="70">
        <f>A125567568T_Latest</f>
        <v>12.827</v>
      </c>
      <c r="AA356" s="70">
        <f>A125567569V_Latest</f>
        <v>10.220000000000001</v>
      </c>
      <c r="AB356" s="70">
        <f>A125570688V_Latest</f>
        <v>1.179</v>
      </c>
      <c r="AC356" s="70">
        <f>A125565072A_Latest</f>
        <v>0.91900000000000004</v>
      </c>
      <c r="AD356" s="70">
        <f>A125573496F_Latest</f>
        <v>0.94</v>
      </c>
      <c r="AE356" s="70">
        <f>A125576304F_Latest</f>
        <v>2.2970000000000002</v>
      </c>
      <c r="AF356" s="70">
        <f>A125567880K_Latest</f>
        <v>5.335</v>
      </c>
      <c r="AG356" s="70">
        <f>A125567881L_Latest</f>
        <v>34.917999999999999</v>
      </c>
      <c r="AH356" s="70">
        <f>A125569128X_Latest</f>
        <v>2.133</v>
      </c>
      <c r="AI356" s="70">
        <f>A125563512J_Latest</f>
        <v>0.45</v>
      </c>
      <c r="AJ356" s="70">
        <f>A125571936L_Latest</f>
        <v>2.3740000000000001</v>
      </c>
      <c r="AK356" s="70">
        <f>A125574744X_Latest</f>
        <v>3.6880000000000002</v>
      </c>
      <c r="AL356" s="70">
        <f>A125566320V_Latest</f>
        <v>8.6449999999999996</v>
      </c>
      <c r="AM356" s="70">
        <f>A125566321W_Latest</f>
        <v>31.016999999999999</v>
      </c>
      <c r="AN356" s="70">
        <f>A125569440T_Latest</f>
        <v>0.35199999999999998</v>
      </c>
      <c r="AO356" s="70">
        <f>A125563824V_Latest</f>
        <v>0</v>
      </c>
      <c r="AP356" s="70">
        <f>A125572248A_Latest</f>
        <v>0.40100000000000002</v>
      </c>
      <c r="AQ356" s="70">
        <f>A125575056L_Latest</f>
        <v>0</v>
      </c>
      <c r="AR356" s="70">
        <f>A125566632F_Latest</f>
        <v>0.753</v>
      </c>
      <c r="AS356" s="70">
        <f>A125566633J_Latest</f>
        <v>8.8350000000000009</v>
      </c>
      <c r="AT356" s="70">
        <f>A125569752C_Latest</f>
        <v>0</v>
      </c>
      <c r="AU356" s="70">
        <f>A125564136J_Latest</f>
        <v>9.6000000000000002E-2</v>
      </c>
      <c r="AV356" s="70">
        <f>A125572560V_Latest</f>
        <v>6.6000000000000003E-2</v>
      </c>
      <c r="AW356" s="70">
        <f>A125575368X_Latest</f>
        <v>0</v>
      </c>
      <c r="AX356" s="70">
        <f>A125566944T_Latest</f>
        <v>0.16300000000000001</v>
      </c>
      <c r="AY356" s="70">
        <f>A125566945V_Latest</f>
        <v>10.629</v>
      </c>
      <c r="AZ356" s="70">
        <f>A125568504X_Latest</f>
        <v>0</v>
      </c>
      <c r="BA356" s="70">
        <f>A125562888L_Latest</f>
        <v>0.30299999999999999</v>
      </c>
      <c r="BB356" s="70">
        <f>A125571312R_Latest</f>
        <v>0</v>
      </c>
      <c r="BC356" s="70">
        <f>A125574120A_Latest</f>
        <v>0.20100000000000001</v>
      </c>
      <c r="BD356" s="70">
        <f>A125565696X_Latest</f>
        <v>0.504</v>
      </c>
      <c r="BE356" s="70">
        <f>A125565697A_Latest</f>
        <v>27.974</v>
      </c>
    </row>
    <row r="357" spans="1:57" hidden="1">
      <c r="A357" s="48" t="s">
        <v>12722</v>
      </c>
      <c r="B357" s="55"/>
      <c r="C357" s="66">
        <v>149</v>
      </c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</row>
    <row r="358" spans="1:57" hidden="1">
      <c r="A358" s="58"/>
      <c r="B358" s="53" t="s">
        <v>12723</v>
      </c>
      <c r="C358" s="66">
        <v>150</v>
      </c>
      <c r="D358" s="70">
        <f>A125568160F_Latest</f>
        <v>33.058999999999997</v>
      </c>
      <c r="E358" s="70">
        <f>A125562544J_Latest</f>
        <v>59.942</v>
      </c>
      <c r="F358" s="70">
        <f>A125570968L_Latest</f>
        <v>80.070999999999998</v>
      </c>
      <c r="G358" s="70">
        <f>A125573776X_Latest</f>
        <v>119.30800000000001</v>
      </c>
      <c r="H358" s="70">
        <f>A125565352V_Latest</f>
        <v>292.38099999999997</v>
      </c>
      <c r="I358" s="70">
        <f>A125565353W_Latest</f>
        <v>26</v>
      </c>
      <c r="J358" s="70">
        <f>A125570032C_Latest</f>
        <v>9.298</v>
      </c>
      <c r="K358" s="70">
        <f>A125564416A_Latest</f>
        <v>15.978999999999999</v>
      </c>
      <c r="L358" s="70">
        <f>A125572840L_Latest</f>
        <v>18.225000000000001</v>
      </c>
      <c r="M358" s="70">
        <f>A125575648T_Latest</f>
        <v>36.216000000000001</v>
      </c>
      <c r="N358" s="70">
        <f>A125567224L_Latest</f>
        <v>79.718000000000004</v>
      </c>
      <c r="O358" s="70">
        <f>A125567225R_Latest</f>
        <v>43</v>
      </c>
      <c r="P358" s="70">
        <f>A125568784C_Latest</f>
        <v>9.7829999999999995</v>
      </c>
      <c r="Q358" s="70">
        <f>A125563168J_Latest</f>
        <v>9.282</v>
      </c>
      <c r="R358" s="70">
        <f>A125571592V_Latest</f>
        <v>28.446999999999999</v>
      </c>
      <c r="S358" s="70">
        <f>A125574400V_Latest</f>
        <v>32.633000000000003</v>
      </c>
      <c r="T358" s="70">
        <f>A125565976T_Latest</f>
        <v>80.146000000000001</v>
      </c>
      <c r="U358" s="70">
        <f>A125565977V_Latest</f>
        <v>28.898</v>
      </c>
      <c r="V358" s="70">
        <f>A125570344R_Latest</f>
        <v>3.7959999999999998</v>
      </c>
      <c r="W358" s="70">
        <f>A125564728L_Latest</f>
        <v>16.795000000000002</v>
      </c>
      <c r="X358" s="70">
        <f>A125573152A_Latest</f>
        <v>13.733000000000001</v>
      </c>
      <c r="Y358" s="70">
        <f>A125575960K_Latest</f>
        <v>25.46</v>
      </c>
      <c r="Z358" s="70">
        <f>A125567536X_Latest</f>
        <v>59.783999999999999</v>
      </c>
      <c r="AA358" s="70">
        <f>A125567537A_Latest</f>
        <v>26</v>
      </c>
      <c r="AB358" s="70">
        <f>A125570656A_Latest</f>
        <v>3.7690000000000001</v>
      </c>
      <c r="AC358" s="70">
        <f>A125565040J_Latest</f>
        <v>6.4770000000000003</v>
      </c>
      <c r="AD358" s="70">
        <f>A125573464L_Latest</f>
        <v>6.9340000000000002</v>
      </c>
      <c r="AE358" s="70">
        <f>A125576272X_Latest</f>
        <v>9.0459999999999994</v>
      </c>
      <c r="AF358" s="70">
        <f>A125567848K_Latest</f>
        <v>26.225999999999999</v>
      </c>
      <c r="AG358" s="70">
        <f>A125567849L_Latest</f>
        <v>21</v>
      </c>
      <c r="AH358" s="70">
        <f>A125569096T_Latest</f>
        <v>5.383</v>
      </c>
      <c r="AI358" s="70">
        <f>A125563480A_Latest</f>
        <v>7.3579999999999997</v>
      </c>
      <c r="AJ358" s="70">
        <f>A125571904V_Latest</f>
        <v>8.9109999999999996</v>
      </c>
      <c r="AK358" s="70">
        <f>A125574712F_Latest</f>
        <v>11.314</v>
      </c>
      <c r="AL358" s="70">
        <f>A125566288F_Latest</f>
        <v>32.966000000000001</v>
      </c>
      <c r="AM358" s="70">
        <f>A125566289J_Latest</f>
        <v>26</v>
      </c>
      <c r="AN358" s="70">
        <f>A125569408T_Latest</f>
        <v>0.95699999999999996</v>
      </c>
      <c r="AO358" s="70">
        <f>A125563792L_Latest</f>
        <v>2.83</v>
      </c>
      <c r="AP358" s="70">
        <f>A125572216J_Latest</f>
        <v>2.6760000000000002</v>
      </c>
      <c r="AQ358" s="70">
        <f>A125575024V_Latest</f>
        <v>2.375</v>
      </c>
      <c r="AR358" s="70">
        <f>A125566600L_Latest</f>
        <v>8.8379999999999992</v>
      </c>
      <c r="AS358" s="70">
        <f>A125566601R_Latest</f>
        <v>15.856</v>
      </c>
      <c r="AT358" s="70">
        <f>A125569720K_Latest</f>
        <v>7.1999999999999995E-2</v>
      </c>
      <c r="AU358" s="70">
        <f>A125564104R_Latest</f>
        <v>0.40899999999999997</v>
      </c>
      <c r="AV358" s="70">
        <f>A125572528V_Latest</f>
        <v>0.223</v>
      </c>
      <c r="AW358" s="70">
        <f>A125575336F_Latest</f>
        <v>0.33100000000000002</v>
      </c>
      <c r="AX358" s="70">
        <f>A125566912X_Latest</f>
        <v>1.0349999999999999</v>
      </c>
      <c r="AY358" s="70">
        <f>A125566913A_Latest</f>
        <v>11.662000000000001</v>
      </c>
      <c r="AZ358" s="70">
        <f>A125568472T_Latest</f>
        <v>0</v>
      </c>
      <c r="BA358" s="70">
        <f>A125562856V_Latest</f>
        <v>0.81299999999999994</v>
      </c>
      <c r="BB358" s="70">
        <f>A125571280J_Latest</f>
        <v>0.92100000000000004</v>
      </c>
      <c r="BC358" s="70">
        <f>A125574088L_Latest</f>
        <v>1.9339999999999999</v>
      </c>
      <c r="BD358" s="70">
        <f>A125565664F_Latest</f>
        <v>3.6680000000000001</v>
      </c>
      <c r="BE358" s="70">
        <f>A125565665J_Latest</f>
        <v>51.587000000000003</v>
      </c>
    </row>
    <row r="359" spans="1:57" hidden="1">
      <c r="A359" s="58"/>
      <c r="B359" s="53" t="s">
        <v>12724</v>
      </c>
      <c r="C359" s="66">
        <v>151</v>
      </c>
      <c r="D359" s="70">
        <f>A125568232F_Latest</f>
        <v>30.294</v>
      </c>
      <c r="E359" s="70">
        <f>A125562616J_Latest</f>
        <v>40.591999999999999</v>
      </c>
      <c r="F359" s="70">
        <f>A125571040W_Latest</f>
        <v>77.081000000000003</v>
      </c>
      <c r="G359" s="70">
        <f>A125573848X_Latest</f>
        <v>89.766000000000005</v>
      </c>
      <c r="H359" s="70">
        <f>A125565424V_Latest</f>
        <v>237.73400000000001</v>
      </c>
      <c r="I359" s="70">
        <f>A125565425W_Latest</f>
        <v>26</v>
      </c>
      <c r="J359" s="70">
        <f>A125570104C_Latest</f>
        <v>6.6070000000000002</v>
      </c>
      <c r="K359" s="70">
        <f>A125564488L_Latest</f>
        <v>13.861000000000001</v>
      </c>
      <c r="L359" s="70">
        <f>A125572912L_Latest</f>
        <v>25.518000000000001</v>
      </c>
      <c r="M359" s="70">
        <f>A125575720X_Latest</f>
        <v>26.844000000000001</v>
      </c>
      <c r="N359" s="70">
        <f>A125567296X_Latest</f>
        <v>72.831000000000003</v>
      </c>
      <c r="O359" s="70">
        <f>A125567297A_Latest</f>
        <v>26</v>
      </c>
      <c r="P359" s="70">
        <f>A125568856C_Latest</f>
        <v>8.1120000000000001</v>
      </c>
      <c r="Q359" s="70">
        <f>A125563240R_Latest</f>
        <v>11.375</v>
      </c>
      <c r="R359" s="70">
        <f>A125571664V_Latest</f>
        <v>17.742999999999999</v>
      </c>
      <c r="S359" s="70">
        <f>A125574472F_Latest</f>
        <v>29.603999999999999</v>
      </c>
      <c r="T359" s="70">
        <f>A125566048V_Latest</f>
        <v>66.834000000000003</v>
      </c>
      <c r="U359" s="70">
        <f>A125566049W_Latest</f>
        <v>28.048999999999999</v>
      </c>
      <c r="V359" s="70">
        <f>A125570416R_Latest</f>
        <v>9.6259999999999994</v>
      </c>
      <c r="W359" s="70">
        <f>A125564800V_Latest</f>
        <v>8.6059999999999999</v>
      </c>
      <c r="X359" s="70">
        <f>A125573224A_Latest</f>
        <v>19.991</v>
      </c>
      <c r="Y359" s="70">
        <f>A125576032L_Latest</f>
        <v>14.675000000000001</v>
      </c>
      <c r="Z359" s="70">
        <f>A125567608X_Latest</f>
        <v>52.898000000000003</v>
      </c>
      <c r="AA359" s="70">
        <f>A125567609A_Latest</f>
        <v>21</v>
      </c>
      <c r="AB359" s="70">
        <f>A125570728A_Latest</f>
        <v>0.89100000000000001</v>
      </c>
      <c r="AC359" s="70">
        <f>A125565112J_Latest</f>
        <v>1.881</v>
      </c>
      <c r="AD359" s="70">
        <f>A125573536L_Latest</f>
        <v>3.3340000000000001</v>
      </c>
      <c r="AE359" s="70">
        <f>A125576344X_Latest</f>
        <v>6.1280000000000001</v>
      </c>
      <c r="AF359" s="70">
        <f>A125567920T_Latest</f>
        <v>12.234</v>
      </c>
      <c r="AG359" s="70">
        <f>A125567921V_Latest</f>
        <v>49.404000000000003</v>
      </c>
      <c r="AH359" s="70">
        <f>A125569168T_Latest</f>
        <v>3.84</v>
      </c>
      <c r="AI359" s="70">
        <f>A125563552A_Latest</f>
        <v>3.758</v>
      </c>
      <c r="AJ359" s="70">
        <f>A125571976F_Latest</f>
        <v>8.1630000000000003</v>
      </c>
      <c r="AK359" s="70">
        <f>A125574784T_Latest</f>
        <v>8.7799999999999994</v>
      </c>
      <c r="AL359" s="70">
        <f>A125566360L_Latest</f>
        <v>24.54</v>
      </c>
      <c r="AM359" s="70">
        <f>A125566361R_Latest</f>
        <v>24.556999999999999</v>
      </c>
      <c r="AN359" s="70">
        <f>A125569480K_Latest</f>
        <v>0.39</v>
      </c>
      <c r="AO359" s="70">
        <f>A125563864L_Latest</f>
        <v>0.24399999999999999</v>
      </c>
      <c r="AP359" s="70">
        <f>A125572288V_Latest</f>
        <v>1.528</v>
      </c>
      <c r="AQ359" s="70">
        <f>A125575096F_Latest</f>
        <v>1.7729999999999999</v>
      </c>
      <c r="AR359" s="70">
        <f>A125566672X_Latest</f>
        <v>3.9340000000000002</v>
      </c>
      <c r="AS359" s="70">
        <f>A125566673A_Latest</f>
        <v>45.593000000000004</v>
      </c>
      <c r="AT359" s="70">
        <f>A125569792W_Latest</f>
        <v>9.4E-2</v>
      </c>
      <c r="AU359" s="70">
        <f>A125564176A_Latest</f>
        <v>0.86699999999999999</v>
      </c>
      <c r="AV359" s="70">
        <f>A125572600A_Latest</f>
        <v>0.245</v>
      </c>
      <c r="AW359" s="70">
        <f>A125575408F_Latest</f>
        <v>0.504</v>
      </c>
      <c r="AX359" s="70">
        <f>A125566984K_Latest</f>
        <v>1.71</v>
      </c>
      <c r="AY359" s="70">
        <f>A125566985L_Latest</f>
        <v>10.76</v>
      </c>
      <c r="AZ359" s="70">
        <f>A125568544T_Latest</f>
        <v>0.73399999999999999</v>
      </c>
      <c r="BA359" s="70">
        <f>A125562928V_Latest</f>
        <v>0</v>
      </c>
      <c r="BB359" s="70">
        <f>A125571352J_Latest</f>
        <v>0.55900000000000005</v>
      </c>
      <c r="BC359" s="70">
        <f>A125574160V_Latest</f>
        <v>1.458</v>
      </c>
      <c r="BD359" s="70">
        <f>A125565736F_Latest</f>
        <v>2.7509999999999999</v>
      </c>
      <c r="BE359" s="70">
        <f>A125565737J_Latest</f>
        <v>51.756999999999998</v>
      </c>
    </row>
    <row r="360" spans="1:57" hidden="1">
      <c r="A360" s="48" t="s">
        <v>12725</v>
      </c>
      <c r="B360" s="55"/>
      <c r="C360" s="66">
        <v>152</v>
      </c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</row>
    <row r="361" spans="1:57" hidden="1">
      <c r="A361" s="58"/>
      <c r="B361" s="53" t="s">
        <v>12726</v>
      </c>
      <c r="C361" s="66">
        <v>153</v>
      </c>
      <c r="D361" s="70">
        <f>A125568184X_Latest</f>
        <v>20.957999999999998</v>
      </c>
      <c r="E361" s="70">
        <f>A125562568A_Latest</f>
        <v>38.021000000000001</v>
      </c>
      <c r="F361" s="70">
        <f>A125570992L_Latest</f>
        <v>57.412999999999997</v>
      </c>
      <c r="G361" s="70">
        <f>A125573800L_Latest</f>
        <v>76.593999999999994</v>
      </c>
      <c r="H361" s="70">
        <f>A125565376L_Latest</f>
        <v>192.98699999999999</v>
      </c>
      <c r="I361" s="70">
        <f>A125565377R_Latest</f>
        <v>26</v>
      </c>
      <c r="J361" s="70">
        <f>A125570056W_Latest</f>
        <v>5.3550000000000004</v>
      </c>
      <c r="K361" s="70">
        <f>A125564440A_Latest</f>
        <v>11.212</v>
      </c>
      <c r="L361" s="70">
        <f>A125572864F_Latest</f>
        <v>10.986000000000001</v>
      </c>
      <c r="M361" s="70">
        <f>A125575672T_Latest</f>
        <v>23.48</v>
      </c>
      <c r="N361" s="70">
        <f>A125567248F_Latest</f>
        <v>51.033000000000001</v>
      </c>
      <c r="O361" s="70">
        <f>A125567249J_Latest</f>
        <v>47</v>
      </c>
      <c r="P361" s="70">
        <f>A125568808K_Latest</f>
        <v>6.6859999999999999</v>
      </c>
      <c r="Q361" s="70">
        <f>A125563192J_Latest</f>
        <v>5.2119999999999997</v>
      </c>
      <c r="R361" s="70">
        <f>A125571616A_Latest</f>
        <v>21.120999999999999</v>
      </c>
      <c r="S361" s="70">
        <f>A125574424L_Latest</f>
        <v>20.241</v>
      </c>
      <c r="T361" s="70">
        <f>A125566000J_Latest</f>
        <v>53.26</v>
      </c>
      <c r="U361" s="70">
        <f>A125566001K_Latest</f>
        <v>26</v>
      </c>
      <c r="V361" s="70">
        <f>A125570368J_Latest</f>
        <v>2.5449999999999999</v>
      </c>
      <c r="W361" s="70">
        <f>A125564752L_Latest</f>
        <v>11.835000000000001</v>
      </c>
      <c r="X361" s="70">
        <f>A125573176V_Latest</f>
        <v>10.744999999999999</v>
      </c>
      <c r="Y361" s="70">
        <f>A125575984C_Latest</f>
        <v>15.992000000000001</v>
      </c>
      <c r="Z361" s="70">
        <f>A125567560X_Latest</f>
        <v>41.116</v>
      </c>
      <c r="AA361" s="70">
        <f>A125567561A_Latest</f>
        <v>26</v>
      </c>
      <c r="AB361" s="70">
        <f>A125570680A_Latest</f>
        <v>2.5259999999999998</v>
      </c>
      <c r="AC361" s="70">
        <f>A125565064A_Latest</f>
        <v>4.0549999999999997</v>
      </c>
      <c r="AD361" s="70">
        <f>A125573488F_Latest</f>
        <v>4.9800000000000004</v>
      </c>
      <c r="AE361" s="70">
        <f>A125576296T_Latest</f>
        <v>5.8029999999999999</v>
      </c>
      <c r="AF361" s="70">
        <f>A125567872K_Latest</f>
        <v>17.364000000000001</v>
      </c>
      <c r="AG361" s="70">
        <f>A125567873L_Latest</f>
        <v>21</v>
      </c>
      <c r="AH361" s="70">
        <f>A125569120F_Latest</f>
        <v>3.3410000000000002</v>
      </c>
      <c r="AI361" s="70">
        <f>A125563504J_Latest</f>
        <v>2.9780000000000002</v>
      </c>
      <c r="AJ361" s="70">
        <f>A125571928L_Latest</f>
        <v>6.5380000000000003</v>
      </c>
      <c r="AK361" s="70">
        <f>A125574736X_Latest</f>
        <v>7.5540000000000003</v>
      </c>
      <c r="AL361" s="70">
        <f>A125566312V_Latest</f>
        <v>20.411000000000001</v>
      </c>
      <c r="AM361" s="70">
        <f>A125566313W_Latest</f>
        <v>26</v>
      </c>
      <c r="AN361" s="70">
        <f>A125569432T_Latest</f>
        <v>0.50600000000000001</v>
      </c>
      <c r="AO361" s="70">
        <f>A125563816V_Latest</f>
        <v>1.597</v>
      </c>
      <c r="AP361" s="70">
        <f>A125572240J_Latest</f>
        <v>2.121</v>
      </c>
      <c r="AQ361" s="70">
        <f>A125575048L_Latest</f>
        <v>1.7509999999999999</v>
      </c>
      <c r="AR361" s="70">
        <f>A125566624F_Latest</f>
        <v>5.976</v>
      </c>
      <c r="AS361" s="70">
        <f>A125566625J_Latest</f>
        <v>21.478999999999999</v>
      </c>
      <c r="AT361" s="70">
        <f>A125569744C_Latest</f>
        <v>0</v>
      </c>
      <c r="AU361" s="70">
        <f>A125564128J_Latest</f>
        <v>0.31900000000000001</v>
      </c>
      <c r="AV361" s="70">
        <f>A125572552V_Latest</f>
        <v>0</v>
      </c>
      <c r="AW361" s="70">
        <f>A125575360F_Latest</f>
        <v>0.26400000000000001</v>
      </c>
      <c r="AX361" s="70">
        <f>A125566936T_Latest</f>
        <v>0.58399999999999996</v>
      </c>
      <c r="AY361" s="70">
        <f>A125566937V_Latest</f>
        <v>21.24</v>
      </c>
      <c r="AZ361" s="70">
        <f>A125568496K_Latest</f>
        <v>0</v>
      </c>
      <c r="BA361" s="70">
        <f>A125562880V_Latest</f>
        <v>0.81299999999999994</v>
      </c>
      <c r="BB361" s="70">
        <f>A125571304R_Latest</f>
        <v>0.92100000000000004</v>
      </c>
      <c r="BC361" s="70">
        <f>A125574112A_Latest</f>
        <v>1.5089999999999999</v>
      </c>
      <c r="BD361" s="70">
        <f>A125565688X_Latest</f>
        <v>3.2429999999999999</v>
      </c>
      <c r="BE361" s="70">
        <f>A125565689A_Latest</f>
        <v>41.872</v>
      </c>
    </row>
    <row r="362" spans="1:57" hidden="1">
      <c r="A362" s="58"/>
      <c r="B362" s="53" t="s">
        <v>12727</v>
      </c>
      <c r="C362" s="66">
        <v>154</v>
      </c>
      <c r="D362" s="70">
        <f>A125568240F_Latest</f>
        <v>12.1</v>
      </c>
      <c r="E362" s="70">
        <f>A125562624J_Latest</f>
        <v>21.920999999999999</v>
      </c>
      <c r="F362" s="70">
        <f>A125571048R_Latest</f>
        <v>22.658000000000001</v>
      </c>
      <c r="G362" s="70">
        <f>A125573856X_Latest</f>
        <v>42.713999999999999</v>
      </c>
      <c r="H362" s="70">
        <f>A125565432V_Latest</f>
        <v>99.394000000000005</v>
      </c>
      <c r="I362" s="70">
        <f>A125565433W_Latest</f>
        <v>29.446000000000002</v>
      </c>
      <c r="J362" s="70">
        <f>A125570112C_Latest</f>
        <v>3.9430000000000001</v>
      </c>
      <c r="K362" s="70">
        <f>A125564496L_Latest</f>
        <v>4.7670000000000003</v>
      </c>
      <c r="L362" s="70">
        <f>A125572920L_Latest</f>
        <v>7.2389999999999999</v>
      </c>
      <c r="M362" s="70">
        <f>A125575728T_Latest</f>
        <v>12.737</v>
      </c>
      <c r="N362" s="70">
        <f>A125567304L_Latest</f>
        <v>28.686</v>
      </c>
      <c r="O362" s="70">
        <f>A125567305R_Latest</f>
        <v>35.899000000000001</v>
      </c>
      <c r="P362" s="70">
        <f>A125568864C_Latest</f>
        <v>3.097</v>
      </c>
      <c r="Q362" s="70">
        <f>A125563248J_Latest</f>
        <v>4.0709999999999997</v>
      </c>
      <c r="R362" s="70">
        <f>A125571672V_Latest</f>
        <v>7.3259999999999996</v>
      </c>
      <c r="S362" s="70">
        <f>A125574480F_Latest</f>
        <v>12.393000000000001</v>
      </c>
      <c r="T362" s="70">
        <f>A125566056V_Latest</f>
        <v>26.885999999999999</v>
      </c>
      <c r="U362" s="70">
        <f>A125566057W_Latest</f>
        <v>34.841000000000001</v>
      </c>
      <c r="V362" s="70">
        <f>A125570424R_Latest</f>
        <v>1.252</v>
      </c>
      <c r="W362" s="70">
        <f>A125564808L_Latest</f>
        <v>4.96</v>
      </c>
      <c r="X362" s="70">
        <f>A125573232A_Latest</f>
        <v>2.988</v>
      </c>
      <c r="Y362" s="70">
        <f>A125576040L_Latest</f>
        <v>9.4670000000000005</v>
      </c>
      <c r="Z362" s="70">
        <f>A125567616X_Latest</f>
        <v>18.667999999999999</v>
      </c>
      <c r="AA362" s="70">
        <f>A125567617A_Latest</f>
        <v>50.503999999999998</v>
      </c>
      <c r="AB362" s="70">
        <f>A125570736A_Latest</f>
        <v>1.2430000000000001</v>
      </c>
      <c r="AC362" s="70">
        <f>A125565120J_Latest</f>
        <v>2.4220000000000002</v>
      </c>
      <c r="AD362" s="70">
        <f>A125573544L_Latest</f>
        <v>1.954</v>
      </c>
      <c r="AE362" s="70">
        <f>A125576352X_Latest</f>
        <v>3.2429999999999999</v>
      </c>
      <c r="AF362" s="70">
        <f>A125567928K_Latest</f>
        <v>8.8620000000000001</v>
      </c>
      <c r="AG362" s="70">
        <f>A125567929L_Latest</f>
        <v>18.539000000000001</v>
      </c>
      <c r="AH362" s="70">
        <f>A125569176T_Latest</f>
        <v>2.0419999999999998</v>
      </c>
      <c r="AI362" s="70">
        <f>A125563560A_Latest</f>
        <v>4.3789999999999996</v>
      </c>
      <c r="AJ362" s="70">
        <f>A125571984F_Latest</f>
        <v>2.3730000000000002</v>
      </c>
      <c r="AK362" s="70">
        <f>A125574792T_Latest</f>
        <v>3.76</v>
      </c>
      <c r="AL362" s="70">
        <f>A125566368F_Latest</f>
        <v>12.555</v>
      </c>
      <c r="AM362" s="70">
        <f>A125566369J_Latest</f>
        <v>11.382</v>
      </c>
      <c r="AN362" s="70">
        <f>A125569488C_Latest</f>
        <v>0.45</v>
      </c>
      <c r="AO362" s="70">
        <f>A125563872L_Latest</f>
        <v>1.2330000000000001</v>
      </c>
      <c r="AP362" s="70">
        <f>A125572296V_Latest</f>
        <v>0.55500000000000005</v>
      </c>
      <c r="AQ362" s="70">
        <f>A125575104V_Latest</f>
        <v>0.624</v>
      </c>
      <c r="AR362" s="70">
        <f>A125566680X_Latest</f>
        <v>2.8620000000000001</v>
      </c>
      <c r="AS362" s="70">
        <f>A125566681A_Latest</f>
        <v>9.9220000000000006</v>
      </c>
      <c r="AT362" s="70">
        <f>A125569800K_Latest</f>
        <v>7.1999999999999995E-2</v>
      </c>
      <c r="AU362" s="70">
        <f>A125564184A_Latest</f>
        <v>0.09</v>
      </c>
      <c r="AV362" s="70">
        <f>A125572608V_Latest</f>
        <v>0.223</v>
      </c>
      <c r="AW362" s="70">
        <f>A125575416F_Latest</f>
        <v>6.6000000000000003E-2</v>
      </c>
      <c r="AX362" s="70">
        <f>A125566992K_Latest</f>
        <v>0.45100000000000001</v>
      </c>
      <c r="AY362" s="70">
        <f>A125566993L_Latest</f>
        <v>12.286</v>
      </c>
      <c r="AZ362" s="70">
        <f>A125568552T_Latest</f>
        <v>0</v>
      </c>
      <c r="BA362" s="70">
        <f>A125562936V_Latest</f>
        <v>0</v>
      </c>
      <c r="BB362" s="70">
        <f>A125571360J_Latest</f>
        <v>0</v>
      </c>
      <c r="BC362" s="70">
        <f>A125574168L_Latest</f>
        <v>0.42399999999999999</v>
      </c>
      <c r="BD362" s="70">
        <f>A125565744F_Latest</f>
        <v>0.42399999999999999</v>
      </c>
      <c r="BE362" s="70">
        <f>A125565745J_Latest</f>
        <v>79.31</v>
      </c>
    </row>
    <row r="363" spans="1:57" hidden="1">
      <c r="A363" s="58"/>
      <c r="B363" s="53" t="s">
        <v>12728</v>
      </c>
      <c r="C363" s="66">
        <v>155</v>
      </c>
      <c r="D363" s="70">
        <f>A125568200L_Latest</f>
        <v>19.221</v>
      </c>
      <c r="E363" s="70">
        <f>A125562584A_Latest</f>
        <v>23.943999999999999</v>
      </c>
      <c r="F363" s="70">
        <f>A125571008W_Latest</f>
        <v>50.116</v>
      </c>
      <c r="G363" s="70">
        <f>A125573816F_Latest</f>
        <v>55.345999999999997</v>
      </c>
      <c r="H363" s="70">
        <f>A125565392L_Latest</f>
        <v>148.62700000000001</v>
      </c>
      <c r="I363" s="70">
        <f>A125565393R_Latest</f>
        <v>26</v>
      </c>
      <c r="J363" s="70">
        <f>A125570072W_Latest</f>
        <v>4.3970000000000002</v>
      </c>
      <c r="K363" s="70">
        <f>A125564456V_Latest</f>
        <v>7.7279999999999998</v>
      </c>
      <c r="L363" s="70">
        <f>A125572880F_Latest</f>
        <v>14.173</v>
      </c>
      <c r="M363" s="70">
        <f>A125575688K_Latest</f>
        <v>17.154</v>
      </c>
      <c r="N363" s="70">
        <f>A125567264F_Latest</f>
        <v>43.451999999999998</v>
      </c>
      <c r="O363" s="70">
        <f>A125567265J_Latest</f>
        <v>26</v>
      </c>
      <c r="P363" s="70">
        <f>A125568824K_Latest</f>
        <v>5.4269999999999996</v>
      </c>
      <c r="Q363" s="70">
        <f>A125563208R_Latest</f>
        <v>5.6589999999999998</v>
      </c>
      <c r="R363" s="70">
        <f>A125571632A_Latest</f>
        <v>12.026999999999999</v>
      </c>
      <c r="S363" s="70">
        <f>A125574440L_Latest</f>
        <v>15.619</v>
      </c>
      <c r="T363" s="70">
        <f>A125566016A_Latest</f>
        <v>38.731999999999999</v>
      </c>
      <c r="U363" s="70">
        <f>A125566017C_Latest</f>
        <v>26</v>
      </c>
      <c r="V363" s="70">
        <f>A125570384J_Latest</f>
        <v>5.7030000000000003</v>
      </c>
      <c r="W363" s="70">
        <f>A125564768F_Latest</f>
        <v>6.4260000000000002</v>
      </c>
      <c r="X363" s="70">
        <f>A125573192V_Latest</f>
        <v>14.757</v>
      </c>
      <c r="Y363" s="70">
        <f>A125576000V_Latest</f>
        <v>9.532</v>
      </c>
      <c r="Z363" s="70">
        <f>A125567576T_Latest</f>
        <v>36.417999999999999</v>
      </c>
      <c r="AA363" s="70">
        <f>A125567577V_Latest</f>
        <v>21</v>
      </c>
      <c r="AB363" s="70">
        <f>A125570696V_Latest</f>
        <v>0.56499999999999995</v>
      </c>
      <c r="AC363" s="70">
        <f>A125565080A_Latest</f>
        <v>1.1379999999999999</v>
      </c>
      <c r="AD363" s="70">
        <f>A125573504V_Latest</f>
        <v>1.8169999999999999</v>
      </c>
      <c r="AE363" s="70">
        <f>A125576312F_Latest</f>
        <v>4.2789999999999999</v>
      </c>
      <c r="AF363" s="70">
        <f>A125567888C_Latest</f>
        <v>7.7990000000000004</v>
      </c>
      <c r="AG363" s="70">
        <f>A125567889F_Latest</f>
        <v>52</v>
      </c>
      <c r="AH363" s="70">
        <f>A125569136X_Latest</f>
        <v>2.5409999999999999</v>
      </c>
      <c r="AI363" s="70">
        <f>A125563520J_Latest</f>
        <v>2.2509999999999999</v>
      </c>
      <c r="AJ363" s="70">
        <f>A125571944L_Latest</f>
        <v>5.468</v>
      </c>
      <c r="AK363" s="70">
        <f>A125574752X_Latest</f>
        <v>6.3</v>
      </c>
      <c r="AL363" s="70">
        <f>A125566328L_Latest</f>
        <v>16.559000000000001</v>
      </c>
      <c r="AM363" s="70">
        <f>A125566329R_Latest</f>
        <v>29.202999999999999</v>
      </c>
      <c r="AN363" s="70">
        <f>A125569448K_Latest</f>
        <v>0</v>
      </c>
      <c r="AO363" s="70">
        <f>A125563832V_Latest</f>
        <v>0.24399999999999999</v>
      </c>
      <c r="AP363" s="70">
        <f>A125572256A_Latest</f>
        <v>1.1950000000000001</v>
      </c>
      <c r="AQ363" s="70">
        <f>A125575064L_Latest</f>
        <v>1.345</v>
      </c>
      <c r="AR363" s="70">
        <f>A125566640F_Latest</f>
        <v>2.7839999999999998</v>
      </c>
      <c r="AS363" s="70">
        <f>A125566641J_Latest</f>
        <v>50.514000000000003</v>
      </c>
      <c r="AT363" s="70">
        <f>A125569760C_Latest</f>
        <v>9.4E-2</v>
      </c>
      <c r="AU363" s="70">
        <f>A125564144J_Latest</f>
        <v>0.498</v>
      </c>
      <c r="AV363" s="70">
        <f>A125572568L_Latest</f>
        <v>0.245</v>
      </c>
      <c r="AW363" s="70">
        <f>A125575376X_Latest</f>
        <v>0.16800000000000001</v>
      </c>
      <c r="AX363" s="70">
        <f>A125566952T_Latest</f>
        <v>1.004</v>
      </c>
      <c r="AY363" s="70">
        <f>A125566953V_Latest</f>
        <v>8.9450000000000003</v>
      </c>
      <c r="AZ363" s="70">
        <f>A125568512X_Latest</f>
        <v>0.49299999999999999</v>
      </c>
      <c r="BA363" s="70">
        <f>A125562896L_Latest</f>
        <v>0</v>
      </c>
      <c r="BB363" s="70">
        <f>A125571320R_Latest</f>
        <v>0.435</v>
      </c>
      <c r="BC363" s="70">
        <f>A125574128V_Latest</f>
        <v>0.94899999999999995</v>
      </c>
      <c r="BD363" s="70">
        <f>A125565704L_Latest</f>
        <v>1.8779999999999999</v>
      </c>
      <c r="BE363" s="70">
        <f>A125565705R_Latest</f>
        <v>51.104999999999997</v>
      </c>
    </row>
    <row r="364" spans="1:57" hidden="1">
      <c r="A364" s="58"/>
      <c r="B364" s="53" t="s">
        <v>12729</v>
      </c>
      <c r="C364" s="66">
        <v>156</v>
      </c>
      <c r="D364" s="70">
        <f>A125568248X_Latest</f>
        <v>11.074</v>
      </c>
      <c r="E364" s="70">
        <f>A125562632J_Latest</f>
        <v>16.648</v>
      </c>
      <c r="F364" s="70">
        <f>A125571056R_Latest</f>
        <v>26.965</v>
      </c>
      <c r="G364" s="70">
        <f>A125573864X_Latest</f>
        <v>34.42</v>
      </c>
      <c r="H364" s="70">
        <f>A125565440V_Latest</f>
        <v>89.106999999999999</v>
      </c>
      <c r="I364" s="70">
        <f>A125565441W_Latest</f>
        <v>26</v>
      </c>
      <c r="J364" s="70">
        <f>A125570120C_Latest</f>
        <v>2.21</v>
      </c>
      <c r="K364" s="70">
        <f>A125564504A_Latest</f>
        <v>6.133</v>
      </c>
      <c r="L364" s="70">
        <f>A125572928F_Latest</f>
        <v>11.346</v>
      </c>
      <c r="M364" s="70">
        <f>A125575736T_Latest</f>
        <v>9.69</v>
      </c>
      <c r="N364" s="70">
        <f>A125567312L_Latest</f>
        <v>29.379000000000001</v>
      </c>
      <c r="O364" s="70">
        <f>A125567313R_Latest</f>
        <v>22.036000000000001</v>
      </c>
      <c r="P364" s="70">
        <f>A125568872C_Latest</f>
        <v>2.6850000000000001</v>
      </c>
      <c r="Q364" s="70">
        <f>A125563256J_Latest</f>
        <v>5.7160000000000002</v>
      </c>
      <c r="R364" s="70">
        <f>A125571680V_Latest</f>
        <v>5.7160000000000002</v>
      </c>
      <c r="S364" s="70">
        <f>A125574488X_Latest</f>
        <v>13.984999999999999</v>
      </c>
      <c r="T364" s="70">
        <f>A125566064V_Latest</f>
        <v>28.102</v>
      </c>
      <c r="U364" s="70">
        <f>A125566065W_Latest</f>
        <v>44.125</v>
      </c>
      <c r="V364" s="70">
        <f>A125570432R_Latest</f>
        <v>3.923</v>
      </c>
      <c r="W364" s="70">
        <f>A125564816L_Latest</f>
        <v>2.1789999999999998</v>
      </c>
      <c r="X364" s="70">
        <f>A125573240A_Latest</f>
        <v>5.234</v>
      </c>
      <c r="Y364" s="70">
        <f>A125576048F_Latest</f>
        <v>5.1429999999999998</v>
      </c>
      <c r="Z364" s="70">
        <f>A125567624X_Latest</f>
        <v>16.48</v>
      </c>
      <c r="AA364" s="70">
        <f>A125567625A_Latest</f>
        <v>18.131</v>
      </c>
      <c r="AB364" s="70">
        <f>A125570744A_Latest</f>
        <v>0.32600000000000001</v>
      </c>
      <c r="AC364" s="70">
        <f>A125565128A_Latest</f>
        <v>0.74299999999999999</v>
      </c>
      <c r="AD364" s="70">
        <f>A125573552L_Latest</f>
        <v>1.518</v>
      </c>
      <c r="AE364" s="70">
        <f>A125576360X_Latest</f>
        <v>1.849</v>
      </c>
      <c r="AF364" s="70">
        <f>A125567936K_Latest</f>
        <v>4.4349999999999996</v>
      </c>
      <c r="AG364" s="70">
        <f>A125567937L_Latest</f>
        <v>27.283999999999999</v>
      </c>
      <c r="AH364" s="70">
        <f>A125569184T_Latest</f>
        <v>1.2989999999999999</v>
      </c>
      <c r="AI364" s="70">
        <f>A125563568V_Latest</f>
        <v>1.5069999999999999</v>
      </c>
      <c r="AJ364" s="70">
        <f>A125571992F_Latest</f>
        <v>2.694</v>
      </c>
      <c r="AK364" s="70">
        <f>A125574800F_Latest</f>
        <v>2.48</v>
      </c>
      <c r="AL364" s="70">
        <f>A125566376F_Latest</f>
        <v>7.9809999999999999</v>
      </c>
      <c r="AM364" s="70">
        <f>A125566377J_Latest</f>
        <v>22.689</v>
      </c>
      <c r="AN364" s="70">
        <f>A125569496C_Latest</f>
        <v>0.39</v>
      </c>
      <c r="AO364" s="70">
        <f>A125563880L_Latest</f>
        <v>0</v>
      </c>
      <c r="AP364" s="70">
        <f>A125572304J_Latest</f>
        <v>0.33300000000000002</v>
      </c>
      <c r="AQ364" s="70">
        <f>A125575112V_Latest</f>
        <v>0.42799999999999999</v>
      </c>
      <c r="AR364" s="70">
        <f>A125566688T_Latest</f>
        <v>1.1499999999999999</v>
      </c>
      <c r="AS364" s="70">
        <f>A125566689V_Latest</f>
        <v>41.652000000000001</v>
      </c>
      <c r="AT364" s="70">
        <f>A125569808C_Latest</f>
        <v>0</v>
      </c>
      <c r="AU364" s="70">
        <f>A125564192A_Latest</f>
        <v>0.36899999999999999</v>
      </c>
      <c r="AV364" s="70">
        <f>A125572616V_Latest</f>
        <v>0</v>
      </c>
      <c r="AW364" s="70">
        <f>A125575424F_Latest</f>
        <v>0.33700000000000002</v>
      </c>
      <c r="AX364" s="70">
        <f>A125567000A_Latest</f>
        <v>0.70599999999999996</v>
      </c>
      <c r="AY364" s="70">
        <f>A125567001C_Latest</f>
        <v>25.588000000000001</v>
      </c>
      <c r="AZ364" s="70">
        <f>A125568560T_Latest</f>
        <v>0.24099999999999999</v>
      </c>
      <c r="BA364" s="70">
        <f>A125562944V_Latest</f>
        <v>0</v>
      </c>
      <c r="BB364" s="70">
        <f>A125571368A_Latest</f>
        <v>0.124</v>
      </c>
      <c r="BC364" s="70">
        <f>A125574176L_Latest</f>
        <v>0.50800000000000001</v>
      </c>
      <c r="BD364" s="70">
        <f>A125565752F_Latest</f>
        <v>0.873</v>
      </c>
      <c r="BE364" s="70">
        <f>A125565753J_Latest</f>
        <v>90.204999999999998</v>
      </c>
    </row>
    <row r="365" spans="1:57" hidden="1">
      <c r="A365" s="48" t="s">
        <v>12730</v>
      </c>
      <c r="B365" s="55"/>
      <c r="C365" s="66">
        <v>157</v>
      </c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</row>
    <row r="366" spans="1:57" hidden="1">
      <c r="A366" s="58"/>
      <c r="B366" s="53" t="s">
        <v>12731</v>
      </c>
      <c r="C366" s="66">
        <v>158</v>
      </c>
      <c r="D366" s="70">
        <f>A125568320F_Latest</f>
        <v>27.332000000000001</v>
      </c>
      <c r="E366" s="70">
        <f>A125562704J_Latest</f>
        <v>45.853999999999999</v>
      </c>
      <c r="F366" s="70">
        <f>A125571128R_Latest</f>
        <v>66.613</v>
      </c>
      <c r="G366" s="70">
        <f>A125573936X_Latest</f>
        <v>88.733000000000004</v>
      </c>
      <c r="H366" s="70">
        <f>A125565512V_Latest</f>
        <v>228.53100000000001</v>
      </c>
      <c r="I366" s="70">
        <f>A125565513W_Latest</f>
        <v>26</v>
      </c>
      <c r="J366" s="70">
        <f>A125570192R_Latest</f>
        <v>6.625</v>
      </c>
      <c r="K366" s="70">
        <f>A125564576L_Latest</f>
        <v>13.855</v>
      </c>
      <c r="L366" s="70">
        <f>A125573000R_Latest</f>
        <v>16.79</v>
      </c>
      <c r="M366" s="70">
        <f>A125575808T_Latest</f>
        <v>24.317</v>
      </c>
      <c r="N366" s="70">
        <f>A125567384X_Latest</f>
        <v>61.588999999999999</v>
      </c>
      <c r="O366" s="70">
        <f>A125567385A_Latest</f>
        <v>33.320999999999998</v>
      </c>
      <c r="P366" s="70">
        <f>A125568944C_Latest</f>
        <v>7.95</v>
      </c>
      <c r="Q366" s="70">
        <f>A125563328J_Latest</f>
        <v>7.3049999999999997</v>
      </c>
      <c r="R366" s="70">
        <f>A125571752V_Latest</f>
        <v>22.785</v>
      </c>
      <c r="S366" s="70">
        <f>A125574560F_Latest</f>
        <v>27.120999999999999</v>
      </c>
      <c r="T366" s="70">
        <f>A125566136V_Latest</f>
        <v>65.16</v>
      </c>
      <c r="U366" s="70">
        <f>A125566137W_Latest</f>
        <v>34</v>
      </c>
      <c r="V366" s="70">
        <f>A125570504R_Latest</f>
        <v>5.4470000000000001</v>
      </c>
      <c r="W366" s="70">
        <f>A125564888X_Latest</f>
        <v>11.628</v>
      </c>
      <c r="X366" s="70">
        <f>A125573312A_Latest</f>
        <v>10.363</v>
      </c>
      <c r="Y366" s="70">
        <f>A125576120L_Latest</f>
        <v>20.643999999999998</v>
      </c>
      <c r="Z366" s="70">
        <f>A125567696K_Latest</f>
        <v>48.082000000000001</v>
      </c>
      <c r="AA366" s="70">
        <f>A125567697L_Latest</f>
        <v>26</v>
      </c>
      <c r="AB366" s="70">
        <f>A125570816A_Latest</f>
        <v>2.1909999999999998</v>
      </c>
      <c r="AC366" s="70">
        <f>A125565200J_Latest</f>
        <v>4.0730000000000004</v>
      </c>
      <c r="AD366" s="70">
        <f>A125573624L_Latest</f>
        <v>4.5650000000000004</v>
      </c>
      <c r="AE366" s="70">
        <f>A125576432X_Latest</f>
        <v>5.3220000000000001</v>
      </c>
      <c r="AF366" s="70">
        <f>A125568008L_Latest</f>
        <v>16.151</v>
      </c>
      <c r="AG366" s="70">
        <f>A125568009R_Latest</f>
        <v>24.111999999999998</v>
      </c>
      <c r="AH366" s="70">
        <f>A125569256T_Latest</f>
        <v>4.415</v>
      </c>
      <c r="AI366" s="70">
        <f>A125563640A_Latest</f>
        <v>5.931</v>
      </c>
      <c r="AJ366" s="70">
        <f>A125572064J_Latest</f>
        <v>8.8849999999999998</v>
      </c>
      <c r="AK366" s="70">
        <f>A125574872T_Latest</f>
        <v>6.048</v>
      </c>
      <c r="AL366" s="70">
        <f>A125566448F_Latest</f>
        <v>25.28</v>
      </c>
      <c r="AM366" s="70">
        <f>A125566449J_Latest</f>
        <v>21</v>
      </c>
      <c r="AN366" s="70">
        <f>A125569568C_Latest</f>
        <v>0.70299999999999996</v>
      </c>
      <c r="AO366" s="70">
        <f>A125563952L_Latest</f>
        <v>2.3610000000000002</v>
      </c>
      <c r="AP366" s="70">
        <f>A125572376V_Latest</f>
        <v>2.0219999999999998</v>
      </c>
      <c r="AQ366" s="70">
        <f>A125575184F_Latest</f>
        <v>2.2679999999999998</v>
      </c>
      <c r="AR366" s="70">
        <f>A125566760X_Latest</f>
        <v>7.3529999999999998</v>
      </c>
      <c r="AS366" s="70">
        <f>A125566761A_Latest</f>
        <v>17</v>
      </c>
      <c r="AT366" s="70">
        <f>A125569880W_Latest</f>
        <v>0</v>
      </c>
      <c r="AU366" s="70">
        <f>A125564264A_Latest</f>
        <v>0.39700000000000002</v>
      </c>
      <c r="AV366" s="70">
        <f>A125572688F_Latest</f>
        <v>0.17799999999999999</v>
      </c>
      <c r="AW366" s="70">
        <f>A125575496T_Latest</f>
        <v>0.58599999999999997</v>
      </c>
      <c r="AX366" s="70">
        <f>A125567072L_Latest</f>
        <v>1.1619999999999999</v>
      </c>
      <c r="AY366" s="70">
        <f>A125567073R_Latest</f>
        <v>43.976999999999997</v>
      </c>
      <c r="AZ366" s="70">
        <f>A125568632T_Latest</f>
        <v>0</v>
      </c>
      <c r="BA366" s="70">
        <f>A125563016W_Latest</f>
        <v>0.30299999999999999</v>
      </c>
      <c r="BB366" s="70">
        <f>A125571440J_Latest</f>
        <v>1.024</v>
      </c>
      <c r="BC366" s="70">
        <f>A125574248L_Latest</f>
        <v>2.427</v>
      </c>
      <c r="BD366" s="70">
        <f>A125565824F_Latest</f>
        <v>3.7549999999999999</v>
      </c>
      <c r="BE366" s="70">
        <f>A125565825J_Latest</f>
        <v>52</v>
      </c>
    </row>
    <row r="367" spans="1:57" hidden="1">
      <c r="A367" s="58"/>
      <c r="B367" s="53" t="s">
        <v>12732</v>
      </c>
      <c r="C367" s="66">
        <v>159</v>
      </c>
      <c r="D367" s="70">
        <f>A125568256X_Latest</f>
        <v>23.61</v>
      </c>
      <c r="E367" s="70">
        <f>A125562640J_Latest</f>
        <v>41.052</v>
      </c>
      <c r="F367" s="70">
        <f>A125571064R_Latest</f>
        <v>64.616</v>
      </c>
      <c r="G367" s="70">
        <f>A125573872X_Latest</f>
        <v>87.18</v>
      </c>
      <c r="H367" s="70">
        <f>A125565448L_Latest</f>
        <v>216.458</v>
      </c>
      <c r="I367" s="70">
        <f>A125565449R_Latest</f>
        <v>26</v>
      </c>
      <c r="J367" s="70">
        <f>A125570128W_Latest</f>
        <v>6.3780000000000001</v>
      </c>
      <c r="K367" s="70">
        <f>A125564512A_Latest</f>
        <v>12.819000000000001</v>
      </c>
      <c r="L367" s="70">
        <f>A125572936F_Latest</f>
        <v>18.663</v>
      </c>
      <c r="M367" s="70">
        <f>A125575744T_Latest</f>
        <v>27.731999999999999</v>
      </c>
      <c r="N367" s="70">
        <f>A125567320L_Latest</f>
        <v>65.590999999999994</v>
      </c>
      <c r="O367" s="70">
        <f>A125567321R_Latest</f>
        <v>31.291</v>
      </c>
      <c r="P367" s="70">
        <f>A125568880C_Latest</f>
        <v>5.9210000000000003</v>
      </c>
      <c r="Q367" s="70">
        <f>A125563264J_Latest</f>
        <v>9.1020000000000003</v>
      </c>
      <c r="R367" s="70">
        <f>A125571688L_Latest</f>
        <v>17.388000000000002</v>
      </c>
      <c r="S367" s="70">
        <f>A125574496X_Latest</f>
        <v>26.51</v>
      </c>
      <c r="T367" s="70">
        <f>A125566072V_Latest</f>
        <v>58.920999999999999</v>
      </c>
      <c r="U367" s="70">
        <f>A125566073W_Latest</f>
        <v>30.728000000000002</v>
      </c>
      <c r="V367" s="70">
        <f>A125570440R_Latest</f>
        <v>4.42</v>
      </c>
      <c r="W367" s="70">
        <f>A125564824L_Latest</f>
        <v>10.907</v>
      </c>
      <c r="X367" s="70">
        <f>A125573248V_Latest</f>
        <v>18.088999999999999</v>
      </c>
      <c r="Y367" s="70">
        <f>A125576056F_Latest</f>
        <v>14.103</v>
      </c>
      <c r="Z367" s="70">
        <f>A125567632X_Latest</f>
        <v>47.52</v>
      </c>
      <c r="AA367" s="70">
        <f>A125567633A_Latest</f>
        <v>21</v>
      </c>
      <c r="AB367" s="70">
        <f>A125570752A_Latest</f>
        <v>1.46</v>
      </c>
      <c r="AC367" s="70">
        <f>A125565136A_Latest</f>
        <v>3.347</v>
      </c>
      <c r="AD367" s="70">
        <f>A125573560L_Latest</f>
        <v>3.66</v>
      </c>
      <c r="AE367" s="70">
        <f>A125576368T_Latest</f>
        <v>6.5919999999999996</v>
      </c>
      <c r="AF367" s="70">
        <f>A125567944K_Latest</f>
        <v>15.058999999999999</v>
      </c>
      <c r="AG367" s="70">
        <f>A125567945L_Latest</f>
        <v>33.265999999999998</v>
      </c>
      <c r="AH367" s="70">
        <f>A125569192T_Latest</f>
        <v>4.2939999999999996</v>
      </c>
      <c r="AI367" s="70">
        <f>A125563576V_Latest</f>
        <v>3.3940000000000001</v>
      </c>
      <c r="AJ367" s="70">
        <f>A125572000W_Latest</f>
        <v>4.806</v>
      </c>
      <c r="AK367" s="70">
        <f>A125574808X_Latest</f>
        <v>9.8209999999999997</v>
      </c>
      <c r="AL367" s="70">
        <f>A125566384F_Latest</f>
        <v>22.315000000000001</v>
      </c>
      <c r="AM367" s="70">
        <f>A125566385J_Latest</f>
        <v>30</v>
      </c>
      <c r="AN367" s="70">
        <f>A125569504T_Latest</f>
        <v>0.64400000000000002</v>
      </c>
      <c r="AO367" s="70">
        <f>A125563888F_Latest</f>
        <v>0.35299999999999998</v>
      </c>
      <c r="AP367" s="70">
        <f>A125572312J_Latest</f>
        <v>1.8140000000000001</v>
      </c>
      <c r="AQ367" s="70">
        <f>A125575120V_Latest</f>
        <v>1.583</v>
      </c>
      <c r="AR367" s="70">
        <f>A125566696T_Latest</f>
        <v>4.3929999999999998</v>
      </c>
      <c r="AS367" s="70">
        <f>A125566697V_Latest</f>
        <v>29.879000000000001</v>
      </c>
      <c r="AT367" s="70">
        <f>A125569816C_Latest</f>
        <v>0</v>
      </c>
      <c r="AU367" s="70">
        <f>A125564200R_Latest</f>
        <v>0.62</v>
      </c>
      <c r="AV367" s="70">
        <f>A125572624V_Latest</f>
        <v>7.4999999999999997E-2</v>
      </c>
      <c r="AW367" s="70">
        <f>A125575432F_Latest</f>
        <v>0.183</v>
      </c>
      <c r="AX367" s="70">
        <f>A125567008V_Latest</f>
        <v>0.878</v>
      </c>
      <c r="AY367" s="70">
        <f>A125567009W_Latest</f>
        <v>8.5</v>
      </c>
      <c r="AZ367" s="70">
        <f>A125568568K_Latest</f>
        <v>0.49299999999999999</v>
      </c>
      <c r="BA367" s="70">
        <f>A125562952V_Latest</f>
        <v>0.51</v>
      </c>
      <c r="BB367" s="70">
        <f>A125571376A_Latest</f>
        <v>0.12</v>
      </c>
      <c r="BC367" s="70">
        <f>A125574184L_Latest</f>
        <v>0.65700000000000003</v>
      </c>
      <c r="BD367" s="70">
        <f>A125565760F_Latest</f>
        <v>1.78</v>
      </c>
      <c r="BE367" s="70">
        <f>A125565761J_Latest</f>
        <v>5.3339999999999996</v>
      </c>
    </row>
    <row r="368" spans="1:57" hidden="1">
      <c r="A368" s="58"/>
      <c r="B368" s="53" t="s">
        <v>12733</v>
      </c>
      <c r="C368" s="66">
        <v>160</v>
      </c>
      <c r="D368" s="70">
        <f>A125568208F_Latest</f>
        <v>8.5250000000000004</v>
      </c>
      <c r="E368" s="70">
        <f>A125562592A_Latest</f>
        <v>12.025</v>
      </c>
      <c r="F368" s="70">
        <f>A125571016W_Latest</f>
        <v>22.95</v>
      </c>
      <c r="G368" s="70">
        <f>A125573824F_Latest</f>
        <v>25.439</v>
      </c>
      <c r="H368" s="70">
        <f>A125565400A_Latest</f>
        <v>68.938000000000002</v>
      </c>
      <c r="I368" s="70">
        <f>A125565401C_Latest</f>
        <v>24</v>
      </c>
      <c r="J368" s="70">
        <f>A125570080W_Latest</f>
        <v>2.1120000000000001</v>
      </c>
      <c r="K368" s="70">
        <f>A125564464V_Latest</f>
        <v>2.536</v>
      </c>
      <c r="L368" s="70">
        <f>A125572888X_Latest</f>
        <v>7.65</v>
      </c>
      <c r="M368" s="70">
        <f>A125575696K_Latest</f>
        <v>10.228999999999999</v>
      </c>
      <c r="N368" s="70">
        <f>A125567272F_Latest</f>
        <v>22.527999999999999</v>
      </c>
      <c r="O368" s="70">
        <f>A125567273J_Latest</f>
        <v>46.454999999999998</v>
      </c>
      <c r="P368" s="70">
        <f>A125568832K_Latest</f>
        <v>1.8759999999999999</v>
      </c>
      <c r="Q368" s="70">
        <f>A125563216R_Latest</f>
        <v>3.5339999999999998</v>
      </c>
      <c r="R368" s="70">
        <f>A125571640A_Latest</f>
        <v>5.4009999999999998</v>
      </c>
      <c r="S368" s="70">
        <f>A125574448F_Latest</f>
        <v>5.3159999999999998</v>
      </c>
      <c r="T368" s="70">
        <f>A125566024A_Latest</f>
        <v>16.126999999999999</v>
      </c>
      <c r="U368" s="70">
        <f>A125566025C_Latest</f>
        <v>21.416</v>
      </c>
      <c r="V368" s="70">
        <f>A125570392J_Latest</f>
        <v>3.5550000000000002</v>
      </c>
      <c r="W368" s="70">
        <f>A125564776F_Latest</f>
        <v>2.8650000000000002</v>
      </c>
      <c r="X368" s="70">
        <f>A125573200J_Latest</f>
        <v>4.0149999999999997</v>
      </c>
      <c r="Y368" s="70">
        <f>A125576008L_Latest</f>
        <v>3.6110000000000002</v>
      </c>
      <c r="Z368" s="70">
        <f>A125567584T_Latest</f>
        <v>14.047000000000001</v>
      </c>
      <c r="AA368" s="70">
        <f>A125567585V_Latest</f>
        <v>16.131</v>
      </c>
      <c r="AB368" s="70">
        <f>A125570704J_Latest</f>
        <v>0.74099999999999999</v>
      </c>
      <c r="AC368" s="70">
        <f>A125565088V_Latest</f>
        <v>0.93799999999999994</v>
      </c>
      <c r="AD368" s="70">
        <f>A125573512V_Latest</f>
        <v>2.0430000000000001</v>
      </c>
      <c r="AE368" s="70">
        <f>A125576320F_Latest</f>
        <v>2.5489999999999999</v>
      </c>
      <c r="AF368" s="70">
        <f>A125567896C_Latest</f>
        <v>6.27</v>
      </c>
      <c r="AG368" s="70">
        <f>A125567897F_Latest</f>
        <v>28.527000000000001</v>
      </c>
      <c r="AH368" s="70">
        <f>A125569144X_Latest</f>
        <v>0</v>
      </c>
      <c r="AI368" s="70">
        <f>A125563528A_Latest</f>
        <v>1.79</v>
      </c>
      <c r="AJ368" s="70">
        <f>A125571952L_Latest</f>
        <v>2.9220000000000002</v>
      </c>
      <c r="AK368" s="70">
        <f>A125574760X_Latest</f>
        <v>3.0630000000000002</v>
      </c>
      <c r="AL368" s="70">
        <f>A125566336L_Latest</f>
        <v>7.7750000000000004</v>
      </c>
      <c r="AM368" s="70">
        <f>A125566337R_Latest</f>
        <v>25.475000000000001</v>
      </c>
      <c r="AN368" s="70">
        <f>A125569456K_Latest</f>
        <v>0</v>
      </c>
      <c r="AO368" s="70">
        <f>A125563840V_Latest</f>
        <v>0.36</v>
      </c>
      <c r="AP368" s="70">
        <f>A125572264A_Latest</f>
        <v>0.36799999999999999</v>
      </c>
      <c r="AQ368" s="70">
        <f>A125575072L_Latest</f>
        <v>0.29799999999999999</v>
      </c>
      <c r="AR368" s="70">
        <f>A125566648X_Latest</f>
        <v>1.0269999999999999</v>
      </c>
      <c r="AS368" s="70">
        <f>A125566649A_Latest</f>
        <v>26</v>
      </c>
      <c r="AT368" s="70">
        <f>A125569768W_Latest</f>
        <v>0</v>
      </c>
      <c r="AU368" s="70">
        <f>A125564152J_Latest</f>
        <v>0</v>
      </c>
      <c r="AV368" s="70">
        <f>A125572576L_Latest</f>
        <v>0.214</v>
      </c>
      <c r="AW368" s="70">
        <f>A125575384X_Latest</f>
        <v>6.6000000000000003E-2</v>
      </c>
      <c r="AX368" s="70">
        <f>A125566960T_Latest</f>
        <v>0.28000000000000003</v>
      </c>
      <c r="AY368" s="70">
        <f>A125566961V_Latest</f>
        <v>13</v>
      </c>
      <c r="AZ368" s="70">
        <f>A125568520X_Latest</f>
        <v>0.24099999999999999</v>
      </c>
      <c r="BA368" s="70">
        <f>A125562904A_Latest</f>
        <v>0</v>
      </c>
      <c r="BB368" s="70">
        <f>A125571328J_Latest</f>
        <v>0.33600000000000002</v>
      </c>
      <c r="BC368" s="70">
        <f>A125574136V_Latest</f>
        <v>0.307</v>
      </c>
      <c r="BD368" s="70">
        <f>A125565712L_Latest</f>
        <v>0.88400000000000001</v>
      </c>
      <c r="BE368" s="70">
        <f>A125565713R_Latest</f>
        <v>43.405999999999999</v>
      </c>
    </row>
    <row r="369" spans="1:57" hidden="1">
      <c r="A369" s="58"/>
      <c r="B369" s="53" t="s">
        <v>12734</v>
      </c>
      <c r="C369" s="66">
        <v>161</v>
      </c>
      <c r="D369" s="70">
        <f>A125568368T_Latest</f>
        <v>3.887</v>
      </c>
      <c r="E369" s="70">
        <f>A125562752A_Latest</f>
        <v>1.6040000000000001</v>
      </c>
      <c r="F369" s="70">
        <f>A125571176J_Latest</f>
        <v>2.9729999999999999</v>
      </c>
      <c r="G369" s="70">
        <f>A125573984T_Latest</f>
        <v>7.7220000000000004</v>
      </c>
      <c r="H369" s="70">
        <f>A125565560L_Latest</f>
        <v>16.187000000000001</v>
      </c>
      <c r="I369" s="70">
        <f>A125565561R_Latest</f>
        <v>33.35</v>
      </c>
      <c r="J369" s="70">
        <f>A125570240W_Latest</f>
        <v>0.79</v>
      </c>
      <c r="K369" s="70">
        <f>A125564624V_Latest</f>
        <v>0.63</v>
      </c>
      <c r="L369" s="70">
        <f>A125573048A_Latest</f>
        <v>0.64</v>
      </c>
      <c r="M369" s="70">
        <f>A125575856K_Latest</f>
        <v>0.78200000000000003</v>
      </c>
      <c r="N369" s="70">
        <f>A125567432F_Latest</f>
        <v>2.8420000000000001</v>
      </c>
      <c r="O369" s="70">
        <f>A125567433J_Latest</f>
        <v>11.477</v>
      </c>
      <c r="P369" s="70">
        <f>A125568992W_Latest</f>
        <v>2.149</v>
      </c>
      <c r="Q369" s="70">
        <f>A125563376A_Latest</f>
        <v>0.71599999999999997</v>
      </c>
      <c r="R369" s="70">
        <f>A125571800A_Latest</f>
        <v>0.61499999999999999</v>
      </c>
      <c r="S369" s="70">
        <f>A125574608F_Latest</f>
        <v>3.29</v>
      </c>
      <c r="T369" s="70">
        <f>A125566184L_Latest</f>
        <v>6.7709999999999999</v>
      </c>
      <c r="U369" s="70">
        <f>A125566185R_Latest</f>
        <v>28.757999999999999</v>
      </c>
      <c r="V369" s="70">
        <f>A125570552J_Latest</f>
        <v>0</v>
      </c>
      <c r="W369" s="70">
        <f>A125564936F_Latest</f>
        <v>0</v>
      </c>
      <c r="X369" s="70">
        <f>A125573360V_Latest</f>
        <v>1.2569999999999999</v>
      </c>
      <c r="Y369" s="70">
        <f>A125576168X_Latest</f>
        <v>1.776</v>
      </c>
      <c r="Z369" s="70">
        <f>A125567744T_Latest</f>
        <v>3.0329999999999999</v>
      </c>
      <c r="AA369" s="70">
        <f>A125567745V_Latest</f>
        <v>50.131</v>
      </c>
      <c r="AB369" s="70">
        <f>A125570864V_Latest</f>
        <v>0.26800000000000002</v>
      </c>
      <c r="AC369" s="70">
        <f>A125565248V_Latest</f>
        <v>0</v>
      </c>
      <c r="AD369" s="70">
        <f>A125573672F_Latest</f>
        <v>0</v>
      </c>
      <c r="AE369" s="70">
        <f>A125576480T_Latest</f>
        <v>0.71199999999999997</v>
      </c>
      <c r="AF369" s="70">
        <f>A125568056F_Latest</f>
        <v>0.98</v>
      </c>
      <c r="AG369" s="70">
        <f>A125568057J_Latest</f>
        <v>104</v>
      </c>
      <c r="AH369" s="70">
        <f>A125569304X_Latest</f>
        <v>0.51300000000000001</v>
      </c>
      <c r="AI369" s="70">
        <f>A125563688L_Latest</f>
        <v>0</v>
      </c>
      <c r="AJ369" s="70">
        <f>A125572112R_Latest</f>
        <v>0.46100000000000002</v>
      </c>
      <c r="AK369" s="70">
        <f>A125574920X_Latest</f>
        <v>1.1619999999999999</v>
      </c>
      <c r="AL369" s="70">
        <f>A125566496X_Latest</f>
        <v>2.1360000000000001</v>
      </c>
      <c r="AM369" s="70">
        <f>A125566497A_Latest</f>
        <v>84.697999999999993</v>
      </c>
      <c r="AN369" s="70">
        <f>A125569616K_Latest</f>
        <v>0</v>
      </c>
      <c r="AO369" s="70">
        <f>A125564000W_Latest</f>
        <v>0</v>
      </c>
      <c r="AP369" s="70">
        <f>A125572424A_Latest</f>
        <v>0</v>
      </c>
      <c r="AQ369" s="70">
        <f>A125575232L_Latest</f>
        <v>0</v>
      </c>
      <c r="AR369" s="70">
        <f>A125566808X_Latest</f>
        <v>0</v>
      </c>
      <c r="AS369" s="70">
        <f>A125566809A_Latest</f>
        <v>0</v>
      </c>
      <c r="AT369" s="70">
        <f>A125569928W_Latest</f>
        <v>0.16700000000000001</v>
      </c>
      <c r="AU369" s="70">
        <f>A125564312J_Latest</f>
        <v>0.25800000000000001</v>
      </c>
      <c r="AV369" s="70">
        <f>A125572736L_Latest</f>
        <v>0</v>
      </c>
      <c r="AW369" s="70">
        <f>A125575544X_Latest</f>
        <v>0</v>
      </c>
      <c r="AX369" s="70">
        <f>A125567120V_Latest</f>
        <v>0.42499999999999999</v>
      </c>
      <c r="AY369" s="70">
        <f>A125567121W_Latest</f>
        <v>4.6340000000000003</v>
      </c>
      <c r="AZ369" s="70">
        <f>A125568680K_Latest</f>
        <v>0</v>
      </c>
      <c r="BA369" s="70">
        <f>A125563064R_Latest</f>
        <v>0</v>
      </c>
      <c r="BB369" s="70">
        <f>A125571488V_Latest</f>
        <v>0</v>
      </c>
      <c r="BC369" s="70">
        <f>A125574296F_Latest</f>
        <v>0</v>
      </c>
      <c r="BD369" s="70">
        <f>A125565872X_Latest</f>
        <v>0</v>
      </c>
      <c r="BE369" s="70">
        <f>A125565873A_Latest</f>
        <v>0</v>
      </c>
    </row>
    <row r="370" spans="1:57" hidden="1">
      <c r="A370" s="48" t="s">
        <v>12735</v>
      </c>
      <c r="B370" s="55"/>
      <c r="C370" s="66">
        <v>162</v>
      </c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</row>
    <row r="371" spans="1:57" hidden="1">
      <c r="A371" s="52"/>
      <c r="B371" s="53" t="s">
        <v>12736</v>
      </c>
      <c r="C371" s="66">
        <v>163</v>
      </c>
      <c r="D371" s="70">
        <f>A125568328X_Latest</f>
        <v>16.300999999999998</v>
      </c>
      <c r="E371" s="70">
        <f>A125562712J_Latest</f>
        <v>26.555</v>
      </c>
      <c r="F371" s="70">
        <f>A125571136R_Latest</f>
        <v>36.229999999999997</v>
      </c>
      <c r="G371" s="70">
        <f>A125573944X_Latest</f>
        <v>54.625</v>
      </c>
      <c r="H371" s="70">
        <f>A125565520V_Latest</f>
        <v>133.71100000000001</v>
      </c>
      <c r="I371" s="70">
        <f>A125565521W_Latest</f>
        <v>26</v>
      </c>
      <c r="J371" s="70">
        <f>A125570200C_Latest</f>
        <v>1.5429999999999999</v>
      </c>
      <c r="K371" s="70">
        <f>A125564584L_Latest</f>
        <v>4.9669999999999996</v>
      </c>
      <c r="L371" s="70">
        <f>A125573008J_Latest</f>
        <v>9.673</v>
      </c>
      <c r="M371" s="70">
        <f>A125575816T_Latest</f>
        <v>21.297000000000001</v>
      </c>
      <c r="N371" s="70">
        <f>A125567392X_Latest</f>
        <v>37.478999999999999</v>
      </c>
      <c r="O371" s="70">
        <f>A125567393A_Latest</f>
        <v>52</v>
      </c>
      <c r="P371" s="70">
        <f>A125568952C_Latest</f>
        <v>5.3179999999999996</v>
      </c>
      <c r="Q371" s="70">
        <f>A125563336J_Latest</f>
        <v>6.5039999999999996</v>
      </c>
      <c r="R371" s="70">
        <f>A125571760V_Latest</f>
        <v>12.28</v>
      </c>
      <c r="S371" s="70">
        <f>A125574568X_Latest</f>
        <v>12.811999999999999</v>
      </c>
      <c r="T371" s="70">
        <f>A125566144V_Latest</f>
        <v>36.912999999999997</v>
      </c>
      <c r="U371" s="70">
        <f>A125566145W_Latest</f>
        <v>20.16</v>
      </c>
      <c r="V371" s="70">
        <f>A125570512R_Latest</f>
        <v>5.0220000000000002</v>
      </c>
      <c r="W371" s="70">
        <f>A125564896X_Latest</f>
        <v>9.2170000000000005</v>
      </c>
      <c r="X371" s="70">
        <f>A125573320A_Latest</f>
        <v>6.3150000000000004</v>
      </c>
      <c r="Y371" s="70">
        <f>A125576128F_Latest</f>
        <v>10.242000000000001</v>
      </c>
      <c r="Z371" s="70">
        <f>A125567704X_Latest</f>
        <v>30.795000000000002</v>
      </c>
      <c r="AA371" s="70">
        <f>A125567705A_Latest</f>
        <v>14.151999999999999</v>
      </c>
      <c r="AB371" s="70">
        <f>A125570824A_Latest</f>
        <v>0.96399999999999997</v>
      </c>
      <c r="AC371" s="70">
        <f>A125565208A_Latest</f>
        <v>1.99</v>
      </c>
      <c r="AD371" s="70">
        <f>A125573632L_Latest</f>
        <v>2.081</v>
      </c>
      <c r="AE371" s="70">
        <f>A125576440X_Latest</f>
        <v>3.226</v>
      </c>
      <c r="AF371" s="70">
        <f>A125568016L_Latest</f>
        <v>8.2609999999999992</v>
      </c>
      <c r="AG371" s="70">
        <f>A125568017R_Latest</f>
        <v>23.311</v>
      </c>
      <c r="AH371" s="70">
        <f>A125569264T_Latest</f>
        <v>2.72</v>
      </c>
      <c r="AI371" s="70">
        <f>A125563648V_Latest</f>
        <v>2.7360000000000002</v>
      </c>
      <c r="AJ371" s="70">
        <f>A125572072J_Latest</f>
        <v>4.4560000000000004</v>
      </c>
      <c r="AK371" s="70">
        <f>A125574880T_Latest</f>
        <v>5.577</v>
      </c>
      <c r="AL371" s="70">
        <f>A125566456F_Latest</f>
        <v>15.489000000000001</v>
      </c>
      <c r="AM371" s="70">
        <f>A125566457J_Latest</f>
        <v>25.917000000000002</v>
      </c>
      <c r="AN371" s="70">
        <f>A125569576C_Latest</f>
        <v>0.16800000000000001</v>
      </c>
      <c r="AO371" s="70">
        <f>A125563960L_Latest</f>
        <v>0.66200000000000003</v>
      </c>
      <c r="AP371" s="70">
        <f>A125572384V_Latest</f>
        <v>0.71</v>
      </c>
      <c r="AQ371" s="70">
        <f>A125575192F_Latest</f>
        <v>0.73099999999999998</v>
      </c>
      <c r="AR371" s="70">
        <f>A125566768T_Latest</f>
        <v>2.2709999999999999</v>
      </c>
      <c r="AS371" s="70">
        <f>A125566769V_Latest</f>
        <v>26</v>
      </c>
      <c r="AT371" s="70">
        <f>A125569888R_Latest</f>
        <v>7.1999999999999995E-2</v>
      </c>
      <c r="AU371" s="70">
        <f>A125564272A_Latest</f>
        <v>0.161</v>
      </c>
      <c r="AV371" s="70">
        <f>A125572696F_Latest</f>
        <v>6.6000000000000003E-2</v>
      </c>
      <c r="AW371" s="70">
        <f>A125575504F_Latest</f>
        <v>0.189</v>
      </c>
      <c r="AX371" s="70">
        <f>A125567080L_Latest</f>
        <v>0.48799999999999999</v>
      </c>
      <c r="AY371" s="70">
        <f>A125567081R_Latest</f>
        <v>11.617000000000001</v>
      </c>
      <c r="AZ371" s="70">
        <f>A125568640T_Latest</f>
        <v>0.49299999999999999</v>
      </c>
      <c r="BA371" s="70">
        <f>A125563024W_Latest</f>
        <v>0.32</v>
      </c>
      <c r="BB371" s="70">
        <f>A125571448A_Latest</f>
        <v>0.65</v>
      </c>
      <c r="BC371" s="70">
        <f>A125574256L_Latest</f>
        <v>0.55300000000000005</v>
      </c>
      <c r="BD371" s="70">
        <f>A125565832F_Latest</f>
        <v>2.0150000000000001</v>
      </c>
      <c r="BE371" s="70">
        <f>A125565833J_Latest</f>
        <v>25.792999999999999</v>
      </c>
    </row>
    <row r="372" spans="1:57" hidden="1">
      <c r="A372" s="52"/>
      <c r="B372" s="53" t="s">
        <v>12737</v>
      </c>
      <c r="C372" s="66">
        <v>164</v>
      </c>
      <c r="D372" s="70">
        <f>A125568336X_Latest</f>
        <v>32.052999999999997</v>
      </c>
      <c r="E372" s="70">
        <f>A125562720J_Latest</f>
        <v>56.195</v>
      </c>
      <c r="F372" s="70">
        <f>A125571144R_Latest</f>
        <v>83.563999999999993</v>
      </c>
      <c r="G372" s="70">
        <f>A125573952X_Latest</f>
        <v>110.54</v>
      </c>
      <c r="H372" s="70">
        <f>A125565528L_Latest</f>
        <v>282.351</v>
      </c>
      <c r="I372" s="70">
        <f>A125565529R_Latest</f>
        <v>26</v>
      </c>
      <c r="J372" s="70">
        <f>A125570208W_Latest</f>
        <v>8.8829999999999991</v>
      </c>
      <c r="K372" s="70">
        <f>A125564592L_Latest</f>
        <v>21.762</v>
      </c>
      <c r="L372" s="70">
        <f>A125573016J_Latest</f>
        <v>25.384</v>
      </c>
      <c r="M372" s="70">
        <f>A125575824T_Latest</f>
        <v>31.670999999999999</v>
      </c>
      <c r="N372" s="70">
        <f>A125567400L_Latest</f>
        <v>87.698999999999998</v>
      </c>
      <c r="O372" s="70">
        <f>A125567401R_Latest</f>
        <v>26</v>
      </c>
      <c r="P372" s="70">
        <f>A125568960C_Latest</f>
        <v>6.9630000000000001</v>
      </c>
      <c r="Q372" s="70">
        <f>A125563344J_Latest</f>
        <v>8.4369999999999994</v>
      </c>
      <c r="R372" s="70">
        <f>A125571768L_Latest</f>
        <v>24.507999999999999</v>
      </c>
      <c r="S372" s="70">
        <f>A125574576X_Latest</f>
        <v>29.033999999999999</v>
      </c>
      <c r="T372" s="70">
        <f>A125566152V_Latest</f>
        <v>68.941000000000003</v>
      </c>
      <c r="U372" s="70">
        <f>A125566153W_Latest</f>
        <v>34</v>
      </c>
      <c r="V372" s="70">
        <f>A125570520R_Latest</f>
        <v>6.3419999999999996</v>
      </c>
      <c r="W372" s="70">
        <f>A125564904L_Latest</f>
        <v>10.561999999999999</v>
      </c>
      <c r="X372" s="70">
        <f>A125573328V_Latest</f>
        <v>16.902000000000001</v>
      </c>
      <c r="Y372" s="70">
        <f>A125576136F_Latest</f>
        <v>26.422999999999998</v>
      </c>
      <c r="Z372" s="70">
        <f>A125567712X_Latest</f>
        <v>60.228999999999999</v>
      </c>
      <c r="AA372" s="70">
        <f>A125567713A_Latest</f>
        <v>39.360999999999997</v>
      </c>
      <c r="AB372" s="70">
        <f>A125570832A_Latest</f>
        <v>3.1509999999999998</v>
      </c>
      <c r="AC372" s="70">
        <f>A125565216A_Latest</f>
        <v>5.274</v>
      </c>
      <c r="AD372" s="70">
        <f>A125573640L_Latest</f>
        <v>6.1790000000000003</v>
      </c>
      <c r="AE372" s="70">
        <f>A125576448T_Latest</f>
        <v>8.0719999999999992</v>
      </c>
      <c r="AF372" s="70">
        <f>A125568024L_Latest</f>
        <v>22.675999999999998</v>
      </c>
      <c r="AG372" s="70">
        <f>A125568025R_Latest</f>
        <v>21</v>
      </c>
      <c r="AH372" s="70">
        <f>A125569272T_Latest</f>
        <v>5.2960000000000003</v>
      </c>
      <c r="AI372" s="70">
        <f>A125563656V_Latest</f>
        <v>7.9240000000000004</v>
      </c>
      <c r="AJ372" s="70">
        <f>A125572080J_Latest</f>
        <v>7.3330000000000002</v>
      </c>
      <c r="AK372" s="70">
        <f>A125574888K_Latest</f>
        <v>10.778</v>
      </c>
      <c r="AL372" s="70">
        <f>A125566464F_Latest</f>
        <v>31.331</v>
      </c>
      <c r="AM372" s="70">
        <f>A125566465J_Latest</f>
        <v>24.344999999999999</v>
      </c>
      <c r="AN372" s="70">
        <f>A125569584C_Latest</f>
        <v>1.1779999999999999</v>
      </c>
      <c r="AO372" s="70">
        <f>A125563968F_Latest</f>
        <v>1.1259999999999999</v>
      </c>
      <c r="AP372" s="70">
        <f>A125572392V_Latest</f>
        <v>2.4329999999999998</v>
      </c>
      <c r="AQ372" s="70">
        <f>A125575200V_Latest</f>
        <v>2.2450000000000001</v>
      </c>
      <c r="AR372" s="70">
        <f>A125566776T_Latest</f>
        <v>6.9820000000000002</v>
      </c>
      <c r="AS372" s="70">
        <f>A125566777V_Latest</f>
        <v>26</v>
      </c>
      <c r="AT372" s="70">
        <f>A125569896R_Latest</f>
        <v>0</v>
      </c>
      <c r="AU372" s="70">
        <f>A125564280A_Latest</f>
        <v>0.80800000000000005</v>
      </c>
      <c r="AV372" s="70">
        <f>A125572704V_Latest</f>
        <v>0.17799999999999999</v>
      </c>
      <c r="AW372" s="70">
        <f>A125575512F_Latest</f>
        <v>0.44400000000000001</v>
      </c>
      <c r="AX372" s="70">
        <f>A125567088F_Latest</f>
        <v>1.431</v>
      </c>
      <c r="AY372" s="70">
        <f>A125567089J_Latest</f>
        <v>11.048</v>
      </c>
      <c r="AZ372" s="70">
        <f>A125568648K_Latest</f>
        <v>0.24099999999999999</v>
      </c>
      <c r="BA372" s="70">
        <f>A125563032W_Latest</f>
        <v>0.30299999999999999</v>
      </c>
      <c r="BB372" s="70">
        <f>A125571456A_Latest</f>
        <v>0.64600000000000002</v>
      </c>
      <c r="BC372" s="70">
        <f>A125574264L_Latest</f>
        <v>1.8720000000000001</v>
      </c>
      <c r="BD372" s="70">
        <f>A125565840F_Latest</f>
        <v>3.0619999999999998</v>
      </c>
      <c r="BE372" s="70">
        <f>A125565841J_Latest</f>
        <v>52</v>
      </c>
    </row>
    <row r="373" spans="1:57" hidden="1">
      <c r="A373" s="52"/>
      <c r="B373" s="53" t="s">
        <v>12738</v>
      </c>
      <c r="C373" s="66">
        <v>165</v>
      </c>
      <c r="D373" s="70">
        <f>A125568440X_Latest</f>
        <v>14.999000000000001</v>
      </c>
      <c r="E373" s="70">
        <f>A125562824A_Latest</f>
        <v>17.785</v>
      </c>
      <c r="F373" s="70">
        <f>A125571248J_Latest</f>
        <v>37.359000000000002</v>
      </c>
      <c r="G373" s="70">
        <f>A125574056V_Latest</f>
        <v>43.908999999999999</v>
      </c>
      <c r="H373" s="70">
        <f>A125565632L_Latest</f>
        <v>114.05200000000001</v>
      </c>
      <c r="I373" s="70">
        <f>A125565633R_Latest</f>
        <v>26</v>
      </c>
      <c r="J373" s="70">
        <f>A125570312W_Latest</f>
        <v>5.48</v>
      </c>
      <c r="K373" s="70">
        <f>A125564696F_Latest</f>
        <v>3.1110000000000002</v>
      </c>
      <c r="L373" s="70">
        <f>A125573120J_Latest</f>
        <v>8.6869999999999994</v>
      </c>
      <c r="M373" s="70">
        <f>A125575928K_Latest</f>
        <v>10.093</v>
      </c>
      <c r="N373" s="70">
        <f>A125567504F_Latest</f>
        <v>27.370999999999999</v>
      </c>
      <c r="O373" s="70">
        <f>A125567505J_Latest</f>
        <v>26</v>
      </c>
      <c r="P373" s="70">
        <f>A125569064X_Latest</f>
        <v>5.6150000000000002</v>
      </c>
      <c r="Q373" s="70">
        <f>A125563448A_Latest</f>
        <v>5.7169999999999996</v>
      </c>
      <c r="R373" s="70">
        <f>A125571872L_Latest</f>
        <v>9.4030000000000005</v>
      </c>
      <c r="S373" s="70">
        <f>A125574680X_Latest</f>
        <v>20.390999999999998</v>
      </c>
      <c r="T373" s="70">
        <f>A125566256L_Latest</f>
        <v>41.125999999999998</v>
      </c>
      <c r="U373" s="70">
        <f>A125566257R_Latest</f>
        <v>41.991</v>
      </c>
      <c r="V373" s="70">
        <f>A125570624J_Latest</f>
        <v>2.0590000000000002</v>
      </c>
      <c r="W373" s="70">
        <f>A125565008J_Latest</f>
        <v>5.6219999999999999</v>
      </c>
      <c r="X373" s="70">
        <f>A125573432V_Latest</f>
        <v>10.507999999999999</v>
      </c>
      <c r="Y373" s="70">
        <f>A125576240F_Latest</f>
        <v>3.4689999999999999</v>
      </c>
      <c r="Z373" s="70">
        <f>A125567816T_Latest</f>
        <v>21.658000000000001</v>
      </c>
      <c r="AA373" s="70">
        <f>A125567817V_Latest</f>
        <v>13</v>
      </c>
      <c r="AB373" s="70">
        <f>A125570936V_Latest</f>
        <v>0.54400000000000004</v>
      </c>
      <c r="AC373" s="70">
        <f>A125565320A_Latest</f>
        <v>1.095</v>
      </c>
      <c r="AD373" s="70">
        <f>A125573744F_Latest</f>
        <v>2.008</v>
      </c>
      <c r="AE373" s="70">
        <f>A125576552T_Latest</f>
        <v>3.875</v>
      </c>
      <c r="AF373" s="70">
        <f>A125568128F_Latest</f>
        <v>7.5229999999999997</v>
      </c>
      <c r="AG373" s="70">
        <f>A125568129J_Latest</f>
        <v>51.643999999999998</v>
      </c>
      <c r="AH373" s="70">
        <f>A125569376K_Latest</f>
        <v>1.206</v>
      </c>
      <c r="AI373" s="70">
        <f>A125563760V_Latest</f>
        <v>0.45600000000000002</v>
      </c>
      <c r="AJ373" s="70">
        <f>A125572184A_Latest</f>
        <v>5.2850000000000001</v>
      </c>
      <c r="AK373" s="70">
        <f>A125574992K_Latest</f>
        <v>3.7389999999999999</v>
      </c>
      <c r="AL373" s="70">
        <f>A125566568X_Latest</f>
        <v>10.686999999999999</v>
      </c>
      <c r="AM373" s="70">
        <f>A125566569A_Latest</f>
        <v>26</v>
      </c>
      <c r="AN373" s="70">
        <f>A125569688W_Latest</f>
        <v>0</v>
      </c>
      <c r="AO373" s="70">
        <f>A125564072J_Latest</f>
        <v>1.2869999999999999</v>
      </c>
      <c r="AP373" s="70">
        <f>A125572496L_Latest</f>
        <v>1.0609999999999999</v>
      </c>
      <c r="AQ373" s="70">
        <f>A125575304L_Latest</f>
        <v>1.1719999999999999</v>
      </c>
      <c r="AR373" s="70">
        <f>A125566880T_Latest</f>
        <v>3.52</v>
      </c>
      <c r="AS373" s="70">
        <f>A125566881V_Latest</f>
        <v>16.763000000000002</v>
      </c>
      <c r="AT373" s="70">
        <f>A125570000K_Latest</f>
        <v>9.4E-2</v>
      </c>
      <c r="AU373" s="70">
        <f>A125564384V_Latest</f>
        <v>0.307</v>
      </c>
      <c r="AV373" s="70">
        <f>A125572808L_Latest</f>
        <v>0.223</v>
      </c>
      <c r="AW373" s="70">
        <f>A125575616X_Latest</f>
        <v>0.20200000000000001</v>
      </c>
      <c r="AX373" s="70">
        <f>A125567192F_Latest</f>
        <v>0.82699999999999996</v>
      </c>
      <c r="AY373" s="70">
        <f>A125567193J_Latest</f>
        <v>10.811</v>
      </c>
      <c r="AZ373" s="70">
        <f>A125568752K_Latest</f>
        <v>0</v>
      </c>
      <c r="BA373" s="70">
        <f>A125563136R_Latest</f>
        <v>0.19</v>
      </c>
      <c r="BB373" s="70">
        <f>A125571560A_Latest</f>
        <v>0.184</v>
      </c>
      <c r="BC373" s="70">
        <f>A125574368F_Latest</f>
        <v>0.96699999999999997</v>
      </c>
      <c r="BD373" s="70">
        <f>A125565944X_Latest</f>
        <v>1.341</v>
      </c>
      <c r="BE373" s="70">
        <f>A125565945A_Latest</f>
        <v>83.850999999999999</v>
      </c>
    </row>
    <row r="374" spans="1:57" hidden="1">
      <c r="A374" s="48" t="s">
        <v>12681</v>
      </c>
      <c r="B374" s="60"/>
      <c r="C374" s="66">
        <v>166</v>
      </c>
      <c r="D374" s="70">
        <f>A125568168X_Latest</f>
        <v>63.353000000000002</v>
      </c>
      <c r="E374" s="70">
        <f>A125562552J_Latest</f>
        <v>100.535</v>
      </c>
      <c r="F374" s="70">
        <f>A125570976L_Latest</f>
        <v>157.15199999999999</v>
      </c>
      <c r="G374" s="70">
        <f>A125573784X_Latest</f>
        <v>209.07400000000001</v>
      </c>
      <c r="H374" s="70">
        <f>A125565360V_Latest</f>
        <v>530.11400000000003</v>
      </c>
      <c r="I374" s="70">
        <f>A125565361W_Latest</f>
        <v>26</v>
      </c>
      <c r="J374" s="70">
        <f>A125570040C_Latest</f>
        <v>15.904999999999999</v>
      </c>
      <c r="K374" s="70">
        <f>A125564424A_Latest</f>
        <v>29.841000000000001</v>
      </c>
      <c r="L374" s="70">
        <f>A125572848F_Latest</f>
        <v>43.743000000000002</v>
      </c>
      <c r="M374" s="70">
        <f>A125575656T_Latest</f>
        <v>63.06</v>
      </c>
      <c r="N374" s="70">
        <f>A125567232L_Latest</f>
        <v>152.55000000000001</v>
      </c>
      <c r="O374" s="70">
        <f>A125567233R_Latest</f>
        <v>34</v>
      </c>
      <c r="P374" s="70">
        <f>A125568792C_Latest</f>
        <v>17.895</v>
      </c>
      <c r="Q374" s="70">
        <f>A125563176J_Latest</f>
        <v>20.657</v>
      </c>
      <c r="R374" s="70">
        <f>A125571600J_Latest</f>
        <v>46.19</v>
      </c>
      <c r="S374" s="70">
        <f>A125574408L_Latest</f>
        <v>62.237000000000002</v>
      </c>
      <c r="T374" s="70">
        <f>A125565984T_Latest</f>
        <v>146.97999999999999</v>
      </c>
      <c r="U374" s="70">
        <f>A125565985V_Latest</f>
        <v>28.445</v>
      </c>
      <c r="V374" s="70">
        <f>A125570352R_Latest</f>
        <v>13.423</v>
      </c>
      <c r="W374" s="70">
        <f>A125564736L_Latest</f>
        <v>25.401</v>
      </c>
      <c r="X374" s="70">
        <f>A125573160A_Latest</f>
        <v>33.723999999999997</v>
      </c>
      <c r="Y374" s="70">
        <f>A125575968C_Latest</f>
        <v>40.134999999999998</v>
      </c>
      <c r="Z374" s="70">
        <f>A125567544X_Latest</f>
        <v>112.682</v>
      </c>
      <c r="AA374" s="70">
        <f>A125567545A_Latest</f>
        <v>24.806000000000001</v>
      </c>
      <c r="AB374" s="70">
        <f>A125570664A_Latest</f>
        <v>4.66</v>
      </c>
      <c r="AC374" s="70">
        <f>A125565048A_Latest</f>
        <v>8.3580000000000005</v>
      </c>
      <c r="AD374" s="70">
        <f>A125573472L_Latest</f>
        <v>10.268000000000001</v>
      </c>
      <c r="AE374" s="70">
        <f>A125576280X_Latest</f>
        <v>15.173999999999999</v>
      </c>
      <c r="AF374" s="70">
        <f>A125567856K_Latest</f>
        <v>38.46</v>
      </c>
      <c r="AG374" s="70">
        <f>A125567857L_Latest</f>
        <v>26</v>
      </c>
      <c r="AH374" s="70">
        <f>A125569104F_Latest</f>
        <v>9.2230000000000008</v>
      </c>
      <c r="AI374" s="70">
        <f>A125563488V_Latest</f>
        <v>11.115</v>
      </c>
      <c r="AJ374" s="70">
        <f>A125571912V_Latest</f>
        <v>17.074000000000002</v>
      </c>
      <c r="AK374" s="70">
        <f>A125574720F_Latest</f>
        <v>20.094000000000001</v>
      </c>
      <c r="AL374" s="70">
        <f>A125566296F_Latest</f>
        <v>57.506999999999998</v>
      </c>
      <c r="AM374" s="70">
        <f>A125566297J_Latest</f>
        <v>26</v>
      </c>
      <c r="AN374" s="70">
        <f>A125569416T_Latest</f>
        <v>1.3460000000000001</v>
      </c>
      <c r="AO374" s="70">
        <f>A125563800A_Latest</f>
        <v>3.0739999999999998</v>
      </c>
      <c r="AP374" s="70">
        <f>A125572224J_Latest</f>
        <v>4.2050000000000001</v>
      </c>
      <c r="AQ374" s="70">
        <f>A125575032V_Latest</f>
        <v>4.1479999999999997</v>
      </c>
      <c r="AR374" s="70">
        <f>A125566608F_Latest</f>
        <v>12.773</v>
      </c>
      <c r="AS374" s="70">
        <f>A125566609J_Latest</f>
        <v>26</v>
      </c>
      <c r="AT374" s="70">
        <f>A125569728C_Latest</f>
        <v>0.16700000000000001</v>
      </c>
      <c r="AU374" s="70">
        <f>A125564112R_Latest</f>
        <v>1.276</v>
      </c>
      <c r="AV374" s="70">
        <f>A125572536V_Latest</f>
        <v>0.46700000000000003</v>
      </c>
      <c r="AW374" s="70">
        <f>A125575344F_Latest</f>
        <v>0.83499999999999996</v>
      </c>
      <c r="AX374" s="70">
        <f>A125566920X_Latest</f>
        <v>2.7450000000000001</v>
      </c>
      <c r="AY374" s="70">
        <f>A125566921A_Latest</f>
        <v>11.536</v>
      </c>
      <c r="AZ374" s="70">
        <f>A125568480T_Latest</f>
        <v>0.73399999999999999</v>
      </c>
      <c r="BA374" s="70">
        <f>A125562864V_Latest</f>
        <v>0.81299999999999994</v>
      </c>
      <c r="BB374" s="70">
        <f>A125571288A_Latest</f>
        <v>1.48</v>
      </c>
      <c r="BC374" s="70">
        <f>A125574096L_Latest</f>
        <v>3.391</v>
      </c>
      <c r="BD374" s="70">
        <f>A125565672F_Latest</f>
        <v>6.4189999999999996</v>
      </c>
      <c r="BE374" s="70">
        <f>A125565673J_Latest</f>
        <v>52</v>
      </c>
    </row>
    <row r="375" spans="1:57" hidden="1">
      <c r="A375" s="71"/>
      <c r="B375" s="72"/>
      <c r="C375" s="72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</row>
    <row r="376" spans="1:57" hidden="1">
      <c r="A376" s="71"/>
      <c r="B376" s="72"/>
      <c r="C376" s="72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</row>
    <row r="377" spans="1:57" hidden="1">
      <c r="A377" s="71"/>
      <c r="B377" s="72"/>
      <c r="C377" s="72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</row>
    <row r="378" spans="1:57" hidden="1">
      <c r="A378" s="65"/>
      <c r="B378" s="63"/>
      <c r="C378" s="63"/>
      <c r="D378" s="67">
        <v>1</v>
      </c>
      <c r="E378" s="67">
        <v>2</v>
      </c>
      <c r="F378" s="67">
        <v>3</v>
      </c>
      <c r="G378" s="67">
        <v>4</v>
      </c>
      <c r="H378" s="67">
        <v>5</v>
      </c>
      <c r="I378" s="67">
        <v>6</v>
      </c>
      <c r="J378" s="67">
        <v>7</v>
      </c>
      <c r="K378" s="67">
        <v>8</v>
      </c>
      <c r="L378" s="67">
        <v>9</v>
      </c>
      <c r="M378" s="67">
        <v>10</v>
      </c>
      <c r="N378" s="67">
        <v>11</v>
      </c>
      <c r="O378" s="67">
        <v>12</v>
      </c>
      <c r="P378" s="67">
        <v>13</v>
      </c>
      <c r="Q378" s="67">
        <v>14</v>
      </c>
      <c r="R378" s="67">
        <v>15</v>
      </c>
      <c r="S378" s="67">
        <v>16</v>
      </c>
      <c r="T378" s="67">
        <v>17</v>
      </c>
      <c r="U378" s="67">
        <v>18</v>
      </c>
      <c r="V378" s="67">
        <v>19</v>
      </c>
      <c r="W378" s="67">
        <v>20</v>
      </c>
      <c r="X378" s="67">
        <v>21</v>
      </c>
      <c r="Y378" s="67">
        <v>22</v>
      </c>
      <c r="Z378" s="67">
        <v>23</v>
      </c>
      <c r="AA378" s="67">
        <v>24</v>
      </c>
      <c r="AB378" s="67">
        <v>25</v>
      </c>
      <c r="AC378" s="67">
        <v>26</v>
      </c>
      <c r="AD378" s="67">
        <v>27</v>
      </c>
      <c r="AE378" s="67">
        <v>28</v>
      </c>
      <c r="AF378" s="67">
        <v>29</v>
      </c>
      <c r="AG378" s="67">
        <v>30</v>
      </c>
      <c r="AH378" s="67">
        <v>31</v>
      </c>
      <c r="AI378" s="67">
        <v>32</v>
      </c>
      <c r="AJ378" s="67">
        <v>33</v>
      </c>
      <c r="AK378" s="67">
        <v>34</v>
      </c>
      <c r="AL378" s="67">
        <v>35</v>
      </c>
      <c r="AM378" s="67">
        <v>36</v>
      </c>
      <c r="AN378" s="67">
        <v>37</v>
      </c>
      <c r="AO378" s="67">
        <v>38</v>
      </c>
      <c r="AP378" s="67">
        <v>39</v>
      </c>
      <c r="AQ378" s="67">
        <v>40</v>
      </c>
      <c r="AR378" s="67">
        <v>41</v>
      </c>
      <c r="AS378" s="67">
        <v>42</v>
      </c>
      <c r="AT378" s="67">
        <v>43</v>
      </c>
      <c r="AU378" s="67">
        <v>44</v>
      </c>
      <c r="AV378" s="67">
        <v>45</v>
      </c>
      <c r="AW378" s="67">
        <v>46</v>
      </c>
      <c r="AX378" s="67">
        <v>47</v>
      </c>
      <c r="AY378" s="67">
        <v>48</v>
      </c>
      <c r="AZ378" s="67">
        <v>49</v>
      </c>
      <c r="BA378" s="67">
        <v>50</v>
      </c>
      <c r="BB378" s="67">
        <v>51</v>
      </c>
      <c r="BC378" s="67">
        <v>52</v>
      </c>
      <c r="BD378" s="67">
        <v>53</v>
      </c>
      <c r="BE378" s="67">
        <v>54</v>
      </c>
    </row>
    <row r="379" spans="1:57" ht="15" hidden="1" customHeight="1">
      <c r="A379" s="36"/>
      <c r="B379" s="36"/>
      <c r="C379" s="36"/>
      <c r="D379" s="88" t="s">
        <v>12673</v>
      </c>
      <c r="E379" s="88"/>
      <c r="F379" s="88"/>
      <c r="G379" s="88"/>
      <c r="H379" s="88"/>
      <c r="I379" s="88"/>
      <c r="J379" s="88" t="s">
        <v>12686</v>
      </c>
      <c r="K379" s="88"/>
      <c r="L379" s="88"/>
      <c r="M379" s="88"/>
      <c r="N379" s="88"/>
      <c r="O379" s="88"/>
      <c r="P379" s="88" t="s">
        <v>12687</v>
      </c>
      <c r="Q379" s="88"/>
      <c r="R379" s="88"/>
      <c r="S379" s="88"/>
      <c r="T379" s="88"/>
      <c r="U379" s="88"/>
      <c r="V379" s="88" t="s">
        <v>12688</v>
      </c>
      <c r="W379" s="88"/>
      <c r="X379" s="88"/>
      <c r="Y379" s="88"/>
      <c r="Z379" s="88"/>
      <c r="AA379" s="88"/>
      <c r="AB379" s="88" t="s">
        <v>12689</v>
      </c>
      <c r="AC379" s="88"/>
      <c r="AD379" s="88"/>
      <c r="AE379" s="88"/>
      <c r="AF379" s="88"/>
      <c r="AG379" s="88"/>
      <c r="AH379" s="88" t="s">
        <v>12690</v>
      </c>
      <c r="AI379" s="88"/>
      <c r="AJ379" s="88"/>
      <c r="AK379" s="88"/>
      <c r="AL379" s="88"/>
      <c r="AM379" s="88"/>
      <c r="AN379" s="88" t="s">
        <v>12691</v>
      </c>
      <c r="AO379" s="88"/>
      <c r="AP379" s="88"/>
      <c r="AQ379" s="88"/>
      <c r="AR379" s="88"/>
      <c r="AS379" s="88"/>
      <c r="AT379" s="88" t="s">
        <v>12692</v>
      </c>
      <c r="AU379" s="88"/>
      <c r="AV379" s="88"/>
      <c r="AW379" s="88"/>
      <c r="AX379" s="88"/>
      <c r="AY379" s="88"/>
      <c r="AZ379" s="89" t="s">
        <v>12741</v>
      </c>
      <c r="BA379" s="89"/>
      <c r="BB379" s="89"/>
      <c r="BC379" s="89"/>
      <c r="BD379" s="89"/>
      <c r="BE379" s="89"/>
    </row>
    <row r="380" spans="1:57" ht="15" hidden="1" customHeight="1">
      <c r="A380" s="36"/>
      <c r="B380" s="36"/>
      <c r="C380" s="36"/>
      <c r="D380" s="86" t="s">
        <v>12675</v>
      </c>
      <c r="E380" s="86"/>
      <c r="F380" s="86"/>
      <c r="G380" s="86"/>
      <c r="H380" s="86"/>
      <c r="I380" s="90" t="s">
        <v>12676</v>
      </c>
      <c r="J380" s="86" t="s">
        <v>12675</v>
      </c>
      <c r="K380" s="86"/>
      <c r="L380" s="86"/>
      <c r="M380" s="86"/>
      <c r="N380" s="86"/>
      <c r="O380" s="90" t="s">
        <v>12676</v>
      </c>
      <c r="P380" s="86" t="s">
        <v>12675</v>
      </c>
      <c r="Q380" s="86"/>
      <c r="R380" s="86"/>
      <c r="S380" s="86"/>
      <c r="T380" s="86"/>
      <c r="U380" s="90" t="s">
        <v>12676</v>
      </c>
      <c r="V380" s="86" t="s">
        <v>12675</v>
      </c>
      <c r="W380" s="86"/>
      <c r="X380" s="86"/>
      <c r="Y380" s="86"/>
      <c r="Z380" s="86"/>
      <c r="AA380" s="90" t="s">
        <v>12676</v>
      </c>
      <c r="AB380" s="86" t="s">
        <v>12675</v>
      </c>
      <c r="AC380" s="86"/>
      <c r="AD380" s="86"/>
      <c r="AE380" s="86"/>
      <c r="AF380" s="86"/>
      <c r="AG380" s="90" t="s">
        <v>12676</v>
      </c>
      <c r="AH380" s="86" t="s">
        <v>12675</v>
      </c>
      <c r="AI380" s="86"/>
      <c r="AJ380" s="86"/>
      <c r="AK380" s="86"/>
      <c r="AL380" s="86"/>
      <c r="AM380" s="90" t="s">
        <v>12676</v>
      </c>
      <c r="AN380" s="86" t="s">
        <v>12675</v>
      </c>
      <c r="AO380" s="86"/>
      <c r="AP380" s="86"/>
      <c r="AQ380" s="86"/>
      <c r="AR380" s="86"/>
      <c r="AS380" s="90" t="s">
        <v>12676</v>
      </c>
      <c r="AT380" s="86" t="s">
        <v>12675</v>
      </c>
      <c r="AU380" s="86"/>
      <c r="AV380" s="86"/>
      <c r="AW380" s="86"/>
      <c r="AX380" s="86"/>
      <c r="AY380" s="90" t="s">
        <v>12676</v>
      </c>
      <c r="AZ380" s="86" t="s">
        <v>12675</v>
      </c>
      <c r="BA380" s="86"/>
      <c r="BB380" s="86"/>
      <c r="BC380" s="86"/>
      <c r="BD380" s="86"/>
      <c r="BE380" s="90" t="s">
        <v>12676</v>
      </c>
    </row>
    <row r="381" spans="1:57" ht="33.75" hidden="1">
      <c r="A381" s="36"/>
      <c r="B381" s="36"/>
      <c r="C381" s="36"/>
      <c r="D381" s="43" t="s">
        <v>12677</v>
      </c>
      <c r="E381" s="43" t="s">
        <v>12678</v>
      </c>
      <c r="F381" s="43" t="s">
        <v>12679</v>
      </c>
      <c r="G381" s="43" t="s">
        <v>12680</v>
      </c>
      <c r="H381" s="42" t="s">
        <v>12681</v>
      </c>
      <c r="I381" s="87"/>
      <c r="J381" s="43" t="s">
        <v>12677</v>
      </c>
      <c r="K381" s="43" t="s">
        <v>12678</v>
      </c>
      <c r="L381" s="43" t="s">
        <v>12679</v>
      </c>
      <c r="M381" s="43" t="s">
        <v>12680</v>
      </c>
      <c r="N381" s="42" t="s">
        <v>12681</v>
      </c>
      <c r="O381" s="87"/>
      <c r="P381" s="43" t="s">
        <v>12677</v>
      </c>
      <c r="Q381" s="43" t="s">
        <v>12678</v>
      </c>
      <c r="R381" s="43" t="s">
        <v>12679</v>
      </c>
      <c r="S381" s="43" t="s">
        <v>12680</v>
      </c>
      <c r="T381" s="42" t="s">
        <v>12681</v>
      </c>
      <c r="U381" s="87"/>
      <c r="V381" s="43" t="s">
        <v>12677</v>
      </c>
      <c r="W381" s="43" t="s">
        <v>12678</v>
      </c>
      <c r="X381" s="43" t="s">
        <v>12679</v>
      </c>
      <c r="Y381" s="43" t="s">
        <v>12680</v>
      </c>
      <c r="Z381" s="42" t="s">
        <v>12681</v>
      </c>
      <c r="AA381" s="87"/>
      <c r="AB381" s="43" t="s">
        <v>12677</v>
      </c>
      <c r="AC381" s="43" t="s">
        <v>12678</v>
      </c>
      <c r="AD381" s="43" t="s">
        <v>12679</v>
      </c>
      <c r="AE381" s="43" t="s">
        <v>12680</v>
      </c>
      <c r="AF381" s="42" t="s">
        <v>12681</v>
      </c>
      <c r="AG381" s="87"/>
      <c r="AH381" s="43" t="s">
        <v>12677</v>
      </c>
      <c r="AI381" s="43" t="s">
        <v>12678</v>
      </c>
      <c r="AJ381" s="43" t="s">
        <v>12679</v>
      </c>
      <c r="AK381" s="43" t="s">
        <v>12680</v>
      </c>
      <c r="AL381" s="42" t="s">
        <v>12681</v>
      </c>
      <c r="AM381" s="87"/>
      <c r="AN381" s="43" t="s">
        <v>12677</v>
      </c>
      <c r="AO381" s="43" t="s">
        <v>12678</v>
      </c>
      <c r="AP381" s="43" t="s">
        <v>12679</v>
      </c>
      <c r="AQ381" s="43" t="s">
        <v>12680</v>
      </c>
      <c r="AR381" s="42" t="s">
        <v>12681</v>
      </c>
      <c r="AS381" s="87"/>
      <c r="AT381" s="43" t="s">
        <v>12677</v>
      </c>
      <c r="AU381" s="43" t="s">
        <v>12678</v>
      </c>
      <c r="AV381" s="43" t="s">
        <v>12679</v>
      </c>
      <c r="AW381" s="43" t="s">
        <v>12680</v>
      </c>
      <c r="AX381" s="42" t="s">
        <v>12681</v>
      </c>
      <c r="AY381" s="87"/>
      <c r="AZ381" s="43" t="s">
        <v>12677</v>
      </c>
      <c r="BA381" s="43" t="s">
        <v>12678</v>
      </c>
      <c r="BB381" s="43" t="s">
        <v>12679</v>
      </c>
      <c r="BC381" s="43" t="s">
        <v>12680</v>
      </c>
      <c r="BD381" s="42" t="s">
        <v>12681</v>
      </c>
      <c r="BE381" s="87"/>
    </row>
    <row r="382" spans="1:57" hidden="1">
      <c r="A382" s="36"/>
      <c r="B382" s="36"/>
      <c r="C382" s="36"/>
      <c r="D382" s="44" t="s">
        <v>12682</v>
      </c>
      <c r="E382" s="44" t="s">
        <v>12682</v>
      </c>
      <c r="F382" s="44" t="s">
        <v>12682</v>
      </c>
      <c r="G382" s="44" t="s">
        <v>12682</v>
      </c>
      <c r="H382" s="44" t="s">
        <v>12682</v>
      </c>
      <c r="I382" s="44" t="s">
        <v>12683</v>
      </c>
      <c r="J382" s="44" t="s">
        <v>12682</v>
      </c>
      <c r="K382" s="44" t="s">
        <v>12682</v>
      </c>
      <c r="L382" s="44" t="s">
        <v>12682</v>
      </c>
      <c r="M382" s="44" t="s">
        <v>12682</v>
      </c>
      <c r="N382" s="44" t="s">
        <v>12682</v>
      </c>
      <c r="O382" s="44" t="s">
        <v>12683</v>
      </c>
      <c r="P382" s="44" t="s">
        <v>12682</v>
      </c>
      <c r="Q382" s="44" t="s">
        <v>12682</v>
      </c>
      <c r="R382" s="44" t="s">
        <v>12682</v>
      </c>
      <c r="S382" s="44" t="s">
        <v>12682</v>
      </c>
      <c r="T382" s="44" t="s">
        <v>12682</v>
      </c>
      <c r="U382" s="44" t="s">
        <v>12683</v>
      </c>
      <c r="V382" s="44" t="s">
        <v>12682</v>
      </c>
      <c r="W382" s="44" t="s">
        <v>12682</v>
      </c>
      <c r="X382" s="44" t="s">
        <v>12682</v>
      </c>
      <c r="Y382" s="44" t="s">
        <v>12682</v>
      </c>
      <c r="Z382" s="44" t="s">
        <v>12682</v>
      </c>
      <c r="AA382" s="44" t="s">
        <v>12683</v>
      </c>
      <c r="AB382" s="44" t="s">
        <v>12682</v>
      </c>
      <c r="AC382" s="44" t="s">
        <v>12682</v>
      </c>
      <c r="AD382" s="44" t="s">
        <v>12682</v>
      </c>
      <c r="AE382" s="44" t="s">
        <v>12682</v>
      </c>
      <c r="AF382" s="44" t="s">
        <v>12682</v>
      </c>
      <c r="AG382" s="44" t="s">
        <v>12683</v>
      </c>
      <c r="AH382" s="44" t="s">
        <v>12682</v>
      </c>
      <c r="AI382" s="44" t="s">
        <v>12682</v>
      </c>
      <c r="AJ382" s="44" t="s">
        <v>12682</v>
      </c>
      <c r="AK382" s="44" t="s">
        <v>12682</v>
      </c>
      <c r="AL382" s="44" t="s">
        <v>12682</v>
      </c>
      <c r="AM382" s="44" t="s">
        <v>12683</v>
      </c>
      <c r="AN382" s="44" t="s">
        <v>12682</v>
      </c>
      <c r="AO382" s="44" t="s">
        <v>12682</v>
      </c>
      <c r="AP382" s="44" t="s">
        <v>12682</v>
      </c>
      <c r="AQ382" s="44" t="s">
        <v>12682</v>
      </c>
      <c r="AR382" s="44" t="s">
        <v>12682</v>
      </c>
      <c r="AS382" s="44" t="s">
        <v>12683</v>
      </c>
      <c r="AT382" s="44" t="s">
        <v>12682</v>
      </c>
      <c r="AU382" s="44" t="s">
        <v>12682</v>
      </c>
      <c r="AV382" s="44" t="s">
        <v>12682</v>
      </c>
      <c r="AW382" s="44" t="s">
        <v>12682</v>
      </c>
      <c r="AX382" s="44" t="s">
        <v>12682</v>
      </c>
      <c r="AY382" s="44" t="s">
        <v>12683</v>
      </c>
      <c r="AZ382" s="44" t="s">
        <v>12682</v>
      </c>
      <c r="BA382" s="44" t="s">
        <v>12682</v>
      </c>
      <c r="BB382" s="44" t="s">
        <v>12682</v>
      </c>
      <c r="BC382" s="44" t="s">
        <v>12682</v>
      </c>
      <c r="BD382" s="44" t="s">
        <v>12682</v>
      </c>
      <c r="BE382" s="44" t="s">
        <v>12683</v>
      </c>
    </row>
    <row r="383" spans="1:57" hidden="1">
      <c r="A383" s="45" t="s">
        <v>12684</v>
      </c>
      <c r="B383" s="46"/>
      <c r="C383" s="36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</row>
    <row r="384" spans="1:57" hidden="1">
      <c r="A384" s="48" t="s">
        <v>12685</v>
      </c>
      <c r="B384" s="49"/>
      <c r="C384" s="36"/>
      <c r="D384" s="44"/>
      <c r="E384" s="44"/>
      <c r="F384" s="44"/>
      <c r="G384" s="47"/>
      <c r="H384" s="47"/>
      <c r="I384" s="69"/>
      <c r="J384" s="44"/>
      <c r="K384" s="44"/>
      <c r="L384" s="44"/>
      <c r="M384" s="47"/>
      <c r="N384" s="47"/>
      <c r="O384" s="69"/>
      <c r="P384" s="44"/>
      <c r="Q384" s="44"/>
      <c r="R384" s="44"/>
      <c r="S384" s="44"/>
      <c r="T384" s="47"/>
      <c r="U384" s="69"/>
      <c r="V384" s="44"/>
      <c r="W384" s="44"/>
      <c r="X384" s="44"/>
      <c r="Y384" s="44"/>
      <c r="Z384" s="47"/>
      <c r="AA384" s="69"/>
      <c r="AB384" s="44"/>
      <c r="AC384" s="44"/>
      <c r="AD384" s="44"/>
      <c r="AE384" s="44"/>
      <c r="AF384" s="47"/>
      <c r="AG384" s="69"/>
      <c r="AH384" s="44"/>
      <c r="AI384" s="44"/>
      <c r="AJ384" s="44"/>
      <c r="AK384" s="44"/>
      <c r="AL384" s="47"/>
      <c r="AM384" s="69"/>
      <c r="AN384" s="44"/>
      <c r="AO384" s="44"/>
      <c r="AP384" s="44"/>
      <c r="AQ384" s="44"/>
      <c r="AR384" s="47"/>
      <c r="AS384" s="69"/>
      <c r="AT384" s="44"/>
      <c r="AU384" s="44"/>
      <c r="AV384" s="44"/>
      <c r="AW384" s="44"/>
      <c r="AX384" s="47"/>
      <c r="AY384" s="69"/>
      <c r="AZ384" s="44"/>
      <c r="BA384" s="44"/>
      <c r="BB384" s="44"/>
      <c r="BC384" s="47"/>
      <c r="BD384" s="69"/>
    </row>
    <row r="385" spans="1:57" hidden="1">
      <c r="A385" s="52"/>
      <c r="B385" s="53" t="s">
        <v>12686</v>
      </c>
      <c r="C385" s="66">
        <v>1</v>
      </c>
      <c r="D385" s="54" t="s">
        <v>1468</v>
      </c>
      <c r="E385" s="54" t="s">
        <v>1471</v>
      </c>
      <c r="F385" s="54" t="s">
        <v>1474</v>
      </c>
      <c r="G385" s="54" t="s">
        <v>1477</v>
      </c>
      <c r="H385" s="54" t="s">
        <v>1465</v>
      </c>
      <c r="I385" s="54" t="s">
        <v>1480</v>
      </c>
      <c r="J385" s="54" t="s">
        <v>1468</v>
      </c>
      <c r="K385" s="54" t="s">
        <v>1471</v>
      </c>
      <c r="L385" s="54" t="s">
        <v>1474</v>
      </c>
      <c r="M385" s="54" t="s">
        <v>1477</v>
      </c>
      <c r="N385" s="54" t="s">
        <v>1465</v>
      </c>
      <c r="O385" s="54" t="s">
        <v>1480</v>
      </c>
      <c r="AZ385" s="70"/>
      <c r="BA385" s="70"/>
      <c r="BB385" s="70"/>
      <c r="BC385" s="70"/>
      <c r="BD385" s="70"/>
    </row>
    <row r="386" spans="1:57" hidden="1">
      <c r="A386" s="52"/>
      <c r="B386" s="53" t="s">
        <v>12687</v>
      </c>
      <c r="C386" s="66">
        <v>2</v>
      </c>
      <c r="D386" s="54" t="s">
        <v>2920</v>
      </c>
      <c r="E386" s="54" t="s">
        <v>2923</v>
      </c>
      <c r="F386" s="54" t="s">
        <v>2926</v>
      </c>
      <c r="G386" s="54" t="s">
        <v>2929</v>
      </c>
      <c r="H386" s="54" t="s">
        <v>2917</v>
      </c>
      <c r="I386" s="54" t="s">
        <v>2932</v>
      </c>
      <c r="P386" s="54" t="s">
        <v>2920</v>
      </c>
      <c r="Q386" s="54" t="s">
        <v>2923</v>
      </c>
      <c r="R386" s="54" t="s">
        <v>2926</v>
      </c>
      <c r="S386" s="54" t="s">
        <v>2929</v>
      </c>
      <c r="T386" s="54" t="s">
        <v>2917</v>
      </c>
      <c r="U386" s="54" t="s">
        <v>2932</v>
      </c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</row>
    <row r="387" spans="1:57" hidden="1">
      <c r="A387" s="52"/>
      <c r="B387" s="53" t="s">
        <v>12688</v>
      </c>
      <c r="C387" s="66">
        <v>3</v>
      </c>
      <c r="D387" s="54" t="s">
        <v>4372</v>
      </c>
      <c r="E387" s="54" t="s">
        <v>4375</v>
      </c>
      <c r="F387" s="54" t="s">
        <v>4378</v>
      </c>
      <c r="G387" s="54" t="s">
        <v>4381</v>
      </c>
      <c r="H387" s="54" t="s">
        <v>4369</v>
      </c>
      <c r="I387" s="54" t="s">
        <v>4384</v>
      </c>
      <c r="V387" s="54" t="s">
        <v>4372</v>
      </c>
      <c r="W387" s="54" t="s">
        <v>4375</v>
      </c>
      <c r="X387" s="54" t="s">
        <v>4378</v>
      </c>
      <c r="Y387" s="54" t="s">
        <v>4381</v>
      </c>
      <c r="Z387" s="54" t="s">
        <v>4369</v>
      </c>
      <c r="AA387" s="54" t="s">
        <v>4384</v>
      </c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</row>
    <row r="388" spans="1:57" hidden="1">
      <c r="A388" s="52"/>
      <c r="B388" s="53" t="s">
        <v>12689</v>
      </c>
      <c r="C388" s="66">
        <v>4</v>
      </c>
      <c r="D388" s="54" t="s">
        <v>5824</v>
      </c>
      <c r="E388" s="54" t="s">
        <v>5827</v>
      </c>
      <c r="F388" s="54" t="s">
        <v>5830</v>
      </c>
      <c r="G388" s="54" t="s">
        <v>5833</v>
      </c>
      <c r="H388" s="54" t="s">
        <v>5821</v>
      </c>
      <c r="I388" s="54" t="s">
        <v>5836</v>
      </c>
      <c r="AB388" s="54" t="s">
        <v>5824</v>
      </c>
      <c r="AC388" s="54" t="s">
        <v>5827</v>
      </c>
      <c r="AD388" s="54" t="s">
        <v>5830</v>
      </c>
      <c r="AE388" s="54" t="s">
        <v>5833</v>
      </c>
      <c r="AF388" s="54" t="s">
        <v>5821</v>
      </c>
      <c r="AG388" s="54" t="s">
        <v>5836</v>
      </c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</row>
    <row r="389" spans="1:57" hidden="1">
      <c r="A389" s="52"/>
      <c r="B389" s="53" t="s">
        <v>12690</v>
      </c>
      <c r="C389" s="66">
        <v>5</v>
      </c>
      <c r="D389" s="54" t="s">
        <v>7276</v>
      </c>
      <c r="E389" s="54" t="s">
        <v>7279</v>
      </c>
      <c r="F389" s="54" t="s">
        <v>7282</v>
      </c>
      <c r="G389" s="54" t="s">
        <v>7285</v>
      </c>
      <c r="H389" s="54" t="s">
        <v>7273</v>
      </c>
      <c r="I389" s="54" t="s">
        <v>7288</v>
      </c>
      <c r="AH389" s="54" t="s">
        <v>7276</v>
      </c>
      <c r="AI389" s="54" t="s">
        <v>7279</v>
      </c>
      <c r="AJ389" s="54" t="s">
        <v>7282</v>
      </c>
      <c r="AK389" s="54" t="s">
        <v>7285</v>
      </c>
      <c r="AL389" s="54" t="s">
        <v>7273</v>
      </c>
      <c r="AM389" s="54" t="s">
        <v>7288</v>
      </c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</row>
    <row r="390" spans="1:57" hidden="1">
      <c r="A390" s="52"/>
      <c r="B390" s="53" t="s">
        <v>12691</v>
      </c>
      <c r="C390" s="66">
        <v>6</v>
      </c>
      <c r="D390" s="54" t="s">
        <v>8478</v>
      </c>
      <c r="E390" s="54" t="s">
        <v>8481</v>
      </c>
      <c r="F390" s="54" t="s">
        <v>8484</v>
      </c>
      <c r="G390" s="54" t="s">
        <v>8487</v>
      </c>
      <c r="H390" s="54" t="s">
        <v>8475</v>
      </c>
      <c r="I390" s="54" t="s">
        <v>8490</v>
      </c>
      <c r="AN390" s="54" t="s">
        <v>8478</v>
      </c>
      <c r="AO390" s="54" t="s">
        <v>8481</v>
      </c>
      <c r="AP390" s="54" t="s">
        <v>8484</v>
      </c>
      <c r="AQ390" s="54" t="s">
        <v>8487</v>
      </c>
      <c r="AR390" s="54" t="s">
        <v>8475</v>
      </c>
      <c r="AS390" s="54" t="s">
        <v>8490</v>
      </c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</row>
    <row r="391" spans="1:57" hidden="1">
      <c r="A391" s="52"/>
      <c r="B391" s="53" t="s">
        <v>12692</v>
      </c>
      <c r="C391" s="66">
        <v>7</v>
      </c>
      <c r="D391" s="54" t="s">
        <v>9930</v>
      </c>
      <c r="E391" s="54" t="s">
        <v>9933</v>
      </c>
      <c r="F391" s="54" t="s">
        <v>9936</v>
      </c>
      <c r="G391" s="54" t="s">
        <v>9939</v>
      </c>
      <c r="H391" s="54" t="s">
        <v>9927</v>
      </c>
      <c r="I391" s="54" t="s">
        <v>9942</v>
      </c>
      <c r="AT391" s="54" t="s">
        <v>9930</v>
      </c>
      <c r="AU391" s="54" t="s">
        <v>9933</v>
      </c>
      <c r="AV391" s="54" t="s">
        <v>9936</v>
      </c>
      <c r="AW391" s="54" t="s">
        <v>9939</v>
      </c>
      <c r="AX391" s="54" t="s">
        <v>9927</v>
      </c>
      <c r="AY391" s="54" t="s">
        <v>9942</v>
      </c>
      <c r="AZ391" s="70"/>
      <c r="BA391" s="70"/>
      <c r="BB391" s="70"/>
      <c r="BC391" s="70"/>
      <c r="BD391" s="70"/>
    </row>
    <row r="392" spans="1:57" hidden="1">
      <c r="A392" s="52"/>
      <c r="B392" s="53" t="s">
        <v>12693</v>
      </c>
      <c r="C392" s="66">
        <v>8</v>
      </c>
      <c r="D392" s="54" t="s">
        <v>11382</v>
      </c>
      <c r="E392" s="54" t="s">
        <v>11385</v>
      </c>
      <c r="F392" s="54" t="s">
        <v>11388</v>
      </c>
      <c r="G392" s="54" t="s">
        <v>11391</v>
      </c>
      <c r="H392" s="54" t="s">
        <v>11379</v>
      </c>
      <c r="I392" s="54" t="s">
        <v>11394</v>
      </c>
      <c r="AZ392" s="54" t="s">
        <v>11382</v>
      </c>
      <c r="BA392" s="54" t="s">
        <v>11385</v>
      </c>
      <c r="BB392" s="54" t="s">
        <v>11388</v>
      </c>
      <c r="BC392" s="54" t="s">
        <v>11391</v>
      </c>
      <c r="BD392" s="54" t="s">
        <v>11379</v>
      </c>
      <c r="BE392" s="54" t="s">
        <v>11394</v>
      </c>
    </row>
    <row r="393" spans="1:57" hidden="1">
      <c r="A393" s="48" t="s">
        <v>12694</v>
      </c>
      <c r="B393" s="55"/>
      <c r="C393" s="66">
        <v>9</v>
      </c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</row>
    <row r="394" spans="1:57" hidden="1">
      <c r="A394" s="48"/>
      <c r="B394" s="53" t="s">
        <v>12695</v>
      </c>
      <c r="C394" s="66">
        <v>10</v>
      </c>
      <c r="D394" s="54" t="s">
        <v>284</v>
      </c>
      <c r="E394" s="54" t="s">
        <v>287</v>
      </c>
      <c r="F394" s="54" t="s">
        <v>290</v>
      </c>
      <c r="G394" s="54" t="s">
        <v>293</v>
      </c>
      <c r="H394" s="54" t="s">
        <v>281</v>
      </c>
      <c r="I394" s="54" t="s">
        <v>296</v>
      </c>
      <c r="J394" s="54" t="s">
        <v>1486</v>
      </c>
      <c r="K394" s="54" t="s">
        <v>1489</v>
      </c>
      <c r="L394" s="54" t="s">
        <v>1492</v>
      </c>
      <c r="M394" s="54" t="s">
        <v>1495</v>
      </c>
      <c r="N394" s="54" t="s">
        <v>1483</v>
      </c>
      <c r="O394" s="54" t="s">
        <v>1498</v>
      </c>
      <c r="P394" s="54" t="s">
        <v>2938</v>
      </c>
      <c r="Q394" s="54" t="s">
        <v>2941</v>
      </c>
      <c r="R394" s="54" t="s">
        <v>2944</v>
      </c>
      <c r="S394" s="54" t="s">
        <v>2947</v>
      </c>
      <c r="T394" s="54" t="s">
        <v>2935</v>
      </c>
      <c r="U394" s="54" t="s">
        <v>2950</v>
      </c>
      <c r="V394" s="54" t="s">
        <v>4390</v>
      </c>
      <c r="W394" s="54" t="s">
        <v>4393</v>
      </c>
      <c r="X394" s="54" t="s">
        <v>4396</v>
      </c>
      <c r="Y394" s="54" t="s">
        <v>4399</v>
      </c>
      <c r="Z394" s="54" t="s">
        <v>4387</v>
      </c>
      <c r="AA394" s="54" t="s">
        <v>4402</v>
      </c>
      <c r="AB394" s="54" t="s">
        <v>5842</v>
      </c>
      <c r="AC394" s="54" t="s">
        <v>5845</v>
      </c>
      <c r="AD394" s="54" t="s">
        <v>5848</v>
      </c>
      <c r="AE394" s="54" t="s">
        <v>5851</v>
      </c>
      <c r="AF394" s="54" t="s">
        <v>5839</v>
      </c>
      <c r="AG394" s="54" t="s">
        <v>5854</v>
      </c>
      <c r="AH394" s="54" t="s">
        <v>7294</v>
      </c>
      <c r="AI394" s="54" t="s">
        <v>7297</v>
      </c>
      <c r="AJ394" s="54" t="s">
        <v>7300</v>
      </c>
      <c r="AK394" s="54" t="s">
        <v>7303</v>
      </c>
      <c r="AL394" s="54" t="s">
        <v>7291</v>
      </c>
      <c r="AM394" s="54" t="s">
        <v>7306</v>
      </c>
      <c r="AN394" s="54" t="s">
        <v>8496</v>
      </c>
      <c r="AO394" s="54" t="s">
        <v>8499</v>
      </c>
      <c r="AP394" s="54" t="s">
        <v>8502</v>
      </c>
      <c r="AQ394" s="54" t="s">
        <v>8505</v>
      </c>
      <c r="AR394" s="54" t="s">
        <v>8493</v>
      </c>
      <c r="AS394" s="54" t="s">
        <v>8508</v>
      </c>
      <c r="AT394" s="54" t="s">
        <v>9948</v>
      </c>
      <c r="AU394" s="54" t="s">
        <v>9951</v>
      </c>
      <c r="AV394" s="54" t="s">
        <v>9954</v>
      </c>
      <c r="AW394" s="54" t="s">
        <v>9957</v>
      </c>
      <c r="AX394" s="54" t="s">
        <v>9945</v>
      </c>
      <c r="AY394" s="54" t="s">
        <v>9960</v>
      </c>
      <c r="AZ394" s="54" t="s">
        <v>11400</v>
      </c>
      <c r="BA394" s="54" t="s">
        <v>11403</v>
      </c>
      <c r="BB394" s="54" t="s">
        <v>11406</v>
      </c>
      <c r="BC394" s="54" t="s">
        <v>11409</v>
      </c>
      <c r="BD394" s="54" t="s">
        <v>11397</v>
      </c>
      <c r="BE394" s="54" t="s">
        <v>11412</v>
      </c>
    </row>
    <row r="395" spans="1:57" hidden="1">
      <c r="A395" s="52"/>
      <c r="B395" s="56" t="s">
        <v>12696</v>
      </c>
      <c r="C395" s="66">
        <v>11</v>
      </c>
      <c r="D395" s="54" t="s">
        <v>302</v>
      </c>
      <c r="E395" s="54" t="s">
        <v>305</v>
      </c>
      <c r="F395" s="54" t="s">
        <v>308</v>
      </c>
      <c r="G395" s="54" t="s">
        <v>311</v>
      </c>
      <c r="H395" s="54" t="s">
        <v>299</v>
      </c>
      <c r="I395" s="54" t="s">
        <v>314</v>
      </c>
      <c r="J395" s="54" t="s">
        <v>1504</v>
      </c>
      <c r="K395" s="54" t="s">
        <v>1507</v>
      </c>
      <c r="L395" s="54" t="s">
        <v>1510</v>
      </c>
      <c r="M395" s="54" t="s">
        <v>1763</v>
      </c>
      <c r="N395" s="54" t="s">
        <v>1501</v>
      </c>
      <c r="O395" s="54" t="s">
        <v>1766</v>
      </c>
      <c r="P395" s="54" t="s">
        <v>2956</v>
      </c>
      <c r="Q395" s="54" t="s">
        <v>2959</v>
      </c>
      <c r="R395" s="54" t="s">
        <v>2962</v>
      </c>
      <c r="S395" s="54" t="s">
        <v>2965</v>
      </c>
      <c r="T395" s="54" t="s">
        <v>2953</v>
      </c>
      <c r="U395" s="54" t="s">
        <v>2968</v>
      </c>
      <c r="V395" s="54" t="s">
        <v>4408</v>
      </c>
      <c r="W395" s="54" t="s">
        <v>4411</v>
      </c>
      <c r="X395" s="54" t="s">
        <v>4414</v>
      </c>
      <c r="Y395" s="54" t="s">
        <v>4417</v>
      </c>
      <c r="Z395" s="54" t="s">
        <v>4405</v>
      </c>
      <c r="AA395" s="54" t="s">
        <v>4420</v>
      </c>
      <c r="AB395" s="54" t="s">
        <v>5860</v>
      </c>
      <c r="AC395" s="54" t="s">
        <v>5863</v>
      </c>
      <c r="AD395" s="54" t="s">
        <v>5866</v>
      </c>
      <c r="AE395" s="54" t="s">
        <v>5869</v>
      </c>
      <c r="AF395" s="54" t="s">
        <v>5857</v>
      </c>
      <c r="AG395" s="54" t="s">
        <v>5872</v>
      </c>
      <c r="AH395" s="54" t="s">
        <v>7312</v>
      </c>
      <c r="AI395" s="54" t="s">
        <v>7315</v>
      </c>
      <c r="AJ395" s="54" t="s">
        <v>7318</v>
      </c>
      <c r="AK395" s="54" t="s">
        <v>7321</v>
      </c>
      <c r="AL395" s="54" t="s">
        <v>7309</v>
      </c>
      <c r="AM395" s="54" t="s">
        <v>7324</v>
      </c>
      <c r="AN395" s="54" t="s">
        <v>8764</v>
      </c>
      <c r="AO395" s="54" t="s">
        <v>8767</v>
      </c>
      <c r="AP395" s="54" t="s">
        <v>8770</v>
      </c>
      <c r="AQ395" s="54" t="s">
        <v>8773</v>
      </c>
      <c r="AR395" s="54" t="s">
        <v>8511</v>
      </c>
      <c r="AS395" s="54" t="s">
        <v>8776</v>
      </c>
      <c r="AT395" s="54" t="s">
        <v>9966</v>
      </c>
      <c r="AU395" s="54" t="s">
        <v>9969</v>
      </c>
      <c r="AV395" s="54" t="s">
        <v>9972</v>
      </c>
      <c r="AW395" s="54" t="s">
        <v>9975</v>
      </c>
      <c r="AX395" s="54" t="s">
        <v>9963</v>
      </c>
      <c r="AY395" s="54" t="s">
        <v>9978</v>
      </c>
      <c r="AZ395" s="54" t="s">
        <v>11418</v>
      </c>
      <c r="BA395" s="54" t="s">
        <v>11421</v>
      </c>
      <c r="BB395" s="54" t="s">
        <v>11424</v>
      </c>
      <c r="BC395" s="54" t="s">
        <v>11427</v>
      </c>
      <c r="BD395" s="54" t="s">
        <v>11415</v>
      </c>
      <c r="BE395" s="54" t="s">
        <v>11430</v>
      </c>
    </row>
    <row r="396" spans="1:57" hidden="1">
      <c r="A396" s="52"/>
      <c r="B396" s="56" t="s">
        <v>12697</v>
      </c>
      <c r="C396" s="66">
        <v>12</v>
      </c>
      <c r="D396" s="54" t="s">
        <v>320</v>
      </c>
      <c r="E396" s="54" t="s">
        <v>323</v>
      </c>
      <c r="F396" s="54" t="s">
        <v>326</v>
      </c>
      <c r="G396" s="54" t="s">
        <v>329</v>
      </c>
      <c r="H396" s="54" t="s">
        <v>317</v>
      </c>
      <c r="I396" s="54" t="s">
        <v>332</v>
      </c>
      <c r="J396" s="54" t="s">
        <v>1772</v>
      </c>
      <c r="K396" s="54" t="s">
        <v>1775</v>
      </c>
      <c r="L396" s="54" t="s">
        <v>1778</v>
      </c>
      <c r="M396" s="54" t="s">
        <v>1781</v>
      </c>
      <c r="N396" s="54" t="s">
        <v>1769</v>
      </c>
      <c r="O396" s="54" t="s">
        <v>1784</v>
      </c>
      <c r="P396" s="54" t="s">
        <v>2974</v>
      </c>
      <c r="Q396" s="54" t="s">
        <v>2977</v>
      </c>
      <c r="R396" s="54" t="s">
        <v>2980</v>
      </c>
      <c r="S396" s="54" t="s">
        <v>2983</v>
      </c>
      <c r="T396" s="54" t="s">
        <v>2971</v>
      </c>
      <c r="U396" s="54" t="s">
        <v>2986</v>
      </c>
      <c r="V396" s="54" t="s">
        <v>4426</v>
      </c>
      <c r="W396" s="54" t="s">
        <v>4429</v>
      </c>
      <c r="X396" s="54" t="s">
        <v>4432</v>
      </c>
      <c r="Y396" s="54" t="s">
        <v>4435</v>
      </c>
      <c r="Z396" s="54" t="s">
        <v>4423</v>
      </c>
      <c r="AA396" s="54" t="s">
        <v>4438</v>
      </c>
      <c r="AB396" s="54" t="s">
        <v>5878</v>
      </c>
      <c r="AC396" s="54" t="s">
        <v>5881</v>
      </c>
      <c r="AD396" s="54" t="s">
        <v>5884</v>
      </c>
      <c r="AE396" s="54" t="s">
        <v>5887</v>
      </c>
      <c r="AF396" s="54" t="s">
        <v>5875</v>
      </c>
      <c r="AG396" s="54" t="s">
        <v>5890</v>
      </c>
      <c r="AH396" s="54" t="s">
        <v>7330</v>
      </c>
      <c r="AI396" s="54" t="s">
        <v>7333</v>
      </c>
      <c r="AJ396" s="54" t="s">
        <v>7336</v>
      </c>
      <c r="AK396" s="54" t="s">
        <v>7339</v>
      </c>
      <c r="AL396" s="54" t="s">
        <v>7327</v>
      </c>
      <c r="AM396" s="54" t="s">
        <v>7342</v>
      </c>
      <c r="AN396" s="54" t="s">
        <v>8782</v>
      </c>
      <c r="AO396" s="54" t="s">
        <v>8785</v>
      </c>
      <c r="AP396" s="54" t="s">
        <v>8788</v>
      </c>
      <c r="AQ396" s="54" t="s">
        <v>8791</v>
      </c>
      <c r="AR396" s="54" t="s">
        <v>8779</v>
      </c>
      <c r="AS396" s="54" t="s">
        <v>8794</v>
      </c>
      <c r="AT396" s="54" t="s">
        <v>9984</v>
      </c>
      <c r="AU396" s="54" t="s">
        <v>9987</v>
      </c>
      <c r="AV396" s="54" t="s">
        <v>9990</v>
      </c>
      <c r="AW396" s="54" t="s">
        <v>9993</v>
      </c>
      <c r="AX396" s="54" t="s">
        <v>9981</v>
      </c>
      <c r="AY396" s="54" t="s">
        <v>9996</v>
      </c>
      <c r="AZ396" s="54" t="s">
        <v>11436</v>
      </c>
      <c r="BA396" s="54" t="s">
        <v>11439</v>
      </c>
      <c r="BB396" s="54" t="s">
        <v>11442</v>
      </c>
      <c r="BC396" s="54" t="s">
        <v>11445</v>
      </c>
      <c r="BD396" s="54" t="s">
        <v>11433</v>
      </c>
      <c r="BE396" s="54" t="s">
        <v>11448</v>
      </c>
    </row>
    <row r="397" spans="1:57" hidden="1">
      <c r="A397" s="52"/>
      <c r="B397" s="57" t="s">
        <v>12698</v>
      </c>
      <c r="C397" s="66">
        <v>13</v>
      </c>
      <c r="D397" s="54" t="s">
        <v>338</v>
      </c>
      <c r="E397" s="54" t="s">
        <v>341</v>
      </c>
      <c r="F397" s="54" t="s">
        <v>344</v>
      </c>
      <c r="G397" s="54" t="s">
        <v>347</v>
      </c>
      <c r="H397" s="54" t="s">
        <v>335</v>
      </c>
      <c r="I397" s="54" t="s">
        <v>350</v>
      </c>
      <c r="J397" s="54" t="s">
        <v>1790</v>
      </c>
      <c r="K397" s="54" t="s">
        <v>1793</v>
      </c>
      <c r="L397" s="54" t="s">
        <v>1796</v>
      </c>
      <c r="M397" s="54" t="s">
        <v>1799</v>
      </c>
      <c r="N397" s="54" t="s">
        <v>1787</v>
      </c>
      <c r="O397" s="54" t="s">
        <v>1802</v>
      </c>
      <c r="P397" s="54" t="s">
        <v>2992</v>
      </c>
      <c r="Q397" s="54" t="s">
        <v>2995</v>
      </c>
      <c r="R397" s="54" t="s">
        <v>2998</v>
      </c>
      <c r="S397" s="54" t="s">
        <v>3001</v>
      </c>
      <c r="T397" s="54" t="s">
        <v>2989</v>
      </c>
      <c r="U397" s="54" t="s">
        <v>3004</v>
      </c>
      <c r="V397" s="54" t="s">
        <v>4444</v>
      </c>
      <c r="W397" s="54" t="s">
        <v>4447</v>
      </c>
      <c r="X397" s="54" t="s">
        <v>4450</v>
      </c>
      <c r="Y397" s="54" t="s">
        <v>4453</v>
      </c>
      <c r="Z397" s="54" t="s">
        <v>4441</v>
      </c>
      <c r="AA397" s="54" t="s">
        <v>4456</v>
      </c>
      <c r="AB397" s="54" t="s">
        <v>5896</v>
      </c>
      <c r="AC397" s="54" t="s">
        <v>5899</v>
      </c>
      <c r="AD397" s="54" t="s">
        <v>5902</v>
      </c>
      <c r="AE397" s="54" t="s">
        <v>5905</v>
      </c>
      <c r="AF397" s="54" t="s">
        <v>5893</v>
      </c>
      <c r="AG397" s="54" t="s">
        <v>5908</v>
      </c>
      <c r="AH397" s="54" t="s">
        <v>7348</v>
      </c>
      <c r="AI397" s="54" t="s">
        <v>7351</v>
      </c>
      <c r="AJ397" s="54" t="s">
        <v>7354</v>
      </c>
      <c r="AK397" s="54" t="s">
        <v>7357</v>
      </c>
      <c r="AL397" s="54" t="s">
        <v>7345</v>
      </c>
      <c r="AM397" s="54" t="s">
        <v>7360</v>
      </c>
      <c r="AN397" s="54" t="s">
        <v>8800</v>
      </c>
      <c r="AO397" s="54" t="s">
        <v>8803</v>
      </c>
      <c r="AP397" s="54" t="s">
        <v>8806</v>
      </c>
      <c r="AQ397" s="54" t="s">
        <v>8809</v>
      </c>
      <c r="AR397" s="54" t="s">
        <v>8797</v>
      </c>
      <c r="AS397" s="54" t="s">
        <v>8812</v>
      </c>
      <c r="AT397" s="54" t="s">
        <v>10002</v>
      </c>
      <c r="AU397" s="54" t="s">
        <v>10005</v>
      </c>
      <c r="AV397" s="54" t="s">
        <v>10008</v>
      </c>
      <c r="AW397" s="54" t="s">
        <v>10011</v>
      </c>
      <c r="AX397" s="54" t="s">
        <v>9999</v>
      </c>
      <c r="AY397" s="54" t="s">
        <v>10264</v>
      </c>
      <c r="AZ397" s="54" t="s">
        <v>11454</v>
      </c>
      <c r="BA397" s="54" t="s">
        <v>11457</v>
      </c>
      <c r="BB397" s="54" t="s">
        <v>11460</v>
      </c>
      <c r="BC397" s="54" t="s">
        <v>11463</v>
      </c>
      <c r="BD397" s="54" t="s">
        <v>11451</v>
      </c>
      <c r="BE397" s="54" t="s">
        <v>11466</v>
      </c>
    </row>
    <row r="398" spans="1:57" hidden="1">
      <c r="A398" s="52"/>
      <c r="B398" s="57" t="s">
        <v>12699</v>
      </c>
      <c r="C398" s="66">
        <v>14</v>
      </c>
      <c r="D398" s="54" t="s">
        <v>356</v>
      </c>
      <c r="E398" s="54" t="s">
        <v>359</v>
      </c>
      <c r="F398" s="54" t="s">
        <v>362</v>
      </c>
      <c r="G398" s="54" t="s">
        <v>365</v>
      </c>
      <c r="H398" s="54" t="s">
        <v>353</v>
      </c>
      <c r="I398" s="54" t="s">
        <v>368</v>
      </c>
      <c r="J398" s="54" t="s">
        <v>1808</v>
      </c>
      <c r="K398" s="54" t="s">
        <v>1811</v>
      </c>
      <c r="L398" s="54" t="s">
        <v>1814</v>
      </c>
      <c r="M398" s="54" t="s">
        <v>1817</v>
      </c>
      <c r="N398" s="54" t="s">
        <v>1805</v>
      </c>
      <c r="O398" s="54" t="s">
        <v>1820</v>
      </c>
      <c r="P398" s="54" t="s">
        <v>3010</v>
      </c>
      <c r="Q398" s="54" t="s">
        <v>3263</v>
      </c>
      <c r="R398" s="54" t="s">
        <v>3266</v>
      </c>
      <c r="S398" s="54" t="s">
        <v>3269</v>
      </c>
      <c r="T398" s="54" t="s">
        <v>3007</v>
      </c>
      <c r="U398" s="54" t="s">
        <v>3272</v>
      </c>
      <c r="V398" s="54" t="s">
        <v>4462</v>
      </c>
      <c r="W398" s="54" t="s">
        <v>4465</v>
      </c>
      <c r="X398" s="54" t="s">
        <v>4468</v>
      </c>
      <c r="Y398" s="54" t="s">
        <v>4471</v>
      </c>
      <c r="Z398" s="54" t="s">
        <v>4459</v>
      </c>
      <c r="AA398" s="54" t="s">
        <v>4474</v>
      </c>
      <c r="AB398" s="54" t="s">
        <v>5914</v>
      </c>
      <c r="AC398" s="54" t="s">
        <v>5917</v>
      </c>
      <c r="AD398" s="54" t="s">
        <v>5920</v>
      </c>
      <c r="AE398" s="54" t="s">
        <v>5923</v>
      </c>
      <c r="AF398" s="54" t="s">
        <v>5911</v>
      </c>
      <c r="AG398" s="54" t="s">
        <v>5926</v>
      </c>
      <c r="AH398" s="54" t="s">
        <v>7366</v>
      </c>
      <c r="AI398" s="54" t="s">
        <v>7369</v>
      </c>
      <c r="AJ398" s="54" t="s">
        <v>7372</v>
      </c>
      <c r="AK398" s="54" t="s">
        <v>7375</v>
      </c>
      <c r="AL398" s="54" t="s">
        <v>7363</v>
      </c>
      <c r="AM398" s="54" t="s">
        <v>7378</v>
      </c>
      <c r="AN398" s="54" t="s">
        <v>8818</v>
      </c>
      <c r="AO398" s="54" t="s">
        <v>8821</v>
      </c>
      <c r="AP398" s="54" t="s">
        <v>8824</v>
      </c>
      <c r="AQ398" s="54" t="s">
        <v>8827</v>
      </c>
      <c r="AR398" s="54" t="s">
        <v>8815</v>
      </c>
      <c r="AS398" s="54" t="s">
        <v>8830</v>
      </c>
      <c r="AT398" s="54" t="s">
        <v>10270</v>
      </c>
      <c r="AU398" s="54" t="s">
        <v>10273</v>
      </c>
      <c r="AV398" s="54" t="s">
        <v>10276</v>
      </c>
      <c r="AW398" s="54" t="s">
        <v>10279</v>
      </c>
      <c r="AX398" s="54" t="s">
        <v>10267</v>
      </c>
      <c r="AY398" s="54" t="s">
        <v>10282</v>
      </c>
      <c r="AZ398" s="54" t="s">
        <v>11472</v>
      </c>
      <c r="BA398" s="54" t="s">
        <v>11475</v>
      </c>
      <c r="BB398" s="54" t="s">
        <v>11478</v>
      </c>
      <c r="BC398" s="54" t="s">
        <v>11481</v>
      </c>
      <c r="BD398" s="54" t="s">
        <v>11469</v>
      </c>
      <c r="BE398" s="54" t="s">
        <v>11484</v>
      </c>
    </row>
    <row r="399" spans="1:57" hidden="1">
      <c r="A399" s="52"/>
      <c r="B399" s="56" t="s">
        <v>12700</v>
      </c>
      <c r="C399" s="66">
        <v>15</v>
      </c>
      <c r="D399" s="54" t="s">
        <v>374</v>
      </c>
      <c r="E399" s="54" t="s">
        <v>377</v>
      </c>
      <c r="F399" s="54" t="s">
        <v>380</v>
      </c>
      <c r="G399" s="54" t="s">
        <v>383</v>
      </c>
      <c r="H399" s="54" t="s">
        <v>371</v>
      </c>
      <c r="I399" s="54" t="s">
        <v>386</v>
      </c>
      <c r="J399" s="54" t="s">
        <v>1826</v>
      </c>
      <c r="K399" s="54" t="s">
        <v>1829</v>
      </c>
      <c r="L399" s="54" t="s">
        <v>1832</v>
      </c>
      <c r="M399" s="54" t="s">
        <v>1835</v>
      </c>
      <c r="N399" s="54" t="s">
        <v>1823</v>
      </c>
      <c r="O399" s="54" t="s">
        <v>1838</v>
      </c>
      <c r="P399" s="54" t="s">
        <v>3278</v>
      </c>
      <c r="Q399" s="54" t="s">
        <v>3281</v>
      </c>
      <c r="R399" s="54" t="s">
        <v>3284</v>
      </c>
      <c r="S399" s="54" t="s">
        <v>3287</v>
      </c>
      <c r="T399" s="54" t="s">
        <v>3275</v>
      </c>
      <c r="U399" s="54" t="s">
        <v>3290</v>
      </c>
      <c r="V399" s="54" t="s">
        <v>4480</v>
      </c>
      <c r="W399" s="54" t="s">
        <v>4483</v>
      </c>
      <c r="X399" s="54" t="s">
        <v>4486</v>
      </c>
      <c r="Y399" s="54" t="s">
        <v>4489</v>
      </c>
      <c r="Z399" s="54" t="s">
        <v>4477</v>
      </c>
      <c r="AA399" s="54" t="s">
        <v>4492</v>
      </c>
      <c r="AB399" s="54" t="s">
        <v>5932</v>
      </c>
      <c r="AC399" s="54" t="s">
        <v>5935</v>
      </c>
      <c r="AD399" s="54" t="s">
        <v>5938</v>
      </c>
      <c r="AE399" s="54" t="s">
        <v>5941</v>
      </c>
      <c r="AF399" s="54" t="s">
        <v>5929</v>
      </c>
      <c r="AG399" s="54" t="s">
        <v>5944</v>
      </c>
      <c r="AH399" s="54" t="s">
        <v>7384</v>
      </c>
      <c r="AI399" s="54" t="s">
        <v>7387</v>
      </c>
      <c r="AJ399" s="54" t="s">
        <v>7390</v>
      </c>
      <c r="AK399" s="54" t="s">
        <v>7393</v>
      </c>
      <c r="AL399" s="54" t="s">
        <v>7381</v>
      </c>
      <c r="AM399" s="54" t="s">
        <v>7396</v>
      </c>
      <c r="AN399" s="54" t="s">
        <v>8836</v>
      </c>
      <c r="AO399" s="54" t="s">
        <v>8839</v>
      </c>
      <c r="AP399" s="54" t="s">
        <v>8842</v>
      </c>
      <c r="AQ399" s="54" t="s">
        <v>8845</v>
      </c>
      <c r="AR399" s="54" t="s">
        <v>8833</v>
      </c>
      <c r="AS399" s="54" t="s">
        <v>8848</v>
      </c>
      <c r="AT399" s="54" t="s">
        <v>10288</v>
      </c>
      <c r="AU399" s="54" t="s">
        <v>10291</v>
      </c>
      <c r="AV399" s="54" t="s">
        <v>10294</v>
      </c>
      <c r="AW399" s="54" t="s">
        <v>10297</v>
      </c>
      <c r="AX399" s="54" t="s">
        <v>10285</v>
      </c>
      <c r="AY399" s="54" t="s">
        <v>10300</v>
      </c>
      <c r="AZ399" s="54" t="s">
        <v>11490</v>
      </c>
      <c r="BA399" s="54" t="s">
        <v>11493</v>
      </c>
      <c r="BB399" s="54" t="s">
        <v>11496</v>
      </c>
      <c r="BC399" s="54" t="s">
        <v>11499</v>
      </c>
      <c r="BD399" s="54" t="s">
        <v>11487</v>
      </c>
      <c r="BE399" s="54" t="s">
        <v>11502</v>
      </c>
    </row>
    <row r="400" spans="1:57" hidden="1">
      <c r="A400" s="52"/>
      <c r="B400" s="57" t="s">
        <v>12701</v>
      </c>
      <c r="C400" s="66">
        <v>16</v>
      </c>
      <c r="D400" s="54" t="s">
        <v>392</v>
      </c>
      <c r="E400" s="54" t="s">
        <v>395</v>
      </c>
      <c r="F400" s="54" t="s">
        <v>398</v>
      </c>
      <c r="G400" s="54" t="s">
        <v>401</v>
      </c>
      <c r="H400" s="54" t="s">
        <v>389</v>
      </c>
      <c r="I400" s="54" t="s">
        <v>404</v>
      </c>
      <c r="J400" s="54" t="s">
        <v>1844</v>
      </c>
      <c r="K400" s="54" t="s">
        <v>1847</v>
      </c>
      <c r="L400" s="54" t="s">
        <v>1850</v>
      </c>
      <c r="M400" s="54" t="s">
        <v>1853</v>
      </c>
      <c r="N400" s="54" t="s">
        <v>1841</v>
      </c>
      <c r="O400" s="54" t="s">
        <v>1856</v>
      </c>
      <c r="P400" s="54" t="s">
        <v>3296</v>
      </c>
      <c r="Q400" s="54" t="s">
        <v>3299</v>
      </c>
      <c r="R400" s="54" t="s">
        <v>3302</v>
      </c>
      <c r="S400" s="54" t="s">
        <v>3305</v>
      </c>
      <c r="T400" s="54" t="s">
        <v>3293</v>
      </c>
      <c r="U400" s="54" t="s">
        <v>3308</v>
      </c>
      <c r="V400" s="54" t="s">
        <v>4498</v>
      </c>
      <c r="W400" s="54" t="s">
        <v>4501</v>
      </c>
      <c r="X400" s="54" t="s">
        <v>4504</v>
      </c>
      <c r="Y400" s="54" t="s">
        <v>4507</v>
      </c>
      <c r="Z400" s="54" t="s">
        <v>4495</v>
      </c>
      <c r="AA400" s="54" t="s">
        <v>4510</v>
      </c>
      <c r="AB400" s="54" t="s">
        <v>5950</v>
      </c>
      <c r="AC400" s="54" t="s">
        <v>5953</v>
      </c>
      <c r="AD400" s="54" t="s">
        <v>5956</v>
      </c>
      <c r="AE400" s="54" t="s">
        <v>5959</v>
      </c>
      <c r="AF400" s="54" t="s">
        <v>5947</v>
      </c>
      <c r="AG400" s="54" t="s">
        <v>5962</v>
      </c>
      <c r="AH400" s="54" t="s">
        <v>7402</v>
      </c>
      <c r="AI400" s="54" t="s">
        <v>7405</v>
      </c>
      <c r="AJ400" s="54" t="s">
        <v>7408</v>
      </c>
      <c r="AK400" s="54" t="s">
        <v>7411</v>
      </c>
      <c r="AL400" s="54" t="s">
        <v>7399</v>
      </c>
      <c r="AM400" s="54" t="s">
        <v>7414</v>
      </c>
      <c r="AN400" s="54" t="s">
        <v>8854</v>
      </c>
      <c r="AO400" s="54" t="s">
        <v>8857</v>
      </c>
      <c r="AP400" s="54" t="s">
        <v>8860</v>
      </c>
      <c r="AQ400" s="54" t="s">
        <v>8863</v>
      </c>
      <c r="AR400" s="54" t="s">
        <v>8851</v>
      </c>
      <c r="AS400" s="54" t="s">
        <v>8866</v>
      </c>
      <c r="AT400" s="54" t="s">
        <v>10306</v>
      </c>
      <c r="AU400" s="54" t="s">
        <v>10309</v>
      </c>
      <c r="AV400" s="54" t="s">
        <v>10312</v>
      </c>
      <c r="AW400" s="54" t="s">
        <v>10315</v>
      </c>
      <c r="AX400" s="54" t="s">
        <v>10303</v>
      </c>
      <c r="AY400" s="54" t="s">
        <v>10318</v>
      </c>
      <c r="AZ400" s="54" t="s">
        <v>11508</v>
      </c>
      <c r="BA400" s="54" t="s">
        <v>11511</v>
      </c>
      <c r="BB400" s="54" t="s">
        <v>11764</v>
      </c>
      <c r="BC400" s="54" t="s">
        <v>11767</v>
      </c>
      <c r="BD400" s="54" t="s">
        <v>11505</v>
      </c>
      <c r="BE400" s="54" t="s">
        <v>11770</v>
      </c>
    </row>
    <row r="401" spans="1:57" hidden="1">
      <c r="A401" s="52"/>
      <c r="B401" s="57" t="s">
        <v>12702</v>
      </c>
      <c r="C401" s="66">
        <v>17</v>
      </c>
      <c r="D401" s="54" t="s">
        <v>410</v>
      </c>
      <c r="E401" s="54" t="s">
        <v>413</v>
      </c>
      <c r="F401" s="54" t="s">
        <v>416</v>
      </c>
      <c r="G401" s="54" t="s">
        <v>419</v>
      </c>
      <c r="H401" s="54" t="s">
        <v>407</v>
      </c>
      <c r="I401" s="54" t="s">
        <v>422</v>
      </c>
      <c r="J401" s="54" t="s">
        <v>1862</v>
      </c>
      <c r="K401" s="54" t="s">
        <v>1865</v>
      </c>
      <c r="L401" s="54" t="s">
        <v>1868</v>
      </c>
      <c r="M401" s="54" t="s">
        <v>1871</v>
      </c>
      <c r="N401" s="54" t="s">
        <v>1859</v>
      </c>
      <c r="O401" s="54" t="s">
        <v>1874</v>
      </c>
      <c r="P401" s="54" t="s">
        <v>3314</v>
      </c>
      <c r="Q401" s="54" t="s">
        <v>3317</v>
      </c>
      <c r="R401" s="54" t="s">
        <v>3320</v>
      </c>
      <c r="S401" s="54" t="s">
        <v>3323</v>
      </c>
      <c r="T401" s="54" t="s">
        <v>3311</v>
      </c>
      <c r="U401" s="54" t="s">
        <v>3326</v>
      </c>
      <c r="V401" s="54" t="s">
        <v>4766</v>
      </c>
      <c r="W401" s="54" t="s">
        <v>4769</v>
      </c>
      <c r="X401" s="54" t="s">
        <v>4772</v>
      </c>
      <c r="Y401" s="54" t="s">
        <v>4775</v>
      </c>
      <c r="Z401" s="54" t="s">
        <v>4763</v>
      </c>
      <c r="AA401" s="54" t="s">
        <v>4778</v>
      </c>
      <c r="AB401" s="54" t="s">
        <v>5968</v>
      </c>
      <c r="AC401" s="54" t="s">
        <v>5971</v>
      </c>
      <c r="AD401" s="54" t="s">
        <v>5974</v>
      </c>
      <c r="AE401" s="54" t="s">
        <v>5977</v>
      </c>
      <c r="AF401" s="54" t="s">
        <v>5965</v>
      </c>
      <c r="AG401" s="54" t="s">
        <v>5980</v>
      </c>
      <c r="AH401" s="54" t="s">
        <v>7420</v>
      </c>
      <c r="AI401" s="54" t="s">
        <v>7423</v>
      </c>
      <c r="AJ401" s="54" t="s">
        <v>7426</v>
      </c>
      <c r="AK401" s="54" t="s">
        <v>7429</v>
      </c>
      <c r="AL401" s="54" t="s">
        <v>7417</v>
      </c>
      <c r="AM401" s="54" t="s">
        <v>7432</v>
      </c>
      <c r="AN401" s="54" t="s">
        <v>8872</v>
      </c>
      <c r="AO401" s="54" t="s">
        <v>8875</v>
      </c>
      <c r="AP401" s="54" t="s">
        <v>8878</v>
      </c>
      <c r="AQ401" s="54" t="s">
        <v>8881</v>
      </c>
      <c r="AR401" s="54" t="s">
        <v>8869</v>
      </c>
      <c r="AS401" s="54" t="s">
        <v>8884</v>
      </c>
      <c r="AT401" s="54" t="s">
        <v>10324</v>
      </c>
      <c r="AU401" s="54" t="s">
        <v>10327</v>
      </c>
      <c r="AV401" s="54" t="s">
        <v>10330</v>
      </c>
      <c r="AW401" s="54" t="s">
        <v>10333</v>
      </c>
      <c r="AX401" s="54" t="s">
        <v>10321</v>
      </c>
      <c r="AY401" s="54" t="s">
        <v>10336</v>
      </c>
      <c r="AZ401" s="54" t="s">
        <v>11776</v>
      </c>
      <c r="BA401" s="54" t="s">
        <v>11779</v>
      </c>
      <c r="BB401" s="54" t="s">
        <v>11782</v>
      </c>
      <c r="BC401" s="54" t="s">
        <v>11785</v>
      </c>
      <c r="BD401" s="54" t="s">
        <v>11773</v>
      </c>
      <c r="BE401" s="54" t="s">
        <v>11788</v>
      </c>
    </row>
    <row r="402" spans="1:57" hidden="1">
      <c r="A402" s="52"/>
      <c r="B402" s="53" t="s">
        <v>12703</v>
      </c>
      <c r="C402" s="66">
        <v>18</v>
      </c>
      <c r="D402" s="54" t="s">
        <v>428</v>
      </c>
      <c r="E402" s="54" t="s">
        <v>431</v>
      </c>
      <c r="F402" s="54" t="s">
        <v>434</v>
      </c>
      <c r="G402" s="54" t="s">
        <v>437</v>
      </c>
      <c r="H402" s="54" t="s">
        <v>425</v>
      </c>
      <c r="I402" s="54" t="s">
        <v>440</v>
      </c>
      <c r="J402" s="54" t="s">
        <v>1880</v>
      </c>
      <c r="K402" s="54" t="s">
        <v>1883</v>
      </c>
      <c r="L402" s="54" t="s">
        <v>1886</v>
      </c>
      <c r="M402" s="54" t="s">
        <v>1889</v>
      </c>
      <c r="N402" s="54" t="s">
        <v>1877</v>
      </c>
      <c r="O402" s="54" t="s">
        <v>1892</v>
      </c>
      <c r="P402" s="54" t="s">
        <v>3332</v>
      </c>
      <c r="Q402" s="54" t="s">
        <v>3335</v>
      </c>
      <c r="R402" s="54" t="s">
        <v>3338</v>
      </c>
      <c r="S402" s="54" t="s">
        <v>3341</v>
      </c>
      <c r="T402" s="54" t="s">
        <v>3329</v>
      </c>
      <c r="U402" s="54" t="s">
        <v>3344</v>
      </c>
      <c r="V402" s="54" t="s">
        <v>4784</v>
      </c>
      <c r="W402" s="54" t="s">
        <v>4787</v>
      </c>
      <c r="X402" s="54" t="s">
        <v>4790</v>
      </c>
      <c r="Y402" s="54" t="s">
        <v>4793</v>
      </c>
      <c r="Z402" s="54" t="s">
        <v>4781</v>
      </c>
      <c r="AA402" s="54" t="s">
        <v>4796</v>
      </c>
      <c r="AB402" s="54" t="s">
        <v>5986</v>
      </c>
      <c r="AC402" s="54" t="s">
        <v>5989</v>
      </c>
      <c r="AD402" s="54" t="s">
        <v>5992</v>
      </c>
      <c r="AE402" s="54" t="s">
        <v>5995</v>
      </c>
      <c r="AF402" s="54" t="s">
        <v>5983</v>
      </c>
      <c r="AG402" s="54" t="s">
        <v>5998</v>
      </c>
      <c r="AH402" s="54" t="s">
        <v>7438</v>
      </c>
      <c r="AI402" s="54" t="s">
        <v>7441</v>
      </c>
      <c r="AJ402" s="54" t="s">
        <v>7444</v>
      </c>
      <c r="AK402" s="54" t="s">
        <v>7447</v>
      </c>
      <c r="AL402" s="54" t="s">
        <v>7435</v>
      </c>
      <c r="AM402" s="54" t="s">
        <v>7450</v>
      </c>
      <c r="AN402" s="54" t="s">
        <v>8890</v>
      </c>
      <c r="AO402" s="54" t="s">
        <v>8893</v>
      </c>
      <c r="AP402" s="54" t="s">
        <v>8896</v>
      </c>
      <c r="AQ402" s="54" t="s">
        <v>8899</v>
      </c>
      <c r="AR402" s="54" t="s">
        <v>8887</v>
      </c>
      <c r="AS402" s="54" t="s">
        <v>8902</v>
      </c>
      <c r="AT402" s="54" t="s">
        <v>10342</v>
      </c>
      <c r="AU402" s="54" t="s">
        <v>10345</v>
      </c>
      <c r="AV402" s="54" t="s">
        <v>10348</v>
      </c>
      <c r="AW402" s="54" t="s">
        <v>10351</v>
      </c>
      <c r="AX402" s="54" t="s">
        <v>10339</v>
      </c>
      <c r="AY402" s="54" t="s">
        <v>10354</v>
      </c>
      <c r="AZ402" s="54" t="s">
        <v>11794</v>
      </c>
      <c r="BA402" s="54" t="s">
        <v>11797</v>
      </c>
      <c r="BB402" s="54" t="s">
        <v>11800</v>
      </c>
      <c r="BC402" s="54" t="s">
        <v>11803</v>
      </c>
      <c r="BD402" s="54" t="s">
        <v>11791</v>
      </c>
      <c r="BE402" s="54" t="s">
        <v>11806</v>
      </c>
    </row>
    <row r="403" spans="1:57" hidden="1">
      <c r="A403" s="48" t="s">
        <v>12704</v>
      </c>
      <c r="B403" s="55"/>
      <c r="C403" s="66">
        <v>19</v>
      </c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</row>
    <row r="404" spans="1:57" hidden="1">
      <c r="A404" s="58"/>
      <c r="B404" s="53" t="s">
        <v>12705</v>
      </c>
      <c r="C404" s="66">
        <v>20</v>
      </c>
      <c r="D404" s="54" t="s">
        <v>446</v>
      </c>
      <c r="E404" s="54" t="s">
        <v>449</v>
      </c>
      <c r="F404" s="54" t="s">
        <v>452</v>
      </c>
      <c r="G404" s="54" t="s">
        <v>455</v>
      </c>
      <c r="H404" s="54" t="s">
        <v>443</v>
      </c>
      <c r="I404" s="54" t="s">
        <v>458</v>
      </c>
      <c r="J404" s="54" t="s">
        <v>1898</v>
      </c>
      <c r="K404" s="54" t="s">
        <v>1901</v>
      </c>
      <c r="L404" s="54" t="s">
        <v>1904</v>
      </c>
      <c r="M404" s="54" t="s">
        <v>1907</v>
      </c>
      <c r="N404" s="54" t="s">
        <v>1895</v>
      </c>
      <c r="O404" s="54" t="s">
        <v>1910</v>
      </c>
      <c r="P404" s="54" t="s">
        <v>3350</v>
      </c>
      <c r="Q404" s="54" t="s">
        <v>3353</v>
      </c>
      <c r="R404" s="54" t="s">
        <v>3356</v>
      </c>
      <c r="S404" s="54" t="s">
        <v>3359</v>
      </c>
      <c r="T404" s="54" t="s">
        <v>3347</v>
      </c>
      <c r="U404" s="54" t="s">
        <v>3362</v>
      </c>
      <c r="V404" s="54" t="s">
        <v>4802</v>
      </c>
      <c r="W404" s="54" t="s">
        <v>4805</v>
      </c>
      <c r="X404" s="54" t="s">
        <v>4808</v>
      </c>
      <c r="Y404" s="54" t="s">
        <v>4811</v>
      </c>
      <c r="Z404" s="54" t="s">
        <v>4799</v>
      </c>
      <c r="AA404" s="54" t="s">
        <v>4814</v>
      </c>
      <c r="AB404" s="54" t="s">
        <v>6004</v>
      </c>
      <c r="AC404" s="54" t="s">
        <v>6007</v>
      </c>
      <c r="AD404" s="54" t="s">
        <v>6010</v>
      </c>
      <c r="AE404" s="54" t="s">
        <v>6263</v>
      </c>
      <c r="AF404" s="54" t="s">
        <v>6001</v>
      </c>
      <c r="AG404" s="54" t="s">
        <v>6266</v>
      </c>
      <c r="AH404" s="54" t="s">
        <v>7456</v>
      </c>
      <c r="AI404" s="54" t="s">
        <v>7459</v>
      </c>
      <c r="AJ404" s="54" t="s">
        <v>7462</v>
      </c>
      <c r="AK404" s="54" t="s">
        <v>7465</v>
      </c>
      <c r="AL404" s="54" t="s">
        <v>7453</v>
      </c>
      <c r="AM404" s="54" t="s">
        <v>7468</v>
      </c>
      <c r="AN404" s="54" t="s">
        <v>8908</v>
      </c>
      <c r="AO404" s="54" t="s">
        <v>8911</v>
      </c>
      <c r="AP404" s="54" t="s">
        <v>8914</v>
      </c>
      <c r="AQ404" s="54" t="s">
        <v>8917</v>
      </c>
      <c r="AR404" s="54" t="s">
        <v>8905</v>
      </c>
      <c r="AS404" s="54" t="s">
        <v>8920</v>
      </c>
      <c r="AT404" s="54" t="s">
        <v>10360</v>
      </c>
      <c r="AU404" s="54" t="s">
        <v>10363</v>
      </c>
      <c r="AV404" s="54" t="s">
        <v>10366</v>
      </c>
      <c r="AW404" s="54" t="s">
        <v>10369</v>
      </c>
      <c r="AX404" s="54" t="s">
        <v>10357</v>
      </c>
      <c r="AY404" s="54" t="s">
        <v>10372</v>
      </c>
      <c r="AZ404" s="54" t="s">
        <v>11812</v>
      </c>
      <c r="BA404" s="54" t="s">
        <v>11815</v>
      </c>
      <c r="BB404" s="54" t="s">
        <v>11818</v>
      </c>
      <c r="BC404" s="54" t="s">
        <v>11821</v>
      </c>
      <c r="BD404" s="54" t="s">
        <v>11809</v>
      </c>
      <c r="BE404" s="54" t="s">
        <v>11824</v>
      </c>
    </row>
    <row r="405" spans="1:57" hidden="1">
      <c r="A405" s="58"/>
      <c r="B405" s="56" t="s">
        <v>12706</v>
      </c>
      <c r="C405" s="66">
        <v>21</v>
      </c>
      <c r="D405" s="54" t="s">
        <v>464</v>
      </c>
      <c r="E405" s="54" t="s">
        <v>467</v>
      </c>
      <c r="F405" s="54" t="s">
        <v>470</v>
      </c>
      <c r="G405" s="54" t="s">
        <v>473</v>
      </c>
      <c r="H405" s="54" t="s">
        <v>461</v>
      </c>
      <c r="I405" s="54" t="s">
        <v>476</v>
      </c>
      <c r="J405" s="54" t="s">
        <v>1916</v>
      </c>
      <c r="K405" s="54" t="s">
        <v>1919</v>
      </c>
      <c r="L405" s="54" t="s">
        <v>1922</v>
      </c>
      <c r="M405" s="54" t="s">
        <v>1925</v>
      </c>
      <c r="N405" s="54" t="s">
        <v>1913</v>
      </c>
      <c r="O405" s="54" t="s">
        <v>1928</v>
      </c>
      <c r="P405" s="54" t="s">
        <v>3368</v>
      </c>
      <c r="Q405" s="54" t="s">
        <v>3371</v>
      </c>
      <c r="R405" s="54" t="s">
        <v>3374</v>
      </c>
      <c r="S405" s="54" t="s">
        <v>3377</v>
      </c>
      <c r="T405" s="54" t="s">
        <v>3365</v>
      </c>
      <c r="U405" s="54" t="s">
        <v>3380</v>
      </c>
      <c r="V405" s="54" t="s">
        <v>4820</v>
      </c>
      <c r="W405" s="54" t="s">
        <v>4823</v>
      </c>
      <c r="X405" s="54" t="s">
        <v>4826</v>
      </c>
      <c r="Y405" s="54" t="s">
        <v>4829</v>
      </c>
      <c r="Z405" s="54" t="s">
        <v>4817</v>
      </c>
      <c r="AA405" s="54" t="s">
        <v>4832</v>
      </c>
      <c r="AB405" s="54" t="s">
        <v>6272</v>
      </c>
      <c r="AC405" s="54" t="s">
        <v>6275</v>
      </c>
      <c r="AD405" s="54" t="s">
        <v>6278</v>
      </c>
      <c r="AE405" s="54" t="s">
        <v>6281</v>
      </c>
      <c r="AF405" s="54" t="s">
        <v>6269</v>
      </c>
      <c r="AG405" s="54" t="s">
        <v>6284</v>
      </c>
      <c r="AH405" s="54" t="s">
        <v>7474</v>
      </c>
      <c r="AI405" s="54" t="s">
        <v>7477</v>
      </c>
      <c r="AJ405" s="54" t="s">
        <v>7480</v>
      </c>
      <c r="AK405" s="54" t="s">
        <v>7483</v>
      </c>
      <c r="AL405" s="54" t="s">
        <v>7471</v>
      </c>
      <c r="AM405" s="54" t="s">
        <v>7486</v>
      </c>
      <c r="AN405" s="54" t="s">
        <v>8926</v>
      </c>
      <c r="AO405" s="54" t="s">
        <v>8929</v>
      </c>
      <c r="AP405" s="54" t="s">
        <v>8932</v>
      </c>
      <c r="AQ405" s="54" t="s">
        <v>8935</v>
      </c>
      <c r="AR405" s="54" t="s">
        <v>8923</v>
      </c>
      <c r="AS405" s="54" t="s">
        <v>8938</v>
      </c>
      <c r="AT405" s="54" t="s">
        <v>10378</v>
      </c>
      <c r="AU405" s="54" t="s">
        <v>10381</v>
      </c>
      <c r="AV405" s="54" t="s">
        <v>10384</v>
      </c>
      <c r="AW405" s="54" t="s">
        <v>10387</v>
      </c>
      <c r="AX405" s="54" t="s">
        <v>10375</v>
      </c>
      <c r="AY405" s="54" t="s">
        <v>10390</v>
      </c>
      <c r="AZ405" s="54" t="s">
        <v>11830</v>
      </c>
      <c r="BA405" s="54" t="s">
        <v>11833</v>
      </c>
      <c r="BB405" s="54" t="s">
        <v>11836</v>
      </c>
      <c r="BC405" s="54" t="s">
        <v>11839</v>
      </c>
      <c r="BD405" s="54" t="s">
        <v>11827</v>
      </c>
      <c r="BE405" s="54" t="s">
        <v>11842</v>
      </c>
    </row>
    <row r="406" spans="1:57" hidden="1">
      <c r="A406" s="58"/>
      <c r="B406" s="57" t="s">
        <v>12707</v>
      </c>
      <c r="C406" s="66">
        <v>22</v>
      </c>
      <c r="D406" s="54" t="s">
        <v>482</v>
      </c>
      <c r="E406" s="54" t="s">
        <v>485</v>
      </c>
      <c r="F406" s="54" t="s">
        <v>488</v>
      </c>
      <c r="G406" s="54" t="s">
        <v>491</v>
      </c>
      <c r="H406" s="54" t="s">
        <v>479</v>
      </c>
      <c r="I406" s="54" t="s">
        <v>494</v>
      </c>
      <c r="J406" s="54" t="s">
        <v>1934</v>
      </c>
      <c r="K406" s="54" t="s">
        <v>1937</v>
      </c>
      <c r="L406" s="54" t="s">
        <v>1940</v>
      </c>
      <c r="M406" s="54" t="s">
        <v>1943</v>
      </c>
      <c r="N406" s="54" t="s">
        <v>1931</v>
      </c>
      <c r="O406" s="54" t="s">
        <v>1946</v>
      </c>
      <c r="P406" s="54" t="s">
        <v>3386</v>
      </c>
      <c r="Q406" s="54" t="s">
        <v>3389</v>
      </c>
      <c r="R406" s="54" t="s">
        <v>3392</v>
      </c>
      <c r="S406" s="54" t="s">
        <v>3395</v>
      </c>
      <c r="T406" s="54" t="s">
        <v>3383</v>
      </c>
      <c r="U406" s="54" t="s">
        <v>3398</v>
      </c>
      <c r="V406" s="54" t="s">
        <v>4838</v>
      </c>
      <c r="W406" s="54" t="s">
        <v>4841</v>
      </c>
      <c r="X406" s="54" t="s">
        <v>4844</v>
      </c>
      <c r="Y406" s="54" t="s">
        <v>4847</v>
      </c>
      <c r="Z406" s="54" t="s">
        <v>4835</v>
      </c>
      <c r="AA406" s="54" t="s">
        <v>4850</v>
      </c>
      <c r="AB406" s="54" t="s">
        <v>6290</v>
      </c>
      <c r="AC406" s="54" t="s">
        <v>6293</v>
      </c>
      <c r="AD406" s="54" t="s">
        <v>6296</v>
      </c>
      <c r="AE406" s="54" t="s">
        <v>6299</v>
      </c>
      <c r="AF406" s="54" t="s">
        <v>6287</v>
      </c>
      <c r="AG406" s="54" t="s">
        <v>6302</v>
      </c>
      <c r="AH406" s="54" t="s">
        <v>7492</v>
      </c>
      <c r="AI406" s="54" t="s">
        <v>7495</v>
      </c>
      <c r="AJ406" s="54" t="s">
        <v>7498</v>
      </c>
      <c r="AK406" s="54" t="s">
        <v>7501</v>
      </c>
      <c r="AL406" s="54" t="s">
        <v>7489</v>
      </c>
      <c r="AM406" s="54" t="s">
        <v>7504</v>
      </c>
      <c r="AN406" s="54" t="s">
        <v>8944</v>
      </c>
      <c r="AO406" s="54" t="s">
        <v>8947</v>
      </c>
      <c r="AP406" s="54" t="s">
        <v>8950</v>
      </c>
      <c r="AQ406" s="54" t="s">
        <v>8953</v>
      </c>
      <c r="AR406" s="54" t="s">
        <v>8941</v>
      </c>
      <c r="AS406" s="54" t="s">
        <v>8956</v>
      </c>
      <c r="AT406" s="54" t="s">
        <v>10396</v>
      </c>
      <c r="AU406" s="54" t="s">
        <v>10399</v>
      </c>
      <c r="AV406" s="54" t="s">
        <v>10402</v>
      </c>
      <c r="AW406" s="54" t="s">
        <v>10405</v>
      </c>
      <c r="AX406" s="54" t="s">
        <v>10393</v>
      </c>
      <c r="AY406" s="54" t="s">
        <v>10408</v>
      </c>
      <c r="AZ406" s="54" t="s">
        <v>11848</v>
      </c>
      <c r="BA406" s="54" t="s">
        <v>11851</v>
      </c>
      <c r="BB406" s="54" t="s">
        <v>11854</v>
      </c>
      <c r="BC406" s="54" t="s">
        <v>11857</v>
      </c>
      <c r="BD406" s="54" t="s">
        <v>11845</v>
      </c>
      <c r="BE406" s="54" t="s">
        <v>11860</v>
      </c>
    </row>
    <row r="407" spans="1:57" hidden="1">
      <c r="A407" s="58"/>
      <c r="B407" s="57" t="s">
        <v>12708</v>
      </c>
      <c r="C407" s="66">
        <v>23</v>
      </c>
      <c r="D407" s="54" t="s">
        <v>500</v>
      </c>
      <c r="E407" s="54" t="s">
        <v>503</v>
      </c>
      <c r="F407" s="54" t="s">
        <v>506</v>
      </c>
      <c r="G407" s="54" t="s">
        <v>509</v>
      </c>
      <c r="H407" s="54" t="s">
        <v>497</v>
      </c>
      <c r="I407" s="54" t="s">
        <v>512</v>
      </c>
      <c r="J407" s="54" t="s">
        <v>1952</v>
      </c>
      <c r="K407" s="54" t="s">
        <v>1955</v>
      </c>
      <c r="L407" s="54" t="s">
        <v>1958</v>
      </c>
      <c r="M407" s="54" t="s">
        <v>1961</v>
      </c>
      <c r="N407" s="54" t="s">
        <v>1949</v>
      </c>
      <c r="O407" s="54" t="s">
        <v>1964</v>
      </c>
      <c r="P407" s="54" t="s">
        <v>3404</v>
      </c>
      <c r="Q407" s="54" t="s">
        <v>3407</v>
      </c>
      <c r="R407" s="54" t="s">
        <v>3410</v>
      </c>
      <c r="S407" s="54" t="s">
        <v>3413</v>
      </c>
      <c r="T407" s="54" t="s">
        <v>3401</v>
      </c>
      <c r="U407" s="54" t="s">
        <v>3416</v>
      </c>
      <c r="V407" s="54" t="s">
        <v>4856</v>
      </c>
      <c r="W407" s="54" t="s">
        <v>4859</v>
      </c>
      <c r="X407" s="54" t="s">
        <v>4862</v>
      </c>
      <c r="Y407" s="54" t="s">
        <v>4865</v>
      </c>
      <c r="Z407" s="54" t="s">
        <v>4853</v>
      </c>
      <c r="AA407" s="54" t="s">
        <v>4868</v>
      </c>
      <c r="AB407" s="54" t="s">
        <v>6308</v>
      </c>
      <c r="AC407" s="54" t="s">
        <v>6311</v>
      </c>
      <c r="AD407" s="54" t="s">
        <v>6314</v>
      </c>
      <c r="AE407" s="54" t="s">
        <v>6317</v>
      </c>
      <c r="AF407" s="54" t="s">
        <v>6305</v>
      </c>
      <c r="AG407" s="54" t="s">
        <v>6320</v>
      </c>
      <c r="AH407" s="54" t="s">
        <v>7510</v>
      </c>
      <c r="AI407" s="54" t="s">
        <v>7763</v>
      </c>
      <c r="AJ407" s="54" t="s">
        <v>7766</v>
      </c>
      <c r="AK407" s="54" t="s">
        <v>7769</v>
      </c>
      <c r="AL407" s="54" t="s">
        <v>7507</v>
      </c>
      <c r="AM407" s="54" t="s">
        <v>7772</v>
      </c>
      <c r="AN407" s="54" t="s">
        <v>8962</v>
      </c>
      <c r="AO407" s="54" t="s">
        <v>8965</v>
      </c>
      <c r="AP407" s="54" t="s">
        <v>8968</v>
      </c>
      <c r="AQ407" s="54" t="s">
        <v>8971</v>
      </c>
      <c r="AR407" s="54" t="s">
        <v>8959</v>
      </c>
      <c r="AS407" s="54" t="s">
        <v>8974</v>
      </c>
      <c r="AT407" s="54" t="s">
        <v>10414</v>
      </c>
      <c r="AU407" s="54" t="s">
        <v>10417</v>
      </c>
      <c r="AV407" s="54" t="s">
        <v>10420</v>
      </c>
      <c r="AW407" s="54" t="s">
        <v>10423</v>
      </c>
      <c r="AX407" s="54" t="s">
        <v>10411</v>
      </c>
      <c r="AY407" s="54" t="s">
        <v>10426</v>
      </c>
      <c r="AZ407" s="54" t="s">
        <v>11866</v>
      </c>
      <c r="BA407" s="54" t="s">
        <v>11869</v>
      </c>
      <c r="BB407" s="54" t="s">
        <v>11872</v>
      </c>
      <c r="BC407" s="54" t="s">
        <v>11875</v>
      </c>
      <c r="BD407" s="54" t="s">
        <v>11863</v>
      </c>
      <c r="BE407" s="54" t="s">
        <v>11878</v>
      </c>
    </row>
    <row r="408" spans="1:57" hidden="1">
      <c r="A408" s="58"/>
      <c r="B408" s="56" t="s">
        <v>12709</v>
      </c>
      <c r="C408" s="66">
        <v>24</v>
      </c>
      <c r="D408" s="54" t="s">
        <v>768</v>
      </c>
      <c r="E408" s="54" t="s">
        <v>771</v>
      </c>
      <c r="F408" s="54" t="s">
        <v>774</v>
      </c>
      <c r="G408" s="54" t="s">
        <v>777</v>
      </c>
      <c r="H408" s="54" t="s">
        <v>765</v>
      </c>
      <c r="I408" s="54" t="s">
        <v>780</v>
      </c>
      <c r="J408" s="54" t="s">
        <v>1970</v>
      </c>
      <c r="K408" s="54" t="s">
        <v>1973</v>
      </c>
      <c r="L408" s="54" t="s">
        <v>1976</v>
      </c>
      <c r="M408" s="54" t="s">
        <v>1979</v>
      </c>
      <c r="N408" s="54" t="s">
        <v>1967</v>
      </c>
      <c r="O408" s="54" t="s">
        <v>1982</v>
      </c>
      <c r="P408" s="54" t="s">
        <v>3422</v>
      </c>
      <c r="Q408" s="54" t="s">
        <v>3425</v>
      </c>
      <c r="R408" s="54" t="s">
        <v>3428</v>
      </c>
      <c r="S408" s="54" t="s">
        <v>3431</v>
      </c>
      <c r="T408" s="54" t="s">
        <v>3419</v>
      </c>
      <c r="U408" s="54" t="s">
        <v>3434</v>
      </c>
      <c r="V408" s="54" t="s">
        <v>4874</v>
      </c>
      <c r="W408" s="54" t="s">
        <v>4877</v>
      </c>
      <c r="X408" s="54" t="s">
        <v>4880</v>
      </c>
      <c r="Y408" s="54" t="s">
        <v>4883</v>
      </c>
      <c r="Z408" s="54" t="s">
        <v>4871</v>
      </c>
      <c r="AA408" s="54" t="s">
        <v>4886</v>
      </c>
      <c r="AB408" s="54" t="s">
        <v>6326</v>
      </c>
      <c r="AC408" s="54" t="s">
        <v>6329</v>
      </c>
      <c r="AD408" s="54" t="s">
        <v>6332</v>
      </c>
      <c r="AE408" s="54" t="s">
        <v>6335</v>
      </c>
      <c r="AF408" s="54" t="s">
        <v>6323</v>
      </c>
      <c r="AG408" s="54" t="s">
        <v>6338</v>
      </c>
      <c r="AH408" s="54" t="s">
        <v>7778</v>
      </c>
      <c r="AI408" s="54" t="s">
        <v>7781</v>
      </c>
      <c r="AJ408" s="54" t="s">
        <v>7784</v>
      </c>
      <c r="AK408" s="54" t="s">
        <v>7787</v>
      </c>
      <c r="AL408" s="54" t="s">
        <v>7775</v>
      </c>
      <c r="AM408" s="54" t="s">
        <v>7790</v>
      </c>
      <c r="AN408" s="54" t="s">
        <v>8980</v>
      </c>
      <c r="AO408" s="54" t="s">
        <v>8983</v>
      </c>
      <c r="AP408" s="54" t="s">
        <v>8986</v>
      </c>
      <c r="AQ408" s="54" t="s">
        <v>8989</v>
      </c>
      <c r="AR408" s="54" t="s">
        <v>8977</v>
      </c>
      <c r="AS408" s="54" t="s">
        <v>8992</v>
      </c>
      <c r="AT408" s="54" t="s">
        <v>10432</v>
      </c>
      <c r="AU408" s="54" t="s">
        <v>10435</v>
      </c>
      <c r="AV408" s="54" t="s">
        <v>10438</v>
      </c>
      <c r="AW408" s="54" t="s">
        <v>10441</v>
      </c>
      <c r="AX408" s="54" t="s">
        <v>10429</v>
      </c>
      <c r="AY408" s="54" t="s">
        <v>10444</v>
      </c>
      <c r="AZ408" s="54" t="s">
        <v>11884</v>
      </c>
      <c r="BA408" s="54" t="s">
        <v>11887</v>
      </c>
      <c r="BB408" s="54" t="s">
        <v>11890</v>
      </c>
      <c r="BC408" s="54" t="s">
        <v>11893</v>
      </c>
      <c r="BD408" s="54" t="s">
        <v>11881</v>
      </c>
      <c r="BE408" s="54" t="s">
        <v>11896</v>
      </c>
    </row>
    <row r="409" spans="1:57" hidden="1">
      <c r="A409" s="58"/>
      <c r="B409" s="56" t="s">
        <v>12710</v>
      </c>
      <c r="C409" s="66">
        <v>25</v>
      </c>
      <c r="D409" s="54" t="s">
        <v>786</v>
      </c>
      <c r="E409" s="54" t="s">
        <v>789</v>
      </c>
      <c r="F409" s="54" t="s">
        <v>792</v>
      </c>
      <c r="G409" s="54" t="s">
        <v>795</v>
      </c>
      <c r="H409" s="54" t="s">
        <v>783</v>
      </c>
      <c r="I409" s="54" t="s">
        <v>798</v>
      </c>
      <c r="J409" s="54" t="s">
        <v>1988</v>
      </c>
      <c r="K409" s="54" t="s">
        <v>1991</v>
      </c>
      <c r="L409" s="54" t="s">
        <v>1994</v>
      </c>
      <c r="M409" s="54" t="s">
        <v>1997</v>
      </c>
      <c r="N409" s="54" t="s">
        <v>1985</v>
      </c>
      <c r="O409" s="54" t="s">
        <v>2000</v>
      </c>
      <c r="P409" s="54" t="s">
        <v>3440</v>
      </c>
      <c r="Q409" s="54" t="s">
        <v>3443</v>
      </c>
      <c r="R409" s="54" t="s">
        <v>3446</v>
      </c>
      <c r="S409" s="54" t="s">
        <v>3449</v>
      </c>
      <c r="T409" s="54" t="s">
        <v>3437</v>
      </c>
      <c r="U409" s="54" t="s">
        <v>3452</v>
      </c>
      <c r="V409" s="54" t="s">
        <v>4892</v>
      </c>
      <c r="W409" s="54" t="s">
        <v>4895</v>
      </c>
      <c r="X409" s="54" t="s">
        <v>4898</v>
      </c>
      <c r="Y409" s="54" t="s">
        <v>4901</v>
      </c>
      <c r="Z409" s="54" t="s">
        <v>4889</v>
      </c>
      <c r="AA409" s="54" t="s">
        <v>4904</v>
      </c>
      <c r="AB409" s="54" t="s">
        <v>6344</v>
      </c>
      <c r="AC409" s="54" t="s">
        <v>6347</v>
      </c>
      <c r="AD409" s="54" t="s">
        <v>6350</v>
      </c>
      <c r="AE409" s="54" t="s">
        <v>6353</v>
      </c>
      <c r="AF409" s="54" t="s">
        <v>6341</v>
      </c>
      <c r="AG409" s="54" t="s">
        <v>6356</v>
      </c>
      <c r="AH409" s="54" t="s">
        <v>7796</v>
      </c>
      <c r="AI409" s="54" t="s">
        <v>7799</v>
      </c>
      <c r="AJ409" s="54" t="s">
        <v>7802</v>
      </c>
      <c r="AK409" s="54" t="s">
        <v>7805</v>
      </c>
      <c r="AL409" s="54" t="s">
        <v>7793</v>
      </c>
      <c r="AM409" s="54" t="s">
        <v>7808</v>
      </c>
      <c r="AN409" s="54" t="s">
        <v>8998</v>
      </c>
      <c r="AO409" s="54" t="s">
        <v>9001</v>
      </c>
      <c r="AP409" s="54" t="s">
        <v>9004</v>
      </c>
      <c r="AQ409" s="54" t="s">
        <v>9007</v>
      </c>
      <c r="AR409" s="54" t="s">
        <v>8995</v>
      </c>
      <c r="AS409" s="54" t="s">
        <v>9010</v>
      </c>
      <c r="AT409" s="54" t="s">
        <v>10450</v>
      </c>
      <c r="AU409" s="54" t="s">
        <v>10453</v>
      </c>
      <c r="AV409" s="54" t="s">
        <v>10456</v>
      </c>
      <c r="AW409" s="54" t="s">
        <v>10459</v>
      </c>
      <c r="AX409" s="54" t="s">
        <v>10447</v>
      </c>
      <c r="AY409" s="54" t="s">
        <v>10462</v>
      </c>
      <c r="AZ409" s="54" t="s">
        <v>11902</v>
      </c>
      <c r="BA409" s="54" t="s">
        <v>11905</v>
      </c>
      <c r="BB409" s="54" t="s">
        <v>11908</v>
      </c>
      <c r="BC409" s="54" t="s">
        <v>11911</v>
      </c>
      <c r="BD409" s="54" t="s">
        <v>11899</v>
      </c>
      <c r="BE409" s="54" t="s">
        <v>11914</v>
      </c>
    </row>
    <row r="410" spans="1:57" hidden="1">
      <c r="A410" s="59"/>
      <c r="B410" s="56" t="s">
        <v>12711</v>
      </c>
      <c r="C410" s="66">
        <v>26</v>
      </c>
      <c r="D410" s="54" t="s">
        <v>804</v>
      </c>
      <c r="E410" s="54" t="s">
        <v>807</v>
      </c>
      <c r="F410" s="54" t="s">
        <v>810</v>
      </c>
      <c r="G410" s="54" t="s">
        <v>813</v>
      </c>
      <c r="H410" s="54" t="s">
        <v>801</v>
      </c>
      <c r="I410" s="54" t="s">
        <v>816</v>
      </c>
      <c r="J410" s="54" t="s">
        <v>2006</v>
      </c>
      <c r="K410" s="54" t="s">
        <v>2009</v>
      </c>
      <c r="L410" s="54" t="s">
        <v>2012</v>
      </c>
      <c r="M410" s="54" t="s">
        <v>2265</v>
      </c>
      <c r="N410" s="54" t="s">
        <v>2003</v>
      </c>
      <c r="O410" s="54" t="s">
        <v>2268</v>
      </c>
      <c r="P410" s="54" t="s">
        <v>3458</v>
      </c>
      <c r="Q410" s="54" t="s">
        <v>3461</v>
      </c>
      <c r="R410" s="54" t="s">
        <v>3464</v>
      </c>
      <c r="S410" s="54" t="s">
        <v>3467</v>
      </c>
      <c r="T410" s="54" t="s">
        <v>3455</v>
      </c>
      <c r="U410" s="54" t="s">
        <v>3470</v>
      </c>
      <c r="V410" s="54" t="s">
        <v>4910</v>
      </c>
      <c r="W410" s="54" t="s">
        <v>4913</v>
      </c>
      <c r="X410" s="54" t="s">
        <v>4916</v>
      </c>
      <c r="Y410" s="54" t="s">
        <v>4919</v>
      </c>
      <c r="Z410" s="54" t="s">
        <v>4907</v>
      </c>
      <c r="AA410" s="54" t="s">
        <v>4922</v>
      </c>
      <c r="AB410" s="54" t="s">
        <v>6362</v>
      </c>
      <c r="AC410" s="54" t="s">
        <v>6365</v>
      </c>
      <c r="AD410" s="54" t="s">
        <v>6368</v>
      </c>
      <c r="AE410" s="54" t="s">
        <v>6371</v>
      </c>
      <c r="AF410" s="54" t="s">
        <v>6359</v>
      </c>
      <c r="AG410" s="54" t="s">
        <v>6374</v>
      </c>
      <c r="AH410" s="54" t="s">
        <v>7814</v>
      </c>
      <c r="AI410" s="54" t="s">
        <v>7817</v>
      </c>
      <c r="AJ410" s="54" t="s">
        <v>7820</v>
      </c>
      <c r="AK410" s="54" t="s">
        <v>7823</v>
      </c>
      <c r="AL410" s="54" t="s">
        <v>7811</v>
      </c>
      <c r="AM410" s="54" t="s">
        <v>7826</v>
      </c>
      <c r="AN410" s="54" t="s">
        <v>9266</v>
      </c>
      <c r="AO410" s="54" t="s">
        <v>9269</v>
      </c>
      <c r="AP410" s="54" t="s">
        <v>9272</v>
      </c>
      <c r="AQ410" s="54" t="s">
        <v>9275</v>
      </c>
      <c r="AR410" s="54" t="s">
        <v>9263</v>
      </c>
      <c r="AS410" s="54" t="s">
        <v>9278</v>
      </c>
      <c r="AT410" s="54" t="s">
        <v>10468</v>
      </c>
      <c r="AU410" s="54" t="s">
        <v>10471</v>
      </c>
      <c r="AV410" s="54" t="s">
        <v>10474</v>
      </c>
      <c r="AW410" s="54" t="s">
        <v>10477</v>
      </c>
      <c r="AX410" s="54" t="s">
        <v>10465</v>
      </c>
      <c r="AY410" s="54" t="s">
        <v>10480</v>
      </c>
      <c r="AZ410" s="54" t="s">
        <v>11920</v>
      </c>
      <c r="BA410" s="54" t="s">
        <v>11923</v>
      </c>
      <c r="BB410" s="54" t="s">
        <v>11926</v>
      </c>
      <c r="BC410" s="54" t="s">
        <v>11929</v>
      </c>
      <c r="BD410" s="54" t="s">
        <v>11917</v>
      </c>
      <c r="BE410" s="54" t="s">
        <v>11932</v>
      </c>
    </row>
    <row r="411" spans="1:57" hidden="1">
      <c r="A411" s="58"/>
      <c r="B411" s="56" t="s">
        <v>12712</v>
      </c>
      <c r="C411" s="66">
        <v>27</v>
      </c>
      <c r="D411" s="54" t="s">
        <v>822</v>
      </c>
      <c r="E411" s="54" t="s">
        <v>825</v>
      </c>
      <c r="F411" s="54" t="s">
        <v>828</v>
      </c>
      <c r="G411" s="54" t="s">
        <v>831</v>
      </c>
      <c r="H411" s="54" t="s">
        <v>819</v>
      </c>
      <c r="I411" s="54" t="s">
        <v>834</v>
      </c>
      <c r="J411" s="54" t="s">
        <v>2274</v>
      </c>
      <c r="K411" s="54" t="s">
        <v>2277</v>
      </c>
      <c r="L411" s="54" t="s">
        <v>2280</v>
      </c>
      <c r="M411" s="54" t="s">
        <v>2283</v>
      </c>
      <c r="N411" s="54" t="s">
        <v>2271</v>
      </c>
      <c r="O411" s="54" t="s">
        <v>2286</v>
      </c>
      <c r="P411" s="54" t="s">
        <v>3476</v>
      </c>
      <c r="Q411" s="54" t="s">
        <v>3479</v>
      </c>
      <c r="R411" s="54" t="s">
        <v>3482</v>
      </c>
      <c r="S411" s="54" t="s">
        <v>3485</v>
      </c>
      <c r="T411" s="54" t="s">
        <v>3473</v>
      </c>
      <c r="U411" s="54" t="s">
        <v>3488</v>
      </c>
      <c r="V411" s="54" t="s">
        <v>4928</v>
      </c>
      <c r="W411" s="54" t="s">
        <v>4931</v>
      </c>
      <c r="X411" s="54" t="s">
        <v>4934</v>
      </c>
      <c r="Y411" s="54" t="s">
        <v>4937</v>
      </c>
      <c r="Z411" s="54" t="s">
        <v>4925</v>
      </c>
      <c r="AA411" s="54" t="s">
        <v>4940</v>
      </c>
      <c r="AB411" s="54" t="s">
        <v>6380</v>
      </c>
      <c r="AC411" s="54" t="s">
        <v>6383</v>
      </c>
      <c r="AD411" s="54" t="s">
        <v>6386</v>
      </c>
      <c r="AE411" s="54" t="s">
        <v>6389</v>
      </c>
      <c r="AF411" s="54" t="s">
        <v>6377</v>
      </c>
      <c r="AG411" s="54" t="s">
        <v>6392</v>
      </c>
      <c r="AH411" s="54" t="s">
        <v>7832</v>
      </c>
      <c r="AI411" s="54" t="s">
        <v>7835</v>
      </c>
      <c r="AJ411" s="54" t="s">
        <v>7838</v>
      </c>
      <c r="AK411" s="54" t="s">
        <v>7841</v>
      </c>
      <c r="AL411" s="54" t="s">
        <v>7829</v>
      </c>
      <c r="AM411" s="54" t="s">
        <v>7844</v>
      </c>
      <c r="AN411" s="54" t="s">
        <v>9284</v>
      </c>
      <c r="AO411" s="54" t="s">
        <v>9287</v>
      </c>
      <c r="AP411" s="54" t="s">
        <v>9290</v>
      </c>
      <c r="AQ411" s="54" t="s">
        <v>9293</v>
      </c>
      <c r="AR411" s="54" t="s">
        <v>9281</v>
      </c>
      <c r="AS411" s="54" t="s">
        <v>9296</v>
      </c>
      <c r="AT411" s="54" t="s">
        <v>10486</v>
      </c>
      <c r="AU411" s="54" t="s">
        <v>10489</v>
      </c>
      <c r="AV411" s="54" t="s">
        <v>10492</v>
      </c>
      <c r="AW411" s="54" t="s">
        <v>10495</v>
      </c>
      <c r="AX411" s="54" t="s">
        <v>10483</v>
      </c>
      <c r="AY411" s="54" t="s">
        <v>10498</v>
      </c>
      <c r="AZ411" s="54" t="s">
        <v>11938</v>
      </c>
      <c r="BA411" s="54" t="s">
        <v>11941</v>
      </c>
      <c r="BB411" s="54" t="s">
        <v>11944</v>
      </c>
      <c r="BC411" s="54" t="s">
        <v>11947</v>
      </c>
      <c r="BD411" s="54" t="s">
        <v>11935</v>
      </c>
      <c r="BE411" s="54" t="s">
        <v>11950</v>
      </c>
    </row>
    <row r="412" spans="1:57" hidden="1">
      <c r="A412" s="58"/>
      <c r="B412" s="53" t="s">
        <v>12713</v>
      </c>
      <c r="C412" s="66">
        <v>28</v>
      </c>
      <c r="D412" s="54" t="s">
        <v>840</v>
      </c>
      <c r="E412" s="54" t="s">
        <v>843</v>
      </c>
      <c r="F412" s="54" t="s">
        <v>846</v>
      </c>
      <c r="G412" s="54" t="s">
        <v>849</v>
      </c>
      <c r="H412" s="54" t="s">
        <v>837</v>
      </c>
      <c r="I412" s="54" t="s">
        <v>852</v>
      </c>
      <c r="J412" s="54" t="s">
        <v>2292</v>
      </c>
      <c r="K412" s="54" t="s">
        <v>2295</v>
      </c>
      <c r="L412" s="54" t="s">
        <v>2298</v>
      </c>
      <c r="M412" s="54" t="s">
        <v>2301</v>
      </c>
      <c r="N412" s="54" t="s">
        <v>2289</v>
      </c>
      <c r="O412" s="54" t="s">
        <v>2304</v>
      </c>
      <c r="P412" s="54" t="s">
        <v>3494</v>
      </c>
      <c r="Q412" s="54" t="s">
        <v>3497</v>
      </c>
      <c r="R412" s="54" t="s">
        <v>3500</v>
      </c>
      <c r="S412" s="54" t="s">
        <v>3503</v>
      </c>
      <c r="T412" s="54" t="s">
        <v>3491</v>
      </c>
      <c r="U412" s="54" t="s">
        <v>3506</v>
      </c>
      <c r="V412" s="54" t="s">
        <v>4946</v>
      </c>
      <c r="W412" s="54" t="s">
        <v>4949</v>
      </c>
      <c r="X412" s="54" t="s">
        <v>4952</v>
      </c>
      <c r="Y412" s="54" t="s">
        <v>4955</v>
      </c>
      <c r="Z412" s="54" t="s">
        <v>4943</v>
      </c>
      <c r="AA412" s="54" t="s">
        <v>4958</v>
      </c>
      <c r="AB412" s="54" t="s">
        <v>6398</v>
      </c>
      <c r="AC412" s="54" t="s">
        <v>6401</v>
      </c>
      <c r="AD412" s="54" t="s">
        <v>6404</v>
      </c>
      <c r="AE412" s="54" t="s">
        <v>6407</v>
      </c>
      <c r="AF412" s="54" t="s">
        <v>6395</v>
      </c>
      <c r="AG412" s="54" t="s">
        <v>6410</v>
      </c>
      <c r="AH412" s="54" t="s">
        <v>7850</v>
      </c>
      <c r="AI412" s="54" t="s">
        <v>7853</v>
      </c>
      <c r="AJ412" s="54" t="s">
        <v>7856</v>
      </c>
      <c r="AK412" s="54" t="s">
        <v>7859</v>
      </c>
      <c r="AL412" s="54" t="s">
        <v>7847</v>
      </c>
      <c r="AM412" s="54" t="s">
        <v>7862</v>
      </c>
      <c r="AN412" s="54" t="s">
        <v>9302</v>
      </c>
      <c r="AO412" s="54" t="s">
        <v>9305</v>
      </c>
      <c r="AP412" s="54" t="s">
        <v>9308</v>
      </c>
      <c r="AQ412" s="54" t="s">
        <v>9311</v>
      </c>
      <c r="AR412" s="54" t="s">
        <v>9299</v>
      </c>
      <c r="AS412" s="54" t="s">
        <v>9314</v>
      </c>
      <c r="AT412" s="54" t="s">
        <v>10504</v>
      </c>
      <c r="AU412" s="54" t="s">
        <v>10507</v>
      </c>
      <c r="AV412" s="54" t="s">
        <v>10510</v>
      </c>
      <c r="AW412" s="54" t="s">
        <v>10763</v>
      </c>
      <c r="AX412" s="54" t="s">
        <v>10501</v>
      </c>
      <c r="AY412" s="54" t="s">
        <v>10766</v>
      </c>
      <c r="AZ412" s="54" t="s">
        <v>11956</v>
      </c>
      <c r="BA412" s="54" t="s">
        <v>11959</v>
      </c>
      <c r="BB412" s="54" t="s">
        <v>11962</v>
      </c>
      <c r="BC412" s="54" t="s">
        <v>11965</v>
      </c>
      <c r="BD412" s="54" t="s">
        <v>11953</v>
      </c>
      <c r="BE412" s="54" t="s">
        <v>11968</v>
      </c>
    </row>
    <row r="413" spans="1:57" hidden="1">
      <c r="A413" s="58"/>
      <c r="B413" s="56" t="s">
        <v>12714</v>
      </c>
      <c r="C413" s="66">
        <v>29</v>
      </c>
      <c r="D413" s="54" t="s">
        <v>858</v>
      </c>
      <c r="E413" s="54" t="s">
        <v>861</v>
      </c>
      <c r="F413" s="54" t="s">
        <v>864</v>
      </c>
      <c r="G413" s="54" t="s">
        <v>867</v>
      </c>
      <c r="H413" s="54" t="s">
        <v>855</v>
      </c>
      <c r="I413" s="54" t="s">
        <v>870</v>
      </c>
      <c r="J413" s="54" t="s">
        <v>2310</v>
      </c>
      <c r="K413" s="54" t="s">
        <v>2313</v>
      </c>
      <c r="L413" s="54" t="s">
        <v>2316</v>
      </c>
      <c r="M413" s="54" t="s">
        <v>2319</v>
      </c>
      <c r="N413" s="54" t="s">
        <v>2307</v>
      </c>
      <c r="O413" s="54" t="s">
        <v>2322</v>
      </c>
      <c r="P413" s="54" t="s">
        <v>3512</v>
      </c>
      <c r="Q413" s="54" t="s">
        <v>3765</v>
      </c>
      <c r="R413" s="54" t="s">
        <v>3768</v>
      </c>
      <c r="S413" s="54" t="s">
        <v>3771</v>
      </c>
      <c r="T413" s="54" t="s">
        <v>3509</v>
      </c>
      <c r="U413" s="54" t="s">
        <v>3774</v>
      </c>
      <c r="V413" s="54" t="s">
        <v>4964</v>
      </c>
      <c r="W413" s="54" t="s">
        <v>4967</v>
      </c>
      <c r="X413" s="54" t="s">
        <v>4970</v>
      </c>
      <c r="Y413" s="54" t="s">
        <v>4973</v>
      </c>
      <c r="Z413" s="54" t="s">
        <v>4961</v>
      </c>
      <c r="AA413" s="54" t="s">
        <v>4976</v>
      </c>
      <c r="AB413" s="54" t="s">
        <v>6416</v>
      </c>
      <c r="AC413" s="54" t="s">
        <v>6419</v>
      </c>
      <c r="AD413" s="54" t="s">
        <v>6422</v>
      </c>
      <c r="AE413" s="54" t="s">
        <v>6425</v>
      </c>
      <c r="AF413" s="54" t="s">
        <v>6413</v>
      </c>
      <c r="AG413" s="54" t="s">
        <v>6428</v>
      </c>
      <c r="AH413" s="54" t="s">
        <v>7868</v>
      </c>
      <c r="AI413" s="54" t="s">
        <v>7871</v>
      </c>
      <c r="AJ413" s="54" t="s">
        <v>7874</v>
      </c>
      <c r="AK413" s="54" t="s">
        <v>7877</v>
      </c>
      <c r="AL413" s="54" t="s">
        <v>7865</v>
      </c>
      <c r="AM413" s="54" t="s">
        <v>7880</v>
      </c>
      <c r="AN413" s="54" t="s">
        <v>9320</v>
      </c>
      <c r="AO413" s="54" t="s">
        <v>9323</v>
      </c>
      <c r="AP413" s="54" t="s">
        <v>9326</v>
      </c>
      <c r="AQ413" s="54" t="s">
        <v>9329</v>
      </c>
      <c r="AR413" s="54" t="s">
        <v>9317</v>
      </c>
      <c r="AS413" s="54" t="s">
        <v>9332</v>
      </c>
      <c r="AT413" s="54" t="s">
        <v>10772</v>
      </c>
      <c r="AU413" s="54" t="s">
        <v>10775</v>
      </c>
      <c r="AV413" s="54" t="s">
        <v>10778</v>
      </c>
      <c r="AW413" s="54" t="s">
        <v>10781</v>
      </c>
      <c r="AX413" s="54" t="s">
        <v>10769</v>
      </c>
      <c r="AY413" s="54" t="s">
        <v>10784</v>
      </c>
      <c r="AZ413" s="54" t="s">
        <v>11974</v>
      </c>
      <c r="BA413" s="54" t="s">
        <v>11977</v>
      </c>
      <c r="BB413" s="54" t="s">
        <v>11980</v>
      </c>
      <c r="BC413" s="54" t="s">
        <v>11983</v>
      </c>
      <c r="BD413" s="54" t="s">
        <v>11971</v>
      </c>
      <c r="BE413" s="54" t="s">
        <v>11986</v>
      </c>
    </row>
    <row r="414" spans="1:57" hidden="1">
      <c r="A414" s="58"/>
      <c r="B414" s="56" t="s">
        <v>12715</v>
      </c>
      <c r="C414" s="66">
        <v>30</v>
      </c>
      <c r="D414" s="54" t="s">
        <v>876</v>
      </c>
      <c r="E414" s="54" t="s">
        <v>879</v>
      </c>
      <c r="F414" s="54" t="s">
        <v>882</v>
      </c>
      <c r="G414" s="54" t="s">
        <v>885</v>
      </c>
      <c r="H414" s="54" t="s">
        <v>873</v>
      </c>
      <c r="I414" s="54" t="s">
        <v>888</v>
      </c>
      <c r="J414" s="54" t="s">
        <v>2328</v>
      </c>
      <c r="K414" s="54" t="s">
        <v>2331</v>
      </c>
      <c r="L414" s="54" t="s">
        <v>2334</v>
      </c>
      <c r="M414" s="54" t="s">
        <v>2337</v>
      </c>
      <c r="N414" s="54" t="s">
        <v>2325</v>
      </c>
      <c r="O414" s="54" t="s">
        <v>2340</v>
      </c>
      <c r="P414" s="54" t="s">
        <v>3780</v>
      </c>
      <c r="Q414" s="54" t="s">
        <v>3783</v>
      </c>
      <c r="R414" s="54" t="s">
        <v>3786</v>
      </c>
      <c r="S414" s="54" t="s">
        <v>3789</v>
      </c>
      <c r="T414" s="54" t="s">
        <v>3777</v>
      </c>
      <c r="U414" s="54" t="s">
        <v>3792</v>
      </c>
      <c r="V414" s="54" t="s">
        <v>4982</v>
      </c>
      <c r="W414" s="54" t="s">
        <v>4985</v>
      </c>
      <c r="X414" s="54" t="s">
        <v>4988</v>
      </c>
      <c r="Y414" s="54" t="s">
        <v>4991</v>
      </c>
      <c r="Z414" s="54" t="s">
        <v>4979</v>
      </c>
      <c r="AA414" s="54" t="s">
        <v>4994</v>
      </c>
      <c r="AB414" s="54" t="s">
        <v>6434</v>
      </c>
      <c r="AC414" s="54" t="s">
        <v>6437</v>
      </c>
      <c r="AD414" s="54" t="s">
        <v>6440</v>
      </c>
      <c r="AE414" s="54" t="s">
        <v>6443</v>
      </c>
      <c r="AF414" s="54" t="s">
        <v>6431</v>
      </c>
      <c r="AG414" s="54" t="s">
        <v>6446</v>
      </c>
      <c r="AH414" s="54" t="s">
        <v>7886</v>
      </c>
      <c r="AI414" s="54" t="s">
        <v>7889</v>
      </c>
      <c r="AJ414" s="54" t="s">
        <v>7892</v>
      </c>
      <c r="AK414" s="54" t="s">
        <v>7895</v>
      </c>
      <c r="AL414" s="54" t="s">
        <v>7883</v>
      </c>
      <c r="AM414" s="54" t="s">
        <v>7898</v>
      </c>
      <c r="AN414" s="54" t="s">
        <v>9338</v>
      </c>
      <c r="AO414" s="54" t="s">
        <v>9341</v>
      </c>
      <c r="AP414" s="54" t="s">
        <v>9344</v>
      </c>
      <c r="AQ414" s="54" t="s">
        <v>9347</v>
      </c>
      <c r="AR414" s="54" t="s">
        <v>9335</v>
      </c>
      <c r="AS414" s="54" t="s">
        <v>9350</v>
      </c>
      <c r="AT414" s="54" t="s">
        <v>10790</v>
      </c>
      <c r="AU414" s="54" t="s">
        <v>10793</v>
      </c>
      <c r="AV414" s="54" t="s">
        <v>10796</v>
      </c>
      <c r="AW414" s="54" t="s">
        <v>10799</v>
      </c>
      <c r="AX414" s="54" t="s">
        <v>10787</v>
      </c>
      <c r="AY414" s="54" t="s">
        <v>10802</v>
      </c>
      <c r="AZ414" s="54" t="s">
        <v>11992</v>
      </c>
      <c r="BA414" s="54" t="s">
        <v>11995</v>
      </c>
      <c r="BB414" s="54" t="s">
        <v>11998</v>
      </c>
      <c r="BC414" s="54" t="s">
        <v>12001</v>
      </c>
      <c r="BD414" s="54" t="s">
        <v>11989</v>
      </c>
      <c r="BE414" s="54" t="s">
        <v>12004</v>
      </c>
    </row>
    <row r="415" spans="1:57" hidden="1">
      <c r="A415" s="58"/>
      <c r="B415" s="53" t="s">
        <v>12716</v>
      </c>
      <c r="C415" s="66">
        <v>31</v>
      </c>
      <c r="D415" s="54" t="s">
        <v>894</v>
      </c>
      <c r="E415" s="54" t="s">
        <v>897</v>
      </c>
      <c r="F415" s="54" t="s">
        <v>900</v>
      </c>
      <c r="G415" s="54" t="s">
        <v>903</v>
      </c>
      <c r="H415" s="54" t="s">
        <v>891</v>
      </c>
      <c r="I415" s="54" t="s">
        <v>906</v>
      </c>
      <c r="J415" s="54" t="s">
        <v>2346</v>
      </c>
      <c r="K415" s="54" t="s">
        <v>2349</v>
      </c>
      <c r="L415" s="54" t="s">
        <v>2352</v>
      </c>
      <c r="M415" s="54" t="s">
        <v>2355</v>
      </c>
      <c r="N415" s="54" t="s">
        <v>2343</v>
      </c>
      <c r="O415" s="54" t="s">
        <v>2358</v>
      </c>
      <c r="P415" s="54" t="s">
        <v>3798</v>
      </c>
      <c r="Q415" s="54" t="s">
        <v>3801</v>
      </c>
      <c r="R415" s="54" t="s">
        <v>3804</v>
      </c>
      <c r="S415" s="54" t="s">
        <v>3807</v>
      </c>
      <c r="T415" s="54" t="s">
        <v>3795</v>
      </c>
      <c r="U415" s="54" t="s">
        <v>3810</v>
      </c>
      <c r="V415" s="54" t="s">
        <v>5000</v>
      </c>
      <c r="W415" s="54" t="s">
        <v>5003</v>
      </c>
      <c r="X415" s="54" t="s">
        <v>5006</v>
      </c>
      <c r="Y415" s="54" t="s">
        <v>5009</v>
      </c>
      <c r="Z415" s="54" t="s">
        <v>4997</v>
      </c>
      <c r="AA415" s="54" t="s">
        <v>5012</v>
      </c>
      <c r="AB415" s="54" t="s">
        <v>6452</v>
      </c>
      <c r="AC415" s="54" t="s">
        <v>6455</v>
      </c>
      <c r="AD415" s="54" t="s">
        <v>6458</v>
      </c>
      <c r="AE415" s="54" t="s">
        <v>6461</v>
      </c>
      <c r="AF415" s="54" t="s">
        <v>6449</v>
      </c>
      <c r="AG415" s="54" t="s">
        <v>6464</v>
      </c>
      <c r="AH415" s="54" t="s">
        <v>7904</v>
      </c>
      <c r="AI415" s="54" t="s">
        <v>7907</v>
      </c>
      <c r="AJ415" s="54" t="s">
        <v>7910</v>
      </c>
      <c r="AK415" s="54" t="s">
        <v>7913</v>
      </c>
      <c r="AL415" s="54" t="s">
        <v>7901</v>
      </c>
      <c r="AM415" s="54" t="s">
        <v>7916</v>
      </c>
      <c r="AN415" s="54" t="s">
        <v>9356</v>
      </c>
      <c r="AO415" s="54" t="s">
        <v>9359</v>
      </c>
      <c r="AP415" s="54" t="s">
        <v>9362</v>
      </c>
      <c r="AQ415" s="54" t="s">
        <v>9365</v>
      </c>
      <c r="AR415" s="54" t="s">
        <v>9353</v>
      </c>
      <c r="AS415" s="54" t="s">
        <v>9368</v>
      </c>
      <c r="AT415" s="54" t="s">
        <v>10808</v>
      </c>
      <c r="AU415" s="54" t="s">
        <v>10811</v>
      </c>
      <c r="AV415" s="54" t="s">
        <v>10814</v>
      </c>
      <c r="AW415" s="54" t="s">
        <v>10817</v>
      </c>
      <c r="AX415" s="54" t="s">
        <v>10805</v>
      </c>
      <c r="AY415" s="54" t="s">
        <v>10820</v>
      </c>
      <c r="AZ415" s="54" t="s">
        <v>12010</v>
      </c>
      <c r="BA415" s="54" t="s">
        <v>12263</v>
      </c>
      <c r="BB415" s="54" t="s">
        <v>12266</v>
      </c>
      <c r="BC415" s="54" t="s">
        <v>12269</v>
      </c>
      <c r="BD415" s="54" t="s">
        <v>12007</v>
      </c>
      <c r="BE415" s="54" t="s">
        <v>12272</v>
      </c>
    </row>
    <row r="416" spans="1:57" hidden="1">
      <c r="A416" s="48" t="s">
        <v>12717</v>
      </c>
      <c r="B416" s="55"/>
      <c r="C416" s="66">
        <v>32</v>
      </c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</row>
    <row r="417" spans="1:57" hidden="1">
      <c r="A417" s="58"/>
      <c r="B417" s="53" t="s">
        <v>12718</v>
      </c>
      <c r="C417" s="66">
        <v>33</v>
      </c>
      <c r="D417" s="54" t="s">
        <v>912</v>
      </c>
      <c r="E417" s="54" t="s">
        <v>915</v>
      </c>
      <c r="F417" s="54" t="s">
        <v>918</v>
      </c>
      <c r="G417" s="54" t="s">
        <v>921</v>
      </c>
      <c r="H417" s="54" t="s">
        <v>909</v>
      </c>
      <c r="I417" s="54" t="s">
        <v>924</v>
      </c>
      <c r="J417" s="54" t="s">
        <v>2364</v>
      </c>
      <c r="K417" s="54" t="s">
        <v>2367</v>
      </c>
      <c r="L417" s="54" t="s">
        <v>2370</v>
      </c>
      <c r="M417" s="54" t="s">
        <v>2373</v>
      </c>
      <c r="N417" s="54" t="s">
        <v>2361</v>
      </c>
      <c r="O417" s="54" t="s">
        <v>2376</v>
      </c>
      <c r="P417" s="54" t="s">
        <v>3816</v>
      </c>
      <c r="Q417" s="54" t="s">
        <v>3819</v>
      </c>
      <c r="R417" s="54" t="s">
        <v>3822</v>
      </c>
      <c r="S417" s="54" t="s">
        <v>3825</v>
      </c>
      <c r="T417" s="54" t="s">
        <v>3813</v>
      </c>
      <c r="U417" s="54" t="s">
        <v>3828</v>
      </c>
      <c r="V417" s="54" t="s">
        <v>5268</v>
      </c>
      <c r="W417" s="54" t="s">
        <v>5271</v>
      </c>
      <c r="X417" s="54" t="s">
        <v>5274</v>
      </c>
      <c r="Y417" s="54" t="s">
        <v>5277</v>
      </c>
      <c r="Z417" s="54" t="s">
        <v>5265</v>
      </c>
      <c r="AA417" s="54" t="s">
        <v>5280</v>
      </c>
      <c r="AB417" s="54" t="s">
        <v>6470</v>
      </c>
      <c r="AC417" s="54" t="s">
        <v>6473</v>
      </c>
      <c r="AD417" s="54" t="s">
        <v>6476</v>
      </c>
      <c r="AE417" s="54" t="s">
        <v>6479</v>
      </c>
      <c r="AF417" s="54" t="s">
        <v>6467</v>
      </c>
      <c r="AG417" s="54" t="s">
        <v>6482</v>
      </c>
      <c r="AH417" s="54" t="s">
        <v>7922</v>
      </c>
      <c r="AI417" s="54" t="s">
        <v>7925</v>
      </c>
      <c r="AJ417" s="54" t="s">
        <v>7928</v>
      </c>
      <c r="AK417" s="54" t="s">
        <v>7931</v>
      </c>
      <c r="AL417" s="54" t="s">
        <v>7919</v>
      </c>
      <c r="AM417" s="54" t="s">
        <v>7934</v>
      </c>
      <c r="AN417" s="54" t="s">
        <v>9374</v>
      </c>
      <c r="AO417" s="54" t="s">
        <v>9377</v>
      </c>
      <c r="AP417" s="54" t="s">
        <v>9380</v>
      </c>
      <c r="AQ417" s="54" t="s">
        <v>9383</v>
      </c>
      <c r="AR417" s="54" t="s">
        <v>9371</v>
      </c>
      <c r="AS417" s="54" t="s">
        <v>9386</v>
      </c>
      <c r="AT417" s="54" t="s">
        <v>10826</v>
      </c>
      <c r="AU417" s="54" t="s">
        <v>10829</v>
      </c>
      <c r="AV417" s="54" t="s">
        <v>10832</v>
      </c>
      <c r="AW417" s="54" t="s">
        <v>10835</v>
      </c>
      <c r="AX417" s="54" t="s">
        <v>10823</v>
      </c>
      <c r="AY417" s="54" t="s">
        <v>10838</v>
      </c>
      <c r="AZ417" s="54" t="s">
        <v>12278</v>
      </c>
      <c r="BA417" s="54" t="s">
        <v>12281</v>
      </c>
      <c r="BB417" s="54" t="s">
        <v>12284</v>
      </c>
      <c r="BC417" s="54" t="s">
        <v>12287</v>
      </c>
      <c r="BD417" s="54" t="s">
        <v>12275</v>
      </c>
      <c r="BE417" s="54" t="s">
        <v>12290</v>
      </c>
    </row>
    <row r="418" spans="1:57" hidden="1">
      <c r="A418" s="58"/>
      <c r="B418" s="56" t="s">
        <v>12719</v>
      </c>
      <c r="C418" s="66">
        <v>34</v>
      </c>
      <c r="D418" s="54" t="s">
        <v>930</v>
      </c>
      <c r="E418" s="54" t="s">
        <v>933</v>
      </c>
      <c r="F418" s="54" t="s">
        <v>936</v>
      </c>
      <c r="G418" s="54" t="s">
        <v>939</v>
      </c>
      <c r="H418" s="54" t="s">
        <v>927</v>
      </c>
      <c r="I418" s="54" t="s">
        <v>942</v>
      </c>
      <c r="J418" s="54" t="s">
        <v>2382</v>
      </c>
      <c r="K418" s="54" t="s">
        <v>2385</v>
      </c>
      <c r="L418" s="54" t="s">
        <v>2388</v>
      </c>
      <c r="M418" s="54" t="s">
        <v>2391</v>
      </c>
      <c r="N418" s="54" t="s">
        <v>2379</v>
      </c>
      <c r="O418" s="54" t="s">
        <v>2394</v>
      </c>
      <c r="P418" s="54" t="s">
        <v>3834</v>
      </c>
      <c r="Q418" s="54" t="s">
        <v>3837</v>
      </c>
      <c r="R418" s="54" t="s">
        <v>3840</v>
      </c>
      <c r="S418" s="54" t="s">
        <v>3843</v>
      </c>
      <c r="T418" s="54" t="s">
        <v>3831</v>
      </c>
      <c r="U418" s="54" t="s">
        <v>3846</v>
      </c>
      <c r="V418" s="54" t="s">
        <v>5286</v>
      </c>
      <c r="W418" s="54" t="s">
        <v>5289</v>
      </c>
      <c r="X418" s="54" t="s">
        <v>5292</v>
      </c>
      <c r="Y418" s="54" t="s">
        <v>5295</v>
      </c>
      <c r="Z418" s="54" t="s">
        <v>5283</v>
      </c>
      <c r="AA418" s="54" t="s">
        <v>5298</v>
      </c>
      <c r="AB418" s="54" t="s">
        <v>6488</v>
      </c>
      <c r="AC418" s="54" t="s">
        <v>6491</v>
      </c>
      <c r="AD418" s="54" t="s">
        <v>6494</v>
      </c>
      <c r="AE418" s="54" t="s">
        <v>6497</v>
      </c>
      <c r="AF418" s="54" t="s">
        <v>6485</v>
      </c>
      <c r="AG418" s="54" t="s">
        <v>6500</v>
      </c>
      <c r="AH418" s="54" t="s">
        <v>7940</v>
      </c>
      <c r="AI418" s="54" t="s">
        <v>7943</v>
      </c>
      <c r="AJ418" s="54" t="s">
        <v>7946</v>
      </c>
      <c r="AK418" s="54" t="s">
        <v>7949</v>
      </c>
      <c r="AL418" s="54" t="s">
        <v>7937</v>
      </c>
      <c r="AM418" s="54" t="s">
        <v>7952</v>
      </c>
      <c r="AN418" s="54" t="s">
        <v>9392</v>
      </c>
      <c r="AO418" s="54" t="s">
        <v>9395</v>
      </c>
      <c r="AP418" s="54" t="s">
        <v>9398</v>
      </c>
      <c r="AQ418" s="54" t="s">
        <v>9401</v>
      </c>
      <c r="AR418" s="54" t="s">
        <v>9389</v>
      </c>
      <c r="AS418" s="54" t="s">
        <v>9404</v>
      </c>
      <c r="AT418" s="54" t="s">
        <v>10844</v>
      </c>
      <c r="AU418" s="54" t="s">
        <v>10847</v>
      </c>
      <c r="AV418" s="54" t="s">
        <v>10850</v>
      </c>
      <c r="AW418" s="54" t="s">
        <v>10853</v>
      </c>
      <c r="AX418" s="54" t="s">
        <v>10841</v>
      </c>
      <c r="AY418" s="54" t="s">
        <v>10856</v>
      </c>
      <c r="AZ418" s="54" t="s">
        <v>12296</v>
      </c>
      <c r="BA418" s="54" t="s">
        <v>12299</v>
      </c>
      <c r="BB418" s="54" t="s">
        <v>12302</v>
      </c>
      <c r="BC418" s="54" t="s">
        <v>12305</v>
      </c>
      <c r="BD418" s="54" t="s">
        <v>12293</v>
      </c>
      <c r="BE418" s="54" t="s">
        <v>12308</v>
      </c>
    </row>
    <row r="419" spans="1:57" hidden="1">
      <c r="A419" s="58"/>
      <c r="B419" s="56" t="s">
        <v>12720</v>
      </c>
      <c r="C419" s="66">
        <v>35</v>
      </c>
      <c r="D419" s="54" t="s">
        <v>948</v>
      </c>
      <c r="E419" s="54" t="s">
        <v>951</v>
      </c>
      <c r="F419" s="54" t="s">
        <v>954</v>
      </c>
      <c r="G419" s="54" t="s">
        <v>957</v>
      </c>
      <c r="H419" s="54" t="s">
        <v>945</v>
      </c>
      <c r="I419" s="54" t="s">
        <v>960</v>
      </c>
      <c r="J419" s="54" t="s">
        <v>2400</v>
      </c>
      <c r="K419" s="54" t="s">
        <v>2403</v>
      </c>
      <c r="L419" s="54" t="s">
        <v>2406</v>
      </c>
      <c r="M419" s="54" t="s">
        <v>2409</v>
      </c>
      <c r="N419" s="54" t="s">
        <v>2397</v>
      </c>
      <c r="O419" s="54" t="s">
        <v>2412</v>
      </c>
      <c r="P419" s="54" t="s">
        <v>3852</v>
      </c>
      <c r="Q419" s="54" t="s">
        <v>3855</v>
      </c>
      <c r="R419" s="54" t="s">
        <v>3858</v>
      </c>
      <c r="S419" s="54" t="s">
        <v>3861</v>
      </c>
      <c r="T419" s="54" t="s">
        <v>3849</v>
      </c>
      <c r="U419" s="54" t="s">
        <v>3864</v>
      </c>
      <c r="V419" s="54" t="s">
        <v>5304</v>
      </c>
      <c r="W419" s="54" t="s">
        <v>5307</v>
      </c>
      <c r="X419" s="54" t="s">
        <v>5310</v>
      </c>
      <c r="Y419" s="54" t="s">
        <v>5313</v>
      </c>
      <c r="Z419" s="54" t="s">
        <v>5301</v>
      </c>
      <c r="AA419" s="54" t="s">
        <v>5316</v>
      </c>
      <c r="AB419" s="54" t="s">
        <v>6506</v>
      </c>
      <c r="AC419" s="54" t="s">
        <v>6509</v>
      </c>
      <c r="AD419" s="54" t="s">
        <v>6512</v>
      </c>
      <c r="AE419" s="54" t="s">
        <v>6765</v>
      </c>
      <c r="AF419" s="54" t="s">
        <v>6503</v>
      </c>
      <c r="AG419" s="54" t="s">
        <v>6768</v>
      </c>
      <c r="AH419" s="54" t="s">
        <v>7958</v>
      </c>
      <c r="AI419" s="54" t="s">
        <v>7961</v>
      </c>
      <c r="AJ419" s="54" t="s">
        <v>7964</v>
      </c>
      <c r="AK419" s="54" t="s">
        <v>7967</v>
      </c>
      <c r="AL419" s="54" t="s">
        <v>7955</v>
      </c>
      <c r="AM419" s="54" t="s">
        <v>7970</v>
      </c>
      <c r="AN419" s="54" t="s">
        <v>9410</v>
      </c>
      <c r="AO419" s="54" t="s">
        <v>9413</v>
      </c>
      <c r="AP419" s="54" t="s">
        <v>9416</v>
      </c>
      <c r="AQ419" s="54" t="s">
        <v>9419</v>
      </c>
      <c r="AR419" s="54" t="s">
        <v>9407</v>
      </c>
      <c r="AS419" s="54" t="s">
        <v>9422</v>
      </c>
      <c r="AT419" s="54" t="s">
        <v>10862</v>
      </c>
      <c r="AU419" s="54" t="s">
        <v>10865</v>
      </c>
      <c r="AV419" s="54" t="s">
        <v>10868</v>
      </c>
      <c r="AW419" s="54" t="s">
        <v>10871</v>
      </c>
      <c r="AX419" s="54" t="s">
        <v>10859</v>
      </c>
      <c r="AY419" s="54" t="s">
        <v>10874</v>
      </c>
      <c r="AZ419" s="54" t="s">
        <v>12314</v>
      </c>
      <c r="BA419" s="54" t="s">
        <v>12317</v>
      </c>
      <c r="BB419" s="54" t="s">
        <v>12320</v>
      </c>
      <c r="BC419" s="54" t="s">
        <v>12323</v>
      </c>
      <c r="BD419" s="54" t="s">
        <v>12311</v>
      </c>
      <c r="BE419" s="54" t="s">
        <v>12326</v>
      </c>
    </row>
    <row r="420" spans="1:57" hidden="1">
      <c r="A420" s="58"/>
      <c r="B420" s="53" t="s">
        <v>12721</v>
      </c>
      <c r="C420" s="66">
        <v>36</v>
      </c>
      <c r="D420" s="54" t="s">
        <v>966</v>
      </c>
      <c r="E420" s="54" t="s">
        <v>969</v>
      </c>
      <c r="F420" s="54" t="s">
        <v>972</v>
      </c>
      <c r="G420" s="54" t="s">
        <v>975</v>
      </c>
      <c r="H420" s="54" t="s">
        <v>963</v>
      </c>
      <c r="I420" s="54" t="s">
        <v>978</v>
      </c>
      <c r="J420" s="54" t="s">
        <v>2418</v>
      </c>
      <c r="K420" s="54" t="s">
        <v>2421</v>
      </c>
      <c r="L420" s="54" t="s">
        <v>2424</v>
      </c>
      <c r="M420" s="54" t="s">
        <v>2427</v>
      </c>
      <c r="N420" s="54" t="s">
        <v>2415</v>
      </c>
      <c r="O420" s="54" t="s">
        <v>2430</v>
      </c>
      <c r="P420" s="54" t="s">
        <v>3870</v>
      </c>
      <c r="Q420" s="54" t="s">
        <v>3873</v>
      </c>
      <c r="R420" s="54" t="s">
        <v>3876</v>
      </c>
      <c r="S420" s="54" t="s">
        <v>3879</v>
      </c>
      <c r="T420" s="54" t="s">
        <v>3867</v>
      </c>
      <c r="U420" s="54" t="s">
        <v>3882</v>
      </c>
      <c r="V420" s="54" t="s">
        <v>5322</v>
      </c>
      <c r="W420" s="54" t="s">
        <v>5325</v>
      </c>
      <c r="X420" s="54" t="s">
        <v>5328</v>
      </c>
      <c r="Y420" s="54" t="s">
        <v>5331</v>
      </c>
      <c r="Z420" s="54" t="s">
        <v>5319</v>
      </c>
      <c r="AA420" s="54" t="s">
        <v>5334</v>
      </c>
      <c r="AB420" s="54" t="s">
        <v>6774</v>
      </c>
      <c r="AC420" s="54" t="s">
        <v>6777</v>
      </c>
      <c r="AD420" s="54" t="s">
        <v>6780</v>
      </c>
      <c r="AE420" s="54" t="s">
        <v>6783</v>
      </c>
      <c r="AF420" s="54" t="s">
        <v>6771</v>
      </c>
      <c r="AG420" s="54" t="s">
        <v>6786</v>
      </c>
      <c r="AH420" s="54" t="s">
        <v>7976</v>
      </c>
      <c r="AI420" s="54" t="s">
        <v>7979</v>
      </c>
      <c r="AJ420" s="54" t="s">
        <v>7982</v>
      </c>
      <c r="AK420" s="54" t="s">
        <v>7985</v>
      </c>
      <c r="AL420" s="54" t="s">
        <v>7973</v>
      </c>
      <c r="AM420" s="54" t="s">
        <v>7988</v>
      </c>
      <c r="AN420" s="54" t="s">
        <v>9428</v>
      </c>
      <c r="AO420" s="54" t="s">
        <v>9431</v>
      </c>
      <c r="AP420" s="54" t="s">
        <v>9434</v>
      </c>
      <c r="AQ420" s="54" t="s">
        <v>9437</v>
      </c>
      <c r="AR420" s="54" t="s">
        <v>9425</v>
      </c>
      <c r="AS420" s="54" t="s">
        <v>9440</v>
      </c>
      <c r="AT420" s="54" t="s">
        <v>10880</v>
      </c>
      <c r="AU420" s="54" t="s">
        <v>10883</v>
      </c>
      <c r="AV420" s="54" t="s">
        <v>10886</v>
      </c>
      <c r="AW420" s="54" t="s">
        <v>10889</v>
      </c>
      <c r="AX420" s="54" t="s">
        <v>10877</v>
      </c>
      <c r="AY420" s="54" t="s">
        <v>10892</v>
      </c>
      <c r="AZ420" s="54" t="s">
        <v>12332</v>
      </c>
      <c r="BA420" s="54" t="s">
        <v>12335</v>
      </c>
      <c r="BB420" s="54" t="s">
        <v>12338</v>
      </c>
      <c r="BC420" s="54" t="s">
        <v>12341</v>
      </c>
      <c r="BD420" s="54" t="s">
        <v>12329</v>
      </c>
      <c r="BE420" s="54" t="s">
        <v>12344</v>
      </c>
    </row>
    <row r="421" spans="1:57" hidden="1">
      <c r="A421" s="48" t="s">
        <v>12722</v>
      </c>
      <c r="B421" s="55"/>
      <c r="C421" s="66">
        <v>37</v>
      </c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</row>
    <row r="422" spans="1:57" hidden="1">
      <c r="A422" s="58"/>
      <c r="B422" s="53" t="s">
        <v>12723</v>
      </c>
      <c r="C422" s="66">
        <v>38</v>
      </c>
      <c r="D422" s="54" t="s">
        <v>984</v>
      </c>
      <c r="E422" s="54" t="s">
        <v>987</v>
      </c>
      <c r="F422" s="54" t="s">
        <v>990</v>
      </c>
      <c r="G422" s="54" t="s">
        <v>993</v>
      </c>
      <c r="H422" s="54" t="s">
        <v>981</v>
      </c>
      <c r="I422" s="54" t="s">
        <v>996</v>
      </c>
      <c r="J422" s="54" t="s">
        <v>2436</v>
      </c>
      <c r="K422" s="54" t="s">
        <v>2439</v>
      </c>
      <c r="L422" s="54" t="s">
        <v>2442</v>
      </c>
      <c r="M422" s="54" t="s">
        <v>2445</v>
      </c>
      <c r="N422" s="54" t="s">
        <v>2433</v>
      </c>
      <c r="O422" s="54" t="s">
        <v>2448</v>
      </c>
      <c r="P422" s="54" t="s">
        <v>3888</v>
      </c>
      <c r="Q422" s="54" t="s">
        <v>3891</v>
      </c>
      <c r="R422" s="54" t="s">
        <v>3894</v>
      </c>
      <c r="S422" s="54" t="s">
        <v>3897</v>
      </c>
      <c r="T422" s="54" t="s">
        <v>3885</v>
      </c>
      <c r="U422" s="54" t="s">
        <v>3900</v>
      </c>
      <c r="V422" s="54" t="s">
        <v>5340</v>
      </c>
      <c r="W422" s="54" t="s">
        <v>5343</v>
      </c>
      <c r="X422" s="54" t="s">
        <v>5346</v>
      </c>
      <c r="Y422" s="54" t="s">
        <v>5349</v>
      </c>
      <c r="Z422" s="54" t="s">
        <v>5337</v>
      </c>
      <c r="AA422" s="54" t="s">
        <v>5352</v>
      </c>
      <c r="AB422" s="54" t="s">
        <v>6792</v>
      </c>
      <c r="AC422" s="54" t="s">
        <v>6795</v>
      </c>
      <c r="AD422" s="54" t="s">
        <v>6798</v>
      </c>
      <c r="AE422" s="54" t="s">
        <v>6801</v>
      </c>
      <c r="AF422" s="54" t="s">
        <v>6789</v>
      </c>
      <c r="AG422" s="54" t="s">
        <v>6804</v>
      </c>
      <c r="AH422" s="54" t="s">
        <v>7994</v>
      </c>
      <c r="AI422" s="54" t="s">
        <v>7997</v>
      </c>
      <c r="AJ422" s="54" t="s">
        <v>8000</v>
      </c>
      <c r="AK422" s="54" t="s">
        <v>8003</v>
      </c>
      <c r="AL422" s="54" t="s">
        <v>7991</v>
      </c>
      <c r="AM422" s="54" t="s">
        <v>8006</v>
      </c>
      <c r="AN422" s="54" t="s">
        <v>9446</v>
      </c>
      <c r="AO422" s="54" t="s">
        <v>9449</v>
      </c>
      <c r="AP422" s="54" t="s">
        <v>9452</v>
      </c>
      <c r="AQ422" s="54" t="s">
        <v>9455</v>
      </c>
      <c r="AR422" s="54" t="s">
        <v>9443</v>
      </c>
      <c r="AS422" s="54" t="s">
        <v>9458</v>
      </c>
      <c r="AT422" s="54" t="s">
        <v>10898</v>
      </c>
      <c r="AU422" s="54" t="s">
        <v>10901</v>
      </c>
      <c r="AV422" s="54" t="s">
        <v>10904</v>
      </c>
      <c r="AW422" s="54" t="s">
        <v>10907</v>
      </c>
      <c r="AX422" s="54" t="s">
        <v>10895</v>
      </c>
      <c r="AY422" s="54" t="s">
        <v>10910</v>
      </c>
      <c r="AZ422" s="54" t="s">
        <v>12350</v>
      </c>
      <c r="BA422" s="54" t="s">
        <v>12353</v>
      </c>
      <c r="BB422" s="54" t="s">
        <v>12356</v>
      </c>
      <c r="BC422" s="54" t="s">
        <v>12359</v>
      </c>
      <c r="BD422" s="54" t="s">
        <v>12347</v>
      </c>
      <c r="BE422" s="54" t="s">
        <v>12362</v>
      </c>
    </row>
    <row r="423" spans="1:57" hidden="1">
      <c r="A423" s="58"/>
      <c r="B423" s="53" t="s">
        <v>12724</v>
      </c>
      <c r="C423" s="66">
        <v>39</v>
      </c>
      <c r="D423" s="54" t="s">
        <v>1002</v>
      </c>
      <c r="E423" s="54" t="s">
        <v>1005</v>
      </c>
      <c r="F423" s="54" t="s">
        <v>1008</v>
      </c>
      <c r="G423" s="54" t="s">
        <v>1011</v>
      </c>
      <c r="H423" s="54" t="s">
        <v>999</v>
      </c>
      <c r="I423" s="54" t="s">
        <v>1264</v>
      </c>
      <c r="J423" s="54" t="s">
        <v>2454</v>
      </c>
      <c r="K423" s="54" t="s">
        <v>2457</v>
      </c>
      <c r="L423" s="54" t="s">
        <v>2460</v>
      </c>
      <c r="M423" s="54" t="s">
        <v>2463</v>
      </c>
      <c r="N423" s="54" t="s">
        <v>2451</v>
      </c>
      <c r="O423" s="54" t="s">
        <v>2466</v>
      </c>
      <c r="P423" s="54" t="s">
        <v>3906</v>
      </c>
      <c r="Q423" s="54" t="s">
        <v>3909</v>
      </c>
      <c r="R423" s="54" t="s">
        <v>3912</v>
      </c>
      <c r="S423" s="54" t="s">
        <v>3915</v>
      </c>
      <c r="T423" s="54" t="s">
        <v>3903</v>
      </c>
      <c r="U423" s="54" t="s">
        <v>3918</v>
      </c>
      <c r="V423" s="54" t="s">
        <v>5358</v>
      </c>
      <c r="W423" s="54" t="s">
        <v>5361</v>
      </c>
      <c r="X423" s="54" t="s">
        <v>5364</v>
      </c>
      <c r="Y423" s="54" t="s">
        <v>5367</v>
      </c>
      <c r="Z423" s="54" t="s">
        <v>5355</v>
      </c>
      <c r="AA423" s="54" t="s">
        <v>5370</v>
      </c>
      <c r="AB423" s="54" t="s">
        <v>6810</v>
      </c>
      <c r="AC423" s="54" t="s">
        <v>6813</v>
      </c>
      <c r="AD423" s="54" t="s">
        <v>6816</v>
      </c>
      <c r="AE423" s="54" t="s">
        <v>6819</v>
      </c>
      <c r="AF423" s="54" t="s">
        <v>6807</v>
      </c>
      <c r="AG423" s="54" t="s">
        <v>6822</v>
      </c>
      <c r="AH423" s="54" t="s">
        <v>8012</v>
      </c>
      <c r="AI423" s="54" t="s">
        <v>8265</v>
      </c>
      <c r="AJ423" s="54" t="s">
        <v>8268</v>
      </c>
      <c r="AK423" s="54" t="s">
        <v>8271</v>
      </c>
      <c r="AL423" s="54" t="s">
        <v>8009</v>
      </c>
      <c r="AM423" s="54" t="s">
        <v>8274</v>
      </c>
      <c r="AN423" s="54" t="s">
        <v>9464</v>
      </c>
      <c r="AO423" s="54" t="s">
        <v>9467</v>
      </c>
      <c r="AP423" s="54" t="s">
        <v>9470</v>
      </c>
      <c r="AQ423" s="54" t="s">
        <v>9473</v>
      </c>
      <c r="AR423" s="54" t="s">
        <v>9461</v>
      </c>
      <c r="AS423" s="54" t="s">
        <v>9476</v>
      </c>
      <c r="AT423" s="54" t="s">
        <v>10916</v>
      </c>
      <c r="AU423" s="54" t="s">
        <v>10919</v>
      </c>
      <c r="AV423" s="54" t="s">
        <v>10922</v>
      </c>
      <c r="AW423" s="54" t="s">
        <v>10925</v>
      </c>
      <c r="AX423" s="54" t="s">
        <v>10913</v>
      </c>
      <c r="AY423" s="54" t="s">
        <v>10928</v>
      </c>
      <c r="AZ423" s="54" t="s">
        <v>12368</v>
      </c>
      <c r="BA423" s="54" t="s">
        <v>12371</v>
      </c>
      <c r="BB423" s="54" t="s">
        <v>12374</v>
      </c>
      <c r="BC423" s="54" t="s">
        <v>12377</v>
      </c>
      <c r="BD423" s="54" t="s">
        <v>12365</v>
      </c>
      <c r="BE423" s="54" t="s">
        <v>12380</v>
      </c>
    </row>
    <row r="424" spans="1:57" hidden="1">
      <c r="A424" s="48" t="s">
        <v>12725</v>
      </c>
      <c r="B424" s="55"/>
      <c r="C424" s="66">
        <v>40</v>
      </c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</row>
    <row r="425" spans="1:57" hidden="1">
      <c r="A425" s="58"/>
      <c r="B425" s="53" t="s">
        <v>12726</v>
      </c>
      <c r="C425" s="66">
        <v>41</v>
      </c>
      <c r="D425" s="54" t="s">
        <v>1270</v>
      </c>
      <c r="E425" s="54" t="s">
        <v>1273</v>
      </c>
      <c r="F425" s="54" t="s">
        <v>1276</v>
      </c>
      <c r="G425" s="54" t="s">
        <v>1279</v>
      </c>
      <c r="H425" s="54" t="s">
        <v>1267</v>
      </c>
      <c r="I425" s="54" t="s">
        <v>1282</v>
      </c>
      <c r="J425" s="54" t="s">
        <v>2472</v>
      </c>
      <c r="K425" s="54" t="s">
        <v>2475</v>
      </c>
      <c r="L425" s="54" t="s">
        <v>2478</v>
      </c>
      <c r="M425" s="54" t="s">
        <v>2481</v>
      </c>
      <c r="N425" s="54" t="s">
        <v>2469</v>
      </c>
      <c r="O425" s="54" t="s">
        <v>2484</v>
      </c>
      <c r="P425" s="54" t="s">
        <v>3924</v>
      </c>
      <c r="Q425" s="54" t="s">
        <v>3927</v>
      </c>
      <c r="R425" s="54" t="s">
        <v>3930</v>
      </c>
      <c r="S425" s="54" t="s">
        <v>3933</v>
      </c>
      <c r="T425" s="54" t="s">
        <v>3921</v>
      </c>
      <c r="U425" s="54" t="s">
        <v>3936</v>
      </c>
      <c r="V425" s="54" t="s">
        <v>5376</v>
      </c>
      <c r="W425" s="54" t="s">
        <v>5379</v>
      </c>
      <c r="X425" s="54" t="s">
        <v>5382</v>
      </c>
      <c r="Y425" s="54" t="s">
        <v>5385</v>
      </c>
      <c r="Z425" s="54" t="s">
        <v>5373</v>
      </c>
      <c r="AA425" s="54" t="s">
        <v>5388</v>
      </c>
      <c r="AB425" s="54" t="s">
        <v>6828</v>
      </c>
      <c r="AC425" s="54" t="s">
        <v>6831</v>
      </c>
      <c r="AD425" s="54" t="s">
        <v>6834</v>
      </c>
      <c r="AE425" s="54" t="s">
        <v>6837</v>
      </c>
      <c r="AF425" s="54" t="s">
        <v>6825</v>
      </c>
      <c r="AG425" s="54" t="s">
        <v>6840</v>
      </c>
      <c r="AH425" s="54" t="s">
        <v>8280</v>
      </c>
      <c r="AI425" s="54" t="s">
        <v>8283</v>
      </c>
      <c r="AJ425" s="54" t="s">
        <v>8286</v>
      </c>
      <c r="AK425" s="54" t="s">
        <v>8289</v>
      </c>
      <c r="AL425" s="54" t="s">
        <v>8277</v>
      </c>
      <c r="AM425" s="54" t="s">
        <v>8292</v>
      </c>
      <c r="AN425" s="54" t="s">
        <v>9482</v>
      </c>
      <c r="AO425" s="54" t="s">
        <v>9485</v>
      </c>
      <c r="AP425" s="54" t="s">
        <v>9488</v>
      </c>
      <c r="AQ425" s="54" t="s">
        <v>9491</v>
      </c>
      <c r="AR425" s="54" t="s">
        <v>9479</v>
      </c>
      <c r="AS425" s="54" t="s">
        <v>9494</v>
      </c>
      <c r="AT425" s="54" t="s">
        <v>10934</v>
      </c>
      <c r="AU425" s="54" t="s">
        <v>10937</v>
      </c>
      <c r="AV425" s="54" t="s">
        <v>10940</v>
      </c>
      <c r="AW425" s="54" t="s">
        <v>10943</v>
      </c>
      <c r="AX425" s="54" t="s">
        <v>10931</v>
      </c>
      <c r="AY425" s="54" t="s">
        <v>10946</v>
      </c>
      <c r="AZ425" s="54" t="s">
        <v>12386</v>
      </c>
      <c r="BA425" s="54" t="s">
        <v>12389</v>
      </c>
      <c r="BB425" s="54" t="s">
        <v>12392</v>
      </c>
      <c r="BC425" s="54" t="s">
        <v>12395</v>
      </c>
      <c r="BD425" s="54" t="s">
        <v>12383</v>
      </c>
      <c r="BE425" s="54" t="s">
        <v>12398</v>
      </c>
    </row>
    <row r="426" spans="1:57" hidden="1">
      <c r="A426" s="58"/>
      <c r="B426" s="53" t="s">
        <v>12727</v>
      </c>
      <c r="C426" s="66">
        <v>42</v>
      </c>
      <c r="D426" s="54" t="s">
        <v>1288</v>
      </c>
      <c r="E426" s="54" t="s">
        <v>1291</v>
      </c>
      <c r="F426" s="54" t="s">
        <v>1294</v>
      </c>
      <c r="G426" s="54" t="s">
        <v>1297</v>
      </c>
      <c r="H426" s="54" t="s">
        <v>1285</v>
      </c>
      <c r="I426" s="54" t="s">
        <v>1300</v>
      </c>
      <c r="J426" s="54" t="s">
        <v>2490</v>
      </c>
      <c r="K426" s="54" t="s">
        <v>2493</v>
      </c>
      <c r="L426" s="54" t="s">
        <v>2496</v>
      </c>
      <c r="M426" s="54" t="s">
        <v>2499</v>
      </c>
      <c r="N426" s="54" t="s">
        <v>2487</v>
      </c>
      <c r="O426" s="54" t="s">
        <v>2502</v>
      </c>
      <c r="P426" s="54" t="s">
        <v>3942</v>
      </c>
      <c r="Q426" s="54" t="s">
        <v>3945</v>
      </c>
      <c r="R426" s="54" t="s">
        <v>3948</v>
      </c>
      <c r="S426" s="54" t="s">
        <v>3951</v>
      </c>
      <c r="T426" s="54" t="s">
        <v>3939</v>
      </c>
      <c r="U426" s="54" t="s">
        <v>3954</v>
      </c>
      <c r="V426" s="54" t="s">
        <v>5394</v>
      </c>
      <c r="W426" s="54" t="s">
        <v>5397</v>
      </c>
      <c r="X426" s="54" t="s">
        <v>5400</v>
      </c>
      <c r="Y426" s="54" t="s">
        <v>5403</v>
      </c>
      <c r="Z426" s="54" t="s">
        <v>5391</v>
      </c>
      <c r="AA426" s="54" t="s">
        <v>5406</v>
      </c>
      <c r="AB426" s="54" t="s">
        <v>6846</v>
      </c>
      <c r="AC426" s="54" t="s">
        <v>6849</v>
      </c>
      <c r="AD426" s="54" t="s">
        <v>6852</v>
      </c>
      <c r="AE426" s="54" t="s">
        <v>6855</v>
      </c>
      <c r="AF426" s="54" t="s">
        <v>6843</v>
      </c>
      <c r="AG426" s="54" t="s">
        <v>6858</v>
      </c>
      <c r="AH426" s="54" t="s">
        <v>8298</v>
      </c>
      <c r="AI426" s="54" t="s">
        <v>8301</v>
      </c>
      <c r="AJ426" s="54" t="s">
        <v>8304</v>
      </c>
      <c r="AK426" s="54" t="s">
        <v>8307</v>
      </c>
      <c r="AL426" s="54" t="s">
        <v>8295</v>
      </c>
      <c r="AM426" s="54" t="s">
        <v>8310</v>
      </c>
      <c r="AN426" s="54" t="s">
        <v>9500</v>
      </c>
      <c r="AO426" s="54" t="s">
        <v>9503</v>
      </c>
      <c r="AP426" s="54" t="s">
        <v>9506</v>
      </c>
      <c r="AQ426" s="54" t="s">
        <v>9509</v>
      </c>
      <c r="AR426" s="54" t="s">
        <v>9497</v>
      </c>
      <c r="AS426" s="54" t="s">
        <v>9512</v>
      </c>
      <c r="AT426" s="54" t="s">
        <v>10952</v>
      </c>
      <c r="AU426" s="54" t="s">
        <v>10955</v>
      </c>
      <c r="AV426" s="54" t="s">
        <v>10958</v>
      </c>
      <c r="AW426" s="54" t="s">
        <v>10961</v>
      </c>
      <c r="AX426" s="54" t="s">
        <v>10949</v>
      </c>
      <c r="AY426" s="54" t="s">
        <v>10964</v>
      </c>
      <c r="AZ426" s="54" t="s">
        <v>12404</v>
      </c>
      <c r="BA426" s="54" t="s">
        <v>12407</v>
      </c>
      <c r="BB426" s="54" t="s">
        <v>12410</v>
      </c>
      <c r="BC426" s="54" t="s">
        <v>12413</v>
      </c>
      <c r="BD426" s="54" t="s">
        <v>12401</v>
      </c>
      <c r="BE426" s="54" t="s">
        <v>12416</v>
      </c>
    </row>
    <row r="427" spans="1:57" hidden="1">
      <c r="A427" s="58"/>
      <c r="B427" s="53" t="s">
        <v>12728</v>
      </c>
      <c r="C427" s="66">
        <v>43</v>
      </c>
      <c r="D427" s="54" t="s">
        <v>1306</v>
      </c>
      <c r="E427" s="54" t="s">
        <v>1309</v>
      </c>
      <c r="F427" s="54" t="s">
        <v>1312</v>
      </c>
      <c r="G427" s="54" t="s">
        <v>1315</v>
      </c>
      <c r="H427" s="54" t="s">
        <v>1303</v>
      </c>
      <c r="I427" s="54" t="s">
        <v>1318</v>
      </c>
      <c r="J427" s="54" t="s">
        <v>2508</v>
      </c>
      <c r="K427" s="54" t="s">
        <v>2511</v>
      </c>
      <c r="L427" s="54" t="s">
        <v>2764</v>
      </c>
      <c r="M427" s="54" t="s">
        <v>2767</v>
      </c>
      <c r="N427" s="54" t="s">
        <v>2505</v>
      </c>
      <c r="O427" s="54" t="s">
        <v>2770</v>
      </c>
      <c r="P427" s="54" t="s">
        <v>3960</v>
      </c>
      <c r="Q427" s="54" t="s">
        <v>3963</v>
      </c>
      <c r="R427" s="54" t="s">
        <v>3966</v>
      </c>
      <c r="S427" s="54" t="s">
        <v>3969</v>
      </c>
      <c r="T427" s="54" t="s">
        <v>3957</v>
      </c>
      <c r="U427" s="54" t="s">
        <v>3972</v>
      </c>
      <c r="V427" s="54" t="s">
        <v>5412</v>
      </c>
      <c r="W427" s="54" t="s">
        <v>5415</v>
      </c>
      <c r="X427" s="54" t="s">
        <v>5418</v>
      </c>
      <c r="Y427" s="54" t="s">
        <v>5421</v>
      </c>
      <c r="Z427" s="54" t="s">
        <v>5409</v>
      </c>
      <c r="AA427" s="54" t="s">
        <v>5424</v>
      </c>
      <c r="AB427" s="54" t="s">
        <v>6864</v>
      </c>
      <c r="AC427" s="54" t="s">
        <v>6867</v>
      </c>
      <c r="AD427" s="54" t="s">
        <v>6870</v>
      </c>
      <c r="AE427" s="54" t="s">
        <v>6873</v>
      </c>
      <c r="AF427" s="54" t="s">
        <v>6861</v>
      </c>
      <c r="AG427" s="54" t="s">
        <v>6876</v>
      </c>
      <c r="AH427" s="54" t="s">
        <v>8316</v>
      </c>
      <c r="AI427" s="54" t="s">
        <v>8319</v>
      </c>
      <c r="AJ427" s="54" t="s">
        <v>8322</v>
      </c>
      <c r="AK427" s="54" t="s">
        <v>8325</v>
      </c>
      <c r="AL427" s="54" t="s">
        <v>8313</v>
      </c>
      <c r="AM427" s="54" t="s">
        <v>8328</v>
      </c>
      <c r="AN427" s="54" t="s">
        <v>9768</v>
      </c>
      <c r="AO427" s="54" t="s">
        <v>9771</v>
      </c>
      <c r="AP427" s="54" t="s">
        <v>9774</v>
      </c>
      <c r="AQ427" s="54" t="s">
        <v>9777</v>
      </c>
      <c r="AR427" s="54" t="s">
        <v>9765</v>
      </c>
      <c r="AS427" s="54" t="s">
        <v>9780</v>
      </c>
      <c r="AT427" s="54" t="s">
        <v>10970</v>
      </c>
      <c r="AU427" s="54" t="s">
        <v>10973</v>
      </c>
      <c r="AV427" s="54" t="s">
        <v>10976</v>
      </c>
      <c r="AW427" s="54" t="s">
        <v>10979</v>
      </c>
      <c r="AX427" s="54" t="s">
        <v>10967</v>
      </c>
      <c r="AY427" s="54" t="s">
        <v>10982</v>
      </c>
      <c r="AZ427" s="54" t="s">
        <v>12422</v>
      </c>
      <c r="BA427" s="54" t="s">
        <v>12425</v>
      </c>
      <c r="BB427" s="54" t="s">
        <v>12428</v>
      </c>
      <c r="BC427" s="54" t="s">
        <v>12431</v>
      </c>
      <c r="BD427" s="54" t="s">
        <v>12419</v>
      </c>
      <c r="BE427" s="54" t="s">
        <v>12434</v>
      </c>
    </row>
    <row r="428" spans="1:57" hidden="1">
      <c r="A428" s="58"/>
      <c r="B428" s="53" t="s">
        <v>12729</v>
      </c>
      <c r="C428" s="66">
        <v>44</v>
      </c>
      <c r="D428" s="54" t="s">
        <v>1324</v>
      </c>
      <c r="E428" s="54" t="s">
        <v>1327</v>
      </c>
      <c r="F428" s="54" t="s">
        <v>1330</v>
      </c>
      <c r="G428" s="54" t="s">
        <v>1333</v>
      </c>
      <c r="H428" s="54" t="s">
        <v>1321</v>
      </c>
      <c r="I428" s="54" t="s">
        <v>1336</v>
      </c>
      <c r="J428" s="54" t="s">
        <v>2776</v>
      </c>
      <c r="K428" s="54" t="s">
        <v>2779</v>
      </c>
      <c r="L428" s="54" t="s">
        <v>2782</v>
      </c>
      <c r="M428" s="54" t="s">
        <v>2785</v>
      </c>
      <c r="N428" s="54" t="s">
        <v>2773</v>
      </c>
      <c r="O428" s="54" t="s">
        <v>2788</v>
      </c>
      <c r="P428" s="54" t="s">
        <v>3978</v>
      </c>
      <c r="Q428" s="54" t="s">
        <v>3981</v>
      </c>
      <c r="R428" s="54" t="s">
        <v>3984</v>
      </c>
      <c r="S428" s="54" t="s">
        <v>3987</v>
      </c>
      <c r="T428" s="54" t="s">
        <v>3975</v>
      </c>
      <c r="U428" s="54" t="s">
        <v>3990</v>
      </c>
      <c r="V428" s="54" t="s">
        <v>5430</v>
      </c>
      <c r="W428" s="54" t="s">
        <v>5433</v>
      </c>
      <c r="X428" s="54" t="s">
        <v>5436</v>
      </c>
      <c r="Y428" s="54" t="s">
        <v>5439</v>
      </c>
      <c r="Z428" s="54" t="s">
        <v>5427</v>
      </c>
      <c r="AA428" s="54" t="s">
        <v>5442</v>
      </c>
      <c r="AB428" s="54" t="s">
        <v>6882</v>
      </c>
      <c r="AC428" s="54" t="s">
        <v>6885</v>
      </c>
      <c r="AD428" s="54" t="s">
        <v>6888</v>
      </c>
      <c r="AE428" s="54" t="s">
        <v>6891</v>
      </c>
      <c r="AF428" s="54" t="s">
        <v>6879</v>
      </c>
      <c r="AG428" s="54" t="s">
        <v>6894</v>
      </c>
      <c r="AH428" s="54" t="s">
        <v>8334</v>
      </c>
      <c r="AI428" s="54" t="s">
        <v>8337</v>
      </c>
      <c r="AJ428" s="54" t="s">
        <v>8340</v>
      </c>
      <c r="AK428" s="54" t="s">
        <v>8343</v>
      </c>
      <c r="AL428" s="54" t="s">
        <v>8331</v>
      </c>
      <c r="AM428" s="54" t="s">
        <v>8346</v>
      </c>
      <c r="AN428" s="54" t="s">
        <v>9786</v>
      </c>
      <c r="AO428" s="54" t="s">
        <v>9789</v>
      </c>
      <c r="AP428" s="54" t="s">
        <v>9792</v>
      </c>
      <c r="AQ428" s="54" t="s">
        <v>9795</v>
      </c>
      <c r="AR428" s="54" t="s">
        <v>9783</v>
      </c>
      <c r="AS428" s="54" t="s">
        <v>9798</v>
      </c>
      <c r="AT428" s="54" t="s">
        <v>10988</v>
      </c>
      <c r="AU428" s="54" t="s">
        <v>10991</v>
      </c>
      <c r="AV428" s="54" t="s">
        <v>10994</v>
      </c>
      <c r="AW428" s="54" t="s">
        <v>10997</v>
      </c>
      <c r="AX428" s="54" t="s">
        <v>10985</v>
      </c>
      <c r="AY428" s="54" t="s">
        <v>11000</v>
      </c>
      <c r="AZ428" s="54" t="s">
        <v>12440</v>
      </c>
      <c r="BA428" s="54" t="s">
        <v>12443</v>
      </c>
      <c r="BB428" s="54" t="s">
        <v>12446</v>
      </c>
      <c r="BC428" s="54" t="s">
        <v>12449</v>
      </c>
      <c r="BD428" s="54" t="s">
        <v>12437</v>
      </c>
      <c r="BE428" s="54" t="s">
        <v>12452</v>
      </c>
    </row>
    <row r="429" spans="1:57" hidden="1">
      <c r="A429" s="48" t="s">
        <v>12730</v>
      </c>
      <c r="B429" s="55"/>
      <c r="C429" s="66">
        <v>45</v>
      </c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</row>
    <row r="430" spans="1:57" hidden="1">
      <c r="A430" s="58"/>
      <c r="B430" s="53" t="s">
        <v>12731</v>
      </c>
      <c r="C430" s="66">
        <v>46</v>
      </c>
      <c r="D430" s="54" t="s">
        <v>1342</v>
      </c>
      <c r="E430" s="54" t="s">
        <v>1345</v>
      </c>
      <c r="F430" s="54" t="s">
        <v>1348</v>
      </c>
      <c r="G430" s="54" t="s">
        <v>1351</v>
      </c>
      <c r="H430" s="54" t="s">
        <v>1339</v>
      </c>
      <c r="I430" s="54" t="s">
        <v>1354</v>
      </c>
      <c r="J430" s="54" t="s">
        <v>2794</v>
      </c>
      <c r="K430" s="54" t="s">
        <v>2797</v>
      </c>
      <c r="L430" s="54" t="s">
        <v>2800</v>
      </c>
      <c r="M430" s="54" t="s">
        <v>2803</v>
      </c>
      <c r="N430" s="54" t="s">
        <v>2791</v>
      </c>
      <c r="O430" s="54" t="s">
        <v>2806</v>
      </c>
      <c r="P430" s="54" t="s">
        <v>3996</v>
      </c>
      <c r="Q430" s="54" t="s">
        <v>3999</v>
      </c>
      <c r="R430" s="54" t="s">
        <v>4002</v>
      </c>
      <c r="S430" s="54" t="s">
        <v>4005</v>
      </c>
      <c r="T430" s="54" t="s">
        <v>3993</v>
      </c>
      <c r="U430" s="54" t="s">
        <v>4008</v>
      </c>
      <c r="V430" s="54" t="s">
        <v>5448</v>
      </c>
      <c r="W430" s="54" t="s">
        <v>5451</v>
      </c>
      <c r="X430" s="54" t="s">
        <v>5454</v>
      </c>
      <c r="Y430" s="54" t="s">
        <v>5457</v>
      </c>
      <c r="Z430" s="54" t="s">
        <v>5445</v>
      </c>
      <c r="AA430" s="54" t="s">
        <v>5460</v>
      </c>
      <c r="AB430" s="54" t="s">
        <v>6900</v>
      </c>
      <c r="AC430" s="54" t="s">
        <v>6903</v>
      </c>
      <c r="AD430" s="54" t="s">
        <v>6906</v>
      </c>
      <c r="AE430" s="54" t="s">
        <v>6909</v>
      </c>
      <c r="AF430" s="54" t="s">
        <v>6897</v>
      </c>
      <c r="AG430" s="54" t="s">
        <v>6912</v>
      </c>
      <c r="AH430" s="54" t="s">
        <v>8352</v>
      </c>
      <c r="AI430" s="54" t="s">
        <v>8355</v>
      </c>
      <c r="AJ430" s="54" t="s">
        <v>8358</v>
      </c>
      <c r="AK430" s="54" t="s">
        <v>8361</v>
      </c>
      <c r="AL430" s="54" t="s">
        <v>8349</v>
      </c>
      <c r="AM430" s="54" t="s">
        <v>8364</v>
      </c>
      <c r="AN430" s="54" t="s">
        <v>9804</v>
      </c>
      <c r="AO430" s="54" t="s">
        <v>9807</v>
      </c>
      <c r="AP430" s="54" t="s">
        <v>9810</v>
      </c>
      <c r="AQ430" s="54" t="s">
        <v>9813</v>
      </c>
      <c r="AR430" s="54" t="s">
        <v>9801</v>
      </c>
      <c r="AS430" s="54" t="s">
        <v>9816</v>
      </c>
      <c r="AT430" s="54" t="s">
        <v>11006</v>
      </c>
      <c r="AU430" s="54" t="s">
        <v>11009</v>
      </c>
      <c r="AV430" s="54" t="s">
        <v>11012</v>
      </c>
      <c r="AW430" s="54" t="s">
        <v>11265</v>
      </c>
      <c r="AX430" s="54" t="s">
        <v>11003</v>
      </c>
      <c r="AY430" s="54" t="s">
        <v>11268</v>
      </c>
      <c r="AZ430" s="54" t="s">
        <v>12458</v>
      </c>
      <c r="BA430" s="54" t="s">
        <v>12461</v>
      </c>
      <c r="BB430" s="54" t="s">
        <v>12464</v>
      </c>
      <c r="BC430" s="54" t="s">
        <v>12467</v>
      </c>
      <c r="BD430" s="54" t="s">
        <v>12455</v>
      </c>
      <c r="BE430" s="54" t="s">
        <v>12470</v>
      </c>
    </row>
    <row r="431" spans="1:57" hidden="1">
      <c r="A431" s="58"/>
      <c r="B431" s="53" t="s">
        <v>12732</v>
      </c>
      <c r="C431" s="66">
        <v>47</v>
      </c>
      <c r="D431" s="54" t="s">
        <v>1360</v>
      </c>
      <c r="E431" s="54" t="s">
        <v>1363</v>
      </c>
      <c r="F431" s="54" t="s">
        <v>1366</v>
      </c>
      <c r="G431" s="54" t="s">
        <v>1369</v>
      </c>
      <c r="H431" s="54" t="s">
        <v>1357</v>
      </c>
      <c r="I431" s="54" t="s">
        <v>1372</v>
      </c>
      <c r="J431" s="54" t="s">
        <v>2812</v>
      </c>
      <c r="K431" s="54" t="s">
        <v>2815</v>
      </c>
      <c r="L431" s="54" t="s">
        <v>2818</v>
      </c>
      <c r="M431" s="54" t="s">
        <v>2821</v>
      </c>
      <c r="N431" s="54" t="s">
        <v>2809</v>
      </c>
      <c r="O431" s="54" t="s">
        <v>2824</v>
      </c>
      <c r="P431" s="54" t="s">
        <v>4264</v>
      </c>
      <c r="Q431" s="54" t="s">
        <v>4267</v>
      </c>
      <c r="R431" s="54" t="s">
        <v>4270</v>
      </c>
      <c r="S431" s="54" t="s">
        <v>4273</v>
      </c>
      <c r="T431" s="54" t="s">
        <v>4011</v>
      </c>
      <c r="U431" s="54" t="s">
        <v>4276</v>
      </c>
      <c r="V431" s="54" t="s">
        <v>5466</v>
      </c>
      <c r="W431" s="54" t="s">
        <v>5469</v>
      </c>
      <c r="X431" s="54" t="s">
        <v>5472</v>
      </c>
      <c r="Y431" s="54" t="s">
        <v>5475</v>
      </c>
      <c r="Z431" s="54" t="s">
        <v>5463</v>
      </c>
      <c r="AA431" s="54" t="s">
        <v>5478</v>
      </c>
      <c r="AB431" s="54" t="s">
        <v>6918</v>
      </c>
      <c r="AC431" s="54" t="s">
        <v>6921</v>
      </c>
      <c r="AD431" s="54" t="s">
        <v>6924</v>
      </c>
      <c r="AE431" s="54" t="s">
        <v>6927</v>
      </c>
      <c r="AF431" s="54" t="s">
        <v>6915</v>
      </c>
      <c r="AG431" s="54" t="s">
        <v>6930</v>
      </c>
      <c r="AH431" s="54" t="s">
        <v>8370</v>
      </c>
      <c r="AI431" s="54" t="s">
        <v>8373</v>
      </c>
      <c r="AJ431" s="54" t="s">
        <v>8376</v>
      </c>
      <c r="AK431" s="54" t="s">
        <v>8379</v>
      </c>
      <c r="AL431" s="54" t="s">
        <v>8367</v>
      </c>
      <c r="AM431" s="54" t="s">
        <v>8382</v>
      </c>
      <c r="AN431" s="54" t="s">
        <v>9822</v>
      </c>
      <c r="AO431" s="54" t="s">
        <v>9825</v>
      </c>
      <c r="AP431" s="54" t="s">
        <v>9828</v>
      </c>
      <c r="AQ431" s="54" t="s">
        <v>9831</v>
      </c>
      <c r="AR431" s="54" t="s">
        <v>9819</v>
      </c>
      <c r="AS431" s="54" t="s">
        <v>9834</v>
      </c>
      <c r="AT431" s="54" t="s">
        <v>11274</v>
      </c>
      <c r="AU431" s="54" t="s">
        <v>11277</v>
      </c>
      <c r="AV431" s="54" t="s">
        <v>11280</v>
      </c>
      <c r="AW431" s="54" t="s">
        <v>11283</v>
      </c>
      <c r="AX431" s="54" t="s">
        <v>11271</v>
      </c>
      <c r="AY431" s="54" t="s">
        <v>11286</v>
      </c>
      <c r="AZ431" s="54" t="s">
        <v>12476</v>
      </c>
      <c r="BA431" s="54" t="s">
        <v>12479</v>
      </c>
      <c r="BB431" s="54" t="s">
        <v>12482</v>
      </c>
      <c r="BC431" s="54" t="s">
        <v>12485</v>
      </c>
      <c r="BD431" s="54" t="s">
        <v>12473</v>
      </c>
      <c r="BE431" s="54" t="s">
        <v>12488</v>
      </c>
    </row>
    <row r="432" spans="1:57" hidden="1">
      <c r="A432" s="58"/>
      <c r="B432" s="53" t="s">
        <v>12733</v>
      </c>
      <c r="C432" s="66">
        <v>48</v>
      </c>
      <c r="D432" s="54" t="s">
        <v>1378</v>
      </c>
      <c r="E432" s="54" t="s">
        <v>1381</v>
      </c>
      <c r="F432" s="54" t="s">
        <v>1384</v>
      </c>
      <c r="G432" s="54" t="s">
        <v>1387</v>
      </c>
      <c r="H432" s="54" t="s">
        <v>1375</v>
      </c>
      <c r="I432" s="54" t="s">
        <v>1390</v>
      </c>
      <c r="J432" s="54" t="s">
        <v>2830</v>
      </c>
      <c r="K432" s="54" t="s">
        <v>2833</v>
      </c>
      <c r="L432" s="54" t="s">
        <v>2836</v>
      </c>
      <c r="M432" s="54" t="s">
        <v>2839</v>
      </c>
      <c r="N432" s="54" t="s">
        <v>2827</v>
      </c>
      <c r="O432" s="54" t="s">
        <v>2842</v>
      </c>
      <c r="P432" s="54" t="s">
        <v>4282</v>
      </c>
      <c r="Q432" s="54" t="s">
        <v>4285</v>
      </c>
      <c r="R432" s="54" t="s">
        <v>4288</v>
      </c>
      <c r="S432" s="54" t="s">
        <v>4291</v>
      </c>
      <c r="T432" s="54" t="s">
        <v>4279</v>
      </c>
      <c r="U432" s="54" t="s">
        <v>4294</v>
      </c>
      <c r="V432" s="54" t="s">
        <v>5484</v>
      </c>
      <c r="W432" s="54" t="s">
        <v>5487</v>
      </c>
      <c r="X432" s="54" t="s">
        <v>5490</v>
      </c>
      <c r="Y432" s="54" t="s">
        <v>5493</v>
      </c>
      <c r="Z432" s="54" t="s">
        <v>5481</v>
      </c>
      <c r="AA432" s="54" t="s">
        <v>5496</v>
      </c>
      <c r="AB432" s="54" t="s">
        <v>6936</v>
      </c>
      <c r="AC432" s="54" t="s">
        <v>6939</v>
      </c>
      <c r="AD432" s="54" t="s">
        <v>6942</v>
      </c>
      <c r="AE432" s="54" t="s">
        <v>6945</v>
      </c>
      <c r="AF432" s="54" t="s">
        <v>6933</v>
      </c>
      <c r="AG432" s="54" t="s">
        <v>6948</v>
      </c>
      <c r="AH432" s="54" t="s">
        <v>8388</v>
      </c>
      <c r="AI432" s="54" t="s">
        <v>8391</v>
      </c>
      <c r="AJ432" s="54" t="s">
        <v>8394</v>
      </c>
      <c r="AK432" s="54" t="s">
        <v>8397</v>
      </c>
      <c r="AL432" s="54" t="s">
        <v>8385</v>
      </c>
      <c r="AM432" s="54" t="s">
        <v>8400</v>
      </c>
      <c r="AN432" s="54" t="s">
        <v>9840</v>
      </c>
      <c r="AO432" s="54" t="s">
        <v>9843</v>
      </c>
      <c r="AP432" s="54" t="s">
        <v>9846</v>
      </c>
      <c r="AQ432" s="54" t="s">
        <v>9849</v>
      </c>
      <c r="AR432" s="54" t="s">
        <v>9837</v>
      </c>
      <c r="AS432" s="54" t="s">
        <v>9852</v>
      </c>
      <c r="AT432" s="54" t="s">
        <v>11292</v>
      </c>
      <c r="AU432" s="54" t="s">
        <v>11295</v>
      </c>
      <c r="AV432" s="54" t="s">
        <v>11298</v>
      </c>
      <c r="AW432" s="54" t="s">
        <v>11301</v>
      </c>
      <c r="AX432" s="54" t="s">
        <v>11289</v>
      </c>
      <c r="AY432" s="54" t="s">
        <v>11304</v>
      </c>
      <c r="AZ432" s="54" t="s">
        <v>12494</v>
      </c>
      <c r="BA432" s="54" t="s">
        <v>12497</v>
      </c>
      <c r="BB432" s="54" t="s">
        <v>12500</v>
      </c>
      <c r="BC432" s="54" t="s">
        <v>12503</v>
      </c>
      <c r="BD432" s="54" t="s">
        <v>12491</v>
      </c>
      <c r="BE432" s="54" t="s">
        <v>12506</v>
      </c>
    </row>
    <row r="433" spans="1:57" hidden="1">
      <c r="A433" s="58"/>
      <c r="B433" s="53" t="s">
        <v>12734</v>
      </c>
      <c r="C433" s="66">
        <v>49</v>
      </c>
      <c r="D433" s="54" t="s">
        <v>1396</v>
      </c>
      <c r="E433" s="54" t="s">
        <v>1399</v>
      </c>
      <c r="F433" s="54" t="s">
        <v>1402</v>
      </c>
      <c r="G433" s="54" t="s">
        <v>1405</v>
      </c>
      <c r="H433" s="54" t="s">
        <v>1393</v>
      </c>
      <c r="I433" s="54" t="s">
        <v>1408</v>
      </c>
      <c r="J433" s="54" t="s">
        <v>2848</v>
      </c>
      <c r="K433" s="54" t="s">
        <v>2851</v>
      </c>
      <c r="L433" s="54" t="s">
        <v>2854</v>
      </c>
      <c r="M433" s="54" t="s">
        <v>2857</v>
      </c>
      <c r="N433" s="54" t="s">
        <v>2845</v>
      </c>
      <c r="O433" s="54" t="s">
        <v>2860</v>
      </c>
      <c r="P433" s="54" t="s">
        <v>4300</v>
      </c>
      <c r="Q433" s="54" t="s">
        <v>4303</v>
      </c>
      <c r="R433" s="54" t="s">
        <v>4306</v>
      </c>
      <c r="S433" s="54" t="s">
        <v>4309</v>
      </c>
      <c r="T433" s="54" t="s">
        <v>4297</v>
      </c>
      <c r="U433" s="54" t="s">
        <v>4312</v>
      </c>
      <c r="V433" s="54" t="s">
        <v>5502</v>
      </c>
      <c r="W433" s="54" t="s">
        <v>5505</v>
      </c>
      <c r="X433" s="54" t="s">
        <v>5508</v>
      </c>
      <c r="Y433" s="54" t="s">
        <v>5511</v>
      </c>
      <c r="Z433" s="54" t="s">
        <v>5499</v>
      </c>
      <c r="AA433" s="54" t="s">
        <v>5764</v>
      </c>
      <c r="AB433" s="54" t="s">
        <v>6954</v>
      </c>
      <c r="AC433" s="54" t="s">
        <v>6957</v>
      </c>
      <c r="AD433" s="54" t="s">
        <v>6960</v>
      </c>
      <c r="AE433" s="54" t="s">
        <v>6963</v>
      </c>
      <c r="AF433" s="54" t="s">
        <v>6951</v>
      </c>
      <c r="AG433" s="54" t="s">
        <v>6966</v>
      </c>
      <c r="AH433" s="54" t="s">
        <v>8406</v>
      </c>
      <c r="AI433" s="54" t="s">
        <v>8409</v>
      </c>
      <c r="AJ433" s="54" t="s">
        <v>8412</v>
      </c>
      <c r="AK433" s="54" t="s">
        <v>8415</v>
      </c>
      <c r="AL433" s="54" t="s">
        <v>8403</v>
      </c>
      <c r="AM433" s="54" t="s">
        <v>8418</v>
      </c>
      <c r="AN433" s="54" t="s">
        <v>9858</v>
      </c>
      <c r="AO433" s="54" t="s">
        <v>9861</v>
      </c>
      <c r="AP433" s="54" t="s">
        <v>9864</v>
      </c>
      <c r="AQ433" s="54" t="s">
        <v>9867</v>
      </c>
      <c r="AR433" s="54" t="s">
        <v>9855</v>
      </c>
      <c r="AS433" s="54" t="s">
        <v>9870</v>
      </c>
      <c r="AT433" s="54" t="s">
        <v>11310</v>
      </c>
      <c r="AU433" s="54" t="s">
        <v>11313</v>
      </c>
      <c r="AV433" s="54" t="s">
        <v>11316</v>
      </c>
      <c r="AW433" s="54" t="s">
        <v>11319</v>
      </c>
      <c r="AX433" s="54" t="s">
        <v>11307</v>
      </c>
      <c r="AY433" s="54" t="s">
        <v>11322</v>
      </c>
      <c r="AZ433" s="54" t="s">
        <v>12512</v>
      </c>
      <c r="BA433" s="54" t="s">
        <v>12583</v>
      </c>
      <c r="BB433" s="54" t="s">
        <v>12586</v>
      </c>
      <c r="BC433" s="54" t="s">
        <v>12589</v>
      </c>
      <c r="BD433" s="54" t="s">
        <v>12509</v>
      </c>
      <c r="BE433" s="54" t="s">
        <v>12592</v>
      </c>
    </row>
    <row r="434" spans="1:57" hidden="1">
      <c r="A434" s="48" t="s">
        <v>12735</v>
      </c>
      <c r="B434" s="55"/>
      <c r="C434" s="66">
        <v>50</v>
      </c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</row>
    <row r="435" spans="1:57" hidden="1">
      <c r="A435" s="52"/>
      <c r="B435" s="53" t="s">
        <v>12736</v>
      </c>
      <c r="C435" s="66">
        <v>51</v>
      </c>
      <c r="D435" s="54" t="s">
        <v>1414</v>
      </c>
      <c r="E435" s="54" t="s">
        <v>1417</v>
      </c>
      <c r="F435" s="54" t="s">
        <v>1420</v>
      </c>
      <c r="G435" s="54" t="s">
        <v>1423</v>
      </c>
      <c r="H435" s="54" t="s">
        <v>1411</v>
      </c>
      <c r="I435" s="54" t="s">
        <v>1426</v>
      </c>
      <c r="J435" s="54" t="s">
        <v>2866</v>
      </c>
      <c r="K435" s="54" t="s">
        <v>2869</v>
      </c>
      <c r="L435" s="54" t="s">
        <v>2872</v>
      </c>
      <c r="M435" s="54" t="s">
        <v>2875</v>
      </c>
      <c r="N435" s="54" t="s">
        <v>2863</v>
      </c>
      <c r="O435" s="54" t="s">
        <v>2878</v>
      </c>
      <c r="P435" s="54" t="s">
        <v>4318</v>
      </c>
      <c r="Q435" s="54" t="s">
        <v>4321</v>
      </c>
      <c r="R435" s="54" t="s">
        <v>4324</v>
      </c>
      <c r="S435" s="54" t="s">
        <v>4327</v>
      </c>
      <c r="T435" s="54" t="s">
        <v>4315</v>
      </c>
      <c r="U435" s="54" t="s">
        <v>4330</v>
      </c>
      <c r="V435" s="54" t="s">
        <v>5770</v>
      </c>
      <c r="W435" s="54" t="s">
        <v>5773</v>
      </c>
      <c r="X435" s="54" t="s">
        <v>5776</v>
      </c>
      <c r="Y435" s="54" t="s">
        <v>5779</v>
      </c>
      <c r="Z435" s="54" t="s">
        <v>5767</v>
      </c>
      <c r="AA435" s="54" t="s">
        <v>5782</v>
      </c>
      <c r="AB435" s="54" t="s">
        <v>6972</v>
      </c>
      <c r="AC435" s="54" t="s">
        <v>6975</v>
      </c>
      <c r="AD435" s="54" t="s">
        <v>6978</v>
      </c>
      <c r="AE435" s="54" t="s">
        <v>6981</v>
      </c>
      <c r="AF435" s="54" t="s">
        <v>6969</v>
      </c>
      <c r="AG435" s="54" t="s">
        <v>6984</v>
      </c>
      <c r="AH435" s="54" t="s">
        <v>8424</v>
      </c>
      <c r="AI435" s="54" t="s">
        <v>8427</v>
      </c>
      <c r="AJ435" s="54" t="s">
        <v>8430</v>
      </c>
      <c r="AK435" s="54" t="s">
        <v>8433</v>
      </c>
      <c r="AL435" s="54" t="s">
        <v>8421</v>
      </c>
      <c r="AM435" s="54" t="s">
        <v>8436</v>
      </c>
      <c r="AN435" s="54" t="s">
        <v>9876</v>
      </c>
      <c r="AO435" s="54" t="s">
        <v>9879</v>
      </c>
      <c r="AP435" s="54" t="s">
        <v>9882</v>
      </c>
      <c r="AQ435" s="54" t="s">
        <v>9885</v>
      </c>
      <c r="AR435" s="54" t="s">
        <v>9873</v>
      </c>
      <c r="AS435" s="54" t="s">
        <v>9888</v>
      </c>
      <c r="AT435" s="54" t="s">
        <v>11328</v>
      </c>
      <c r="AU435" s="54" t="s">
        <v>11331</v>
      </c>
      <c r="AV435" s="54" t="s">
        <v>11334</v>
      </c>
      <c r="AW435" s="54" t="s">
        <v>11337</v>
      </c>
      <c r="AX435" s="54" t="s">
        <v>11325</v>
      </c>
      <c r="AY435" s="54" t="s">
        <v>11340</v>
      </c>
      <c r="AZ435" s="54" t="s">
        <v>12598</v>
      </c>
      <c r="BA435" s="54" t="s">
        <v>12601</v>
      </c>
      <c r="BB435" s="54" t="s">
        <v>12604</v>
      </c>
      <c r="BC435" s="54" t="s">
        <v>12607</v>
      </c>
      <c r="BD435" s="54" t="s">
        <v>12595</v>
      </c>
      <c r="BE435" s="54" t="s">
        <v>12610</v>
      </c>
    </row>
    <row r="436" spans="1:57" hidden="1">
      <c r="A436" s="52"/>
      <c r="B436" s="53" t="s">
        <v>12737</v>
      </c>
      <c r="C436" s="66">
        <v>52</v>
      </c>
      <c r="D436" s="54" t="s">
        <v>1432</v>
      </c>
      <c r="E436" s="54" t="s">
        <v>1435</v>
      </c>
      <c r="F436" s="54" t="s">
        <v>1438</v>
      </c>
      <c r="G436" s="54" t="s">
        <v>1441</v>
      </c>
      <c r="H436" s="54" t="s">
        <v>1429</v>
      </c>
      <c r="I436" s="54" t="s">
        <v>1444</v>
      </c>
      <c r="J436" s="54" t="s">
        <v>2884</v>
      </c>
      <c r="K436" s="54" t="s">
        <v>2887</v>
      </c>
      <c r="L436" s="54" t="s">
        <v>2890</v>
      </c>
      <c r="M436" s="54" t="s">
        <v>2893</v>
      </c>
      <c r="N436" s="54" t="s">
        <v>2881</v>
      </c>
      <c r="O436" s="54" t="s">
        <v>2896</v>
      </c>
      <c r="P436" s="54" t="s">
        <v>4336</v>
      </c>
      <c r="Q436" s="54" t="s">
        <v>4339</v>
      </c>
      <c r="R436" s="54" t="s">
        <v>4342</v>
      </c>
      <c r="S436" s="54" t="s">
        <v>4345</v>
      </c>
      <c r="T436" s="54" t="s">
        <v>4333</v>
      </c>
      <c r="U436" s="54" t="s">
        <v>4348</v>
      </c>
      <c r="V436" s="54" t="s">
        <v>5788</v>
      </c>
      <c r="W436" s="54" t="s">
        <v>5791</v>
      </c>
      <c r="X436" s="54" t="s">
        <v>5794</v>
      </c>
      <c r="Y436" s="54" t="s">
        <v>5797</v>
      </c>
      <c r="Z436" s="54" t="s">
        <v>5785</v>
      </c>
      <c r="AA436" s="54" t="s">
        <v>5800</v>
      </c>
      <c r="AB436" s="54" t="s">
        <v>6990</v>
      </c>
      <c r="AC436" s="54" t="s">
        <v>6993</v>
      </c>
      <c r="AD436" s="54" t="s">
        <v>6996</v>
      </c>
      <c r="AE436" s="54" t="s">
        <v>6999</v>
      </c>
      <c r="AF436" s="54" t="s">
        <v>6987</v>
      </c>
      <c r="AG436" s="54" t="s">
        <v>7002</v>
      </c>
      <c r="AH436" s="54" t="s">
        <v>8442</v>
      </c>
      <c r="AI436" s="54" t="s">
        <v>8445</v>
      </c>
      <c r="AJ436" s="54" t="s">
        <v>8448</v>
      </c>
      <c r="AK436" s="54" t="s">
        <v>8451</v>
      </c>
      <c r="AL436" s="54" t="s">
        <v>8439</v>
      </c>
      <c r="AM436" s="54" t="s">
        <v>8454</v>
      </c>
      <c r="AN436" s="54" t="s">
        <v>9894</v>
      </c>
      <c r="AO436" s="54" t="s">
        <v>9897</v>
      </c>
      <c r="AP436" s="54" t="s">
        <v>9900</v>
      </c>
      <c r="AQ436" s="54" t="s">
        <v>9903</v>
      </c>
      <c r="AR436" s="54" t="s">
        <v>9891</v>
      </c>
      <c r="AS436" s="54" t="s">
        <v>9906</v>
      </c>
      <c r="AT436" s="54" t="s">
        <v>11346</v>
      </c>
      <c r="AU436" s="54" t="s">
        <v>11349</v>
      </c>
      <c r="AV436" s="54" t="s">
        <v>11352</v>
      </c>
      <c r="AW436" s="54" t="s">
        <v>11355</v>
      </c>
      <c r="AX436" s="54" t="s">
        <v>11343</v>
      </c>
      <c r="AY436" s="54" t="s">
        <v>11358</v>
      </c>
      <c r="AZ436" s="54" t="s">
        <v>12616</v>
      </c>
      <c r="BA436" s="54" t="s">
        <v>12619</v>
      </c>
      <c r="BB436" s="54" t="s">
        <v>12622</v>
      </c>
      <c r="BC436" s="54" t="s">
        <v>12625</v>
      </c>
      <c r="BD436" s="54" t="s">
        <v>12613</v>
      </c>
      <c r="BE436" s="54" t="s">
        <v>12628</v>
      </c>
    </row>
    <row r="437" spans="1:57" hidden="1">
      <c r="A437" s="52"/>
      <c r="B437" s="53" t="s">
        <v>12738</v>
      </c>
      <c r="C437" s="66">
        <v>53</v>
      </c>
      <c r="D437" s="54" t="s">
        <v>1450</v>
      </c>
      <c r="E437" s="54" t="s">
        <v>1453</v>
      </c>
      <c r="F437" s="54" t="s">
        <v>1456</v>
      </c>
      <c r="G437" s="54" t="s">
        <v>1459</v>
      </c>
      <c r="H437" s="54" t="s">
        <v>1447</v>
      </c>
      <c r="I437" s="54" t="s">
        <v>1462</v>
      </c>
      <c r="J437" s="54" t="s">
        <v>2902</v>
      </c>
      <c r="K437" s="54" t="s">
        <v>2905</v>
      </c>
      <c r="L437" s="54" t="s">
        <v>2908</v>
      </c>
      <c r="M437" s="54" t="s">
        <v>2911</v>
      </c>
      <c r="N437" s="54" t="s">
        <v>2899</v>
      </c>
      <c r="O437" s="54" t="s">
        <v>2914</v>
      </c>
      <c r="P437" s="54" t="s">
        <v>4354</v>
      </c>
      <c r="Q437" s="54" t="s">
        <v>4357</v>
      </c>
      <c r="R437" s="54" t="s">
        <v>4360</v>
      </c>
      <c r="S437" s="54" t="s">
        <v>4363</v>
      </c>
      <c r="T437" s="54" t="s">
        <v>4351</v>
      </c>
      <c r="U437" s="54" t="s">
        <v>4366</v>
      </c>
      <c r="V437" s="54" t="s">
        <v>5806</v>
      </c>
      <c r="W437" s="54" t="s">
        <v>5809</v>
      </c>
      <c r="X437" s="54" t="s">
        <v>5812</v>
      </c>
      <c r="Y437" s="54" t="s">
        <v>5815</v>
      </c>
      <c r="Z437" s="54" t="s">
        <v>5803</v>
      </c>
      <c r="AA437" s="54" t="s">
        <v>5818</v>
      </c>
      <c r="AB437" s="54" t="s">
        <v>7008</v>
      </c>
      <c r="AC437" s="54" t="s">
        <v>7011</v>
      </c>
      <c r="AD437" s="54" t="s">
        <v>7264</v>
      </c>
      <c r="AE437" s="54" t="s">
        <v>7267</v>
      </c>
      <c r="AF437" s="54" t="s">
        <v>7005</v>
      </c>
      <c r="AG437" s="54" t="s">
        <v>7270</v>
      </c>
      <c r="AH437" s="54" t="s">
        <v>8460</v>
      </c>
      <c r="AI437" s="54" t="s">
        <v>8463</v>
      </c>
      <c r="AJ437" s="54" t="s">
        <v>8466</v>
      </c>
      <c r="AK437" s="54" t="s">
        <v>8469</v>
      </c>
      <c r="AL437" s="54" t="s">
        <v>8457</v>
      </c>
      <c r="AM437" s="54" t="s">
        <v>8472</v>
      </c>
      <c r="AN437" s="54" t="s">
        <v>9912</v>
      </c>
      <c r="AO437" s="54" t="s">
        <v>9915</v>
      </c>
      <c r="AP437" s="54" t="s">
        <v>9918</v>
      </c>
      <c r="AQ437" s="54" t="s">
        <v>9921</v>
      </c>
      <c r="AR437" s="54" t="s">
        <v>9909</v>
      </c>
      <c r="AS437" s="54" t="s">
        <v>9924</v>
      </c>
      <c r="AT437" s="54" t="s">
        <v>11364</v>
      </c>
      <c r="AU437" s="54" t="s">
        <v>11367</v>
      </c>
      <c r="AV437" s="54" t="s">
        <v>11370</v>
      </c>
      <c r="AW437" s="54" t="s">
        <v>11373</v>
      </c>
      <c r="AX437" s="54" t="s">
        <v>11361</v>
      </c>
      <c r="AY437" s="54" t="s">
        <v>11376</v>
      </c>
      <c r="AZ437" s="54" t="s">
        <v>12634</v>
      </c>
      <c r="BA437" s="54" t="s">
        <v>12637</v>
      </c>
      <c r="BB437" s="54" t="s">
        <v>12640</v>
      </c>
      <c r="BC437" s="54" t="s">
        <v>12643</v>
      </c>
      <c r="BD437" s="54" t="s">
        <v>12631</v>
      </c>
      <c r="BE437" s="54" t="s">
        <v>12646</v>
      </c>
    </row>
    <row r="438" spans="1:57" hidden="1">
      <c r="A438" s="48" t="s">
        <v>12681</v>
      </c>
      <c r="B438" s="60"/>
      <c r="C438" s="66">
        <v>54</v>
      </c>
      <c r="D438" s="54" t="s">
        <v>265</v>
      </c>
      <c r="E438" s="54" t="s">
        <v>268</v>
      </c>
      <c r="F438" s="54" t="s">
        <v>271</v>
      </c>
      <c r="G438" s="54" t="s">
        <v>274</v>
      </c>
      <c r="H438" s="54" t="s">
        <v>262</v>
      </c>
      <c r="I438" s="54" t="s">
        <v>278</v>
      </c>
      <c r="J438" s="54" t="s">
        <v>1468</v>
      </c>
      <c r="K438" s="54" t="s">
        <v>1471</v>
      </c>
      <c r="L438" s="54" t="s">
        <v>1474</v>
      </c>
      <c r="M438" s="54" t="s">
        <v>1477</v>
      </c>
      <c r="N438" s="54" t="s">
        <v>1465</v>
      </c>
      <c r="O438" s="54" t="s">
        <v>1480</v>
      </c>
      <c r="P438" s="54" t="s">
        <v>2920</v>
      </c>
      <c r="Q438" s="54" t="s">
        <v>2923</v>
      </c>
      <c r="R438" s="54" t="s">
        <v>2926</v>
      </c>
      <c r="S438" s="54" t="s">
        <v>2929</v>
      </c>
      <c r="T438" s="54" t="s">
        <v>2917</v>
      </c>
      <c r="U438" s="54" t="s">
        <v>2932</v>
      </c>
      <c r="V438" s="54" t="s">
        <v>4372</v>
      </c>
      <c r="W438" s="54" t="s">
        <v>4375</v>
      </c>
      <c r="X438" s="54" t="s">
        <v>4378</v>
      </c>
      <c r="Y438" s="54" t="s">
        <v>4381</v>
      </c>
      <c r="Z438" s="54" t="s">
        <v>4369</v>
      </c>
      <c r="AA438" s="54" t="s">
        <v>4384</v>
      </c>
      <c r="AB438" s="54" t="s">
        <v>5824</v>
      </c>
      <c r="AC438" s="54" t="s">
        <v>5827</v>
      </c>
      <c r="AD438" s="54" t="s">
        <v>5830</v>
      </c>
      <c r="AE438" s="54" t="s">
        <v>5833</v>
      </c>
      <c r="AF438" s="54" t="s">
        <v>5821</v>
      </c>
      <c r="AG438" s="54" t="s">
        <v>5836</v>
      </c>
      <c r="AH438" s="54" t="s">
        <v>7276</v>
      </c>
      <c r="AI438" s="54" t="s">
        <v>7279</v>
      </c>
      <c r="AJ438" s="54" t="s">
        <v>7282</v>
      </c>
      <c r="AK438" s="54" t="s">
        <v>7285</v>
      </c>
      <c r="AL438" s="54" t="s">
        <v>7273</v>
      </c>
      <c r="AM438" s="54" t="s">
        <v>7288</v>
      </c>
      <c r="AN438" s="54" t="s">
        <v>8478</v>
      </c>
      <c r="AO438" s="54" t="s">
        <v>8481</v>
      </c>
      <c r="AP438" s="54" t="s">
        <v>8484</v>
      </c>
      <c r="AQ438" s="54" t="s">
        <v>8487</v>
      </c>
      <c r="AR438" s="54" t="s">
        <v>8475</v>
      </c>
      <c r="AS438" s="54" t="s">
        <v>8490</v>
      </c>
      <c r="AT438" s="54" t="s">
        <v>9930</v>
      </c>
      <c r="AU438" s="54" t="s">
        <v>9933</v>
      </c>
      <c r="AV438" s="54" t="s">
        <v>9936</v>
      </c>
      <c r="AW438" s="54" t="s">
        <v>9939</v>
      </c>
      <c r="AX438" s="54" t="s">
        <v>9927</v>
      </c>
      <c r="AY438" s="54" t="s">
        <v>9942</v>
      </c>
      <c r="AZ438" s="54" t="s">
        <v>11382</v>
      </c>
      <c r="BA438" s="54" t="s">
        <v>11385</v>
      </c>
      <c r="BB438" s="54" t="s">
        <v>11388</v>
      </c>
      <c r="BC438" s="54" t="s">
        <v>11391</v>
      </c>
      <c r="BD438" s="54" t="s">
        <v>11379</v>
      </c>
      <c r="BE438" s="54" t="s">
        <v>11394</v>
      </c>
    </row>
    <row r="439" spans="1:57" hidden="1">
      <c r="A439" s="45" t="s">
        <v>12739</v>
      </c>
      <c r="B439" s="46"/>
      <c r="C439" s="66">
        <v>55</v>
      </c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</row>
    <row r="440" spans="1:57" hidden="1">
      <c r="A440" s="48" t="s">
        <v>12685</v>
      </c>
      <c r="B440" s="49"/>
      <c r="C440" s="66">
        <v>56</v>
      </c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</row>
    <row r="441" spans="1:57" hidden="1">
      <c r="A441" s="52"/>
      <c r="B441" s="53" t="s">
        <v>12686</v>
      </c>
      <c r="C441" s="66">
        <v>57</v>
      </c>
      <c r="D441" s="54" t="s">
        <v>1469</v>
      </c>
      <c r="E441" s="54" t="s">
        <v>1472</v>
      </c>
      <c r="F441" s="54" t="s">
        <v>1475</v>
      </c>
      <c r="G441" s="54" t="s">
        <v>1478</v>
      </c>
      <c r="H441" s="54" t="s">
        <v>1466</v>
      </c>
      <c r="I441" s="54" t="s">
        <v>1481</v>
      </c>
      <c r="J441" s="54" t="s">
        <v>1469</v>
      </c>
      <c r="K441" s="54" t="s">
        <v>1472</v>
      </c>
      <c r="L441" s="54" t="s">
        <v>1475</v>
      </c>
      <c r="M441" s="54" t="s">
        <v>1478</v>
      </c>
      <c r="N441" s="54" t="s">
        <v>1466</v>
      </c>
      <c r="O441" s="54" t="s">
        <v>1481</v>
      </c>
      <c r="AZ441" s="54"/>
      <c r="BA441" s="54"/>
      <c r="BB441" s="54"/>
      <c r="BC441" s="54"/>
      <c r="BD441" s="54"/>
      <c r="BE441" s="54"/>
    </row>
    <row r="442" spans="1:57" hidden="1">
      <c r="A442" s="52"/>
      <c r="B442" s="53" t="s">
        <v>12687</v>
      </c>
      <c r="C442" s="66">
        <v>58</v>
      </c>
      <c r="D442" s="54" t="s">
        <v>2921</v>
      </c>
      <c r="E442" s="54" t="s">
        <v>2924</v>
      </c>
      <c r="F442" s="54" t="s">
        <v>2927</v>
      </c>
      <c r="G442" s="54" t="s">
        <v>2930</v>
      </c>
      <c r="H442" s="54" t="s">
        <v>2918</v>
      </c>
      <c r="I442" s="54" t="s">
        <v>2933</v>
      </c>
      <c r="P442" s="54" t="s">
        <v>2921</v>
      </c>
      <c r="Q442" s="54" t="s">
        <v>2924</v>
      </c>
      <c r="R442" s="54" t="s">
        <v>2927</v>
      </c>
      <c r="S442" s="54" t="s">
        <v>2930</v>
      </c>
      <c r="T442" s="54" t="s">
        <v>2918</v>
      </c>
      <c r="U442" s="54" t="s">
        <v>2933</v>
      </c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</row>
    <row r="443" spans="1:57" hidden="1">
      <c r="A443" s="52"/>
      <c r="B443" s="53" t="s">
        <v>12688</v>
      </c>
      <c r="C443" s="66">
        <v>59</v>
      </c>
      <c r="D443" s="54" t="s">
        <v>4373</v>
      </c>
      <c r="E443" s="54" t="s">
        <v>4376</v>
      </c>
      <c r="F443" s="54" t="s">
        <v>4379</v>
      </c>
      <c r="G443" s="54" t="s">
        <v>4382</v>
      </c>
      <c r="H443" s="54" t="s">
        <v>4370</v>
      </c>
      <c r="I443" s="54" t="s">
        <v>4385</v>
      </c>
      <c r="V443" s="54" t="s">
        <v>4373</v>
      </c>
      <c r="W443" s="54" t="s">
        <v>4376</v>
      </c>
      <c r="X443" s="54" t="s">
        <v>4379</v>
      </c>
      <c r="Y443" s="54" t="s">
        <v>4382</v>
      </c>
      <c r="Z443" s="54" t="s">
        <v>4370</v>
      </c>
      <c r="AA443" s="54" t="s">
        <v>4385</v>
      </c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</row>
    <row r="444" spans="1:57" hidden="1">
      <c r="A444" s="52"/>
      <c r="B444" s="53" t="s">
        <v>12689</v>
      </c>
      <c r="C444" s="66">
        <v>60</v>
      </c>
      <c r="D444" s="54" t="s">
        <v>5825</v>
      </c>
      <c r="E444" s="54" t="s">
        <v>5828</v>
      </c>
      <c r="F444" s="54" t="s">
        <v>5831</v>
      </c>
      <c r="G444" s="54" t="s">
        <v>5834</v>
      </c>
      <c r="H444" s="54" t="s">
        <v>5822</v>
      </c>
      <c r="I444" s="54" t="s">
        <v>5837</v>
      </c>
      <c r="AB444" s="54" t="s">
        <v>5825</v>
      </c>
      <c r="AC444" s="54" t="s">
        <v>5828</v>
      </c>
      <c r="AD444" s="54" t="s">
        <v>5831</v>
      </c>
      <c r="AE444" s="54" t="s">
        <v>5834</v>
      </c>
      <c r="AF444" s="54" t="s">
        <v>5822</v>
      </c>
      <c r="AG444" s="54" t="s">
        <v>5837</v>
      </c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</row>
    <row r="445" spans="1:57" hidden="1">
      <c r="A445" s="52"/>
      <c r="B445" s="53" t="s">
        <v>12690</v>
      </c>
      <c r="C445" s="66">
        <v>61</v>
      </c>
      <c r="D445" s="54" t="s">
        <v>7277</v>
      </c>
      <c r="E445" s="54" t="s">
        <v>7280</v>
      </c>
      <c r="F445" s="54" t="s">
        <v>7283</v>
      </c>
      <c r="G445" s="54" t="s">
        <v>7286</v>
      </c>
      <c r="H445" s="54" t="s">
        <v>7274</v>
      </c>
      <c r="I445" s="54" t="s">
        <v>7289</v>
      </c>
      <c r="AH445" s="54" t="s">
        <v>7277</v>
      </c>
      <c r="AI445" s="54" t="s">
        <v>7280</v>
      </c>
      <c r="AJ445" s="54" t="s">
        <v>7283</v>
      </c>
      <c r="AK445" s="54" t="s">
        <v>7286</v>
      </c>
      <c r="AL445" s="54" t="s">
        <v>7274</v>
      </c>
      <c r="AM445" s="54" t="s">
        <v>7289</v>
      </c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</row>
    <row r="446" spans="1:57" hidden="1">
      <c r="A446" s="52"/>
      <c r="B446" s="53" t="s">
        <v>12691</v>
      </c>
      <c r="C446" s="66">
        <v>62</v>
      </c>
      <c r="D446" s="54" t="s">
        <v>8479</v>
      </c>
      <c r="E446" s="54" t="s">
        <v>8482</v>
      </c>
      <c r="F446" s="54" t="s">
        <v>8485</v>
      </c>
      <c r="G446" s="54" t="s">
        <v>8488</v>
      </c>
      <c r="H446" s="54" t="s">
        <v>8476</v>
      </c>
      <c r="I446" s="54" t="s">
        <v>8491</v>
      </c>
      <c r="AN446" s="54" t="s">
        <v>8479</v>
      </c>
      <c r="AO446" s="54" t="s">
        <v>8482</v>
      </c>
      <c r="AP446" s="54" t="s">
        <v>8485</v>
      </c>
      <c r="AQ446" s="54" t="s">
        <v>8488</v>
      </c>
      <c r="AR446" s="54" t="s">
        <v>8476</v>
      </c>
      <c r="AS446" s="54" t="s">
        <v>8491</v>
      </c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</row>
    <row r="447" spans="1:57" hidden="1">
      <c r="A447" s="52"/>
      <c r="B447" s="53" t="s">
        <v>12692</v>
      </c>
      <c r="C447" s="66">
        <v>63</v>
      </c>
      <c r="D447" s="54" t="s">
        <v>9931</v>
      </c>
      <c r="E447" s="54" t="s">
        <v>9934</v>
      </c>
      <c r="F447" s="54" t="s">
        <v>9937</v>
      </c>
      <c r="G447" s="54" t="s">
        <v>9940</v>
      </c>
      <c r="H447" s="54" t="s">
        <v>9928</v>
      </c>
      <c r="I447" s="54" t="s">
        <v>9943</v>
      </c>
      <c r="AT447" s="54" t="s">
        <v>9931</v>
      </c>
      <c r="AU447" s="54" t="s">
        <v>9934</v>
      </c>
      <c r="AV447" s="54" t="s">
        <v>9937</v>
      </c>
      <c r="AW447" s="54" t="s">
        <v>9940</v>
      </c>
      <c r="AX447" s="54" t="s">
        <v>9928</v>
      </c>
      <c r="AY447" s="54" t="s">
        <v>9943</v>
      </c>
      <c r="AZ447" s="54"/>
      <c r="BA447" s="54"/>
      <c r="BB447" s="54"/>
      <c r="BC447" s="54"/>
      <c r="BD447" s="54"/>
      <c r="BE447" s="54"/>
    </row>
    <row r="448" spans="1:57" hidden="1">
      <c r="A448" s="52"/>
      <c r="B448" s="53" t="s">
        <v>12693</v>
      </c>
      <c r="C448" s="66">
        <v>64</v>
      </c>
      <c r="D448" s="54" t="s">
        <v>11383</v>
      </c>
      <c r="E448" s="54" t="s">
        <v>11386</v>
      </c>
      <c r="F448" s="54" t="s">
        <v>11389</v>
      </c>
      <c r="G448" s="54" t="s">
        <v>11392</v>
      </c>
      <c r="H448" s="54" t="s">
        <v>11380</v>
      </c>
      <c r="I448" s="54" t="s">
        <v>11395</v>
      </c>
      <c r="AZ448" s="54" t="s">
        <v>11383</v>
      </c>
      <c r="BA448" s="54" t="s">
        <v>11386</v>
      </c>
      <c r="BB448" s="54" t="s">
        <v>11389</v>
      </c>
      <c r="BC448" s="54" t="s">
        <v>11392</v>
      </c>
      <c r="BD448" s="54" t="s">
        <v>11380</v>
      </c>
      <c r="BE448" s="54" t="s">
        <v>11395</v>
      </c>
    </row>
    <row r="449" spans="1:57" hidden="1">
      <c r="A449" s="48" t="s">
        <v>12694</v>
      </c>
      <c r="B449" s="55"/>
      <c r="C449" s="66">
        <v>65</v>
      </c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</row>
    <row r="450" spans="1:57" hidden="1">
      <c r="A450" s="48"/>
      <c r="B450" s="53" t="s">
        <v>12695</v>
      </c>
      <c r="C450" s="66">
        <v>66</v>
      </c>
      <c r="D450" s="54" t="s">
        <v>285</v>
      </c>
      <c r="E450" s="54" t="s">
        <v>288</v>
      </c>
      <c r="F450" s="54" t="s">
        <v>291</v>
      </c>
      <c r="G450" s="54" t="s">
        <v>294</v>
      </c>
      <c r="H450" s="54" t="s">
        <v>282</v>
      </c>
      <c r="I450" s="54" t="s">
        <v>297</v>
      </c>
      <c r="J450" s="54" t="s">
        <v>1487</v>
      </c>
      <c r="K450" s="54" t="s">
        <v>1490</v>
      </c>
      <c r="L450" s="54" t="s">
        <v>1493</v>
      </c>
      <c r="M450" s="54" t="s">
        <v>1496</v>
      </c>
      <c r="N450" s="54" t="s">
        <v>1484</v>
      </c>
      <c r="O450" s="54" t="s">
        <v>1499</v>
      </c>
      <c r="P450" s="54" t="s">
        <v>2939</v>
      </c>
      <c r="Q450" s="54" t="s">
        <v>2942</v>
      </c>
      <c r="R450" s="54" t="s">
        <v>2945</v>
      </c>
      <c r="S450" s="54" t="s">
        <v>2948</v>
      </c>
      <c r="T450" s="54" t="s">
        <v>2936</v>
      </c>
      <c r="U450" s="54" t="s">
        <v>2951</v>
      </c>
      <c r="V450" s="54" t="s">
        <v>4391</v>
      </c>
      <c r="W450" s="54" t="s">
        <v>4394</v>
      </c>
      <c r="X450" s="54" t="s">
        <v>4397</v>
      </c>
      <c r="Y450" s="54" t="s">
        <v>4400</v>
      </c>
      <c r="Z450" s="54" t="s">
        <v>4388</v>
      </c>
      <c r="AA450" s="54" t="s">
        <v>4403</v>
      </c>
      <c r="AB450" s="54" t="s">
        <v>5843</v>
      </c>
      <c r="AC450" s="54" t="s">
        <v>5846</v>
      </c>
      <c r="AD450" s="54" t="s">
        <v>5849</v>
      </c>
      <c r="AE450" s="54" t="s">
        <v>5852</v>
      </c>
      <c r="AF450" s="54" t="s">
        <v>5840</v>
      </c>
      <c r="AG450" s="54" t="s">
        <v>5855</v>
      </c>
      <c r="AH450" s="54" t="s">
        <v>7295</v>
      </c>
      <c r="AI450" s="54" t="s">
        <v>7298</v>
      </c>
      <c r="AJ450" s="54" t="s">
        <v>7301</v>
      </c>
      <c r="AK450" s="54" t="s">
        <v>7304</v>
      </c>
      <c r="AL450" s="54" t="s">
        <v>7292</v>
      </c>
      <c r="AM450" s="54" t="s">
        <v>7307</v>
      </c>
      <c r="AN450" s="54" t="s">
        <v>8497</v>
      </c>
      <c r="AO450" s="54" t="s">
        <v>8500</v>
      </c>
      <c r="AP450" s="54" t="s">
        <v>8503</v>
      </c>
      <c r="AQ450" s="54" t="s">
        <v>8506</v>
      </c>
      <c r="AR450" s="54" t="s">
        <v>8494</v>
      </c>
      <c r="AS450" s="54" t="s">
        <v>8509</v>
      </c>
      <c r="AT450" s="54" t="s">
        <v>9949</v>
      </c>
      <c r="AU450" s="54" t="s">
        <v>9952</v>
      </c>
      <c r="AV450" s="54" t="s">
        <v>9955</v>
      </c>
      <c r="AW450" s="54" t="s">
        <v>9958</v>
      </c>
      <c r="AX450" s="54" t="s">
        <v>9946</v>
      </c>
      <c r="AY450" s="54" t="s">
        <v>9961</v>
      </c>
      <c r="AZ450" s="54" t="s">
        <v>11401</v>
      </c>
      <c r="BA450" s="54" t="s">
        <v>11404</v>
      </c>
      <c r="BB450" s="54" t="s">
        <v>11407</v>
      </c>
      <c r="BC450" s="54" t="s">
        <v>11410</v>
      </c>
      <c r="BD450" s="54" t="s">
        <v>11398</v>
      </c>
      <c r="BE450" s="54" t="s">
        <v>11413</v>
      </c>
    </row>
    <row r="451" spans="1:57" hidden="1">
      <c r="A451" s="52"/>
      <c r="B451" s="56" t="s">
        <v>12696</v>
      </c>
      <c r="C451" s="66">
        <v>67</v>
      </c>
      <c r="D451" s="54" t="s">
        <v>303</v>
      </c>
      <c r="E451" s="54" t="s">
        <v>306</v>
      </c>
      <c r="F451" s="54" t="s">
        <v>309</v>
      </c>
      <c r="G451" s="54" t="s">
        <v>312</v>
      </c>
      <c r="H451" s="54" t="s">
        <v>300</v>
      </c>
      <c r="I451" s="54" t="s">
        <v>315</v>
      </c>
      <c r="J451" s="54" t="s">
        <v>1505</v>
      </c>
      <c r="K451" s="54" t="s">
        <v>1508</v>
      </c>
      <c r="L451" s="54" t="s">
        <v>1511</v>
      </c>
      <c r="M451" s="54" t="s">
        <v>1764</v>
      </c>
      <c r="N451" s="54" t="s">
        <v>1502</v>
      </c>
      <c r="O451" s="54" t="s">
        <v>1767</v>
      </c>
      <c r="P451" s="54" t="s">
        <v>2957</v>
      </c>
      <c r="Q451" s="54" t="s">
        <v>2960</v>
      </c>
      <c r="R451" s="54" t="s">
        <v>2963</v>
      </c>
      <c r="S451" s="54" t="s">
        <v>2966</v>
      </c>
      <c r="T451" s="54" t="s">
        <v>2954</v>
      </c>
      <c r="U451" s="54" t="s">
        <v>2969</v>
      </c>
      <c r="V451" s="54" t="s">
        <v>4409</v>
      </c>
      <c r="W451" s="54" t="s">
        <v>4412</v>
      </c>
      <c r="X451" s="54" t="s">
        <v>4415</v>
      </c>
      <c r="Y451" s="54" t="s">
        <v>4418</v>
      </c>
      <c r="Z451" s="54" t="s">
        <v>4406</v>
      </c>
      <c r="AA451" s="54" t="s">
        <v>4421</v>
      </c>
      <c r="AB451" s="54" t="s">
        <v>5861</v>
      </c>
      <c r="AC451" s="54" t="s">
        <v>5864</v>
      </c>
      <c r="AD451" s="54" t="s">
        <v>5867</v>
      </c>
      <c r="AE451" s="54" t="s">
        <v>5870</v>
      </c>
      <c r="AF451" s="54" t="s">
        <v>5858</v>
      </c>
      <c r="AG451" s="54" t="s">
        <v>5873</v>
      </c>
      <c r="AH451" s="54" t="s">
        <v>7313</v>
      </c>
      <c r="AI451" s="54" t="s">
        <v>7316</v>
      </c>
      <c r="AJ451" s="54" t="s">
        <v>7319</v>
      </c>
      <c r="AK451" s="54" t="s">
        <v>7322</v>
      </c>
      <c r="AL451" s="54" t="s">
        <v>7310</v>
      </c>
      <c r="AM451" s="54" t="s">
        <v>7325</v>
      </c>
      <c r="AN451" s="54" t="s">
        <v>8765</v>
      </c>
      <c r="AO451" s="54" t="s">
        <v>8768</v>
      </c>
      <c r="AP451" s="54" t="s">
        <v>8771</v>
      </c>
      <c r="AQ451" s="54" t="s">
        <v>8774</v>
      </c>
      <c r="AR451" s="54" t="s">
        <v>8512</v>
      </c>
      <c r="AS451" s="54" t="s">
        <v>8777</v>
      </c>
      <c r="AT451" s="54" t="s">
        <v>9967</v>
      </c>
      <c r="AU451" s="54" t="s">
        <v>9970</v>
      </c>
      <c r="AV451" s="54" t="s">
        <v>9973</v>
      </c>
      <c r="AW451" s="54" t="s">
        <v>9976</v>
      </c>
      <c r="AX451" s="54" t="s">
        <v>9964</v>
      </c>
      <c r="AY451" s="54" t="s">
        <v>9979</v>
      </c>
      <c r="AZ451" s="54" t="s">
        <v>11419</v>
      </c>
      <c r="BA451" s="54" t="s">
        <v>11422</v>
      </c>
      <c r="BB451" s="54" t="s">
        <v>11425</v>
      </c>
      <c r="BC451" s="54" t="s">
        <v>11428</v>
      </c>
      <c r="BD451" s="54" t="s">
        <v>11416</v>
      </c>
      <c r="BE451" s="54" t="s">
        <v>11431</v>
      </c>
    </row>
    <row r="452" spans="1:57" hidden="1">
      <c r="A452" s="52"/>
      <c r="B452" s="56" t="s">
        <v>12697</v>
      </c>
      <c r="C452" s="66">
        <v>68</v>
      </c>
      <c r="D452" s="54" t="s">
        <v>321</v>
      </c>
      <c r="E452" s="54" t="s">
        <v>324</v>
      </c>
      <c r="F452" s="54" t="s">
        <v>327</v>
      </c>
      <c r="G452" s="54" t="s">
        <v>330</v>
      </c>
      <c r="H452" s="54" t="s">
        <v>318</v>
      </c>
      <c r="I452" s="54" t="s">
        <v>333</v>
      </c>
      <c r="J452" s="54" t="s">
        <v>1773</v>
      </c>
      <c r="K452" s="54" t="s">
        <v>1776</v>
      </c>
      <c r="L452" s="54" t="s">
        <v>1779</v>
      </c>
      <c r="M452" s="54" t="s">
        <v>1782</v>
      </c>
      <c r="N452" s="54" t="s">
        <v>1770</v>
      </c>
      <c r="O452" s="54" t="s">
        <v>1785</v>
      </c>
      <c r="P452" s="54" t="s">
        <v>2975</v>
      </c>
      <c r="Q452" s="54" t="s">
        <v>2978</v>
      </c>
      <c r="R452" s="54" t="s">
        <v>2981</v>
      </c>
      <c r="S452" s="54" t="s">
        <v>2984</v>
      </c>
      <c r="T452" s="54" t="s">
        <v>2972</v>
      </c>
      <c r="U452" s="54" t="s">
        <v>2987</v>
      </c>
      <c r="V452" s="54" t="s">
        <v>4427</v>
      </c>
      <c r="W452" s="54" t="s">
        <v>4430</v>
      </c>
      <c r="X452" s="54" t="s">
        <v>4433</v>
      </c>
      <c r="Y452" s="54" t="s">
        <v>4436</v>
      </c>
      <c r="Z452" s="54" t="s">
        <v>4424</v>
      </c>
      <c r="AA452" s="54" t="s">
        <v>4439</v>
      </c>
      <c r="AB452" s="54" t="s">
        <v>5879</v>
      </c>
      <c r="AC452" s="54" t="s">
        <v>5882</v>
      </c>
      <c r="AD452" s="54" t="s">
        <v>5885</v>
      </c>
      <c r="AE452" s="54" t="s">
        <v>5888</v>
      </c>
      <c r="AF452" s="54" t="s">
        <v>5876</v>
      </c>
      <c r="AG452" s="54" t="s">
        <v>5891</v>
      </c>
      <c r="AH452" s="54" t="s">
        <v>7331</v>
      </c>
      <c r="AI452" s="54" t="s">
        <v>7334</v>
      </c>
      <c r="AJ452" s="54" t="s">
        <v>7337</v>
      </c>
      <c r="AK452" s="54" t="s">
        <v>7340</v>
      </c>
      <c r="AL452" s="54" t="s">
        <v>7328</v>
      </c>
      <c r="AM452" s="54" t="s">
        <v>7343</v>
      </c>
      <c r="AN452" s="54" t="s">
        <v>8783</v>
      </c>
      <c r="AO452" s="54" t="s">
        <v>8786</v>
      </c>
      <c r="AP452" s="54" t="s">
        <v>8789</v>
      </c>
      <c r="AQ452" s="54" t="s">
        <v>8792</v>
      </c>
      <c r="AR452" s="54" t="s">
        <v>8780</v>
      </c>
      <c r="AS452" s="54" t="s">
        <v>8795</v>
      </c>
      <c r="AT452" s="54" t="s">
        <v>9985</v>
      </c>
      <c r="AU452" s="54" t="s">
        <v>9988</v>
      </c>
      <c r="AV452" s="54" t="s">
        <v>9991</v>
      </c>
      <c r="AW452" s="54" t="s">
        <v>9994</v>
      </c>
      <c r="AX452" s="54" t="s">
        <v>9982</v>
      </c>
      <c r="AY452" s="54" t="s">
        <v>9997</v>
      </c>
      <c r="AZ452" s="54" t="s">
        <v>11437</v>
      </c>
      <c r="BA452" s="54" t="s">
        <v>11440</v>
      </c>
      <c r="BB452" s="54" t="s">
        <v>11443</v>
      </c>
      <c r="BC452" s="54" t="s">
        <v>11446</v>
      </c>
      <c r="BD452" s="54" t="s">
        <v>11434</v>
      </c>
      <c r="BE452" s="54" t="s">
        <v>11449</v>
      </c>
    </row>
    <row r="453" spans="1:57" hidden="1">
      <c r="A453" s="52"/>
      <c r="B453" s="57" t="s">
        <v>12698</v>
      </c>
      <c r="C453" s="66">
        <v>69</v>
      </c>
      <c r="D453" s="54" t="s">
        <v>339</v>
      </c>
      <c r="E453" s="54" t="s">
        <v>342</v>
      </c>
      <c r="F453" s="54" t="s">
        <v>345</v>
      </c>
      <c r="G453" s="54" t="s">
        <v>348</v>
      </c>
      <c r="H453" s="54" t="s">
        <v>336</v>
      </c>
      <c r="I453" s="54" t="s">
        <v>351</v>
      </c>
      <c r="J453" s="54" t="s">
        <v>1791</v>
      </c>
      <c r="K453" s="54" t="s">
        <v>1794</v>
      </c>
      <c r="L453" s="54" t="s">
        <v>1797</v>
      </c>
      <c r="M453" s="54" t="s">
        <v>1800</v>
      </c>
      <c r="N453" s="54" t="s">
        <v>1788</v>
      </c>
      <c r="O453" s="54" t="s">
        <v>1803</v>
      </c>
      <c r="P453" s="54" t="s">
        <v>2993</v>
      </c>
      <c r="Q453" s="54" t="s">
        <v>2996</v>
      </c>
      <c r="R453" s="54" t="s">
        <v>2999</v>
      </c>
      <c r="S453" s="54" t="s">
        <v>3002</v>
      </c>
      <c r="T453" s="54" t="s">
        <v>2990</v>
      </c>
      <c r="U453" s="54" t="s">
        <v>3005</v>
      </c>
      <c r="V453" s="54" t="s">
        <v>4445</v>
      </c>
      <c r="W453" s="54" t="s">
        <v>4448</v>
      </c>
      <c r="X453" s="54" t="s">
        <v>4451</v>
      </c>
      <c r="Y453" s="54" t="s">
        <v>4454</v>
      </c>
      <c r="Z453" s="54" t="s">
        <v>4442</v>
      </c>
      <c r="AA453" s="54" t="s">
        <v>4457</v>
      </c>
      <c r="AB453" s="54" t="s">
        <v>5897</v>
      </c>
      <c r="AC453" s="54" t="s">
        <v>5900</v>
      </c>
      <c r="AD453" s="54" t="s">
        <v>5903</v>
      </c>
      <c r="AE453" s="54" t="s">
        <v>5906</v>
      </c>
      <c r="AF453" s="54" t="s">
        <v>5894</v>
      </c>
      <c r="AG453" s="54" t="s">
        <v>5909</v>
      </c>
      <c r="AH453" s="54" t="s">
        <v>7349</v>
      </c>
      <c r="AI453" s="54" t="s">
        <v>7352</v>
      </c>
      <c r="AJ453" s="54" t="s">
        <v>7355</v>
      </c>
      <c r="AK453" s="54" t="s">
        <v>7358</v>
      </c>
      <c r="AL453" s="54" t="s">
        <v>7346</v>
      </c>
      <c r="AM453" s="54" t="s">
        <v>7361</v>
      </c>
      <c r="AN453" s="54" t="s">
        <v>8801</v>
      </c>
      <c r="AO453" s="54" t="s">
        <v>8804</v>
      </c>
      <c r="AP453" s="54" t="s">
        <v>8807</v>
      </c>
      <c r="AQ453" s="54" t="s">
        <v>8810</v>
      </c>
      <c r="AR453" s="54" t="s">
        <v>8798</v>
      </c>
      <c r="AS453" s="54" t="s">
        <v>8813</v>
      </c>
      <c r="AT453" s="54" t="s">
        <v>10003</v>
      </c>
      <c r="AU453" s="54" t="s">
        <v>10006</v>
      </c>
      <c r="AV453" s="54" t="s">
        <v>10009</v>
      </c>
      <c r="AW453" s="54" t="s">
        <v>10012</v>
      </c>
      <c r="AX453" s="54" t="s">
        <v>10000</v>
      </c>
      <c r="AY453" s="54" t="s">
        <v>10265</v>
      </c>
      <c r="AZ453" s="54" t="s">
        <v>11455</v>
      </c>
      <c r="BA453" s="54" t="s">
        <v>11458</v>
      </c>
      <c r="BB453" s="54" t="s">
        <v>11461</v>
      </c>
      <c r="BC453" s="54" t="s">
        <v>11464</v>
      </c>
      <c r="BD453" s="54" t="s">
        <v>11452</v>
      </c>
      <c r="BE453" s="54" t="s">
        <v>11467</v>
      </c>
    </row>
    <row r="454" spans="1:57" hidden="1">
      <c r="A454" s="52"/>
      <c r="B454" s="57" t="s">
        <v>12699</v>
      </c>
      <c r="C454" s="66">
        <v>70</v>
      </c>
      <c r="D454" s="54" t="s">
        <v>357</v>
      </c>
      <c r="E454" s="54" t="s">
        <v>360</v>
      </c>
      <c r="F454" s="54" t="s">
        <v>363</v>
      </c>
      <c r="G454" s="54" t="s">
        <v>366</v>
      </c>
      <c r="H454" s="54" t="s">
        <v>354</v>
      </c>
      <c r="I454" s="54" t="s">
        <v>369</v>
      </c>
      <c r="J454" s="54" t="s">
        <v>1809</v>
      </c>
      <c r="K454" s="54" t="s">
        <v>1812</v>
      </c>
      <c r="L454" s="54" t="s">
        <v>1815</v>
      </c>
      <c r="M454" s="54" t="s">
        <v>1818</v>
      </c>
      <c r="N454" s="54" t="s">
        <v>1806</v>
      </c>
      <c r="O454" s="54" t="s">
        <v>1821</v>
      </c>
      <c r="P454" s="54" t="s">
        <v>3011</v>
      </c>
      <c r="Q454" s="54" t="s">
        <v>3264</v>
      </c>
      <c r="R454" s="54" t="s">
        <v>3267</v>
      </c>
      <c r="S454" s="54" t="s">
        <v>3270</v>
      </c>
      <c r="T454" s="54" t="s">
        <v>3008</v>
      </c>
      <c r="U454" s="54" t="s">
        <v>3273</v>
      </c>
      <c r="V454" s="54" t="s">
        <v>4463</v>
      </c>
      <c r="W454" s="54" t="s">
        <v>4466</v>
      </c>
      <c r="X454" s="54" t="s">
        <v>4469</v>
      </c>
      <c r="Y454" s="54" t="s">
        <v>4472</v>
      </c>
      <c r="Z454" s="54" t="s">
        <v>4460</v>
      </c>
      <c r="AA454" s="54" t="s">
        <v>4475</v>
      </c>
      <c r="AB454" s="54" t="s">
        <v>5915</v>
      </c>
      <c r="AC454" s="54" t="s">
        <v>5918</v>
      </c>
      <c r="AD454" s="54" t="s">
        <v>5921</v>
      </c>
      <c r="AE454" s="54" t="s">
        <v>5924</v>
      </c>
      <c r="AF454" s="54" t="s">
        <v>5912</v>
      </c>
      <c r="AG454" s="54" t="s">
        <v>5927</v>
      </c>
      <c r="AH454" s="54" t="s">
        <v>7367</v>
      </c>
      <c r="AI454" s="54" t="s">
        <v>7370</v>
      </c>
      <c r="AJ454" s="54" t="s">
        <v>7373</v>
      </c>
      <c r="AK454" s="54" t="s">
        <v>7376</v>
      </c>
      <c r="AL454" s="54" t="s">
        <v>7364</v>
      </c>
      <c r="AM454" s="54" t="s">
        <v>7379</v>
      </c>
      <c r="AN454" s="54" t="s">
        <v>8819</v>
      </c>
      <c r="AO454" s="54" t="s">
        <v>8822</v>
      </c>
      <c r="AP454" s="54" t="s">
        <v>8825</v>
      </c>
      <c r="AQ454" s="54" t="s">
        <v>8828</v>
      </c>
      <c r="AR454" s="54" t="s">
        <v>8816</v>
      </c>
      <c r="AS454" s="54" t="s">
        <v>8831</v>
      </c>
      <c r="AT454" s="54" t="s">
        <v>10271</v>
      </c>
      <c r="AU454" s="54" t="s">
        <v>10274</v>
      </c>
      <c r="AV454" s="54" t="s">
        <v>10277</v>
      </c>
      <c r="AW454" s="54" t="s">
        <v>10280</v>
      </c>
      <c r="AX454" s="54" t="s">
        <v>10268</v>
      </c>
      <c r="AY454" s="54" t="s">
        <v>10283</v>
      </c>
      <c r="AZ454" s="54" t="s">
        <v>11473</v>
      </c>
      <c r="BA454" s="54" t="s">
        <v>11476</v>
      </c>
      <c r="BB454" s="54" t="s">
        <v>11479</v>
      </c>
      <c r="BC454" s="54" t="s">
        <v>11482</v>
      </c>
      <c r="BD454" s="54" t="s">
        <v>11470</v>
      </c>
      <c r="BE454" s="54" t="s">
        <v>11485</v>
      </c>
    </row>
    <row r="455" spans="1:57" hidden="1">
      <c r="A455" s="52"/>
      <c r="B455" s="56" t="s">
        <v>12700</v>
      </c>
      <c r="C455" s="66">
        <v>71</v>
      </c>
      <c r="D455" s="54" t="s">
        <v>375</v>
      </c>
      <c r="E455" s="54" t="s">
        <v>378</v>
      </c>
      <c r="F455" s="54" t="s">
        <v>381</v>
      </c>
      <c r="G455" s="54" t="s">
        <v>384</v>
      </c>
      <c r="H455" s="54" t="s">
        <v>372</v>
      </c>
      <c r="I455" s="54" t="s">
        <v>387</v>
      </c>
      <c r="J455" s="54" t="s">
        <v>1827</v>
      </c>
      <c r="K455" s="54" t="s">
        <v>1830</v>
      </c>
      <c r="L455" s="54" t="s">
        <v>1833</v>
      </c>
      <c r="M455" s="54" t="s">
        <v>1836</v>
      </c>
      <c r="N455" s="54" t="s">
        <v>1824</v>
      </c>
      <c r="O455" s="54" t="s">
        <v>1839</v>
      </c>
      <c r="P455" s="54" t="s">
        <v>3279</v>
      </c>
      <c r="Q455" s="54" t="s">
        <v>3282</v>
      </c>
      <c r="R455" s="54" t="s">
        <v>3285</v>
      </c>
      <c r="S455" s="54" t="s">
        <v>3288</v>
      </c>
      <c r="T455" s="54" t="s">
        <v>3276</v>
      </c>
      <c r="U455" s="54" t="s">
        <v>3291</v>
      </c>
      <c r="V455" s="54" t="s">
        <v>4481</v>
      </c>
      <c r="W455" s="54" t="s">
        <v>4484</v>
      </c>
      <c r="X455" s="54" t="s">
        <v>4487</v>
      </c>
      <c r="Y455" s="54" t="s">
        <v>4490</v>
      </c>
      <c r="Z455" s="54" t="s">
        <v>4478</v>
      </c>
      <c r="AA455" s="54" t="s">
        <v>4493</v>
      </c>
      <c r="AB455" s="54" t="s">
        <v>5933</v>
      </c>
      <c r="AC455" s="54" t="s">
        <v>5936</v>
      </c>
      <c r="AD455" s="54" t="s">
        <v>5939</v>
      </c>
      <c r="AE455" s="54" t="s">
        <v>5942</v>
      </c>
      <c r="AF455" s="54" t="s">
        <v>5930</v>
      </c>
      <c r="AG455" s="54" t="s">
        <v>5945</v>
      </c>
      <c r="AH455" s="54" t="s">
        <v>7385</v>
      </c>
      <c r="AI455" s="54" t="s">
        <v>7388</v>
      </c>
      <c r="AJ455" s="54" t="s">
        <v>7391</v>
      </c>
      <c r="AK455" s="54" t="s">
        <v>7394</v>
      </c>
      <c r="AL455" s="54" t="s">
        <v>7382</v>
      </c>
      <c r="AM455" s="54" t="s">
        <v>7397</v>
      </c>
      <c r="AN455" s="54" t="s">
        <v>8837</v>
      </c>
      <c r="AO455" s="54" t="s">
        <v>8840</v>
      </c>
      <c r="AP455" s="54" t="s">
        <v>8843</v>
      </c>
      <c r="AQ455" s="54" t="s">
        <v>8846</v>
      </c>
      <c r="AR455" s="54" t="s">
        <v>8834</v>
      </c>
      <c r="AS455" s="54" t="s">
        <v>8849</v>
      </c>
      <c r="AT455" s="54" t="s">
        <v>10289</v>
      </c>
      <c r="AU455" s="54" t="s">
        <v>10292</v>
      </c>
      <c r="AV455" s="54" t="s">
        <v>10295</v>
      </c>
      <c r="AW455" s="54" t="s">
        <v>10298</v>
      </c>
      <c r="AX455" s="54" t="s">
        <v>10286</v>
      </c>
      <c r="AY455" s="54" t="s">
        <v>10301</v>
      </c>
      <c r="AZ455" s="54" t="s">
        <v>11491</v>
      </c>
      <c r="BA455" s="54" t="s">
        <v>11494</v>
      </c>
      <c r="BB455" s="54" t="s">
        <v>11497</v>
      </c>
      <c r="BC455" s="54" t="s">
        <v>11500</v>
      </c>
      <c r="BD455" s="54" t="s">
        <v>11488</v>
      </c>
      <c r="BE455" s="54" t="s">
        <v>11503</v>
      </c>
    </row>
    <row r="456" spans="1:57" hidden="1">
      <c r="A456" s="52"/>
      <c r="B456" s="57" t="s">
        <v>12701</v>
      </c>
      <c r="C456" s="66">
        <v>72</v>
      </c>
      <c r="D456" s="54" t="s">
        <v>393</v>
      </c>
      <c r="E456" s="54" t="s">
        <v>396</v>
      </c>
      <c r="F456" s="54" t="s">
        <v>399</v>
      </c>
      <c r="G456" s="54" t="s">
        <v>402</v>
      </c>
      <c r="H456" s="54" t="s">
        <v>390</v>
      </c>
      <c r="I456" s="54" t="s">
        <v>405</v>
      </c>
      <c r="J456" s="54" t="s">
        <v>1845</v>
      </c>
      <c r="K456" s="54" t="s">
        <v>1848</v>
      </c>
      <c r="L456" s="54" t="s">
        <v>1851</v>
      </c>
      <c r="M456" s="54" t="s">
        <v>1854</v>
      </c>
      <c r="N456" s="54" t="s">
        <v>1842</v>
      </c>
      <c r="O456" s="54" t="s">
        <v>1857</v>
      </c>
      <c r="P456" s="54" t="s">
        <v>3297</v>
      </c>
      <c r="Q456" s="54" t="s">
        <v>3300</v>
      </c>
      <c r="R456" s="54" t="s">
        <v>3303</v>
      </c>
      <c r="S456" s="54" t="s">
        <v>3306</v>
      </c>
      <c r="T456" s="54" t="s">
        <v>3294</v>
      </c>
      <c r="U456" s="54" t="s">
        <v>3309</v>
      </c>
      <c r="V456" s="54" t="s">
        <v>4499</v>
      </c>
      <c r="W456" s="54" t="s">
        <v>4502</v>
      </c>
      <c r="X456" s="54" t="s">
        <v>4505</v>
      </c>
      <c r="Y456" s="54" t="s">
        <v>4508</v>
      </c>
      <c r="Z456" s="54" t="s">
        <v>4496</v>
      </c>
      <c r="AA456" s="54" t="s">
        <v>4511</v>
      </c>
      <c r="AB456" s="54" t="s">
        <v>5951</v>
      </c>
      <c r="AC456" s="54" t="s">
        <v>5954</v>
      </c>
      <c r="AD456" s="54" t="s">
        <v>5957</v>
      </c>
      <c r="AE456" s="54" t="s">
        <v>5960</v>
      </c>
      <c r="AF456" s="54" t="s">
        <v>5948</v>
      </c>
      <c r="AG456" s="54" t="s">
        <v>5963</v>
      </c>
      <c r="AH456" s="54" t="s">
        <v>7403</v>
      </c>
      <c r="AI456" s="54" t="s">
        <v>7406</v>
      </c>
      <c r="AJ456" s="54" t="s">
        <v>7409</v>
      </c>
      <c r="AK456" s="54" t="s">
        <v>7412</v>
      </c>
      <c r="AL456" s="54" t="s">
        <v>7400</v>
      </c>
      <c r="AM456" s="54" t="s">
        <v>7415</v>
      </c>
      <c r="AN456" s="54" t="s">
        <v>8855</v>
      </c>
      <c r="AO456" s="54" t="s">
        <v>8858</v>
      </c>
      <c r="AP456" s="54" t="s">
        <v>8861</v>
      </c>
      <c r="AQ456" s="54" t="s">
        <v>8864</v>
      </c>
      <c r="AR456" s="54" t="s">
        <v>8852</v>
      </c>
      <c r="AS456" s="54" t="s">
        <v>8867</v>
      </c>
      <c r="AT456" s="54" t="s">
        <v>10307</v>
      </c>
      <c r="AU456" s="54" t="s">
        <v>10310</v>
      </c>
      <c r="AV456" s="54" t="s">
        <v>10313</v>
      </c>
      <c r="AW456" s="54" t="s">
        <v>10316</v>
      </c>
      <c r="AX456" s="54" t="s">
        <v>10304</v>
      </c>
      <c r="AY456" s="54" t="s">
        <v>10319</v>
      </c>
      <c r="AZ456" s="54" t="s">
        <v>11509</v>
      </c>
      <c r="BA456" s="54" t="s">
        <v>11512</v>
      </c>
      <c r="BB456" s="54" t="s">
        <v>11765</v>
      </c>
      <c r="BC456" s="54" t="s">
        <v>11768</v>
      </c>
      <c r="BD456" s="54" t="s">
        <v>11506</v>
      </c>
      <c r="BE456" s="54" t="s">
        <v>11771</v>
      </c>
    </row>
    <row r="457" spans="1:57" hidden="1">
      <c r="A457" s="52"/>
      <c r="B457" s="57" t="s">
        <v>12702</v>
      </c>
      <c r="C457" s="66">
        <v>73</v>
      </c>
      <c r="D457" s="54" t="s">
        <v>411</v>
      </c>
      <c r="E457" s="54" t="s">
        <v>414</v>
      </c>
      <c r="F457" s="54" t="s">
        <v>417</v>
      </c>
      <c r="G457" s="54" t="s">
        <v>420</v>
      </c>
      <c r="H457" s="54" t="s">
        <v>408</v>
      </c>
      <c r="I457" s="54" t="s">
        <v>423</v>
      </c>
      <c r="J457" s="54" t="s">
        <v>1863</v>
      </c>
      <c r="K457" s="54" t="s">
        <v>1866</v>
      </c>
      <c r="L457" s="54" t="s">
        <v>1869</v>
      </c>
      <c r="M457" s="54" t="s">
        <v>1872</v>
      </c>
      <c r="N457" s="54" t="s">
        <v>1860</v>
      </c>
      <c r="O457" s="54" t="s">
        <v>1875</v>
      </c>
      <c r="P457" s="54" t="s">
        <v>3315</v>
      </c>
      <c r="Q457" s="54" t="s">
        <v>3318</v>
      </c>
      <c r="R457" s="54" t="s">
        <v>3321</v>
      </c>
      <c r="S457" s="54" t="s">
        <v>3324</v>
      </c>
      <c r="T457" s="54" t="s">
        <v>3312</v>
      </c>
      <c r="U457" s="54" t="s">
        <v>3327</v>
      </c>
      <c r="V457" s="54" t="s">
        <v>4767</v>
      </c>
      <c r="W457" s="54" t="s">
        <v>4770</v>
      </c>
      <c r="X457" s="54" t="s">
        <v>4773</v>
      </c>
      <c r="Y457" s="54" t="s">
        <v>4776</v>
      </c>
      <c r="Z457" s="54" t="s">
        <v>4764</v>
      </c>
      <c r="AA457" s="54" t="s">
        <v>4779</v>
      </c>
      <c r="AB457" s="54" t="s">
        <v>5969</v>
      </c>
      <c r="AC457" s="54" t="s">
        <v>5972</v>
      </c>
      <c r="AD457" s="54" t="s">
        <v>5975</v>
      </c>
      <c r="AE457" s="54" t="s">
        <v>5978</v>
      </c>
      <c r="AF457" s="54" t="s">
        <v>5966</v>
      </c>
      <c r="AG457" s="54" t="s">
        <v>5981</v>
      </c>
      <c r="AH457" s="54" t="s">
        <v>7421</v>
      </c>
      <c r="AI457" s="54" t="s">
        <v>7424</v>
      </c>
      <c r="AJ457" s="54" t="s">
        <v>7427</v>
      </c>
      <c r="AK457" s="54" t="s">
        <v>7430</v>
      </c>
      <c r="AL457" s="54" t="s">
        <v>7418</v>
      </c>
      <c r="AM457" s="54" t="s">
        <v>7433</v>
      </c>
      <c r="AN457" s="54" t="s">
        <v>8873</v>
      </c>
      <c r="AO457" s="54" t="s">
        <v>8876</v>
      </c>
      <c r="AP457" s="54" t="s">
        <v>8879</v>
      </c>
      <c r="AQ457" s="54" t="s">
        <v>8882</v>
      </c>
      <c r="AR457" s="54" t="s">
        <v>8870</v>
      </c>
      <c r="AS457" s="54" t="s">
        <v>8885</v>
      </c>
      <c r="AT457" s="54" t="s">
        <v>10325</v>
      </c>
      <c r="AU457" s="54" t="s">
        <v>10328</v>
      </c>
      <c r="AV457" s="54" t="s">
        <v>10331</v>
      </c>
      <c r="AW457" s="54" t="s">
        <v>10334</v>
      </c>
      <c r="AX457" s="54" t="s">
        <v>10322</v>
      </c>
      <c r="AY457" s="54" t="s">
        <v>10337</v>
      </c>
      <c r="AZ457" s="54" t="s">
        <v>11777</v>
      </c>
      <c r="BA457" s="54" t="s">
        <v>11780</v>
      </c>
      <c r="BB457" s="54" t="s">
        <v>11783</v>
      </c>
      <c r="BC457" s="54" t="s">
        <v>11786</v>
      </c>
      <c r="BD457" s="54" t="s">
        <v>11774</v>
      </c>
      <c r="BE457" s="54" t="s">
        <v>11789</v>
      </c>
    </row>
    <row r="458" spans="1:57" hidden="1">
      <c r="A458" s="52"/>
      <c r="B458" s="53" t="s">
        <v>12703</v>
      </c>
      <c r="C458" s="66">
        <v>74</v>
      </c>
      <c r="D458" s="54" t="s">
        <v>429</v>
      </c>
      <c r="E458" s="54" t="s">
        <v>432</v>
      </c>
      <c r="F458" s="54" t="s">
        <v>435</v>
      </c>
      <c r="G458" s="54" t="s">
        <v>438</v>
      </c>
      <c r="H458" s="54" t="s">
        <v>426</v>
      </c>
      <c r="I458" s="54" t="s">
        <v>441</v>
      </c>
      <c r="J458" s="54" t="s">
        <v>1881</v>
      </c>
      <c r="K458" s="54" t="s">
        <v>1884</v>
      </c>
      <c r="L458" s="54" t="s">
        <v>1887</v>
      </c>
      <c r="M458" s="54" t="s">
        <v>1890</v>
      </c>
      <c r="N458" s="54" t="s">
        <v>1878</v>
      </c>
      <c r="O458" s="54" t="s">
        <v>1893</v>
      </c>
      <c r="P458" s="54" t="s">
        <v>3333</v>
      </c>
      <c r="Q458" s="54" t="s">
        <v>3336</v>
      </c>
      <c r="R458" s="54" t="s">
        <v>3339</v>
      </c>
      <c r="S458" s="54" t="s">
        <v>3342</v>
      </c>
      <c r="T458" s="54" t="s">
        <v>3330</v>
      </c>
      <c r="U458" s="54" t="s">
        <v>3345</v>
      </c>
      <c r="V458" s="54" t="s">
        <v>4785</v>
      </c>
      <c r="W458" s="54" t="s">
        <v>4788</v>
      </c>
      <c r="X458" s="54" t="s">
        <v>4791</v>
      </c>
      <c r="Y458" s="54" t="s">
        <v>4794</v>
      </c>
      <c r="Z458" s="54" t="s">
        <v>4782</v>
      </c>
      <c r="AA458" s="54" t="s">
        <v>4797</v>
      </c>
      <c r="AB458" s="54" t="s">
        <v>5987</v>
      </c>
      <c r="AC458" s="54" t="s">
        <v>5990</v>
      </c>
      <c r="AD458" s="54" t="s">
        <v>5993</v>
      </c>
      <c r="AE458" s="54" t="s">
        <v>5996</v>
      </c>
      <c r="AF458" s="54" t="s">
        <v>5984</v>
      </c>
      <c r="AG458" s="54" t="s">
        <v>5999</v>
      </c>
      <c r="AH458" s="54" t="s">
        <v>7439</v>
      </c>
      <c r="AI458" s="54" t="s">
        <v>7442</v>
      </c>
      <c r="AJ458" s="54" t="s">
        <v>7445</v>
      </c>
      <c r="AK458" s="54" t="s">
        <v>7448</v>
      </c>
      <c r="AL458" s="54" t="s">
        <v>7436</v>
      </c>
      <c r="AM458" s="54" t="s">
        <v>7451</v>
      </c>
      <c r="AN458" s="54" t="s">
        <v>8891</v>
      </c>
      <c r="AO458" s="54" t="s">
        <v>8894</v>
      </c>
      <c r="AP458" s="54" t="s">
        <v>8897</v>
      </c>
      <c r="AQ458" s="54" t="s">
        <v>8900</v>
      </c>
      <c r="AR458" s="54" t="s">
        <v>8888</v>
      </c>
      <c r="AS458" s="54" t="s">
        <v>8903</v>
      </c>
      <c r="AT458" s="54" t="s">
        <v>10343</v>
      </c>
      <c r="AU458" s="54" t="s">
        <v>10346</v>
      </c>
      <c r="AV458" s="54" t="s">
        <v>10349</v>
      </c>
      <c r="AW458" s="54" t="s">
        <v>10352</v>
      </c>
      <c r="AX458" s="54" t="s">
        <v>10340</v>
      </c>
      <c r="AY458" s="54" t="s">
        <v>10355</v>
      </c>
      <c r="AZ458" s="54" t="s">
        <v>11795</v>
      </c>
      <c r="BA458" s="54" t="s">
        <v>11798</v>
      </c>
      <c r="BB458" s="54" t="s">
        <v>11801</v>
      </c>
      <c r="BC458" s="54" t="s">
        <v>11804</v>
      </c>
      <c r="BD458" s="54" t="s">
        <v>11792</v>
      </c>
      <c r="BE458" s="54" t="s">
        <v>11807</v>
      </c>
    </row>
    <row r="459" spans="1:57" hidden="1">
      <c r="A459" s="48" t="s">
        <v>12704</v>
      </c>
      <c r="B459" s="55"/>
      <c r="C459" s="66">
        <v>75</v>
      </c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</row>
    <row r="460" spans="1:57" hidden="1">
      <c r="A460" s="58"/>
      <c r="B460" s="53" t="s">
        <v>12705</v>
      </c>
      <c r="C460" s="66">
        <v>76</v>
      </c>
      <c r="D460" s="54" t="s">
        <v>447</v>
      </c>
      <c r="E460" s="54" t="s">
        <v>450</v>
      </c>
      <c r="F460" s="54" t="s">
        <v>453</v>
      </c>
      <c r="G460" s="54" t="s">
        <v>456</v>
      </c>
      <c r="H460" s="54" t="s">
        <v>444</v>
      </c>
      <c r="I460" s="54" t="s">
        <v>459</v>
      </c>
      <c r="J460" s="54" t="s">
        <v>1899</v>
      </c>
      <c r="K460" s="54" t="s">
        <v>1902</v>
      </c>
      <c r="L460" s="54" t="s">
        <v>1905</v>
      </c>
      <c r="M460" s="54" t="s">
        <v>1908</v>
      </c>
      <c r="N460" s="54" t="s">
        <v>1896</v>
      </c>
      <c r="O460" s="54" t="s">
        <v>1911</v>
      </c>
      <c r="P460" s="54" t="s">
        <v>3351</v>
      </c>
      <c r="Q460" s="54" t="s">
        <v>3354</v>
      </c>
      <c r="R460" s="54" t="s">
        <v>3357</v>
      </c>
      <c r="S460" s="54" t="s">
        <v>3360</v>
      </c>
      <c r="T460" s="54" t="s">
        <v>3348</v>
      </c>
      <c r="U460" s="54" t="s">
        <v>3363</v>
      </c>
      <c r="V460" s="54" t="s">
        <v>4803</v>
      </c>
      <c r="W460" s="54" t="s">
        <v>4806</v>
      </c>
      <c r="X460" s="54" t="s">
        <v>4809</v>
      </c>
      <c r="Y460" s="54" t="s">
        <v>4812</v>
      </c>
      <c r="Z460" s="54" t="s">
        <v>4800</v>
      </c>
      <c r="AA460" s="54" t="s">
        <v>4815</v>
      </c>
      <c r="AB460" s="54" t="s">
        <v>6005</v>
      </c>
      <c r="AC460" s="54" t="s">
        <v>6008</v>
      </c>
      <c r="AD460" s="54" t="s">
        <v>6011</v>
      </c>
      <c r="AE460" s="54" t="s">
        <v>6264</v>
      </c>
      <c r="AF460" s="54" t="s">
        <v>6002</v>
      </c>
      <c r="AG460" s="54" t="s">
        <v>6267</v>
      </c>
      <c r="AH460" s="54" t="s">
        <v>7457</v>
      </c>
      <c r="AI460" s="54" t="s">
        <v>7460</v>
      </c>
      <c r="AJ460" s="54" t="s">
        <v>7463</v>
      </c>
      <c r="AK460" s="54" t="s">
        <v>7466</v>
      </c>
      <c r="AL460" s="54" t="s">
        <v>7454</v>
      </c>
      <c r="AM460" s="54" t="s">
        <v>7469</v>
      </c>
      <c r="AN460" s="54" t="s">
        <v>8909</v>
      </c>
      <c r="AO460" s="54" t="s">
        <v>8912</v>
      </c>
      <c r="AP460" s="54" t="s">
        <v>8915</v>
      </c>
      <c r="AQ460" s="54" t="s">
        <v>8918</v>
      </c>
      <c r="AR460" s="54" t="s">
        <v>8906</v>
      </c>
      <c r="AS460" s="54" t="s">
        <v>8921</v>
      </c>
      <c r="AT460" s="54" t="s">
        <v>10361</v>
      </c>
      <c r="AU460" s="54" t="s">
        <v>10364</v>
      </c>
      <c r="AV460" s="54" t="s">
        <v>10367</v>
      </c>
      <c r="AW460" s="54" t="s">
        <v>10370</v>
      </c>
      <c r="AX460" s="54" t="s">
        <v>10358</v>
      </c>
      <c r="AY460" s="54" t="s">
        <v>10373</v>
      </c>
      <c r="AZ460" s="54" t="s">
        <v>11813</v>
      </c>
      <c r="BA460" s="54" t="s">
        <v>11816</v>
      </c>
      <c r="BB460" s="54" t="s">
        <v>11819</v>
      </c>
      <c r="BC460" s="54" t="s">
        <v>11822</v>
      </c>
      <c r="BD460" s="54" t="s">
        <v>11810</v>
      </c>
      <c r="BE460" s="54" t="s">
        <v>11825</v>
      </c>
    </row>
    <row r="461" spans="1:57" hidden="1">
      <c r="A461" s="58"/>
      <c r="B461" s="56" t="s">
        <v>12706</v>
      </c>
      <c r="C461" s="66">
        <v>77</v>
      </c>
      <c r="D461" s="54" t="s">
        <v>465</v>
      </c>
      <c r="E461" s="54" t="s">
        <v>468</v>
      </c>
      <c r="F461" s="54" t="s">
        <v>471</v>
      </c>
      <c r="G461" s="54" t="s">
        <v>474</v>
      </c>
      <c r="H461" s="54" t="s">
        <v>462</v>
      </c>
      <c r="I461" s="54" t="s">
        <v>477</v>
      </c>
      <c r="J461" s="54" t="s">
        <v>1917</v>
      </c>
      <c r="K461" s="54" t="s">
        <v>1920</v>
      </c>
      <c r="L461" s="54" t="s">
        <v>1923</v>
      </c>
      <c r="M461" s="54" t="s">
        <v>1926</v>
      </c>
      <c r="N461" s="54" t="s">
        <v>1914</v>
      </c>
      <c r="O461" s="54" t="s">
        <v>1929</v>
      </c>
      <c r="P461" s="54" t="s">
        <v>3369</v>
      </c>
      <c r="Q461" s="54" t="s">
        <v>3372</v>
      </c>
      <c r="R461" s="54" t="s">
        <v>3375</v>
      </c>
      <c r="S461" s="54" t="s">
        <v>3378</v>
      </c>
      <c r="T461" s="54" t="s">
        <v>3366</v>
      </c>
      <c r="U461" s="54" t="s">
        <v>3381</v>
      </c>
      <c r="V461" s="54" t="s">
        <v>4821</v>
      </c>
      <c r="W461" s="54" t="s">
        <v>4824</v>
      </c>
      <c r="X461" s="54" t="s">
        <v>4827</v>
      </c>
      <c r="Y461" s="54" t="s">
        <v>4830</v>
      </c>
      <c r="Z461" s="54" t="s">
        <v>4818</v>
      </c>
      <c r="AA461" s="54" t="s">
        <v>4833</v>
      </c>
      <c r="AB461" s="54" t="s">
        <v>6273</v>
      </c>
      <c r="AC461" s="54" t="s">
        <v>6276</v>
      </c>
      <c r="AD461" s="54" t="s">
        <v>6279</v>
      </c>
      <c r="AE461" s="54" t="s">
        <v>6282</v>
      </c>
      <c r="AF461" s="54" t="s">
        <v>6270</v>
      </c>
      <c r="AG461" s="54" t="s">
        <v>6285</v>
      </c>
      <c r="AH461" s="54" t="s">
        <v>7475</v>
      </c>
      <c r="AI461" s="54" t="s">
        <v>7478</v>
      </c>
      <c r="AJ461" s="54" t="s">
        <v>7481</v>
      </c>
      <c r="AK461" s="54" t="s">
        <v>7484</v>
      </c>
      <c r="AL461" s="54" t="s">
        <v>7472</v>
      </c>
      <c r="AM461" s="54" t="s">
        <v>7487</v>
      </c>
      <c r="AN461" s="54" t="s">
        <v>8927</v>
      </c>
      <c r="AO461" s="54" t="s">
        <v>8930</v>
      </c>
      <c r="AP461" s="54" t="s">
        <v>8933</v>
      </c>
      <c r="AQ461" s="54" t="s">
        <v>8936</v>
      </c>
      <c r="AR461" s="54" t="s">
        <v>8924</v>
      </c>
      <c r="AS461" s="54" t="s">
        <v>8939</v>
      </c>
      <c r="AT461" s="54" t="s">
        <v>10379</v>
      </c>
      <c r="AU461" s="54" t="s">
        <v>10382</v>
      </c>
      <c r="AV461" s="54" t="s">
        <v>10385</v>
      </c>
      <c r="AW461" s="54" t="s">
        <v>10388</v>
      </c>
      <c r="AX461" s="54" t="s">
        <v>10376</v>
      </c>
      <c r="AY461" s="54" t="s">
        <v>10391</v>
      </c>
      <c r="AZ461" s="54" t="s">
        <v>11831</v>
      </c>
      <c r="BA461" s="54" t="s">
        <v>11834</v>
      </c>
      <c r="BB461" s="54" t="s">
        <v>11837</v>
      </c>
      <c r="BC461" s="54" t="s">
        <v>11840</v>
      </c>
      <c r="BD461" s="54" t="s">
        <v>11828</v>
      </c>
      <c r="BE461" s="54" t="s">
        <v>11843</v>
      </c>
    </row>
    <row r="462" spans="1:57" hidden="1">
      <c r="A462" s="58"/>
      <c r="B462" s="57" t="s">
        <v>12707</v>
      </c>
      <c r="C462" s="66">
        <v>78</v>
      </c>
      <c r="D462" s="54" t="s">
        <v>483</v>
      </c>
      <c r="E462" s="54" t="s">
        <v>486</v>
      </c>
      <c r="F462" s="54" t="s">
        <v>489</v>
      </c>
      <c r="G462" s="54" t="s">
        <v>492</v>
      </c>
      <c r="H462" s="54" t="s">
        <v>480</v>
      </c>
      <c r="I462" s="54" t="s">
        <v>495</v>
      </c>
      <c r="J462" s="54" t="s">
        <v>1935</v>
      </c>
      <c r="K462" s="54" t="s">
        <v>1938</v>
      </c>
      <c r="L462" s="54" t="s">
        <v>1941</v>
      </c>
      <c r="M462" s="54" t="s">
        <v>1944</v>
      </c>
      <c r="N462" s="54" t="s">
        <v>1932</v>
      </c>
      <c r="O462" s="54" t="s">
        <v>1947</v>
      </c>
      <c r="P462" s="54" t="s">
        <v>3387</v>
      </c>
      <c r="Q462" s="54" t="s">
        <v>3390</v>
      </c>
      <c r="R462" s="54" t="s">
        <v>3393</v>
      </c>
      <c r="S462" s="54" t="s">
        <v>3396</v>
      </c>
      <c r="T462" s="54" t="s">
        <v>3384</v>
      </c>
      <c r="U462" s="54" t="s">
        <v>3399</v>
      </c>
      <c r="V462" s="54" t="s">
        <v>4839</v>
      </c>
      <c r="W462" s="54" t="s">
        <v>4842</v>
      </c>
      <c r="X462" s="54" t="s">
        <v>4845</v>
      </c>
      <c r="Y462" s="54" t="s">
        <v>4848</v>
      </c>
      <c r="Z462" s="54" t="s">
        <v>4836</v>
      </c>
      <c r="AA462" s="54" t="s">
        <v>4851</v>
      </c>
      <c r="AB462" s="54" t="s">
        <v>6291</v>
      </c>
      <c r="AC462" s="54" t="s">
        <v>6294</v>
      </c>
      <c r="AD462" s="54" t="s">
        <v>6297</v>
      </c>
      <c r="AE462" s="54" t="s">
        <v>6300</v>
      </c>
      <c r="AF462" s="54" t="s">
        <v>6288</v>
      </c>
      <c r="AG462" s="54" t="s">
        <v>6303</v>
      </c>
      <c r="AH462" s="54" t="s">
        <v>7493</v>
      </c>
      <c r="AI462" s="54" t="s">
        <v>7496</v>
      </c>
      <c r="AJ462" s="54" t="s">
        <v>7499</v>
      </c>
      <c r="AK462" s="54" t="s">
        <v>7502</v>
      </c>
      <c r="AL462" s="54" t="s">
        <v>7490</v>
      </c>
      <c r="AM462" s="54" t="s">
        <v>7505</v>
      </c>
      <c r="AN462" s="54" t="s">
        <v>8945</v>
      </c>
      <c r="AO462" s="54" t="s">
        <v>8948</v>
      </c>
      <c r="AP462" s="54" t="s">
        <v>8951</v>
      </c>
      <c r="AQ462" s="54" t="s">
        <v>8954</v>
      </c>
      <c r="AR462" s="54" t="s">
        <v>8942</v>
      </c>
      <c r="AS462" s="54" t="s">
        <v>8957</v>
      </c>
      <c r="AT462" s="54" t="s">
        <v>10397</v>
      </c>
      <c r="AU462" s="54" t="s">
        <v>10400</v>
      </c>
      <c r="AV462" s="54" t="s">
        <v>10403</v>
      </c>
      <c r="AW462" s="54" t="s">
        <v>10406</v>
      </c>
      <c r="AX462" s="54" t="s">
        <v>10394</v>
      </c>
      <c r="AY462" s="54" t="s">
        <v>10409</v>
      </c>
      <c r="AZ462" s="54" t="s">
        <v>11849</v>
      </c>
      <c r="BA462" s="54" t="s">
        <v>11852</v>
      </c>
      <c r="BB462" s="54" t="s">
        <v>11855</v>
      </c>
      <c r="BC462" s="54" t="s">
        <v>11858</v>
      </c>
      <c r="BD462" s="54" t="s">
        <v>11846</v>
      </c>
      <c r="BE462" s="54" t="s">
        <v>11861</v>
      </c>
    </row>
    <row r="463" spans="1:57" hidden="1">
      <c r="A463" s="58"/>
      <c r="B463" s="57" t="s">
        <v>12708</v>
      </c>
      <c r="C463" s="66">
        <v>79</v>
      </c>
      <c r="D463" s="54" t="s">
        <v>501</v>
      </c>
      <c r="E463" s="54" t="s">
        <v>504</v>
      </c>
      <c r="F463" s="54" t="s">
        <v>507</v>
      </c>
      <c r="G463" s="54" t="s">
        <v>510</v>
      </c>
      <c r="H463" s="54" t="s">
        <v>498</v>
      </c>
      <c r="I463" s="54" t="s">
        <v>763</v>
      </c>
      <c r="J463" s="54" t="s">
        <v>1953</v>
      </c>
      <c r="K463" s="54" t="s">
        <v>1956</v>
      </c>
      <c r="L463" s="54" t="s">
        <v>1959</v>
      </c>
      <c r="M463" s="54" t="s">
        <v>1962</v>
      </c>
      <c r="N463" s="54" t="s">
        <v>1950</v>
      </c>
      <c r="O463" s="54" t="s">
        <v>1965</v>
      </c>
      <c r="P463" s="54" t="s">
        <v>3405</v>
      </c>
      <c r="Q463" s="54" t="s">
        <v>3408</v>
      </c>
      <c r="R463" s="54" t="s">
        <v>3411</v>
      </c>
      <c r="S463" s="54" t="s">
        <v>3414</v>
      </c>
      <c r="T463" s="54" t="s">
        <v>3402</v>
      </c>
      <c r="U463" s="54" t="s">
        <v>3417</v>
      </c>
      <c r="V463" s="54" t="s">
        <v>4857</v>
      </c>
      <c r="W463" s="54" t="s">
        <v>4860</v>
      </c>
      <c r="X463" s="54" t="s">
        <v>4863</v>
      </c>
      <c r="Y463" s="54" t="s">
        <v>4866</v>
      </c>
      <c r="Z463" s="54" t="s">
        <v>4854</v>
      </c>
      <c r="AA463" s="54" t="s">
        <v>4869</v>
      </c>
      <c r="AB463" s="54" t="s">
        <v>6309</v>
      </c>
      <c r="AC463" s="54" t="s">
        <v>6312</v>
      </c>
      <c r="AD463" s="54" t="s">
        <v>6315</v>
      </c>
      <c r="AE463" s="54" t="s">
        <v>6318</v>
      </c>
      <c r="AF463" s="54" t="s">
        <v>6306</v>
      </c>
      <c r="AG463" s="54" t="s">
        <v>6321</v>
      </c>
      <c r="AH463" s="54" t="s">
        <v>7511</v>
      </c>
      <c r="AI463" s="54" t="s">
        <v>7764</v>
      </c>
      <c r="AJ463" s="54" t="s">
        <v>7767</v>
      </c>
      <c r="AK463" s="54" t="s">
        <v>7770</v>
      </c>
      <c r="AL463" s="54" t="s">
        <v>7508</v>
      </c>
      <c r="AM463" s="54" t="s">
        <v>7773</v>
      </c>
      <c r="AN463" s="54" t="s">
        <v>8963</v>
      </c>
      <c r="AO463" s="54" t="s">
        <v>8966</v>
      </c>
      <c r="AP463" s="54" t="s">
        <v>8969</v>
      </c>
      <c r="AQ463" s="54" t="s">
        <v>8972</v>
      </c>
      <c r="AR463" s="54" t="s">
        <v>8960</v>
      </c>
      <c r="AS463" s="54" t="s">
        <v>8975</v>
      </c>
      <c r="AT463" s="54" t="s">
        <v>10415</v>
      </c>
      <c r="AU463" s="54" t="s">
        <v>10418</v>
      </c>
      <c r="AV463" s="54" t="s">
        <v>10421</v>
      </c>
      <c r="AW463" s="54" t="s">
        <v>10424</v>
      </c>
      <c r="AX463" s="54" t="s">
        <v>10412</v>
      </c>
      <c r="AY463" s="54" t="s">
        <v>10427</v>
      </c>
      <c r="AZ463" s="54" t="s">
        <v>11867</v>
      </c>
      <c r="BA463" s="54" t="s">
        <v>11870</v>
      </c>
      <c r="BB463" s="54" t="s">
        <v>11873</v>
      </c>
      <c r="BC463" s="54" t="s">
        <v>11876</v>
      </c>
      <c r="BD463" s="54" t="s">
        <v>11864</v>
      </c>
      <c r="BE463" s="54" t="s">
        <v>11879</v>
      </c>
    </row>
    <row r="464" spans="1:57" hidden="1">
      <c r="A464" s="58"/>
      <c r="B464" s="56" t="s">
        <v>12709</v>
      </c>
      <c r="C464" s="66">
        <v>80</v>
      </c>
      <c r="D464" s="54" t="s">
        <v>769</v>
      </c>
      <c r="E464" s="54" t="s">
        <v>772</v>
      </c>
      <c r="F464" s="54" t="s">
        <v>775</v>
      </c>
      <c r="G464" s="54" t="s">
        <v>778</v>
      </c>
      <c r="H464" s="54" t="s">
        <v>766</v>
      </c>
      <c r="I464" s="54" t="s">
        <v>781</v>
      </c>
      <c r="J464" s="54" t="s">
        <v>1971</v>
      </c>
      <c r="K464" s="54" t="s">
        <v>1974</v>
      </c>
      <c r="L464" s="54" t="s">
        <v>1977</v>
      </c>
      <c r="M464" s="54" t="s">
        <v>1980</v>
      </c>
      <c r="N464" s="54" t="s">
        <v>1968</v>
      </c>
      <c r="O464" s="54" t="s">
        <v>1983</v>
      </c>
      <c r="P464" s="54" t="s">
        <v>3423</v>
      </c>
      <c r="Q464" s="54" t="s">
        <v>3426</v>
      </c>
      <c r="R464" s="54" t="s">
        <v>3429</v>
      </c>
      <c r="S464" s="54" t="s">
        <v>3432</v>
      </c>
      <c r="T464" s="54" t="s">
        <v>3420</v>
      </c>
      <c r="U464" s="54" t="s">
        <v>3435</v>
      </c>
      <c r="V464" s="54" t="s">
        <v>4875</v>
      </c>
      <c r="W464" s="54" t="s">
        <v>4878</v>
      </c>
      <c r="X464" s="54" t="s">
        <v>4881</v>
      </c>
      <c r="Y464" s="54" t="s">
        <v>4884</v>
      </c>
      <c r="Z464" s="54" t="s">
        <v>4872</v>
      </c>
      <c r="AA464" s="54" t="s">
        <v>4887</v>
      </c>
      <c r="AB464" s="54" t="s">
        <v>6327</v>
      </c>
      <c r="AC464" s="54" t="s">
        <v>6330</v>
      </c>
      <c r="AD464" s="54" t="s">
        <v>6333</v>
      </c>
      <c r="AE464" s="54" t="s">
        <v>6336</v>
      </c>
      <c r="AF464" s="54" t="s">
        <v>6324</v>
      </c>
      <c r="AG464" s="54" t="s">
        <v>6339</v>
      </c>
      <c r="AH464" s="54" t="s">
        <v>7779</v>
      </c>
      <c r="AI464" s="54" t="s">
        <v>7782</v>
      </c>
      <c r="AJ464" s="54" t="s">
        <v>7785</v>
      </c>
      <c r="AK464" s="54" t="s">
        <v>7788</v>
      </c>
      <c r="AL464" s="54" t="s">
        <v>7776</v>
      </c>
      <c r="AM464" s="54" t="s">
        <v>7791</v>
      </c>
      <c r="AN464" s="54" t="s">
        <v>8981</v>
      </c>
      <c r="AO464" s="54" t="s">
        <v>8984</v>
      </c>
      <c r="AP464" s="54" t="s">
        <v>8987</v>
      </c>
      <c r="AQ464" s="54" t="s">
        <v>8990</v>
      </c>
      <c r="AR464" s="54" t="s">
        <v>8978</v>
      </c>
      <c r="AS464" s="54" t="s">
        <v>8993</v>
      </c>
      <c r="AT464" s="54" t="s">
        <v>10433</v>
      </c>
      <c r="AU464" s="54" t="s">
        <v>10436</v>
      </c>
      <c r="AV464" s="54" t="s">
        <v>10439</v>
      </c>
      <c r="AW464" s="54" t="s">
        <v>10442</v>
      </c>
      <c r="AX464" s="54" t="s">
        <v>10430</v>
      </c>
      <c r="AY464" s="54" t="s">
        <v>10445</v>
      </c>
      <c r="AZ464" s="54" t="s">
        <v>11885</v>
      </c>
      <c r="BA464" s="54" t="s">
        <v>11888</v>
      </c>
      <c r="BB464" s="54" t="s">
        <v>11891</v>
      </c>
      <c r="BC464" s="54" t="s">
        <v>11894</v>
      </c>
      <c r="BD464" s="54" t="s">
        <v>11882</v>
      </c>
      <c r="BE464" s="54" t="s">
        <v>11897</v>
      </c>
    </row>
    <row r="465" spans="1:57" hidden="1">
      <c r="A465" s="58"/>
      <c r="B465" s="56" t="s">
        <v>12710</v>
      </c>
      <c r="C465" s="66">
        <v>81</v>
      </c>
      <c r="D465" s="54" t="s">
        <v>787</v>
      </c>
      <c r="E465" s="54" t="s">
        <v>790</v>
      </c>
      <c r="F465" s="54" t="s">
        <v>793</v>
      </c>
      <c r="G465" s="54" t="s">
        <v>796</v>
      </c>
      <c r="H465" s="54" t="s">
        <v>784</v>
      </c>
      <c r="I465" s="54" t="s">
        <v>799</v>
      </c>
      <c r="J465" s="54" t="s">
        <v>1989</v>
      </c>
      <c r="K465" s="54" t="s">
        <v>1992</v>
      </c>
      <c r="L465" s="54" t="s">
        <v>1995</v>
      </c>
      <c r="M465" s="54" t="s">
        <v>1998</v>
      </c>
      <c r="N465" s="54" t="s">
        <v>1986</v>
      </c>
      <c r="O465" s="54" t="s">
        <v>2001</v>
      </c>
      <c r="P465" s="54" t="s">
        <v>3441</v>
      </c>
      <c r="Q465" s="54" t="s">
        <v>3444</v>
      </c>
      <c r="R465" s="54" t="s">
        <v>3447</v>
      </c>
      <c r="S465" s="54" t="s">
        <v>3450</v>
      </c>
      <c r="T465" s="54" t="s">
        <v>3438</v>
      </c>
      <c r="U465" s="54" t="s">
        <v>3453</v>
      </c>
      <c r="V465" s="54" t="s">
        <v>4893</v>
      </c>
      <c r="W465" s="54" t="s">
        <v>4896</v>
      </c>
      <c r="X465" s="54" t="s">
        <v>4899</v>
      </c>
      <c r="Y465" s="54" t="s">
        <v>4902</v>
      </c>
      <c r="Z465" s="54" t="s">
        <v>4890</v>
      </c>
      <c r="AA465" s="54" t="s">
        <v>4905</v>
      </c>
      <c r="AB465" s="54" t="s">
        <v>6345</v>
      </c>
      <c r="AC465" s="54" t="s">
        <v>6348</v>
      </c>
      <c r="AD465" s="54" t="s">
        <v>6351</v>
      </c>
      <c r="AE465" s="54" t="s">
        <v>6354</v>
      </c>
      <c r="AF465" s="54" t="s">
        <v>6342</v>
      </c>
      <c r="AG465" s="54" t="s">
        <v>6357</v>
      </c>
      <c r="AH465" s="54" t="s">
        <v>7797</v>
      </c>
      <c r="AI465" s="54" t="s">
        <v>7800</v>
      </c>
      <c r="AJ465" s="54" t="s">
        <v>7803</v>
      </c>
      <c r="AK465" s="54" t="s">
        <v>7806</v>
      </c>
      <c r="AL465" s="54" t="s">
        <v>7794</v>
      </c>
      <c r="AM465" s="54" t="s">
        <v>7809</v>
      </c>
      <c r="AN465" s="54" t="s">
        <v>8999</v>
      </c>
      <c r="AO465" s="54" t="s">
        <v>9002</v>
      </c>
      <c r="AP465" s="54" t="s">
        <v>9005</v>
      </c>
      <c r="AQ465" s="54" t="s">
        <v>9008</v>
      </c>
      <c r="AR465" s="54" t="s">
        <v>8996</v>
      </c>
      <c r="AS465" s="54" t="s">
        <v>9011</v>
      </c>
      <c r="AT465" s="54" t="s">
        <v>10451</v>
      </c>
      <c r="AU465" s="54" t="s">
        <v>10454</v>
      </c>
      <c r="AV465" s="54" t="s">
        <v>10457</v>
      </c>
      <c r="AW465" s="54" t="s">
        <v>10460</v>
      </c>
      <c r="AX465" s="54" t="s">
        <v>10448</v>
      </c>
      <c r="AY465" s="54" t="s">
        <v>10463</v>
      </c>
      <c r="AZ465" s="54" t="s">
        <v>11903</v>
      </c>
      <c r="BA465" s="54" t="s">
        <v>11906</v>
      </c>
      <c r="BB465" s="54" t="s">
        <v>11909</v>
      </c>
      <c r="BC465" s="54" t="s">
        <v>11912</v>
      </c>
      <c r="BD465" s="54" t="s">
        <v>11900</v>
      </c>
      <c r="BE465" s="54" t="s">
        <v>11915</v>
      </c>
    </row>
    <row r="466" spans="1:57" hidden="1">
      <c r="A466" s="59"/>
      <c r="B466" s="56" t="s">
        <v>12711</v>
      </c>
      <c r="C466" s="66">
        <v>82</v>
      </c>
      <c r="D466" s="54" t="s">
        <v>805</v>
      </c>
      <c r="E466" s="54" t="s">
        <v>808</v>
      </c>
      <c r="F466" s="54" t="s">
        <v>811</v>
      </c>
      <c r="G466" s="54" t="s">
        <v>814</v>
      </c>
      <c r="H466" s="54" t="s">
        <v>802</v>
      </c>
      <c r="I466" s="54" t="s">
        <v>817</v>
      </c>
      <c r="J466" s="54" t="s">
        <v>2007</v>
      </c>
      <c r="K466" s="54" t="s">
        <v>2010</v>
      </c>
      <c r="L466" s="54" t="s">
        <v>2263</v>
      </c>
      <c r="M466" s="54" t="s">
        <v>2266</v>
      </c>
      <c r="N466" s="54" t="s">
        <v>2004</v>
      </c>
      <c r="O466" s="54" t="s">
        <v>2269</v>
      </c>
      <c r="P466" s="54" t="s">
        <v>3459</v>
      </c>
      <c r="Q466" s="54" t="s">
        <v>3462</v>
      </c>
      <c r="R466" s="54" t="s">
        <v>3465</v>
      </c>
      <c r="S466" s="54" t="s">
        <v>3468</v>
      </c>
      <c r="T466" s="54" t="s">
        <v>3456</v>
      </c>
      <c r="U466" s="54" t="s">
        <v>3471</v>
      </c>
      <c r="V466" s="54" t="s">
        <v>4911</v>
      </c>
      <c r="W466" s="54" t="s">
        <v>4914</v>
      </c>
      <c r="X466" s="54" t="s">
        <v>4917</v>
      </c>
      <c r="Y466" s="54" t="s">
        <v>4920</v>
      </c>
      <c r="Z466" s="54" t="s">
        <v>4908</v>
      </c>
      <c r="AA466" s="54" t="s">
        <v>4923</v>
      </c>
      <c r="AB466" s="54" t="s">
        <v>6363</v>
      </c>
      <c r="AC466" s="54" t="s">
        <v>6366</v>
      </c>
      <c r="AD466" s="54" t="s">
        <v>6369</v>
      </c>
      <c r="AE466" s="54" t="s">
        <v>6372</v>
      </c>
      <c r="AF466" s="54" t="s">
        <v>6360</v>
      </c>
      <c r="AG466" s="54" t="s">
        <v>6375</v>
      </c>
      <c r="AH466" s="54" t="s">
        <v>7815</v>
      </c>
      <c r="AI466" s="54" t="s">
        <v>7818</v>
      </c>
      <c r="AJ466" s="54" t="s">
        <v>7821</v>
      </c>
      <c r="AK466" s="54" t="s">
        <v>7824</v>
      </c>
      <c r="AL466" s="54" t="s">
        <v>7812</v>
      </c>
      <c r="AM466" s="54" t="s">
        <v>7827</v>
      </c>
      <c r="AN466" s="54" t="s">
        <v>9267</v>
      </c>
      <c r="AO466" s="54" t="s">
        <v>9270</v>
      </c>
      <c r="AP466" s="54" t="s">
        <v>9273</v>
      </c>
      <c r="AQ466" s="54" t="s">
        <v>9276</v>
      </c>
      <c r="AR466" s="54" t="s">
        <v>9264</v>
      </c>
      <c r="AS466" s="54" t="s">
        <v>9279</v>
      </c>
      <c r="AT466" s="54" t="s">
        <v>10469</v>
      </c>
      <c r="AU466" s="54" t="s">
        <v>10472</v>
      </c>
      <c r="AV466" s="54" t="s">
        <v>10475</v>
      </c>
      <c r="AW466" s="54" t="s">
        <v>10478</v>
      </c>
      <c r="AX466" s="54" t="s">
        <v>10466</v>
      </c>
      <c r="AY466" s="54" t="s">
        <v>10481</v>
      </c>
      <c r="AZ466" s="54" t="s">
        <v>11921</v>
      </c>
      <c r="BA466" s="54" t="s">
        <v>11924</v>
      </c>
      <c r="BB466" s="54" t="s">
        <v>11927</v>
      </c>
      <c r="BC466" s="54" t="s">
        <v>11930</v>
      </c>
      <c r="BD466" s="54" t="s">
        <v>11918</v>
      </c>
      <c r="BE466" s="54" t="s">
        <v>11933</v>
      </c>
    </row>
    <row r="467" spans="1:57" hidden="1">
      <c r="A467" s="58"/>
      <c r="B467" s="56" t="s">
        <v>12712</v>
      </c>
      <c r="C467" s="66">
        <v>83</v>
      </c>
      <c r="D467" s="54" t="s">
        <v>823</v>
      </c>
      <c r="E467" s="54" t="s">
        <v>826</v>
      </c>
      <c r="F467" s="54" t="s">
        <v>829</v>
      </c>
      <c r="G467" s="54" t="s">
        <v>832</v>
      </c>
      <c r="H467" s="54" t="s">
        <v>820</v>
      </c>
      <c r="I467" s="54" t="s">
        <v>835</v>
      </c>
      <c r="J467" s="54" t="s">
        <v>2275</v>
      </c>
      <c r="K467" s="54" t="s">
        <v>2278</v>
      </c>
      <c r="L467" s="54" t="s">
        <v>2281</v>
      </c>
      <c r="M467" s="54" t="s">
        <v>2284</v>
      </c>
      <c r="N467" s="54" t="s">
        <v>2272</v>
      </c>
      <c r="O467" s="54" t="s">
        <v>2287</v>
      </c>
      <c r="P467" s="54" t="s">
        <v>3477</v>
      </c>
      <c r="Q467" s="54" t="s">
        <v>3480</v>
      </c>
      <c r="R467" s="54" t="s">
        <v>3483</v>
      </c>
      <c r="S467" s="54" t="s">
        <v>3486</v>
      </c>
      <c r="T467" s="54" t="s">
        <v>3474</v>
      </c>
      <c r="U467" s="54" t="s">
        <v>3489</v>
      </c>
      <c r="V467" s="54" t="s">
        <v>4929</v>
      </c>
      <c r="W467" s="54" t="s">
        <v>4932</v>
      </c>
      <c r="X467" s="54" t="s">
        <v>4935</v>
      </c>
      <c r="Y467" s="54" t="s">
        <v>4938</v>
      </c>
      <c r="Z467" s="54" t="s">
        <v>4926</v>
      </c>
      <c r="AA467" s="54" t="s">
        <v>4941</v>
      </c>
      <c r="AB467" s="54" t="s">
        <v>6381</v>
      </c>
      <c r="AC467" s="54" t="s">
        <v>6384</v>
      </c>
      <c r="AD467" s="54" t="s">
        <v>6387</v>
      </c>
      <c r="AE467" s="54" t="s">
        <v>6390</v>
      </c>
      <c r="AF467" s="54" t="s">
        <v>6378</v>
      </c>
      <c r="AG467" s="54" t="s">
        <v>6393</v>
      </c>
      <c r="AH467" s="54" t="s">
        <v>7833</v>
      </c>
      <c r="AI467" s="54" t="s">
        <v>7836</v>
      </c>
      <c r="AJ467" s="54" t="s">
        <v>7839</v>
      </c>
      <c r="AK467" s="54" t="s">
        <v>7842</v>
      </c>
      <c r="AL467" s="54" t="s">
        <v>7830</v>
      </c>
      <c r="AM467" s="54" t="s">
        <v>7845</v>
      </c>
      <c r="AN467" s="54" t="s">
        <v>9285</v>
      </c>
      <c r="AO467" s="54" t="s">
        <v>9288</v>
      </c>
      <c r="AP467" s="54" t="s">
        <v>9291</v>
      </c>
      <c r="AQ467" s="54" t="s">
        <v>9294</v>
      </c>
      <c r="AR467" s="54" t="s">
        <v>9282</v>
      </c>
      <c r="AS467" s="54" t="s">
        <v>9297</v>
      </c>
      <c r="AT467" s="54" t="s">
        <v>10487</v>
      </c>
      <c r="AU467" s="54" t="s">
        <v>10490</v>
      </c>
      <c r="AV467" s="54" t="s">
        <v>10493</v>
      </c>
      <c r="AW467" s="54" t="s">
        <v>10496</v>
      </c>
      <c r="AX467" s="54" t="s">
        <v>10484</v>
      </c>
      <c r="AY467" s="54" t="s">
        <v>10499</v>
      </c>
      <c r="AZ467" s="54" t="s">
        <v>11939</v>
      </c>
      <c r="BA467" s="54" t="s">
        <v>11942</v>
      </c>
      <c r="BB467" s="54" t="s">
        <v>11945</v>
      </c>
      <c r="BC467" s="54" t="s">
        <v>11948</v>
      </c>
      <c r="BD467" s="54" t="s">
        <v>11936</v>
      </c>
      <c r="BE467" s="54" t="s">
        <v>11951</v>
      </c>
    </row>
    <row r="468" spans="1:57" hidden="1">
      <c r="A468" s="58"/>
      <c r="B468" s="53" t="s">
        <v>12713</v>
      </c>
      <c r="C468" s="66">
        <v>84</v>
      </c>
      <c r="D468" s="54" t="s">
        <v>841</v>
      </c>
      <c r="E468" s="54" t="s">
        <v>844</v>
      </c>
      <c r="F468" s="54" t="s">
        <v>847</v>
      </c>
      <c r="G468" s="54" t="s">
        <v>850</v>
      </c>
      <c r="H468" s="54" t="s">
        <v>838</v>
      </c>
      <c r="I468" s="54" t="s">
        <v>853</v>
      </c>
      <c r="J468" s="54" t="s">
        <v>2293</v>
      </c>
      <c r="K468" s="54" t="s">
        <v>2296</v>
      </c>
      <c r="L468" s="54" t="s">
        <v>2299</v>
      </c>
      <c r="M468" s="54" t="s">
        <v>2302</v>
      </c>
      <c r="N468" s="54" t="s">
        <v>2290</v>
      </c>
      <c r="O468" s="54" t="s">
        <v>2305</v>
      </c>
      <c r="P468" s="54" t="s">
        <v>3495</v>
      </c>
      <c r="Q468" s="54" t="s">
        <v>3498</v>
      </c>
      <c r="R468" s="54" t="s">
        <v>3501</v>
      </c>
      <c r="S468" s="54" t="s">
        <v>3504</v>
      </c>
      <c r="T468" s="54" t="s">
        <v>3492</v>
      </c>
      <c r="U468" s="54" t="s">
        <v>3507</v>
      </c>
      <c r="V468" s="54" t="s">
        <v>4947</v>
      </c>
      <c r="W468" s="54" t="s">
        <v>4950</v>
      </c>
      <c r="X468" s="54" t="s">
        <v>4953</v>
      </c>
      <c r="Y468" s="54" t="s">
        <v>4956</v>
      </c>
      <c r="Z468" s="54" t="s">
        <v>4944</v>
      </c>
      <c r="AA468" s="54" t="s">
        <v>4959</v>
      </c>
      <c r="AB468" s="54" t="s">
        <v>6399</v>
      </c>
      <c r="AC468" s="54" t="s">
        <v>6402</v>
      </c>
      <c r="AD468" s="54" t="s">
        <v>6405</v>
      </c>
      <c r="AE468" s="54" t="s">
        <v>6408</v>
      </c>
      <c r="AF468" s="54" t="s">
        <v>6396</v>
      </c>
      <c r="AG468" s="54" t="s">
        <v>6411</v>
      </c>
      <c r="AH468" s="54" t="s">
        <v>7851</v>
      </c>
      <c r="AI468" s="54" t="s">
        <v>7854</v>
      </c>
      <c r="AJ468" s="54" t="s">
        <v>7857</v>
      </c>
      <c r="AK468" s="54" t="s">
        <v>7860</v>
      </c>
      <c r="AL468" s="54" t="s">
        <v>7848</v>
      </c>
      <c r="AM468" s="54" t="s">
        <v>7863</v>
      </c>
      <c r="AN468" s="54" t="s">
        <v>9303</v>
      </c>
      <c r="AO468" s="54" t="s">
        <v>9306</v>
      </c>
      <c r="AP468" s="54" t="s">
        <v>9309</v>
      </c>
      <c r="AQ468" s="54" t="s">
        <v>9312</v>
      </c>
      <c r="AR468" s="54" t="s">
        <v>9300</v>
      </c>
      <c r="AS468" s="54" t="s">
        <v>9315</v>
      </c>
      <c r="AT468" s="54" t="s">
        <v>10505</v>
      </c>
      <c r="AU468" s="54" t="s">
        <v>10508</v>
      </c>
      <c r="AV468" s="54" t="s">
        <v>10511</v>
      </c>
      <c r="AW468" s="54" t="s">
        <v>10764</v>
      </c>
      <c r="AX468" s="54" t="s">
        <v>10502</v>
      </c>
      <c r="AY468" s="54" t="s">
        <v>10767</v>
      </c>
      <c r="AZ468" s="54" t="s">
        <v>11957</v>
      </c>
      <c r="BA468" s="54" t="s">
        <v>11960</v>
      </c>
      <c r="BB468" s="54" t="s">
        <v>11963</v>
      </c>
      <c r="BC468" s="54" t="s">
        <v>11966</v>
      </c>
      <c r="BD468" s="54" t="s">
        <v>11954</v>
      </c>
      <c r="BE468" s="54" t="s">
        <v>11969</v>
      </c>
    </row>
    <row r="469" spans="1:57" hidden="1">
      <c r="A469" s="58"/>
      <c r="B469" s="56" t="s">
        <v>12714</v>
      </c>
      <c r="C469" s="66">
        <v>85</v>
      </c>
      <c r="D469" s="54" t="s">
        <v>859</v>
      </c>
      <c r="E469" s="54" t="s">
        <v>862</v>
      </c>
      <c r="F469" s="54" t="s">
        <v>865</v>
      </c>
      <c r="G469" s="54" t="s">
        <v>868</v>
      </c>
      <c r="H469" s="54" t="s">
        <v>856</v>
      </c>
      <c r="I469" s="54" t="s">
        <v>871</v>
      </c>
      <c r="J469" s="54" t="s">
        <v>2311</v>
      </c>
      <c r="K469" s="54" t="s">
        <v>2314</v>
      </c>
      <c r="L469" s="54" t="s">
        <v>2317</v>
      </c>
      <c r="M469" s="54" t="s">
        <v>2320</v>
      </c>
      <c r="N469" s="54" t="s">
        <v>2308</v>
      </c>
      <c r="O469" s="54" t="s">
        <v>2323</v>
      </c>
      <c r="P469" s="54" t="s">
        <v>3763</v>
      </c>
      <c r="Q469" s="54" t="s">
        <v>3766</v>
      </c>
      <c r="R469" s="54" t="s">
        <v>3769</v>
      </c>
      <c r="S469" s="54" t="s">
        <v>3772</v>
      </c>
      <c r="T469" s="54" t="s">
        <v>3510</v>
      </c>
      <c r="U469" s="54" t="s">
        <v>3775</v>
      </c>
      <c r="V469" s="54" t="s">
        <v>4965</v>
      </c>
      <c r="W469" s="54" t="s">
        <v>4968</v>
      </c>
      <c r="X469" s="54" t="s">
        <v>4971</v>
      </c>
      <c r="Y469" s="54" t="s">
        <v>4974</v>
      </c>
      <c r="Z469" s="54" t="s">
        <v>4962</v>
      </c>
      <c r="AA469" s="54" t="s">
        <v>4977</v>
      </c>
      <c r="AB469" s="54" t="s">
        <v>6417</v>
      </c>
      <c r="AC469" s="54" t="s">
        <v>6420</v>
      </c>
      <c r="AD469" s="54" t="s">
        <v>6423</v>
      </c>
      <c r="AE469" s="54" t="s">
        <v>6426</v>
      </c>
      <c r="AF469" s="54" t="s">
        <v>6414</v>
      </c>
      <c r="AG469" s="54" t="s">
        <v>6429</v>
      </c>
      <c r="AH469" s="54" t="s">
        <v>7869</v>
      </c>
      <c r="AI469" s="54" t="s">
        <v>7872</v>
      </c>
      <c r="AJ469" s="54" t="s">
        <v>7875</v>
      </c>
      <c r="AK469" s="54" t="s">
        <v>7878</v>
      </c>
      <c r="AL469" s="54" t="s">
        <v>7866</v>
      </c>
      <c r="AM469" s="54" t="s">
        <v>7881</v>
      </c>
      <c r="AN469" s="54" t="s">
        <v>9321</v>
      </c>
      <c r="AO469" s="54" t="s">
        <v>9324</v>
      </c>
      <c r="AP469" s="54" t="s">
        <v>9327</v>
      </c>
      <c r="AQ469" s="54" t="s">
        <v>9330</v>
      </c>
      <c r="AR469" s="54" t="s">
        <v>9318</v>
      </c>
      <c r="AS469" s="54" t="s">
        <v>9333</v>
      </c>
      <c r="AT469" s="54" t="s">
        <v>10773</v>
      </c>
      <c r="AU469" s="54" t="s">
        <v>10776</v>
      </c>
      <c r="AV469" s="54" t="s">
        <v>10779</v>
      </c>
      <c r="AW469" s="54" t="s">
        <v>10782</v>
      </c>
      <c r="AX469" s="54" t="s">
        <v>10770</v>
      </c>
      <c r="AY469" s="54" t="s">
        <v>10785</v>
      </c>
      <c r="AZ469" s="54" t="s">
        <v>11975</v>
      </c>
      <c r="BA469" s="54" t="s">
        <v>11978</v>
      </c>
      <c r="BB469" s="54" t="s">
        <v>11981</v>
      </c>
      <c r="BC469" s="54" t="s">
        <v>11984</v>
      </c>
      <c r="BD469" s="54" t="s">
        <v>11972</v>
      </c>
      <c r="BE469" s="54" t="s">
        <v>11987</v>
      </c>
    </row>
    <row r="470" spans="1:57" hidden="1">
      <c r="A470" s="58"/>
      <c r="B470" s="56" t="s">
        <v>12715</v>
      </c>
      <c r="C470" s="66">
        <v>86</v>
      </c>
      <c r="D470" s="54" t="s">
        <v>877</v>
      </c>
      <c r="E470" s="54" t="s">
        <v>880</v>
      </c>
      <c r="F470" s="54" t="s">
        <v>883</v>
      </c>
      <c r="G470" s="54" t="s">
        <v>886</v>
      </c>
      <c r="H470" s="54" t="s">
        <v>874</v>
      </c>
      <c r="I470" s="54" t="s">
        <v>889</v>
      </c>
      <c r="J470" s="54" t="s">
        <v>2329</v>
      </c>
      <c r="K470" s="54" t="s">
        <v>2332</v>
      </c>
      <c r="L470" s="54" t="s">
        <v>2335</v>
      </c>
      <c r="M470" s="54" t="s">
        <v>2338</v>
      </c>
      <c r="N470" s="54" t="s">
        <v>2326</v>
      </c>
      <c r="O470" s="54" t="s">
        <v>2341</v>
      </c>
      <c r="P470" s="54" t="s">
        <v>3781</v>
      </c>
      <c r="Q470" s="54" t="s">
        <v>3784</v>
      </c>
      <c r="R470" s="54" t="s">
        <v>3787</v>
      </c>
      <c r="S470" s="54" t="s">
        <v>3790</v>
      </c>
      <c r="T470" s="54" t="s">
        <v>3778</v>
      </c>
      <c r="U470" s="54" t="s">
        <v>3793</v>
      </c>
      <c r="V470" s="54" t="s">
        <v>4983</v>
      </c>
      <c r="W470" s="54" t="s">
        <v>4986</v>
      </c>
      <c r="X470" s="54" t="s">
        <v>4989</v>
      </c>
      <c r="Y470" s="54" t="s">
        <v>4992</v>
      </c>
      <c r="Z470" s="54" t="s">
        <v>4980</v>
      </c>
      <c r="AA470" s="54" t="s">
        <v>4995</v>
      </c>
      <c r="AB470" s="54" t="s">
        <v>6435</v>
      </c>
      <c r="AC470" s="54" t="s">
        <v>6438</v>
      </c>
      <c r="AD470" s="54" t="s">
        <v>6441</v>
      </c>
      <c r="AE470" s="54" t="s">
        <v>6444</v>
      </c>
      <c r="AF470" s="54" t="s">
        <v>6432</v>
      </c>
      <c r="AG470" s="54" t="s">
        <v>6447</v>
      </c>
      <c r="AH470" s="54" t="s">
        <v>7887</v>
      </c>
      <c r="AI470" s="54" t="s">
        <v>7890</v>
      </c>
      <c r="AJ470" s="54" t="s">
        <v>7893</v>
      </c>
      <c r="AK470" s="54" t="s">
        <v>7896</v>
      </c>
      <c r="AL470" s="54" t="s">
        <v>7884</v>
      </c>
      <c r="AM470" s="54" t="s">
        <v>7899</v>
      </c>
      <c r="AN470" s="54" t="s">
        <v>9339</v>
      </c>
      <c r="AO470" s="54" t="s">
        <v>9342</v>
      </c>
      <c r="AP470" s="54" t="s">
        <v>9345</v>
      </c>
      <c r="AQ470" s="54" t="s">
        <v>9348</v>
      </c>
      <c r="AR470" s="54" t="s">
        <v>9336</v>
      </c>
      <c r="AS470" s="54" t="s">
        <v>9351</v>
      </c>
      <c r="AT470" s="54" t="s">
        <v>10791</v>
      </c>
      <c r="AU470" s="54" t="s">
        <v>10794</v>
      </c>
      <c r="AV470" s="54" t="s">
        <v>10797</v>
      </c>
      <c r="AW470" s="54" t="s">
        <v>10800</v>
      </c>
      <c r="AX470" s="54" t="s">
        <v>10788</v>
      </c>
      <c r="AY470" s="54" t="s">
        <v>10803</v>
      </c>
      <c r="AZ470" s="54" t="s">
        <v>11993</v>
      </c>
      <c r="BA470" s="54" t="s">
        <v>11996</v>
      </c>
      <c r="BB470" s="54" t="s">
        <v>11999</v>
      </c>
      <c r="BC470" s="54" t="s">
        <v>12002</v>
      </c>
      <c r="BD470" s="54" t="s">
        <v>11990</v>
      </c>
      <c r="BE470" s="54" t="s">
        <v>12005</v>
      </c>
    </row>
    <row r="471" spans="1:57" hidden="1">
      <c r="A471" s="58"/>
      <c r="B471" s="53" t="s">
        <v>12716</v>
      </c>
      <c r="C471" s="66">
        <v>87</v>
      </c>
      <c r="D471" s="54" t="s">
        <v>895</v>
      </c>
      <c r="E471" s="54" t="s">
        <v>898</v>
      </c>
      <c r="F471" s="54" t="s">
        <v>901</v>
      </c>
      <c r="G471" s="54" t="s">
        <v>904</v>
      </c>
      <c r="H471" s="54" t="s">
        <v>892</v>
      </c>
      <c r="I471" s="54" t="s">
        <v>907</v>
      </c>
      <c r="J471" s="54" t="s">
        <v>2347</v>
      </c>
      <c r="K471" s="54" t="s">
        <v>2350</v>
      </c>
      <c r="L471" s="54" t="s">
        <v>2353</v>
      </c>
      <c r="M471" s="54" t="s">
        <v>2356</v>
      </c>
      <c r="N471" s="54" t="s">
        <v>2344</v>
      </c>
      <c r="O471" s="54" t="s">
        <v>2359</v>
      </c>
      <c r="P471" s="54" t="s">
        <v>3799</v>
      </c>
      <c r="Q471" s="54" t="s">
        <v>3802</v>
      </c>
      <c r="R471" s="54" t="s">
        <v>3805</v>
      </c>
      <c r="S471" s="54" t="s">
        <v>3808</v>
      </c>
      <c r="T471" s="54" t="s">
        <v>3796</v>
      </c>
      <c r="U471" s="54" t="s">
        <v>3811</v>
      </c>
      <c r="V471" s="54" t="s">
        <v>5001</v>
      </c>
      <c r="W471" s="54" t="s">
        <v>5004</v>
      </c>
      <c r="X471" s="54" t="s">
        <v>5007</v>
      </c>
      <c r="Y471" s="54" t="s">
        <v>5010</v>
      </c>
      <c r="Z471" s="54" t="s">
        <v>4998</v>
      </c>
      <c r="AA471" s="54" t="s">
        <v>5263</v>
      </c>
      <c r="AB471" s="54" t="s">
        <v>6453</v>
      </c>
      <c r="AC471" s="54" t="s">
        <v>6456</v>
      </c>
      <c r="AD471" s="54" t="s">
        <v>6459</v>
      </c>
      <c r="AE471" s="54" t="s">
        <v>6462</v>
      </c>
      <c r="AF471" s="54" t="s">
        <v>6450</v>
      </c>
      <c r="AG471" s="54" t="s">
        <v>6465</v>
      </c>
      <c r="AH471" s="54" t="s">
        <v>7905</v>
      </c>
      <c r="AI471" s="54" t="s">
        <v>7908</v>
      </c>
      <c r="AJ471" s="54" t="s">
        <v>7911</v>
      </c>
      <c r="AK471" s="54" t="s">
        <v>7914</v>
      </c>
      <c r="AL471" s="54" t="s">
        <v>7902</v>
      </c>
      <c r="AM471" s="54" t="s">
        <v>7917</v>
      </c>
      <c r="AN471" s="54" t="s">
        <v>9357</v>
      </c>
      <c r="AO471" s="54" t="s">
        <v>9360</v>
      </c>
      <c r="AP471" s="54" t="s">
        <v>9363</v>
      </c>
      <c r="AQ471" s="54" t="s">
        <v>9366</v>
      </c>
      <c r="AR471" s="54" t="s">
        <v>9354</v>
      </c>
      <c r="AS471" s="54" t="s">
        <v>9369</v>
      </c>
      <c r="AT471" s="54" t="s">
        <v>10809</v>
      </c>
      <c r="AU471" s="54" t="s">
        <v>10812</v>
      </c>
      <c r="AV471" s="54" t="s">
        <v>10815</v>
      </c>
      <c r="AW471" s="54" t="s">
        <v>10818</v>
      </c>
      <c r="AX471" s="54" t="s">
        <v>10806</v>
      </c>
      <c r="AY471" s="54" t="s">
        <v>10821</v>
      </c>
      <c r="AZ471" s="54" t="s">
        <v>12011</v>
      </c>
      <c r="BA471" s="54" t="s">
        <v>12264</v>
      </c>
      <c r="BB471" s="54" t="s">
        <v>12267</v>
      </c>
      <c r="BC471" s="54" t="s">
        <v>12270</v>
      </c>
      <c r="BD471" s="54" t="s">
        <v>12008</v>
      </c>
      <c r="BE471" s="54" t="s">
        <v>12273</v>
      </c>
    </row>
    <row r="472" spans="1:57" hidden="1">
      <c r="A472" s="48" t="s">
        <v>12717</v>
      </c>
      <c r="B472" s="55"/>
      <c r="C472" s="66">
        <v>88</v>
      </c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</row>
    <row r="473" spans="1:57" hidden="1">
      <c r="A473" s="58"/>
      <c r="B473" s="53" t="s">
        <v>12718</v>
      </c>
      <c r="C473" s="66">
        <v>89</v>
      </c>
      <c r="D473" s="54" t="s">
        <v>913</v>
      </c>
      <c r="E473" s="54" t="s">
        <v>916</v>
      </c>
      <c r="F473" s="54" t="s">
        <v>919</v>
      </c>
      <c r="G473" s="54" t="s">
        <v>922</v>
      </c>
      <c r="H473" s="54" t="s">
        <v>910</v>
      </c>
      <c r="I473" s="54" t="s">
        <v>925</v>
      </c>
      <c r="J473" s="54" t="s">
        <v>2365</v>
      </c>
      <c r="K473" s="54" t="s">
        <v>2368</v>
      </c>
      <c r="L473" s="54" t="s">
        <v>2371</v>
      </c>
      <c r="M473" s="54" t="s">
        <v>2374</v>
      </c>
      <c r="N473" s="54" t="s">
        <v>2362</v>
      </c>
      <c r="O473" s="54" t="s">
        <v>2377</v>
      </c>
      <c r="P473" s="54" t="s">
        <v>3817</v>
      </c>
      <c r="Q473" s="54" t="s">
        <v>3820</v>
      </c>
      <c r="R473" s="54" t="s">
        <v>3823</v>
      </c>
      <c r="S473" s="54" t="s">
        <v>3826</v>
      </c>
      <c r="T473" s="54" t="s">
        <v>3814</v>
      </c>
      <c r="U473" s="54" t="s">
        <v>3829</v>
      </c>
      <c r="V473" s="54" t="s">
        <v>5269</v>
      </c>
      <c r="W473" s="54" t="s">
        <v>5272</v>
      </c>
      <c r="X473" s="54" t="s">
        <v>5275</v>
      </c>
      <c r="Y473" s="54" t="s">
        <v>5278</v>
      </c>
      <c r="Z473" s="54" t="s">
        <v>5266</v>
      </c>
      <c r="AA473" s="54" t="s">
        <v>5281</v>
      </c>
      <c r="AB473" s="54" t="s">
        <v>6471</v>
      </c>
      <c r="AC473" s="54" t="s">
        <v>6474</v>
      </c>
      <c r="AD473" s="54" t="s">
        <v>6477</v>
      </c>
      <c r="AE473" s="54" t="s">
        <v>6480</v>
      </c>
      <c r="AF473" s="54" t="s">
        <v>6468</v>
      </c>
      <c r="AG473" s="54" t="s">
        <v>6483</v>
      </c>
      <c r="AH473" s="54" t="s">
        <v>7923</v>
      </c>
      <c r="AI473" s="54" t="s">
        <v>7926</v>
      </c>
      <c r="AJ473" s="54" t="s">
        <v>7929</v>
      </c>
      <c r="AK473" s="54" t="s">
        <v>7932</v>
      </c>
      <c r="AL473" s="54" t="s">
        <v>7920</v>
      </c>
      <c r="AM473" s="54" t="s">
        <v>7935</v>
      </c>
      <c r="AN473" s="54" t="s">
        <v>9375</v>
      </c>
      <c r="AO473" s="54" t="s">
        <v>9378</v>
      </c>
      <c r="AP473" s="54" t="s">
        <v>9381</v>
      </c>
      <c r="AQ473" s="54" t="s">
        <v>9384</v>
      </c>
      <c r="AR473" s="54" t="s">
        <v>9372</v>
      </c>
      <c r="AS473" s="54" t="s">
        <v>9387</v>
      </c>
      <c r="AT473" s="54" t="s">
        <v>10827</v>
      </c>
      <c r="AU473" s="54" t="s">
        <v>10830</v>
      </c>
      <c r="AV473" s="54" t="s">
        <v>10833</v>
      </c>
      <c r="AW473" s="54" t="s">
        <v>10836</v>
      </c>
      <c r="AX473" s="54" t="s">
        <v>10824</v>
      </c>
      <c r="AY473" s="54" t="s">
        <v>10839</v>
      </c>
      <c r="AZ473" s="54" t="s">
        <v>12279</v>
      </c>
      <c r="BA473" s="54" t="s">
        <v>12282</v>
      </c>
      <c r="BB473" s="54" t="s">
        <v>12285</v>
      </c>
      <c r="BC473" s="54" t="s">
        <v>12288</v>
      </c>
      <c r="BD473" s="54" t="s">
        <v>12276</v>
      </c>
      <c r="BE473" s="54" t="s">
        <v>12291</v>
      </c>
    </row>
    <row r="474" spans="1:57" hidden="1">
      <c r="A474" s="58"/>
      <c r="B474" s="56" t="s">
        <v>12719</v>
      </c>
      <c r="C474" s="66">
        <v>90</v>
      </c>
      <c r="D474" s="54" t="s">
        <v>931</v>
      </c>
      <c r="E474" s="54" t="s">
        <v>934</v>
      </c>
      <c r="F474" s="54" t="s">
        <v>937</v>
      </c>
      <c r="G474" s="54" t="s">
        <v>940</v>
      </c>
      <c r="H474" s="54" t="s">
        <v>928</v>
      </c>
      <c r="I474" s="54" t="s">
        <v>943</v>
      </c>
      <c r="J474" s="54" t="s">
        <v>2383</v>
      </c>
      <c r="K474" s="54" t="s">
        <v>2386</v>
      </c>
      <c r="L474" s="54" t="s">
        <v>2389</v>
      </c>
      <c r="M474" s="54" t="s">
        <v>2392</v>
      </c>
      <c r="N474" s="54" t="s">
        <v>2380</v>
      </c>
      <c r="O474" s="54" t="s">
        <v>2395</v>
      </c>
      <c r="P474" s="54" t="s">
        <v>3835</v>
      </c>
      <c r="Q474" s="54" t="s">
        <v>3838</v>
      </c>
      <c r="R474" s="54" t="s">
        <v>3841</v>
      </c>
      <c r="S474" s="54" t="s">
        <v>3844</v>
      </c>
      <c r="T474" s="54" t="s">
        <v>3832</v>
      </c>
      <c r="U474" s="54" t="s">
        <v>3847</v>
      </c>
      <c r="V474" s="54" t="s">
        <v>5287</v>
      </c>
      <c r="W474" s="54" t="s">
        <v>5290</v>
      </c>
      <c r="X474" s="54" t="s">
        <v>5293</v>
      </c>
      <c r="Y474" s="54" t="s">
        <v>5296</v>
      </c>
      <c r="Z474" s="54" t="s">
        <v>5284</v>
      </c>
      <c r="AA474" s="54" t="s">
        <v>5299</v>
      </c>
      <c r="AB474" s="54" t="s">
        <v>6489</v>
      </c>
      <c r="AC474" s="54" t="s">
        <v>6492</v>
      </c>
      <c r="AD474" s="54" t="s">
        <v>6495</v>
      </c>
      <c r="AE474" s="54" t="s">
        <v>6498</v>
      </c>
      <c r="AF474" s="54" t="s">
        <v>6486</v>
      </c>
      <c r="AG474" s="54" t="s">
        <v>6501</v>
      </c>
      <c r="AH474" s="54" t="s">
        <v>7941</v>
      </c>
      <c r="AI474" s="54" t="s">
        <v>7944</v>
      </c>
      <c r="AJ474" s="54" t="s">
        <v>7947</v>
      </c>
      <c r="AK474" s="54" t="s">
        <v>7950</v>
      </c>
      <c r="AL474" s="54" t="s">
        <v>7938</v>
      </c>
      <c r="AM474" s="54" t="s">
        <v>7953</v>
      </c>
      <c r="AN474" s="54" t="s">
        <v>9393</v>
      </c>
      <c r="AO474" s="54" t="s">
        <v>9396</v>
      </c>
      <c r="AP474" s="54" t="s">
        <v>9399</v>
      </c>
      <c r="AQ474" s="54" t="s">
        <v>9402</v>
      </c>
      <c r="AR474" s="54" t="s">
        <v>9390</v>
      </c>
      <c r="AS474" s="54" t="s">
        <v>9405</v>
      </c>
      <c r="AT474" s="54" t="s">
        <v>10845</v>
      </c>
      <c r="AU474" s="54" t="s">
        <v>10848</v>
      </c>
      <c r="AV474" s="54" t="s">
        <v>10851</v>
      </c>
      <c r="AW474" s="54" t="s">
        <v>10854</v>
      </c>
      <c r="AX474" s="54" t="s">
        <v>10842</v>
      </c>
      <c r="AY474" s="54" t="s">
        <v>10857</v>
      </c>
      <c r="AZ474" s="54" t="s">
        <v>12297</v>
      </c>
      <c r="BA474" s="54" t="s">
        <v>12300</v>
      </c>
      <c r="BB474" s="54" t="s">
        <v>12303</v>
      </c>
      <c r="BC474" s="54" t="s">
        <v>12306</v>
      </c>
      <c r="BD474" s="54" t="s">
        <v>12294</v>
      </c>
      <c r="BE474" s="54" t="s">
        <v>12309</v>
      </c>
    </row>
    <row r="475" spans="1:57" hidden="1">
      <c r="A475" s="58"/>
      <c r="B475" s="56" t="s">
        <v>12720</v>
      </c>
      <c r="C475" s="66">
        <v>91</v>
      </c>
      <c r="D475" s="54" t="s">
        <v>949</v>
      </c>
      <c r="E475" s="54" t="s">
        <v>952</v>
      </c>
      <c r="F475" s="54" t="s">
        <v>955</v>
      </c>
      <c r="G475" s="54" t="s">
        <v>958</v>
      </c>
      <c r="H475" s="54" t="s">
        <v>946</v>
      </c>
      <c r="I475" s="54" t="s">
        <v>961</v>
      </c>
      <c r="J475" s="54" t="s">
        <v>2401</v>
      </c>
      <c r="K475" s="54" t="s">
        <v>2404</v>
      </c>
      <c r="L475" s="54" t="s">
        <v>2407</v>
      </c>
      <c r="M475" s="54" t="s">
        <v>2410</v>
      </c>
      <c r="N475" s="54" t="s">
        <v>2398</v>
      </c>
      <c r="O475" s="54" t="s">
        <v>2413</v>
      </c>
      <c r="P475" s="54" t="s">
        <v>3853</v>
      </c>
      <c r="Q475" s="54" t="s">
        <v>3856</v>
      </c>
      <c r="R475" s="54" t="s">
        <v>3859</v>
      </c>
      <c r="S475" s="54" t="s">
        <v>3862</v>
      </c>
      <c r="T475" s="54" t="s">
        <v>3850</v>
      </c>
      <c r="U475" s="54" t="s">
        <v>3865</v>
      </c>
      <c r="V475" s="54" t="s">
        <v>5305</v>
      </c>
      <c r="W475" s="54" t="s">
        <v>5308</v>
      </c>
      <c r="X475" s="54" t="s">
        <v>5311</v>
      </c>
      <c r="Y475" s="54" t="s">
        <v>5314</v>
      </c>
      <c r="Z475" s="54" t="s">
        <v>5302</v>
      </c>
      <c r="AA475" s="54" t="s">
        <v>5317</v>
      </c>
      <c r="AB475" s="54" t="s">
        <v>6507</v>
      </c>
      <c r="AC475" s="54" t="s">
        <v>6510</v>
      </c>
      <c r="AD475" s="54" t="s">
        <v>6763</v>
      </c>
      <c r="AE475" s="54" t="s">
        <v>6766</v>
      </c>
      <c r="AF475" s="54" t="s">
        <v>6504</v>
      </c>
      <c r="AG475" s="54" t="s">
        <v>6769</v>
      </c>
      <c r="AH475" s="54" t="s">
        <v>7959</v>
      </c>
      <c r="AI475" s="54" t="s">
        <v>7962</v>
      </c>
      <c r="AJ475" s="54" t="s">
        <v>7965</v>
      </c>
      <c r="AK475" s="54" t="s">
        <v>7968</v>
      </c>
      <c r="AL475" s="54" t="s">
        <v>7956</v>
      </c>
      <c r="AM475" s="54" t="s">
        <v>7971</v>
      </c>
      <c r="AN475" s="54" t="s">
        <v>9411</v>
      </c>
      <c r="AO475" s="54" t="s">
        <v>9414</v>
      </c>
      <c r="AP475" s="54" t="s">
        <v>9417</v>
      </c>
      <c r="AQ475" s="54" t="s">
        <v>9420</v>
      </c>
      <c r="AR475" s="54" t="s">
        <v>9408</v>
      </c>
      <c r="AS475" s="54" t="s">
        <v>9423</v>
      </c>
      <c r="AT475" s="54" t="s">
        <v>10863</v>
      </c>
      <c r="AU475" s="54" t="s">
        <v>10866</v>
      </c>
      <c r="AV475" s="54" t="s">
        <v>10869</v>
      </c>
      <c r="AW475" s="54" t="s">
        <v>10872</v>
      </c>
      <c r="AX475" s="54" t="s">
        <v>10860</v>
      </c>
      <c r="AY475" s="54" t="s">
        <v>10875</v>
      </c>
      <c r="AZ475" s="54" t="s">
        <v>12315</v>
      </c>
      <c r="BA475" s="54" t="s">
        <v>12318</v>
      </c>
      <c r="BB475" s="54" t="s">
        <v>12321</v>
      </c>
      <c r="BC475" s="54" t="s">
        <v>12324</v>
      </c>
      <c r="BD475" s="54" t="s">
        <v>12312</v>
      </c>
      <c r="BE475" s="54" t="s">
        <v>12327</v>
      </c>
    </row>
    <row r="476" spans="1:57" hidden="1">
      <c r="A476" s="58"/>
      <c r="B476" s="53" t="s">
        <v>12721</v>
      </c>
      <c r="C476" s="66">
        <v>92</v>
      </c>
      <c r="D476" s="54" t="s">
        <v>967</v>
      </c>
      <c r="E476" s="54" t="s">
        <v>970</v>
      </c>
      <c r="F476" s="54" t="s">
        <v>973</v>
      </c>
      <c r="G476" s="54" t="s">
        <v>976</v>
      </c>
      <c r="H476" s="54" t="s">
        <v>964</v>
      </c>
      <c r="I476" s="54" t="s">
        <v>979</v>
      </c>
      <c r="J476" s="54" t="s">
        <v>2419</v>
      </c>
      <c r="K476" s="54" t="s">
        <v>2422</v>
      </c>
      <c r="L476" s="54" t="s">
        <v>2425</v>
      </c>
      <c r="M476" s="54" t="s">
        <v>2428</v>
      </c>
      <c r="N476" s="54" t="s">
        <v>2416</v>
      </c>
      <c r="O476" s="54" t="s">
        <v>2431</v>
      </c>
      <c r="P476" s="54" t="s">
        <v>3871</v>
      </c>
      <c r="Q476" s="54" t="s">
        <v>3874</v>
      </c>
      <c r="R476" s="54" t="s">
        <v>3877</v>
      </c>
      <c r="S476" s="54" t="s">
        <v>3880</v>
      </c>
      <c r="T476" s="54" t="s">
        <v>3868</v>
      </c>
      <c r="U476" s="54" t="s">
        <v>3883</v>
      </c>
      <c r="V476" s="54" t="s">
        <v>5323</v>
      </c>
      <c r="W476" s="54" t="s">
        <v>5326</v>
      </c>
      <c r="X476" s="54" t="s">
        <v>5329</v>
      </c>
      <c r="Y476" s="54" t="s">
        <v>5332</v>
      </c>
      <c r="Z476" s="54" t="s">
        <v>5320</v>
      </c>
      <c r="AA476" s="54" t="s">
        <v>5335</v>
      </c>
      <c r="AB476" s="54" t="s">
        <v>6775</v>
      </c>
      <c r="AC476" s="54" t="s">
        <v>6778</v>
      </c>
      <c r="AD476" s="54" t="s">
        <v>6781</v>
      </c>
      <c r="AE476" s="54" t="s">
        <v>6784</v>
      </c>
      <c r="AF476" s="54" t="s">
        <v>6772</v>
      </c>
      <c r="AG476" s="54" t="s">
        <v>6787</v>
      </c>
      <c r="AH476" s="54" t="s">
        <v>7977</v>
      </c>
      <c r="AI476" s="54" t="s">
        <v>7980</v>
      </c>
      <c r="AJ476" s="54" t="s">
        <v>7983</v>
      </c>
      <c r="AK476" s="54" t="s">
        <v>7986</v>
      </c>
      <c r="AL476" s="54" t="s">
        <v>7974</v>
      </c>
      <c r="AM476" s="54" t="s">
        <v>7989</v>
      </c>
      <c r="AN476" s="54" t="s">
        <v>9429</v>
      </c>
      <c r="AO476" s="54" t="s">
        <v>9432</v>
      </c>
      <c r="AP476" s="54" t="s">
        <v>9435</v>
      </c>
      <c r="AQ476" s="54" t="s">
        <v>9438</v>
      </c>
      <c r="AR476" s="54" t="s">
        <v>9426</v>
      </c>
      <c r="AS476" s="54" t="s">
        <v>9441</v>
      </c>
      <c r="AT476" s="54" t="s">
        <v>10881</v>
      </c>
      <c r="AU476" s="54" t="s">
        <v>10884</v>
      </c>
      <c r="AV476" s="54" t="s">
        <v>10887</v>
      </c>
      <c r="AW476" s="54" t="s">
        <v>10890</v>
      </c>
      <c r="AX476" s="54" t="s">
        <v>10878</v>
      </c>
      <c r="AY476" s="54" t="s">
        <v>10893</v>
      </c>
      <c r="AZ476" s="54" t="s">
        <v>12333</v>
      </c>
      <c r="BA476" s="54" t="s">
        <v>12336</v>
      </c>
      <c r="BB476" s="54" t="s">
        <v>12339</v>
      </c>
      <c r="BC476" s="54" t="s">
        <v>12342</v>
      </c>
      <c r="BD476" s="54" t="s">
        <v>12330</v>
      </c>
      <c r="BE476" s="54" t="s">
        <v>12345</v>
      </c>
    </row>
    <row r="477" spans="1:57" hidden="1">
      <c r="A477" s="48" t="s">
        <v>12722</v>
      </c>
      <c r="B477" s="55"/>
      <c r="C477" s="66">
        <v>93</v>
      </c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</row>
    <row r="478" spans="1:57" hidden="1">
      <c r="A478" s="58"/>
      <c r="B478" s="53" t="s">
        <v>12723</v>
      </c>
      <c r="C478" s="66">
        <v>94</v>
      </c>
      <c r="D478" s="54" t="s">
        <v>985</v>
      </c>
      <c r="E478" s="54" t="s">
        <v>988</v>
      </c>
      <c r="F478" s="54" t="s">
        <v>991</v>
      </c>
      <c r="G478" s="54" t="s">
        <v>994</v>
      </c>
      <c r="H478" s="54" t="s">
        <v>982</v>
      </c>
      <c r="I478" s="54" t="s">
        <v>997</v>
      </c>
      <c r="J478" s="54" t="s">
        <v>2437</v>
      </c>
      <c r="K478" s="54" t="s">
        <v>2440</v>
      </c>
      <c r="L478" s="54" t="s">
        <v>2443</v>
      </c>
      <c r="M478" s="54" t="s">
        <v>2446</v>
      </c>
      <c r="N478" s="54" t="s">
        <v>2434</v>
      </c>
      <c r="O478" s="54" t="s">
        <v>2449</v>
      </c>
      <c r="P478" s="54" t="s">
        <v>3889</v>
      </c>
      <c r="Q478" s="54" t="s">
        <v>3892</v>
      </c>
      <c r="R478" s="54" t="s">
        <v>3895</v>
      </c>
      <c r="S478" s="54" t="s">
        <v>3898</v>
      </c>
      <c r="T478" s="54" t="s">
        <v>3886</v>
      </c>
      <c r="U478" s="54" t="s">
        <v>3901</v>
      </c>
      <c r="V478" s="54" t="s">
        <v>5341</v>
      </c>
      <c r="W478" s="54" t="s">
        <v>5344</v>
      </c>
      <c r="X478" s="54" t="s">
        <v>5347</v>
      </c>
      <c r="Y478" s="54" t="s">
        <v>5350</v>
      </c>
      <c r="Z478" s="54" t="s">
        <v>5338</v>
      </c>
      <c r="AA478" s="54" t="s">
        <v>5353</v>
      </c>
      <c r="AB478" s="54" t="s">
        <v>6793</v>
      </c>
      <c r="AC478" s="54" t="s">
        <v>6796</v>
      </c>
      <c r="AD478" s="54" t="s">
        <v>6799</v>
      </c>
      <c r="AE478" s="54" t="s">
        <v>6802</v>
      </c>
      <c r="AF478" s="54" t="s">
        <v>6790</v>
      </c>
      <c r="AG478" s="54" t="s">
        <v>6805</v>
      </c>
      <c r="AH478" s="54" t="s">
        <v>7995</v>
      </c>
      <c r="AI478" s="54" t="s">
        <v>7998</v>
      </c>
      <c r="AJ478" s="54" t="s">
        <v>8001</v>
      </c>
      <c r="AK478" s="54" t="s">
        <v>8004</v>
      </c>
      <c r="AL478" s="54" t="s">
        <v>7992</v>
      </c>
      <c r="AM478" s="54" t="s">
        <v>8007</v>
      </c>
      <c r="AN478" s="54" t="s">
        <v>9447</v>
      </c>
      <c r="AO478" s="54" t="s">
        <v>9450</v>
      </c>
      <c r="AP478" s="54" t="s">
        <v>9453</v>
      </c>
      <c r="AQ478" s="54" t="s">
        <v>9456</v>
      </c>
      <c r="AR478" s="54" t="s">
        <v>9444</v>
      </c>
      <c r="AS478" s="54" t="s">
        <v>9459</v>
      </c>
      <c r="AT478" s="54" t="s">
        <v>10899</v>
      </c>
      <c r="AU478" s="54" t="s">
        <v>10902</v>
      </c>
      <c r="AV478" s="54" t="s">
        <v>10905</v>
      </c>
      <c r="AW478" s="54" t="s">
        <v>10908</v>
      </c>
      <c r="AX478" s="54" t="s">
        <v>10896</v>
      </c>
      <c r="AY478" s="54" t="s">
        <v>10911</v>
      </c>
      <c r="AZ478" s="54" t="s">
        <v>12351</v>
      </c>
      <c r="BA478" s="54" t="s">
        <v>12354</v>
      </c>
      <c r="BB478" s="54" t="s">
        <v>12357</v>
      </c>
      <c r="BC478" s="54" t="s">
        <v>12360</v>
      </c>
      <c r="BD478" s="54" t="s">
        <v>12348</v>
      </c>
      <c r="BE478" s="54" t="s">
        <v>12363</v>
      </c>
    </row>
    <row r="479" spans="1:57" hidden="1">
      <c r="A479" s="58"/>
      <c r="B479" s="53" t="s">
        <v>12724</v>
      </c>
      <c r="C479" s="66">
        <v>95</v>
      </c>
      <c r="D479" s="54" t="s">
        <v>1003</v>
      </c>
      <c r="E479" s="54" t="s">
        <v>1006</v>
      </c>
      <c r="F479" s="54" t="s">
        <v>1009</v>
      </c>
      <c r="G479" s="54" t="s">
        <v>1012</v>
      </c>
      <c r="H479" s="54" t="s">
        <v>1000</v>
      </c>
      <c r="I479" s="54" t="s">
        <v>1265</v>
      </c>
      <c r="J479" s="54" t="s">
        <v>2455</v>
      </c>
      <c r="K479" s="54" t="s">
        <v>2458</v>
      </c>
      <c r="L479" s="54" t="s">
        <v>2461</v>
      </c>
      <c r="M479" s="54" t="s">
        <v>2464</v>
      </c>
      <c r="N479" s="54" t="s">
        <v>2452</v>
      </c>
      <c r="O479" s="54" t="s">
        <v>2467</v>
      </c>
      <c r="P479" s="54" t="s">
        <v>3907</v>
      </c>
      <c r="Q479" s="54" t="s">
        <v>3910</v>
      </c>
      <c r="R479" s="54" t="s">
        <v>3913</v>
      </c>
      <c r="S479" s="54" t="s">
        <v>3916</v>
      </c>
      <c r="T479" s="54" t="s">
        <v>3904</v>
      </c>
      <c r="U479" s="54" t="s">
        <v>3919</v>
      </c>
      <c r="V479" s="54" t="s">
        <v>5359</v>
      </c>
      <c r="W479" s="54" t="s">
        <v>5362</v>
      </c>
      <c r="X479" s="54" t="s">
        <v>5365</v>
      </c>
      <c r="Y479" s="54" t="s">
        <v>5368</v>
      </c>
      <c r="Z479" s="54" t="s">
        <v>5356</v>
      </c>
      <c r="AA479" s="54" t="s">
        <v>5371</v>
      </c>
      <c r="AB479" s="54" t="s">
        <v>6811</v>
      </c>
      <c r="AC479" s="54" t="s">
        <v>6814</v>
      </c>
      <c r="AD479" s="54" t="s">
        <v>6817</v>
      </c>
      <c r="AE479" s="54" t="s">
        <v>6820</v>
      </c>
      <c r="AF479" s="54" t="s">
        <v>6808</v>
      </c>
      <c r="AG479" s="54" t="s">
        <v>6823</v>
      </c>
      <c r="AH479" s="54" t="s">
        <v>8263</v>
      </c>
      <c r="AI479" s="54" t="s">
        <v>8266</v>
      </c>
      <c r="AJ479" s="54" t="s">
        <v>8269</v>
      </c>
      <c r="AK479" s="54" t="s">
        <v>8272</v>
      </c>
      <c r="AL479" s="54" t="s">
        <v>8010</v>
      </c>
      <c r="AM479" s="54" t="s">
        <v>8275</v>
      </c>
      <c r="AN479" s="54" t="s">
        <v>9465</v>
      </c>
      <c r="AO479" s="54" t="s">
        <v>9468</v>
      </c>
      <c r="AP479" s="54" t="s">
        <v>9471</v>
      </c>
      <c r="AQ479" s="54" t="s">
        <v>9474</v>
      </c>
      <c r="AR479" s="54" t="s">
        <v>9462</v>
      </c>
      <c r="AS479" s="54" t="s">
        <v>9477</v>
      </c>
      <c r="AT479" s="54" t="s">
        <v>10917</v>
      </c>
      <c r="AU479" s="54" t="s">
        <v>10920</v>
      </c>
      <c r="AV479" s="54" t="s">
        <v>10923</v>
      </c>
      <c r="AW479" s="54" t="s">
        <v>10926</v>
      </c>
      <c r="AX479" s="54" t="s">
        <v>10914</v>
      </c>
      <c r="AY479" s="54" t="s">
        <v>10929</v>
      </c>
      <c r="AZ479" s="54" t="s">
        <v>12369</v>
      </c>
      <c r="BA479" s="54" t="s">
        <v>12372</v>
      </c>
      <c r="BB479" s="54" t="s">
        <v>12375</v>
      </c>
      <c r="BC479" s="54" t="s">
        <v>12378</v>
      </c>
      <c r="BD479" s="54" t="s">
        <v>12366</v>
      </c>
      <c r="BE479" s="54" t="s">
        <v>12381</v>
      </c>
    </row>
    <row r="480" spans="1:57" hidden="1">
      <c r="A480" s="48" t="s">
        <v>12725</v>
      </c>
      <c r="B480" s="55"/>
      <c r="C480" s="66">
        <v>96</v>
      </c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</row>
    <row r="481" spans="1:57" hidden="1">
      <c r="A481" s="58"/>
      <c r="B481" s="53" t="s">
        <v>12726</v>
      </c>
      <c r="C481" s="66">
        <v>97</v>
      </c>
      <c r="D481" s="54" t="s">
        <v>1271</v>
      </c>
      <c r="E481" s="54" t="s">
        <v>1274</v>
      </c>
      <c r="F481" s="54" t="s">
        <v>1277</v>
      </c>
      <c r="G481" s="54" t="s">
        <v>1280</v>
      </c>
      <c r="H481" s="54" t="s">
        <v>1268</v>
      </c>
      <c r="I481" s="54" t="s">
        <v>1283</v>
      </c>
      <c r="J481" s="54" t="s">
        <v>2473</v>
      </c>
      <c r="K481" s="54" t="s">
        <v>2476</v>
      </c>
      <c r="L481" s="54" t="s">
        <v>2479</v>
      </c>
      <c r="M481" s="54" t="s">
        <v>2482</v>
      </c>
      <c r="N481" s="54" t="s">
        <v>2470</v>
      </c>
      <c r="O481" s="54" t="s">
        <v>2485</v>
      </c>
      <c r="P481" s="54" t="s">
        <v>3925</v>
      </c>
      <c r="Q481" s="54" t="s">
        <v>3928</v>
      </c>
      <c r="R481" s="54" t="s">
        <v>3931</v>
      </c>
      <c r="S481" s="54" t="s">
        <v>3934</v>
      </c>
      <c r="T481" s="54" t="s">
        <v>3922</v>
      </c>
      <c r="U481" s="54" t="s">
        <v>3937</v>
      </c>
      <c r="V481" s="54" t="s">
        <v>5377</v>
      </c>
      <c r="W481" s="54" t="s">
        <v>5380</v>
      </c>
      <c r="X481" s="54" t="s">
        <v>5383</v>
      </c>
      <c r="Y481" s="54" t="s">
        <v>5386</v>
      </c>
      <c r="Z481" s="54" t="s">
        <v>5374</v>
      </c>
      <c r="AA481" s="54" t="s">
        <v>5389</v>
      </c>
      <c r="AB481" s="54" t="s">
        <v>6829</v>
      </c>
      <c r="AC481" s="54" t="s">
        <v>6832</v>
      </c>
      <c r="AD481" s="54" t="s">
        <v>6835</v>
      </c>
      <c r="AE481" s="54" t="s">
        <v>6838</v>
      </c>
      <c r="AF481" s="54" t="s">
        <v>6826</v>
      </c>
      <c r="AG481" s="54" t="s">
        <v>6841</v>
      </c>
      <c r="AH481" s="54" t="s">
        <v>8281</v>
      </c>
      <c r="AI481" s="54" t="s">
        <v>8284</v>
      </c>
      <c r="AJ481" s="54" t="s">
        <v>8287</v>
      </c>
      <c r="AK481" s="54" t="s">
        <v>8290</v>
      </c>
      <c r="AL481" s="54" t="s">
        <v>8278</v>
      </c>
      <c r="AM481" s="54" t="s">
        <v>8293</v>
      </c>
      <c r="AN481" s="54" t="s">
        <v>9483</v>
      </c>
      <c r="AO481" s="54" t="s">
        <v>9486</v>
      </c>
      <c r="AP481" s="54" t="s">
        <v>9489</v>
      </c>
      <c r="AQ481" s="54" t="s">
        <v>9492</v>
      </c>
      <c r="AR481" s="54" t="s">
        <v>9480</v>
      </c>
      <c r="AS481" s="54" t="s">
        <v>9495</v>
      </c>
      <c r="AT481" s="54" t="s">
        <v>10935</v>
      </c>
      <c r="AU481" s="54" t="s">
        <v>10938</v>
      </c>
      <c r="AV481" s="54" t="s">
        <v>10941</v>
      </c>
      <c r="AW481" s="54" t="s">
        <v>10944</v>
      </c>
      <c r="AX481" s="54" t="s">
        <v>10932</v>
      </c>
      <c r="AY481" s="54" t="s">
        <v>10947</v>
      </c>
      <c r="AZ481" s="54" t="s">
        <v>12387</v>
      </c>
      <c r="BA481" s="54" t="s">
        <v>12390</v>
      </c>
      <c r="BB481" s="54" t="s">
        <v>12393</v>
      </c>
      <c r="BC481" s="54" t="s">
        <v>12396</v>
      </c>
      <c r="BD481" s="54" t="s">
        <v>12384</v>
      </c>
      <c r="BE481" s="54" t="s">
        <v>12399</v>
      </c>
    </row>
    <row r="482" spans="1:57" hidden="1">
      <c r="A482" s="58"/>
      <c r="B482" s="53" t="s">
        <v>12727</v>
      </c>
      <c r="C482" s="66">
        <v>98</v>
      </c>
      <c r="D482" s="54" t="s">
        <v>1289</v>
      </c>
      <c r="E482" s="54" t="s">
        <v>1292</v>
      </c>
      <c r="F482" s="54" t="s">
        <v>1295</v>
      </c>
      <c r="G482" s="54" t="s">
        <v>1298</v>
      </c>
      <c r="H482" s="54" t="s">
        <v>1286</v>
      </c>
      <c r="I482" s="54" t="s">
        <v>1301</v>
      </c>
      <c r="J482" s="54" t="s">
        <v>2491</v>
      </c>
      <c r="K482" s="54" t="s">
        <v>2494</v>
      </c>
      <c r="L482" s="54" t="s">
        <v>2497</v>
      </c>
      <c r="M482" s="54" t="s">
        <v>2500</v>
      </c>
      <c r="N482" s="54" t="s">
        <v>2488</v>
      </c>
      <c r="O482" s="54" t="s">
        <v>2503</v>
      </c>
      <c r="P482" s="54" t="s">
        <v>3943</v>
      </c>
      <c r="Q482" s="54" t="s">
        <v>3946</v>
      </c>
      <c r="R482" s="54" t="s">
        <v>3949</v>
      </c>
      <c r="S482" s="54" t="s">
        <v>3952</v>
      </c>
      <c r="T482" s="54" t="s">
        <v>3940</v>
      </c>
      <c r="U482" s="54" t="s">
        <v>3955</v>
      </c>
      <c r="V482" s="54" t="s">
        <v>5395</v>
      </c>
      <c r="W482" s="54" t="s">
        <v>5398</v>
      </c>
      <c r="X482" s="54" t="s">
        <v>5401</v>
      </c>
      <c r="Y482" s="54" t="s">
        <v>5404</v>
      </c>
      <c r="Z482" s="54" t="s">
        <v>5392</v>
      </c>
      <c r="AA482" s="54" t="s">
        <v>5407</v>
      </c>
      <c r="AB482" s="54" t="s">
        <v>6847</v>
      </c>
      <c r="AC482" s="54" t="s">
        <v>6850</v>
      </c>
      <c r="AD482" s="54" t="s">
        <v>6853</v>
      </c>
      <c r="AE482" s="54" t="s">
        <v>6856</v>
      </c>
      <c r="AF482" s="54" t="s">
        <v>6844</v>
      </c>
      <c r="AG482" s="54" t="s">
        <v>6859</v>
      </c>
      <c r="AH482" s="54" t="s">
        <v>8299</v>
      </c>
      <c r="AI482" s="54" t="s">
        <v>8302</v>
      </c>
      <c r="AJ482" s="54" t="s">
        <v>8305</v>
      </c>
      <c r="AK482" s="54" t="s">
        <v>8308</v>
      </c>
      <c r="AL482" s="54" t="s">
        <v>8296</v>
      </c>
      <c r="AM482" s="54" t="s">
        <v>8311</v>
      </c>
      <c r="AN482" s="54" t="s">
        <v>9501</v>
      </c>
      <c r="AO482" s="54" t="s">
        <v>9504</v>
      </c>
      <c r="AP482" s="54" t="s">
        <v>9507</v>
      </c>
      <c r="AQ482" s="54" t="s">
        <v>9510</v>
      </c>
      <c r="AR482" s="54" t="s">
        <v>9498</v>
      </c>
      <c r="AS482" s="54" t="s">
        <v>9763</v>
      </c>
      <c r="AT482" s="54" t="s">
        <v>10953</v>
      </c>
      <c r="AU482" s="54" t="s">
        <v>10956</v>
      </c>
      <c r="AV482" s="54" t="s">
        <v>10959</v>
      </c>
      <c r="AW482" s="54" t="s">
        <v>10962</v>
      </c>
      <c r="AX482" s="54" t="s">
        <v>10950</v>
      </c>
      <c r="AY482" s="54" t="s">
        <v>10965</v>
      </c>
      <c r="AZ482" s="54" t="s">
        <v>12405</v>
      </c>
      <c r="BA482" s="54" t="s">
        <v>12408</v>
      </c>
      <c r="BB482" s="54" t="s">
        <v>12411</v>
      </c>
      <c r="BC482" s="54" t="s">
        <v>12414</v>
      </c>
      <c r="BD482" s="54" t="s">
        <v>12402</v>
      </c>
      <c r="BE482" s="54" t="s">
        <v>12417</v>
      </c>
    </row>
    <row r="483" spans="1:57" hidden="1">
      <c r="A483" s="58"/>
      <c r="B483" s="53" t="s">
        <v>12728</v>
      </c>
      <c r="C483" s="66">
        <v>99</v>
      </c>
      <c r="D483" s="54" t="s">
        <v>1307</v>
      </c>
      <c r="E483" s="54" t="s">
        <v>1310</v>
      </c>
      <c r="F483" s="54" t="s">
        <v>1313</v>
      </c>
      <c r="G483" s="54" t="s">
        <v>1316</v>
      </c>
      <c r="H483" s="54" t="s">
        <v>1304</v>
      </c>
      <c r="I483" s="54" t="s">
        <v>1319</v>
      </c>
      <c r="J483" s="54" t="s">
        <v>2509</v>
      </c>
      <c r="K483" s="54" t="s">
        <v>2512</v>
      </c>
      <c r="L483" s="54" t="s">
        <v>2765</v>
      </c>
      <c r="M483" s="54" t="s">
        <v>2768</v>
      </c>
      <c r="N483" s="54" t="s">
        <v>2506</v>
      </c>
      <c r="O483" s="54" t="s">
        <v>2771</v>
      </c>
      <c r="P483" s="54" t="s">
        <v>3961</v>
      </c>
      <c r="Q483" s="54" t="s">
        <v>3964</v>
      </c>
      <c r="R483" s="54" t="s">
        <v>3967</v>
      </c>
      <c r="S483" s="54" t="s">
        <v>3970</v>
      </c>
      <c r="T483" s="54" t="s">
        <v>3958</v>
      </c>
      <c r="U483" s="54" t="s">
        <v>3973</v>
      </c>
      <c r="V483" s="54" t="s">
        <v>5413</v>
      </c>
      <c r="W483" s="54" t="s">
        <v>5416</v>
      </c>
      <c r="X483" s="54" t="s">
        <v>5419</v>
      </c>
      <c r="Y483" s="54" t="s">
        <v>5422</v>
      </c>
      <c r="Z483" s="54" t="s">
        <v>5410</v>
      </c>
      <c r="AA483" s="54" t="s">
        <v>5425</v>
      </c>
      <c r="AB483" s="54" t="s">
        <v>6865</v>
      </c>
      <c r="AC483" s="54" t="s">
        <v>6868</v>
      </c>
      <c r="AD483" s="54" t="s">
        <v>6871</v>
      </c>
      <c r="AE483" s="54" t="s">
        <v>6874</v>
      </c>
      <c r="AF483" s="54" t="s">
        <v>6862</v>
      </c>
      <c r="AG483" s="54" t="s">
        <v>6877</v>
      </c>
      <c r="AH483" s="54" t="s">
        <v>8317</v>
      </c>
      <c r="AI483" s="54" t="s">
        <v>8320</v>
      </c>
      <c r="AJ483" s="54" t="s">
        <v>8323</v>
      </c>
      <c r="AK483" s="54" t="s">
        <v>8326</v>
      </c>
      <c r="AL483" s="54" t="s">
        <v>8314</v>
      </c>
      <c r="AM483" s="54" t="s">
        <v>8329</v>
      </c>
      <c r="AN483" s="54" t="s">
        <v>9769</v>
      </c>
      <c r="AO483" s="54" t="s">
        <v>9772</v>
      </c>
      <c r="AP483" s="54" t="s">
        <v>9775</v>
      </c>
      <c r="AQ483" s="54" t="s">
        <v>9778</v>
      </c>
      <c r="AR483" s="54" t="s">
        <v>9766</v>
      </c>
      <c r="AS483" s="54" t="s">
        <v>9781</v>
      </c>
      <c r="AT483" s="54" t="s">
        <v>10971</v>
      </c>
      <c r="AU483" s="54" t="s">
        <v>10974</v>
      </c>
      <c r="AV483" s="54" t="s">
        <v>10977</v>
      </c>
      <c r="AW483" s="54" t="s">
        <v>10980</v>
      </c>
      <c r="AX483" s="54" t="s">
        <v>10968</v>
      </c>
      <c r="AY483" s="54" t="s">
        <v>10983</v>
      </c>
      <c r="AZ483" s="54" t="s">
        <v>12423</v>
      </c>
      <c r="BA483" s="54" t="s">
        <v>12426</v>
      </c>
      <c r="BB483" s="54" t="s">
        <v>12429</v>
      </c>
      <c r="BC483" s="54" t="s">
        <v>12432</v>
      </c>
      <c r="BD483" s="54" t="s">
        <v>12420</v>
      </c>
      <c r="BE483" s="54" t="s">
        <v>12435</v>
      </c>
    </row>
    <row r="484" spans="1:57" hidden="1">
      <c r="A484" s="58"/>
      <c r="B484" s="53" t="s">
        <v>12729</v>
      </c>
      <c r="C484" s="66">
        <v>100</v>
      </c>
      <c r="D484" s="54" t="s">
        <v>1325</v>
      </c>
      <c r="E484" s="54" t="s">
        <v>1328</v>
      </c>
      <c r="F484" s="54" t="s">
        <v>1331</v>
      </c>
      <c r="G484" s="54" t="s">
        <v>1334</v>
      </c>
      <c r="H484" s="54" t="s">
        <v>1322</v>
      </c>
      <c r="I484" s="54" t="s">
        <v>1337</v>
      </c>
      <c r="J484" s="54" t="s">
        <v>2777</v>
      </c>
      <c r="K484" s="54" t="s">
        <v>2780</v>
      </c>
      <c r="L484" s="54" t="s">
        <v>2783</v>
      </c>
      <c r="M484" s="54" t="s">
        <v>2786</v>
      </c>
      <c r="N484" s="54" t="s">
        <v>2774</v>
      </c>
      <c r="O484" s="54" t="s">
        <v>2789</v>
      </c>
      <c r="P484" s="54" t="s">
        <v>3979</v>
      </c>
      <c r="Q484" s="54" t="s">
        <v>3982</v>
      </c>
      <c r="R484" s="54" t="s">
        <v>3985</v>
      </c>
      <c r="S484" s="54" t="s">
        <v>3988</v>
      </c>
      <c r="T484" s="54" t="s">
        <v>3976</v>
      </c>
      <c r="U484" s="54" t="s">
        <v>3991</v>
      </c>
      <c r="V484" s="54" t="s">
        <v>5431</v>
      </c>
      <c r="W484" s="54" t="s">
        <v>5434</v>
      </c>
      <c r="X484" s="54" t="s">
        <v>5437</v>
      </c>
      <c r="Y484" s="54" t="s">
        <v>5440</v>
      </c>
      <c r="Z484" s="54" t="s">
        <v>5428</v>
      </c>
      <c r="AA484" s="54" t="s">
        <v>5443</v>
      </c>
      <c r="AB484" s="54" t="s">
        <v>6883</v>
      </c>
      <c r="AC484" s="54" t="s">
        <v>6886</v>
      </c>
      <c r="AD484" s="54" t="s">
        <v>6889</v>
      </c>
      <c r="AE484" s="54" t="s">
        <v>6892</v>
      </c>
      <c r="AF484" s="54" t="s">
        <v>6880</v>
      </c>
      <c r="AG484" s="54" t="s">
        <v>6895</v>
      </c>
      <c r="AH484" s="54" t="s">
        <v>8335</v>
      </c>
      <c r="AI484" s="54" t="s">
        <v>8338</v>
      </c>
      <c r="AJ484" s="54" t="s">
        <v>8341</v>
      </c>
      <c r="AK484" s="54" t="s">
        <v>8344</v>
      </c>
      <c r="AL484" s="54" t="s">
        <v>8332</v>
      </c>
      <c r="AM484" s="54" t="s">
        <v>8347</v>
      </c>
      <c r="AN484" s="54" t="s">
        <v>9787</v>
      </c>
      <c r="AO484" s="54" t="s">
        <v>9790</v>
      </c>
      <c r="AP484" s="54" t="s">
        <v>9793</v>
      </c>
      <c r="AQ484" s="54" t="s">
        <v>9796</v>
      </c>
      <c r="AR484" s="54" t="s">
        <v>9784</v>
      </c>
      <c r="AS484" s="54" t="s">
        <v>9799</v>
      </c>
      <c r="AT484" s="54" t="s">
        <v>10989</v>
      </c>
      <c r="AU484" s="54" t="s">
        <v>10992</v>
      </c>
      <c r="AV484" s="54" t="s">
        <v>10995</v>
      </c>
      <c r="AW484" s="54" t="s">
        <v>10998</v>
      </c>
      <c r="AX484" s="54" t="s">
        <v>10986</v>
      </c>
      <c r="AY484" s="54" t="s">
        <v>11001</v>
      </c>
      <c r="AZ484" s="54" t="s">
        <v>12441</v>
      </c>
      <c r="BA484" s="54" t="s">
        <v>12444</v>
      </c>
      <c r="BB484" s="54" t="s">
        <v>12447</v>
      </c>
      <c r="BC484" s="54" t="s">
        <v>12450</v>
      </c>
      <c r="BD484" s="54" t="s">
        <v>12438</v>
      </c>
      <c r="BE484" s="54" t="s">
        <v>12453</v>
      </c>
    </row>
    <row r="485" spans="1:57" hidden="1">
      <c r="A485" s="48" t="s">
        <v>12730</v>
      </c>
      <c r="B485" s="55"/>
      <c r="C485" s="66">
        <v>101</v>
      </c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</row>
    <row r="486" spans="1:57" hidden="1">
      <c r="A486" s="58"/>
      <c r="B486" s="53" t="s">
        <v>12731</v>
      </c>
      <c r="C486" s="66">
        <v>102</v>
      </c>
      <c r="D486" s="54" t="s">
        <v>1343</v>
      </c>
      <c r="E486" s="54" t="s">
        <v>1346</v>
      </c>
      <c r="F486" s="54" t="s">
        <v>1349</v>
      </c>
      <c r="G486" s="54" t="s">
        <v>1352</v>
      </c>
      <c r="H486" s="54" t="s">
        <v>1340</v>
      </c>
      <c r="I486" s="54" t="s">
        <v>1355</v>
      </c>
      <c r="J486" s="54" t="s">
        <v>2795</v>
      </c>
      <c r="K486" s="54" t="s">
        <v>2798</v>
      </c>
      <c r="L486" s="54" t="s">
        <v>2801</v>
      </c>
      <c r="M486" s="54" t="s">
        <v>2804</v>
      </c>
      <c r="N486" s="54" t="s">
        <v>2792</v>
      </c>
      <c r="O486" s="54" t="s">
        <v>2807</v>
      </c>
      <c r="P486" s="54" t="s">
        <v>3997</v>
      </c>
      <c r="Q486" s="54" t="s">
        <v>4000</v>
      </c>
      <c r="R486" s="54" t="s">
        <v>4003</v>
      </c>
      <c r="S486" s="54" t="s">
        <v>4006</v>
      </c>
      <c r="T486" s="54" t="s">
        <v>3994</v>
      </c>
      <c r="U486" s="54" t="s">
        <v>4009</v>
      </c>
      <c r="V486" s="54" t="s">
        <v>5449</v>
      </c>
      <c r="W486" s="54" t="s">
        <v>5452</v>
      </c>
      <c r="X486" s="54" t="s">
        <v>5455</v>
      </c>
      <c r="Y486" s="54" t="s">
        <v>5458</v>
      </c>
      <c r="Z486" s="54" t="s">
        <v>5446</v>
      </c>
      <c r="AA486" s="54" t="s">
        <v>5461</v>
      </c>
      <c r="AB486" s="54" t="s">
        <v>6901</v>
      </c>
      <c r="AC486" s="54" t="s">
        <v>6904</v>
      </c>
      <c r="AD486" s="54" t="s">
        <v>6907</v>
      </c>
      <c r="AE486" s="54" t="s">
        <v>6910</v>
      </c>
      <c r="AF486" s="54" t="s">
        <v>6898</v>
      </c>
      <c r="AG486" s="54" t="s">
        <v>6913</v>
      </c>
      <c r="AH486" s="54" t="s">
        <v>8353</v>
      </c>
      <c r="AI486" s="54" t="s">
        <v>8356</v>
      </c>
      <c r="AJ486" s="54" t="s">
        <v>8359</v>
      </c>
      <c r="AK486" s="54" t="s">
        <v>8362</v>
      </c>
      <c r="AL486" s="54" t="s">
        <v>8350</v>
      </c>
      <c r="AM486" s="54" t="s">
        <v>8365</v>
      </c>
      <c r="AN486" s="54" t="s">
        <v>9805</v>
      </c>
      <c r="AO486" s="54" t="s">
        <v>9808</v>
      </c>
      <c r="AP486" s="54" t="s">
        <v>9811</v>
      </c>
      <c r="AQ486" s="54" t="s">
        <v>9814</v>
      </c>
      <c r="AR486" s="54" t="s">
        <v>9802</v>
      </c>
      <c r="AS486" s="54" t="s">
        <v>9817</v>
      </c>
      <c r="AT486" s="54" t="s">
        <v>11007</v>
      </c>
      <c r="AU486" s="54" t="s">
        <v>11010</v>
      </c>
      <c r="AV486" s="54" t="s">
        <v>11263</v>
      </c>
      <c r="AW486" s="54" t="s">
        <v>11266</v>
      </c>
      <c r="AX486" s="54" t="s">
        <v>11004</v>
      </c>
      <c r="AY486" s="54" t="s">
        <v>11269</v>
      </c>
      <c r="AZ486" s="54" t="s">
        <v>12459</v>
      </c>
      <c r="BA486" s="54" t="s">
        <v>12462</v>
      </c>
      <c r="BB486" s="54" t="s">
        <v>12465</v>
      </c>
      <c r="BC486" s="54" t="s">
        <v>12468</v>
      </c>
      <c r="BD486" s="54" t="s">
        <v>12456</v>
      </c>
      <c r="BE486" s="54" t="s">
        <v>12471</v>
      </c>
    </row>
    <row r="487" spans="1:57" hidden="1">
      <c r="A487" s="58"/>
      <c r="B487" s="53" t="s">
        <v>12732</v>
      </c>
      <c r="C487" s="66">
        <v>103</v>
      </c>
      <c r="D487" s="54" t="s">
        <v>1361</v>
      </c>
      <c r="E487" s="54" t="s">
        <v>1364</v>
      </c>
      <c r="F487" s="54" t="s">
        <v>1367</v>
      </c>
      <c r="G487" s="54" t="s">
        <v>1370</v>
      </c>
      <c r="H487" s="54" t="s">
        <v>1358</v>
      </c>
      <c r="I487" s="54" t="s">
        <v>1373</v>
      </c>
      <c r="J487" s="54" t="s">
        <v>2813</v>
      </c>
      <c r="K487" s="54" t="s">
        <v>2816</v>
      </c>
      <c r="L487" s="54" t="s">
        <v>2819</v>
      </c>
      <c r="M487" s="54" t="s">
        <v>2822</v>
      </c>
      <c r="N487" s="54" t="s">
        <v>2810</v>
      </c>
      <c r="O487" s="54" t="s">
        <v>2825</v>
      </c>
      <c r="P487" s="54" t="s">
        <v>4265</v>
      </c>
      <c r="Q487" s="54" t="s">
        <v>4268</v>
      </c>
      <c r="R487" s="54" t="s">
        <v>4271</v>
      </c>
      <c r="S487" s="54" t="s">
        <v>4274</v>
      </c>
      <c r="T487" s="54" t="s">
        <v>4012</v>
      </c>
      <c r="U487" s="54" t="s">
        <v>4277</v>
      </c>
      <c r="V487" s="54" t="s">
        <v>5467</v>
      </c>
      <c r="W487" s="54" t="s">
        <v>5470</v>
      </c>
      <c r="X487" s="54" t="s">
        <v>5473</v>
      </c>
      <c r="Y487" s="54" t="s">
        <v>5476</v>
      </c>
      <c r="Z487" s="54" t="s">
        <v>5464</v>
      </c>
      <c r="AA487" s="54" t="s">
        <v>5479</v>
      </c>
      <c r="AB487" s="54" t="s">
        <v>6919</v>
      </c>
      <c r="AC487" s="54" t="s">
        <v>6922</v>
      </c>
      <c r="AD487" s="54" t="s">
        <v>6925</v>
      </c>
      <c r="AE487" s="54" t="s">
        <v>6928</v>
      </c>
      <c r="AF487" s="54" t="s">
        <v>6916</v>
      </c>
      <c r="AG487" s="54" t="s">
        <v>6931</v>
      </c>
      <c r="AH487" s="54" t="s">
        <v>8371</v>
      </c>
      <c r="AI487" s="54" t="s">
        <v>8374</v>
      </c>
      <c r="AJ487" s="54" t="s">
        <v>8377</v>
      </c>
      <c r="AK487" s="54" t="s">
        <v>8380</v>
      </c>
      <c r="AL487" s="54" t="s">
        <v>8368</v>
      </c>
      <c r="AM487" s="54" t="s">
        <v>8383</v>
      </c>
      <c r="AN487" s="54" t="s">
        <v>9823</v>
      </c>
      <c r="AO487" s="54" t="s">
        <v>9826</v>
      </c>
      <c r="AP487" s="54" t="s">
        <v>9829</v>
      </c>
      <c r="AQ487" s="54" t="s">
        <v>9832</v>
      </c>
      <c r="AR487" s="54" t="s">
        <v>9820</v>
      </c>
      <c r="AS487" s="54" t="s">
        <v>9835</v>
      </c>
      <c r="AT487" s="54" t="s">
        <v>11275</v>
      </c>
      <c r="AU487" s="54" t="s">
        <v>11278</v>
      </c>
      <c r="AV487" s="54" t="s">
        <v>11281</v>
      </c>
      <c r="AW487" s="54" t="s">
        <v>11284</v>
      </c>
      <c r="AX487" s="54" t="s">
        <v>11272</v>
      </c>
      <c r="AY487" s="54" t="s">
        <v>11287</v>
      </c>
      <c r="AZ487" s="54" t="s">
        <v>12477</v>
      </c>
      <c r="BA487" s="54" t="s">
        <v>12480</v>
      </c>
      <c r="BB487" s="54" t="s">
        <v>12483</v>
      </c>
      <c r="BC487" s="54" t="s">
        <v>12486</v>
      </c>
      <c r="BD487" s="54" t="s">
        <v>12474</v>
      </c>
      <c r="BE487" s="54" t="s">
        <v>12489</v>
      </c>
    </row>
    <row r="488" spans="1:57" hidden="1">
      <c r="A488" s="58"/>
      <c r="B488" s="53" t="s">
        <v>12733</v>
      </c>
      <c r="C488" s="66">
        <v>104</v>
      </c>
      <c r="D488" s="54" t="s">
        <v>1379</v>
      </c>
      <c r="E488" s="54" t="s">
        <v>1382</v>
      </c>
      <c r="F488" s="54" t="s">
        <v>1385</v>
      </c>
      <c r="G488" s="54" t="s">
        <v>1388</v>
      </c>
      <c r="H488" s="54" t="s">
        <v>1376</v>
      </c>
      <c r="I488" s="54" t="s">
        <v>1391</v>
      </c>
      <c r="J488" s="54" t="s">
        <v>2831</v>
      </c>
      <c r="K488" s="54" t="s">
        <v>2834</v>
      </c>
      <c r="L488" s="54" t="s">
        <v>2837</v>
      </c>
      <c r="M488" s="54" t="s">
        <v>2840</v>
      </c>
      <c r="N488" s="54" t="s">
        <v>2828</v>
      </c>
      <c r="O488" s="54" t="s">
        <v>2843</v>
      </c>
      <c r="P488" s="54" t="s">
        <v>4283</v>
      </c>
      <c r="Q488" s="54" t="s">
        <v>4286</v>
      </c>
      <c r="R488" s="54" t="s">
        <v>4289</v>
      </c>
      <c r="S488" s="54" t="s">
        <v>4292</v>
      </c>
      <c r="T488" s="54" t="s">
        <v>4280</v>
      </c>
      <c r="U488" s="54" t="s">
        <v>4295</v>
      </c>
      <c r="V488" s="54" t="s">
        <v>5485</v>
      </c>
      <c r="W488" s="54" t="s">
        <v>5488</v>
      </c>
      <c r="X488" s="54" t="s">
        <v>5491</v>
      </c>
      <c r="Y488" s="54" t="s">
        <v>5494</v>
      </c>
      <c r="Z488" s="54" t="s">
        <v>5482</v>
      </c>
      <c r="AA488" s="54" t="s">
        <v>5497</v>
      </c>
      <c r="AB488" s="54" t="s">
        <v>6937</v>
      </c>
      <c r="AC488" s="54" t="s">
        <v>6940</v>
      </c>
      <c r="AD488" s="54" t="s">
        <v>6943</v>
      </c>
      <c r="AE488" s="54" t="s">
        <v>6946</v>
      </c>
      <c r="AF488" s="54" t="s">
        <v>6934</v>
      </c>
      <c r="AG488" s="54" t="s">
        <v>6949</v>
      </c>
      <c r="AH488" s="54" t="s">
        <v>8389</v>
      </c>
      <c r="AI488" s="54" t="s">
        <v>8392</v>
      </c>
      <c r="AJ488" s="54" t="s">
        <v>8395</v>
      </c>
      <c r="AK488" s="54" t="s">
        <v>8398</v>
      </c>
      <c r="AL488" s="54" t="s">
        <v>8386</v>
      </c>
      <c r="AM488" s="54" t="s">
        <v>8401</v>
      </c>
      <c r="AN488" s="54" t="s">
        <v>9841</v>
      </c>
      <c r="AO488" s="54" t="s">
        <v>9844</v>
      </c>
      <c r="AP488" s="54" t="s">
        <v>9847</v>
      </c>
      <c r="AQ488" s="54" t="s">
        <v>9850</v>
      </c>
      <c r="AR488" s="54" t="s">
        <v>9838</v>
      </c>
      <c r="AS488" s="54" t="s">
        <v>9853</v>
      </c>
      <c r="AT488" s="54" t="s">
        <v>11293</v>
      </c>
      <c r="AU488" s="54" t="s">
        <v>11296</v>
      </c>
      <c r="AV488" s="54" t="s">
        <v>11299</v>
      </c>
      <c r="AW488" s="54" t="s">
        <v>11302</v>
      </c>
      <c r="AX488" s="54" t="s">
        <v>11290</v>
      </c>
      <c r="AY488" s="54" t="s">
        <v>11305</v>
      </c>
      <c r="AZ488" s="54" t="s">
        <v>12495</v>
      </c>
      <c r="BA488" s="54" t="s">
        <v>12498</v>
      </c>
      <c r="BB488" s="54" t="s">
        <v>12501</v>
      </c>
      <c r="BC488" s="54" t="s">
        <v>12504</v>
      </c>
      <c r="BD488" s="54" t="s">
        <v>12492</v>
      </c>
      <c r="BE488" s="54" t="s">
        <v>12507</v>
      </c>
    </row>
    <row r="489" spans="1:57" hidden="1">
      <c r="A489" s="58"/>
      <c r="B489" s="53" t="s">
        <v>12734</v>
      </c>
      <c r="C489" s="66">
        <v>105</v>
      </c>
      <c r="D489" s="54" t="s">
        <v>1397</v>
      </c>
      <c r="E489" s="54" t="s">
        <v>1400</v>
      </c>
      <c r="F489" s="54" t="s">
        <v>1403</v>
      </c>
      <c r="G489" s="54" t="s">
        <v>1406</v>
      </c>
      <c r="H489" s="54" t="s">
        <v>1394</v>
      </c>
      <c r="I489" s="54" t="s">
        <v>1409</v>
      </c>
      <c r="J489" s="54" t="s">
        <v>2849</v>
      </c>
      <c r="K489" s="54" t="s">
        <v>2852</v>
      </c>
      <c r="L489" s="54" t="s">
        <v>2855</v>
      </c>
      <c r="M489" s="54" t="s">
        <v>2858</v>
      </c>
      <c r="N489" s="54" t="s">
        <v>2846</v>
      </c>
      <c r="O489" s="54" t="s">
        <v>2861</v>
      </c>
      <c r="P489" s="54" t="s">
        <v>4301</v>
      </c>
      <c r="Q489" s="54" t="s">
        <v>4304</v>
      </c>
      <c r="R489" s="54" t="s">
        <v>4307</v>
      </c>
      <c r="S489" s="54" t="s">
        <v>4310</v>
      </c>
      <c r="T489" s="54" t="s">
        <v>4298</v>
      </c>
      <c r="U489" s="54" t="s">
        <v>4313</v>
      </c>
      <c r="V489" s="54" t="s">
        <v>5503</v>
      </c>
      <c r="W489" s="54" t="s">
        <v>5506</v>
      </c>
      <c r="X489" s="54" t="s">
        <v>5509</v>
      </c>
      <c r="Y489" s="54" t="s">
        <v>5512</v>
      </c>
      <c r="Z489" s="54" t="s">
        <v>5500</v>
      </c>
      <c r="AA489" s="54" t="s">
        <v>5765</v>
      </c>
      <c r="AB489" s="54" t="s">
        <v>6955</v>
      </c>
      <c r="AC489" s="54" t="s">
        <v>6958</v>
      </c>
      <c r="AD489" s="54" t="s">
        <v>6961</v>
      </c>
      <c r="AE489" s="54" t="s">
        <v>6964</v>
      </c>
      <c r="AF489" s="54" t="s">
        <v>6952</v>
      </c>
      <c r="AG489" s="54" t="s">
        <v>6967</v>
      </c>
      <c r="AH489" s="54" t="s">
        <v>8407</v>
      </c>
      <c r="AI489" s="54" t="s">
        <v>8410</v>
      </c>
      <c r="AJ489" s="54" t="s">
        <v>8413</v>
      </c>
      <c r="AK489" s="54" t="s">
        <v>8416</v>
      </c>
      <c r="AL489" s="54" t="s">
        <v>8404</v>
      </c>
      <c r="AM489" s="54" t="s">
        <v>8419</v>
      </c>
      <c r="AN489" s="54" t="s">
        <v>9859</v>
      </c>
      <c r="AO489" s="54" t="s">
        <v>9862</v>
      </c>
      <c r="AP489" s="54" t="s">
        <v>9865</v>
      </c>
      <c r="AQ489" s="54" t="s">
        <v>9868</v>
      </c>
      <c r="AR489" s="54" t="s">
        <v>9856</v>
      </c>
      <c r="AS489" s="54" t="s">
        <v>9871</v>
      </c>
      <c r="AT489" s="54" t="s">
        <v>11311</v>
      </c>
      <c r="AU489" s="54" t="s">
        <v>11314</v>
      </c>
      <c r="AV489" s="54" t="s">
        <v>11317</v>
      </c>
      <c r="AW489" s="54" t="s">
        <v>11320</v>
      </c>
      <c r="AX489" s="54" t="s">
        <v>11308</v>
      </c>
      <c r="AY489" s="54" t="s">
        <v>11323</v>
      </c>
      <c r="AZ489" s="54" t="s">
        <v>12581</v>
      </c>
      <c r="BA489" s="54" t="s">
        <v>12584</v>
      </c>
      <c r="BB489" s="54" t="s">
        <v>12587</v>
      </c>
      <c r="BC489" s="54" t="s">
        <v>12590</v>
      </c>
      <c r="BD489" s="54" t="s">
        <v>12510</v>
      </c>
      <c r="BE489" s="54" t="s">
        <v>12593</v>
      </c>
    </row>
    <row r="490" spans="1:57" hidden="1">
      <c r="A490" s="48" t="s">
        <v>12735</v>
      </c>
      <c r="B490" s="55"/>
      <c r="C490" s="66">
        <v>106</v>
      </c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</row>
    <row r="491" spans="1:57" hidden="1">
      <c r="A491" s="52"/>
      <c r="B491" s="53" t="s">
        <v>12736</v>
      </c>
      <c r="C491" s="66">
        <v>107</v>
      </c>
      <c r="D491" s="54" t="s">
        <v>1415</v>
      </c>
      <c r="E491" s="54" t="s">
        <v>1418</v>
      </c>
      <c r="F491" s="54" t="s">
        <v>1421</v>
      </c>
      <c r="G491" s="54" t="s">
        <v>1424</v>
      </c>
      <c r="H491" s="54" t="s">
        <v>1412</v>
      </c>
      <c r="I491" s="54" t="s">
        <v>1427</v>
      </c>
      <c r="J491" s="54" t="s">
        <v>2867</v>
      </c>
      <c r="K491" s="54" t="s">
        <v>2870</v>
      </c>
      <c r="L491" s="54" t="s">
        <v>2873</v>
      </c>
      <c r="M491" s="54" t="s">
        <v>2876</v>
      </c>
      <c r="N491" s="54" t="s">
        <v>2864</v>
      </c>
      <c r="O491" s="54" t="s">
        <v>2879</v>
      </c>
      <c r="P491" s="54" t="s">
        <v>4319</v>
      </c>
      <c r="Q491" s="54" t="s">
        <v>4322</v>
      </c>
      <c r="R491" s="54" t="s">
        <v>4325</v>
      </c>
      <c r="S491" s="54" t="s">
        <v>4328</v>
      </c>
      <c r="T491" s="54" t="s">
        <v>4316</v>
      </c>
      <c r="U491" s="54" t="s">
        <v>4331</v>
      </c>
      <c r="V491" s="54" t="s">
        <v>5771</v>
      </c>
      <c r="W491" s="54" t="s">
        <v>5774</v>
      </c>
      <c r="X491" s="54" t="s">
        <v>5777</v>
      </c>
      <c r="Y491" s="54" t="s">
        <v>5780</v>
      </c>
      <c r="Z491" s="54" t="s">
        <v>5768</v>
      </c>
      <c r="AA491" s="54" t="s">
        <v>5783</v>
      </c>
      <c r="AB491" s="54" t="s">
        <v>6973</v>
      </c>
      <c r="AC491" s="54" t="s">
        <v>6976</v>
      </c>
      <c r="AD491" s="54" t="s">
        <v>6979</v>
      </c>
      <c r="AE491" s="54" t="s">
        <v>6982</v>
      </c>
      <c r="AF491" s="54" t="s">
        <v>6970</v>
      </c>
      <c r="AG491" s="54" t="s">
        <v>6985</v>
      </c>
      <c r="AH491" s="54" t="s">
        <v>8425</v>
      </c>
      <c r="AI491" s="54" t="s">
        <v>8428</v>
      </c>
      <c r="AJ491" s="54" t="s">
        <v>8431</v>
      </c>
      <c r="AK491" s="54" t="s">
        <v>8434</v>
      </c>
      <c r="AL491" s="54" t="s">
        <v>8422</v>
      </c>
      <c r="AM491" s="54" t="s">
        <v>8437</v>
      </c>
      <c r="AN491" s="54" t="s">
        <v>9877</v>
      </c>
      <c r="AO491" s="54" t="s">
        <v>9880</v>
      </c>
      <c r="AP491" s="54" t="s">
        <v>9883</v>
      </c>
      <c r="AQ491" s="54" t="s">
        <v>9886</v>
      </c>
      <c r="AR491" s="54" t="s">
        <v>9874</v>
      </c>
      <c r="AS491" s="54" t="s">
        <v>9889</v>
      </c>
      <c r="AT491" s="54" t="s">
        <v>11329</v>
      </c>
      <c r="AU491" s="54" t="s">
        <v>11332</v>
      </c>
      <c r="AV491" s="54" t="s">
        <v>11335</v>
      </c>
      <c r="AW491" s="54" t="s">
        <v>11338</v>
      </c>
      <c r="AX491" s="54" t="s">
        <v>11326</v>
      </c>
      <c r="AY491" s="54" t="s">
        <v>11341</v>
      </c>
      <c r="AZ491" s="54" t="s">
        <v>12599</v>
      </c>
      <c r="BA491" s="54" t="s">
        <v>12602</v>
      </c>
      <c r="BB491" s="54" t="s">
        <v>12605</v>
      </c>
      <c r="BC491" s="54" t="s">
        <v>12608</v>
      </c>
      <c r="BD491" s="54" t="s">
        <v>12596</v>
      </c>
      <c r="BE491" s="54" t="s">
        <v>12611</v>
      </c>
    </row>
    <row r="492" spans="1:57" hidden="1">
      <c r="A492" s="52"/>
      <c r="B492" s="53" t="s">
        <v>12737</v>
      </c>
      <c r="C492" s="66">
        <v>108</v>
      </c>
      <c r="D492" s="54" t="s">
        <v>1433</v>
      </c>
      <c r="E492" s="54" t="s">
        <v>1436</v>
      </c>
      <c r="F492" s="54" t="s">
        <v>1439</v>
      </c>
      <c r="G492" s="54" t="s">
        <v>1442</v>
      </c>
      <c r="H492" s="54" t="s">
        <v>1430</v>
      </c>
      <c r="I492" s="54" t="s">
        <v>1445</v>
      </c>
      <c r="J492" s="54" t="s">
        <v>2885</v>
      </c>
      <c r="K492" s="54" t="s">
        <v>2888</v>
      </c>
      <c r="L492" s="54" t="s">
        <v>2891</v>
      </c>
      <c r="M492" s="54" t="s">
        <v>2894</v>
      </c>
      <c r="N492" s="54" t="s">
        <v>2882</v>
      </c>
      <c r="O492" s="54" t="s">
        <v>2897</v>
      </c>
      <c r="P492" s="54" t="s">
        <v>4337</v>
      </c>
      <c r="Q492" s="54" t="s">
        <v>4340</v>
      </c>
      <c r="R492" s="54" t="s">
        <v>4343</v>
      </c>
      <c r="S492" s="54" t="s">
        <v>4346</v>
      </c>
      <c r="T492" s="54" t="s">
        <v>4334</v>
      </c>
      <c r="U492" s="54" t="s">
        <v>4349</v>
      </c>
      <c r="V492" s="54" t="s">
        <v>5789</v>
      </c>
      <c r="W492" s="54" t="s">
        <v>5792</v>
      </c>
      <c r="X492" s="54" t="s">
        <v>5795</v>
      </c>
      <c r="Y492" s="54" t="s">
        <v>5798</v>
      </c>
      <c r="Z492" s="54" t="s">
        <v>5786</v>
      </c>
      <c r="AA492" s="54" t="s">
        <v>5801</v>
      </c>
      <c r="AB492" s="54" t="s">
        <v>6991</v>
      </c>
      <c r="AC492" s="54" t="s">
        <v>6994</v>
      </c>
      <c r="AD492" s="54" t="s">
        <v>6997</v>
      </c>
      <c r="AE492" s="54" t="s">
        <v>7000</v>
      </c>
      <c r="AF492" s="54" t="s">
        <v>6988</v>
      </c>
      <c r="AG492" s="54" t="s">
        <v>7003</v>
      </c>
      <c r="AH492" s="54" t="s">
        <v>8443</v>
      </c>
      <c r="AI492" s="54" t="s">
        <v>8446</v>
      </c>
      <c r="AJ492" s="54" t="s">
        <v>8449</v>
      </c>
      <c r="AK492" s="54" t="s">
        <v>8452</v>
      </c>
      <c r="AL492" s="54" t="s">
        <v>8440</v>
      </c>
      <c r="AM492" s="54" t="s">
        <v>8455</v>
      </c>
      <c r="AN492" s="54" t="s">
        <v>9895</v>
      </c>
      <c r="AO492" s="54" t="s">
        <v>9898</v>
      </c>
      <c r="AP492" s="54" t="s">
        <v>9901</v>
      </c>
      <c r="AQ492" s="54" t="s">
        <v>9904</v>
      </c>
      <c r="AR492" s="54" t="s">
        <v>9892</v>
      </c>
      <c r="AS492" s="54" t="s">
        <v>9907</v>
      </c>
      <c r="AT492" s="54" t="s">
        <v>11347</v>
      </c>
      <c r="AU492" s="54" t="s">
        <v>11350</v>
      </c>
      <c r="AV492" s="54" t="s">
        <v>11353</v>
      </c>
      <c r="AW492" s="54" t="s">
        <v>11356</v>
      </c>
      <c r="AX492" s="54" t="s">
        <v>11344</v>
      </c>
      <c r="AY492" s="54" t="s">
        <v>11359</v>
      </c>
      <c r="AZ492" s="54" t="s">
        <v>12617</v>
      </c>
      <c r="BA492" s="54" t="s">
        <v>12620</v>
      </c>
      <c r="BB492" s="54" t="s">
        <v>12623</v>
      </c>
      <c r="BC492" s="54" t="s">
        <v>12626</v>
      </c>
      <c r="BD492" s="54" t="s">
        <v>12614</v>
      </c>
      <c r="BE492" s="54" t="s">
        <v>12629</v>
      </c>
    </row>
    <row r="493" spans="1:57" hidden="1">
      <c r="A493" s="52"/>
      <c r="B493" s="53" t="s">
        <v>12738</v>
      </c>
      <c r="C493" s="66">
        <v>109</v>
      </c>
      <c r="D493" s="54" t="s">
        <v>1451</v>
      </c>
      <c r="E493" s="54" t="s">
        <v>1454</v>
      </c>
      <c r="F493" s="54" t="s">
        <v>1457</v>
      </c>
      <c r="G493" s="54" t="s">
        <v>1460</v>
      </c>
      <c r="H493" s="54" t="s">
        <v>1448</v>
      </c>
      <c r="I493" s="54" t="s">
        <v>1463</v>
      </c>
      <c r="J493" s="54" t="s">
        <v>2903</v>
      </c>
      <c r="K493" s="54" t="s">
        <v>2906</v>
      </c>
      <c r="L493" s="54" t="s">
        <v>2909</v>
      </c>
      <c r="M493" s="54" t="s">
        <v>2912</v>
      </c>
      <c r="N493" s="54" t="s">
        <v>2900</v>
      </c>
      <c r="O493" s="54" t="s">
        <v>2915</v>
      </c>
      <c r="P493" s="54" t="s">
        <v>4355</v>
      </c>
      <c r="Q493" s="54" t="s">
        <v>4358</v>
      </c>
      <c r="R493" s="54" t="s">
        <v>4361</v>
      </c>
      <c r="S493" s="54" t="s">
        <v>4364</v>
      </c>
      <c r="T493" s="54" t="s">
        <v>4352</v>
      </c>
      <c r="U493" s="54" t="s">
        <v>4367</v>
      </c>
      <c r="V493" s="54" t="s">
        <v>5807</v>
      </c>
      <c r="W493" s="54" t="s">
        <v>5810</v>
      </c>
      <c r="X493" s="54" t="s">
        <v>5813</v>
      </c>
      <c r="Y493" s="54" t="s">
        <v>5816</v>
      </c>
      <c r="Z493" s="54" t="s">
        <v>5804</v>
      </c>
      <c r="AA493" s="54" t="s">
        <v>5819</v>
      </c>
      <c r="AB493" s="54" t="s">
        <v>7009</v>
      </c>
      <c r="AC493" s="54" t="s">
        <v>7012</v>
      </c>
      <c r="AD493" s="54" t="s">
        <v>7265</v>
      </c>
      <c r="AE493" s="54" t="s">
        <v>7268</v>
      </c>
      <c r="AF493" s="54" t="s">
        <v>7006</v>
      </c>
      <c r="AG493" s="54" t="s">
        <v>7271</v>
      </c>
      <c r="AH493" s="54" t="s">
        <v>8461</v>
      </c>
      <c r="AI493" s="54" t="s">
        <v>8464</v>
      </c>
      <c r="AJ493" s="54" t="s">
        <v>8467</v>
      </c>
      <c r="AK493" s="54" t="s">
        <v>8470</v>
      </c>
      <c r="AL493" s="54" t="s">
        <v>8458</v>
      </c>
      <c r="AM493" s="54" t="s">
        <v>8473</v>
      </c>
      <c r="AN493" s="54" t="s">
        <v>9913</v>
      </c>
      <c r="AO493" s="54" t="s">
        <v>9916</v>
      </c>
      <c r="AP493" s="54" t="s">
        <v>9919</v>
      </c>
      <c r="AQ493" s="54" t="s">
        <v>9922</v>
      </c>
      <c r="AR493" s="54" t="s">
        <v>9910</v>
      </c>
      <c r="AS493" s="54" t="s">
        <v>9925</v>
      </c>
      <c r="AT493" s="54" t="s">
        <v>11365</v>
      </c>
      <c r="AU493" s="54" t="s">
        <v>11368</v>
      </c>
      <c r="AV493" s="54" t="s">
        <v>11371</v>
      </c>
      <c r="AW493" s="54" t="s">
        <v>11374</v>
      </c>
      <c r="AX493" s="54" t="s">
        <v>11362</v>
      </c>
      <c r="AY493" s="54" t="s">
        <v>11377</v>
      </c>
      <c r="AZ493" s="54" t="s">
        <v>12635</v>
      </c>
      <c r="BA493" s="54" t="s">
        <v>12638</v>
      </c>
      <c r="BB493" s="54" t="s">
        <v>12641</v>
      </c>
      <c r="BC493" s="54" t="s">
        <v>12644</v>
      </c>
      <c r="BD493" s="54" t="s">
        <v>12632</v>
      </c>
      <c r="BE493" s="54" t="s">
        <v>12647</v>
      </c>
    </row>
    <row r="494" spans="1:57" hidden="1">
      <c r="A494" s="48" t="s">
        <v>12681</v>
      </c>
      <c r="B494" s="60"/>
      <c r="C494" s="66">
        <v>110</v>
      </c>
      <c r="D494" s="54" t="s">
        <v>266</v>
      </c>
      <c r="E494" s="54" t="s">
        <v>269</v>
      </c>
      <c r="F494" s="54" t="s">
        <v>272</v>
      </c>
      <c r="G494" s="54" t="s">
        <v>275</v>
      </c>
      <c r="H494" s="54" t="s">
        <v>263</v>
      </c>
      <c r="I494" s="54" t="s">
        <v>279</v>
      </c>
      <c r="J494" s="54" t="s">
        <v>1469</v>
      </c>
      <c r="K494" s="54" t="s">
        <v>1472</v>
      </c>
      <c r="L494" s="54" t="s">
        <v>1475</v>
      </c>
      <c r="M494" s="54" t="s">
        <v>1478</v>
      </c>
      <c r="N494" s="54" t="s">
        <v>1466</v>
      </c>
      <c r="O494" s="54" t="s">
        <v>1481</v>
      </c>
      <c r="P494" s="54" t="s">
        <v>2921</v>
      </c>
      <c r="Q494" s="54" t="s">
        <v>2924</v>
      </c>
      <c r="R494" s="54" t="s">
        <v>2927</v>
      </c>
      <c r="S494" s="54" t="s">
        <v>2930</v>
      </c>
      <c r="T494" s="54" t="s">
        <v>2918</v>
      </c>
      <c r="U494" s="54" t="s">
        <v>2933</v>
      </c>
      <c r="V494" s="54" t="s">
        <v>4373</v>
      </c>
      <c r="W494" s="54" t="s">
        <v>4376</v>
      </c>
      <c r="X494" s="54" t="s">
        <v>4379</v>
      </c>
      <c r="Y494" s="54" t="s">
        <v>4382</v>
      </c>
      <c r="Z494" s="54" t="s">
        <v>4370</v>
      </c>
      <c r="AA494" s="54" t="s">
        <v>4385</v>
      </c>
      <c r="AB494" s="54" t="s">
        <v>5825</v>
      </c>
      <c r="AC494" s="54" t="s">
        <v>5828</v>
      </c>
      <c r="AD494" s="54" t="s">
        <v>5831</v>
      </c>
      <c r="AE494" s="54" t="s">
        <v>5834</v>
      </c>
      <c r="AF494" s="54" t="s">
        <v>5822</v>
      </c>
      <c r="AG494" s="54" t="s">
        <v>5837</v>
      </c>
      <c r="AH494" s="54" t="s">
        <v>7277</v>
      </c>
      <c r="AI494" s="54" t="s">
        <v>7280</v>
      </c>
      <c r="AJ494" s="54" t="s">
        <v>7283</v>
      </c>
      <c r="AK494" s="54" t="s">
        <v>7286</v>
      </c>
      <c r="AL494" s="54" t="s">
        <v>7274</v>
      </c>
      <c r="AM494" s="54" t="s">
        <v>7289</v>
      </c>
      <c r="AN494" s="54" t="s">
        <v>8479</v>
      </c>
      <c r="AO494" s="54" t="s">
        <v>8482</v>
      </c>
      <c r="AP494" s="54" t="s">
        <v>8485</v>
      </c>
      <c r="AQ494" s="54" t="s">
        <v>8488</v>
      </c>
      <c r="AR494" s="54" t="s">
        <v>8476</v>
      </c>
      <c r="AS494" s="54" t="s">
        <v>8491</v>
      </c>
      <c r="AT494" s="54" t="s">
        <v>9931</v>
      </c>
      <c r="AU494" s="54" t="s">
        <v>9934</v>
      </c>
      <c r="AV494" s="54" t="s">
        <v>9937</v>
      </c>
      <c r="AW494" s="54" t="s">
        <v>9940</v>
      </c>
      <c r="AX494" s="54" t="s">
        <v>9928</v>
      </c>
      <c r="AY494" s="54" t="s">
        <v>9943</v>
      </c>
      <c r="AZ494" s="54" t="s">
        <v>11383</v>
      </c>
      <c r="BA494" s="54" t="s">
        <v>11386</v>
      </c>
      <c r="BB494" s="54" t="s">
        <v>11389</v>
      </c>
      <c r="BC494" s="54" t="s">
        <v>11392</v>
      </c>
      <c r="BD494" s="54" t="s">
        <v>11380</v>
      </c>
      <c r="BE494" s="54" t="s">
        <v>11395</v>
      </c>
    </row>
    <row r="495" spans="1:57" hidden="1">
      <c r="A495" s="45" t="s">
        <v>12740</v>
      </c>
      <c r="B495" s="46"/>
      <c r="C495" s="66">
        <v>111</v>
      </c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</row>
    <row r="496" spans="1:57" hidden="1">
      <c r="A496" s="48" t="s">
        <v>12685</v>
      </c>
      <c r="B496" s="49"/>
      <c r="C496" s="66">
        <v>112</v>
      </c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</row>
    <row r="497" spans="1:57" hidden="1">
      <c r="A497" s="52"/>
      <c r="B497" s="53" t="s">
        <v>12686</v>
      </c>
      <c r="C497" s="66">
        <v>113</v>
      </c>
      <c r="D497" s="54" t="s">
        <v>1470</v>
      </c>
      <c r="E497" s="54" t="s">
        <v>1473</v>
      </c>
      <c r="F497" s="54" t="s">
        <v>1476</v>
      </c>
      <c r="G497" s="54" t="s">
        <v>1479</v>
      </c>
      <c r="H497" s="54" t="s">
        <v>1467</v>
      </c>
      <c r="I497" s="54" t="s">
        <v>1482</v>
      </c>
      <c r="J497" s="54" t="s">
        <v>1470</v>
      </c>
      <c r="K497" s="54" t="s">
        <v>1473</v>
      </c>
      <c r="L497" s="54" t="s">
        <v>1476</v>
      </c>
      <c r="M497" s="54" t="s">
        <v>1479</v>
      </c>
      <c r="N497" s="54" t="s">
        <v>1467</v>
      </c>
      <c r="O497" s="54" t="s">
        <v>1482</v>
      </c>
      <c r="AZ497" s="54"/>
      <c r="BA497" s="54"/>
      <c r="BB497" s="54"/>
      <c r="BC497" s="54"/>
      <c r="BD497" s="54"/>
      <c r="BE497" s="54"/>
    </row>
    <row r="498" spans="1:57" hidden="1">
      <c r="A498" s="52"/>
      <c r="B498" s="53" t="s">
        <v>12687</v>
      </c>
      <c r="C498" s="66">
        <v>114</v>
      </c>
      <c r="D498" s="54" t="s">
        <v>2922</v>
      </c>
      <c r="E498" s="54" t="s">
        <v>2925</v>
      </c>
      <c r="F498" s="54" t="s">
        <v>2928</v>
      </c>
      <c r="G498" s="54" t="s">
        <v>2931</v>
      </c>
      <c r="H498" s="54" t="s">
        <v>2919</v>
      </c>
      <c r="I498" s="54" t="s">
        <v>2934</v>
      </c>
      <c r="P498" s="54" t="s">
        <v>2922</v>
      </c>
      <c r="Q498" s="54" t="s">
        <v>2925</v>
      </c>
      <c r="R498" s="54" t="s">
        <v>2928</v>
      </c>
      <c r="S498" s="54" t="s">
        <v>2931</v>
      </c>
      <c r="T498" s="54" t="s">
        <v>2919</v>
      </c>
      <c r="U498" s="54" t="s">
        <v>2934</v>
      </c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</row>
    <row r="499" spans="1:57" hidden="1">
      <c r="A499" s="52"/>
      <c r="B499" s="53" t="s">
        <v>12688</v>
      </c>
      <c r="C499" s="66">
        <v>115</v>
      </c>
      <c r="D499" s="54" t="s">
        <v>4374</v>
      </c>
      <c r="E499" s="54" t="s">
        <v>4377</v>
      </c>
      <c r="F499" s="54" t="s">
        <v>4380</v>
      </c>
      <c r="G499" s="54" t="s">
        <v>4383</v>
      </c>
      <c r="H499" s="54" t="s">
        <v>4371</v>
      </c>
      <c r="I499" s="54" t="s">
        <v>4386</v>
      </c>
      <c r="V499" s="54" t="s">
        <v>4374</v>
      </c>
      <c r="W499" s="54" t="s">
        <v>4377</v>
      </c>
      <c r="X499" s="54" t="s">
        <v>4380</v>
      </c>
      <c r="Y499" s="54" t="s">
        <v>4383</v>
      </c>
      <c r="Z499" s="54" t="s">
        <v>4371</v>
      </c>
      <c r="AA499" s="54" t="s">
        <v>4386</v>
      </c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</row>
    <row r="500" spans="1:57" hidden="1">
      <c r="A500" s="52"/>
      <c r="B500" s="53" t="s">
        <v>12689</v>
      </c>
      <c r="C500" s="66">
        <v>116</v>
      </c>
      <c r="D500" s="54" t="s">
        <v>5826</v>
      </c>
      <c r="E500" s="54" t="s">
        <v>5829</v>
      </c>
      <c r="F500" s="54" t="s">
        <v>5832</v>
      </c>
      <c r="G500" s="54" t="s">
        <v>5835</v>
      </c>
      <c r="H500" s="54" t="s">
        <v>5823</v>
      </c>
      <c r="I500" s="54" t="s">
        <v>5838</v>
      </c>
      <c r="AB500" s="54" t="s">
        <v>5826</v>
      </c>
      <c r="AC500" s="54" t="s">
        <v>5829</v>
      </c>
      <c r="AD500" s="54" t="s">
        <v>5832</v>
      </c>
      <c r="AE500" s="54" t="s">
        <v>5835</v>
      </c>
      <c r="AF500" s="54" t="s">
        <v>5823</v>
      </c>
      <c r="AG500" s="54" t="s">
        <v>5838</v>
      </c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</row>
    <row r="501" spans="1:57" hidden="1">
      <c r="A501" s="52"/>
      <c r="B501" s="53" t="s">
        <v>12690</v>
      </c>
      <c r="C501" s="66">
        <v>117</v>
      </c>
      <c r="D501" s="54" t="s">
        <v>7278</v>
      </c>
      <c r="E501" s="54" t="s">
        <v>7281</v>
      </c>
      <c r="F501" s="54" t="s">
        <v>7284</v>
      </c>
      <c r="G501" s="54" t="s">
        <v>7287</v>
      </c>
      <c r="H501" s="54" t="s">
        <v>7275</v>
      </c>
      <c r="I501" s="54" t="s">
        <v>7290</v>
      </c>
      <c r="AH501" s="54" t="s">
        <v>7278</v>
      </c>
      <c r="AI501" s="54" t="s">
        <v>7281</v>
      </c>
      <c r="AJ501" s="54" t="s">
        <v>7284</v>
      </c>
      <c r="AK501" s="54" t="s">
        <v>7287</v>
      </c>
      <c r="AL501" s="54" t="s">
        <v>7275</v>
      </c>
      <c r="AM501" s="54" t="s">
        <v>7290</v>
      </c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</row>
    <row r="502" spans="1:57" hidden="1">
      <c r="A502" s="52"/>
      <c r="B502" s="53" t="s">
        <v>12691</v>
      </c>
      <c r="C502" s="66">
        <v>118</v>
      </c>
      <c r="D502" s="54" t="s">
        <v>8480</v>
      </c>
      <c r="E502" s="54" t="s">
        <v>8483</v>
      </c>
      <c r="F502" s="54" t="s">
        <v>8486</v>
      </c>
      <c r="G502" s="54" t="s">
        <v>8489</v>
      </c>
      <c r="H502" s="54" t="s">
        <v>8477</v>
      </c>
      <c r="I502" s="54" t="s">
        <v>8492</v>
      </c>
      <c r="AN502" s="54" t="s">
        <v>8480</v>
      </c>
      <c r="AO502" s="54" t="s">
        <v>8483</v>
      </c>
      <c r="AP502" s="54" t="s">
        <v>8486</v>
      </c>
      <c r="AQ502" s="54" t="s">
        <v>8489</v>
      </c>
      <c r="AR502" s="54" t="s">
        <v>8477</v>
      </c>
      <c r="AS502" s="54" t="s">
        <v>8492</v>
      </c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</row>
    <row r="503" spans="1:57" hidden="1">
      <c r="A503" s="52"/>
      <c r="B503" s="53" t="s">
        <v>12692</v>
      </c>
      <c r="C503" s="66">
        <v>119</v>
      </c>
      <c r="D503" s="54" t="s">
        <v>9932</v>
      </c>
      <c r="E503" s="54" t="s">
        <v>9935</v>
      </c>
      <c r="F503" s="54" t="s">
        <v>9938</v>
      </c>
      <c r="G503" s="54" t="s">
        <v>9941</v>
      </c>
      <c r="H503" s="54" t="s">
        <v>9929</v>
      </c>
      <c r="I503" s="54" t="s">
        <v>9944</v>
      </c>
      <c r="AT503" s="54" t="s">
        <v>9932</v>
      </c>
      <c r="AU503" s="54" t="s">
        <v>9935</v>
      </c>
      <c r="AV503" s="54" t="s">
        <v>9938</v>
      </c>
      <c r="AW503" s="54" t="s">
        <v>9941</v>
      </c>
      <c r="AX503" s="54" t="s">
        <v>9929</v>
      </c>
      <c r="AY503" s="54" t="s">
        <v>9944</v>
      </c>
      <c r="AZ503" s="54"/>
      <c r="BA503" s="54"/>
      <c r="BB503" s="54"/>
      <c r="BC503" s="54"/>
      <c r="BD503" s="54"/>
      <c r="BE503" s="54"/>
    </row>
    <row r="504" spans="1:57" hidden="1">
      <c r="A504" s="52"/>
      <c r="B504" s="53" t="s">
        <v>12693</v>
      </c>
      <c r="C504" s="66">
        <v>120</v>
      </c>
      <c r="D504" s="54" t="s">
        <v>11384</v>
      </c>
      <c r="E504" s="54" t="s">
        <v>11387</v>
      </c>
      <c r="F504" s="54" t="s">
        <v>11390</v>
      </c>
      <c r="G504" s="54" t="s">
        <v>11393</v>
      </c>
      <c r="H504" s="54" t="s">
        <v>11381</v>
      </c>
      <c r="I504" s="54" t="s">
        <v>11396</v>
      </c>
      <c r="AZ504" s="54" t="s">
        <v>11384</v>
      </c>
      <c r="BA504" s="54" t="s">
        <v>11387</v>
      </c>
      <c r="BB504" s="54" t="s">
        <v>11390</v>
      </c>
      <c r="BC504" s="54" t="s">
        <v>11393</v>
      </c>
      <c r="BD504" s="54" t="s">
        <v>11381</v>
      </c>
      <c r="BE504" s="54" t="s">
        <v>11396</v>
      </c>
    </row>
    <row r="505" spans="1:57" hidden="1">
      <c r="A505" s="48" t="s">
        <v>12694</v>
      </c>
      <c r="B505" s="55"/>
      <c r="C505" s="66">
        <v>121</v>
      </c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</row>
    <row r="506" spans="1:57" hidden="1">
      <c r="A506" s="48"/>
      <c r="B506" s="53" t="s">
        <v>12695</v>
      </c>
      <c r="C506" s="66">
        <v>122</v>
      </c>
      <c r="D506" s="54" t="s">
        <v>286</v>
      </c>
      <c r="E506" s="54" t="s">
        <v>289</v>
      </c>
      <c r="F506" s="54" t="s">
        <v>292</v>
      </c>
      <c r="G506" s="54" t="s">
        <v>295</v>
      </c>
      <c r="H506" s="54" t="s">
        <v>283</v>
      </c>
      <c r="I506" s="54" t="s">
        <v>298</v>
      </c>
      <c r="J506" s="54" t="s">
        <v>1488</v>
      </c>
      <c r="K506" s="54" t="s">
        <v>1491</v>
      </c>
      <c r="L506" s="54" t="s">
        <v>1494</v>
      </c>
      <c r="M506" s="54" t="s">
        <v>1497</v>
      </c>
      <c r="N506" s="54" t="s">
        <v>1485</v>
      </c>
      <c r="O506" s="54" t="s">
        <v>1500</v>
      </c>
      <c r="P506" s="54" t="s">
        <v>2940</v>
      </c>
      <c r="Q506" s="54" t="s">
        <v>2943</v>
      </c>
      <c r="R506" s="54" t="s">
        <v>2946</v>
      </c>
      <c r="S506" s="54" t="s">
        <v>2949</v>
      </c>
      <c r="T506" s="54" t="s">
        <v>2937</v>
      </c>
      <c r="U506" s="54" t="s">
        <v>2952</v>
      </c>
      <c r="V506" s="54" t="s">
        <v>4392</v>
      </c>
      <c r="W506" s="54" t="s">
        <v>4395</v>
      </c>
      <c r="X506" s="54" t="s">
        <v>4398</v>
      </c>
      <c r="Y506" s="54" t="s">
        <v>4401</v>
      </c>
      <c r="Z506" s="54" t="s">
        <v>4389</v>
      </c>
      <c r="AA506" s="54" t="s">
        <v>4404</v>
      </c>
      <c r="AB506" s="54" t="s">
        <v>5844</v>
      </c>
      <c r="AC506" s="54" t="s">
        <v>5847</v>
      </c>
      <c r="AD506" s="54" t="s">
        <v>5850</v>
      </c>
      <c r="AE506" s="54" t="s">
        <v>5853</v>
      </c>
      <c r="AF506" s="54" t="s">
        <v>5841</v>
      </c>
      <c r="AG506" s="54" t="s">
        <v>5856</v>
      </c>
      <c r="AH506" s="54" t="s">
        <v>7296</v>
      </c>
      <c r="AI506" s="54" t="s">
        <v>7299</v>
      </c>
      <c r="AJ506" s="54" t="s">
        <v>7302</v>
      </c>
      <c r="AK506" s="54" t="s">
        <v>7305</v>
      </c>
      <c r="AL506" s="54" t="s">
        <v>7293</v>
      </c>
      <c r="AM506" s="54" t="s">
        <v>7308</v>
      </c>
      <c r="AN506" s="54" t="s">
        <v>8498</v>
      </c>
      <c r="AO506" s="54" t="s">
        <v>8501</v>
      </c>
      <c r="AP506" s="54" t="s">
        <v>8504</v>
      </c>
      <c r="AQ506" s="54" t="s">
        <v>8507</v>
      </c>
      <c r="AR506" s="54" t="s">
        <v>8495</v>
      </c>
      <c r="AS506" s="54" t="s">
        <v>8510</v>
      </c>
      <c r="AT506" s="54" t="s">
        <v>9950</v>
      </c>
      <c r="AU506" s="54" t="s">
        <v>9953</v>
      </c>
      <c r="AV506" s="54" t="s">
        <v>9956</v>
      </c>
      <c r="AW506" s="54" t="s">
        <v>9959</v>
      </c>
      <c r="AX506" s="54" t="s">
        <v>9947</v>
      </c>
      <c r="AY506" s="54" t="s">
        <v>9962</v>
      </c>
      <c r="AZ506" s="54" t="s">
        <v>11402</v>
      </c>
      <c r="BA506" s="54" t="s">
        <v>11405</v>
      </c>
      <c r="BB506" s="54" t="s">
        <v>11408</v>
      </c>
      <c r="BC506" s="54" t="s">
        <v>11411</v>
      </c>
      <c r="BD506" s="54" t="s">
        <v>11399</v>
      </c>
      <c r="BE506" s="54" t="s">
        <v>11414</v>
      </c>
    </row>
    <row r="507" spans="1:57" hidden="1">
      <c r="A507" s="52"/>
      <c r="B507" s="56" t="s">
        <v>12696</v>
      </c>
      <c r="C507" s="66">
        <v>123</v>
      </c>
      <c r="D507" s="54" t="s">
        <v>304</v>
      </c>
      <c r="E507" s="54" t="s">
        <v>307</v>
      </c>
      <c r="F507" s="54" t="s">
        <v>310</v>
      </c>
      <c r="G507" s="54" t="s">
        <v>313</v>
      </c>
      <c r="H507" s="54" t="s">
        <v>301</v>
      </c>
      <c r="I507" s="54" t="s">
        <v>316</v>
      </c>
      <c r="J507" s="54" t="s">
        <v>1506</v>
      </c>
      <c r="K507" s="54" t="s">
        <v>1509</v>
      </c>
      <c r="L507" s="54" t="s">
        <v>1512</v>
      </c>
      <c r="M507" s="54" t="s">
        <v>1765</v>
      </c>
      <c r="N507" s="54" t="s">
        <v>1503</v>
      </c>
      <c r="O507" s="54" t="s">
        <v>1768</v>
      </c>
      <c r="P507" s="54" t="s">
        <v>2958</v>
      </c>
      <c r="Q507" s="54" t="s">
        <v>2961</v>
      </c>
      <c r="R507" s="54" t="s">
        <v>2964</v>
      </c>
      <c r="S507" s="54" t="s">
        <v>2967</v>
      </c>
      <c r="T507" s="54" t="s">
        <v>2955</v>
      </c>
      <c r="U507" s="54" t="s">
        <v>2970</v>
      </c>
      <c r="V507" s="54" t="s">
        <v>4410</v>
      </c>
      <c r="W507" s="54" t="s">
        <v>4413</v>
      </c>
      <c r="X507" s="54" t="s">
        <v>4416</v>
      </c>
      <c r="Y507" s="54" t="s">
        <v>4419</v>
      </c>
      <c r="Z507" s="54" t="s">
        <v>4407</v>
      </c>
      <c r="AA507" s="54" t="s">
        <v>4422</v>
      </c>
      <c r="AB507" s="54" t="s">
        <v>5862</v>
      </c>
      <c r="AC507" s="54" t="s">
        <v>5865</v>
      </c>
      <c r="AD507" s="54" t="s">
        <v>5868</v>
      </c>
      <c r="AE507" s="54" t="s">
        <v>5871</v>
      </c>
      <c r="AF507" s="54" t="s">
        <v>5859</v>
      </c>
      <c r="AG507" s="54" t="s">
        <v>5874</v>
      </c>
      <c r="AH507" s="54" t="s">
        <v>7314</v>
      </c>
      <c r="AI507" s="54" t="s">
        <v>7317</v>
      </c>
      <c r="AJ507" s="54" t="s">
        <v>7320</v>
      </c>
      <c r="AK507" s="54" t="s">
        <v>7323</v>
      </c>
      <c r="AL507" s="54" t="s">
        <v>7311</v>
      </c>
      <c r="AM507" s="54" t="s">
        <v>7326</v>
      </c>
      <c r="AN507" s="54" t="s">
        <v>8766</v>
      </c>
      <c r="AO507" s="54" t="s">
        <v>8769</v>
      </c>
      <c r="AP507" s="54" t="s">
        <v>8772</v>
      </c>
      <c r="AQ507" s="54" t="s">
        <v>8775</v>
      </c>
      <c r="AR507" s="54" t="s">
        <v>8763</v>
      </c>
      <c r="AS507" s="54" t="s">
        <v>8778</v>
      </c>
      <c r="AT507" s="54" t="s">
        <v>9968</v>
      </c>
      <c r="AU507" s="54" t="s">
        <v>9971</v>
      </c>
      <c r="AV507" s="54" t="s">
        <v>9974</v>
      </c>
      <c r="AW507" s="54" t="s">
        <v>9977</v>
      </c>
      <c r="AX507" s="54" t="s">
        <v>9965</v>
      </c>
      <c r="AY507" s="54" t="s">
        <v>9980</v>
      </c>
      <c r="AZ507" s="54" t="s">
        <v>11420</v>
      </c>
      <c r="BA507" s="54" t="s">
        <v>11423</v>
      </c>
      <c r="BB507" s="54" t="s">
        <v>11426</v>
      </c>
      <c r="BC507" s="54" t="s">
        <v>11429</v>
      </c>
      <c r="BD507" s="54" t="s">
        <v>11417</v>
      </c>
      <c r="BE507" s="54" t="s">
        <v>11432</v>
      </c>
    </row>
    <row r="508" spans="1:57" hidden="1">
      <c r="A508" s="52"/>
      <c r="B508" s="56" t="s">
        <v>12697</v>
      </c>
      <c r="C508" s="66">
        <v>124</v>
      </c>
      <c r="D508" s="54" t="s">
        <v>322</v>
      </c>
      <c r="E508" s="54" t="s">
        <v>325</v>
      </c>
      <c r="F508" s="54" t="s">
        <v>328</v>
      </c>
      <c r="G508" s="54" t="s">
        <v>331</v>
      </c>
      <c r="H508" s="54" t="s">
        <v>319</v>
      </c>
      <c r="I508" s="54" t="s">
        <v>334</v>
      </c>
      <c r="J508" s="54" t="s">
        <v>1774</v>
      </c>
      <c r="K508" s="54" t="s">
        <v>1777</v>
      </c>
      <c r="L508" s="54" t="s">
        <v>1780</v>
      </c>
      <c r="M508" s="54" t="s">
        <v>1783</v>
      </c>
      <c r="N508" s="54" t="s">
        <v>1771</v>
      </c>
      <c r="O508" s="54" t="s">
        <v>1786</v>
      </c>
      <c r="P508" s="54" t="s">
        <v>2976</v>
      </c>
      <c r="Q508" s="54" t="s">
        <v>2979</v>
      </c>
      <c r="R508" s="54" t="s">
        <v>2982</v>
      </c>
      <c r="S508" s="54" t="s">
        <v>2985</v>
      </c>
      <c r="T508" s="54" t="s">
        <v>2973</v>
      </c>
      <c r="U508" s="54" t="s">
        <v>2988</v>
      </c>
      <c r="V508" s="54" t="s">
        <v>4428</v>
      </c>
      <c r="W508" s="54" t="s">
        <v>4431</v>
      </c>
      <c r="X508" s="54" t="s">
        <v>4434</v>
      </c>
      <c r="Y508" s="54" t="s">
        <v>4437</v>
      </c>
      <c r="Z508" s="54" t="s">
        <v>4425</v>
      </c>
      <c r="AA508" s="54" t="s">
        <v>4440</v>
      </c>
      <c r="AB508" s="54" t="s">
        <v>5880</v>
      </c>
      <c r="AC508" s="54" t="s">
        <v>5883</v>
      </c>
      <c r="AD508" s="54" t="s">
        <v>5886</v>
      </c>
      <c r="AE508" s="54" t="s">
        <v>5889</v>
      </c>
      <c r="AF508" s="54" t="s">
        <v>5877</v>
      </c>
      <c r="AG508" s="54" t="s">
        <v>5892</v>
      </c>
      <c r="AH508" s="54" t="s">
        <v>7332</v>
      </c>
      <c r="AI508" s="54" t="s">
        <v>7335</v>
      </c>
      <c r="AJ508" s="54" t="s">
        <v>7338</v>
      </c>
      <c r="AK508" s="54" t="s">
        <v>7341</v>
      </c>
      <c r="AL508" s="54" t="s">
        <v>7329</v>
      </c>
      <c r="AM508" s="54" t="s">
        <v>7344</v>
      </c>
      <c r="AN508" s="54" t="s">
        <v>8784</v>
      </c>
      <c r="AO508" s="54" t="s">
        <v>8787</v>
      </c>
      <c r="AP508" s="54" t="s">
        <v>8790</v>
      </c>
      <c r="AQ508" s="54" t="s">
        <v>8793</v>
      </c>
      <c r="AR508" s="54" t="s">
        <v>8781</v>
      </c>
      <c r="AS508" s="54" t="s">
        <v>8796</v>
      </c>
      <c r="AT508" s="54" t="s">
        <v>9986</v>
      </c>
      <c r="AU508" s="54" t="s">
        <v>9989</v>
      </c>
      <c r="AV508" s="54" t="s">
        <v>9992</v>
      </c>
      <c r="AW508" s="54" t="s">
        <v>9995</v>
      </c>
      <c r="AX508" s="54" t="s">
        <v>9983</v>
      </c>
      <c r="AY508" s="54" t="s">
        <v>9998</v>
      </c>
      <c r="AZ508" s="54" t="s">
        <v>11438</v>
      </c>
      <c r="BA508" s="54" t="s">
        <v>11441</v>
      </c>
      <c r="BB508" s="54" t="s">
        <v>11444</v>
      </c>
      <c r="BC508" s="54" t="s">
        <v>11447</v>
      </c>
      <c r="BD508" s="54" t="s">
        <v>11435</v>
      </c>
      <c r="BE508" s="54" t="s">
        <v>11450</v>
      </c>
    </row>
    <row r="509" spans="1:57" hidden="1">
      <c r="A509" s="52"/>
      <c r="B509" s="57" t="s">
        <v>12698</v>
      </c>
      <c r="C509" s="66">
        <v>125</v>
      </c>
      <c r="D509" s="54" t="s">
        <v>340</v>
      </c>
      <c r="E509" s="54" t="s">
        <v>343</v>
      </c>
      <c r="F509" s="54" t="s">
        <v>346</v>
      </c>
      <c r="G509" s="54" t="s">
        <v>349</v>
      </c>
      <c r="H509" s="54" t="s">
        <v>337</v>
      </c>
      <c r="I509" s="54" t="s">
        <v>352</v>
      </c>
      <c r="J509" s="54" t="s">
        <v>1792</v>
      </c>
      <c r="K509" s="54" t="s">
        <v>1795</v>
      </c>
      <c r="L509" s="54" t="s">
        <v>1798</v>
      </c>
      <c r="M509" s="54" t="s">
        <v>1801</v>
      </c>
      <c r="N509" s="54" t="s">
        <v>1789</v>
      </c>
      <c r="O509" s="54" t="s">
        <v>1804</v>
      </c>
      <c r="P509" s="54" t="s">
        <v>2994</v>
      </c>
      <c r="Q509" s="54" t="s">
        <v>2997</v>
      </c>
      <c r="R509" s="54" t="s">
        <v>3000</v>
      </c>
      <c r="S509" s="54" t="s">
        <v>3003</v>
      </c>
      <c r="T509" s="54" t="s">
        <v>2991</v>
      </c>
      <c r="U509" s="54" t="s">
        <v>3006</v>
      </c>
      <c r="V509" s="54" t="s">
        <v>4446</v>
      </c>
      <c r="W509" s="54" t="s">
        <v>4449</v>
      </c>
      <c r="X509" s="54" t="s">
        <v>4452</v>
      </c>
      <c r="Y509" s="54" t="s">
        <v>4455</v>
      </c>
      <c r="Z509" s="54" t="s">
        <v>4443</v>
      </c>
      <c r="AA509" s="54" t="s">
        <v>4458</v>
      </c>
      <c r="AB509" s="54" t="s">
        <v>5898</v>
      </c>
      <c r="AC509" s="54" t="s">
        <v>5901</v>
      </c>
      <c r="AD509" s="54" t="s">
        <v>5904</v>
      </c>
      <c r="AE509" s="54" t="s">
        <v>5907</v>
      </c>
      <c r="AF509" s="54" t="s">
        <v>5895</v>
      </c>
      <c r="AG509" s="54" t="s">
        <v>5910</v>
      </c>
      <c r="AH509" s="54" t="s">
        <v>7350</v>
      </c>
      <c r="AI509" s="54" t="s">
        <v>7353</v>
      </c>
      <c r="AJ509" s="54" t="s">
        <v>7356</v>
      </c>
      <c r="AK509" s="54" t="s">
        <v>7359</v>
      </c>
      <c r="AL509" s="54" t="s">
        <v>7347</v>
      </c>
      <c r="AM509" s="54" t="s">
        <v>7362</v>
      </c>
      <c r="AN509" s="54" t="s">
        <v>8802</v>
      </c>
      <c r="AO509" s="54" t="s">
        <v>8805</v>
      </c>
      <c r="AP509" s="54" t="s">
        <v>8808</v>
      </c>
      <c r="AQ509" s="54" t="s">
        <v>8811</v>
      </c>
      <c r="AR509" s="54" t="s">
        <v>8799</v>
      </c>
      <c r="AS509" s="54" t="s">
        <v>8814</v>
      </c>
      <c r="AT509" s="54" t="s">
        <v>10004</v>
      </c>
      <c r="AU509" s="54" t="s">
        <v>10007</v>
      </c>
      <c r="AV509" s="54" t="s">
        <v>10010</v>
      </c>
      <c r="AW509" s="54" t="s">
        <v>10263</v>
      </c>
      <c r="AX509" s="54" t="s">
        <v>10001</v>
      </c>
      <c r="AY509" s="54" t="s">
        <v>10266</v>
      </c>
      <c r="AZ509" s="54" t="s">
        <v>11456</v>
      </c>
      <c r="BA509" s="54" t="s">
        <v>11459</v>
      </c>
      <c r="BB509" s="54" t="s">
        <v>11462</v>
      </c>
      <c r="BC509" s="54" t="s">
        <v>11465</v>
      </c>
      <c r="BD509" s="54" t="s">
        <v>11453</v>
      </c>
      <c r="BE509" s="54" t="s">
        <v>11468</v>
      </c>
    </row>
    <row r="510" spans="1:57" hidden="1">
      <c r="A510" s="52"/>
      <c r="B510" s="57" t="s">
        <v>12699</v>
      </c>
      <c r="C510" s="66">
        <v>126</v>
      </c>
      <c r="D510" s="54" t="s">
        <v>358</v>
      </c>
      <c r="E510" s="54" t="s">
        <v>361</v>
      </c>
      <c r="F510" s="54" t="s">
        <v>364</v>
      </c>
      <c r="G510" s="54" t="s">
        <v>367</v>
      </c>
      <c r="H510" s="54" t="s">
        <v>355</v>
      </c>
      <c r="I510" s="54" t="s">
        <v>370</v>
      </c>
      <c r="J510" s="54" t="s">
        <v>1810</v>
      </c>
      <c r="K510" s="54" t="s">
        <v>1813</v>
      </c>
      <c r="L510" s="54" t="s">
        <v>1816</v>
      </c>
      <c r="M510" s="54" t="s">
        <v>1819</v>
      </c>
      <c r="N510" s="54" t="s">
        <v>1807</v>
      </c>
      <c r="O510" s="54" t="s">
        <v>1822</v>
      </c>
      <c r="P510" s="54" t="s">
        <v>3012</v>
      </c>
      <c r="Q510" s="54" t="s">
        <v>3265</v>
      </c>
      <c r="R510" s="54" t="s">
        <v>3268</v>
      </c>
      <c r="S510" s="54" t="s">
        <v>3271</v>
      </c>
      <c r="T510" s="54" t="s">
        <v>3009</v>
      </c>
      <c r="U510" s="54" t="s">
        <v>3274</v>
      </c>
      <c r="V510" s="54" t="s">
        <v>4464</v>
      </c>
      <c r="W510" s="54" t="s">
        <v>4467</v>
      </c>
      <c r="X510" s="54" t="s">
        <v>4470</v>
      </c>
      <c r="Y510" s="54" t="s">
        <v>4473</v>
      </c>
      <c r="Z510" s="54" t="s">
        <v>4461</v>
      </c>
      <c r="AA510" s="54" t="s">
        <v>4476</v>
      </c>
      <c r="AB510" s="54" t="s">
        <v>5916</v>
      </c>
      <c r="AC510" s="54" t="s">
        <v>5919</v>
      </c>
      <c r="AD510" s="54" t="s">
        <v>5922</v>
      </c>
      <c r="AE510" s="54" t="s">
        <v>5925</v>
      </c>
      <c r="AF510" s="54" t="s">
        <v>5913</v>
      </c>
      <c r="AG510" s="54" t="s">
        <v>5928</v>
      </c>
      <c r="AH510" s="54" t="s">
        <v>7368</v>
      </c>
      <c r="AI510" s="54" t="s">
        <v>7371</v>
      </c>
      <c r="AJ510" s="54" t="s">
        <v>7374</v>
      </c>
      <c r="AK510" s="54" t="s">
        <v>7377</v>
      </c>
      <c r="AL510" s="54" t="s">
        <v>7365</v>
      </c>
      <c r="AM510" s="54" t="s">
        <v>7380</v>
      </c>
      <c r="AN510" s="54" t="s">
        <v>8820</v>
      </c>
      <c r="AO510" s="54" t="s">
        <v>8823</v>
      </c>
      <c r="AP510" s="54" t="s">
        <v>8826</v>
      </c>
      <c r="AQ510" s="54" t="s">
        <v>8829</v>
      </c>
      <c r="AR510" s="54" t="s">
        <v>8817</v>
      </c>
      <c r="AS510" s="54" t="s">
        <v>8832</v>
      </c>
      <c r="AT510" s="54" t="s">
        <v>10272</v>
      </c>
      <c r="AU510" s="54" t="s">
        <v>10275</v>
      </c>
      <c r="AV510" s="54" t="s">
        <v>10278</v>
      </c>
      <c r="AW510" s="54" t="s">
        <v>10281</v>
      </c>
      <c r="AX510" s="54" t="s">
        <v>10269</v>
      </c>
      <c r="AY510" s="54" t="s">
        <v>10284</v>
      </c>
      <c r="AZ510" s="54" t="s">
        <v>11474</v>
      </c>
      <c r="BA510" s="54" t="s">
        <v>11477</v>
      </c>
      <c r="BB510" s="54" t="s">
        <v>11480</v>
      </c>
      <c r="BC510" s="54" t="s">
        <v>11483</v>
      </c>
      <c r="BD510" s="54" t="s">
        <v>11471</v>
      </c>
      <c r="BE510" s="54" t="s">
        <v>11486</v>
      </c>
    </row>
    <row r="511" spans="1:57" hidden="1">
      <c r="A511" s="52"/>
      <c r="B511" s="56" t="s">
        <v>12700</v>
      </c>
      <c r="C511" s="66">
        <v>127</v>
      </c>
      <c r="D511" s="54" t="s">
        <v>376</v>
      </c>
      <c r="E511" s="54" t="s">
        <v>379</v>
      </c>
      <c r="F511" s="54" t="s">
        <v>382</v>
      </c>
      <c r="G511" s="54" t="s">
        <v>385</v>
      </c>
      <c r="H511" s="54" t="s">
        <v>373</v>
      </c>
      <c r="I511" s="54" t="s">
        <v>388</v>
      </c>
      <c r="J511" s="54" t="s">
        <v>1828</v>
      </c>
      <c r="K511" s="54" t="s">
        <v>1831</v>
      </c>
      <c r="L511" s="54" t="s">
        <v>1834</v>
      </c>
      <c r="M511" s="54" t="s">
        <v>1837</v>
      </c>
      <c r="N511" s="54" t="s">
        <v>1825</v>
      </c>
      <c r="O511" s="54" t="s">
        <v>1840</v>
      </c>
      <c r="P511" s="54" t="s">
        <v>3280</v>
      </c>
      <c r="Q511" s="54" t="s">
        <v>3283</v>
      </c>
      <c r="R511" s="54" t="s">
        <v>3286</v>
      </c>
      <c r="S511" s="54" t="s">
        <v>3289</v>
      </c>
      <c r="T511" s="54" t="s">
        <v>3277</v>
      </c>
      <c r="U511" s="54" t="s">
        <v>3292</v>
      </c>
      <c r="V511" s="54" t="s">
        <v>4482</v>
      </c>
      <c r="W511" s="54" t="s">
        <v>4485</v>
      </c>
      <c r="X511" s="54" t="s">
        <v>4488</v>
      </c>
      <c r="Y511" s="54" t="s">
        <v>4491</v>
      </c>
      <c r="Z511" s="54" t="s">
        <v>4479</v>
      </c>
      <c r="AA511" s="54" t="s">
        <v>4494</v>
      </c>
      <c r="AB511" s="54" t="s">
        <v>5934</v>
      </c>
      <c r="AC511" s="54" t="s">
        <v>5937</v>
      </c>
      <c r="AD511" s="54" t="s">
        <v>5940</v>
      </c>
      <c r="AE511" s="54" t="s">
        <v>5943</v>
      </c>
      <c r="AF511" s="54" t="s">
        <v>5931</v>
      </c>
      <c r="AG511" s="54" t="s">
        <v>5946</v>
      </c>
      <c r="AH511" s="54" t="s">
        <v>7386</v>
      </c>
      <c r="AI511" s="54" t="s">
        <v>7389</v>
      </c>
      <c r="AJ511" s="54" t="s">
        <v>7392</v>
      </c>
      <c r="AK511" s="54" t="s">
        <v>7395</v>
      </c>
      <c r="AL511" s="54" t="s">
        <v>7383</v>
      </c>
      <c r="AM511" s="54" t="s">
        <v>7398</v>
      </c>
      <c r="AN511" s="54" t="s">
        <v>8838</v>
      </c>
      <c r="AO511" s="54" t="s">
        <v>8841</v>
      </c>
      <c r="AP511" s="54" t="s">
        <v>8844</v>
      </c>
      <c r="AQ511" s="54" t="s">
        <v>8847</v>
      </c>
      <c r="AR511" s="54" t="s">
        <v>8835</v>
      </c>
      <c r="AS511" s="54" t="s">
        <v>8850</v>
      </c>
      <c r="AT511" s="54" t="s">
        <v>10290</v>
      </c>
      <c r="AU511" s="54" t="s">
        <v>10293</v>
      </c>
      <c r="AV511" s="54" t="s">
        <v>10296</v>
      </c>
      <c r="AW511" s="54" t="s">
        <v>10299</v>
      </c>
      <c r="AX511" s="54" t="s">
        <v>10287</v>
      </c>
      <c r="AY511" s="54" t="s">
        <v>10302</v>
      </c>
      <c r="AZ511" s="54" t="s">
        <v>11492</v>
      </c>
      <c r="BA511" s="54" t="s">
        <v>11495</v>
      </c>
      <c r="BB511" s="54" t="s">
        <v>11498</v>
      </c>
      <c r="BC511" s="54" t="s">
        <v>11501</v>
      </c>
      <c r="BD511" s="54" t="s">
        <v>11489</v>
      </c>
      <c r="BE511" s="54" t="s">
        <v>11504</v>
      </c>
    </row>
    <row r="512" spans="1:57" hidden="1">
      <c r="A512" s="52"/>
      <c r="B512" s="57" t="s">
        <v>12701</v>
      </c>
      <c r="C512" s="66">
        <v>128</v>
      </c>
      <c r="D512" s="54" t="s">
        <v>394</v>
      </c>
      <c r="E512" s="54" t="s">
        <v>397</v>
      </c>
      <c r="F512" s="54" t="s">
        <v>400</v>
      </c>
      <c r="G512" s="54" t="s">
        <v>403</v>
      </c>
      <c r="H512" s="54" t="s">
        <v>391</v>
      </c>
      <c r="I512" s="54" t="s">
        <v>406</v>
      </c>
      <c r="J512" s="54" t="s">
        <v>1846</v>
      </c>
      <c r="K512" s="54" t="s">
        <v>1849</v>
      </c>
      <c r="L512" s="54" t="s">
        <v>1852</v>
      </c>
      <c r="M512" s="54" t="s">
        <v>1855</v>
      </c>
      <c r="N512" s="54" t="s">
        <v>1843</v>
      </c>
      <c r="O512" s="54" t="s">
        <v>1858</v>
      </c>
      <c r="P512" s="54" t="s">
        <v>3298</v>
      </c>
      <c r="Q512" s="54" t="s">
        <v>3301</v>
      </c>
      <c r="R512" s="54" t="s">
        <v>3304</v>
      </c>
      <c r="S512" s="54" t="s">
        <v>3307</v>
      </c>
      <c r="T512" s="54" t="s">
        <v>3295</v>
      </c>
      <c r="U512" s="54" t="s">
        <v>3310</v>
      </c>
      <c r="V512" s="54" t="s">
        <v>4500</v>
      </c>
      <c r="W512" s="54" t="s">
        <v>4503</v>
      </c>
      <c r="X512" s="54" t="s">
        <v>4506</v>
      </c>
      <c r="Y512" s="54" t="s">
        <v>4509</v>
      </c>
      <c r="Z512" s="54" t="s">
        <v>4497</v>
      </c>
      <c r="AA512" s="54" t="s">
        <v>4512</v>
      </c>
      <c r="AB512" s="54" t="s">
        <v>5952</v>
      </c>
      <c r="AC512" s="54" t="s">
        <v>5955</v>
      </c>
      <c r="AD512" s="54" t="s">
        <v>5958</v>
      </c>
      <c r="AE512" s="54" t="s">
        <v>5961</v>
      </c>
      <c r="AF512" s="54" t="s">
        <v>5949</v>
      </c>
      <c r="AG512" s="54" t="s">
        <v>5964</v>
      </c>
      <c r="AH512" s="54" t="s">
        <v>7404</v>
      </c>
      <c r="AI512" s="54" t="s">
        <v>7407</v>
      </c>
      <c r="AJ512" s="54" t="s">
        <v>7410</v>
      </c>
      <c r="AK512" s="54" t="s">
        <v>7413</v>
      </c>
      <c r="AL512" s="54" t="s">
        <v>7401</v>
      </c>
      <c r="AM512" s="54" t="s">
        <v>7416</v>
      </c>
      <c r="AN512" s="54" t="s">
        <v>8856</v>
      </c>
      <c r="AO512" s="54" t="s">
        <v>8859</v>
      </c>
      <c r="AP512" s="54" t="s">
        <v>8862</v>
      </c>
      <c r="AQ512" s="54" t="s">
        <v>8865</v>
      </c>
      <c r="AR512" s="54" t="s">
        <v>8853</v>
      </c>
      <c r="AS512" s="54" t="s">
        <v>8868</v>
      </c>
      <c r="AT512" s="54" t="s">
        <v>10308</v>
      </c>
      <c r="AU512" s="54" t="s">
        <v>10311</v>
      </c>
      <c r="AV512" s="54" t="s">
        <v>10314</v>
      </c>
      <c r="AW512" s="54" t="s">
        <v>10317</v>
      </c>
      <c r="AX512" s="54" t="s">
        <v>10305</v>
      </c>
      <c r="AY512" s="54" t="s">
        <v>10320</v>
      </c>
      <c r="AZ512" s="54" t="s">
        <v>11510</v>
      </c>
      <c r="BA512" s="54" t="s">
        <v>11763</v>
      </c>
      <c r="BB512" s="54" t="s">
        <v>11766</v>
      </c>
      <c r="BC512" s="54" t="s">
        <v>11769</v>
      </c>
      <c r="BD512" s="54" t="s">
        <v>11507</v>
      </c>
      <c r="BE512" s="54" t="s">
        <v>11772</v>
      </c>
    </row>
    <row r="513" spans="1:57" hidden="1">
      <c r="A513" s="52"/>
      <c r="B513" s="57" t="s">
        <v>12702</v>
      </c>
      <c r="C513" s="66">
        <v>129</v>
      </c>
      <c r="D513" s="54" t="s">
        <v>412</v>
      </c>
      <c r="E513" s="54" t="s">
        <v>415</v>
      </c>
      <c r="F513" s="54" t="s">
        <v>418</v>
      </c>
      <c r="G513" s="54" t="s">
        <v>421</v>
      </c>
      <c r="H513" s="54" t="s">
        <v>409</v>
      </c>
      <c r="I513" s="54" t="s">
        <v>424</v>
      </c>
      <c r="J513" s="54" t="s">
        <v>1864</v>
      </c>
      <c r="K513" s="54" t="s">
        <v>1867</v>
      </c>
      <c r="L513" s="54" t="s">
        <v>1870</v>
      </c>
      <c r="M513" s="54" t="s">
        <v>1873</v>
      </c>
      <c r="N513" s="54" t="s">
        <v>1861</v>
      </c>
      <c r="O513" s="54" t="s">
        <v>1876</v>
      </c>
      <c r="P513" s="54" t="s">
        <v>3316</v>
      </c>
      <c r="Q513" s="54" t="s">
        <v>3319</v>
      </c>
      <c r="R513" s="54" t="s">
        <v>3322</v>
      </c>
      <c r="S513" s="54" t="s">
        <v>3325</v>
      </c>
      <c r="T513" s="54" t="s">
        <v>3313</v>
      </c>
      <c r="U513" s="54" t="s">
        <v>3328</v>
      </c>
      <c r="V513" s="54" t="s">
        <v>4768</v>
      </c>
      <c r="W513" s="54" t="s">
        <v>4771</v>
      </c>
      <c r="X513" s="54" t="s">
        <v>4774</v>
      </c>
      <c r="Y513" s="54" t="s">
        <v>4777</v>
      </c>
      <c r="Z513" s="54" t="s">
        <v>4765</v>
      </c>
      <c r="AA513" s="54" t="s">
        <v>4780</v>
      </c>
      <c r="AB513" s="54" t="s">
        <v>5970</v>
      </c>
      <c r="AC513" s="54" t="s">
        <v>5973</v>
      </c>
      <c r="AD513" s="54" t="s">
        <v>5976</v>
      </c>
      <c r="AE513" s="54" t="s">
        <v>5979</v>
      </c>
      <c r="AF513" s="54" t="s">
        <v>5967</v>
      </c>
      <c r="AG513" s="54" t="s">
        <v>5982</v>
      </c>
      <c r="AH513" s="54" t="s">
        <v>7422</v>
      </c>
      <c r="AI513" s="54" t="s">
        <v>7425</v>
      </c>
      <c r="AJ513" s="54" t="s">
        <v>7428</v>
      </c>
      <c r="AK513" s="54" t="s">
        <v>7431</v>
      </c>
      <c r="AL513" s="54" t="s">
        <v>7419</v>
      </c>
      <c r="AM513" s="54" t="s">
        <v>7434</v>
      </c>
      <c r="AN513" s="54" t="s">
        <v>8874</v>
      </c>
      <c r="AO513" s="54" t="s">
        <v>8877</v>
      </c>
      <c r="AP513" s="54" t="s">
        <v>8880</v>
      </c>
      <c r="AQ513" s="54" t="s">
        <v>8883</v>
      </c>
      <c r="AR513" s="54" t="s">
        <v>8871</v>
      </c>
      <c r="AS513" s="54" t="s">
        <v>8886</v>
      </c>
      <c r="AT513" s="54" t="s">
        <v>10326</v>
      </c>
      <c r="AU513" s="54" t="s">
        <v>10329</v>
      </c>
      <c r="AV513" s="54" t="s">
        <v>10332</v>
      </c>
      <c r="AW513" s="54" t="s">
        <v>10335</v>
      </c>
      <c r="AX513" s="54" t="s">
        <v>10323</v>
      </c>
      <c r="AY513" s="54" t="s">
        <v>10338</v>
      </c>
      <c r="AZ513" s="54" t="s">
        <v>11778</v>
      </c>
      <c r="BA513" s="54" t="s">
        <v>11781</v>
      </c>
      <c r="BB513" s="54" t="s">
        <v>11784</v>
      </c>
      <c r="BC513" s="54" t="s">
        <v>11787</v>
      </c>
      <c r="BD513" s="54" t="s">
        <v>11775</v>
      </c>
      <c r="BE513" s="54" t="s">
        <v>11790</v>
      </c>
    </row>
    <row r="514" spans="1:57" hidden="1">
      <c r="A514" s="52"/>
      <c r="B514" s="53" t="s">
        <v>12703</v>
      </c>
      <c r="C514" s="66">
        <v>130</v>
      </c>
      <c r="D514" s="54" t="s">
        <v>430</v>
      </c>
      <c r="E514" s="54" t="s">
        <v>433</v>
      </c>
      <c r="F514" s="54" t="s">
        <v>436</v>
      </c>
      <c r="G514" s="54" t="s">
        <v>439</v>
      </c>
      <c r="H514" s="54" t="s">
        <v>427</v>
      </c>
      <c r="I514" s="54" t="s">
        <v>442</v>
      </c>
      <c r="J514" s="54" t="s">
        <v>1882</v>
      </c>
      <c r="K514" s="54" t="s">
        <v>1885</v>
      </c>
      <c r="L514" s="54" t="s">
        <v>1888</v>
      </c>
      <c r="M514" s="54" t="s">
        <v>1891</v>
      </c>
      <c r="N514" s="54" t="s">
        <v>1879</v>
      </c>
      <c r="O514" s="54" t="s">
        <v>1894</v>
      </c>
      <c r="P514" s="54" t="s">
        <v>3334</v>
      </c>
      <c r="Q514" s="54" t="s">
        <v>3337</v>
      </c>
      <c r="R514" s="54" t="s">
        <v>3340</v>
      </c>
      <c r="S514" s="54" t="s">
        <v>3343</v>
      </c>
      <c r="T514" s="54" t="s">
        <v>3331</v>
      </c>
      <c r="U514" s="54" t="s">
        <v>3346</v>
      </c>
      <c r="V514" s="54" t="s">
        <v>4786</v>
      </c>
      <c r="W514" s="54" t="s">
        <v>4789</v>
      </c>
      <c r="X514" s="54" t="s">
        <v>4792</v>
      </c>
      <c r="Y514" s="54" t="s">
        <v>4795</v>
      </c>
      <c r="Z514" s="54" t="s">
        <v>4783</v>
      </c>
      <c r="AA514" s="54" t="s">
        <v>4798</v>
      </c>
      <c r="AB514" s="54" t="s">
        <v>5988</v>
      </c>
      <c r="AC514" s="54" t="s">
        <v>5991</v>
      </c>
      <c r="AD514" s="54" t="s">
        <v>5994</v>
      </c>
      <c r="AE514" s="54" t="s">
        <v>5997</v>
      </c>
      <c r="AF514" s="54" t="s">
        <v>5985</v>
      </c>
      <c r="AG514" s="54" t="s">
        <v>6000</v>
      </c>
      <c r="AH514" s="54" t="s">
        <v>7440</v>
      </c>
      <c r="AI514" s="54" t="s">
        <v>7443</v>
      </c>
      <c r="AJ514" s="54" t="s">
        <v>7446</v>
      </c>
      <c r="AK514" s="54" t="s">
        <v>7449</v>
      </c>
      <c r="AL514" s="54" t="s">
        <v>7437</v>
      </c>
      <c r="AM514" s="54" t="s">
        <v>7452</v>
      </c>
      <c r="AN514" s="54" t="s">
        <v>8892</v>
      </c>
      <c r="AO514" s="54" t="s">
        <v>8895</v>
      </c>
      <c r="AP514" s="54" t="s">
        <v>8898</v>
      </c>
      <c r="AQ514" s="54" t="s">
        <v>8901</v>
      </c>
      <c r="AR514" s="54" t="s">
        <v>8889</v>
      </c>
      <c r="AS514" s="54" t="s">
        <v>8904</v>
      </c>
      <c r="AT514" s="54" t="s">
        <v>10344</v>
      </c>
      <c r="AU514" s="54" t="s">
        <v>10347</v>
      </c>
      <c r="AV514" s="54" t="s">
        <v>10350</v>
      </c>
      <c r="AW514" s="54" t="s">
        <v>10353</v>
      </c>
      <c r="AX514" s="54" t="s">
        <v>10341</v>
      </c>
      <c r="AY514" s="54" t="s">
        <v>10356</v>
      </c>
      <c r="AZ514" s="54" t="s">
        <v>11796</v>
      </c>
      <c r="BA514" s="54" t="s">
        <v>11799</v>
      </c>
      <c r="BB514" s="54" t="s">
        <v>11802</v>
      </c>
      <c r="BC514" s="54" t="s">
        <v>11805</v>
      </c>
      <c r="BD514" s="54" t="s">
        <v>11793</v>
      </c>
      <c r="BE514" s="54" t="s">
        <v>11808</v>
      </c>
    </row>
    <row r="515" spans="1:57" hidden="1">
      <c r="A515" s="48" t="s">
        <v>12704</v>
      </c>
      <c r="B515" s="55"/>
      <c r="C515" s="66">
        <v>131</v>
      </c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</row>
    <row r="516" spans="1:57" hidden="1">
      <c r="A516" s="58"/>
      <c r="B516" s="53" t="s">
        <v>12705</v>
      </c>
      <c r="C516" s="66">
        <v>132</v>
      </c>
      <c r="D516" s="54" t="s">
        <v>448</v>
      </c>
      <c r="E516" s="54" t="s">
        <v>451</v>
      </c>
      <c r="F516" s="54" t="s">
        <v>454</v>
      </c>
      <c r="G516" s="54" t="s">
        <v>457</v>
      </c>
      <c r="H516" s="54" t="s">
        <v>445</v>
      </c>
      <c r="I516" s="54" t="s">
        <v>460</v>
      </c>
      <c r="J516" s="54" t="s">
        <v>1900</v>
      </c>
      <c r="K516" s="54" t="s">
        <v>1903</v>
      </c>
      <c r="L516" s="54" t="s">
        <v>1906</v>
      </c>
      <c r="M516" s="54" t="s">
        <v>1909</v>
      </c>
      <c r="N516" s="54" t="s">
        <v>1897</v>
      </c>
      <c r="O516" s="54" t="s">
        <v>1912</v>
      </c>
      <c r="P516" s="54" t="s">
        <v>3352</v>
      </c>
      <c r="Q516" s="54" t="s">
        <v>3355</v>
      </c>
      <c r="R516" s="54" t="s">
        <v>3358</v>
      </c>
      <c r="S516" s="54" t="s">
        <v>3361</v>
      </c>
      <c r="T516" s="54" t="s">
        <v>3349</v>
      </c>
      <c r="U516" s="54" t="s">
        <v>3364</v>
      </c>
      <c r="V516" s="54" t="s">
        <v>4804</v>
      </c>
      <c r="W516" s="54" t="s">
        <v>4807</v>
      </c>
      <c r="X516" s="54" t="s">
        <v>4810</v>
      </c>
      <c r="Y516" s="54" t="s">
        <v>4813</v>
      </c>
      <c r="Z516" s="54" t="s">
        <v>4801</v>
      </c>
      <c r="AA516" s="54" t="s">
        <v>4816</v>
      </c>
      <c r="AB516" s="54" t="s">
        <v>6006</v>
      </c>
      <c r="AC516" s="54" t="s">
        <v>6009</v>
      </c>
      <c r="AD516" s="54" t="s">
        <v>6012</v>
      </c>
      <c r="AE516" s="54" t="s">
        <v>6265</v>
      </c>
      <c r="AF516" s="54" t="s">
        <v>6003</v>
      </c>
      <c r="AG516" s="54" t="s">
        <v>6268</v>
      </c>
      <c r="AH516" s="54" t="s">
        <v>7458</v>
      </c>
      <c r="AI516" s="54" t="s">
        <v>7461</v>
      </c>
      <c r="AJ516" s="54" t="s">
        <v>7464</v>
      </c>
      <c r="AK516" s="54" t="s">
        <v>7467</v>
      </c>
      <c r="AL516" s="54" t="s">
        <v>7455</v>
      </c>
      <c r="AM516" s="54" t="s">
        <v>7470</v>
      </c>
      <c r="AN516" s="54" t="s">
        <v>8910</v>
      </c>
      <c r="AO516" s="54" t="s">
        <v>8913</v>
      </c>
      <c r="AP516" s="54" t="s">
        <v>8916</v>
      </c>
      <c r="AQ516" s="54" t="s">
        <v>8919</v>
      </c>
      <c r="AR516" s="54" t="s">
        <v>8907</v>
      </c>
      <c r="AS516" s="54" t="s">
        <v>8922</v>
      </c>
      <c r="AT516" s="54" t="s">
        <v>10362</v>
      </c>
      <c r="AU516" s="54" t="s">
        <v>10365</v>
      </c>
      <c r="AV516" s="54" t="s">
        <v>10368</v>
      </c>
      <c r="AW516" s="54" t="s">
        <v>10371</v>
      </c>
      <c r="AX516" s="54" t="s">
        <v>10359</v>
      </c>
      <c r="AY516" s="54" t="s">
        <v>10374</v>
      </c>
      <c r="AZ516" s="54" t="s">
        <v>11814</v>
      </c>
      <c r="BA516" s="54" t="s">
        <v>11817</v>
      </c>
      <c r="BB516" s="54" t="s">
        <v>11820</v>
      </c>
      <c r="BC516" s="54" t="s">
        <v>11823</v>
      </c>
      <c r="BD516" s="54" t="s">
        <v>11811</v>
      </c>
      <c r="BE516" s="54" t="s">
        <v>11826</v>
      </c>
    </row>
    <row r="517" spans="1:57" hidden="1">
      <c r="A517" s="58"/>
      <c r="B517" s="56" t="s">
        <v>12706</v>
      </c>
      <c r="C517" s="66">
        <v>133</v>
      </c>
      <c r="D517" s="54" t="s">
        <v>466</v>
      </c>
      <c r="E517" s="54" t="s">
        <v>469</v>
      </c>
      <c r="F517" s="54" t="s">
        <v>472</v>
      </c>
      <c r="G517" s="54" t="s">
        <v>475</v>
      </c>
      <c r="H517" s="54" t="s">
        <v>463</v>
      </c>
      <c r="I517" s="54" t="s">
        <v>478</v>
      </c>
      <c r="J517" s="54" t="s">
        <v>1918</v>
      </c>
      <c r="K517" s="54" t="s">
        <v>1921</v>
      </c>
      <c r="L517" s="54" t="s">
        <v>1924</v>
      </c>
      <c r="M517" s="54" t="s">
        <v>1927</v>
      </c>
      <c r="N517" s="54" t="s">
        <v>1915</v>
      </c>
      <c r="O517" s="54" t="s">
        <v>1930</v>
      </c>
      <c r="P517" s="54" t="s">
        <v>3370</v>
      </c>
      <c r="Q517" s="54" t="s">
        <v>3373</v>
      </c>
      <c r="R517" s="54" t="s">
        <v>3376</v>
      </c>
      <c r="S517" s="54" t="s">
        <v>3379</v>
      </c>
      <c r="T517" s="54" t="s">
        <v>3367</v>
      </c>
      <c r="U517" s="54" t="s">
        <v>3382</v>
      </c>
      <c r="V517" s="54" t="s">
        <v>4822</v>
      </c>
      <c r="W517" s="54" t="s">
        <v>4825</v>
      </c>
      <c r="X517" s="54" t="s">
        <v>4828</v>
      </c>
      <c r="Y517" s="54" t="s">
        <v>4831</v>
      </c>
      <c r="Z517" s="54" t="s">
        <v>4819</v>
      </c>
      <c r="AA517" s="54" t="s">
        <v>4834</v>
      </c>
      <c r="AB517" s="54" t="s">
        <v>6274</v>
      </c>
      <c r="AC517" s="54" t="s">
        <v>6277</v>
      </c>
      <c r="AD517" s="54" t="s">
        <v>6280</v>
      </c>
      <c r="AE517" s="54" t="s">
        <v>6283</v>
      </c>
      <c r="AF517" s="54" t="s">
        <v>6271</v>
      </c>
      <c r="AG517" s="54" t="s">
        <v>6286</v>
      </c>
      <c r="AH517" s="54" t="s">
        <v>7476</v>
      </c>
      <c r="AI517" s="54" t="s">
        <v>7479</v>
      </c>
      <c r="AJ517" s="54" t="s">
        <v>7482</v>
      </c>
      <c r="AK517" s="54" t="s">
        <v>7485</v>
      </c>
      <c r="AL517" s="54" t="s">
        <v>7473</v>
      </c>
      <c r="AM517" s="54" t="s">
        <v>7488</v>
      </c>
      <c r="AN517" s="54" t="s">
        <v>8928</v>
      </c>
      <c r="AO517" s="54" t="s">
        <v>8931</v>
      </c>
      <c r="AP517" s="54" t="s">
        <v>8934</v>
      </c>
      <c r="AQ517" s="54" t="s">
        <v>8937</v>
      </c>
      <c r="AR517" s="54" t="s">
        <v>8925</v>
      </c>
      <c r="AS517" s="54" t="s">
        <v>8940</v>
      </c>
      <c r="AT517" s="54" t="s">
        <v>10380</v>
      </c>
      <c r="AU517" s="54" t="s">
        <v>10383</v>
      </c>
      <c r="AV517" s="54" t="s">
        <v>10386</v>
      </c>
      <c r="AW517" s="54" t="s">
        <v>10389</v>
      </c>
      <c r="AX517" s="54" t="s">
        <v>10377</v>
      </c>
      <c r="AY517" s="54" t="s">
        <v>10392</v>
      </c>
      <c r="AZ517" s="54" t="s">
        <v>11832</v>
      </c>
      <c r="BA517" s="54" t="s">
        <v>11835</v>
      </c>
      <c r="BB517" s="54" t="s">
        <v>11838</v>
      </c>
      <c r="BC517" s="54" t="s">
        <v>11841</v>
      </c>
      <c r="BD517" s="54" t="s">
        <v>11829</v>
      </c>
      <c r="BE517" s="54" t="s">
        <v>11844</v>
      </c>
    </row>
    <row r="518" spans="1:57" hidden="1">
      <c r="A518" s="58"/>
      <c r="B518" s="57" t="s">
        <v>12707</v>
      </c>
      <c r="C518" s="66">
        <v>134</v>
      </c>
      <c r="D518" s="54" t="s">
        <v>484</v>
      </c>
      <c r="E518" s="54" t="s">
        <v>487</v>
      </c>
      <c r="F518" s="54" t="s">
        <v>490</v>
      </c>
      <c r="G518" s="54" t="s">
        <v>493</v>
      </c>
      <c r="H518" s="54" t="s">
        <v>481</v>
      </c>
      <c r="I518" s="54" t="s">
        <v>496</v>
      </c>
      <c r="J518" s="54" t="s">
        <v>1936</v>
      </c>
      <c r="K518" s="54" t="s">
        <v>1939</v>
      </c>
      <c r="L518" s="54" t="s">
        <v>1942</v>
      </c>
      <c r="M518" s="54" t="s">
        <v>1945</v>
      </c>
      <c r="N518" s="54" t="s">
        <v>1933</v>
      </c>
      <c r="O518" s="54" t="s">
        <v>1948</v>
      </c>
      <c r="P518" s="54" t="s">
        <v>3388</v>
      </c>
      <c r="Q518" s="54" t="s">
        <v>3391</v>
      </c>
      <c r="R518" s="54" t="s">
        <v>3394</v>
      </c>
      <c r="S518" s="54" t="s">
        <v>3397</v>
      </c>
      <c r="T518" s="54" t="s">
        <v>3385</v>
      </c>
      <c r="U518" s="54" t="s">
        <v>3400</v>
      </c>
      <c r="V518" s="54" t="s">
        <v>4840</v>
      </c>
      <c r="W518" s="54" t="s">
        <v>4843</v>
      </c>
      <c r="X518" s="54" t="s">
        <v>4846</v>
      </c>
      <c r="Y518" s="54" t="s">
        <v>4849</v>
      </c>
      <c r="Z518" s="54" t="s">
        <v>4837</v>
      </c>
      <c r="AA518" s="54" t="s">
        <v>4852</v>
      </c>
      <c r="AB518" s="54" t="s">
        <v>6292</v>
      </c>
      <c r="AC518" s="54" t="s">
        <v>6295</v>
      </c>
      <c r="AD518" s="54" t="s">
        <v>6298</v>
      </c>
      <c r="AE518" s="54" t="s">
        <v>6301</v>
      </c>
      <c r="AF518" s="54" t="s">
        <v>6289</v>
      </c>
      <c r="AG518" s="54" t="s">
        <v>6304</v>
      </c>
      <c r="AH518" s="54" t="s">
        <v>7494</v>
      </c>
      <c r="AI518" s="54" t="s">
        <v>7497</v>
      </c>
      <c r="AJ518" s="54" t="s">
        <v>7500</v>
      </c>
      <c r="AK518" s="54" t="s">
        <v>7503</v>
      </c>
      <c r="AL518" s="54" t="s">
        <v>7491</v>
      </c>
      <c r="AM518" s="54" t="s">
        <v>7506</v>
      </c>
      <c r="AN518" s="54" t="s">
        <v>8946</v>
      </c>
      <c r="AO518" s="54" t="s">
        <v>8949</v>
      </c>
      <c r="AP518" s="54" t="s">
        <v>8952</v>
      </c>
      <c r="AQ518" s="54" t="s">
        <v>8955</v>
      </c>
      <c r="AR518" s="54" t="s">
        <v>8943</v>
      </c>
      <c r="AS518" s="54" t="s">
        <v>8958</v>
      </c>
      <c r="AT518" s="54" t="s">
        <v>10398</v>
      </c>
      <c r="AU518" s="54" t="s">
        <v>10401</v>
      </c>
      <c r="AV518" s="54" t="s">
        <v>10404</v>
      </c>
      <c r="AW518" s="54" t="s">
        <v>10407</v>
      </c>
      <c r="AX518" s="54" t="s">
        <v>10395</v>
      </c>
      <c r="AY518" s="54" t="s">
        <v>10410</v>
      </c>
      <c r="AZ518" s="54" t="s">
        <v>11850</v>
      </c>
      <c r="BA518" s="54" t="s">
        <v>11853</v>
      </c>
      <c r="BB518" s="54" t="s">
        <v>11856</v>
      </c>
      <c r="BC518" s="54" t="s">
        <v>11859</v>
      </c>
      <c r="BD518" s="54" t="s">
        <v>11847</v>
      </c>
      <c r="BE518" s="54" t="s">
        <v>11862</v>
      </c>
    </row>
    <row r="519" spans="1:57" hidden="1">
      <c r="A519" s="58"/>
      <c r="B519" s="57" t="s">
        <v>12708</v>
      </c>
      <c r="C519" s="66">
        <v>135</v>
      </c>
      <c r="D519" s="54" t="s">
        <v>502</v>
      </c>
      <c r="E519" s="54" t="s">
        <v>505</v>
      </c>
      <c r="F519" s="54" t="s">
        <v>508</v>
      </c>
      <c r="G519" s="54" t="s">
        <v>511</v>
      </c>
      <c r="H519" s="54" t="s">
        <v>499</v>
      </c>
      <c r="I519" s="54" t="s">
        <v>764</v>
      </c>
      <c r="J519" s="54" t="s">
        <v>1954</v>
      </c>
      <c r="K519" s="54" t="s">
        <v>1957</v>
      </c>
      <c r="L519" s="54" t="s">
        <v>1960</v>
      </c>
      <c r="M519" s="54" t="s">
        <v>1963</v>
      </c>
      <c r="N519" s="54" t="s">
        <v>1951</v>
      </c>
      <c r="O519" s="54" t="s">
        <v>1966</v>
      </c>
      <c r="P519" s="54" t="s">
        <v>3406</v>
      </c>
      <c r="Q519" s="54" t="s">
        <v>3409</v>
      </c>
      <c r="R519" s="54" t="s">
        <v>3412</v>
      </c>
      <c r="S519" s="54" t="s">
        <v>3415</v>
      </c>
      <c r="T519" s="54" t="s">
        <v>3403</v>
      </c>
      <c r="U519" s="54" t="s">
        <v>3418</v>
      </c>
      <c r="V519" s="54" t="s">
        <v>4858</v>
      </c>
      <c r="W519" s="54" t="s">
        <v>4861</v>
      </c>
      <c r="X519" s="54" t="s">
        <v>4864</v>
      </c>
      <c r="Y519" s="54" t="s">
        <v>4867</v>
      </c>
      <c r="Z519" s="54" t="s">
        <v>4855</v>
      </c>
      <c r="AA519" s="54" t="s">
        <v>4870</v>
      </c>
      <c r="AB519" s="54" t="s">
        <v>6310</v>
      </c>
      <c r="AC519" s="54" t="s">
        <v>6313</v>
      </c>
      <c r="AD519" s="54" t="s">
        <v>6316</v>
      </c>
      <c r="AE519" s="54" t="s">
        <v>6319</v>
      </c>
      <c r="AF519" s="54" t="s">
        <v>6307</v>
      </c>
      <c r="AG519" s="54" t="s">
        <v>6322</v>
      </c>
      <c r="AH519" s="54" t="s">
        <v>7512</v>
      </c>
      <c r="AI519" s="54" t="s">
        <v>7765</v>
      </c>
      <c r="AJ519" s="54" t="s">
        <v>7768</v>
      </c>
      <c r="AK519" s="54" t="s">
        <v>7771</v>
      </c>
      <c r="AL519" s="54" t="s">
        <v>7509</v>
      </c>
      <c r="AM519" s="54" t="s">
        <v>7774</v>
      </c>
      <c r="AN519" s="54" t="s">
        <v>8964</v>
      </c>
      <c r="AO519" s="54" t="s">
        <v>8967</v>
      </c>
      <c r="AP519" s="54" t="s">
        <v>8970</v>
      </c>
      <c r="AQ519" s="54" t="s">
        <v>8973</v>
      </c>
      <c r="AR519" s="54" t="s">
        <v>8961</v>
      </c>
      <c r="AS519" s="54" t="s">
        <v>8976</v>
      </c>
      <c r="AT519" s="54" t="s">
        <v>10416</v>
      </c>
      <c r="AU519" s="54" t="s">
        <v>10419</v>
      </c>
      <c r="AV519" s="54" t="s">
        <v>10422</v>
      </c>
      <c r="AW519" s="54" t="s">
        <v>10425</v>
      </c>
      <c r="AX519" s="54" t="s">
        <v>10413</v>
      </c>
      <c r="AY519" s="54" t="s">
        <v>10428</v>
      </c>
      <c r="AZ519" s="54" t="s">
        <v>11868</v>
      </c>
      <c r="BA519" s="54" t="s">
        <v>11871</v>
      </c>
      <c r="BB519" s="54" t="s">
        <v>11874</v>
      </c>
      <c r="BC519" s="54" t="s">
        <v>11877</v>
      </c>
      <c r="BD519" s="54" t="s">
        <v>11865</v>
      </c>
      <c r="BE519" s="54" t="s">
        <v>11880</v>
      </c>
    </row>
    <row r="520" spans="1:57" hidden="1">
      <c r="A520" s="58"/>
      <c r="B520" s="56" t="s">
        <v>12709</v>
      </c>
      <c r="C520" s="66">
        <v>136</v>
      </c>
      <c r="D520" s="54" t="s">
        <v>770</v>
      </c>
      <c r="E520" s="54" t="s">
        <v>773</v>
      </c>
      <c r="F520" s="54" t="s">
        <v>776</v>
      </c>
      <c r="G520" s="54" t="s">
        <v>779</v>
      </c>
      <c r="H520" s="54" t="s">
        <v>767</v>
      </c>
      <c r="I520" s="54" t="s">
        <v>782</v>
      </c>
      <c r="J520" s="54" t="s">
        <v>1972</v>
      </c>
      <c r="K520" s="54" t="s">
        <v>1975</v>
      </c>
      <c r="L520" s="54" t="s">
        <v>1978</v>
      </c>
      <c r="M520" s="54" t="s">
        <v>1981</v>
      </c>
      <c r="N520" s="54" t="s">
        <v>1969</v>
      </c>
      <c r="O520" s="54" t="s">
        <v>1984</v>
      </c>
      <c r="P520" s="54" t="s">
        <v>3424</v>
      </c>
      <c r="Q520" s="54" t="s">
        <v>3427</v>
      </c>
      <c r="R520" s="54" t="s">
        <v>3430</v>
      </c>
      <c r="S520" s="54" t="s">
        <v>3433</v>
      </c>
      <c r="T520" s="54" t="s">
        <v>3421</v>
      </c>
      <c r="U520" s="54" t="s">
        <v>3436</v>
      </c>
      <c r="V520" s="54" t="s">
        <v>4876</v>
      </c>
      <c r="W520" s="54" t="s">
        <v>4879</v>
      </c>
      <c r="X520" s="54" t="s">
        <v>4882</v>
      </c>
      <c r="Y520" s="54" t="s">
        <v>4885</v>
      </c>
      <c r="Z520" s="54" t="s">
        <v>4873</v>
      </c>
      <c r="AA520" s="54" t="s">
        <v>4888</v>
      </c>
      <c r="AB520" s="54" t="s">
        <v>6328</v>
      </c>
      <c r="AC520" s="54" t="s">
        <v>6331</v>
      </c>
      <c r="AD520" s="54" t="s">
        <v>6334</v>
      </c>
      <c r="AE520" s="54" t="s">
        <v>6337</v>
      </c>
      <c r="AF520" s="54" t="s">
        <v>6325</v>
      </c>
      <c r="AG520" s="54" t="s">
        <v>6340</v>
      </c>
      <c r="AH520" s="54" t="s">
        <v>7780</v>
      </c>
      <c r="AI520" s="54" t="s">
        <v>7783</v>
      </c>
      <c r="AJ520" s="54" t="s">
        <v>7786</v>
      </c>
      <c r="AK520" s="54" t="s">
        <v>7789</v>
      </c>
      <c r="AL520" s="54" t="s">
        <v>7777</v>
      </c>
      <c r="AM520" s="54" t="s">
        <v>7792</v>
      </c>
      <c r="AN520" s="54" t="s">
        <v>8982</v>
      </c>
      <c r="AO520" s="54" t="s">
        <v>8985</v>
      </c>
      <c r="AP520" s="54" t="s">
        <v>8988</v>
      </c>
      <c r="AQ520" s="54" t="s">
        <v>8991</v>
      </c>
      <c r="AR520" s="54" t="s">
        <v>8979</v>
      </c>
      <c r="AS520" s="54" t="s">
        <v>8994</v>
      </c>
      <c r="AT520" s="54" t="s">
        <v>10434</v>
      </c>
      <c r="AU520" s="54" t="s">
        <v>10437</v>
      </c>
      <c r="AV520" s="54" t="s">
        <v>10440</v>
      </c>
      <c r="AW520" s="54" t="s">
        <v>10443</v>
      </c>
      <c r="AX520" s="54" t="s">
        <v>10431</v>
      </c>
      <c r="AY520" s="54" t="s">
        <v>10446</v>
      </c>
      <c r="AZ520" s="54" t="s">
        <v>11886</v>
      </c>
      <c r="BA520" s="54" t="s">
        <v>11889</v>
      </c>
      <c r="BB520" s="54" t="s">
        <v>11892</v>
      </c>
      <c r="BC520" s="54" t="s">
        <v>11895</v>
      </c>
      <c r="BD520" s="54" t="s">
        <v>11883</v>
      </c>
      <c r="BE520" s="54" t="s">
        <v>11898</v>
      </c>
    </row>
    <row r="521" spans="1:57" hidden="1">
      <c r="A521" s="58"/>
      <c r="B521" s="56" t="s">
        <v>12710</v>
      </c>
      <c r="C521" s="66">
        <v>137</v>
      </c>
      <c r="D521" s="54" t="s">
        <v>788</v>
      </c>
      <c r="E521" s="54" t="s">
        <v>791</v>
      </c>
      <c r="F521" s="54" t="s">
        <v>794</v>
      </c>
      <c r="G521" s="54" t="s">
        <v>797</v>
      </c>
      <c r="H521" s="54" t="s">
        <v>785</v>
      </c>
      <c r="I521" s="54" t="s">
        <v>800</v>
      </c>
      <c r="J521" s="54" t="s">
        <v>1990</v>
      </c>
      <c r="K521" s="54" t="s">
        <v>1993</v>
      </c>
      <c r="L521" s="54" t="s">
        <v>1996</v>
      </c>
      <c r="M521" s="54" t="s">
        <v>1999</v>
      </c>
      <c r="N521" s="54" t="s">
        <v>1987</v>
      </c>
      <c r="O521" s="54" t="s">
        <v>2002</v>
      </c>
      <c r="P521" s="54" t="s">
        <v>3442</v>
      </c>
      <c r="Q521" s="54" t="s">
        <v>3445</v>
      </c>
      <c r="R521" s="54" t="s">
        <v>3448</v>
      </c>
      <c r="S521" s="54" t="s">
        <v>3451</v>
      </c>
      <c r="T521" s="54" t="s">
        <v>3439</v>
      </c>
      <c r="U521" s="54" t="s">
        <v>3454</v>
      </c>
      <c r="V521" s="54" t="s">
        <v>4894</v>
      </c>
      <c r="W521" s="54" t="s">
        <v>4897</v>
      </c>
      <c r="X521" s="54" t="s">
        <v>4900</v>
      </c>
      <c r="Y521" s="54" t="s">
        <v>4903</v>
      </c>
      <c r="Z521" s="54" t="s">
        <v>4891</v>
      </c>
      <c r="AA521" s="54" t="s">
        <v>4906</v>
      </c>
      <c r="AB521" s="54" t="s">
        <v>6346</v>
      </c>
      <c r="AC521" s="54" t="s">
        <v>6349</v>
      </c>
      <c r="AD521" s="54" t="s">
        <v>6352</v>
      </c>
      <c r="AE521" s="54" t="s">
        <v>6355</v>
      </c>
      <c r="AF521" s="54" t="s">
        <v>6343</v>
      </c>
      <c r="AG521" s="54" t="s">
        <v>6358</v>
      </c>
      <c r="AH521" s="54" t="s">
        <v>7798</v>
      </c>
      <c r="AI521" s="54" t="s">
        <v>7801</v>
      </c>
      <c r="AJ521" s="54" t="s">
        <v>7804</v>
      </c>
      <c r="AK521" s="54" t="s">
        <v>7807</v>
      </c>
      <c r="AL521" s="54" t="s">
        <v>7795</v>
      </c>
      <c r="AM521" s="54" t="s">
        <v>7810</v>
      </c>
      <c r="AN521" s="54" t="s">
        <v>9000</v>
      </c>
      <c r="AO521" s="54" t="s">
        <v>9003</v>
      </c>
      <c r="AP521" s="54" t="s">
        <v>9006</v>
      </c>
      <c r="AQ521" s="54" t="s">
        <v>9009</v>
      </c>
      <c r="AR521" s="54" t="s">
        <v>8997</v>
      </c>
      <c r="AS521" s="54" t="s">
        <v>9012</v>
      </c>
      <c r="AT521" s="54" t="s">
        <v>10452</v>
      </c>
      <c r="AU521" s="54" t="s">
        <v>10455</v>
      </c>
      <c r="AV521" s="54" t="s">
        <v>10458</v>
      </c>
      <c r="AW521" s="54" t="s">
        <v>10461</v>
      </c>
      <c r="AX521" s="54" t="s">
        <v>10449</v>
      </c>
      <c r="AY521" s="54" t="s">
        <v>10464</v>
      </c>
      <c r="AZ521" s="54" t="s">
        <v>11904</v>
      </c>
      <c r="BA521" s="54" t="s">
        <v>11907</v>
      </c>
      <c r="BB521" s="54" t="s">
        <v>11910</v>
      </c>
      <c r="BC521" s="54" t="s">
        <v>11913</v>
      </c>
      <c r="BD521" s="54" t="s">
        <v>11901</v>
      </c>
      <c r="BE521" s="54" t="s">
        <v>11916</v>
      </c>
    </row>
    <row r="522" spans="1:57" hidden="1">
      <c r="A522" s="59"/>
      <c r="B522" s="56" t="s">
        <v>12711</v>
      </c>
      <c r="C522" s="66">
        <v>138</v>
      </c>
      <c r="D522" s="54" t="s">
        <v>806</v>
      </c>
      <c r="E522" s="54" t="s">
        <v>809</v>
      </c>
      <c r="F522" s="54" t="s">
        <v>812</v>
      </c>
      <c r="G522" s="54" t="s">
        <v>815</v>
      </c>
      <c r="H522" s="54" t="s">
        <v>803</v>
      </c>
      <c r="I522" s="54" t="s">
        <v>818</v>
      </c>
      <c r="J522" s="54" t="s">
        <v>2008</v>
      </c>
      <c r="K522" s="54" t="s">
        <v>2011</v>
      </c>
      <c r="L522" s="54" t="s">
        <v>2264</v>
      </c>
      <c r="M522" s="54" t="s">
        <v>2267</v>
      </c>
      <c r="N522" s="54" t="s">
        <v>2005</v>
      </c>
      <c r="O522" s="54" t="s">
        <v>2270</v>
      </c>
      <c r="P522" s="54" t="s">
        <v>3460</v>
      </c>
      <c r="Q522" s="54" t="s">
        <v>3463</v>
      </c>
      <c r="R522" s="54" t="s">
        <v>3466</v>
      </c>
      <c r="S522" s="54" t="s">
        <v>3469</v>
      </c>
      <c r="T522" s="54" t="s">
        <v>3457</v>
      </c>
      <c r="U522" s="54" t="s">
        <v>3472</v>
      </c>
      <c r="V522" s="54" t="s">
        <v>4912</v>
      </c>
      <c r="W522" s="54" t="s">
        <v>4915</v>
      </c>
      <c r="X522" s="54" t="s">
        <v>4918</v>
      </c>
      <c r="Y522" s="54" t="s">
        <v>4921</v>
      </c>
      <c r="Z522" s="54" t="s">
        <v>4909</v>
      </c>
      <c r="AA522" s="54" t="s">
        <v>4924</v>
      </c>
      <c r="AB522" s="54" t="s">
        <v>6364</v>
      </c>
      <c r="AC522" s="54" t="s">
        <v>6367</v>
      </c>
      <c r="AD522" s="54" t="s">
        <v>6370</v>
      </c>
      <c r="AE522" s="54" t="s">
        <v>6373</v>
      </c>
      <c r="AF522" s="54" t="s">
        <v>6361</v>
      </c>
      <c r="AG522" s="54" t="s">
        <v>6376</v>
      </c>
      <c r="AH522" s="54" t="s">
        <v>7816</v>
      </c>
      <c r="AI522" s="54" t="s">
        <v>7819</v>
      </c>
      <c r="AJ522" s="54" t="s">
        <v>7822</v>
      </c>
      <c r="AK522" s="54" t="s">
        <v>7825</v>
      </c>
      <c r="AL522" s="54" t="s">
        <v>7813</v>
      </c>
      <c r="AM522" s="54" t="s">
        <v>7828</v>
      </c>
      <c r="AN522" s="54" t="s">
        <v>9268</v>
      </c>
      <c r="AO522" s="54" t="s">
        <v>9271</v>
      </c>
      <c r="AP522" s="54" t="s">
        <v>9274</v>
      </c>
      <c r="AQ522" s="54" t="s">
        <v>9277</v>
      </c>
      <c r="AR522" s="54" t="s">
        <v>9265</v>
      </c>
      <c r="AS522" s="54" t="s">
        <v>9280</v>
      </c>
      <c r="AT522" s="54" t="s">
        <v>10470</v>
      </c>
      <c r="AU522" s="54" t="s">
        <v>10473</v>
      </c>
      <c r="AV522" s="54" t="s">
        <v>10476</v>
      </c>
      <c r="AW522" s="54" t="s">
        <v>10479</v>
      </c>
      <c r="AX522" s="54" t="s">
        <v>10467</v>
      </c>
      <c r="AY522" s="54" t="s">
        <v>10482</v>
      </c>
      <c r="AZ522" s="54" t="s">
        <v>11922</v>
      </c>
      <c r="BA522" s="54" t="s">
        <v>11925</v>
      </c>
      <c r="BB522" s="54" t="s">
        <v>11928</v>
      </c>
      <c r="BC522" s="54" t="s">
        <v>11931</v>
      </c>
      <c r="BD522" s="54" t="s">
        <v>11919</v>
      </c>
      <c r="BE522" s="54" t="s">
        <v>11934</v>
      </c>
    </row>
    <row r="523" spans="1:57" hidden="1">
      <c r="A523" s="58"/>
      <c r="B523" s="56" t="s">
        <v>12712</v>
      </c>
      <c r="C523" s="66">
        <v>139</v>
      </c>
      <c r="D523" s="54" t="s">
        <v>824</v>
      </c>
      <c r="E523" s="54" t="s">
        <v>827</v>
      </c>
      <c r="F523" s="54" t="s">
        <v>830</v>
      </c>
      <c r="G523" s="54" t="s">
        <v>833</v>
      </c>
      <c r="H523" s="54" t="s">
        <v>821</v>
      </c>
      <c r="I523" s="54" t="s">
        <v>836</v>
      </c>
      <c r="J523" s="54" t="s">
        <v>2276</v>
      </c>
      <c r="K523" s="54" t="s">
        <v>2279</v>
      </c>
      <c r="L523" s="54" t="s">
        <v>2282</v>
      </c>
      <c r="M523" s="54" t="s">
        <v>2285</v>
      </c>
      <c r="N523" s="54" t="s">
        <v>2273</v>
      </c>
      <c r="O523" s="54" t="s">
        <v>2288</v>
      </c>
      <c r="P523" s="54" t="s">
        <v>3478</v>
      </c>
      <c r="Q523" s="54" t="s">
        <v>3481</v>
      </c>
      <c r="R523" s="54" t="s">
        <v>3484</v>
      </c>
      <c r="S523" s="54" t="s">
        <v>3487</v>
      </c>
      <c r="T523" s="54" t="s">
        <v>3475</v>
      </c>
      <c r="U523" s="54" t="s">
        <v>3490</v>
      </c>
      <c r="V523" s="54" t="s">
        <v>4930</v>
      </c>
      <c r="W523" s="54" t="s">
        <v>4933</v>
      </c>
      <c r="X523" s="54" t="s">
        <v>4936</v>
      </c>
      <c r="Y523" s="54" t="s">
        <v>4939</v>
      </c>
      <c r="Z523" s="54" t="s">
        <v>4927</v>
      </c>
      <c r="AA523" s="54" t="s">
        <v>4942</v>
      </c>
      <c r="AB523" s="54" t="s">
        <v>6382</v>
      </c>
      <c r="AC523" s="54" t="s">
        <v>6385</v>
      </c>
      <c r="AD523" s="54" t="s">
        <v>6388</v>
      </c>
      <c r="AE523" s="54" t="s">
        <v>6391</v>
      </c>
      <c r="AF523" s="54" t="s">
        <v>6379</v>
      </c>
      <c r="AG523" s="54" t="s">
        <v>6394</v>
      </c>
      <c r="AH523" s="54" t="s">
        <v>7834</v>
      </c>
      <c r="AI523" s="54" t="s">
        <v>7837</v>
      </c>
      <c r="AJ523" s="54" t="s">
        <v>7840</v>
      </c>
      <c r="AK523" s="54" t="s">
        <v>7843</v>
      </c>
      <c r="AL523" s="54" t="s">
        <v>7831</v>
      </c>
      <c r="AM523" s="54" t="s">
        <v>7846</v>
      </c>
      <c r="AN523" s="54" t="s">
        <v>9286</v>
      </c>
      <c r="AO523" s="54" t="s">
        <v>9289</v>
      </c>
      <c r="AP523" s="54" t="s">
        <v>9292</v>
      </c>
      <c r="AQ523" s="54" t="s">
        <v>9295</v>
      </c>
      <c r="AR523" s="54" t="s">
        <v>9283</v>
      </c>
      <c r="AS523" s="54" t="s">
        <v>9298</v>
      </c>
      <c r="AT523" s="54" t="s">
        <v>10488</v>
      </c>
      <c r="AU523" s="54" t="s">
        <v>10491</v>
      </c>
      <c r="AV523" s="54" t="s">
        <v>10494</v>
      </c>
      <c r="AW523" s="54" t="s">
        <v>10497</v>
      </c>
      <c r="AX523" s="54" t="s">
        <v>10485</v>
      </c>
      <c r="AY523" s="54" t="s">
        <v>10500</v>
      </c>
      <c r="AZ523" s="54" t="s">
        <v>11940</v>
      </c>
      <c r="BA523" s="54" t="s">
        <v>11943</v>
      </c>
      <c r="BB523" s="54" t="s">
        <v>11946</v>
      </c>
      <c r="BC523" s="54" t="s">
        <v>11949</v>
      </c>
      <c r="BD523" s="54" t="s">
        <v>11937</v>
      </c>
      <c r="BE523" s="54" t="s">
        <v>11952</v>
      </c>
    </row>
    <row r="524" spans="1:57" hidden="1">
      <c r="A524" s="58"/>
      <c r="B524" s="53" t="s">
        <v>12713</v>
      </c>
      <c r="C524" s="66">
        <v>140</v>
      </c>
      <c r="D524" s="54" t="s">
        <v>842</v>
      </c>
      <c r="E524" s="54" t="s">
        <v>845</v>
      </c>
      <c r="F524" s="54" t="s">
        <v>848</v>
      </c>
      <c r="G524" s="54" t="s">
        <v>851</v>
      </c>
      <c r="H524" s="54" t="s">
        <v>839</v>
      </c>
      <c r="I524" s="54" t="s">
        <v>854</v>
      </c>
      <c r="J524" s="54" t="s">
        <v>2294</v>
      </c>
      <c r="K524" s="54" t="s">
        <v>2297</v>
      </c>
      <c r="L524" s="54" t="s">
        <v>2300</v>
      </c>
      <c r="M524" s="54" t="s">
        <v>2303</v>
      </c>
      <c r="N524" s="54" t="s">
        <v>2291</v>
      </c>
      <c r="O524" s="54" t="s">
        <v>2306</v>
      </c>
      <c r="P524" s="54" t="s">
        <v>3496</v>
      </c>
      <c r="Q524" s="54" t="s">
        <v>3499</v>
      </c>
      <c r="R524" s="54" t="s">
        <v>3502</v>
      </c>
      <c r="S524" s="54" t="s">
        <v>3505</v>
      </c>
      <c r="T524" s="54" t="s">
        <v>3493</v>
      </c>
      <c r="U524" s="54" t="s">
        <v>3508</v>
      </c>
      <c r="V524" s="54" t="s">
        <v>4948</v>
      </c>
      <c r="W524" s="54" t="s">
        <v>4951</v>
      </c>
      <c r="X524" s="54" t="s">
        <v>4954</v>
      </c>
      <c r="Y524" s="54" t="s">
        <v>4957</v>
      </c>
      <c r="Z524" s="54" t="s">
        <v>4945</v>
      </c>
      <c r="AA524" s="54" t="s">
        <v>4960</v>
      </c>
      <c r="AB524" s="54" t="s">
        <v>6400</v>
      </c>
      <c r="AC524" s="54" t="s">
        <v>6403</v>
      </c>
      <c r="AD524" s="54" t="s">
        <v>6406</v>
      </c>
      <c r="AE524" s="54" t="s">
        <v>6409</v>
      </c>
      <c r="AF524" s="54" t="s">
        <v>6397</v>
      </c>
      <c r="AG524" s="54" t="s">
        <v>6412</v>
      </c>
      <c r="AH524" s="54" t="s">
        <v>7852</v>
      </c>
      <c r="AI524" s="54" t="s">
        <v>7855</v>
      </c>
      <c r="AJ524" s="54" t="s">
        <v>7858</v>
      </c>
      <c r="AK524" s="54" t="s">
        <v>7861</v>
      </c>
      <c r="AL524" s="54" t="s">
        <v>7849</v>
      </c>
      <c r="AM524" s="54" t="s">
        <v>7864</v>
      </c>
      <c r="AN524" s="54" t="s">
        <v>9304</v>
      </c>
      <c r="AO524" s="54" t="s">
        <v>9307</v>
      </c>
      <c r="AP524" s="54" t="s">
        <v>9310</v>
      </c>
      <c r="AQ524" s="54" t="s">
        <v>9313</v>
      </c>
      <c r="AR524" s="54" t="s">
        <v>9301</v>
      </c>
      <c r="AS524" s="54" t="s">
        <v>9316</v>
      </c>
      <c r="AT524" s="54" t="s">
        <v>10506</v>
      </c>
      <c r="AU524" s="54" t="s">
        <v>10509</v>
      </c>
      <c r="AV524" s="54" t="s">
        <v>10512</v>
      </c>
      <c r="AW524" s="54" t="s">
        <v>10765</v>
      </c>
      <c r="AX524" s="54" t="s">
        <v>10503</v>
      </c>
      <c r="AY524" s="54" t="s">
        <v>10768</v>
      </c>
      <c r="AZ524" s="54" t="s">
        <v>11958</v>
      </c>
      <c r="BA524" s="54" t="s">
        <v>11961</v>
      </c>
      <c r="BB524" s="54" t="s">
        <v>11964</v>
      </c>
      <c r="BC524" s="54" t="s">
        <v>11967</v>
      </c>
      <c r="BD524" s="54" t="s">
        <v>11955</v>
      </c>
      <c r="BE524" s="54" t="s">
        <v>11970</v>
      </c>
    </row>
    <row r="525" spans="1:57" hidden="1">
      <c r="A525" s="58"/>
      <c r="B525" s="56" t="s">
        <v>12714</v>
      </c>
      <c r="C525" s="66">
        <v>141</v>
      </c>
      <c r="D525" s="54" t="s">
        <v>860</v>
      </c>
      <c r="E525" s="54" t="s">
        <v>863</v>
      </c>
      <c r="F525" s="54" t="s">
        <v>866</v>
      </c>
      <c r="G525" s="54" t="s">
        <v>869</v>
      </c>
      <c r="H525" s="54" t="s">
        <v>857</v>
      </c>
      <c r="I525" s="54" t="s">
        <v>872</v>
      </c>
      <c r="J525" s="54" t="s">
        <v>2312</v>
      </c>
      <c r="K525" s="54" t="s">
        <v>2315</v>
      </c>
      <c r="L525" s="54" t="s">
        <v>2318</v>
      </c>
      <c r="M525" s="54" t="s">
        <v>2321</v>
      </c>
      <c r="N525" s="54" t="s">
        <v>2309</v>
      </c>
      <c r="O525" s="54" t="s">
        <v>2324</v>
      </c>
      <c r="P525" s="54" t="s">
        <v>3764</v>
      </c>
      <c r="Q525" s="54" t="s">
        <v>3767</v>
      </c>
      <c r="R525" s="54" t="s">
        <v>3770</v>
      </c>
      <c r="S525" s="54" t="s">
        <v>3773</v>
      </c>
      <c r="T525" s="54" t="s">
        <v>3511</v>
      </c>
      <c r="U525" s="54" t="s">
        <v>3776</v>
      </c>
      <c r="V525" s="54" t="s">
        <v>4966</v>
      </c>
      <c r="W525" s="54" t="s">
        <v>4969</v>
      </c>
      <c r="X525" s="54" t="s">
        <v>4972</v>
      </c>
      <c r="Y525" s="54" t="s">
        <v>4975</v>
      </c>
      <c r="Z525" s="54" t="s">
        <v>4963</v>
      </c>
      <c r="AA525" s="54" t="s">
        <v>4978</v>
      </c>
      <c r="AB525" s="54" t="s">
        <v>6418</v>
      </c>
      <c r="AC525" s="54" t="s">
        <v>6421</v>
      </c>
      <c r="AD525" s="54" t="s">
        <v>6424</v>
      </c>
      <c r="AE525" s="54" t="s">
        <v>6427</v>
      </c>
      <c r="AF525" s="54" t="s">
        <v>6415</v>
      </c>
      <c r="AG525" s="54" t="s">
        <v>6430</v>
      </c>
      <c r="AH525" s="54" t="s">
        <v>7870</v>
      </c>
      <c r="AI525" s="54" t="s">
        <v>7873</v>
      </c>
      <c r="AJ525" s="54" t="s">
        <v>7876</v>
      </c>
      <c r="AK525" s="54" t="s">
        <v>7879</v>
      </c>
      <c r="AL525" s="54" t="s">
        <v>7867</v>
      </c>
      <c r="AM525" s="54" t="s">
        <v>7882</v>
      </c>
      <c r="AN525" s="54" t="s">
        <v>9322</v>
      </c>
      <c r="AO525" s="54" t="s">
        <v>9325</v>
      </c>
      <c r="AP525" s="54" t="s">
        <v>9328</v>
      </c>
      <c r="AQ525" s="54" t="s">
        <v>9331</v>
      </c>
      <c r="AR525" s="54" t="s">
        <v>9319</v>
      </c>
      <c r="AS525" s="54" t="s">
        <v>9334</v>
      </c>
      <c r="AT525" s="54" t="s">
        <v>10774</v>
      </c>
      <c r="AU525" s="54" t="s">
        <v>10777</v>
      </c>
      <c r="AV525" s="54" t="s">
        <v>10780</v>
      </c>
      <c r="AW525" s="54" t="s">
        <v>10783</v>
      </c>
      <c r="AX525" s="54" t="s">
        <v>10771</v>
      </c>
      <c r="AY525" s="54" t="s">
        <v>10786</v>
      </c>
      <c r="AZ525" s="54" t="s">
        <v>11976</v>
      </c>
      <c r="BA525" s="54" t="s">
        <v>11979</v>
      </c>
      <c r="BB525" s="54" t="s">
        <v>11982</v>
      </c>
      <c r="BC525" s="54" t="s">
        <v>11985</v>
      </c>
      <c r="BD525" s="54" t="s">
        <v>11973</v>
      </c>
      <c r="BE525" s="54" t="s">
        <v>11988</v>
      </c>
    </row>
    <row r="526" spans="1:57" hidden="1">
      <c r="A526" s="58"/>
      <c r="B526" s="56" t="s">
        <v>12715</v>
      </c>
      <c r="C526" s="66">
        <v>142</v>
      </c>
      <c r="D526" s="54" t="s">
        <v>878</v>
      </c>
      <c r="E526" s="54" t="s">
        <v>881</v>
      </c>
      <c r="F526" s="54" t="s">
        <v>884</v>
      </c>
      <c r="G526" s="54" t="s">
        <v>887</v>
      </c>
      <c r="H526" s="54" t="s">
        <v>875</v>
      </c>
      <c r="I526" s="54" t="s">
        <v>890</v>
      </c>
      <c r="J526" s="54" t="s">
        <v>2330</v>
      </c>
      <c r="K526" s="54" t="s">
        <v>2333</v>
      </c>
      <c r="L526" s="54" t="s">
        <v>2336</v>
      </c>
      <c r="M526" s="54" t="s">
        <v>2339</v>
      </c>
      <c r="N526" s="54" t="s">
        <v>2327</v>
      </c>
      <c r="O526" s="54" t="s">
        <v>2342</v>
      </c>
      <c r="P526" s="54" t="s">
        <v>3782</v>
      </c>
      <c r="Q526" s="54" t="s">
        <v>3785</v>
      </c>
      <c r="R526" s="54" t="s">
        <v>3788</v>
      </c>
      <c r="S526" s="54" t="s">
        <v>3791</v>
      </c>
      <c r="T526" s="54" t="s">
        <v>3779</v>
      </c>
      <c r="U526" s="54" t="s">
        <v>3794</v>
      </c>
      <c r="V526" s="54" t="s">
        <v>4984</v>
      </c>
      <c r="W526" s="54" t="s">
        <v>4987</v>
      </c>
      <c r="X526" s="54" t="s">
        <v>4990</v>
      </c>
      <c r="Y526" s="54" t="s">
        <v>4993</v>
      </c>
      <c r="Z526" s="54" t="s">
        <v>4981</v>
      </c>
      <c r="AA526" s="54" t="s">
        <v>4996</v>
      </c>
      <c r="AB526" s="54" t="s">
        <v>6436</v>
      </c>
      <c r="AC526" s="54" t="s">
        <v>6439</v>
      </c>
      <c r="AD526" s="54" t="s">
        <v>6442</v>
      </c>
      <c r="AE526" s="54" t="s">
        <v>6445</v>
      </c>
      <c r="AF526" s="54" t="s">
        <v>6433</v>
      </c>
      <c r="AG526" s="54" t="s">
        <v>6448</v>
      </c>
      <c r="AH526" s="54" t="s">
        <v>7888</v>
      </c>
      <c r="AI526" s="54" t="s">
        <v>7891</v>
      </c>
      <c r="AJ526" s="54" t="s">
        <v>7894</v>
      </c>
      <c r="AK526" s="54" t="s">
        <v>7897</v>
      </c>
      <c r="AL526" s="54" t="s">
        <v>7885</v>
      </c>
      <c r="AM526" s="54" t="s">
        <v>7900</v>
      </c>
      <c r="AN526" s="54" t="s">
        <v>9340</v>
      </c>
      <c r="AO526" s="54" t="s">
        <v>9343</v>
      </c>
      <c r="AP526" s="54" t="s">
        <v>9346</v>
      </c>
      <c r="AQ526" s="54" t="s">
        <v>9349</v>
      </c>
      <c r="AR526" s="54" t="s">
        <v>9337</v>
      </c>
      <c r="AS526" s="54" t="s">
        <v>9352</v>
      </c>
      <c r="AT526" s="54" t="s">
        <v>10792</v>
      </c>
      <c r="AU526" s="54" t="s">
        <v>10795</v>
      </c>
      <c r="AV526" s="54" t="s">
        <v>10798</v>
      </c>
      <c r="AW526" s="54" t="s">
        <v>10801</v>
      </c>
      <c r="AX526" s="54" t="s">
        <v>10789</v>
      </c>
      <c r="AY526" s="54" t="s">
        <v>10804</v>
      </c>
      <c r="AZ526" s="54" t="s">
        <v>11994</v>
      </c>
      <c r="BA526" s="54" t="s">
        <v>11997</v>
      </c>
      <c r="BB526" s="54" t="s">
        <v>12000</v>
      </c>
      <c r="BC526" s="54" t="s">
        <v>12003</v>
      </c>
      <c r="BD526" s="54" t="s">
        <v>11991</v>
      </c>
      <c r="BE526" s="54" t="s">
        <v>12006</v>
      </c>
    </row>
    <row r="527" spans="1:57" hidden="1">
      <c r="A527" s="58"/>
      <c r="B527" s="53" t="s">
        <v>12716</v>
      </c>
      <c r="C527" s="66">
        <v>143</v>
      </c>
      <c r="D527" s="54" t="s">
        <v>896</v>
      </c>
      <c r="E527" s="54" t="s">
        <v>899</v>
      </c>
      <c r="F527" s="54" t="s">
        <v>902</v>
      </c>
      <c r="G527" s="54" t="s">
        <v>905</v>
      </c>
      <c r="H527" s="54" t="s">
        <v>893</v>
      </c>
      <c r="I527" s="54" t="s">
        <v>908</v>
      </c>
      <c r="J527" s="54" t="s">
        <v>2348</v>
      </c>
      <c r="K527" s="54" t="s">
        <v>2351</v>
      </c>
      <c r="L527" s="54" t="s">
        <v>2354</v>
      </c>
      <c r="M527" s="54" t="s">
        <v>2357</v>
      </c>
      <c r="N527" s="54" t="s">
        <v>2345</v>
      </c>
      <c r="O527" s="54" t="s">
        <v>2360</v>
      </c>
      <c r="P527" s="54" t="s">
        <v>3800</v>
      </c>
      <c r="Q527" s="54" t="s">
        <v>3803</v>
      </c>
      <c r="R527" s="54" t="s">
        <v>3806</v>
      </c>
      <c r="S527" s="54" t="s">
        <v>3809</v>
      </c>
      <c r="T527" s="54" t="s">
        <v>3797</v>
      </c>
      <c r="U527" s="54" t="s">
        <v>3812</v>
      </c>
      <c r="V527" s="54" t="s">
        <v>5002</v>
      </c>
      <c r="W527" s="54" t="s">
        <v>5005</v>
      </c>
      <c r="X527" s="54" t="s">
        <v>5008</v>
      </c>
      <c r="Y527" s="54" t="s">
        <v>5011</v>
      </c>
      <c r="Z527" s="54" t="s">
        <v>4999</v>
      </c>
      <c r="AA527" s="54" t="s">
        <v>5264</v>
      </c>
      <c r="AB527" s="54" t="s">
        <v>6454</v>
      </c>
      <c r="AC527" s="54" t="s">
        <v>6457</v>
      </c>
      <c r="AD527" s="54" t="s">
        <v>6460</v>
      </c>
      <c r="AE527" s="54" t="s">
        <v>6463</v>
      </c>
      <c r="AF527" s="54" t="s">
        <v>6451</v>
      </c>
      <c r="AG527" s="54" t="s">
        <v>6466</v>
      </c>
      <c r="AH527" s="54" t="s">
        <v>7906</v>
      </c>
      <c r="AI527" s="54" t="s">
        <v>7909</v>
      </c>
      <c r="AJ527" s="54" t="s">
        <v>7912</v>
      </c>
      <c r="AK527" s="54" t="s">
        <v>7915</v>
      </c>
      <c r="AL527" s="54" t="s">
        <v>7903</v>
      </c>
      <c r="AM527" s="54" t="s">
        <v>7918</v>
      </c>
      <c r="AN527" s="54" t="s">
        <v>9358</v>
      </c>
      <c r="AO527" s="54" t="s">
        <v>9361</v>
      </c>
      <c r="AP527" s="54" t="s">
        <v>9364</v>
      </c>
      <c r="AQ527" s="54" t="s">
        <v>9367</v>
      </c>
      <c r="AR527" s="54" t="s">
        <v>9355</v>
      </c>
      <c r="AS527" s="54" t="s">
        <v>9370</v>
      </c>
      <c r="AT527" s="54" t="s">
        <v>10810</v>
      </c>
      <c r="AU527" s="54" t="s">
        <v>10813</v>
      </c>
      <c r="AV527" s="54" t="s">
        <v>10816</v>
      </c>
      <c r="AW527" s="54" t="s">
        <v>10819</v>
      </c>
      <c r="AX527" s="54" t="s">
        <v>10807</v>
      </c>
      <c r="AY527" s="54" t="s">
        <v>10822</v>
      </c>
      <c r="AZ527" s="54" t="s">
        <v>12012</v>
      </c>
      <c r="BA527" s="54" t="s">
        <v>12265</v>
      </c>
      <c r="BB527" s="54" t="s">
        <v>12268</v>
      </c>
      <c r="BC527" s="54" t="s">
        <v>12271</v>
      </c>
      <c r="BD527" s="54" t="s">
        <v>12009</v>
      </c>
      <c r="BE527" s="54" t="s">
        <v>12274</v>
      </c>
    </row>
    <row r="528" spans="1:57" hidden="1">
      <c r="A528" s="48" t="s">
        <v>12717</v>
      </c>
      <c r="B528" s="55"/>
      <c r="C528" s="66">
        <v>144</v>
      </c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</row>
    <row r="529" spans="1:57" hidden="1">
      <c r="A529" s="58"/>
      <c r="B529" s="53" t="s">
        <v>12718</v>
      </c>
      <c r="C529" s="66">
        <v>145</v>
      </c>
      <c r="D529" s="54" t="s">
        <v>914</v>
      </c>
      <c r="E529" s="54" t="s">
        <v>917</v>
      </c>
      <c r="F529" s="54" t="s">
        <v>920</v>
      </c>
      <c r="G529" s="54" t="s">
        <v>923</v>
      </c>
      <c r="H529" s="54" t="s">
        <v>911</v>
      </c>
      <c r="I529" s="54" t="s">
        <v>926</v>
      </c>
      <c r="J529" s="54" t="s">
        <v>2366</v>
      </c>
      <c r="K529" s="54" t="s">
        <v>2369</v>
      </c>
      <c r="L529" s="54" t="s">
        <v>2372</v>
      </c>
      <c r="M529" s="54" t="s">
        <v>2375</v>
      </c>
      <c r="N529" s="54" t="s">
        <v>2363</v>
      </c>
      <c r="O529" s="54" t="s">
        <v>2378</v>
      </c>
      <c r="P529" s="54" t="s">
        <v>3818</v>
      </c>
      <c r="Q529" s="54" t="s">
        <v>3821</v>
      </c>
      <c r="R529" s="54" t="s">
        <v>3824</v>
      </c>
      <c r="S529" s="54" t="s">
        <v>3827</v>
      </c>
      <c r="T529" s="54" t="s">
        <v>3815</v>
      </c>
      <c r="U529" s="54" t="s">
        <v>3830</v>
      </c>
      <c r="V529" s="54" t="s">
        <v>5270</v>
      </c>
      <c r="W529" s="54" t="s">
        <v>5273</v>
      </c>
      <c r="X529" s="54" t="s">
        <v>5276</v>
      </c>
      <c r="Y529" s="54" t="s">
        <v>5279</v>
      </c>
      <c r="Z529" s="54" t="s">
        <v>5267</v>
      </c>
      <c r="AA529" s="54" t="s">
        <v>5282</v>
      </c>
      <c r="AB529" s="54" t="s">
        <v>6472</v>
      </c>
      <c r="AC529" s="54" t="s">
        <v>6475</v>
      </c>
      <c r="AD529" s="54" t="s">
        <v>6478</v>
      </c>
      <c r="AE529" s="54" t="s">
        <v>6481</v>
      </c>
      <c r="AF529" s="54" t="s">
        <v>6469</v>
      </c>
      <c r="AG529" s="54" t="s">
        <v>6484</v>
      </c>
      <c r="AH529" s="54" t="s">
        <v>7924</v>
      </c>
      <c r="AI529" s="54" t="s">
        <v>7927</v>
      </c>
      <c r="AJ529" s="54" t="s">
        <v>7930</v>
      </c>
      <c r="AK529" s="54" t="s">
        <v>7933</v>
      </c>
      <c r="AL529" s="54" t="s">
        <v>7921</v>
      </c>
      <c r="AM529" s="54" t="s">
        <v>7936</v>
      </c>
      <c r="AN529" s="54" t="s">
        <v>9376</v>
      </c>
      <c r="AO529" s="54" t="s">
        <v>9379</v>
      </c>
      <c r="AP529" s="54" t="s">
        <v>9382</v>
      </c>
      <c r="AQ529" s="54" t="s">
        <v>9385</v>
      </c>
      <c r="AR529" s="54" t="s">
        <v>9373</v>
      </c>
      <c r="AS529" s="54" t="s">
        <v>9388</v>
      </c>
      <c r="AT529" s="54" t="s">
        <v>10828</v>
      </c>
      <c r="AU529" s="54" t="s">
        <v>10831</v>
      </c>
      <c r="AV529" s="54" t="s">
        <v>10834</v>
      </c>
      <c r="AW529" s="54" t="s">
        <v>10837</v>
      </c>
      <c r="AX529" s="54" t="s">
        <v>10825</v>
      </c>
      <c r="AY529" s="54" t="s">
        <v>10840</v>
      </c>
      <c r="AZ529" s="54" t="s">
        <v>12280</v>
      </c>
      <c r="BA529" s="54" t="s">
        <v>12283</v>
      </c>
      <c r="BB529" s="54" t="s">
        <v>12286</v>
      </c>
      <c r="BC529" s="54" t="s">
        <v>12289</v>
      </c>
      <c r="BD529" s="54" t="s">
        <v>12277</v>
      </c>
      <c r="BE529" s="54" t="s">
        <v>12292</v>
      </c>
    </row>
    <row r="530" spans="1:57" hidden="1">
      <c r="A530" s="58"/>
      <c r="B530" s="56" t="s">
        <v>12719</v>
      </c>
      <c r="C530" s="66">
        <v>146</v>
      </c>
      <c r="D530" s="54" t="s">
        <v>932</v>
      </c>
      <c r="E530" s="54" t="s">
        <v>935</v>
      </c>
      <c r="F530" s="54" t="s">
        <v>938</v>
      </c>
      <c r="G530" s="54" t="s">
        <v>941</v>
      </c>
      <c r="H530" s="54" t="s">
        <v>929</v>
      </c>
      <c r="I530" s="54" t="s">
        <v>944</v>
      </c>
      <c r="J530" s="54" t="s">
        <v>2384</v>
      </c>
      <c r="K530" s="54" t="s">
        <v>2387</v>
      </c>
      <c r="L530" s="54" t="s">
        <v>2390</v>
      </c>
      <c r="M530" s="54" t="s">
        <v>2393</v>
      </c>
      <c r="N530" s="54" t="s">
        <v>2381</v>
      </c>
      <c r="O530" s="54" t="s">
        <v>2396</v>
      </c>
      <c r="P530" s="54" t="s">
        <v>3836</v>
      </c>
      <c r="Q530" s="54" t="s">
        <v>3839</v>
      </c>
      <c r="R530" s="54" t="s">
        <v>3842</v>
      </c>
      <c r="S530" s="54" t="s">
        <v>3845</v>
      </c>
      <c r="T530" s="54" t="s">
        <v>3833</v>
      </c>
      <c r="U530" s="54" t="s">
        <v>3848</v>
      </c>
      <c r="V530" s="54" t="s">
        <v>5288</v>
      </c>
      <c r="W530" s="54" t="s">
        <v>5291</v>
      </c>
      <c r="X530" s="54" t="s">
        <v>5294</v>
      </c>
      <c r="Y530" s="54" t="s">
        <v>5297</v>
      </c>
      <c r="Z530" s="54" t="s">
        <v>5285</v>
      </c>
      <c r="AA530" s="54" t="s">
        <v>5300</v>
      </c>
      <c r="AB530" s="54" t="s">
        <v>6490</v>
      </c>
      <c r="AC530" s="54" t="s">
        <v>6493</v>
      </c>
      <c r="AD530" s="54" t="s">
        <v>6496</v>
      </c>
      <c r="AE530" s="54" t="s">
        <v>6499</v>
      </c>
      <c r="AF530" s="54" t="s">
        <v>6487</v>
      </c>
      <c r="AG530" s="54" t="s">
        <v>6502</v>
      </c>
      <c r="AH530" s="54" t="s">
        <v>7942</v>
      </c>
      <c r="AI530" s="54" t="s">
        <v>7945</v>
      </c>
      <c r="AJ530" s="54" t="s">
        <v>7948</v>
      </c>
      <c r="AK530" s="54" t="s">
        <v>7951</v>
      </c>
      <c r="AL530" s="54" t="s">
        <v>7939</v>
      </c>
      <c r="AM530" s="54" t="s">
        <v>7954</v>
      </c>
      <c r="AN530" s="54" t="s">
        <v>9394</v>
      </c>
      <c r="AO530" s="54" t="s">
        <v>9397</v>
      </c>
      <c r="AP530" s="54" t="s">
        <v>9400</v>
      </c>
      <c r="AQ530" s="54" t="s">
        <v>9403</v>
      </c>
      <c r="AR530" s="54" t="s">
        <v>9391</v>
      </c>
      <c r="AS530" s="54" t="s">
        <v>9406</v>
      </c>
      <c r="AT530" s="54" t="s">
        <v>10846</v>
      </c>
      <c r="AU530" s="54" t="s">
        <v>10849</v>
      </c>
      <c r="AV530" s="54" t="s">
        <v>10852</v>
      </c>
      <c r="AW530" s="54" t="s">
        <v>10855</v>
      </c>
      <c r="AX530" s="54" t="s">
        <v>10843</v>
      </c>
      <c r="AY530" s="54" t="s">
        <v>10858</v>
      </c>
      <c r="AZ530" s="54" t="s">
        <v>12298</v>
      </c>
      <c r="BA530" s="54" t="s">
        <v>12301</v>
      </c>
      <c r="BB530" s="54" t="s">
        <v>12304</v>
      </c>
      <c r="BC530" s="54" t="s">
        <v>12307</v>
      </c>
      <c r="BD530" s="54" t="s">
        <v>12295</v>
      </c>
      <c r="BE530" s="54" t="s">
        <v>12310</v>
      </c>
    </row>
    <row r="531" spans="1:57" hidden="1">
      <c r="A531" s="58"/>
      <c r="B531" s="56" t="s">
        <v>12720</v>
      </c>
      <c r="C531" s="66">
        <v>147</v>
      </c>
      <c r="D531" s="54" t="s">
        <v>950</v>
      </c>
      <c r="E531" s="54" t="s">
        <v>953</v>
      </c>
      <c r="F531" s="54" t="s">
        <v>956</v>
      </c>
      <c r="G531" s="54" t="s">
        <v>959</v>
      </c>
      <c r="H531" s="54" t="s">
        <v>947</v>
      </c>
      <c r="I531" s="54" t="s">
        <v>962</v>
      </c>
      <c r="J531" s="54" t="s">
        <v>2402</v>
      </c>
      <c r="K531" s="54" t="s">
        <v>2405</v>
      </c>
      <c r="L531" s="54" t="s">
        <v>2408</v>
      </c>
      <c r="M531" s="54" t="s">
        <v>2411</v>
      </c>
      <c r="N531" s="54" t="s">
        <v>2399</v>
      </c>
      <c r="O531" s="54" t="s">
        <v>2414</v>
      </c>
      <c r="P531" s="54" t="s">
        <v>3854</v>
      </c>
      <c r="Q531" s="54" t="s">
        <v>3857</v>
      </c>
      <c r="R531" s="54" t="s">
        <v>3860</v>
      </c>
      <c r="S531" s="54" t="s">
        <v>3863</v>
      </c>
      <c r="T531" s="54" t="s">
        <v>3851</v>
      </c>
      <c r="U531" s="54" t="s">
        <v>3866</v>
      </c>
      <c r="V531" s="54" t="s">
        <v>5306</v>
      </c>
      <c r="W531" s="54" t="s">
        <v>5309</v>
      </c>
      <c r="X531" s="54" t="s">
        <v>5312</v>
      </c>
      <c r="Y531" s="54" t="s">
        <v>5315</v>
      </c>
      <c r="Z531" s="54" t="s">
        <v>5303</v>
      </c>
      <c r="AA531" s="54" t="s">
        <v>5318</v>
      </c>
      <c r="AB531" s="54" t="s">
        <v>6508</v>
      </c>
      <c r="AC531" s="54" t="s">
        <v>6511</v>
      </c>
      <c r="AD531" s="54" t="s">
        <v>6764</v>
      </c>
      <c r="AE531" s="54" t="s">
        <v>6767</v>
      </c>
      <c r="AF531" s="54" t="s">
        <v>6505</v>
      </c>
      <c r="AG531" s="54" t="s">
        <v>6770</v>
      </c>
      <c r="AH531" s="54" t="s">
        <v>7960</v>
      </c>
      <c r="AI531" s="54" t="s">
        <v>7963</v>
      </c>
      <c r="AJ531" s="54" t="s">
        <v>7966</v>
      </c>
      <c r="AK531" s="54" t="s">
        <v>7969</v>
      </c>
      <c r="AL531" s="54" t="s">
        <v>7957</v>
      </c>
      <c r="AM531" s="54" t="s">
        <v>7972</v>
      </c>
      <c r="AN531" s="54" t="s">
        <v>9412</v>
      </c>
      <c r="AO531" s="54" t="s">
        <v>9415</v>
      </c>
      <c r="AP531" s="54" t="s">
        <v>9418</v>
      </c>
      <c r="AQ531" s="54" t="s">
        <v>9421</v>
      </c>
      <c r="AR531" s="54" t="s">
        <v>9409</v>
      </c>
      <c r="AS531" s="54" t="s">
        <v>9424</v>
      </c>
      <c r="AT531" s="54" t="s">
        <v>10864</v>
      </c>
      <c r="AU531" s="54" t="s">
        <v>10867</v>
      </c>
      <c r="AV531" s="54" t="s">
        <v>10870</v>
      </c>
      <c r="AW531" s="54" t="s">
        <v>10873</v>
      </c>
      <c r="AX531" s="54" t="s">
        <v>10861</v>
      </c>
      <c r="AY531" s="54" t="s">
        <v>10876</v>
      </c>
      <c r="AZ531" s="54" t="s">
        <v>12316</v>
      </c>
      <c r="BA531" s="54" t="s">
        <v>12319</v>
      </c>
      <c r="BB531" s="54" t="s">
        <v>12322</v>
      </c>
      <c r="BC531" s="54" t="s">
        <v>12325</v>
      </c>
      <c r="BD531" s="54" t="s">
        <v>12313</v>
      </c>
      <c r="BE531" s="54" t="s">
        <v>12328</v>
      </c>
    </row>
    <row r="532" spans="1:57" hidden="1">
      <c r="A532" s="58"/>
      <c r="B532" s="53" t="s">
        <v>12721</v>
      </c>
      <c r="C532" s="66">
        <v>148</v>
      </c>
      <c r="D532" s="54" t="s">
        <v>968</v>
      </c>
      <c r="E532" s="54" t="s">
        <v>971</v>
      </c>
      <c r="F532" s="54" t="s">
        <v>974</v>
      </c>
      <c r="G532" s="54" t="s">
        <v>977</v>
      </c>
      <c r="H532" s="54" t="s">
        <v>965</v>
      </c>
      <c r="I532" s="54" t="s">
        <v>980</v>
      </c>
      <c r="J532" s="54" t="s">
        <v>2420</v>
      </c>
      <c r="K532" s="54" t="s">
        <v>2423</v>
      </c>
      <c r="L532" s="54" t="s">
        <v>2426</v>
      </c>
      <c r="M532" s="54" t="s">
        <v>2429</v>
      </c>
      <c r="N532" s="54" t="s">
        <v>2417</v>
      </c>
      <c r="O532" s="54" t="s">
        <v>2432</v>
      </c>
      <c r="P532" s="54" t="s">
        <v>3872</v>
      </c>
      <c r="Q532" s="54" t="s">
        <v>3875</v>
      </c>
      <c r="R532" s="54" t="s">
        <v>3878</v>
      </c>
      <c r="S532" s="54" t="s">
        <v>3881</v>
      </c>
      <c r="T532" s="54" t="s">
        <v>3869</v>
      </c>
      <c r="U532" s="54" t="s">
        <v>3884</v>
      </c>
      <c r="V532" s="54" t="s">
        <v>5324</v>
      </c>
      <c r="W532" s="54" t="s">
        <v>5327</v>
      </c>
      <c r="X532" s="54" t="s">
        <v>5330</v>
      </c>
      <c r="Y532" s="54" t="s">
        <v>5333</v>
      </c>
      <c r="Z532" s="54" t="s">
        <v>5321</v>
      </c>
      <c r="AA532" s="54" t="s">
        <v>5336</v>
      </c>
      <c r="AB532" s="54" t="s">
        <v>6776</v>
      </c>
      <c r="AC532" s="54" t="s">
        <v>6779</v>
      </c>
      <c r="AD532" s="54" t="s">
        <v>6782</v>
      </c>
      <c r="AE532" s="54" t="s">
        <v>6785</v>
      </c>
      <c r="AF532" s="54" t="s">
        <v>6773</v>
      </c>
      <c r="AG532" s="54" t="s">
        <v>6788</v>
      </c>
      <c r="AH532" s="54" t="s">
        <v>7978</v>
      </c>
      <c r="AI532" s="54" t="s">
        <v>7981</v>
      </c>
      <c r="AJ532" s="54" t="s">
        <v>7984</v>
      </c>
      <c r="AK532" s="54" t="s">
        <v>7987</v>
      </c>
      <c r="AL532" s="54" t="s">
        <v>7975</v>
      </c>
      <c r="AM532" s="54" t="s">
        <v>7990</v>
      </c>
      <c r="AN532" s="54" t="s">
        <v>9430</v>
      </c>
      <c r="AO532" s="54" t="s">
        <v>9433</v>
      </c>
      <c r="AP532" s="54" t="s">
        <v>9436</v>
      </c>
      <c r="AQ532" s="54" t="s">
        <v>9439</v>
      </c>
      <c r="AR532" s="54" t="s">
        <v>9427</v>
      </c>
      <c r="AS532" s="54" t="s">
        <v>9442</v>
      </c>
      <c r="AT532" s="54" t="s">
        <v>10882</v>
      </c>
      <c r="AU532" s="54" t="s">
        <v>10885</v>
      </c>
      <c r="AV532" s="54" t="s">
        <v>10888</v>
      </c>
      <c r="AW532" s="54" t="s">
        <v>10891</v>
      </c>
      <c r="AX532" s="54" t="s">
        <v>10879</v>
      </c>
      <c r="AY532" s="54" t="s">
        <v>10894</v>
      </c>
      <c r="AZ532" s="54" t="s">
        <v>12334</v>
      </c>
      <c r="BA532" s="54" t="s">
        <v>12337</v>
      </c>
      <c r="BB532" s="54" t="s">
        <v>12340</v>
      </c>
      <c r="BC532" s="54" t="s">
        <v>12343</v>
      </c>
      <c r="BD532" s="54" t="s">
        <v>12331</v>
      </c>
      <c r="BE532" s="54" t="s">
        <v>12346</v>
      </c>
    </row>
    <row r="533" spans="1:57" hidden="1">
      <c r="A533" s="48" t="s">
        <v>12722</v>
      </c>
      <c r="B533" s="55"/>
      <c r="C533" s="66">
        <v>149</v>
      </c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</row>
    <row r="534" spans="1:57" hidden="1">
      <c r="A534" s="58"/>
      <c r="B534" s="53" t="s">
        <v>12723</v>
      </c>
      <c r="C534" s="66">
        <v>150</v>
      </c>
      <c r="D534" s="54" t="s">
        <v>986</v>
      </c>
      <c r="E534" s="54" t="s">
        <v>989</v>
      </c>
      <c r="F534" s="54" t="s">
        <v>992</v>
      </c>
      <c r="G534" s="54" t="s">
        <v>995</v>
      </c>
      <c r="H534" s="54" t="s">
        <v>983</v>
      </c>
      <c r="I534" s="54" t="s">
        <v>998</v>
      </c>
      <c r="J534" s="54" t="s">
        <v>2438</v>
      </c>
      <c r="K534" s="54" t="s">
        <v>2441</v>
      </c>
      <c r="L534" s="54" t="s">
        <v>2444</v>
      </c>
      <c r="M534" s="54" t="s">
        <v>2447</v>
      </c>
      <c r="N534" s="54" t="s">
        <v>2435</v>
      </c>
      <c r="O534" s="54" t="s">
        <v>2450</v>
      </c>
      <c r="P534" s="54" t="s">
        <v>3890</v>
      </c>
      <c r="Q534" s="54" t="s">
        <v>3893</v>
      </c>
      <c r="R534" s="54" t="s">
        <v>3896</v>
      </c>
      <c r="S534" s="54" t="s">
        <v>3899</v>
      </c>
      <c r="T534" s="54" t="s">
        <v>3887</v>
      </c>
      <c r="U534" s="54" t="s">
        <v>3902</v>
      </c>
      <c r="V534" s="54" t="s">
        <v>5342</v>
      </c>
      <c r="W534" s="54" t="s">
        <v>5345</v>
      </c>
      <c r="X534" s="54" t="s">
        <v>5348</v>
      </c>
      <c r="Y534" s="54" t="s">
        <v>5351</v>
      </c>
      <c r="Z534" s="54" t="s">
        <v>5339</v>
      </c>
      <c r="AA534" s="54" t="s">
        <v>5354</v>
      </c>
      <c r="AB534" s="54" t="s">
        <v>6794</v>
      </c>
      <c r="AC534" s="54" t="s">
        <v>6797</v>
      </c>
      <c r="AD534" s="54" t="s">
        <v>6800</v>
      </c>
      <c r="AE534" s="54" t="s">
        <v>6803</v>
      </c>
      <c r="AF534" s="54" t="s">
        <v>6791</v>
      </c>
      <c r="AG534" s="54" t="s">
        <v>6806</v>
      </c>
      <c r="AH534" s="54" t="s">
        <v>7996</v>
      </c>
      <c r="AI534" s="54" t="s">
        <v>7999</v>
      </c>
      <c r="AJ534" s="54" t="s">
        <v>8002</v>
      </c>
      <c r="AK534" s="54" t="s">
        <v>8005</v>
      </c>
      <c r="AL534" s="54" t="s">
        <v>7993</v>
      </c>
      <c r="AM534" s="54" t="s">
        <v>8008</v>
      </c>
      <c r="AN534" s="54" t="s">
        <v>9448</v>
      </c>
      <c r="AO534" s="54" t="s">
        <v>9451</v>
      </c>
      <c r="AP534" s="54" t="s">
        <v>9454</v>
      </c>
      <c r="AQ534" s="54" t="s">
        <v>9457</v>
      </c>
      <c r="AR534" s="54" t="s">
        <v>9445</v>
      </c>
      <c r="AS534" s="54" t="s">
        <v>9460</v>
      </c>
      <c r="AT534" s="54" t="s">
        <v>10900</v>
      </c>
      <c r="AU534" s="54" t="s">
        <v>10903</v>
      </c>
      <c r="AV534" s="54" t="s">
        <v>10906</v>
      </c>
      <c r="AW534" s="54" t="s">
        <v>10909</v>
      </c>
      <c r="AX534" s="54" t="s">
        <v>10897</v>
      </c>
      <c r="AY534" s="54" t="s">
        <v>10912</v>
      </c>
      <c r="AZ534" s="54" t="s">
        <v>12352</v>
      </c>
      <c r="BA534" s="54" t="s">
        <v>12355</v>
      </c>
      <c r="BB534" s="54" t="s">
        <v>12358</v>
      </c>
      <c r="BC534" s="54" t="s">
        <v>12361</v>
      </c>
      <c r="BD534" s="54" t="s">
        <v>12349</v>
      </c>
      <c r="BE534" s="54" t="s">
        <v>12364</v>
      </c>
    </row>
    <row r="535" spans="1:57" hidden="1">
      <c r="A535" s="58"/>
      <c r="B535" s="53" t="s">
        <v>12724</v>
      </c>
      <c r="C535" s="66">
        <v>151</v>
      </c>
      <c r="D535" s="54" t="s">
        <v>1004</v>
      </c>
      <c r="E535" s="54" t="s">
        <v>1007</v>
      </c>
      <c r="F535" s="54" t="s">
        <v>1010</v>
      </c>
      <c r="G535" s="54" t="s">
        <v>1263</v>
      </c>
      <c r="H535" s="54" t="s">
        <v>1001</v>
      </c>
      <c r="I535" s="54" t="s">
        <v>1266</v>
      </c>
      <c r="J535" s="54" t="s">
        <v>2456</v>
      </c>
      <c r="K535" s="54" t="s">
        <v>2459</v>
      </c>
      <c r="L535" s="54" t="s">
        <v>2462</v>
      </c>
      <c r="M535" s="54" t="s">
        <v>2465</v>
      </c>
      <c r="N535" s="54" t="s">
        <v>2453</v>
      </c>
      <c r="O535" s="54" t="s">
        <v>2468</v>
      </c>
      <c r="P535" s="54" t="s">
        <v>3908</v>
      </c>
      <c r="Q535" s="54" t="s">
        <v>3911</v>
      </c>
      <c r="R535" s="54" t="s">
        <v>3914</v>
      </c>
      <c r="S535" s="54" t="s">
        <v>3917</v>
      </c>
      <c r="T535" s="54" t="s">
        <v>3905</v>
      </c>
      <c r="U535" s="54" t="s">
        <v>3920</v>
      </c>
      <c r="V535" s="54" t="s">
        <v>5360</v>
      </c>
      <c r="W535" s="54" t="s">
        <v>5363</v>
      </c>
      <c r="X535" s="54" t="s">
        <v>5366</v>
      </c>
      <c r="Y535" s="54" t="s">
        <v>5369</v>
      </c>
      <c r="Z535" s="54" t="s">
        <v>5357</v>
      </c>
      <c r="AA535" s="54" t="s">
        <v>5372</v>
      </c>
      <c r="AB535" s="54" t="s">
        <v>6812</v>
      </c>
      <c r="AC535" s="54" t="s">
        <v>6815</v>
      </c>
      <c r="AD535" s="54" t="s">
        <v>6818</v>
      </c>
      <c r="AE535" s="54" t="s">
        <v>6821</v>
      </c>
      <c r="AF535" s="54" t="s">
        <v>6809</v>
      </c>
      <c r="AG535" s="54" t="s">
        <v>6824</v>
      </c>
      <c r="AH535" s="54" t="s">
        <v>8264</v>
      </c>
      <c r="AI535" s="54" t="s">
        <v>8267</v>
      </c>
      <c r="AJ535" s="54" t="s">
        <v>8270</v>
      </c>
      <c r="AK535" s="54" t="s">
        <v>8273</v>
      </c>
      <c r="AL535" s="54" t="s">
        <v>8011</v>
      </c>
      <c r="AM535" s="54" t="s">
        <v>8276</v>
      </c>
      <c r="AN535" s="54" t="s">
        <v>9466</v>
      </c>
      <c r="AO535" s="54" t="s">
        <v>9469</v>
      </c>
      <c r="AP535" s="54" t="s">
        <v>9472</v>
      </c>
      <c r="AQ535" s="54" t="s">
        <v>9475</v>
      </c>
      <c r="AR535" s="54" t="s">
        <v>9463</v>
      </c>
      <c r="AS535" s="54" t="s">
        <v>9478</v>
      </c>
      <c r="AT535" s="54" t="s">
        <v>10918</v>
      </c>
      <c r="AU535" s="54" t="s">
        <v>10921</v>
      </c>
      <c r="AV535" s="54" t="s">
        <v>10924</v>
      </c>
      <c r="AW535" s="54" t="s">
        <v>10927</v>
      </c>
      <c r="AX535" s="54" t="s">
        <v>10915</v>
      </c>
      <c r="AY535" s="54" t="s">
        <v>10930</v>
      </c>
      <c r="AZ535" s="54" t="s">
        <v>12370</v>
      </c>
      <c r="BA535" s="54" t="s">
        <v>12373</v>
      </c>
      <c r="BB535" s="54" t="s">
        <v>12376</v>
      </c>
      <c r="BC535" s="54" t="s">
        <v>12379</v>
      </c>
      <c r="BD535" s="54" t="s">
        <v>12367</v>
      </c>
      <c r="BE535" s="54" t="s">
        <v>12382</v>
      </c>
    </row>
    <row r="536" spans="1:57" hidden="1">
      <c r="A536" s="48" t="s">
        <v>12725</v>
      </c>
      <c r="B536" s="55"/>
      <c r="C536" s="66">
        <v>152</v>
      </c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</row>
    <row r="537" spans="1:57" hidden="1">
      <c r="A537" s="58"/>
      <c r="B537" s="53" t="s">
        <v>12726</v>
      </c>
      <c r="C537" s="66">
        <v>153</v>
      </c>
      <c r="D537" s="54" t="s">
        <v>1272</v>
      </c>
      <c r="E537" s="54" t="s">
        <v>1275</v>
      </c>
      <c r="F537" s="54" t="s">
        <v>1278</v>
      </c>
      <c r="G537" s="54" t="s">
        <v>1281</v>
      </c>
      <c r="H537" s="54" t="s">
        <v>1269</v>
      </c>
      <c r="I537" s="54" t="s">
        <v>1284</v>
      </c>
      <c r="J537" s="54" t="s">
        <v>2474</v>
      </c>
      <c r="K537" s="54" t="s">
        <v>2477</v>
      </c>
      <c r="L537" s="54" t="s">
        <v>2480</v>
      </c>
      <c r="M537" s="54" t="s">
        <v>2483</v>
      </c>
      <c r="N537" s="54" t="s">
        <v>2471</v>
      </c>
      <c r="O537" s="54" t="s">
        <v>2486</v>
      </c>
      <c r="P537" s="54" t="s">
        <v>3926</v>
      </c>
      <c r="Q537" s="54" t="s">
        <v>3929</v>
      </c>
      <c r="R537" s="54" t="s">
        <v>3932</v>
      </c>
      <c r="S537" s="54" t="s">
        <v>3935</v>
      </c>
      <c r="T537" s="54" t="s">
        <v>3923</v>
      </c>
      <c r="U537" s="54" t="s">
        <v>3938</v>
      </c>
      <c r="V537" s="54" t="s">
        <v>5378</v>
      </c>
      <c r="W537" s="54" t="s">
        <v>5381</v>
      </c>
      <c r="X537" s="54" t="s">
        <v>5384</v>
      </c>
      <c r="Y537" s="54" t="s">
        <v>5387</v>
      </c>
      <c r="Z537" s="54" t="s">
        <v>5375</v>
      </c>
      <c r="AA537" s="54" t="s">
        <v>5390</v>
      </c>
      <c r="AB537" s="54" t="s">
        <v>6830</v>
      </c>
      <c r="AC537" s="54" t="s">
        <v>6833</v>
      </c>
      <c r="AD537" s="54" t="s">
        <v>6836</v>
      </c>
      <c r="AE537" s="54" t="s">
        <v>6839</v>
      </c>
      <c r="AF537" s="54" t="s">
        <v>6827</v>
      </c>
      <c r="AG537" s="54" t="s">
        <v>6842</v>
      </c>
      <c r="AH537" s="54" t="s">
        <v>8282</v>
      </c>
      <c r="AI537" s="54" t="s">
        <v>8285</v>
      </c>
      <c r="AJ537" s="54" t="s">
        <v>8288</v>
      </c>
      <c r="AK537" s="54" t="s">
        <v>8291</v>
      </c>
      <c r="AL537" s="54" t="s">
        <v>8279</v>
      </c>
      <c r="AM537" s="54" t="s">
        <v>8294</v>
      </c>
      <c r="AN537" s="54" t="s">
        <v>9484</v>
      </c>
      <c r="AO537" s="54" t="s">
        <v>9487</v>
      </c>
      <c r="AP537" s="54" t="s">
        <v>9490</v>
      </c>
      <c r="AQ537" s="54" t="s">
        <v>9493</v>
      </c>
      <c r="AR537" s="54" t="s">
        <v>9481</v>
      </c>
      <c r="AS537" s="54" t="s">
        <v>9496</v>
      </c>
      <c r="AT537" s="54" t="s">
        <v>10936</v>
      </c>
      <c r="AU537" s="54" t="s">
        <v>10939</v>
      </c>
      <c r="AV537" s="54" t="s">
        <v>10942</v>
      </c>
      <c r="AW537" s="54" t="s">
        <v>10945</v>
      </c>
      <c r="AX537" s="54" t="s">
        <v>10933</v>
      </c>
      <c r="AY537" s="54" t="s">
        <v>10948</v>
      </c>
      <c r="AZ537" s="54" t="s">
        <v>12388</v>
      </c>
      <c r="BA537" s="54" t="s">
        <v>12391</v>
      </c>
      <c r="BB537" s="54" t="s">
        <v>12394</v>
      </c>
      <c r="BC537" s="54" t="s">
        <v>12397</v>
      </c>
      <c r="BD537" s="54" t="s">
        <v>12385</v>
      </c>
      <c r="BE537" s="54" t="s">
        <v>12400</v>
      </c>
    </row>
    <row r="538" spans="1:57" hidden="1">
      <c r="A538" s="58"/>
      <c r="B538" s="53" t="s">
        <v>12727</v>
      </c>
      <c r="C538" s="66">
        <v>154</v>
      </c>
      <c r="D538" s="54" t="s">
        <v>1290</v>
      </c>
      <c r="E538" s="54" t="s">
        <v>1293</v>
      </c>
      <c r="F538" s="54" t="s">
        <v>1296</v>
      </c>
      <c r="G538" s="54" t="s">
        <v>1299</v>
      </c>
      <c r="H538" s="54" t="s">
        <v>1287</v>
      </c>
      <c r="I538" s="54" t="s">
        <v>1302</v>
      </c>
      <c r="J538" s="54" t="s">
        <v>2492</v>
      </c>
      <c r="K538" s="54" t="s">
        <v>2495</v>
      </c>
      <c r="L538" s="54" t="s">
        <v>2498</v>
      </c>
      <c r="M538" s="54" t="s">
        <v>2501</v>
      </c>
      <c r="N538" s="54" t="s">
        <v>2489</v>
      </c>
      <c r="O538" s="54" t="s">
        <v>2504</v>
      </c>
      <c r="P538" s="54" t="s">
        <v>3944</v>
      </c>
      <c r="Q538" s="54" t="s">
        <v>3947</v>
      </c>
      <c r="R538" s="54" t="s">
        <v>3950</v>
      </c>
      <c r="S538" s="54" t="s">
        <v>3953</v>
      </c>
      <c r="T538" s="54" t="s">
        <v>3941</v>
      </c>
      <c r="U538" s="54" t="s">
        <v>3956</v>
      </c>
      <c r="V538" s="54" t="s">
        <v>5396</v>
      </c>
      <c r="W538" s="54" t="s">
        <v>5399</v>
      </c>
      <c r="X538" s="54" t="s">
        <v>5402</v>
      </c>
      <c r="Y538" s="54" t="s">
        <v>5405</v>
      </c>
      <c r="Z538" s="54" t="s">
        <v>5393</v>
      </c>
      <c r="AA538" s="54" t="s">
        <v>5408</v>
      </c>
      <c r="AB538" s="54" t="s">
        <v>6848</v>
      </c>
      <c r="AC538" s="54" t="s">
        <v>6851</v>
      </c>
      <c r="AD538" s="54" t="s">
        <v>6854</v>
      </c>
      <c r="AE538" s="54" t="s">
        <v>6857</v>
      </c>
      <c r="AF538" s="54" t="s">
        <v>6845</v>
      </c>
      <c r="AG538" s="54" t="s">
        <v>6860</v>
      </c>
      <c r="AH538" s="54" t="s">
        <v>8300</v>
      </c>
      <c r="AI538" s="54" t="s">
        <v>8303</v>
      </c>
      <c r="AJ538" s="54" t="s">
        <v>8306</v>
      </c>
      <c r="AK538" s="54" t="s">
        <v>8309</v>
      </c>
      <c r="AL538" s="54" t="s">
        <v>8297</v>
      </c>
      <c r="AM538" s="54" t="s">
        <v>8312</v>
      </c>
      <c r="AN538" s="54" t="s">
        <v>9502</v>
      </c>
      <c r="AO538" s="54" t="s">
        <v>9505</v>
      </c>
      <c r="AP538" s="54" t="s">
        <v>9508</v>
      </c>
      <c r="AQ538" s="54" t="s">
        <v>9511</v>
      </c>
      <c r="AR538" s="54" t="s">
        <v>9499</v>
      </c>
      <c r="AS538" s="54" t="s">
        <v>9764</v>
      </c>
      <c r="AT538" s="54" t="s">
        <v>10954</v>
      </c>
      <c r="AU538" s="54" t="s">
        <v>10957</v>
      </c>
      <c r="AV538" s="54" t="s">
        <v>10960</v>
      </c>
      <c r="AW538" s="54" t="s">
        <v>10963</v>
      </c>
      <c r="AX538" s="54" t="s">
        <v>10951</v>
      </c>
      <c r="AY538" s="54" t="s">
        <v>10966</v>
      </c>
      <c r="AZ538" s="54" t="s">
        <v>12406</v>
      </c>
      <c r="BA538" s="54" t="s">
        <v>12409</v>
      </c>
      <c r="BB538" s="54" t="s">
        <v>12412</v>
      </c>
      <c r="BC538" s="54" t="s">
        <v>12415</v>
      </c>
      <c r="BD538" s="54" t="s">
        <v>12403</v>
      </c>
      <c r="BE538" s="54" t="s">
        <v>12418</v>
      </c>
    </row>
    <row r="539" spans="1:57" hidden="1">
      <c r="A539" s="58"/>
      <c r="B539" s="53" t="s">
        <v>12728</v>
      </c>
      <c r="C539" s="66">
        <v>155</v>
      </c>
      <c r="D539" s="54" t="s">
        <v>1308</v>
      </c>
      <c r="E539" s="54" t="s">
        <v>1311</v>
      </c>
      <c r="F539" s="54" t="s">
        <v>1314</v>
      </c>
      <c r="G539" s="54" t="s">
        <v>1317</v>
      </c>
      <c r="H539" s="54" t="s">
        <v>1305</v>
      </c>
      <c r="I539" s="54" t="s">
        <v>1320</v>
      </c>
      <c r="J539" s="54" t="s">
        <v>2510</v>
      </c>
      <c r="K539" s="54" t="s">
        <v>2763</v>
      </c>
      <c r="L539" s="54" t="s">
        <v>2766</v>
      </c>
      <c r="M539" s="54" t="s">
        <v>2769</v>
      </c>
      <c r="N539" s="54" t="s">
        <v>2507</v>
      </c>
      <c r="O539" s="54" t="s">
        <v>2772</v>
      </c>
      <c r="P539" s="54" t="s">
        <v>3962</v>
      </c>
      <c r="Q539" s="54" t="s">
        <v>3965</v>
      </c>
      <c r="R539" s="54" t="s">
        <v>3968</v>
      </c>
      <c r="S539" s="54" t="s">
        <v>3971</v>
      </c>
      <c r="T539" s="54" t="s">
        <v>3959</v>
      </c>
      <c r="U539" s="54" t="s">
        <v>3974</v>
      </c>
      <c r="V539" s="54" t="s">
        <v>5414</v>
      </c>
      <c r="W539" s="54" t="s">
        <v>5417</v>
      </c>
      <c r="X539" s="54" t="s">
        <v>5420</v>
      </c>
      <c r="Y539" s="54" t="s">
        <v>5423</v>
      </c>
      <c r="Z539" s="54" t="s">
        <v>5411</v>
      </c>
      <c r="AA539" s="54" t="s">
        <v>5426</v>
      </c>
      <c r="AB539" s="54" t="s">
        <v>6866</v>
      </c>
      <c r="AC539" s="54" t="s">
        <v>6869</v>
      </c>
      <c r="AD539" s="54" t="s">
        <v>6872</v>
      </c>
      <c r="AE539" s="54" t="s">
        <v>6875</v>
      </c>
      <c r="AF539" s="54" t="s">
        <v>6863</v>
      </c>
      <c r="AG539" s="54" t="s">
        <v>6878</v>
      </c>
      <c r="AH539" s="54" t="s">
        <v>8318</v>
      </c>
      <c r="AI539" s="54" t="s">
        <v>8321</v>
      </c>
      <c r="AJ539" s="54" t="s">
        <v>8324</v>
      </c>
      <c r="AK539" s="54" t="s">
        <v>8327</v>
      </c>
      <c r="AL539" s="54" t="s">
        <v>8315</v>
      </c>
      <c r="AM539" s="54" t="s">
        <v>8330</v>
      </c>
      <c r="AN539" s="54" t="s">
        <v>9770</v>
      </c>
      <c r="AO539" s="54" t="s">
        <v>9773</v>
      </c>
      <c r="AP539" s="54" t="s">
        <v>9776</v>
      </c>
      <c r="AQ539" s="54" t="s">
        <v>9779</v>
      </c>
      <c r="AR539" s="54" t="s">
        <v>9767</v>
      </c>
      <c r="AS539" s="54" t="s">
        <v>9782</v>
      </c>
      <c r="AT539" s="54" t="s">
        <v>10972</v>
      </c>
      <c r="AU539" s="54" t="s">
        <v>10975</v>
      </c>
      <c r="AV539" s="54" t="s">
        <v>10978</v>
      </c>
      <c r="AW539" s="54" t="s">
        <v>10981</v>
      </c>
      <c r="AX539" s="54" t="s">
        <v>10969</v>
      </c>
      <c r="AY539" s="54" t="s">
        <v>10984</v>
      </c>
      <c r="AZ539" s="54" t="s">
        <v>12424</v>
      </c>
      <c r="BA539" s="54" t="s">
        <v>12427</v>
      </c>
      <c r="BB539" s="54" t="s">
        <v>12430</v>
      </c>
      <c r="BC539" s="54" t="s">
        <v>12433</v>
      </c>
      <c r="BD539" s="54" t="s">
        <v>12421</v>
      </c>
      <c r="BE539" s="54" t="s">
        <v>12436</v>
      </c>
    </row>
    <row r="540" spans="1:57" hidden="1">
      <c r="A540" s="58"/>
      <c r="B540" s="53" t="s">
        <v>12729</v>
      </c>
      <c r="C540" s="66">
        <v>156</v>
      </c>
      <c r="D540" s="54" t="s">
        <v>1326</v>
      </c>
      <c r="E540" s="54" t="s">
        <v>1329</v>
      </c>
      <c r="F540" s="54" t="s">
        <v>1332</v>
      </c>
      <c r="G540" s="54" t="s">
        <v>1335</v>
      </c>
      <c r="H540" s="54" t="s">
        <v>1323</v>
      </c>
      <c r="I540" s="54" t="s">
        <v>1338</v>
      </c>
      <c r="J540" s="54" t="s">
        <v>2778</v>
      </c>
      <c r="K540" s="54" t="s">
        <v>2781</v>
      </c>
      <c r="L540" s="54" t="s">
        <v>2784</v>
      </c>
      <c r="M540" s="54" t="s">
        <v>2787</v>
      </c>
      <c r="N540" s="54" t="s">
        <v>2775</v>
      </c>
      <c r="O540" s="54" t="s">
        <v>2790</v>
      </c>
      <c r="P540" s="54" t="s">
        <v>3980</v>
      </c>
      <c r="Q540" s="54" t="s">
        <v>3983</v>
      </c>
      <c r="R540" s="54" t="s">
        <v>3986</v>
      </c>
      <c r="S540" s="54" t="s">
        <v>3989</v>
      </c>
      <c r="T540" s="54" t="s">
        <v>3977</v>
      </c>
      <c r="U540" s="54" t="s">
        <v>3992</v>
      </c>
      <c r="V540" s="54" t="s">
        <v>5432</v>
      </c>
      <c r="W540" s="54" t="s">
        <v>5435</v>
      </c>
      <c r="X540" s="54" t="s">
        <v>5438</v>
      </c>
      <c r="Y540" s="54" t="s">
        <v>5441</v>
      </c>
      <c r="Z540" s="54" t="s">
        <v>5429</v>
      </c>
      <c r="AA540" s="54" t="s">
        <v>5444</v>
      </c>
      <c r="AB540" s="54" t="s">
        <v>6884</v>
      </c>
      <c r="AC540" s="54" t="s">
        <v>6887</v>
      </c>
      <c r="AD540" s="54" t="s">
        <v>6890</v>
      </c>
      <c r="AE540" s="54" t="s">
        <v>6893</v>
      </c>
      <c r="AF540" s="54" t="s">
        <v>6881</v>
      </c>
      <c r="AG540" s="54" t="s">
        <v>6896</v>
      </c>
      <c r="AH540" s="54" t="s">
        <v>8336</v>
      </c>
      <c r="AI540" s="54" t="s">
        <v>8339</v>
      </c>
      <c r="AJ540" s="54" t="s">
        <v>8342</v>
      </c>
      <c r="AK540" s="54" t="s">
        <v>8345</v>
      </c>
      <c r="AL540" s="54" t="s">
        <v>8333</v>
      </c>
      <c r="AM540" s="54" t="s">
        <v>8348</v>
      </c>
      <c r="AN540" s="54" t="s">
        <v>9788</v>
      </c>
      <c r="AO540" s="54" t="s">
        <v>9791</v>
      </c>
      <c r="AP540" s="54" t="s">
        <v>9794</v>
      </c>
      <c r="AQ540" s="54" t="s">
        <v>9797</v>
      </c>
      <c r="AR540" s="54" t="s">
        <v>9785</v>
      </c>
      <c r="AS540" s="54" t="s">
        <v>9800</v>
      </c>
      <c r="AT540" s="54" t="s">
        <v>10990</v>
      </c>
      <c r="AU540" s="54" t="s">
        <v>10993</v>
      </c>
      <c r="AV540" s="54" t="s">
        <v>10996</v>
      </c>
      <c r="AW540" s="54" t="s">
        <v>10999</v>
      </c>
      <c r="AX540" s="54" t="s">
        <v>10987</v>
      </c>
      <c r="AY540" s="54" t="s">
        <v>11002</v>
      </c>
      <c r="AZ540" s="54" t="s">
        <v>12442</v>
      </c>
      <c r="BA540" s="54" t="s">
        <v>12445</v>
      </c>
      <c r="BB540" s="54" t="s">
        <v>12448</v>
      </c>
      <c r="BC540" s="54" t="s">
        <v>12451</v>
      </c>
      <c r="BD540" s="54" t="s">
        <v>12439</v>
      </c>
      <c r="BE540" s="54" t="s">
        <v>12454</v>
      </c>
    </row>
    <row r="541" spans="1:57" hidden="1">
      <c r="A541" s="48" t="s">
        <v>12730</v>
      </c>
      <c r="B541" s="55"/>
      <c r="C541" s="66">
        <v>157</v>
      </c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</row>
    <row r="542" spans="1:57" hidden="1">
      <c r="A542" s="58"/>
      <c r="B542" s="53" t="s">
        <v>12731</v>
      </c>
      <c r="C542" s="66">
        <v>158</v>
      </c>
      <c r="D542" s="54" t="s">
        <v>1344</v>
      </c>
      <c r="E542" s="54" t="s">
        <v>1347</v>
      </c>
      <c r="F542" s="54" t="s">
        <v>1350</v>
      </c>
      <c r="G542" s="54" t="s">
        <v>1353</v>
      </c>
      <c r="H542" s="54" t="s">
        <v>1341</v>
      </c>
      <c r="I542" s="54" t="s">
        <v>1356</v>
      </c>
      <c r="J542" s="54" t="s">
        <v>2796</v>
      </c>
      <c r="K542" s="54" t="s">
        <v>2799</v>
      </c>
      <c r="L542" s="54" t="s">
        <v>2802</v>
      </c>
      <c r="M542" s="54" t="s">
        <v>2805</v>
      </c>
      <c r="N542" s="54" t="s">
        <v>2793</v>
      </c>
      <c r="O542" s="54" t="s">
        <v>2808</v>
      </c>
      <c r="P542" s="54" t="s">
        <v>3998</v>
      </c>
      <c r="Q542" s="54" t="s">
        <v>4001</v>
      </c>
      <c r="R542" s="54" t="s">
        <v>4004</v>
      </c>
      <c r="S542" s="54" t="s">
        <v>4007</v>
      </c>
      <c r="T542" s="54" t="s">
        <v>3995</v>
      </c>
      <c r="U542" s="54" t="s">
        <v>4010</v>
      </c>
      <c r="V542" s="54" t="s">
        <v>5450</v>
      </c>
      <c r="W542" s="54" t="s">
        <v>5453</v>
      </c>
      <c r="X542" s="54" t="s">
        <v>5456</v>
      </c>
      <c r="Y542" s="54" t="s">
        <v>5459</v>
      </c>
      <c r="Z542" s="54" t="s">
        <v>5447</v>
      </c>
      <c r="AA542" s="54" t="s">
        <v>5462</v>
      </c>
      <c r="AB542" s="54" t="s">
        <v>6902</v>
      </c>
      <c r="AC542" s="54" t="s">
        <v>6905</v>
      </c>
      <c r="AD542" s="54" t="s">
        <v>6908</v>
      </c>
      <c r="AE542" s="54" t="s">
        <v>6911</v>
      </c>
      <c r="AF542" s="54" t="s">
        <v>6899</v>
      </c>
      <c r="AG542" s="54" t="s">
        <v>6914</v>
      </c>
      <c r="AH542" s="54" t="s">
        <v>8354</v>
      </c>
      <c r="AI542" s="54" t="s">
        <v>8357</v>
      </c>
      <c r="AJ542" s="54" t="s">
        <v>8360</v>
      </c>
      <c r="AK542" s="54" t="s">
        <v>8363</v>
      </c>
      <c r="AL542" s="54" t="s">
        <v>8351</v>
      </c>
      <c r="AM542" s="54" t="s">
        <v>8366</v>
      </c>
      <c r="AN542" s="54" t="s">
        <v>9806</v>
      </c>
      <c r="AO542" s="54" t="s">
        <v>9809</v>
      </c>
      <c r="AP542" s="54" t="s">
        <v>9812</v>
      </c>
      <c r="AQ542" s="54" t="s">
        <v>9815</v>
      </c>
      <c r="AR542" s="54" t="s">
        <v>9803</v>
      </c>
      <c r="AS542" s="54" t="s">
        <v>9818</v>
      </c>
      <c r="AT542" s="54" t="s">
        <v>11008</v>
      </c>
      <c r="AU542" s="54" t="s">
        <v>11011</v>
      </c>
      <c r="AV542" s="54" t="s">
        <v>11264</v>
      </c>
      <c r="AW542" s="54" t="s">
        <v>11267</v>
      </c>
      <c r="AX542" s="54" t="s">
        <v>11005</v>
      </c>
      <c r="AY542" s="54" t="s">
        <v>11270</v>
      </c>
      <c r="AZ542" s="54" t="s">
        <v>12460</v>
      </c>
      <c r="BA542" s="54" t="s">
        <v>12463</v>
      </c>
      <c r="BB542" s="54" t="s">
        <v>12466</v>
      </c>
      <c r="BC542" s="54" t="s">
        <v>12469</v>
      </c>
      <c r="BD542" s="54" t="s">
        <v>12457</v>
      </c>
      <c r="BE542" s="54" t="s">
        <v>12472</v>
      </c>
    </row>
    <row r="543" spans="1:57" hidden="1">
      <c r="A543" s="58"/>
      <c r="B543" s="53" t="s">
        <v>12732</v>
      </c>
      <c r="C543" s="66">
        <v>159</v>
      </c>
      <c r="D543" s="54" t="s">
        <v>1362</v>
      </c>
      <c r="E543" s="54" t="s">
        <v>1365</v>
      </c>
      <c r="F543" s="54" t="s">
        <v>1368</v>
      </c>
      <c r="G543" s="54" t="s">
        <v>1371</v>
      </c>
      <c r="H543" s="54" t="s">
        <v>1359</v>
      </c>
      <c r="I543" s="54" t="s">
        <v>1374</v>
      </c>
      <c r="J543" s="54" t="s">
        <v>2814</v>
      </c>
      <c r="K543" s="54" t="s">
        <v>2817</v>
      </c>
      <c r="L543" s="54" t="s">
        <v>2820</v>
      </c>
      <c r="M543" s="54" t="s">
        <v>2823</v>
      </c>
      <c r="N543" s="54" t="s">
        <v>2811</v>
      </c>
      <c r="O543" s="54" t="s">
        <v>2826</v>
      </c>
      <c r="P543" s="54" t="s">
        <v>4266</v>
      </c>
      <c r="Q543" s="54" t="s">
        <v>4269</v>
      </c>
      <c r="R543" s="54" t="s">
        <v>4272</v>
      </c>
      <c r="S543" s="54" t="s">
        <v>4275</v>
      </c>
      <c r="T543" s="54" t="s">
        <v>4263</v>
      </c>
      <c r="U543" s="54" t="s">
        <v>4278</v>
      </c>
      <c r="V543" s="54" t="s">
        <v>5468</v>
      </c>
      <c r="W543" s="54" t="s">
        <v>5471</v>
      </c>
      <c r="X543" s="54" t="s">
        <v>5474</v>
      </c>
      <c r="Y543" s="54" t="s">
        <v>5477</v>
      </c>
      <c r="Z543" s="54" t="s">
        <v>5465</v>
      </c>
      <c r="AA543" s="54" t="s">
        <v>5480</v>
      </c>
      <c r="AB543" s="54" t="s">
        <v>6920</v>
      </c>
      <c r="AC543" s="54" t="s">
        <v>6923</v>
      </c>
      <c r="AD543" s="54" t="s">
        <v>6926</v>
      </c>
      <c r="AE543" s="54" t="s">
        <v>6929</v>
      </c>
      <c r="AF543" s="54" t="s">
        <v>6917</v>
      </c>
      <c r="AG543" s="54" t="s">
        <v>6932</v>
      </c>
      <c r="AH543" s="54" t="s">
        <v>8372</v>
      </c>
      <c r="AI543" s="54" t="s">
        <v>8375</v>
      </c>
      <c r="AJ543" s="54" t="s">
        <v>8378</v>
      </c>
      <c r="AK543" s="54" t="s">
        <v>8381</v>
      </c>
      <c r="AL543" s="54" t="s">
        <v>8369</v>
      </c>
      <c r="AM543" s="54" t="s">
        <v>8384</v>
      </c>
      <c r="AN543" s="54" t="s">
        <v>9824</v>
      </c>
      <c r="AO543" s="54" t="s">
        <v>9827</v>
      </c>
      <c r="AP543" s="54" t="s">
        <v>9830</v>
      </c>
      <c r="AQ543" s="54" t="s">
        <v>9833</v>
      </c>
      <c r="AR543" s="54" t="s">
        <v>9821</v>
      </c>
      <c r="AS543" s="54" t="s">
        <v>9836</v>
      </c>
      <c r="AT543" s="54" t="s">
        <v>11276</v>
      </c>
      <c r="AU543" s="54" t="s">
        <v>11279</v>
      </c>
      <c r="AV543" s="54" t="s">
        <v>11282</v>
      </c>
      <c r="AW543" s="54" t="s">
        <v>11285</v>
      </c>
      <c r="AX543" s="54" t="s">
        <v>11273</v>
      </c>
      <c r="AY543" s="54" t="s">
        <v>11288</v>
      </c>
      <c r="AZ543" s="54" t="s">
        <v>12478</v>
      </c>
      <c r="BA543" s="54" t="s">
        <v>12481</v>
      </c>
      <c r="BB543" s="54" t="s">
        <v>12484</v>
      </c>
      <c r="BC543" s="54" t="s">
        <v>12487</v>
      </c>
      <c r="BD543" s="54" t="s">
        <v>12475</v>
      </c>
      <c r="BE543" s="54" t="s">
        <v>12490</v>
      </c>
    </row>
    <row r="544" spans="1:57" hidden="1">
      <c r="A544" s="58"/>
      <c r="B544" s="53" t="s">
        <v>12733</v>
      </c>
      <c r="C544" s="66">
        <v>160</v>
      </c>
      <c r="D544" s="54" t="s">
        <v>1380</v>
      </c>
      <c r="E544" s="54" t="s">
        <v>1383</v>
      </c>
      <c r="F544" s="54" t="s">
        <v>1386</v>
      </c>
      <c r="G544" s="54" t="s">
        <v>1389</v>
      </c>
      <c r="H544" s="54" t="s">
        <v>1377</v>
      </c>
      <c r="I544" s="54" t="s">
        <v>1392</v>
      </c>
      <c r="J544" s="54" t="s">
        <v>2832</v>
      </c>
      <c r="K544" s="54" t="s">
        <v>2835</v>
      </c>
      <c r="L544" s="54" t="s">
        <v>2838</v>
      </c>
      <c r="M544" s="54" t="s">
        <v>2841</v>
      </c>
      <c r="N544" s="54" t="s">
        <v>2829</v>
      </c>
      <c r="O544" s="54" t="s">
        <v>2844</v>
      </c>
      <c r="P544" s="54" t="s">
        <v>4284</v>
      </c>
      <c r="Q544" s="54" t="s">
        <v>4287</v>
      </c>
      <c r="R544" s="54" t="s">
        <v>4290</v>
      </c>
      <c r="S544" s="54" t="s">
        <v>4293</v>
      </c>
      <c r="T544" s="54" t="s">
        <v>4281</v>
      </c>
      <c r="U544" s="54" t="s">
        <v>4296</v>
      </c>
      <c r="V544" s="54" t="s">
        <v>5486</v>
      </c>
      <c r="W544" s="54" t="s">
        <v>5489</v>
      </c>
      <c r="X544" s="54" t="s">
        <v>5492</v>
      </c>
      <c r="Y544" s="54" t="s">
        <v>5495</v>
      </c>
      <c r="Z544" s="54" t="s">
        <v>5483</v>
      </c>
      <c r="AA544" s="54" t="s">
        <v>5498</v>
      </c>
      <c r="AB544" s="54" t="s">
        <v>6938</v>
      </c>
      <c r="AC544" s="54" t="s">
        <v>6941</v>
      </c>
      <c r="AD544" s="54" t="s">
        <v>6944</v>
      </c>
      <c r="AE544" s="54" t="s">
        <v>6947</v>
      </c>
      <c r="AF544" s="54" t="s">
        <v>6935</v>
      </c>
      <c r="AG544" s="54" t="s">
        <v>6950</v>
      </c>
      <c r="AH544" s="54" t="s">
        <v>8390</v>
      </c>
      <c r="AI544" s="54" t="s">
        <v>8393</v>
      </c>
      <c r="AJ544" s="54" t="s">
        <v>8396</v>
      </c>
      <c r="AK544" s="54" t="s">
        <v>8399</v>
      </c>
      <c r="AL544" s="54" t="s">
        <v>8387</v>
      </c>
      <c r="AM544" s="54" t="s">
        <v>8402</v>
      </c>
      <c r="AN544" s="54" t="s">
        <v>9842</v>
      </c>
      <c r="AO544" s="54" t="s">
        <v>9845</v>
      </c>
      <c r="AP544" s="54" t="s">
        <v>9848</v>
      </c>
      <c r="AQ544" s="54" t="s">
        <v>9851</v>
      </c>
      <c r="AR544" s="54" t="s">
        <v>9839</v>
      </c>
      <c r="AS544" s="54" t="s">
        <v>9854</v>
      </c>
      <c r="AT544" s="54" t="s">
        <v>11294</v>
      </c>
      <c r="AU544" s="54" t="s">
        <v>11297</v>
      </c>
      <c r="AV544" s="54" t="s">
        <v>11300</v>
      </c>
      <c r="AW544" s="54" t="s">
        <v>11303</v>
      </c>
      <c r="AX544" s="54" t="s">
        <v>11291</v>
      </c>
      <c r="AY544" s="54" t="s">
        <v>11306</v>
      </c>
      <c r="AZ544" s="54" t="s">
        <v>12496</v>
      </c>
      <c r="BA544" s="54" t="s">
        <v>12499</v>
      </c>
      <c r="BB544" s="54" t="s">
        <v>12502</v>
      </c>
      <c r="BC544" s="54" t="s">
        <v>12505</v>
      </c>
      <c r="BD544" s="54" t="s">
        <v>12493</v>
      </c>
      <c r="BE544" s="54" t="s">
        <v>12508</v>
      </c>
    </row>
    <row r="545" spans="1:57" hidden="1">
      <c r="A545" s="58"/>
      <c r="B545" s="53" t="s">
        <v>12734</v>
      </c>
      <c r="C545" s="66">
        <v>161</v>
      </c>
      <c r="D545" s="54" t="s">
        <v>1398</v>
      </c>
      <c r="E545" s="54" t="s">
        <v>1401</v>
      </c>
      <c r="F545" s="54" t="s">
        <v>1404</v>
      </c>
      <c r="G545" s="54" t="s">
        <v>1407</v>
      </c>
      <c r="H545" s="54" t="s">
        <v>1395</v>
      </c>
      <c r="I545" s="54" t="s">
        <v>1410</v>
      </c>
      <c r="J545" s="54" t="s">
        <v>2850</v>
      </c>
      <c r="K545" s="54" t="s">
        <v>2853</v>
      </c>
      <c r="L545" s="54" t="s">
        <v>2856</v>
      </c>
      <c r="M545" s="54" t="s">
        <v>2859</v>
      </c>
      <c r="N545" s="54" t="s">
        <v>2847</v>
      </c>
      <c r="O545" s="54" t="s">
        <v>2862</v>
      </c>
      <c r="P545" s="54" t="s">
        <v>4302</v>
      </c>
      <c r="Q545" s="54" t="s">
        <v>4305</v>
      </c>
      <c r="R545" s="54" t="s">
        <v>4308</v>
      </c>
      <c r="S545" s="54" t="s">
        <v>4311</v>
      </c>
      <c r="T545" s="54" t="s">
        <v>4299</v>
      </c>
      <c r="U545" s="54" t="s">
        <v>4314</v>
      </c>
      <c r="V545" s="54" t="s">
        <v>5504</v>
      </c>
      <c r="W545" s="54" t="s">
        <v>5507</v>
      </c>
      <c r="X545" s="54" t="s">
        <v>5510</v>
      </c>
      <c r="Y545" s="54" t="s">
        <v>5763</v>
      </c>
      <c r="Z545" s="54" t="s">
        <v>5501</v>
      </c>
      <c r="AA545" s="54" t="s">
        <v>5766</v>
      </c>
      <c r="AB545" s="54" t="s">
        <v>6956</v>
      </c>
      <c r="AC545" s="54" t="s">
        <v>6959</v>
      </c>
      <c r="AD545" s="54" t="s">
        <v>6962</v>
      </c>
      <c r="AE545" s="54" t="s">
        <v>6965</v>
      </c>
      <c r="AF545" s="54" t="s">
        <v>6953</v>
      </c>
      <c r="AG545" s="54" t="s">
        <v>6968</v>
      </c>
      <c r="AH545" s="54" t="s">
        <v>8408</v>
      </c>
      <c r="AI545" s="54" t="s">
        <v>8411</v>
      </c>
      <c r="AJ545" s="54" t="s">
        <v>8414</v>
      </c>
      <c r="AK545" s="54" t="s">
        <v>8417</v>
      </c>
      <c r="AL545" s="54" t="s">
        <v>8405</v>
      </c>
      <c r="AM545" s="54" t="s">
        <v>8420</v>
      </c>
      <c r="AN545" s="54" t="s">
        <v>9860</v>
      </c>
      <c r="AO545" s="54" t="s">
        <v>9863</v>
      </c>
      <c r="AP545" s="54" t="s">
        <v>9866</v>
      </c>
      <c r="AQ545" s="54" t="s">
        <v>9869</v>
      </c>
      <c r="AR545" s="54" t="s">
        <v>9857</v>
      </c>
      <c r="AS545" s="54" t="s">
        <v>9872</v>
      </c>
      <c r="AT545" s="54" t="s">
        <v>11312</v>
      </c>
      <c r="AU545" s="54" t="s">
        <v>11315</v>
      </c>
      <c r="AV545" s="54" t="s">
        <v>11318</v>
      </c>
      <c r="AW545" s="54" t="s">
        <v>11321</v>
      </c>
      <c r="AX545" s="54" t="s">
        <v>11309</v>
      </c>
      <c r="AY545" s="54" t="s">
        <v>11324</v>
      </c>
      <c r="AZ545" s="54" t="s">
        <v>12582</v>
      </c>
      <c r="BA545" s="54" t="s">
        <v>12585</v>
      </c>
      <c r="BB545" s="54" t="s">
        <v>12588</v>
      </c>
      <c r="BC545" s="54" t="s">
        <v>12591</v>
      </c>
      <c r="BD545" s="54" t="s">
        <v>12511</v>
      </c>
      <c r="BE545" s="54" t="s">
        <v>12594</v>
      </c>
    </row>
    <row r="546" spans="1:57" hidden="1">
      <c r="A546" s="48" t="s">
        <v>12735</v>
      </c>
      <c r="B546" s="55"/>
      <c r="C546" s="66">
        <v>162</v>
      </c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</row>
    <row r="547" spans="1:57" hidden="1">
      <c r="A547" s="52"/>
      <c r="B547" s="53" t="s">
        <v>12736</v>
      </c>
      <c r="C547" s="66">
        <v>163</v>
      </c>
      <c r="D547" s="54" t="s">
        <v>1416</v>
      </c>
      <c r="E547" s="54" t="s">
        <v>1419</v>
      </c>
      <c r="F547" s="54" t="s">
        <v>1422</v>
      </c>
      <c r="G547" s="54" t="s">
        <v>1425</v>
      </c>
      <c r="H547" s="54" t="s">
        <v>1413</v>
      </c>
      <c r="I547" s="54" t="s">
        <v>1428</v>
      </c>
      <c r="J547" s="54" t="s">
        <v>2868</v>
      </c>
      <c r="K547" s="54" t="s">
        <v>2871</v>
      </c>
      <c r="L547" s="54" t="s">
        <v>2874</v>
      </c>
      <c r="M547" s="54" t="s">
        <v>2877</v>
      </c>
      <c r="N547" s="54" t="s">
        <v>2865</v>
      </c>
      <c r="O547" s="54" t="s">
        <v>2880</v>
      </c>
      <c r="P547" s="54" t="s">
        <v>4320</v>
      </c>
      <c r="Q547" s="54" t="s">
        <v>4323</v>
      </c>
      <c r="R547" s="54" t="s">
        <v>4326</v>
      </c>
      <c r="S547" s="54" t="s">
        <v>4329</v>
      </c>
      <c r="T547" s="54" t="s">
        <v>4317</v>
      </c>
      <c r="U547" s="54" t="s">
        <v>4332</v>
      </c>
      <c r="V547" s="54" t="s">
        <v>5772</v>
      </c>
      <c r="W547" s="54" t="s">
        <v>5775</v>
      </c>
      <c r="X547" s="54" t="s">
        <v>5778</v>
      </c>
      <c r="Y547" s="54" t="s">
        <v>5781</v>
      </c>
      <c r="Z547" s="54" t="s">
        <v>5769</v>
      </c>
      <c r="AA547" s="54" t="s">
        <v>5784</v>
      </c>
      <c r="AB547" s="54" t="s">
        <v>6974</v>
      </c>
      <c r="AC547" s="54" t="s">
        <v>6977</v>
      </c>
      <c r="AD547" s="54" t="s">
        <v>6980</v>
      </c>
      <c r="AE547" s="54" t="s">
        <v>6983</v>
      </c>
      <c r="AF547" s="54" t="s">
        <v>6971</v>
      </c>
      <c r="AG547" s="54" t="s">
        <v>6986</v>
      </c>
      <c r="AH547" s="54" t="s">
        <v>8426</v>
      </c>
      <c r="AI547" s="54" t="s">
        <v>8429</v>
      </c>
      <c r="AJ547" s="54" t="s">
        <v>8432</v>
      </c>
      <c r="AK547" s="54" t="s">
        <v>8435</v>
      </c>
      <c r="AL547" s="54" t="s">
        <v>8423</v>
      </c>
      <c r="AM547" s="54" t="s">
        <v>8438</v>
      </c>
      <c r="AN547" s="54" t="s">
        <v>9878</v>
      </c>
      <c r="AO547" s="54" t="s">
        <v>9881</v>
      </c>
      <c r="AP547" s="54" t="s">
        <v>9884</v>
      </c>
      <c r="AQ547" s="54" t="s">
        <v>9887</v>
      </c>
      <c r="AR547" s="54" t="s">
        <v>9875</v>
      </c>
      <c r="AS547" s="54" t="s">
        <v>9890</v>
      </c>
      <c r="AT547" s="54" t="s">
        <v>11330</v>
      </c>
      <c r="AU547" s="54" t="s">
        <v>11333</v>
      </c>
      <c r="AV547" s="54" t="s">
        <v>11336</v>
      </c>
      <c r="AW547" s="54" t="s">
        <v>11339</v>
      </c>
      <c r="AX547" s="54" t="s">
        <v>11327</v>
      </c>
      <c r="AY547" s="54" t="s">
        <v>11342</v>
      </c>
      <c r="AZ547" s="54" t="s">
        <v>12600</v>
      </c>
      <c r="BA547" s="54" t="s">
        <v>12603</v>
      </c>
      <c r="BB547" s="54" t="s">
        <v>12606</v>
      </c>
      <c r="BC547" s="54" t="s">
        <v>12609</v>
      </c>
      <c r="BD547" s="54" t="s">
        <v>12597</v>
      </c>
      <c r="BE547" s="54" t="s">
        <v>12612</v>
      </c>
    </row>
    <row r="548" spans="1:57" hidden="1">
      <c r="A548" s="52"/>
      <c r="B548" s="53" t="s">
        <v>12737</v>
      </c>
      <c r="C548" s="66">
        <v>164</v>
      </c>
      <c r="D548" s="54" t="s">
        <v>1434</v>
      </c>
      <c r="E548" s="54" t="s">
        <v>1437</v>
      </c>
      <c r="F548" s="54" t="s">
        <v>1440</v>
      </c>
      <c r="G548" s="54" t="s">
        <v>1443</v>
      </c>
      <c r="H548" s="54" t="s">
        <v>1431</v>
      </c>
      <c r="I548" s="54" t="s">
        <v>1446</v>
      </c>
      <c r="J548" s="54" t="s">
        <v>2886</v>
      </c>
      <c r="K548" s="54" t="s">
        <v>2889</v>
      </c>
      <c r="L548" s="54" t="s">
        <v>2892</v>
      </c>
      <c r="M548" s="54" t="s">
        <v>2895</v>
      </c>
      <c r="N548" s="54" t="s">
        <v>2883</v>
      </c>
      <c r="O548" s="54" t="s">
        <v>2898</v>
      </c>
      <c r="P548" s="54" t="s">
        <v>4338</v>
      </c>
      <c r="Q548" s="54" t="s">
        <v>4341</v>
      </c>
      <c r="R548" s="54" t="s">
        <v>4344</v>
      </c>
      <c r="S548" s="54" t="s">
        <v>4347</v>
      </c>
      <c r="T548" s="54" t="s">
        <v>4335</v>
      </c>
      <c r="U548" s="54" t="s">
        <v>4350</v>
      </c>
      <c r="V548" s="54" t="s">
        <v>5790</v>
      </c>
      <c r="W548" s="54" t="s">
        <v>5793</v>
      </c>
      <c r="X548" s="54" t="s">
        <v>5796</v>
      </c>
      <c r="Y548" s="54" t="s">
        <v>5799</v>
      </c>
      <c r="Z548" s="54" t="s">
        <v>5787</v>
      </c>
      <c r="AA548" s="54" t="s">
        <v>5802</v>
      </c>
      <c r="AB548" s="54" t="s">
        <v>6992</v>
      </c>
      <c r="AC548" s="54" t="s">
        <v>6995</v>
      </c>
      <c r="AD548" s="54" t="s">
        <v>6998</v>
      </c>
      <c r="AE548" s="54" t="s">
        <v>7001</v>
      </c>
      <c r="AF548" s="54" t="s">
        <v>6989</v>
      </c>
      <c r="AG548" s="54" t="s">
        <v>7004</v>
      </c>
      <c r="AH548" s="54" t="s">
        <v>8444</v>
      </c>
      <c r="AI548" s="54" t="s">
        <v>8447</v>
      </c>
      <c r="AJ548" s="54" t="s">
        <v>8450</v>
      </c>
      <c r="AK548" s="54" t="s">
        <v>8453</v>
      </c>
      <c r="AL548" s="54" t="s">
        <v>8441</v>
      </c>
      <c r="AM548" s="54" t="s">
        <v>8456</v>
      </c>
      <c r="AN548" s="54" t="s">
        <v>9896</v>
      </c>
      <c r="AO548" s="54" t="s">
        <v>9899</v>
      </c>
      <c r="AP548" s="54" t="s">
        <v>9902</v>
      </c>
      <c r="AQ548" s="54" t="s">
        <v>9905</v>
      </c>
      <c r="AR548" s="54" t="s">
        <v>9893</v>
      </c>
      <c r="AS548" s="54" t="s">
        <v>9908</v>
      </c>
      <c r="AT548" s="54" t="s">
        <v>11348</v>
      </c>
      <c r="AU548" s="54" t="s">
        <v>11351</v>
      </c>
      <c r="AV548" s="54" t="s">
        <v>11354</v>
      </c>
      <c r="AW548" s="54" t="s">
        <v>11357</v>
      </c>
      <c r="AX548" s="54" t="s">
        <v>11345</v>
      </c>
      <c r="AY548" s="54" t="s">
        <v>11360</v>
      </c>
      <c r="AZ548" s="54" t="s">
        <v>12618</v>
      </c>
      <c r="BA548" s="54" t="s">
        <v>12621</v>
      </c>
      <c r="BB548" s="54" t="s">
        <v>12624</v>
      </c>
      <c r="BC548" s="54" t="s">
        <v>12627</v>
      </c>
      <c r="BD548" s="54" t="s">
        <v>12615</v>
      </c>
      <c r="BE548" s="54" t="s">
        <v>12630</v>
      </c>
    </row>
    <row r="549" spans="1:57" hidden="1">
      <c r="A549" s="52"/>
      <c r="B549" s="53" t="s">
        <v>12738</v>
      </c>
      <c r="C549" s="66">
        <v>165</v>
      </c>
      <c r="D549" s="54" t="s">
        <v>1452</v>
      </c>
      <c r="E549" s="54" t="s">
        <v>1455</v>
      </c>
      <c r="F549" s="54" t="s">
        <v>1458</v>
      </c>
      <c r="G549" s="54" t="s">
        <v>1461</v>
      </c>
      <c r="H549" s="54" t="s">
        <v>1449</v>
      </c>
      <c r="I549" s="54" t="s">
        <v>1464</v>
      </c>
      <c r="J549" s="54" t="s">
        <v>2904</v>
      </c>
      <c r="K549" s="54" t="s">
        <v>2907</v>
      </c>
      <c r="L549" s="54" t="s">
        <v>2910</v>
      </c>
      <c r="M549" s="54" t="s">
        <v>2913</v>
      </c>
      <c r="N549" s="54" t="s">
        <v>2901</v>
      </c>
      <c r="O549" s="54" t="s">
        <v>2916</v>
      </c>
      <c r="P549" s="54" t="s">
        <v>4356</v>
      </c>
      <c r="Q549" s="54" t="s">
        <v>4359</v>
      </c>
      <c r="R549" s="54" t="s">
        <v>4362</v>
      </c>
      <c r="S549" s="54" t="s">
        <v>4365</v>
      </c>
      <c r="T549" s="54" t="s">
        <v>4353</v>
      </c>
      <c r="U549" s="54" t="s">
        <v>4368</v>
      </c>
      <c r="V549" s="54" t="s">
        <v>5808</v>
      </c>
      <c r="W549" s="54" t="s">
        <v>5811</v>
      </c>
      <c r="X549" s="54" t="s">
        <v>5814</v>
      </c>
      <c r="Y549" s="54" t="s">
        <v>5817</v>
      </c>
      <c r="Z549" s="54" t="s">
        <v>5805</v>
      </c>
      <c r="AA549" s="54" t="s">
        <v>5820</v>
      </c>
      <c r="AB549" s="54" t="s">
        <v>7010</v>
      </c>
      <c r="AC549" s="54" t="s">
        <v>7263</v>
      </c>
      <c r="AD549" s="54" t="s">
        <v>7266</v>
      </c>
      <c r="AE549" s="54" t="s">
        <v>7269</v>
      </c>
      <c r="AF549" s="54" t="s">
        <v>7007</v>
      </c>
      <c r="AG549" s="54" t="s">
        <v>7272</v>
      </c>
      <c r="AH549" s="54" t="s">
        <v>8462</v>
      </c>
      <c r="AI549" s="54" t="s">
        <v>8465</v>
      </c>
      <c r="AJ549" s="54" t="s">
        <v>8468</v>
      </c>
      <c r="AK549" s="54" t="s">
        <v>8471</v>
      </c>
      <c r="AL549" s="54" t="s">
        <v>8459</v>
      </c>
      <c r="AM549" s="54" t="s">
        <v>8474</v>
      </c>
      <c r="AN549" s="54" t="s">
        <v>9914</v>
      </c>
      <c r="AO549" s="54" t="s">
        <v>9917</v>
      </c>
      <c r="AP549" s="54" t="s">
        <v>9920</v>
      </c>
      <c r="AQ549" s="54" t="s">
        <v>9923</v>
      </c>
      <c r="AR549" s="54" t="s">
        <v>9911</v>
      </c>
      <c r="AS549" s="54" t="s">
        <v>9926</v>
      </c>
      <c r="AT549" s="54" t="s">
        <v>11366</v>
      </c>
      <c r="AU549" s="54" t="s">
        <v>11369</v>
      </c>
      <c r="AV549" s="54" t="s">
        <v>11372</v>
      </c>
      <c r="AW549" s="54" t="s">
        <v>11375</v>
      </c>
      <c r="AX549" s="54" t="s">
        <v>11363</v>
      </c>
      <c r="AY549" s="54" t="s">
        <v>11378</v>
      </c>
      <c r="AZ549" s="54" t="s">
        <v>12636</v>
      </c>
      <c r="BA549" s="54" t="s">
        <v>12639</v>
      </c>
      <c r="BB549" s="54" t="s">
        <v>12642</v>
      </c>
      <c r="BC549" s="54" t="s">
        <v>12645</v>
      </c>
      <c r="BD549" s="54" t="s">
        <v>12633</v>
      </c>
      <c r="BE549" s="54" t="s">
        <v>12648</v>
      </c>
    </row>
    <row r="550" spans="1:57" hidden="1">
      <c r="A550" s="48" t="s">
        <v>12681</v>
      </c>
      <c r="B550" s="60"/>
      <c r="C550" s="66">
        <v>166</v>
      </c>
      <c r="D550" s="54" t="s">
        <v>267</v>
      </c>
      <c r="E550" s="54" t="s">
        <v>270</v>
      </c>
      <c r="F550" s="54" t="s">
        <v>273</v>
      </c>
      <c r="G550" s="54" t="s">
        <v>276</v>
      </c>
      <c r="H550" s="54" t="s">
        <v>264</v>
      </c>
      <c r="I550" s="54" t="s">
        <v>280</v>
      </c>
      <c r="J550" s="54" t="s">
        <v>1470</v>
      </c>
      <c r="K550" s="54" t="s">
        <v>1473</v>
      </c>
      <c r="L550" s="54" t="s">
        <v>1476</v>
      </c>
      <c r="M550" s="54" t="s">
        <v>1479</v>
      </c>
      <c r="N550" s="54" t="s">
        <v>1467</v>
      </c>
      <c r="O550" s="54" t="s">
        <v>1482</v>
      </c>
      <c r="P550" s="54" t="s">
        <v>2922</v>
      </c>
      <c r="Q550" s="54" t="s">
        <v>2925</v>
      </c>
      <c r="R550" s="54" t="s">
        <v>2928</v>
      </c>
      <c r="S550" s="54" t="s">
        <v>2931</v>
      </c>
      <c r="T550" s="54" t="s">
        <v>2919</v>
      </c>
      <c r="U550" s="54" t="s">
        <v>2934</v>
      </c>
      <c r="V550" s="54" t="s">
        <v>4374</v>
      </c>
      <c r="W550" s="54" t="s">
        <v>4377</v>
      </c>
      <c r="X550" s="54" t="s">
        <v>4380</v>
      </c>
      <c r="Y550" s="54" t="s">
        <v>4383</v>
      </c>
      <c r="Z550" s="54" t="s">
        <v>4371</v>
      </c>
      <c r="AA550" s="54" t="s">
        <v>4386</v>
      </c>
      <c r="AB550" s="54" t="s">
        <v>5826</v>
      </c>
      <c r="AC550" s="54" t="s">
        <v>5829</v>
      </c>
      <c r="AD550" s="54" t="s">
        <v>5832</v>
      </c>
      <c r="AE550" s="54" t="s">
        <v>5835</v>
      </c>
      <c r="AF550" s="54" t="s">
        <v>5823</v>
      </c>
      <c r="AG550" s="54" t="s">
        <v>5838</v>
      </c>
      <c r="AH550" s="54" t="s">
        <v>7278</v>
      </c>
      <c r="AI550" s="54" t="s">
        <v>7281</v>
      </c>
      <c r="AJ550" s="54" t="s">
        <v>7284</v>
      </c>
      <c r="AK550" s="54" t="s">
        <v>7287</v>
      </c>
      <c r="AL550" s="54" t="s">
        <v>7275</v>
      </c>
      <c r="AM550" s="54" t="s">
        <v>7290</v>
      </c>
      <c r="AN550" s="54" t="s">
        <v>8480</v>
      </c>
      <c r="AO550" s="54" t="s">
        <v>8483</v>
      </c>
      <c r="AP550" s="54" t="s">
        <v>8486</v>
      </c>
      <c r="AQ550" s="54" t="s">
        <v>8489</v>
      </c>
      <c r="AR550" s="54" t="s">
        <v>8477</v>
      </c>
      <c r="AS550" s="54" t="s">
        <v>8492</v>
      </c>
      <c r="AT550" s="54" t="s">
        <v>9932</v>
      </c>
      <c r="AU550" s="54" t="s">
        <v>9935</v>
      </c>
      <c r="AV550" s="54" t="s">
        <v>9938</v>
      </c>
      <c r="AW550" s="54" t="s">
        <v>9941</v>
      </c>
      <c r="AX550" s="54" t="s">
        <v>9929</v>
      </c>
      <c r="AY550" s="54" t="s">
        <v>9944</v>
      </c>
      <c r="AZ550" s="54" t="s">
        <v>11384</v>
      </c>
      <c r="BA550" s="54" t="s">
        <v>11387</v>
      </c>
      <c r="BB550" s="54" t="s">
        <v>11390</v>
      </c>
      <c r="BC550" s="54" t="s">
        <v>11393</v>
      </c>
      <c r="BD550" s="54" t="s">
        <v>11381</v>
      </c>
      <c r="BE550" s="54" t="s">
        <v>11396</v>
      </c>
    </row>
    <row r="551" spans="1:57" ht="15" hidden="1" customHeight="1"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</row>
    <row r="552" spans="1:57" ht="15" hidden="1" customHeight="1"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</row>
    <row r="553" spans="1:57" ht="15" customHeight="1"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</row>
    <row r="554" spans="1:57" ht="15" customHeight="1"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</row>
    <row r="555" spans="1:57" ht="15" customHeight="1"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</row>
    <row r="556" spans="1:57" ht="15" customHeight="1"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</row>
    <row r="557" spans="1:57" ht="15" customHeight="1"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</row>
    <row r="558" spans="1:57" ht="15" customHeight="1"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</row>
    <row r="559" spans="1:57" ht="15" customHeight="1"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</row>
    <row r="560" spans="1:57" ht="15" customHeight="1"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</row>
    <row r="561" spans="4:23" ht="15" customHeight="1"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</row>
    <row r="562" spans="4:23" ht="15" customHeight="1"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</row>
    <row r="563" spans="4:23" ht="15" customHeight="1"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</row>
    <row r="564" spans="4:23" ht="15" customHeight="1"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</row>
    <row r="565" spans="4:23" ht="15" customHeight="1"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</row>
    <row r="566" spans="4:23" ht="15" customHeight="1"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</row>
    <row r="567" spans="4:23" ht="15" customHeight="1"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</row>
    <row r="568" spans="4:23" ht="15" customHeight="1"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</row>
    <row r="569" spans="4:23" ht="15" customHeight="1"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</row>
    <row r="570" spans="4:23" ht="15" customHeight="1"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</row>
    <row r="571" spans="4:23" ht="15" customHeight="1"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</row>
    <row r="572" spans="4:23" ht="15" customHeight="1"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</row>
    <row r="573" spans="4:23" ht="15" customHeight="1"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</row>
    <row r="574" spans="4:23" ht="15" customHeight="1"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</row>
    <row r="575" spans="4:23" ht="15" customHeight="1"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</row>
    <row r="576" spans="4:23" ht="15" customHeight="1"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</row>
    <row r="577" spans="4:23" ht="15" customHeight="1"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</row>
    <row r="578" spans="4:23" ht="15" customHeight="1"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</row>
    <row r="579" spans="4:23" ht="15" customHeight="1"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</row>
    <row r="580" spans="4:23" ht="15" customHeight="1"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</row>
    <row r="581" spans="4:23" ht="15" customHeight="1"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</row>
    <row r="582" spans="4:23" ht="15" customHeight="1"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</row>
    <row r="583" spans="4:23" ht="15" customHeight="1"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</row>
    <row r="584" spans="4:23" ht="15" customHeight="1"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</row>
    <row r="585" spans="4:23" ht="15" customHeight="1"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</row>
    <row r="586" spans="4:23" ht="15" customHeight="1"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</row>
    <row r="587" spans="4:23" ht="15" customHeight="1"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</row>
    <row r="588" spans="4:23" ht="15" customHeight="1"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</row>
    <row r="589" spans="4:23" ht="15" customHeight="1"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</row>
    <row r="590" spans="4:23" ht="15" customHeight="1"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</row>
  </sheetData>
  <mergeCells count="65">
    <mergeCell ref="AH380:AL380"/>
    <mergeCell ref="AM380:AM381"/>
    <mergeCell ref="AN380:AR380"/>
    <mergeCell ref="AS380:AS381"/>
    <mergeCell ref="AT379:AY379"/>
    <mergeCell ref="AZ379:BE379"/>
    <mergeCell ref="D380:H380"/>
    <mergeCell ref="I380:I381"/>
    <mergeCell ref="J380:N380"/>
    <mergeCell ref="O380:O381"/>
    <mergeCell ref="P380:T380"/>
    <mergeCell ref="U380:U381"/>
    <mergeCell ref="V380:Z380"/>
    <mergeCell ref="AA380:AA381"/>
    <mergeCell ref="AT380:AX380"/>
    <mergeCell ref="AY380:AY381"/>
    <mergeCell ref="AZ380:BD380"/>
    <mergeCell ref="BE380:BE381"/>
    <mergeCell ref="AB380:AF380"/>
    <mergeCell ref="AG380:AG381"/>
    <mergeCell ref="AY204:AY205"/>
    <mergeCell ref="AZ204:BD204"/>
    <mergeCell ref="BE204:BE205"/>
    <mergeCell ref="D379:I379"/>
    <mergeCell ref="J379:O379"/>
    <mergeCell ref="P379:U379"/>
    <mergeCell ref="V379:AA379"/>
    <mergeCell ref="AB379:AG379"/>
    <mergeCell ref="AH379:AM379"/>
    <mergeCell ref="AN379:AS379"/>
    <mergeCell ref="AG204:AG205"/>
    <mergeCell ref="AH204:AL204"/>
    <mergeCell ref="AM204:AM205"/>
    <mergeCell ref="AN204:AR204"/>
    <mergeCell ref="AS204:AS205"/>
    <mergeCell ref="AT204:AX204"/>
    <mergeCell ref="AZ203:BE203"/>
    <mergeCell ref="D204:H204"/>
    <mergeCell ref="I204:I205"/>
    <mergeCell ref="J204:N204"/>
    <mergeCell ref="O204:O205"/>
    <mergeCell ref="P204:T204"/>
    <mergeCell ref="U204:U205"/>
    <mergeCell ref="V204:Z204"/>
    <mergeCell ref="AA204:AA205"/>
    <mergeCell ref="AB204:AF204"/>
    <mergeCell ref="P203:U203"/>
    <mergeCell ref="V203:AA203"/>
    <mergeCell ref="AB203:AG203"/>
    <mergeCell ref="AH203:AM203"/>
    <mergeCell ref="AN203:AS203"/>
    <mergeCell ref="AT203:AY203"/>
    <mergeCell ref="C11:G11"/>
    <mergeCell ref="H11:H12"/>
    <mergeCell ref="J11:N11"/>
    <mergeCell ref="O11:O12"/>
    <mergeCell ref="D203:I203"/>
    <mergeCell ref="J203:O203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42B0BEA1-FA94-4B8D-8F88-88AC4D4D98AE}">
      <formula1>$B$186:$B$194</formula1>
    </dataValidation>
  </dataValidations>
  <hyperlinks>
    <hyperlink ref="A184" r:id="rId1" display="http://www.abs.gov.au/websitedbs/d3310114.nsf/Home/©+Copyright?OpenDocument" xr:uid="{60EA4F0E-C2DC-49BA-8F6A-A15AD72CDFED}"/>
    <hyperlink ref="H438" location="A125551320T" display="A125551320T" xr:uid="{0B5F3CEE-858A-45AA-B104-979D0A9601BB}"/>
    <hyperlink ref="H494" location="A125579400K" display="A125579400K" xr:uid="{5FC8B667-5167-4DEB-A60D-24E9FAA9969C}"/>
    <hyperlink ref="H550" location="A125565360V" display="A125565360V" xr:uid="{92D85125-1DD4-429A-BC20-168355E89311}"/>
    <hyperlink ref="D438" location="A125554128W" display="A125554128W" xr:uid="{3A09E8E5-4C4F-479E-BCF1-8495B0B3210E}"/>
    <hyperlink ref="D494" location="A125582208V" display="A125582208V" xr:uid="{645EF89C-02B6-4CC4-991C-5308EE5C42D6}"/>
    <hyperlink ref="D550" location="A125568168X" display="A125568168X" xr:uid="{FF167237-0F32-41CA-8115-6F56484E6AF7}"/>
    <hyperlink ref="E438" location="A125548512A" display="A125548512A" xr:uid="{299C564C-BBFB-4989-9FAC-DB6EA14ECA64}"/>
    <hyperlink ref="E494" location="A125576592K" display="A125576592K" xr:uid="{39430B3C-4C59-4606-9620-8EA353AE2D8F}"/>
    <hyperlink ref="E550" location="A125562552J" display="A125562552J" xr:uid="{D046F881-A7C2-49F2-B4A4-639AEEE5F637}"/>
    <hyperlink ref="F438" location="A125556936F" display="A125556936F" xr:uid="{F32CD846-4A4F-4401-9063-8DD98BD467E5}"/>
    <hyperlink ref="F494" location="A125585016F" display="A125585016F" xr:uid="{556FEE84-C962-4FB9-91C6-24BF99543448}"/>
    <hyperlink ref="F550" location="A125570976L" display="A125570976L" xr:uid="{06D61FF8-F00D-4253-AC72-362326844943}"/>
    <hyperlink ref="G438" location="A125559744T" display="A125559744T" xr:uid="{7F5E2CFC-750D-41FA-AADD-9DB2FA648E7D}"/>
    <hyperlink ref="G494" location="A125587824R" display="A125587824R" xr:uid="{1256FB0C-EEF8-4B54-ABA5-E4D6D4BD0EAA}"/>
    <hyperlink ref="G550" location="A125573784X" display="A125573784X" xr:uid="{AA99D238-BDA4-4354-9D9C-12354A317E1B}"/>
    <hyperlink ref="I438" location="A125551321V" display="A125551321V" xr:uid="{7784AB43-3040-47FA-B836-5942EC7703CE}"/>
    <hyperlink ref="I494" location="A125579401L" display="A125579401L" xr:uid="{CF6BC356-CBA3-47E9-8F8F-89E81E16DF77}"/>
    <hyperlink ref="I550" location="A125565361W" display="A125565361W" xr:uid="{6CCD774A-1EB0-4832-98C7-B740137BADC9}"/>
    <hyperlink ref="H394" location="A125551528C" display="A125551528C" xr:uid="{693FCFA9-4ED9-4C72-A83E-D9D35C859F26}"/>
    <hyperlink ref="H450" location="A125579608W" display="A125579608W" xr:uid="{2B218E79-1B72-4CB6-9B6A-01617E9F4AFD}"/>
    <hyperlink ref="H506" location="A125565568F" display="A125565568F" xr:uid="{0D4E62AD-5067-4A81-93BC-1621BAA1ECE7}"/>
    <hyperlink ref="D394" location="A125554336R" display="A125554336R" xr:uid="{1176A2A9-719A-455C-9B2B-139CBB12BD08}"/>
    <hyperlink ref="D450" location="A125582416L" display="A125582416L" xr:uid="{D90F23B3-697B-4081-921D-A36D9C1F40B4}"/>
    <hyperlink ref="D506" location="A125568376T" display="A125568376T" xr:uid="{B6C50799-31A3-4260-BEC4-7BCF8F29FCEB}"/>
    <hyperlink ref="E394" location="A125548720V" display="A125548720V" xr:uid="{94F398CA-D227-49F5-8EA4-9EF783BCA3BC}"/>
    <hyperlink ref="E450" location="A125576800T" display="A125576800T" xr:uid="{593A73FD-1868-47CA-ACEE-8F7F1FF1EB7F}"/>
    <hyperlink ref="E506" location="A125562760A" display="A125562760A" xr:uid="{91223EB5-F8BF-45D3-A3C8-DE83CC3F6D1A}"/>
    <hyperlink ref="F394" location="A125557144A" display="A125557144A" xr:uid="{D3C2A0CB-14CC-4811-B7BD-74BA767B2D81}"/>
    <hyperlink ref="F450" location="A125585224X" display="A125585224X" xr:uid="{2C5B9321-5A42-436C-AB95-A7DE3C6078A8}"/>
    <hyperlink ref="F506" location="A125571184J" display="A125571184J" xr:uid="{67004C19-ED63-43DD-B459-1B8A3B425CB9}"/>
    <hyperlink ref="G394" location="A125559952K" display="A125559952K" xr:uid="{73ABA07B-DA7D-49B8-987D-497944F64878}"/>
    <hyperlink ref="G450" location="A125588032K" display="A125588032K" xr:uid="{89F7E8CB-C498-4990-813D-86733348FBED}"/>
    <hyperlink ref="G506" location="A125573992T" display="A125573992T" xr:uid="{83625FA2-1B42-4ACD-B2A8-4B34C283BFD4}"/>
    <hyperlink ref="I394" location="A125551529F" display="A125551529F" xr:uid="{6EF37949-5576-41D4-B794-4FE23A4C64B4}"/>
    <hyperlink ref="I450" location="A125579609X" display="A125579609X" xr:uid="{3A4DBD15-E4F8-4DD1-9DF6-DD3DDC363F29}"/>
    <hyperlink ref="I506" location="A125565569J" display="A125565569J" xr:uid="{D6B5AA78-F7B2-40F2-B614-9C037AD96A61}"/>
    <hyperlink ref="H395" location="A125551416K" display="A125551416K" xr:uid="{6078C478-E01D-4DE5-8E05-EBDE3648ACA5}"/>
    <hyperlink ref="H451" location="A125579496R" display="A125579496R" xr:uid="{79A06686-C519-4738-8956-65EFD1746E8F}"/>
    <hyperlink ref="H507" location="A125565456L" display="A125565456L" xr:uid="{A7F8E25A-2C41-436C-A51B-6EFB015F89B6}"/>
    <hyperlink ref="D395" location="A125554224W" display="A125554224W" xr:uid="{18D328D5-ECC5-40D0-9E9A-840356FD51C5}"/>
    <hyperlink ref="D451" location="A125582304V" display="A125582304V" xr:uid="{67BDF580-8EEB-48E2-8E1A-66C1BB8F2D9F}"/>
    <hyperlink ref="D507" location="A125568264X" display="A125568264X" xr:uid="{FB86CCB6-F028-45BE-9467-DDD176BF9958}"/>
    <hyperlink ref="E395" location="A125548608V" display="A125548608V" xr:uid="{9F083639-517C-48F4-98EE-5B24397DDA48}"/>
    <hyperlink ref="E451" location="A125576688C" display="A125576688C" xr:uid="{A72E8891-51FB-4908-A882-BB98E2966E57}"/>
    <hyperlink ref="E507" location="A125562648A" display="A125562648A" xr:uid="{E0A2D88C-67A6-4B35-ABD5-73FB1909D6DB}"/>
    <hyperlink ref="F395" location="A125557032J" display="A125557032J" xr:uid="{496DF298-1040-4176-8ADD-48E1CCDF25DE}"/>
    <hyperlink ref="F451" location="A125585112F" display="A125585112F" xr:uid="{DACFC62C-21A1-4AA0-BD93-754DF19034BA}"/>
    <hyperlink ref="F507" location="A125571072R" display="A125571072R" xr:uid="{5704EA00-162F-4B98-91F4-3C8E59195B8C}"/>
    <hyperlink ref="G395" location="A125559840T" display="A125559840T" xr:uid="{4ED3FA22-5696-4382-A1D0-F49983C166B4}"/>
    <hyperlink ref="G451" location="A125587920R" display="A125587920R" xr:uid="{98969DC6-7DA1-4649-BD88-2095CE5BF3C7}"/>
    <hyperlink ref="G507" location="A125573880X" display="A125573880X" xr:uid="{7F6C66BA-2CA3-4909-A073-9E33A6E13EA9}"/>
    <hyperlink ref="I395" location="A125551417L" display="A125551417L" xr:uid="{A85F59FA-5AA3-4926-A18F-A8DCC122974F}"/>
    <hyperlink ref="I451" location="A125579497T" display="A125579497T" xr:uid="{2CF9EEB3-AF6F-40A8-99AD-8AEF8C8B87C1}"/>
    <hyperlink ref="I507" location="A125565457R" display="A125565457R" xr:uid="{05CCF12F-B46D-4C44-931C-E1BFBD4AAF93}"/>
    <hyperlink ref="H396" location="A125551536C" display="A125551536C" xr:uid="{843861CF-514C-48AB-A384-FDBA7708D9C7}"/>
    <hyperlink ref="H452" location="A125579616W" display="A125579616W" xr:uid="{998C83F6-A8FE-43D0-AAF6-995376135FE5}"/>
    <hyperlink ref="H508" location="A125565576F" display="A125565576F" xr:uid="{A3A91137-A5F4-4ACC-BEEB-5EDB250CA03F}"/>
    <hyperlink ref="D396" location="A125554344R" display="A125554344R" xr:uid="{1B3DBB13-90C6-42C7-BB1C-87E554E7AC9B}"/>
    <hyperlink ref="D452" location="A125582424L" display="A125582424L" xr:uid="{AC22A4D5-CE18-4AE9-825F-98E35851BD36}"/>
    <hyperlink ref="D508" location="A125568384T" display="A125568384T" xr:uid="{3F4A07AD-390D-42C3-B82A-57ED30E3B832}"/>
    <hyperlink ref="E396" location="A125548728L" display="A125548728L" xr:uid="{68658136-29D8-4EFD-A594-14B658BAB5A8}"/>
    <hyperlink ref="E452" location="A125576808K" display="A125576808K" xr:uid="{7F7F36CF-D417-4437-B767-50D80C4A7AF7}"/>
    <hyperlink ref="E508" location="A125562768V" display="A125562768V" xr:uid="{A10823A3-78F7-45CD-9383-34639280CB7C}"/>
    <hyperlink ref="F396" location="A125557152A" display="A125557152A" xr:uid="{A50E8E72-7B63-49CD-B558-A9D2B0CE7857}"/>
    <hyperlink ref="F452" location="A125585232X" display="A125585232X" xr:uid="{C335F8BE-A665-4D43-8757-4232BD9E5974}"/>
    <hyperlink ref="F508" location="A125571192J" display="A125571192J" xr:uid="{5E7B9F37-50FC-4131-A16A-85A08933055D}"/>
    <hyperlink ref="G396" location="A125559960K" display="A125559960K" xr:uid="{B1E2E291-6ABE-42EB-989F-0576E7C3C5D5}"/>
    <hyperlink ref="G452" location="A125588040K" display="A125588040K" xr:uid="{A5099C1C-D2CE-4C37-B57E-9F7D434EF656}"/>
    <hyperlink ref="G508" location="A125574000J" display="A125574000J" xr:uid="{FD845F0F-71CC-4F98-8394-985440BC8755}"/>
    <hyperlink ref="I396" location="A125551537F" display="A125551537F" xr:uid="{42FB1AC1-9B38-46A4-8014-3E83EBDFE024}"/>
    <hyperlink ref="I452" location="A125579617X" display="A125579617X" xr:uid="{3A73C969-8CD6-4FC1-9577-088922B8A569}"/>
    <hyperlink ref="I508" location="A125565577J" display="A125565577J" xr:uid="{205154E9-5B80-4A8B-B8EA-65E6FD1C32E6}"/>
    <hyperlink ref="H397" location="A125551544C" display="A125551544C" xr:uid="{D4B60731-73EF-4AD1-A9AD-8ECB0D345B22}"/>
    <hyperlink ref="H453" location="A125579624W" display="A125579624W" xr:uid="{68939064-241C-4F7C-BC21-931787535E17}"/>
    <hyperlink ref="H509" location="A125565584F" display="A125565584F" xr:uid="{C48AB55E-5CBD-4937-9789-2B3E3456E035}"/>
    <hyperlink ref="D397" location="A125554352R" display="A125554352R" xr:uid="{C49A3315-F6DA-4971-A0A2-E396815F600E}"/>
    <hyperlink ref="D453" location="A125582432L" display="A125582432L" xr:uid="{127E9052-3BF3-41D3-AA4D-006AE7A3236E}"/>
    <hyperlink ref="D509" location="A125568392T" display="A125568392T" xr:uid="{6671FE3B-1CCF-4369-AE4F-CF168CDEB77A}"/>
    <hyperlink ref="E397" location="A125548736L" display="A125548736L" xr:uid="{6BD6D346-DA0E-4518-AA40-B14DF2C3CF2B}"/>
    <hyperlink ref="E453" location="A125576816K" display="A125576816K" xr:uid="{06433318-CE1F-4FEF-A1FD-E6A47D8ABDA0}"/>
    <hyperlink ref="E509" location="A125562776V" display="A125562776V" xr:uid="{5D5F6C47-5729-4521-9EB4-FD4BE34A2FE8}"/>
    <hyperlink ref="F397" location="A125557160A" display="A125557160A" xr:uid="{C544A0A5-0E36-4754-A251-E190DEDCF84F}"/>
    <hyperlink ref="F453" location="A125585240X" display="A125585240X" xr:uid="{CB797230-FED6-4B58-AAA6-8067C79E63DD}"/>
    <hyperlink ref="F509" location="A125571200W" display="A125571200W" xr:uid="{50A700E4-E788-4248-A349-ADC7E18A61DD}"/>
    <hyperlink ref="G397" location="A125559968C" display="A125559968C" xr:uid="{DAAB9286-B434-41C0-93B7-50DA25369862}"/>
    <hyperlink ref="G453" location="A125588048C" display="A125588048C" xr:uid="{BAA7C7FE-60C5-48AA-855E-27869879954E}"/>
    <hyperlink ref="G509" location="A125574008A" display="A125574008A" xr:uid="{8ECFB655-5C3C-46A5-89B7-CB8C7E584ACD}"/>
    <hyperlink ref="I397" location="A125551545F" display="A125551545F" xr:uid="{26FEAB1C-219D-4D2B-9C6A-C433D2E39B0F}"/>
    <hyperlink ref="I453" location="A125579625X" display="A125579625X" xr:uid="{6E36B82A-7466-4456-9B54-18FF801CC845}"/>
    <hyperlink ref="I509" location="A125565585J" display="A125565585J" xr:uid="{C0903ABB-2B9F-4B56-B5C2-5C62D804D9EC}"/>
    <hyperlink ref="H398" location="A125551424K" display="A125551424K" xr:uid="{6BC026AC-4D8A-4CB2-9B82-64862BBDDCF3}"/>
    <hyperlink ref="H454" location="A125579504C" display="A125579504C" xr:uid="{899E4880-7107-4E7E-A443-7E102DA5DD1F}"/>
    <hyperlink ref="H510" location="A125565464L" display="A125565464L" xr:uid="{BEF12123-EB19-4D6C-A47E-5CB2237BF719}"/>
    <hyperlink ref="D398" location="A125554232W" display="A125554232W" xr:uid="{3D74F6AA-09B7-41B0-AD3B-8BC5E951598C}"/>
    <hyperlink ref="D454" location="A125582312V" display="A125582312V" xr:uid="{8B839213-3FFD-4B79-A5BE-84C4181CE37E}"/>
    <hyperlink ref="D510" location="A125568272X" display="A125568272X" xr:uid="{809A95C1-50ED-4C60-A474-0E0C98824B3C}"/>
    <hyperlink ref="E398" location="A125548616V" display="A125548616V" xr:uid="{09AD2752-A55E-4D16-A7B7-2EE9D5CA1576}"/>
    <hyperlink ref="E454" location="A125576696C" display="A125576696C" xr:uid="{84999804-0D58-4053-8BA3-46EB3EA2B70D}"/>
    <hyperlink ref="E510" location="A125562656A" display="A125562656A" xr:uid="{DD9E326D-90D2-4486-9107-FDE6957C980A}"/>
    <hyperlink ref="F398" location="A125557040J" display="A125557040J" xr:uid="{FD6AD09B-D4CF-4DFD-B8A5-4294D158142A}"/>
    <hyperlink ref="F454" location="A125585120F" display="A125585120F" xr:uid="{BFCE798A-79CF-4760-9E33-A1E0AF64F7E0}"/>
    <hyperlink ref="F510" location="A125571080R" display="A125571080R" xr:uid="{1FA03FFA-2D35-4B04-A2BD-9F65C2492A37}"/>
    <hyperlink ref="G398" location="A125559848K" display="A125559848K" xr:uid="{D4334D5D-28A2-435F-B200-1B6D6D07FD74}"/>
    <hyperlink ref="G454" location="A125587928J" display="A125587928J" xr:uid="{EFEC2FFB-3FA6-4F10-A33D-B10E865A1F7A}"/>
    <hyperlink ref="G510" location="A125573888T" display="A125573888T" xr:uid="{DD8C5C92-7BDD-4BE1-8071-2B20B50EB239}"/>
    <hyperlink ref="I398" location="A125551425L" display="A125551425L" xr:uid="{C522B393-8479-48E0-BA27-5AADCEF342BE}"/>
    <hyperlink ref="I454" location="A125579505F" display="A125579505F" xr:uid="{0D29B551-2703-414D-9231-C8B15A1CC2C6}"/>
    <hyperlink ref="I510" location="A125565465R" display="A125565465R" xr:uid="{7ABA8650-942A-4A8C-8E18-6D1079A31F94}"/>
    <hyperlink ref="H399" location="A125551432K" display="A125551432K" xr:uid="{D0A41010-4982-4DF3-ABD5-8EF7EF823554}"/>
    <hyperlink ref="H455" location="A125579512C" display="A125579512C" xr:uid="{47176EAB-3C58-4792-A0C0-093B7E997E08}"/>
    <hyperlink ref="H511" location="A125565472L" display="A125565472L" xr:uid="{99599576-9F67-4BC8-8DDD-7CA982838DF0}"/>
    <hyperlink ref="D399" location="A125554240W" display="A125554240W" xr:uid="{C97582CB-CBE8-42E0-946B-DCFC8ED42C3B}"/>
    <hyperlink ref="D455" location="A125582320V" display="A125582320V" xr:uid="{B4838EA5-2CBF-4689-9E6C-459E908F63C7}"/>
    <hyperlink ref="D511" location="A125568280X" display="A125568280X" xr:uid="{3688CC31-6B6A-4371-88CE-F4FF696719FA}"/>
    <hyperlink ref="E399" location="A125548624V" display="A125548624V" xr:uid="{596728F2-F82F-4520-BB6A-7C0B883919EA}"/>
    <hyperlink ref="E455" location="A125576704T" display="A125576704T" xr:uid="{83371513-FDD5-4081-864A-C48B2C06E140}"/>
    <hyperlink ref="E511" location="A125562664A" display="A125562664A" xr:uid="{B3C6913D-E4FF-4EE8-B06F-5E00DA109DC3}"/>
    <hyperlink ref="F399" location="A125557048A" display="A125557048A" xr:uid="{CFB49177-0DCB-4E11-AE8B-CD84C91FB5CB}"/>
    <hyperlink ref="F455" location="A125585128X" display="A125585128X" xr:uid="{2DC9B221-C922-4277-B5E2-ECD18C768C1C}"/>
    <hyperlink ref="F511" location="A125571088J" display="A125571088J" xr:uid="{0A8022AE-6EF3-4D98-88AA-A7F0FC5F5F84}"/>
    <hyperlink ref="G399" location="A125559856K" display="A125559856K" xr:uid="{6FE39674-EF26-4B77-BE57-37A98EB73475}"/>
    <hyperlink ref="G455" location="A125587936J" display="A125587936J" xr:uid="{8E65A58B-B69B-422B-ABEE-BDC855474763}"/>
    <hyperlink ref="G511" location="A125573896T" display="A125573896T" xr:uid="{C9E02DBE-F606-4C80-97C0-A24AE28E83B7}"/>
    <hyperlink ref="I399" location="A125551433L" display="A125551433L" xr:uid="{0AE4196F-DB54-4ED5-A47D-8B70E55470E8}"/>
    <hyperlink ref="I455" location="A125579513F" display="A125579513F" xr:uid="{38DD1171-4507-4329-8AC3-6BC4F2D75327}"/>
    <hyperlink ref="I511" location="A125565473R" display="A125565473R" xr:uid="{85F2C1FB-E0D2-41DC-BC6D-E6056A9BC4DC}"/>
    <hyperlink ref="H400" location="A125551496W" display="A125551496W" xr:uid="{432DE15F-43B6-4940-BAE6-F15A746BC2C2}"/>
    <hyperlink ref="H456" location="A125579576R" display="A125579576R" xr:uid="{0A075575-77DA-42BD-A42B-5AC141831ADF}"/>
    <hyperlink ref="H512" location="A125565536L" display="A125565536L" xr:uid="{78EA30E2-3772-44C2-B545-2497BE6F08F1}"/>
    <hyperlink ref="D400" location="A125554304W" display="A125554304W" xr:uid="{3155DD72-309D-48B5-959A-74B8D5FD5EE4}"/>
    <hyperlink ref="D456" location="A125582384F" display="A125582384F" xr:uid="{A1CA0786-710F-4841-B4D5-FA09E5377156}"/>
    <hyperlink ref="D512" location="A125568344X" display="A125568344X" xr:uid="{0EBDB449-5954-4A86-BAE5-F446B44533C1}"/>
    <hyperlink ref="E400" location="A125548688F" display="A125548688F" xr:uid="{D4D44A39-BFDD-4BB7-AFA8-9D4DF555E4C5}"/>
    <hyperlink ref="E456" location="A125576768C" display="A125576768C" xr:uid="{6EE244F1-A03A-4C01-AC71-A3040B366C7D}"/>
    <hyperlink ref="E512" location="A125562728A" display="A125562728A" xr:uid="{BBD4554C-F776-489B-9B40-BB177E9A2E82}"/>
    <hyperlink ref="F400" location="A125557112J" display="A125557112J" xr:uid="{9DFA310C-CC11-428D-8B3F-86FABEF1B0B3}"/>
    <hyperlink ref="F456" location="A125585192T" display="A125585192T" xr:uid="{0558B8DB-A016-4808-A9EA-5D1FC1C1756E}"/>
    <hyperlink ref="F512" location="A125571152R" display="A125571152R" xr:uid="{96ED8B24-70D9-4338-879E-3CC904E8A371}"/>
    <hyperlink ref="G400" location="A125559920T" display="A125559920T" xr:uid="{9A0797E9-331F-4E41-9FE5-94C4D84231F6}"/>
    <hyperlink ref="G456" location="A125588000T" display="A125588000T" xr:uid="{DA2B624F-B18E-457A-9C6F-FF17E067C7F8}"/>
    <hyperlink ref="G512" location="A125573960X" display="A125573960X" xr:uid="{2FFFC590-9251-4994-B9B4-CAB2EA3A4346}"/>
    <hyperlink ref="I400" location="A125551497X" display="A125551497X" xr:uid="{D6EF08BC-A571-4C60-9037-2F9C10CA4B46}"/>
    <hyperlink ref="I456" location="A125579577T" display="A125579577T" xr:uid="{A3AD6CF8-14B0-4A27-BC72-2E7AF720CE6E}"/>
    <hyperlink ref="I512" location="A125565537R" display="A125565537R" xr:uid="{7BFDA842-A021-4F55-9765-81009CFF7412}"/>
    <hyperlink ref="H401" location="A125551368C" display="A125551368C" xr:uid="{5FACA824-C812-4685-B1E1-3054D00C218C}"/>
    <hyperlink ref="H457" location="A125579448W" display="A125579448W" xr:uid="{2AA9E35C-449E-4B52-87E1-8E29882F3FF4}"/>
    <hyperlink ref="H513" location="A125565408V" display="A125565408V" xr:uid="{B11B1873-FF2B-4980-8FFD-EBFBF51F7736}"/>
    <hyperlink ref="D401" location="A125554176R" display="A125554176R" xr:uid="{F7DBF0A1-C0FA-42FC-B47A-06C22AD04590}"/>
    <hyperlink ref="D457" location="A125582256L" display="A125582256L" xr:uid="{C28631AD-B083-4924-9122-069621550AB8}"/>
    <hyperlink ref="D513" location="A125568216F" display="A125568216F" xr:uid="{164B32ED-918C-4838-8BB7-0EE1504E0A7D}"/>
    <hyperlink ref="E401" location="A125548560V" display="A125548560V" xr:uid="{A849F88C-109D-4D40-92E2-08EA65A6FD9F}"/>
    <hyperlink ref="E457" location="A125576640T" display="A125576640T" xr:uid="{93173AF1-F7BC-4248-BFA9-24D5290EB581}"/>
    <hyperlink ref="E513" location="A125562600R" display="A125562600R" xr:uid="{7ED98C28-B3CA-4361-8FA3-760F6BA7AFA3}"/>
    <hyperlink ref="F401" location="A125556984X" display="A125556984X" xr:uid="{346DC891-A965-440F-814F-86BFDCA074FF}"/>
    <hyperlink ref="F457" location="A125585064X" display="A125585064X" xr:uid="{C9B3FC69-F8C9-4CF5-8EB7-9EFFE009EFE8}"/>
    <hyperlink ref="F513" location="A125571024W" display="A125571024W" xr:uid="{7F235A2C-62C3-4F23-A11F-B7F82D4C2760}"/>
    <hyperlink ref="G401" location="A125559792K" display="A125559792K" xr:uid="{5383D62C-3F4A-46A3-BDA7-0082A4CD79AB}"/>
    <hyperlink ref="G457" location="A125587872J" display="A125587872J" xr:uid="{5A062D57-001E-4E84-8DFE-26F4D0F8B750}"/>
    <hyperlink ref="G513" location="A125573832F" display="A125573832F" xr:uid="{E9165745-6477-417C-B600-E3604E3F68BA}"/>
    <hyperlink ref="I401" location="A125551369F" display="A125551369F" xr:uid="{2EC35737-B140-4EF1-B59A-C49C81139C95}"/>
    <hyperlink ref="I457" location="A125579449X" display="A125579449X" xr:uid="{B418C2A8-439D-4074-8641-078DD5E0640D}"/>
    <hyperlink ref="I513" location="A125565409W" display="A125565409W" xr:uid="{A05F828E-53CA-412D-B128-39B578F4CD8D}"/>
    <hyperlink ref="H402" location="A125551552C" display="A125551552C" xr:uid="{21A8ADFD-AA05-4B29-AD2A-F89A937B7B14}"/>
    <hyperlink ref="H458" location="A125579632W" display="A125579632W" xr:uid="{214EEF3E-9F74-426A-AA2E-7CAE8ABC4720}"/>
    <hyperlink ref="H514" location="A125565592F" display="A125565592F" xr:uid="{E2556FD9-1839-496E-8954-3572A9AE6145}"/>
    <hyperlink ref="D402" location="A125554360R" display="A125554360R" xr:uid="{3145A14F-9433-4B24-BBAD-EE59BDB90DBF}"/>
    <hyperlink ref="D458" location="A125582440L" display="A125582440L" xr:uid="{4BB5CC3B-7806-4B80-BD5E-B5EA80148A16}"/>
    <hyperlink ref="D514" location="A125568400F" display="A125568400F" xr:uid="{01C1DC0A-2C01-49CC-9159-D74840EE17FD}"/>
    <hyperlink ref="E402" location="A125548744L" display="A125548744L" xr:uid="{35D35EB9-3D5C-49D6-AE92-AA4B5E72D9C2}"/>
    <hyperlink ref="E458" location="A125576824K" display="A125576824K" xr:uid="{6A80596B-A8EC-4EFE-BCFB-F2FFE9D04E3D}"/>
    <hyperlink ref="E514" location="A125562784V" display="A125562784V" xr:uid="{E84C0E71-F59D-4A9C-93E5-EF0A9FDCBB9A}"/>
    <hyperlink ref="F402" location="A125557168V" display="A125557168V" xr:uid="{5C9F98F6-CA98-47E0-85C3-D303376E6644}"/>
    <hyperlink ref="F458" location="A125585248T" display="A125585248T" xr:uid="{0CB1F3CC-64C1-432B-B6F3-3588FB6AC4B0}"/>
    <hyperlink ref="F514" location="A125571208R" display="A125571208R" xr:uid="{16BC02EF-2A59-4C54-9CEA-8B67EED3633C}"/>
    <hyperlink ref="G402" location="A125559976C" display="A125559976C" xr:uid="{0D965715-2CF2-496A-A7E6-A38742F5ECF3}"/>
    <hyperlink ref="G458" location="A125588056C" display="A125588056C" xr:uid="{479E9C23-43BC-4BF9-83CB-90E18E5404C3}"/>
    <hyperlink ref="G514" location="A125574016A" display="A125574016A" xr:uid="{3864E5D6-2231-4FB1-8A29-569943AC8E7F}"/>
    <hyperlink ref="I402" location="A125551553F" display="A125551553F" xr:uid="{69E68BE2-9267-44CA-9450-214D80D05550}"/>
    <hyperlink ref="I458" location="A125579633X" display="A125579633X" xr:uid="{0FF7A075-079F-4E12-9BC2-E6DC81007338}"/>
    <hyperlink ref="I514" location="A125565593J" display="A125565593J" xr:uid="{23E31834-D718-4A5A-8FE2-D72338DB9B0A}"/>
    <hyperlink ref="H404" location="A125551440K" display="A125551440K" xr:uid="{F478B927-84ED-4F22-8A57-6E7B07899E61}"/>
    <hyperlink ref="H460" location="A125579520C" display="A125579520C" xr:uid="{09114117-0A61-470C-88A8-B654E86F2BED}"/>
    <hyperlink ref="H516" location="A125565480L" display="A125565480L" xr:uid="{C9DF7B49-AAB6-47D7-BE87-AE27843900BB}"/>
    <hyperlink ref="D404" location="A125554248R" display="A125554248R" xr:uid="{139F6FBE-E212-49D6-A2AE-27BACF6FC4FB}"/>
    <hyperlink ref="D460" location="A125582328L" display="A125582328L" xr:uid="{8D2BE4EE-F591-4BAE-9CB9-3E3002AD7A13}"/>
    <hyperlink ref="D516" location="A125568288T" display="A125568288T" xr:uid="{58529CF7-F4D2-433F-8669-2114F645F3D2}"/>
    <hyperlink ref="E404" location="A125548632V" display="A125548632V" xr:uid="{0382E996-C304-48ED-A44C-F1D1D9FD1E81}"/>
    <hyperlink ref="E460" location="A125576712T" display="A125576712T" xr:uid="{93B72D39-3CFD-4ABB-B817-D6CD01C4C86E}"/>
    <hyperlink ref="E516" location="A125562672A" display="A125562672A" xr:uid="{EC2CB332-44DA-47FD-90A8-68027707DA76}"/>
    <hyperlink ref="F404" location="A125557056A" display="A125557056A" xr:uid="{3012188F-CD44-489B-91A9-F9F7CF316D25}"/>
    <hyperlink ref="F460" location="A125585136X" display="A125585136X" xr:uid="{BAEDE6BE-3B45-4856-A07F-56021B1E3F71}"/>
    <hyperlink ref="F516" location="A125571096J" display="A125571096J" xr:uid="{D5359656-A43E-43D3-BDCA-607233DD8FBA}"/>
    <hyperlink ref="G404" location="A125559864K" display="A125559864K" xr:uid="{A41DF258-FEF7-419E-9879-C878D22D5F0B}"/>
    <hyperlink ref="G460" location="A125587944J" display="A125587944J" xr:uid="{519F1C3F-6408-4E22-B349-16FE058B781F}"/>
    <hyperlink ref="G516" location="A125573904F" display="A125573904F" xr:uid="{0F0FB151-E740-4913-9EB3-89FD6E811D59}"/>
    <hyperlink ref="I404" location="A125551441L" display="A125551441L" xr:uid="{7276AF99-5A8B-4175-A8C8-5CDDD9F9CAD1}"/>
    <hyperlink ref="I460" location="A125579521F" display="A125579521F" xr:uid="{FF30DC14-C8A5-423F-8C08-F9D71064E5A2}"/>
    <hyperlink ref="I516" location="A125565481R" display="A125565481R" xr:uid="{C3BD596F-5180-4728-952B-7103829318FF}"/>
    <hyperlink ref="H405" location="A125551328K" display="A125551328K" xr:uid="{D3D33E43-4264-4AB6-9D4C-0A0988B76E3C}"/>
    <hyperlink ref="H461" location="A125579408C" display="A125579408C" xr:uid="{9E88F78B-510D-4DF5-B748-2F4367F14AE6}"/>
    <hyperlink ref="H517" location="A125565368L" display="A125565368L" xr:uid="{D7F3E93F-076B-4E52-9788-B986D6C4ECE4}"/>
    <hyperlink ref="D405" location="A125554136W" display="A125554136W" xr:uid="{A39A63EC-3057-4A59-BDCF-1A504531D621}"/>
    <hyperlink ref="D461" location="A125582216V" display="A125582216V" xr:uid="{D72E2474-0CF2-4A21-848B-8317749309C9}"/>
    <hyperlink ref="D517" location="A125568176X" display="A125568176X" xr:uid="{5DC39063-1BDB-4189-89B9-CF8F4EDF1635}"/>
    <hyperlink ref="E405" location="A125548520A" display="A125548520A" xr:uid="{E0FA6CBC-78FB-4096-BC1D-0EDD18E41B2F}"/>
    <hyperlink ref="E461" location="A125576600X" display="A125576600X" xr:uid="{29C530E7-3C5B-413F-8B78-5AF104F822F4}"/>
    <hyperlink ref="E517" location="A125562560J" display="A125562560J" xr:uid="{C57CD2E8-7170-4834-B871-E8280CC36DEE}"/>
    <hyperlink ref="F405" location="A125556944F" display="A125556944F" xr:uid="{F84AAA91-4FBE-4AB5-8000-145EBD3A0DFA}"/>
    <hyperlink ref="F461" location="A125585024F" display="A125585024F" xr:uid="{5BA7133E-3514-4F71-91BF-90A44E21EA15}"/>
    <hyperlink ref="F517" location="A125570984L" display="A125570984L" xr:uid="{34B4672B-FC87-4BB2-9C1C-5D7535F6ED91}"/>
    <hyperlink ref="G405" location="A125559752T" display="A125559752T" xr:uid="{E9F3EE17-B11F-4017-AED0-DFED092F171B}"/>
    <hyperlink ref="G461" location="A125587832R" display="A125587832R" xr:uid="{1E83D774-6D65-4D22-8345-9ACCC9BA4AF4}"/>
    <hyperlink ref="G517" location="A125573792X" display="A125573792X" xr:uid="{4D4A3881-D56C-4800-A723-2B6F7A2246D4}"/>
    <hyperlink ref="I405" location="A125551329L" display="A125551329L" xr:uid="{92E0B61E-24F4-4447-B109-DA2ED72619F9}"/>
    <hyperlink ref="I461" location="A125579409F" display="A125579409F" xr:uid="{0525EBCB-1E84-402E-B22D-C9630A8EC95E}"/>
    <hyperlink ref="I517" location="A125565369R" display="A125565369R" xr:uid="{B88A749E-5642-44F0-9BD2-E54D95D5A779}"/>
    <hyperlink ref="H406" location="A125551448C" display="A125551448C" xr:uid="{8EE4371D-1F1A-45AC-BFA0-F75A9765C6FE}"/>
    <hyperlink ref="H462" location="A125579528W" display="A125579528W" xr:uid="{07AEE8DC-F5DE-4A4D-AD3A-588C05EB92D6}"/>
    <hyperlink ref="H518" location="A125565488F" display="A125565488F" xr:uid="{7E802518-AB70-4BF1-8C35-3B62EA658890}"/>
    <hyperlink ref="D406" location="A125554256R" display="A125554256R" xr:uid="{2821FCBA-C0D2-42E6-865A-E395A1546E48}"/>
    <hyperlink ref="D462" location="A125582336L" display="A125582336L" xr:uid="{58FC3D38-8ACF-4D26-B508-0AAED8B49127}"/>
    <hyperlink ref="D518" location="A125568296T" display="A125568296T" xr:uid="{BC65371D-0E78-43B1-890C-BE359C1137E5}"/>
    <hyperlink ref="E406" location="A125548640V" display="A125548640V" xr:uid="{30F5C5D5-ADA1-43BA-9E3B-81C9D6A2D873}"/>
    <hyperlink ref="E462" location="A125576720T" display="A125576720T" xr:uid="{8815D13E-D1AE-4373-B014-CB8F44BF4B85}"/>
    <hyperlink ref="E518" location="A125562680A" display="A125562680A" xr:uid="{863A11E2-7F30-47FE-A6D8-A4F45145D20D}"/>
    <hyperlink ref="F406" location="A125557064A" display="A125557064A" xr:uid="{966B8D2B-75F4-4C3F-85A3-3CB36F6A5A63}"/>
    <hyperlink ref="F462" location="A125585144X" display="A125585144X" xr:uid="{887871D2-90A7-400C-BCD0-3461C517EC6E}"/>
    <hyperlink ref="F518" location="A125571104W" display="A125571104W" xr:uid="{E2C9F718-A902-4241-AE5F-505CCDCD238F}"/>
    <hyperlink ref="G406" location="A125559872K" display="A125559872K" xr:uid="{525FBBC4-F02F-4BFF-98CD-92CF63A2573D}"/>
    <hyperlink ref="G462" location="A125587952J" display="A125587952J" xr:uid="{588D4C27-E464-4C82-B198-21FDE15AFE2B}"/>
    <hyperlink ref="G518" location="A125573912F" display="A125573912F" xr:uid="{75B372D1-EA11-4E3C-873D-C361721CBDB1}"/>
    <hyperlink ref="I406" location="A125551449F" display="A125551449F" xr:uid="{5B03F5FC-E8DA-4B04-ACAB-638C4879AED1}"/>
    <hyperlink ref="I462" location="A125579529X" display="A125579529X" xr:uid="{1D8F31E1-4E68-4FB1-849D-A2E3861449FB}"/>
    <hyperlink ref="I518" location="A125565489J" display="A125565489J" xr:uid="{5DC03CA9-1DE3-4CB8-A660-15A82B7F759C}"/>
    <hyperlink ref="H407" location="A125551456C" display="A125551456C" xr:uid="{366738FB-242A-497A-84E9-ABF0B2F3F64A}"/>
    <hyperlink ref="H463" location="A125579536W" display="A125579536W" xr:uid="{F742A903-29D5-4B21-B616-7F97870937AD}"/>
    <hyperlink ref="H519" location="A125565496F" display="A125565496F" xr:uid="{53ABC1DE-20DA-422C-B61C-7FB2ACA311C8}"/>
    <hyperlink ref="D407" location="A125554264R" display="A125554264R" xr:uid="{37B7D0FA-69D5-4818-BB59-AF2BD4E3F425}"/>
    <hyperlink ref="D463" location="A125582344L" display="A125582344L" xr:uid="{2D6DC211-A936-4771-A4FA-053B9A27A564}"/>
    <hyperlink ref="D519" location="A125568304F" display="A125568304F" xr:uid="{2CCE4A46-D68F-4772-A8F3-3B3C219BB595}"/>
    <hyperlink ref="E407" location="A125548648L" display="A125548648L" xr:uid="{8AB2812F-13E8-44CA-AADC-616F5D1B8936}"/>
    <hyperlink ref="E463" location="A125576728K" display="A125576728K" xr:uid="{2BBFB8F7-DE0D-4F59-BFC6-4746E14079A8}"/>
    <hyperlink ref="E519" location="A125562688V" display="A125562688V" xr:uid="{2F07E55D-C054-4975-B427-6B3EEE689756}"/>
    <hyperlink ref="F407" location="A125557072A" display="A125557072A" xr:uid="{7F38A03A-96F4-4782-A783-04493381E3D5}"/>
    <hyperlink ref="F463" location="A125585152X" display="A125585152X" xr:uid="{47BAE8AA-F998-4030-8BF0-5007237A073D}"/>
    <hyperlink ref="F519" location="A125571112W" display="A125571112W" xr:uid="{A451812D-D19A-4BD9-B46D-A27A83543662}"/>
    <hyperlink ref="G407" location="A125559880K" display="A125559880K" xr:uid="{4B457ED4-9A95-4EC6-9480-E9F7435F5679}"/>
    <hyperlink ref="G463" location="A125587960J" display="A125587960J" xr:uid="{52326777-5968-4FDB-AA95-4D22E98DCDB3}"/>
    <hyperlink ref="G519" location="A125573920F" display="A125573920F" xr:uid="{F7A84473-A350-4FB3-9FFE-75C94168C66C}"/>
    <hyperlink ref="I407" location="A125551457F" display="A125551457F" xr:uid="{130FCF47-EF88-4984-B57A-3474BB8BFFA3}"/>
    <hyperlink ref="I463" location="A125579537X" display="A125579537X" xr:uid="{7A118FA2-BF3C-46CC-834F-A86A304D157B}"/>
    <hyperlink ref="I519" location="A125565497J" display="A125565497J" xr:uid="{60C9B8C3-21D7-445D-9734-BF1755E8CFF9}"/>
    <hyperlink ref="H408" location="A125551576W" display="A125551576W" xr:uid="{EED13961-2580-4EE3-942A-5DA04174667E}"/>
    <hyperlink ref="H464" location="A125579656R" display="A125579656R" xr:uid="{1DAEB632-914E-4FBA-92BF-4A5CD87ACBCA}"/>
    <hyperlink ref="H520" location="A125565616L" display="A125565616L" xr:uid="{3713F9DA-F36D-4E2A-BED1-FC3DAE6F24AC}"/>
    <hyperlink ref="D408" location="A125554384J" display="A125554384J" xr:uid="{A769B4EE-0EBF-43B3-A62C-AF5BE61C694A}"/>
    <hyperlink ref="D464" location="A125582464F" display="A125582464F" xr:uid="{459FD621-7DE1-4EF6-9663-65FD4CF999D1}"/>
    <hyperlink ref="D520" location="A125568424X" display="A125568424X" xr:uid="{1A084AFA-368A-4AE6-94A7-B3D36798D8E3}"/>
    <hyperlink ref="E408" location="A125548768F" display="A125548768F" xr:uid="{37B80D5A-DFCF-49C5-915F-2489DBC9E0F8}"/>
    <hyperlink ref="E464" location="A125576848C" display="A125576848C" xr:uid="{CC23CAE2-E40E-47C6-95C9-E5D8FE867E18}"/>
    <hyperlink ref="E520" location="A125562808A" display="A125562808A" xr:uid="{CFA5DCA9-F2C4-4596-9972-EC656D459DB6}"/>
    <hyperlink ref="F408" location="A125557192V" display="A125557192V" xr:uid="{0748A7D8-B386-4A22-B062-78EF87F717C4}"/>
    <hyperlink ref="F464" location="A125585272T" display="A125585272T" xr:uid="{57CE3924-AEAD-4F78-97D6-F6C544BD0924}"/>
    <hyperlink ref="F520" location="A125571232R" display="A125571232R" xr:uid="{21DD0575-073C-43CB-91E8-A80BA8EA0E0D}"/>
    <hyperlink ref="G408" location="A125560000X" display="A125560000X" xr:uid="{C7856871-80F1-4488-888A-8B5D4D6E623A}"/>
    <hyperlink ref="G464" location="A125588080C" display="A125588080C" xr:uid="{BBA19782-45BC-47F9-845C-AF9DBEEB5D9D}"/>
    <hyperlink ref="G520" location="A125574040A" display="A125574040A" xr:uid="{722C23C5-D278-4FEA-AE7A-05AC7A5E4019}"/>
    <hyperlink ref="I408" location="A125551577X" display="A125551577X" xr:uid="{54F91F19-AC35-4AFD-9B15-71DA2FA4A77C}"/>
    <hyperlink ref="I464" location="A125579657T" display="A125579657T" xr:uid="{00A5EF84-B65D-45E4-8E01-FF1DDAE38731}"/>
    <hyperlink ref="I520" location="A125565617R" display="A125565617R" xr:uid="{BA6432F1-1441-4532-891F-5BB6E487ABCA}"/>
    <hyperlink ref="H409" location="A125551288C" display="A125551288C" xr:uid="{093C8777-D649-4C11-824C-57B7163735D7}"/>
    <hyperlink ref="H465" location="A125579368W" display="A125579368W" xr:uid="{E84F7EC8-D663-49D1-B003-F9C4E9C3B2AC}"/>
    <hyperlink ref="H521" location="A125565328V" display="A125565328V" xr:uid="{6F7AD486-16F1-4B41-8516-90C0BC5840B8}"/>
    <hyperlink ref="D409" location="A125554096R" display="A125554096R" xr:uid="{1FE370DD-3BB8-42B8-BA4B-FF4FBFFE0D88}"/>
    <hyperlink ref="D465" location="A125582176L" display="A125582176L" xr:uid="{ADC268FD-17CD-4492-A8FD-9FFBB5A3B466}"/>
    <hyperlink ref="D521" location="A125568136F" display="A125568136F" xr:uid="{26226BBA-0198-4611-864B-5CEF387204DA}"/>
    <hyperlink ref="E409" location="A125548480V" display="A125548480V" xr:uid="{F08174D9-F0A2-4583-99D5-64B04803DA61}"/>
    <hyperlink ref="E465" location="A125576560T" display="A125576560T" xr:uid="{74EF1DCD-D392-4BC1-814E-70760C913678}"/>
    <hyperlink ref="E521" location="A125562520R" display="A125562520R" xr:uid="{B4EC341F-33A2-4BB5-BA7E-AD3C27C47240}"/>
    <hyperlink ref="F409" location="A125556904L" display="A125556904L" xr:uid="{8F493BCC-45E6-4EA8-B8A3-454403E4F1CD}"/>
    <hyperlink ref="F465" location="A125584984W" display="A125584984W" xr:uid="{FAD38565-764A-4643-890F-F5F5E66F9D97}"/>
    <hyperlink ref="F521" location="A125570944V" display="A125570944V" xr:uid="{765D7104-896E-4095-8772-DB91F4213163}"/>
    <hyperlink ref="G409" location="A125559712X" display="A125559712X" xr:uid="{CBC175CC-0726-419B-BF38-B80F506C9B97}"/>
    <hyperlink ref="G465" location="A125587792J" display="A125587792J" xr:uid="{210BEC8A-18DE-4226-95BD-20EF806609E0}"/>
    <hyperlink ref="G521" location="A125573752F" display="A125573752F" xr:uid="{3D06D771-CC3A-4406-8FF9-E293C9708D22}"/>
    <hyperlink ref="I409" location="A125551289F" display="A125551289F" xr:uid="{822DA4E6-F9FC-485B-9ACB-281D0EC3E9AA}"/>
    <hyperlink ref="I465" location="A125579369X" display="A125579369X" xr:uid="{656C3B27-8A6D-47E1-8206-9902F250FFBB}"/>
    <hyperlink ref="I521" location="A125565329W" display="A125565329W" xr:uid="{61C187D1-9D19-495C-A1A4-61C80A6586D1}"/>
    <hyperlink ref="H410" location="A125551560C" display="A125551560C" xr:uid="{5A36C2E1-7646-4F5A-87ED-E6208AFEDFEE}"/>
    <hyperlink ref="H466" location="A125579640W" display="A125579640W" xr:uid="{5917FCD9-746D-4DF5-8913-B4D85A24C279}"/>
    <hyperlink ref="H522" location="A125565600V" display="A125565600V" xr:uid="{F62B365C-3F14-4FF2-B656-EC537DE3F483}"/>
    <hyperlink ref="D410" location="A125554368J" display="A125554368J" xr:uid="{A7C6FB02-C497-4EE1-B229-95355A396BB5}"/>
    <hyperlink ref="D466" location="A125582448F" display="A125582448F" xr:uid="{17A60088-BFBA-4615-982E-CD8377BED10C}"/>
    <hyperlink ref="D522" location="A125568408X" display="A125568408X" xr:uid="{975750B0-093F-4D8B-97AB-9F4ADEEE9A2A}"/>
    <hyperlink ref="E410" location="A125548752L" display="A125548752L" xr:uid="{6CE92B91-6C19-4B72-8236-C2F1E8CEDBA1}"/>
    <hyperlink ref="E466" location="A125576832K" display="A125576832K" xr:uid="{C154C272-C855-4B8A-9907-FD5A9D69C830}"/>
    <hyperlink ref="E522" location="A125562792V" display="A125562792V" xr:uid="{053866F5-0078-4329-9E87-9A9D8CA900FB}"/>
    <hyperlink ref="F410" location="A125557176V" display="A125557176V" xr:uid="{EFAA53BA-8930-42B2-BE4A-9B6A3B9C1301}"/>
    <hyperlink ref="F466" location="A125585256T" display="A125585256T" xr:uid="{8AE08687-0555-4EE6-9349-08E363ED9EFA}"/>
    <hyperlink ref="F522" location="A125571216R" display="A125571216R" xr:uid="{1FDB9A32-2E96-426D-A23F-18443130EEC8}"/>
    <hyperlink ref="G410" location="A125559984C" display="A125559984C" xr:uid="{E2615394-66D3-4490-8EB1-1E65BD8FACA9}"/>
    <hyperlink ref="G466" location="A125588064C" display="A125588064C" xr:uid="{30D03F90-E327-47CC-840A-80E2ECAB26B4}"/>
    <hyperlink ref="G522" location="A125574024A" display="A125574024A" xr:uid="{8A9ACBFC-C082-40C7-999C-3D845AE26EAD}"/>
    <hyperlink ref="I410" location="A125551561F" display="A125551561F" xr:uid="{DF5C447A-34BF-4BBC-A575-6246552E0233}"/>
    <hyperlink ref="I466" location="A125579641X" display="A125579641X" xr:uid="{8CD66A01-3304-4CB4-B266-9EA14122F98D}"/>
    <hyperlink ref="I522" location="A125565601W" display="A125565601W" xr:uid="{86138D9D-FA42-44F5-B933-351F49763E9F}"/>
    <hyperlink ref="H411" location="A125551568W" display="A125551568W" xr:uid="{41DF0458-5A56-420B-8F3C-6F76E7500497}"/>
    <hyperlink ref="H467" location="A125579648R" display="A125579648R" xr:uid="{2F2C99B8-ED0D-4924-8F8C-8566BB700E78}"/>
    <hyperlink ref="H523" location="A125565608L" display="A125565608L" xr:uid="{6C48F69B-D366-4CF6-8B1C-713B769F4670}"/>
    <hyperlink ref="D411" location="A125554376J" display="A125554376J" xr:uid="{7267F492-70F5-4D25-AA57-60CD5CE2AFA1}"/>
    <hyperlink ref="D467" location="A125582456F" display="A125582456F" xr:uid="{D234BD4A-41D6-4DE9-A289-9E074AEB8068}"/>
    <hyperlink ref="D523" location="A125568416X" display="A125568416X" xr:uid="{00DC7537-A6F3-4465-8F42-BDAB1C4202C9}"/>
    <hyperlink ref="E411" location="A125548760L" display="A125548760L" xr:uid="{789DA209-C915-4DC0-98F6-19D605EBE183}"/>
    <hyperlink ref="E467" location="A125576840K" display="A125576840K" xr:uid="{5001ADEC-47A6-4443-B67F-A19BD62D62B0}"/>
    <hyperlink ref="E523" location="A125562800J" display="A125562800J" xr:uid="{8AA0A3F0-B37C-4E08-9384-A8E4FFFAC366}"/>
    <hyperlink ref="F411" location="A125557184V" display="A125557184V" xr:uid="{1FFF0960-2BA5-4085-8105-1DED760BF333}"/>
    <hyperlink ref="F467" location="A125585264T" display="A125585264T" xr:uid="{F6B9EF25-DEFD-42B1-ABA5-ED2C716C6656}"/>
    <hyperlink ref="F523" location="A125571224R" display="A125571224R" xr:uid="{E8F5F581-27C9-4F2E-901B-DB14C0CE4E7C}"/>
    <hyperlink ref="G411" location="A125559992C" display="A125559992C" xr:uid="{3FC9E8C5-9664-4387-B1E2-AC8622F21A01}"/>
    <hyperlink ref="G467" location="A125588072C" display="A125588072C" xr:uid="{860FE7DA-2C7D-4BCA-B8B6-FCBCA4B339CA}"/>
    <hyperlink ref="G523" location="A125574032A" display="A125574032A" xr:uid="{BFE09F1A-444E-42F7-A7D2-E80F947D7284}"/>
    <hyperlink ref="I411" location="A125551569X" display="A125551569X" xr:uid="{BACB61AD-2F2F-47D4-A434-0F91DA370217}"/>
    <hyperlink ref="I467" location="A125579649T" display="A125579649T" xr:uid="{A72DEC64-04D2-4839-BA4B-3011764E37BA}"/>
    <hyperlink ref="I523" location="A125565609R" display="A125565609R" xr:uid="{AE32F70E-2CF4-47C9-8FAA-A21C1DBE7E73}"/>
    <hyperlink ref="H412" location="A125551296C" display="A125551296C" xr:uid="{D620239D-2112-4608-A963-9EA056AF1254}"/>
    <hyperlink ref="H468" location="A125579376W" display="A125579376W" xr:uid="{E05BBB40-3CF8-48AB-858D-9A1A50584A69}"/>
    <hyperlink ref="H524" location="A125565336V" display="A125565336V" xr:uid="{BD169073-9B82-495A-8F65-302DA1ECDEDF}"/>
    <hyperlink ref="D412" location="A125554104C" display="A125554104C" xr:uid="{A91B55A8-4BCE-4F8B-8A12-10FC0DBCFD7E}"/>
    <hyperlink ref="D468" location="A125582184L" display="A125582184L" xr:uid="{B8AD98CB-0286-4014-9D90-687883E67E1F}"/>
    <hyperlink ref="D524" location="A125568144F" display="A125568144F" xr:uid="{CDE052A9-3A30-447A-A554-D51A9AA8B9B7}"/>
    <hyperlink ref="E412" location="A125548488L" display="A125548488L" xr:uid="{DB4891F4-BD91-4723-8077-5AA2C2CC2614}"/>
    <hyperlink ref="E468" location="A125576568K" display="A125576568K" xr:uid="{F6C9DC39-A578-4266-A93A-75387371C147}"/>
    <hyperlink ref="E524" location="A125562528J" display="A125562528J" xr:uid="{24C6FC85-7B7C-4048-9065-4340F757BD7F}"/>
    <hyperlink ref="F412" location="A125556912L" display="A125556912L" xr:uid="{9327794A-C70E-4B21-841D-EBB2F57A2862}"/>
    <hyperlink ref="F468" location="A125584992W" display="A125584992W" xr:uid="{61A9AFFD-6EA6-45C5-A293-B8937C1832FD}"/>
    <hyperlink ref="F524" location="A125570952V" display="A125570952V" xr:uid="{EBC9382E-8EE7-4B24-9075-AC4CD3D17EE5}"/>
    <hyperlink ref="G412" location="A125559720X" display="A125559720X" xr:uid="{4E5C7BA3-CE46-42B7-922B-2691506A3A22}"/>
    <hyperlink ref="G468" location="A125587800W" display="A125587800W" xr:uid="{3512CD60-9FC2-42C1-84F6-480C91F4DCA7}"/>
    <hyperlink ref="G524" location="A125573760F" display="A125573760F" xr:uid="{D36BC822-08F1-4E81-A643-BFD0784C54BF}"/>
    <hyperlink ref="I412" location="A125551297F" display="A125551297F" xr:uid="{19957D32-356E-418A-8886-19A1A2C86CD8}"/>
    <hyperlink ref="I468" location="A125579377X" display="A125579377X" xr:uid="{6235D757-50DF-455A-AB69-5DE178591A25}"/>
    <hyperlink ref="I524" location="A125565337W" display="A125565337W" xr:uid="{C5EAF553-284A-486A-8EDD-088A6D367076}"/>
    <hyperlink ref="H413" location="A125551376C" display="A125551376C" xr:uid="{6ECF8B81-CC22-4203-A008-F299AD244A73}"/>
    <hyperlink ref="H469" location="A125579456W" display="A125579456W" xr:uid="{621FD81C-2780-4689-B1AD-BEDFB2511217}"/>
    <hyperlink ref="H525" location="A125565416V" display="A125565416V" xr:uid="{EAF82146-931D-4907-B6F0-9A49947CB21D}"/>
    <hyperlink ref="D413" location="A125554184R" display="A125554184R" xr:uid="{91C04EC5-BD03-487F-8BF8-212C20BC9A14}"/>
    <hyperlink ref="D469" location="A125582264L" display="A125582264L" xr:uid="{A3B2E915-297F-4236-A2B0-CF1140C96C13}"/>
    <hyperlink ref="D525" location="A125568224F" display="A125568224F" xr:uid="{C36D4459-9371-48B1-AEDD-E3E5F097278A}"/>
    <hyperlink ref="E413" location="A125548568L" display="A125548568L" xr:uid="{5D536515-B879-41BB-A03C-30983141F883}"/>
    <hyperlink ref="E469" location="A125576648K" display="A125576648K" xr:uid="{6686CD05-8999-4384-9980-058E6275A6B3}"/>
    <hyperlink ref="E525" location="A125562608J" display="A125562608J" xr:uid="{9D4FD44C-1130-4F2F-BEC7-9E501B409FBE}"/>
    <hyperlink ref="F413" location="A125556992X" display="A125556992X" xr:uid="{A218FBB3-147C-4DA8-8AF6-FDCE52023676}"/>
    <hyperlink ref="F469" location="A125585072X" display="A125585072X" xr:uid="{ECBC3115-4AF6-4528-A7E3-E12042E3519F}"/>
    <hyperlink ref="F525" location="A125571032W" display="A125571032W" xr:uid="{77D30756-2674-4362-B384-A8C27C468643}"/>
    <hyperlink ref="G413" location="A125559800X" display="A125559800X" xr:uid="{B1D79511-52F2-4622-8D19-EE120253C7F3}"/>
    <hyperlink ref="G469" location="A125587880J" display="A125587880J" xr:uid="{D8ADB23C-6437-46AA-B0D5-F894A54C1709}"/>
    <hyperlink ref="G525" location="A125573840F" display="A125573840F" xr:uid="{23F701CA-F1C6-48CE-802B-9E2B280C637A}"/>
    <hyperlink ref="I413" location="A125551377F" display="A125551377F" xr:uid="{14229613-388E-4AEA-95C6-E576FA2035ED}"/>
    <hyperlink ref="I469" location="A125579457X" display="A125579457X" xr:uid="{D001AADA-3EC3-4B15-B62C-75F782DD648B}"/>
    <hyperlink ref="I525" location="A125565417W" display="A125565417W" xr:uid="{7D9D43C1-F85D-4287-ADDB-05F3F33A33A4}"/>
    <hyperlink ref="H414" location="A125551464C" display="A125551464C" xr:uid="{1E9A0BE9-EE64-42EE-AD38-740460B31523}"/>
    <hyperlink ref="H470" location="A125579544W" display="A125579544W" xr:uid="{E88E2E6A-F7E5-4EC2-9F5B-D203AED55CDB}"/>
    <hyperlink ref="H526" location="A125565504V" display="A125565504V" xr:uid="{8D05A264-7792-4E68-9952-8854B102B0C4}"/>
    <hyperlink ref="D414" location="A125554272R" display="A125554272R" xr:uid="{3606AEB6-345C-43B3-ABD6-B205D7F35A91}"/>
    <hyperlink ref="D470" location="A125582352L" display="A125582352L" xr:uid="{BAD86385-3053-4D8B-BE48-D56BF7E8A0E0}"/>
    <hyperlink ref="D526" location="A125568312F" display="A125568312F" xr:uid="{799D2120-AEF8-453C-B3C5-6656EA5A2F40}"/>
    <hyperlink ref="E414" location="A125548656L" display="A125548656L" xr:uid="{B261D65F-2636-4A66-B8E8-F77E2EBC24C0}"/>
    <hyperlink ref="E470" location="A125576736K" display="A125576736K" xr:uid="{79084024-0D1A-4A8F-8271-05856A9F390D}"/>
    <hyperlink ref="E526" location="A125562696V" display="A125562696V" xr:uid="{3DD00BE3-F84C-4438-9844-D67C730734E5}"/>
    <hyperlink ref="F414" location="A125557080A" display="A125557080A" xr:uid="{6B3017AC-5834-433B-94F1-06853BA27BF0}"/>
    <hyperlink ref="F470" location="A125585160X" display="A125585160X" xr:uid="{0D499F81-E2EA-4531-98D9-397C6887B0D2}"/>
    <hyperlink ref="F526" location="A125571120W" display="A125571120W" xr:uid="{B26F17CE-36D9-4149-86B4-89E4A69335A3}"/>
    <hyperlink ref="G414" location="A125559888C" display="A125559888C" xr:uid="{C1095003-E87C-4DF8-AFC5-4F96027CD5B3}"/>
    <hyperlink ref="G470" location="A125587968A" display="A125587968A" xr:uid="{01FBAE0B-9334-45FC-B8CF-2CCD4DEE2699}"/>
    <hyperlink ref="G526" location="A125573928X" display="A125573928X" xr:uid="{FA7B32B6-51FC-43C9-9EB6-00EA564E3CF5}"/>
    <hyperlink ref="I414" location="A125551465F" display="A125551465F" xr:uid="{DBC270A3-4E0C-40CE-A3AE-4782A769822B}"/>
    <hyperlink ref="I470" location="A125579545X" display="A125579545X" xr:uid="{88EAE07C-D4E4-47DF-A480-15EB50CBFAD5}"/>
    <hyperlink ref="I526" location="A125565505W" display="A125565505W" xr:uid="{1930E746-6ACB-4D3C-84B1-8DB67FE7EF77}"/>
    <hyperlink ref="H415" location="A125551584W" display="A125551584W" xr:uid="{2DAFF904-5E59-40A3-A108-4157C738D5CB}"/>
    <hyperlink ref="H471" location="A125579664R" display="A125579664R" xr:uid="{CBCB685A-0438-4EF1-9739-53F0355B6076}"/>
    <hyperlink ref="H527" location="A125565624L" display="A125565624L" xr:uid="{8383FBEE-9004-4F9B-9D6A-B48272F750D9}"/>
    <hyperlink ref="D415" location="A125554392J" display="A125554392J" xr:uid="{8FBC2043-5995-4642-B035-C3C24D844FF1}"/>
    <hyperlink ref="D471" location="A125582472F" display="A125582472F" xr:uid="{1095D6A6-680F-47E2-B750-E8AA6EAE2798}"/>
    <hyperlink ref="D527" location="A125568432X" display="A125568432X" xr:uid="{E7280B49-B00D-492A-BF6A-A498931E6377}"/>
    <hyperlink ref="E415" location="A125548776F" display="A125548776F" xr:uid="{BF62BD1C-AA8A-4DFE-AEB2-878F0F62CB69}"/>
    <hyperlink ref="E471" location="A125576856C" display="A125576856C" xr:uid="{1BD8AF68-6A3A-4CCF-AFBD-44B12B3AE737}"/>
    <hyperlink ref="E527" location="A125562816A" display="A125562816A" xr:uid="{5657C15B-C425-431B-9BB3-3FD5F68A25BA}"/>
    <hyperlink ref="F415" location="A125557200J" display="A125557200J" xr:uid="{3A87030B-FDED-4406-9435-0B8F22556304}"/>
    <hyperlink ref="F471" location="A125585280T" display="A125585280T" xr:uid="{C98D0352-2B4D-47F7-A052-042F24651982}"/>
    <hyperlink ref="F527" location="A125571240R" display="A125571240R" xr:uid="{4DABF033-BAE4-46E9-9A4F-A444510ADCE0}"/>
    <hyperlink ref="G415" location="A125560008T" display="A125560008T" xr:uid="{EF44AF68-B642-4A4C-AF6D-C3CE2F370C0F}"/>
    <hyperlink ref="G471" location="A125588088W" display="A125588088W" xr:uid="{CACF4E10-EA2E-4660-8945-D8AA06D20FFB}"/>
    <hyperlink ref="G527" location="A125574048V" display="A125574048V" xr:uid="{EC5A1775-A3BF-4B2C-8ECF-9A307006F079}"/>
    <hyperlink ref="I415" location="A125551585X" display="A125551585X" xr:uid="{F0B8DDB0-5A7A-44EA-8A06-3A0F661E4194}"/>
    <hyperlink ref="I471" location="A125579665T" display="A125579665T" xr:uid="{D0F90965-0F03-48DD-B0EB-AEBEC8746DBB}"/>
    <hyperlink ref="I527" location="A125565625R" display="A125565625R" xr:uid="{1941EEF5-C6F5-4276-969B-262A99DE4C23}"/>
    <hyperlink ref="H417" location="A125551304T" display="A125551304T" xr:uid="{C856CCCC-49D5-4B38-BB14-B97AC440C547}"/>
    <hyperlink ref="H473" location="A125579384W" display="A125579384W" xr:uid="{6BFE7A17-16E7-4AAD-8811-AD37C0508C3E}"/>
    <hyperlink ref="H529" location="A125565344V" display="A125565344V" xr:uid="{1FA4C296-2A9D-4767-BE02-6B6A0EDAA7BF}"/>
    <hyperlink ref="D417" location="A125554112C" display="A125554112C" xr:uid="{1F4F1A6D-DDA9-485F-A4E1-59F542576416}"/>
    <hyperlink ref="D473" location="A125582192L" display="A125582192L" xr:uid="{54B7EB78-0EC5-448D-8D44-B5171A24B382}"/>
    <hyperlink ref="D529" location="A125568152F" display="A125568152F" xr:uid="{C53894A7-EFBF-48CB-854B-004EB03BF4D5}"/>
    <hyperlink ref="E417" location="A125548496L" display="A125548496L" xr:uid="{0FA3C17D-6F97-49E3-A96E-8251F8D4B4FA}"/>
    <hyperlink ref="E473" location="A125576576K" display="A125576576K" xr:uid="{1AA07A24-3F6E-49B7-B468-3AB705BD673F}"/>
    <hyperlink ref="E529" location="A125562536J" display="A125562536J" xr:uid="{06AA8680-92C2-44F1-9BAB-4FCD38BBD175}"/>
    <hyperlink ref="F417" location="A125556920L" display="A125556920L" xr:uid="{D7399BF3-2444-4F0B-A20B-C9F099371F3A}"/>
    <hyperlink ref="F473" location="A125585000L" display="A125585000L" xr:uid="{909B5B91-BD3E-46AD-8884-B7B2873D8A90}"/>
    <hyperlink ref="F529" location="A125570960V" display="A125570960V" xr:uid="{FF8F03EE-414F-4B9C-B4B0-5123327EACFF}"/>
    <hyperlink ref="G417" location="A125559728T" display="A125559728T" xr:uid="{0F5FCDB9-939F-41D6-9B6E-09F93F689747}"/>
    <hyperlink ref="G473" location="A125587808R" display="A125587808R" xr:uid="{3CA3FE0A-AC29-4F22-98B5-0FC8CBD18FC3}"/>
    <hyperlink ref="G529" location="A125573768X" display="A125573768X" xr:uid="{4073B86A-B421-4AE4-818D-700CB9D19B25}"/>
    <hyperlink ref="I417" location="A125551305V" display="A125551305V" xr:uid="{94FC44AC-BFBD-4912-958B-106F0A574037}"/>
    <hyperlink ref="I473" location="A125579385X" display="A125579385X" xr:uid="{95961886-4DF5-43F1-B279-46DB8DEDE760}"/>
    <hyperlink ref="I529" location="A125565345W" display="A125565345W" xr:uid="{02D847F2-46E6-491F-B643-3C27010EBDB6}"/>
    <hyperlink ref="H418" location="A125551504K" display="A125551504K" xr:uid="{6DFDF971-584C-4E5C-9F75-9BC655EB1709}"/>
    <hyperlink ref="H474" location="A125579584R" display="A125579584R" xr:uid="{3956C817-5E02-4567-922F-CDDE9D03C40B}"/>
    <hyperlink ref="H530" location="A125565544L" display="A125565544L" xr:uid="{4950C0FD-135A-4BBF-9872-A5DC82548EF6}"/>
    <hyperlink ref="D418" location="A125554312W" display="A125554312W" xr:uid="{3254814A-2CD1-4FBA-B1B1-A88C892E6B5B}"/>
    <hyperlink ref="D474" location="A125582392F" display="A125582392F" xr:uid="{82757976-76AB-4FBB-99AD-28BD702DBC45}"/>
    <hyperlink ref="D530" location="A125568352X" display="A125568352X" xr:uid="{163D3FB3-EB93-451D-8CBD-8C465A308356}"/>
    <hyperlink ref="E418" location="A125548696F" display="A125548696F" xr:uid="{1CE251EE-0628-4B7C-9ED8-3C6826FC0BE8}"/>
    <hyperlink ref="E474" location="A125576776C" display="A125576776C" xr:uid="{EB6320A8-F01C-436E-8BD5-2AF862FD8D72}"/>
    <hyperlink ref="E530" location="A125562736A" display="A125562736A" xr:uid="{D1A48AD9-1498-4954-AFD4-7CBABDE1835A}"/>
    <hyperlink ref="F418" location="A125557120J" display="A125557120J" xr:uid="{E1F2560F-9F72-4FB7-AB45-5481E414E4F4}"/>
    <hyperlink ref="F474" location="A125585200F" display="A125585200F" xr:uid="{615085E2-3EF0-4BC7-8C07-ECBCED92CB20}"/>
    <hyperlink ref="F530" location="A125571160R" display="A125571160R" xr:uid="{7B9FC699-86E1-4D76-A2EC-0CEAD0C25849}"/>
    <hyperlink ref="G418" location="A125559928K" display="A125559928K" xr:uid="{F2C9946B-ACE3-4B91-B7D2-400997976C38}"/>
    <hyperlink ref="G474" location="A125588008K" display="A125588008K" xr:uid="{84B75D65-0910-45BD-AC8B-907B85CAE5BB}"/>
    <hyperlink ref="G530" location="A125573968T" display="A125573968T" xr:uid="{5FBA8091-720D-4952-8878-3A6B606871E9}"/>
    <hyperlink ref="I418" location="A125551505L" display="A125551505L" xr:uid="{D42F29F4-11AC-4535-93D7-BE2D082CD3B6}"/>
    <hyperlink ref="I474" location="A125579585T" display="A125579585T" xr:uid="{B25BC45B-2370-4353-8FA0-87BC6FC8579C}"/>
    <hyperlink ref="I530" location="A125565545R" display="A125565545R" xr:uid="{FF3BBD84-D18E-4CCA-8C30-6742A4B050B2}"/>
    <hyperlink ref="H419" location="A125551512K" display="A125551512K" xr:uid="{ED9BFD5F-F921-4E0A-AA2D-8049F338375B}"/>
    <hyperlink ref="H475" location="A125579592R" display="A125579592R" xr:uid="{275D1DFC-0B47-4C32-AE79-471587194349}"/>
    <hyperlink ref="H531" location="A125565552L" display="A125565552L" xr:uid="{F7161AF1-DCF1-42D6-8A63-1273AB140B24}"/>
    <hyperlink ref="D419" location="A125554320W" display="A125554320W" xr:uid="{E9A2F854-A854-43C7-B205-1D1CE585BECF}"/>
    <hyperlink ref="D475" location="A125582400V" display="A125582400V" xr:uid="{5370B9E3-C3E3-43AC-843B-BBB9C59DB16D}"/>
    <hyperlink ref="D531" location="A125568360X" display="A125568360X" xr:uid="{E04C5B0D-DEF1-4B97-8CA9-089F02C21200}"/>
    <hyperlink ref="E419" location="A125548704V" display="A125548704V" xr:uid="{D2D82664-996A-4F0E-904B-4DADB6D5A7D5}"/>
    <hyperlink ref="E475" location="A125576784C" display="A125576784C" xr:uid="{648913D2-098C-4633-B358-F6F6BD2B20E4}"/>
    <hyperlink ref="E531" location="A125562744A" display="A125562744A" xr:uid="{272C213C-0560-405C-88D2-32A87985367E}"/>
    <hyperlink ref="F419" location="A125557128A" display="A125557128A" xr:uid="{81C6D29C-9AB9-4EFE-9529-8483B841442C}"/>
    <hyperlink ref="F475" location="A125585208X" display="A125585208X" xr:uid="{1D07ABB8-B25B-4505-93B8-06E3DB074959}"/>
    <hyperlink ref="F531" location="A125571168J" display="A125571168J" xr:uid="{50CE55FD-A65D-4ACB-8E51-177D9596C6A5}"/>
    <hyperlink ref="G419" location="A125559936K" display="A125559936K" xr:uid="{56F78743-3E9B-4B09-A64D-E0F2C648DCAD}"/>
    <hyperlink ref="G475" location="A125588016K" display="A125588016K" xr:uid="{CA80C6DE-6BB7-4AFF-B161-FA7D4C226B96}"/>
    <hyperlink ref="G531" location="A125573976T" display="A125573976T" xr:uid="{D5846E8A-E99C-456F-89DA-6E35BF68C44F}"/>
    <hyperlink ref="I419" location="A125551513L" display="A125551513L" xr:uid="{AD437D88-A788-48AD-9F84-6CC3FE04FE73}"/>
    <hyperlink ref="I475" location="A125579593T" display="A125579593T" xr:uid="{510C064C-2BAA-450F-90F0-493190124AFE}"/>
    <hyperlink ref="I531" location="A125565553R" display="A125565553R" xr:uid="{0C1A9648-20F9-4379-8BD6-4DFF9E445B2E}"/>
    <hyperlink ref="H420" location="A125551344K" display="A125551344K" xr:uid="{009A4A3F-A24E-4B1D-A16D-5A5D0FBF6BDE}"/>
    <hyperlink ref="H476" location="A125579424C" display="A125579424C" xr:uid="{1EF0E5EE-2E78-447B-BD0B-613D4BBDC629}"/>
    <hyperlink ref="H532" location="A125565384L" display="A125565384L" xr:uid="{CC345645-C011-44AA-8049-7445EE6B02F8}"/>
    <hyperlink ref="D420" location="A125554152W" display="A125554152W" xr:uid="{4CDA5BFC-2D45-4C23-B398-DB0F69AAF32D}"/>
    <hyperlink ref="D476" location="A125582232V" display="A125582232V" xr:uid="{9C506B6E-8075-40FF-8040-AB72FDB057C3}"/>
    <hyperlink ref="D532" location="A125568192X" display="A125568192X" xr:uid="{994C5208-3716-4ECD-ADBA-26B1F52B81CC}"/>
    <hyperlink ref="E420" location="A125548536V" display="A125548536V" xr:uid="{F7D035BD-551E-4457-B75C-B87EEF2E478F}"/>
    <hyperlink ref="E476" location="A125576616T" display="A125576616T" xr:uid="{4B9C6391-A9D6-42A6-8ADD-9BF55E495485}"/>
    <hyperlink ref="E532" location="A125562576A" display="A125562576A" xr:uid="{D0B91FB7-DE80-4A08-887D-36BBC1BE6DD5}"/>
    <hyperlink ref="F420" location="A125556960F" display="A125556960F" xr:uid="{068FCE8C-C892-4A3E-B852-6923A2EB57BF}"/>
    <hyperlink ref="F476" location="A125585040F" display="A125585040F" xr:uid="{E83A7F74-060E-4EF2-B4A0-BEF9D06E78F4}"/>
    <hyperlink ref="F532" location="A125571000C" display="A125571000C" xr:uid="{194E9208-6635-4595-A10D-707EEC3E91E2}"/>
    <hyperlink ref="G420" location="A125559768K" display="A125559768K" xr:uid="{D288D7FF-CEAF-4369-AEA9-E7743CAABDB8}"/>
    <hyperlink ref="G476" location="A125587848J" display="A125587848J" xr:uid="{FB45BDCF-76A1-45F1-9A86-9DA52FC6C69F}"/>
    <hyperlink ref="G532" location="A125573808F" display="A125573808F" xr:uid="{1F656F3C-2D48-44B7-B2A3-F14E4387F42E}"/>
    <hyperlink ref="I420" location="A125551345L" display="A125551345L" xr:uid="{41813735-3868-498C-9AA2-21BB6B7DE37F}"/>
    <hyperlink ref="I476" location="A125579425F" display="A125579425F" xr:uid="{C8CF482A-FF59-400E-A315-64C245D465B6}"/>
    <hyperlink ref="I532" location="A125565385R" display="A125565385R" xr:uid="{0FFB5E64-1E87-46EE-8789-F84AE7B9E05C}"/>
    <hyperlink ref="H422" location="A125551312T" display="A125551312T" xr:uid="{1017C9E0-03DC-47E6-879B-0510EF59BE3A}"/>
    <hyperlink ref="H478" location="A125579392W" display="A125579392W" xr:uid="{1DF0C6CE-5C39-4791-A035-FD6215AA3944}"/>
    <hyperlink ref="H534" location="A125565352V" display="A125565352V" xr:uid="{6407EB50-4F11-4E6B-8375-29884A920641}"/>
    <hyperlink ref="D422" location="A125554120C" display="A125554120C" xr:uid="{14D397C7-5137-45ED-99E2-2D4D375940AE}"/>
    <hyperlink ref="D478" location="A125582200A" display="A125582200A" xr:uid="{A4BCC50F-8C6D-414D-8050-B837BB6E66EC}"/>
    <hyperlink ref="D534" location="A125568160F" display="A125568160F" xr:uid="{3674736F-4264-4016-974D-67EA40E18BEF}"/>
    <hyperlink ref="E422" location="A125548504A" display="A125548504A" xr:uid="{1D0FB823-23E9-408E-AC13-4E4ECE7835E6}"/>
    <hyperlink ref="E478" location="A125576584K" display="A125576584K" xr:uid="{D512E368-2151-4B62-80EA-8F871FE2C4C2}"/>
    <hyperlink ref="E534" location="A125562544J" display="A125562544J" xr:uid="{6AE0AD96-26D4-48E3-A556-FF52BA99413C}"/>
    <hyperlink ref="F422" location="A125556928F" display="A125556928F" xr:uid="{AE0D7BD8-D50F-49DF-8FD7-62D8916F05C4}"/>
    <hyperlink ref="F478" location="A125585008F" display="A125585008F" xr:uid="{2F6D763D-DF2E-427C-9982-CCD0139CA464}"/>
    <hyperlink ref="F534" location="A125570968L" display="A125570968L" xr:uid="{DD53F88C-BF35-46AD-AF09-DB230A4EE186}"/>
    <hyperlink ref="G422" location="A125559736T" display="A125559736T" xr:uid="{D35DA2AA-DAFF-45BD-B1BE-AED31AF06E2D}"/>
    <hyperlink ref="G478" location="A125587816R" display="A125587816R" xr:uid="{4B4A9AC0-20A4-4FBF-AFC5-57DB4099BF42}"/>
    <hyperlink ref="G534" location="A125573776X" display="A125573776X" xr:uid="{392202E9-77F4-43AF-8D44-F1D6AD677C79}"/>
    <hyperlink ref="I422" location="A125551313V" display="A125551313V" xr:uid="{2A9FE107-18AD-42C4-A1B8-9837DA9030F0}"/>
    <hyperlink ref="I478" location="A125579393X" display="A125579393X" xr:uid="{713910BA-4747-456A-AA29-14FDA7D03BCC}"/>
    <hyperlink ref="I534" location="A125565353W" display="A125565353W" xr:uid="{8B181FE6-1D7B-4E45-901B-84670B8AD197}"/>
    <hyperlink ref="H423" location="A125551384C" display="A125551384C" xr:uid="{F4313B82-2842-4357-A23F-A9652D7781F1}"/>
    <hyperlink ref="H479" location="A125579464W" display="A125579464W" xr:uid="{AD9B0CD7-5B32-4090-B9F6-0FB6D05AA422}"/>
    <hyperlink ref="H535" location="A125565424V" display="A125565424V" xr:uid="{3538C8D3-A1B2-4F18-BE0A-B370FC4BEEF3}"/>
    <hyperlink ref="D423" location="A125554192R" display="A125554192R" xr:uid="{AB6391BB-2E39-4FB3-A15C-27FA9B0F9C65}"/>
    <hyperlink ref="D479" location="A125582272L" display="A125582272L" xr:uid="{6FC9C6E6-1710-4D45-A217-237142C9D090}"/>
    <hyperlink ref="D535" location="A125568232F" display="A125568232F" xr:uid="{8916A863-D6F6-4CBB-91AC-0EFD6D1872A2}"/>
    <hyperlink ref="E423" location="A125548576L" display="A125548576L" xr:uid="{AF50125E-E6E8-45C2-AF02-3C800E089E05}"/>
    <hyperlink ref="E479" location="A125576656K" display="A125576656K" xr:uid="{A2E2AE6B-C09F-4C74-9AA2-9FAEBACDEDE3}"/>
    <hyperlink ref="E535" location="A125562616J" display="A125562616J" xr:uid="{D3085A43-D22D-446B-B307-2675E3A34F99}"/>
    <hyperlink ref="F423" location="A125557000R" display="A125557000R" xr:uid="{843A6221-8029-43D6-8EB3-9878A436BBA2}"/>
    <hyperlink ref="F479" location="A125585080X" display="A125585080X" xr:uid="{0BE35175-8A6C-4077-9189-EAB105C967B2}"/>
    <hyperlink ref="F535" location="A125571040W" display="A125571040W" xr:uid="{134F6582-969B-4997-8F2A-F78D6A069A5B}"/>
    <hyperlink ref="G423" location="A125559808T" display="A125559808T" xr:uid="{3A0791E0-E773-47B4-925D-E3F4EDDEED19}"/>
    <hyperlink ref="G479" location="A125587888A" display="A125587888A" xr:uid="{A1C9EA02-0C5F-43DC-8F6F-0B650762A3AF}"/>
    <hyperlink ref="G535" location="A125573848X" display="A125573848X" xr:uid="{F0E0761F-8544-4796-A1CA-C8F5A43F1CCB}"/>
    <hyperlink ref="I423" location="A125551385F" display="A125551385F" xr:uid="{063BBB64-4F72-4BF7-9C49-D2BE258EBE8B}"/>
    <hyperlink ref="I479" location="A125579465X" display="A125579465X" xr:uid="{65ACBC1F-B838-49F2-80AF-796659A7CDE7}"/>
    <hyperlink ref="I535" location="A125565425W" display="A125565425W" xr:uid="{4F640941-DE46-498D-A445-EE84FD60F856}"/>
    <hyperlink ref="H425" location="A125551336K" display="A125551336K" xr:uid="{D9272688-C2DA-41DE-BD4B-4CD3429FFD59}"/>
    <hyperlink ref="H481" location="A125579416C" display="A125579416C" xr:uid="{61D9D000-CD0D-42FA-B9F9-1BD962AECC81}"/>
    <hyperlink ref="H537" location="A125565376L" display="A125565376L" xr:uid="{7E5C1E3C-582A-4C79-8161-D14DF88CE2F9}"/>
    <hyperlink ref="D425" location="A125554144W" display="A125554144W" xr:uid="{83E993E1-4B75-43D5-81E2-4425131F41DC}"/>
    <hyperlink ref="D481" location="A125582224V" display="A125582224V" xr:uid="{26F0E3E4-03AC-4B76-9768-C5869B4CDCB1}"/>
    <hyperlink ref="D537" location="A125568184X" display="A125568184X" xr:uid="{3F11B76F-7AC6-4ADF-86C6-467B399ABE3F}"/>
    <hyperlink ref="E425" location="A125548528V" display="A125548528V" xr:uid="{2C5D5F90-8920-48C9-8FD5-97A8FC8C945A}"/>
    <hyperlink ref="E481" location="A125576608T" display="A125576608T" xr:uid="{86D07D27-1C8F-4BB4-B422-7E740027E8FB}"/>
    <hyperlink ref="E537" location="A125562568A" display="A125562568A" xr:uid="{624B839B-2C16-4B95-B58F-DD518B04F07C}"/>
    <hyperlink ref="F425" location="A125556952F" display="A125556952F" xr:uid="{CC76A7D3-555D-4C7C-923D-8EBD8ECC666D}"/>
    <hyperlink ref="F481" location="A125585032F" display="A125585032F" xr:uid="{BA3CC4A9-4D31-4B66-B29B-4864F0A60455}"/>
    <hyperlink ref="F537" location="A125570992L" display="A125570992L" xr:uid="{2EC81042-6A8C-4C86-8B95-33041CA239F2}"/>
    <hyperlink ref="G425" location="A125559760T" display="A125559760T" xr:uid="{EF2DAEB2-D705-4A3B-B25D-CE9B409D179E}"/>
    <hyperlink ref="G481" location="A125587840R" display="A125587840R" xr:uid="{A871BB85-346E-43A4-85E0-A472078DFFBA}"/>
    <hyperlink ref="G537" location="A125573800L" display="A125573800L" xr:uid="{F5EDAF97-ADEA-46BA-9BFC-79D1D1A4B4A5}"/>
    <hyperlink ref="I425" location="A125551337L" display="A125551337L" xr:uid="{871AF839-2279-4E30-A368-25FBDE9B3E16}"/>
    <hyperlink ref="I481" location="A125579417F" display="A125579417F" xr:uid="{C323C118-4F9D-4AF0-B1D1-3DB975F38485}"/>
    <hyperlink ref="I537" location="A125565377R" display="A125565377R" xr:uid="{32A079CC-2A6B-4A68-8021-096D6764563E}"/>
    <hyperlink ref="H426" location="A125551392C" display="A125551392C" xr:uid="{3CC88A3A-1DA3-48B3-B202-C6585285ACE3}"/>
    <hyperlink ref="H482" location="A125579472W" display="A125579472W" xr:uid="{9A25F89E-5659-4275-B35B-3AFA2F1FC757}"/>
    <hyperlink ref="H538" location="A125565432V" display="A125565432V" xr:uid="{1BF2E49A-D6B0-469B-AE75-DC259EB8028B}"/>
    <hyperlink ref="D426" location="A125554200C" display="A125554200C" xr:uid="{D20134BC-5E20-4847-AC11-EFE1BF86F3A2}"/>
    <hyperlink ref="D482" location="A125582280L" display="A125582280L" xr:uid="{958C58B1-222F-4DB4-B11C-3C8603455605}"/>
    <hyperlink ref="D538" location="A125568240F" display="A125568240F" xr:uid="{4AA742C0-4DCF-4BCF-9B45-9273678BBD4C}"/>
    <hyperlink ref="E426" location="A125548584L" display="A125548584L" xr:uid="{54B0723C-156F-4665-A52A-A55248E6BB4F}"/>
    <hyperlink ref="E482" location="A125576664K" display="A125576664K" xr:uid="{E3E885CC-E39A-404A-80B4-BC5E5A5D7203}"/>
    <hyperlink ref="E538" location="A125562624J" display="A125562624J" xr:uid="{5DDECCB6-3488-4899-B07E-659725230159}"/>
    <hyperlink ref="F426" location="A125557008J" display="A125557008J" xr:uid="{FE1B44BD-1731-4EF2-8C41-CF73F95D65AA}"/>
    <hyperlink ref="F482" location="A125585088T" display="A125585088T" xr:uid="{6F416A43-1DC2-4440-B3CF-A1AA7D377332}"/>
    <hyperlink ref="F538" location="A125571048R" display="A125571048R" xr:uid="{63C5E629-0E62-4794-B014-A84FF8E78904}"/>
    <hyperlink ref="G426" location="A125559816T" display="A125559816T" xr:uid="{7DBDF9B2-D36B-4A93-ACD8-5D30C967F7DC}"/>
    <hyperlink ref="G482" location="A125587896A" display="A125587896A" xr:uid="{C598653B-EFFF-4A5C-9F28-42EC01CC37B3}"/>
    <hyperlink ref="G538" location="A125573856X" display="A125573856X" xr:uid="{4075CF38-0A8C-4F4D-80E5-EEA8CCA2117D}"/>
    <hyperlink ref="I426" location="A125551393F" display="A125551393F" xr:uid="{7CBDE946-B255-43EF-9CDC-35C2F78FC996}"/>
    <hyperlink ref="I482" location="A125579473X" display="A125579473X" xr:uid="{877F33B0-85EB-4036-9528-9E43CC880DA1}"/>
    <hyperlink ref="I538" location="A125565433W" display="A125565433W" xr:uid="{37CAAB2A-1F1B-4D82-BD3D-3583915132B1}"/>
    <hyperlink ref="H427" location="A125551352K" display="A125551352K" xr:uid="{93B13325-3FBA-4127-B223-BB24BE5F765B}"/>
    <hyperlink ref="H483" location="A125579432C" display="A125579432C" xr:uid="{017E8388-A2EC-4850-BB73-E31FCBAF48EE}"/>
    <hyperlink ref="H539" location="A125565392L" display="A125565392L" xr:uid="{818BEFB9-0968-40FE-A6AA-82CEC287E488}"/>
    <hyperlink ref="D427" location="A125554160W" display="A125554160W" xr:uid="{FD5D4469-763E-44E1-B467-35AEC7F06E35}"/>
    <hyperlink ref="D483" location="A125582240V" display="A125582240V" xr:uid="{C302FCF7-E8FA-43EB-9DD7-D2CB4A884F79}"/>
    <hyperlink ref="D539" location="A125568200L" display="A125568200L" xr:uid="{D4BFC2AB-1FBA-439D-937D-5C70B538D690}"/>
    <hyperlink ref="E427" location="A125548544V" display="A125548544V" xr:uid="{425E7439-559F-41A8-BF86-E3830CF11F21}"/>
    <hyperlink ref="E483" location="A125576624T" display="A125576624T" xr:uid="{D9E22D94-296F-4B2E-BA51-61A8F037EB44}"/>
    <hyperlink ref="E539" location="A125562584A" display="A125562584A" xr:uid="{26BE97C0-8081-4540-9464-6B61ED12D9C1}"/>
    <hyperlink ref="F427" location="A125556968X" display="A125556968X" xr:uid="{332C2741-1056-4472-AA1E-1874EC4918BD}"/>
    <hyperlink ref="F483" location="A125585048X" display="A125585048X" xr:uid="{20163A6E-8183-45CA-AED8-8E061651A6E1}"/>
    <hyperlink ref="F539" location="A125571008W" display="A125571008W" xr:uid="{DB21BC12-3B48-4C00-98AC-AE5F7904E013}"/>
    <hyperlink ref="G427" location="A125559776K" display="A125559776K" xr:uid="{6A966B84-97B6-4764-B8B5-465B0DA388FC}"/>
    <hyperlink ref="G483" location="A125587856J" display="A125587856J" xr:uid="{4FEEA831-19E6-43F3-BA0F-E504EC6A2D1F}"/>
    <hyperlink ref="G539" location="A125573816F" display="A125573816F" xr:uid="{ED206B69-3CE8-4C64-B559-3AD100B8115F}"/>
    <hyperlink ref="I427" location="A125551353L" display="A125551353L" xr:uid="{6732D25B-2820-42C6-87CC-16C3CF5F3EF6}"/>
    <hyperlink ref="I483" location="A125579433F" display="A125579433F" xr:uid="{5F99AAF6-E6E9-44E8-8B1D-17FA54B029AF}"/>
    <hyperlink ref="I539" location="A125565393R" display="A125565393R" xr:uid="{01C3CD8C-C8F8-4096-991A-9A3E54A9CB83}"/>
    <hyperlink ref="H428" location="A125551400T" display="A125551400T" xr:uid="{7CC463E0-7EB4-4A2A-9B88-73BC15685163}"/>
    <hyperlink ref="H484" location="A125579480W" display="A125579480W" xr:uid="{9E454377-0762-4EAD-A074-DA67422E2EC6}"/>
    <hyperlink ref="H540" location="A125565440V" display="A125565440V" xr:uid="{1A58A12E-4AAB-40ED-900A-10FD05E248F6}"/>
    <hyperlink ref="D428" location="A125554208W" display="A125554208W" xr:uid="{3D94765A-A5BA-4950-96A5-A64CA0D9F6EB}"/>
    <hyperlink ref="D484" location="A125582288F" display="A125582288F" xr:uid="{2151DAC5-41E0-410C-A9CA-1368D4F9CDE3}"/>
    <hyperlink ref="D540" location="A125568248X" display="A125568248X" xr:uid="{73B3B206-B0BF-4DA0-902F-374C71FA6426}"/>
    <hyperlink ref="E428" location="A125548592L" display="A125548592L" xr:uid="{AD8466B6-616B-4A5C-87CB-130CBB124509}"/>
    <hyperlink ref="E484" location="A125576672K" display="A125576672K" xr:uid="{17513C35-1DA3-44B4-9A0E-BCEBFB0F643C}"/>
    <hyperlink ref="E540" location="A125562632J" display="A125562632J" xr:uid="{BCD118B2-E2B5-479F-B94B-89FCBBAE6C28}"/>
    <hyperlink ref="F428" location="A125557016J" display="A125557016J" xr:uid="{9668298C-18EC-45EA-83C0-FCDB4FC2C2AA}"/>
    <hyperlink ref="F484" location="A125585096T" display="A125585096T" xr:uid="{9329D138-F6FC-4F55-B638-A9594C146B08}"/>
    <hyperlink ref="F540" location="A125571056R" display="A125571056R" xr:uid="{FFB0DABD-6FC2-4FDF-9F8C-0D8016FC30BE}"/>
    <hyperlink ref="G428" location="A125559824T" display="A125559824T" xr:uid="{087CA2C0-A290-4E6C-A2F5-1355AB883700}"/>
    <hyperlink ref="G484" location="A125587904R" display="A125587904R" xr:uid="{5EA34F43-A8E0-4163-BA69-ABD8C1172222}"/>
    <hyperlink ref="G540" location="A125573864X" display="A125573864X" xr:uid="{D7DDC4B0-75B2-4DE3-9B25-34EBA85C0EA5}"/>
    <hyperlink ref="I428" location="A125551401V" display="A125551401V" xr:uid="{1E9ECF22-7F1B-4254-AD99-50BF3D0C94F4}"/>
    <hyperlink ref="I484" location="A125579481X" display="A125579481X" xr:uid="{4D7E022A-D58A-406B-B0F6-BCA58439B7EB}"/>
    <hyperlink ref="I540" location="A125565441W" display="A125565441W" xr:uid="{9B38CE80-3791-4EC6-8137-DE60DE1BC4DA}"/>
    <hyperlink ref="H430" location="A125551472C" display="A125551472C" xr:uid="{0BABBF96-3238-4EB1-8BDE-5CF23BCB37FD}"/>
    <hyperlink ref="H486" location="A125579552W" display="A125579552W" xr:uid="{140BD93C-4447-4E42-8DF6-3F9AB3C11B30}"/>
    <hyperlink ref="H542" location="A125565512V" display="A125565512V" xr:uid="{2AFFDA02-D460-406B-BA6A-DC81ABAB69CF}"/>
    <hyperlink ref="D430" location="A125554280R" display="A125554280R" xr:uid="{724397FA-EB42-4E37-AAF5-0A4DEBD97EA9}"/>
    <hyperlink ref="D486" location="A125582360L" display="A125582360L" xr:uid="{24D591B0-A05B-4924-8118-A915E7410954}"/>
    <hyperlink ref="D542" location="A125568320F" display="A125568320F" xr:uid="{63F80A91-9B90-4AD7-892B-8B3A02413E35}"/>
    <hyperlink ref="E430" location="A125548664L" display="A125548664L" xr:uid="{1D11FC4A-D959-4655-9205-45C5E68DF165}"/>
    <hyperlink ref="E486" location="A125576744K" display="A125576744K" xr:uid="{86EB0D8C-265E-4DD6-9006-F8B0D0F7200C}"/>
    <hyperlink ref="E542" location="A125562704J" display="A125562704J" xr:uid="{E06B7A54-ABCA-46EA-96B2-400308FBC7D8}"/>
    <hyperlink ref="F430" location="A125557088V" display="A125557088V" xr:uid="{2F4B9A93-F220-4A63-A2EB-9B21CAE97ADF}"/>
    <hyperlink ref="F486" location="A125585168T" display="A125585168T" xr:uid="{E569EF67-1EDD-4492-9D46-537D07695E65}"/>
    <hyperlink ref="F542" location="A125571128R" display="A125571128R" xr:uid="{299CE006-C593-4145-AC50-DD654AC39DB3}"/>
    <hyperlink ref="G430" location="A125559896C" display="A125559896C" xr:uid="{7010780E-B3CD-4EEB-9968-08C0E50D68D1}"/>
    <hyperlink ref="G486" location="A125587976A" display="A125587976A" xr:uid="{8604E099-56B3-4CF0-8E1A-EDEB3F5AE9D4}"/>
    <hyperlink ref="G542" location="A125573936X" display="A125573936X" xr:uid="{0D408224-5C3D-4CCD-8EBE-A432028DFC0D}"/>
    <hyperlink ref="I430" location="A125551473F" display="A125551473F" xr:uid="{CCDC100C-DAA7-4AE7-A839-8A715F96EFE6}"/>
    <hyperlink ref="I486" location="A125579553X" display="A125579553X" xr:uid="{7C03B38A-E77F-4878-A7E8-048EF3784CC6}"/>
    <hyperlink ref="I542" location="A125565513W" display="A125565513W" xr:uid="{C7948C28-D31C-4CB7-9E08-8443C91AC370}"/>
    <hyperlink ref="H431" location="A125551408K" display="A125551408K" xr:uid="{F41F7009-9C5E-4B64-BAA1-1D4E70F04BB9}"/>
    <hyperlink ref="H487" location="A125579488R" display="A125579488R" xr:uid="{3997ED85-971A-4F81-B0BE-5E47764438D6}"/>
    <hyperlink ref="H543" location="A125565448L" display="A125565448L" xr:uid="{766AF78F-876F-495D-87AE-19066ECD1D47}"/>
    <hyperlink ref="D431" location="A125554216W" display="A125554216W" xr:uid="{8E1364FD-C709-40E6-B599-5F6C6D8025F2}"/>
    <hyperlink ref="D487" location="A125582296F" display="A125582296F" xr:uid="{8E828A26-B4E5-41BF-AAF2-FA999BEF928C}"/>
    <hyperlink ref="D543" location="A125568256X" display="A125568256X" xr:uid="{4E3F07EE-A55B-4DEA-B984-E3BFC40BAB52}"/>
    <hyperlink ref="E431" location="A125548600A" display="A125548600A" xr:uid="{3046EFEC-E7AD-4852-8AF8-0F6FA47D0FA8}"/>
    <hyperlink ref="E487" location="A125576680K" display="A125576680K" xr:uid="{5E01498C-673E-420D-A491-DD1F8963E06F}"/>
    <hyperlink ref="E543" location="A125562640J" display="A125562640J" xr:uid="{8A67AECE-5CC9-4A41-A307-46A784E2B41D}"/>
    <hyperlink ref="F431" location="A125557024J" display="A125557024J" xr:uid="{10451434-341B-4527-AF67-1ADB44696CA0}"/>
    <hyperlink ref="F487" location="A125585104F" display="A125585104F" xr:uid="{47C84579-BE5F-485A-8536-24576A20C1C8}"/>
    <hyperlink ref="F543" location="A125571064R" display="A125571064R" xr:uid="{16EC1CAB-6657-4331-8293-45559CD58590}"/>
    <hyperlink ref="G431" location="A125559832T" display="A125559832T" xr:uid="{4BD4CA2D-D332-4FF5-B9A3-AC10C9925BC0}"/>
    <hyperlink ref="G487" location="A125587912R" display="A125587912R" xr:uid="{203AA386-144E-4B82-8BCD-8F63FD20B0CA}"/>
    <hyperlink ref="G543" location="A125573872X" display="A125573872X" xr:uid="{D76733AD-EA13-484F-8984-5BE702336503}"/>
    <hyperlink ref="I431" location="A125551409L" display="A125551409L" xr:uid="{B4E15E7C-EB78-4F90-A905-37054FF45745}"/>
    <hyperlink ref="I487" location="A125579489T" display="A125579489T" xr:uid="{891ECCDA-44A5-43EF-86FE-57F82667D1EE}"/>
    <hyperlink ref="I543" location="A125565449R" display="A125565449R" xr:uid="{624150AE-0C65-4D36-AD72-0B7922267122}"/>
    <hyperlink ref="H432" location="A125551360K" display="A125551360K" xr:uid="{A3358272-EDEF-4CC7-A0F9-E2E6C8C1400D}"/>
    <hyperlink ref="H488" location="A125579440C" display="A125579440C" xr:uid="{DCAE3D96-D36D-4351-AB01-2EF0201D9A68}"/>
    <hyperlink ref="H544" location="A125565400A" display="A125565400A" xr:uid="{4A0592C4-71EA-42CE-B26B-BDF76EF0BA72}"/>
    <hyperlink ref="D432" location="A125554168R" display="A125554168R" xr:uid="{55D78C6D-BCA0-49DD-AD1C-77D0F41A4A78}"/>
    <hyperlink ref="D488" location="A125582248L" display="A125582248L" xr:uid="{BE78F9BD-F919-457A-8A4E-228D78C93613}"/>
    <hyperlink ref="D544" location="A125568208F" display="A125568208F" xr:uid="{BE50DE92-A2C8-4F15-87E6-40BD79933C55}"/>
    <hyperlink ref="E432" location="A125548552V" display="A125548552V" xr:uid="{144B3332-D9B6-45D2-AF70-58545B858670}"/>
    <hyperlink ref="E488" location="A125576632T" display="A125576632T" xr:uid="{0E79210E-EA90-4857-A81E-E17BFB332AB6}"/>
    <hyperlink ref="E544" location="A125562592A" display="A125562592A" xr:uid="{2CE7D4AD-6971-45B2-A506-FCB8433C8543}"/>
    <hyperlink ref="F432" location="A125556976X" display="A125556976X" xr:uid="{F0C01746-B64B-4563-92E7-DE789559E44C}"/>
    <hyperlink ref="F488" location="A125585056X" display="A125585056X" xr:uid="{ECC1DDBC-1388-4F18-91AD-833645F7F6CB}"/>
    <hyperlink ref="F544" location="A125571016W" display="A125571016W" xr:uid="{FF1078D1-594B-4CC1-9D68-3F3D9DFFD178}"/>
    <hyperlink ref="G432" location="A125559784K" display="A125559784K" xr:uid="{0372F518-CC4D-4E53-9E1D-007BE1854733}"/>
    <hyperlink ref="G488" location="A125587864J" display="A125587864J" xr:uid="{C4736714-6FA9-49E7-B458-A6FC475E9E04}"/>
    <hyperlink ref="G544" location="A125573824F" display="A125573824F" xr:uid="{E9C5E43D-B295-4B8F-BD1E-EFA032D51180}"/>
    <hyperlink ref="I432" location="A125551361L" display="A125551361L" xr:uid="{4B8A76F2-09CE-4CE0-B1DA-69FE84CA3BC4}"/>
    <hyperlink ref="I488" location="A125579441F" display="A125579441F" xr:uid="{C480B2E9-CA51-428C-B630-A08BE57F56AF}"/>
    <hyperlink ref="I544" location="A125565401C" display="A125565401C" xr:uid="{65F61525-27CA-44F7-A506-CB060568BC09}"/>
    <hyperlink ref="H433" location="A125551520K" display="A125551520K" xr:uid="{F78907DF-89A2-4360-8103-4F28DA867412}"/>
    <hyperlink ref="H489" location="A125579600C" display="A125579600C" xr:uid="{5D374726-3C3C-4081-B88D-98E390FFCCE7}"/>
    <hyperlink ref="H545" location="A125565560L" display="A125565560L" xr:uid="{3C1825D3-8903-40B6-B4FF-B690F0F2C190}"/>
    <hyperlink ref="D433" location="A125554328R" display="A125554328R" xr:uid="{E5A1B689-6863-4A01-9CB2-D141BC0140F3}"/>
    <hyperlink ref="D489" location="A125582408L" display="A125582408L" xr:uid="{7AECD5B0-1D83-4DD5-8BC0-9946E7505AF8}"/>
    <hyperlink ref="D545" location="A125568368T" display="A125568368T" xr:uid="{022B7FC2-4076-493C-A980-676C439BA8C6}"/>
    <hyperlink ref="E433" location="A125548712V" display="A125548712V" xr:uid="{8239723C-0E12-4F01-B493-65F673CA48C9}"/>
    <hyperlink ref="E489" location="A125576792C" display="A125576792C" xr:uid="{B8BCFB7E-EFBC-4E82-88A0-35F97ACF7A24}"/>
    <hyperlink ref="E545" location="A125562752A" display="A125562752A" xr:uid="{4FFABA27-A250-4892-8CA3-7CC6686C725A}"/>
    <hyperlink ref="F433" location="A125557136A" display="A125557136A" xr:uid="{720F9B71-91DB-46F1-AE0E-AB2A1EFD355A}"/>
    <hyperlink ref="F489" location="A125585216X" display="A125585216X" xr:uid="{1C75BDB8-1B02-441A-A708-C15FE2DDC603}"/>
    <hyperlink ref="F545" location="A125571176J" display="A125571176J" xr:uid="{6CFF1E51-4D86-43E1-846A-7E97D283826A}"/>
    <hyperlink ref="G433" location="A125559944K" display="A125559944K" xr:uid="{055309BD-954B-4E37-9750-1815BB9C1E11}"/>
    <hyperlink ref="G489" location="A125588024K" display="A125588024K" xr:uid="{7383BE1B-E861-4BA0-842E-97BC68036815}"/>
    <hyperlink ref="G545" location="A125573984T" display="A125573984T" xr:uid="{8C7B88B6-DD53-4D80-9707-9D24D55CD88D}"/>
    <hyperlink ref="I433" location="A125551521L" display="A125551521L" xr:uid="{678FB672-61E8-49CF-BAAF-4243ACC5B07C}"/>
    <hyperlink ref="I489" location="A125579601F" display="A125579601F" xr:uid="{9326556E-296B-4E38-9C38-F605ED515CD6}"/>
    <hyperlink ref="I545" location="A125565561R" display="A125565561R" xr:uid="{88C6D2E6-F970-4AD9-8495-36F931D5CE26}"/>
    <hyperlink ref="H435" location="A125551480C" display="A125551480C" xr:uid="{C2C3E49F-65D4-4796-A530-1F2FB1881F64}"/>
    <hyperlink ref="H491" location="A125579560W" display="A125579560W" xr:uid="{249C1266-7364-4D61-80B2-A9DC165D9A29}"/>
    <hyperlink ref="H547" location="A125565520V" display="A125565520V" xr:uid="{37A085F9-8FE9-4927-B91D-C2ED5F7AC1E8}"/>
    <hyperlink ref="D435" location="A125554288J" display="A125554288J" xr:uid="{6D262453-6DBA-49FD-AD01-3C731AAA0D73}"/>
    <hyperlink ref="D491" location="A125582368F" display="A125582368F" xr:uid="{469D6945-9506-43E6-9935-A730CAAF1286}"/>
    <hyperlink ref="D547" location="A125568328X" display="A125568328X" xr:uid="{809CC593-3AE1-472E-A1F8-107B95FD04CF}"/>
    <hyperlink ref="E435" location="A125548672L" display="A125548672L" xr:uid="{1E5ECCF2-CD0B-424F-B7EC-275825F20DDE}"/>
    <hyperlink ref="E491" location="A125576752K" display="A125576752K" xr:uid="{DBDEAC87-CA28-4B18-AA11-9956ABC56585}"/>
    <hyperlink ref="E547" location="A125562712J" display="A125562712J" xr:uid="{5B42FD11-190C-4C07-A902-859B0A9D69A4}"/>
    <hyperlink ref="F435" location="A125557096V" display="A125557096V" xr:uid="{13A68A42-D8EF-4DEA-8559-52C466ED19EC}"/>
    <hyperlink ref="F491" location="A125585176T" display="A125585176T" xr:uid="{2EFF5904-AEFD-4541-B30F-CF9E24F57A97}"/>
    <hyperlink ref="F547" location="A125571136R" display="A125571136R" xr:uid="{9AE60C06-8D6F-44EB-BEA7-8D846F2D0021}"/>
    <hyperlink ref="G435" location="A125559904T" display="A125559904T" xr:uid="{21122BDA-302D-49B8-BADE-6132A67A8950}"/>
    <hyperlink ref="G491" location="A125587984A" display="A125587984A" xr:uid="{D537C72D-009A-4A01-B56B-491BC6EA53BE}"/>
    <hyperlink ref="G547" location="A125573944X" display="A125573944X" xr:uid="{6A2024C3-BC33-4C2B-AFEA-7AE3CA226407}"/>
    <hyperlink ref="I435" location="A125551481F" display="A125551481F" xr:uid="{65ADC31D-A2D9-427F-A901-4C31A37721D0}"/>
    <hyperlink ref="I491" location="A125579561X" display="A125579561X" xr:uid="{7DA78D75-D258-4338-A937-4BFDFD0320D0}"/>
    <hyperlink ref="I547" location="A125565521W" display="A125565521W" xr:uid="{08666CD0-41C7-481D-B150-9FCCE5258240}"/>
    <hyperlink ref="H436" location="A125551488W" display="A125551488W" xr:uid="{827EBAB2-E827-4295-A97E-FDA89510AE69}"/>
    <hyperlink ref="H492" location="A125579568R" display="A125579568R" xr:uid="{3109F3EC-3707-421E-9C98-F95B01973500}"/>
    <hyperlink ref="H548" location="A125565528L" display="A125565528L" xr:uid="{D457CAEF-AA86-4959-9961-4B1FD48153F5}"/>
    <hyperlink ref="D436" location="A125554296J" display="A125554296J" xr:uid="{18F15C42-307F-4A01-A1A6-18CBE0E7E02E}"/>
    <hyperlink ref="D492" location="A125582376F" display="A125582376F" xr:uid="{876D8704-F72C-4301-AEC4-07241EE2E651}"/>
    <hyperlink ref="D548" location="A125568336X" display="A125568336X" xr:uid="{4F7547F2-B5BE-4B80-9D10-1924826B3262}"/>
    <hyperlink ref="E436" location="A125548680L" display="A125548680L" xr:uid="{DCF5A726-C20D-4F3D-85A9-447833EB34B8}"/>
    <hyperlink ref="E492" location="A125576760K" display="A125576760K" xr:uid="{92A84185-3E34-4B9B-9A73-65195E722189}"/>
    <hyperlink ref="E548" location="A125562720J" display="A125562720J" xr:uid="{77043534-2EBD-45DC-B8A7-DB0AC1AC8F2A}"/>
    <hyperlink ref="F436" location="A125557104J" display="A125557104J" xr:uid="{4A9EFF90-CDEB-41E1-B25F-62E6313B2787}"/>
    <hyperlink ref="F492" location="A125585184T" display="A125585184T" xr:uid="{97CC8601-30D7-4721-9ED2-8E7D9C4B4557}"/>
    <hyperlink ref="F548" location="A125571144R" display="A125571144R" xr:uid="{7C1F9BD2-F44F-487A-B8DF-F6845F8F2A91}"/>
    <hyperlink ref="G436" location="A125559912T" display="A125559912T" xr:uid="{80C26A2C-6A27-451A-B701-917BE06E2F00}"/>
    <hyperlink ref="G492" location="A125587992A" display="A125587992A" xr:uid="{1B965495-B957-4242-AF42-C9ADEB412E01}"/>
    <hyperlink ref="G548" location="A125573952X" display="A125573952X" xr:uid="{B6946CA6-7248-49AD-9638-B5DDA4666A51}"/>
    <hyperlink ref="I436" location="A125551489X" display="A125551489X" xr:uid="{A812B609-59C1-4E2B-902A-16C027B8CD3B}"/>
    <hyperlink ref="I492" location="A125579569T" display="A125579569T" xr:uid="{40213BB1-38A3-440E-BCDE-F6C2923D2B7D}"/>
    <hyperlink ref="I548" location="A125565529R" display="A125565529R" xr:uid="{0815E684-E15E-4216-83B4-3F7A52D60961}"/>
    <hyperlink ref="H437" location="A125551592W" display="A125551592W" xr:uid="{576B59FE-4FAB-4140-91CB-F8195812E067}"/>
    <hyperlink ref="H493" location="A125579672R" display="A125579672R" xr:uid="{427B486B-621E-4632-B1A2-E5C49ECC208B}"/>
    <hyperlink ref="H549" location="A125565632L" display="A125565632L" xr:uid="{D978B531-BC2E-4E29-974D-07AA23CCD807}"/>
    <hyperlink ref="D437" location="A125554400W" display="A125554400W" xr:uid="{08C9D9D6-B8B9-4A0F-9C07-15BBA540B752}"/>
    <hyperlink ref="D493" location="A125582480F" display="A125582480F" xr:uid="{3250878F-5A34-4D1A-9933-EE721D0E8D6A}"/>
    <hyperlink ref="D549" location="A125568440X" display="A125568440X" xr:uid="{8AECD797-74CD-46E7-A74D-54FD02AC3E1D}"/>
    <hyperlink ref="E437" location="A125548784F" display="A125548784F" xr:uid="{0E5DD479-96B8-4BD7-AA3B-62F23F74AC8F}"/>
    <hyperlink ref="E493" location="A125576864C" display="A125576864C" xr:uid="{7915BCBF-E97B-4AE5-A2D8-D4CEC62507DE}"/>
    <hyperlink ref="E549" location="A125562824A" display="A125562824A" xr:uid="{6AF6F21D-71A6-4C8B-85C2-6D3D2F49540D}"/>
    <hyperlink ref="F437" location="A125557208A" display="A125557208A" xr:uid="{D87D3964-86D3-4231-8BC7-6935829EBE07}"/>
    <hyperlink ref="F493" location="A125585288K" display="A125585288K" xr:uid="{866B648B-24F1-4AC0-8717-FA233A74C7E6}"/>
    <hyperlink ref="F549" location="A125571248J" display="A125571248J" xr:uid="{98BBA1CF-CAE0-49F4-AA6D-6BDD985FB2F4}"/>
    <hyperlink ref="G437" location="A125560016T" display="A125560016T" xr:uid="{2F13F381-A2CC-494C-9A23-46A569302B2D}"/>
    <hyperlink ref="G493" location="A125588096W" display="A125588096W" xr:uid="{78521509-5180-4E23-9A28-890B3896FD4E}"/>
    <hyperlink ref="G549" location="A125574056V" display="A125574056V" xr:uid="{8892841E-D94C-4484-BF5B-FE50C1B2FB06}"/>
    <hyperlink ref="I437" location="A125551593X" display="A125551593X" xr:uid="{845D6168-4796-428C-8E43-C9098BE3FAAC}"/>
    <hyperlink ref="I493" location="A125579673T" display="A125579673T" xr:uid="{34C740DA-FC90-413C-9EB6-FEC583906ED9}"/>
    <hyperlink ref="I549" location="A125565633R" display="A125565633R" xr:uid="{963263FF-4F16-480B-B765-C0D43D172D89}"/>
    <hyperlink ref="N438" location="A125553192W" display="A125553192W" xr:uid="{055E8B5A-4435-4928-8DBE-D9D07AD351BD}"/>
    <hyperlink ref="N494" location="A125581272V" display="A125581272V" xr:uid="{88389953-D17B-4D6F-BE76-15631922AB5A}"/>
    <hyperlink ref="N550" location="A125567232L" display="A125567232L" xr:uid="{18FD035B-1E80-49D5-97A0-8D247766B27C}"/>
    <hyperlink ref="J438" location="A125556000W" display="A125556000W" xr:uid="{E38E0D07-C82F-4C38-BB7F-8E4B25332DC9}"/>
    <hyperlink ref="J494" location="A125584080F" display="A125584080F" xr:uid="{ADEDAF55-390E-4805-9C28-EA7FB1ED1157}"/>
    <hyperlink ref="J550" location="A125570040C" display="A125570040C" xr:uid="{1FF650E2-2E00-4D0B-AA0F-0F66B3B03034}"/>
    <hyperlink ref="K438" location="A125550384K" display="A125550384K" xr:uid="{85B6E1E4-ED8B-449F-A64D-9A53C3BB7D4A}"/>
    <hyperlink ref="K494" location="A125578464C" display="A125578464C" xr:uid="{F2877178-7225-4937-B0FD-BF87337E3862}"/>
    <hyperlink ref="K550" location="A125564424A" display="A125564424A" xr:uid="{BB2D740C-D884-47D8-96DD-FB3A247C1C40}"/>
    <hyperlink ref="L438" location="A125558808X" display="A125558808X" xr:uid="{24BE874C-7455-40D3-8A41-29489CAB13CB}"/>
    <hyperlink ref="L494" location="A125586888J" display="A125586888J" xr:uid="{68CD7267-BABC-4AF1-B9E3-E613177A5005}"/>
    <hyperlink ref="L550" location="A125572848F" display="A125572848F" xr:uid="{C475A82F-0953-4F21-9E05-796BE686DA0E}"/>
    <hyperlink ref="M438" location="A125561616R" display="A125561616R" xr:uid="{1E928923-D554-43E0-AF7B-00E1271383AF}"/>
    <hyperlink ref="M494" location="A125589696V" display="A125589696V" xr:uid="{A2CB3B64-0E16-4557-8A5F-51369F908CAA}"/>
    <hyperlink ref="M550" location="A125575656T" display="A125575656T" xr:uid="{51A9C1A2-6E6A-4D86-B0E2-221E2BB0563C}"/>
    <hyperlink ref="O438" location="A125553193X" display="A125553193X" xr:uid="{58CBE55D-715F-4DA4-93C9-F8DC0256B2F2}"/>
    <hyperlink ref="O494" location="A125581273W" display="A125581273W" xr:uid="{CC23C29B-AAAC-4E01-A963-88E7610C8D92}"/>
    <hyperlink ref="O550" location="A125567233R" display="A125567233R" xr:uid="{0DB0CA5C-50EC-4BC5-861B-1B89B58E383B}"/>
    <hyperlink ref="N394" location="A125553400C" display="A125553400C" xr:uid="{3E110FFD-22A3-4160-889E-B6D68CCBC7A8}"/>
    <hyperlink ref="N450" location="A125581480L" display="A125581480L" xr:uid="{D1FF1B77-3F15-42CC-95E6-B529A50138AC}"/>
    <hyperlink ref="N506" location="A125567440F" display="A125567440F" xr:uid="{6AB46570-83C6-4DBD-8D5F-FAABFA9F2F93}"/>
    <hyperlink ref="J394" location="A125556208J" display="A125556208J" xr:uid="{04B7A648-94DD-4625-B216-F306FD0190CA}"/>
    <hyperlink ref="J450" location="A125584288T" display="A125584288T" xr:uid="{B507E50C-245B-43D3-9136-074B260A062C}"/>
    <hyperlink ref="J506" location="A125570248R" display="A125570248R" xr:uid="{9EE1EADF-67AC-4E37-BF4B-AF4E829B3DDD}"/>
    <hyperlink ref="K394" location="A125550592C" display="A125550592C" xr:uid="{DC8D4090-3346-4E41-946B-A3214B1E06AA}"/>
    <hyperlink ref="K450" location="A125578672W" display="A125578672W" xr:uid="{CFBE58B7-3914-4EA0-AF2B-702EDC4B77FD}"/>
    <hyperlink ref="K506" location="A125564632V" display="A125564632V" xr:uid="{5336F48A-EF86-407C-B3AE-699B20D18FE8}"/>
    <hyperlink ref="L394" location="A125559016V" display="A125559016V" xr:uid="{0A79698F-84B4-46DA-A3C0-AD2F74570205}"/>
    <hyperlink ref="L450" location="A125587096C" display="A125587096C" xr:uid="{F967D958-EB93-4AFD-9933-B558F1E783F3}"/>
    <hyperlink ref="L506" location="A125573056A" display="A125573056A" xr:uid="{60DE50E5-7CDF-453D-8468-BC712EF7E6CD}"/>
    <hyperlink ref="M394" location="A125561824J" display="A125561824J" xr:uid="{9600FEE4-F144-4652-8570-B1CE12EEA376}"/>
    <hyperlink ref="M450" location="A125589904A" display="A125589904A" xr:uid="{D73E8BD0-D9C8-4E80-9249-5D501837CA2E}"/>
    <hyperlink ref="M506" location="A125575864K" display="A125575864K" xr:uid="{A9395A13-8B68-4EDE-8EF4-FB32BFBAC23A}"/>
    <hyperlink ref="O394" location="A125553401F" display="A125553401F" xr:uid="{3291897C-A804-460D-9BB6-E5CEEDE07C87}"/>
    <hyperlink ref="O450" location="A125581481R" display="A125581481R" xr:uid="{31DFC337-09F7-44F9-B1A4-9B2A43A8DEF7}"/>
    <hyperlink ref="O506" location="A125567441J" display="A125567441J" xr:uid="{73D9D44A-3E86-4F1C-A3F1-4F15607B2E7F}"/>
    <hyperlink ref="N395" location="A125553288R" display="A125553288R" xr:uid="{EA83CC19-C0DA-492F-A9AF-C6F446860FE9}"/>
    <hyperlink ref="N451" location="A125581368L" display="A125581368L" xr:uid="{523009CC-C708-4E8C-86FD-DEE6B72E8C80}"/>
    <hyperlink ref="N507" location="A125567328F" display="A125567328F" xr:uid="{689746A9-BBA7-401D-A9A7-AFA3DBD2B090}"/>
    <hyperlink ref="J395" location="A125556096A" display="A125556096A" xr:uid="{66A3A8AC-DF9F-4FEF-82BA-B965FF6C00F2}"/>
    <hyperlink ref="J451" location="A125584176X" display="A125584176X" xr:uid="{0D9D7792-E1F4-4047-8E65-EE7BB7513630}"/>
    <hyperlink ref="J507" location="A125570136W" display="A125570136W" xr:uid="{70557D2D-ED73-45FF-A36A-CCB94B72AA9B}"/>
    <hyperlink ref="K395" location="A125550480K" display="A125550480K" xr:uid="{6E1113A2-E1CF-485E-8379-F584B0DEC0D6}"/>
    <hyperlink ref="K451" location="A125578560C" display="A125578560C" xr:uid="{BAB4DF4F-0EF1-4DAA-8B68-7A1D3BB2AC03}"/>
    <hyperlink ref="K507" location="A125564520A" display="A125564520A" xr:uid="{9BD7A68A-CBF5-4BF2-AF38-02875E076CBD}"/>
    <hyperlink ref="L395" location="A125558904X" display="A125558904X" xr:uid="{ACBE9C08-49EA-4E5A-B27B-77077396F28A}"/>
    <hyperlink ref="L451" location="A125586984J" display="A125586984J" xr:uid="{A01FB344-1F97-4865-A1EF-3C9E4AC2E3F9}"/>
    <hyperlink ref="L507" location="A125572944F" display="A125572944F" xr:uid="{CE9F6BE5-0A18-4EA7-8D8B-C832DA0143D6}"/>
    <hyperlink ref="M395" location="A125561712R" display="A125561712R" xr:uid="{B744EBB2-3C59-43E1-9AA7-7E8B735229D8}"/>
    <hyperlink ref="M451" location="A125589792V" display="A125589792V" xr:uid="{A54ACB7B-6F00-4FB6-BF37-256FF8DEBEC2}"/>
    <hyperlink ref="M507" location="A125575752T" display="A125575752T" xr:uid="{44D491C2-E595-46DC-8BDC-CBFBD1771149}"/>
    <hyperlink ref="O395" location="A125553289T" display="A125553289T" xr:uid="{C5DBE0A2-FB03-4CA6-B91E-96B4BB98CF04}"/>
    <hyperlink ref="O451" location="A125581369R" display="A125581369R" xr:uid="{3899FA2A-EABE-41F0-B5C1-7FE6D9EF4964}"/>
    <hyperlink ref="O507" location="A125567329J" display="A125567329J" xr:uid="{ADFE7386-DEC0-4870-8F62-2CC8A0757BC7}"/>
    <hyperlink ref="N396" location="A125553408W" display="A125553408W" xr:uid="{CB6A8F3E-4546-4FC3-9430-7A92340B0D9E}"/>
    <hyperlink ref="N452" location="A125581488F" display="A125581488F" xr:uid="{5EE584BC-8B3C-4BED-BA4B-B24021FE756C}"/>
    <hyperlink ref="N508" location="A125567448X" display="A125567448X" xr:uid="{D988E460-77FE-4652-9F5D-2CB23A8800A6}"/>
    <hyperlink ref="J396" location="A125556216J" display="A125556216J" xr:uid="{5788BEAB-0168-42BE-B632-A92DD8AF8EFE}"/>
    <hyperlink ref="J452" location="A125584296T" display="A125584296T" xr:uid="{8CE3489E-F11B-463D-AD93-F7D090BED372}"/>
    <hyperlink ref="J508" location="A125570256R" display="A125570256R" xr:uid="{9993892A-E8E1-4299-A620-A2A7B4F59ADC}"/>
    <hyperlink ref="K396" location="A125550600T" display="A125550600T" xr:uid="{4BE50ADF-FCA7-451C-8159-3478611D6538}"/>
    <hyperlink ref="K452" location="A125578680W" display="A125578680W" xr:uid="{988F7E83-F76C-4556-82D3-66B61615BD5C}"/>
    <hyperlink ref="K508" location="A125564640V" display="A125564640V" xr:uid="{14B8B8CE-84F3-489D-BB24-3B4E59D564E9}"/>
    <hyperlink ref="L396" location="A125559024V" display="A125559024V" xr:uid="{8AD23028-6076-4888-A418-0057D2C27790}"/>
    <hyperlink ref="L452" location="A125587104T" display="A125587104T" xr:uid="{45FB5B6A-3EBE-47D2-9F0C-717912522574}"/>
    <hyperlink ref="L508" location="A125573064A" display="A125573064A" xr:uid="{80DDF7D8-FEF4-4001-9B71-B90EAA4E0485}"/>
    <hyperlink ref="M396" location="A125561832J" display="A125561832J" xr:uid="{C3EE6F04-BBEE-4E85-8355-A895E70C6B1C}"/>
    <hyperlink ref="M452" location="A125589912A" display="A125589912A" xr:uid="{4012737E-B0A9-4BDA-A838-D9DC1D8EBB9F}"/>
    <hyperlink ref="M508" location="A125575872K" display="A125575872K" xr:uid="{FDF3E669-AB04-4A8E-90D8-F7AC9493F72E}"/>
    <hyperlink ref="O396" location="A125553409X" display="A125553409X" xr:uid="{A93A3E66-8186-4F44-B8FF-14F6363431CC}"/>
    <hyperlink ref="O452" location="A125581489J" display="A125581489J" xr:uid="{3287E99A-AB28-4928-A9CB-DDA282834F3F}"/>
    <hyperlink ref="O508" location="A125567449A" display="A125567449A" xr:uid="{8359066D-B2BB-46DD-BE0D-E9FC10AB0C10}"/>
    <hyperlink ref="N397" location="A125553416W" display="A125553416W" xr:uid="{994047E6-88C8-47E1-8F7F-246CC1B0B7A9}"/>
    <hyperlink ref="N453" location="A125581496F" display="A125581496F" xr:uid="{285EBA9A-2BF5-4468-9CA7-E2168EE0F78C}"/>
    <hyperlink ref="N509" location="A125567456X" display="A125567456X" xr:uid="{9149AC0E-4CC2-4334-83DC-3BB622CA56FB}"/>
    <hyperlink ref="J397" location="A125556224J" display="A125556224J" xr:uid="{14A9C324-E7B3-4CCF-BA15-12A32402587E}"/>
    <hyperlink ref="J453" location="A125584304F" display="A125584304F" xr:uid="{A58502E8-E64B-4196-B736-56F0C7EF4180}"/>
    <hyperlink ref="J509" location="A125570264R" display="A125570264R" xr:uid="{C87BC9D9-1EDA-46B3-B698-1BBC66A1E5FE}"/>
    <hyperlink ref="K397" location="A125550608K" display="A125550608K" xr:uid="{3D65AF0F-C87D-4546-8B28-57AA830B451E}"/>
    <hyperlink ref="K453" location="A125578688R" display="A125578688R" xr:uid="{3855CCAE-A993-4495-BE2E-6934F11F82C8}"/>
    <hyperlink ref="K509" location="A125564648L" display="A125564648L" xr:uid="{10A1970B-7A85-4654-A32E-8F11F209E320}"/>
    <hyperlink ref="L397" location="A125559032V" display="A125559032V" xr:uid="{B296FF07-F494-4257-A555-512110FF84EE}"/>
    <hyperlink ref="L453" location="A125587112T" display="A125587112T" xr:uid="{25A5B343-F643-4510-B9E7-2C99BB02068A}"/>
    <hyperlink ref="L509" location="A125573072A" display="A125573072A" xr:uid="{B0B494BA-CB6F-4A85-83E8-E4C24BFD20D4}"/>
    <hyperlink ref="M397" location="A125561840J" display="A125561840J" xr:uid="{8979F8A4-ABA4-40BE-8F67-2CBA4116F847}"/>
    <hyperlink ref="M453" location="A125589920A" display="A125589920A" xr:uid="{D497A06E-C9ED-408D-BEFA-5968AC15B452}"/>
    <hyperlink ref="M509" location="A125575880K" display="A125575880K" xr:uid="{4C469830-C211-49CD-821F-B3D155057EE2}"/>
    <hyperlink ref="O397" location="A125553417X" display="A125553417X" xr:uid="{DB98FFDA-07CA-49A9-991E-286AB69D96D8}"/>
    <hyperlink ref="O453" location="A125581497J" display="A125581497J" xr:uid="{CDDB9D99-435E-4EFB-BBDB-22EE5E0546F1}"/>
    <hyperlink ref="O509" location="A125567457A" display="A125567457A" xr:uid="{1D60DE37-56FA-4CD5-8EF9-D6592E43AAA6}"/>
    <hyperlink ref="N398" location="A125553296R" display="A125553296R" xr:uid="{B7E3A77F-0A0B-4A50-A2EA-47578D7091A7}"/>
    <hyperlink ref="N454" location="A125581376L" display="A125581376L" xr:uid="{9591F162-B434-49F2-9983-302B38948DAE}"/>
    <hyperlink ref="N510" location="A125567336F" display="A125567336F" xr:uid="{41597FAF-A747-4C22-8FC8-4E51071A38D3}"/>
    <hyperlink ref="J398" location="A125556104R" display="A125556104R" xr:uid="{F7309892-F034-43E3-8AAC-696D572DD2D3}"/>
    <hyperlink ref="J454" location="A125584184X" display="A125584184X" xr:uid="{1CCC37B8-F708-4480-850D-EF3730C5813C}"/>
    <hyperlink ref="J510" location="A125570144W" display="A125570144W" xr:uid="{3FFF6655-24EF-4F5F-B850-B5C53584B4E4}"/>
    <hyperlink ref="K398" location="A125550488C" display="A125550488C" xr:uid="{AC86E8E6-03E8-4EF4-9A84-1A290A67792A}"/>
    <hyperlink ref="K454" location="A125578568W" display="A125578568W" xr:uid="{9A233F4B-8583-4E62-ADC4-F61462A1D7C1}"/>
    <hyperlink ref="K510" location="A125564528V" display="A125564528V" xr:uid="{5FFCD958-0315-4539-B112-6171AEE04580}"/>
    <hyperlink ref="L398" location="A125558912X" display="A125558912X" xr:uid="{98157BDC-08E5-4144-BE8C-37A985F7AA4F}"/>
    <hyperlink ref="L454" location="A125586992J" display="A125586992J" xr:uid="{EE8ED481-10FC-4050-A9EF-F46BEDE1F381}"/>
    <hyperlink ref="L510" location="A125572952F" display="A125572952F" xr:uid="{962D62FC-4E5B-4DD4-BE76-5C425C35940C}"/>
    <hyperlink ref="M398" location="A125561720R" display="A125561720R" xr:uid="{59F838A0-66DB-4269-9D4F-F199C77613DF}"/>
    <hyperlink ref="M454" location="A125589800J" display="A125589800J" xr:uid="{1998ECBA-4C75-47BA-A36C-9394E075FFFA}"/>
    <hyperlink ref="M510" location="A125575760T" display="A125575760T" xr:uid="{8CF824AD-E2F0-4BC2-B6C8-38DA5A038435}"/>
    <hyperlink ref="O398" location="A125553297T" display="A125553297T" xr:uid="{5A18884A-BCA8-4B76-B4D0-EA4B037B1456}"/>
    <hyperlink ref="O454" location="A125581377R" display="A125581377R" xr:uid="{A43E5AA9-4F05-4BED-8BDE-2574C0EABF34}"/>
    <hyperlink ref="O510" location="A125567337J" display="A125567337J" xr:uid="{D04429A4-F57D-47BD-A495-2E4687BEAF2C}"/>
    <hyperlink ref="N399" location="A125553304C" display="A125553304C" xr:uid="{31E1F252-A78E-425C-B4FF-B64EEF819571}"/>
    <hyperlink ref="N455" location="A125581384L" display="A125581384L" xr:uid="{9E5D3569-CCB8-4538-97A8-D7DF576FBFAD}"/>
    <hyperlink ref="N511" location="A125567344F" display="A125567344F" xr:uid="{57E731BC-BE38-43FE-85EE-BA1175BCC074}"/>
    <hyperlink ref="J399" location="A125556112R" display="A125556112R" xr:uid="{1A7BC723-8BDB-4071-A750-DE94942CE69C}"/>
    <hyperlink ref="J455" location="A125584192X" display="A125584192X" xr:uid="{56073371-5B9A-462A-BCC2-19A1CF8D031C}"/>
    <hyperlink ref="J511" location="A125570152W" display="A125570152W" xr:uid="{7DDA7F32-D05C-45DF-96FC-E43CB1C1E868}"/>
    <hyperlink ref="K399" location="A125550496C" display="A125550496C" xr:uid="{18E333CC-F980-46CA-A544-7D39DBF9C1D6}"/>
    <hyperlink ref="K455" location="A125578576W" display="A125578576W" xr:uid="{7B79A0BC-9E1E-4EEC-86D9-E8CEA2EE33C5}"/>
    <hyperlink ref="K511" location="A125564536V" display="A125564536V" xr:uid="{7286F33E-4B0B-4627-A58D-3A58D53AFB87}"/>
    <hyperlink ref="L399" location="A125558920X" display="A125558920X" xr:uid="{FAED9ED7-7306-45C6-8E95-2480ED2B7CD7}"/>
    <hyperlink ref="L455" location="A125587000X" display="A125587000X" xr:uid="{87A2AF95-74C0-45C4-93CA-1CD3799C3D47}"/>
    <hyperlink ref="L511" location="A125572960F" display="A125572960F" xr:uid="{DB327F19-0077-4035-BF6F-5425B8EF1D35}"/>
    <hyperlink ref="M399" location="A125561728J" display="A125561728J" xr:uid="{73FAA319-A3FA-4050-9251-75FE0B3F3C50}"/>
    <hyperlink ref="M455" location="A125589808A" display="A125589808A" xr:uid="{4F83A8E0-4B28-4950-9879-CF288A2E9723}"/>
    <hyperlink ref="M511" location="A125575768K" display="A125575768K" xr:uid="{455F15CB-23A3-4405-8569-1346F2DA9F44}"/>
    <hyperlink ref="O399" location="A125553305F" display="A125553305F" xr:uid="{3B8A8EE6-31B4-441A-A1E2-FC9204D7D76F}"/>
    <hyperlink ref="O455" location="A125581385R" display="A125581385R" xr:uid="{712818A8-094A-49DF-A458-37E8DAE0FA83}"/>
    <hyperlink ref="O511" location="A125567345J" display="A125567345J" xr:uid="{6157D3E3-E713-4AD4-93EC-88980857B2C0}"/>
    <hyperlink ref="N400" location="A125553368R" display="A125553368R" xr:uid="{84935D4A-8E31-44CE-B277-4DB6DDC53157}"/>
    <hyperlink ref="N456" location="A125581448L" display="A125581448L" xr:uid="{C29E593F-CE2F-4F83-9609-8C4C2EAF85DC}"/>
    <hyperlink ref="N512" location="A125567408F" display="A125567408F" xr:uid="{B12E6962-57DA-420F-BA0B-94306A5577D8}"/>
    <hyperlink ref="J400" location="A125556176A" display="A125556176A" xr:uid="{A358FF65-446C-4B9D-95D2-C26D26AAA676}"/>
    <hyperlink ref="J456" location="A125584256X" display="A125584256X" xr:uid="{63ECEC41-A9D0-4C6C-99C2-20975428B9DA}"/>
    <hyperlink ref="J512" location="A125570216W" display="A125570216W" xr:uid="{93B6A413-9E4C-4DA7-9884-012FD6E40CB7}"/>
    <hyperlink ref="K400" location="A125550560K" display="A125550560K" xr:uid="{145B299A-FAE2-4C50-A9BA-DF38A1ECD660}"/>
    <hyperlink ref="K456" location="A125578640C" display="A125578640C" xr:uid="{6D583E6D-1EAE-4CAE-8558-5C86EBE28161}"/>
    <hyperlink ref="K512" location="A125564600A" display="A125564600A" xr:uid="{F0E8E108-4185-41DF-8C51-CBF7E3262C07}"/>
    <hyperlink ref="L400" location="A125558984K" display="A125558984K" xr:uid="{162B45E8-0D9E-41DC-8BC0-F4E12CB9B3DE}"/>
    <hyperlink ref="L456" location="A125587064K" display="A125587064K" xr:uid="{7855CA17-EA4D-410A-B39C-DF2BE878F2EF}"/>
    <hyperlink ref="L512" location="A125573024J" display="A125573024J" xr:uid="{85588517-3821-497C-8559-D71A11F2CBB3}"/>
    <hyperlink ref="M400" location="A125561792A" display="A125561792A" xr:uid="{C444E864-5977-4136-8FC3-03DD00E254A7}"/>
    <hyperlink ref="M456" location="A125589872V" display="A125589872V" xr:uid="{F27AA8FA-A753-432B-A4F0-15E82E42E7B5}"/>
    <hyperlink ref="M512" location="A125575832T" display="A125575832T" xr:uid="{E0F1DFB3-AEE6-49D0-B3D0-AC5DBC77B26B}"/>
    <hyperlink ref="O400" location="A125553369T" display="A125553369T" xr:uid="{539FE63F-D81F-40F0-9CD3-0CB789E64528}"/>
    <hyperlink ref="O456" location="A125581449R" display="A125581449R" xr:uid="{63B9A5DE-E4B1-4C40-B75D-B96109AE0B67}"/>
    <hyperlink ref="O512" location="A125567409J" display="A125567409J" xr:uid="{FDD554AD-DD2B-4DA5-AD0F-26BA3B321DB9}"/>
    <hyperlink ref="N401" location="A125553240C" display="A125553240C" xr:uid="{005DA394-FE02-4FA4-96CF-7164E38164DC}"/>
    <hyperlink ref="N457" location="A125581320A" display="A125581320A" xr:uid="{AE8F5F24-5C5B-42CB-9719-38590673C7D6}"/>
    <hyperlink ref="N513" location="A125567280F" display="A125567280F" xr:uid="{0E1E8669-94A5-484B-AB99-73EA2AC34125}"/>
    <hyperlink ref="J401" location="A125556048J" display="A125556048J" xr:uid="{01B096B2-EAEB-4D76-8A8E-B1154B4F6214}"/>
    <hyperlink ref="J457" location="A125584128F" display="A125584128F" xr:uid="{21DF8833-A346-4A52-A07E-D59C5500DD62}"/>
    <hyperlink ref="J513" location="A125570088R" display="A125570088R" xr:uid="{5C77887E-8221-4630-9415-11392E9DFE8A}"/>
    <hyperlink ref="K401" location="A125550432T" display="A125550432T" xr:uid="{BFA34D36-125D-4EFE-A764-0E249C22C7CB}"/>
    <hyperlink ref="K457" location="A125578512K" display="A125578512K" xr:uid="{5C006744-13F9-4BBE-AC7F-3D01DBDF46AE}"/>
    <hyperlink ref="K513" location="A125564472V" display="A125564472V" xr:uid="{92D76B7E-2532-43EF-A821-E4CA1CCE7629}"/>
    <hyperlink ref="L401" location="A125558856T" display="A125558856T" xr:uid="{240A5126-CCD7-4D06-B08E-309F6B2644BA}"/>
    <hyperlink ref="L457" location="A125586936R" display="A125586936R" xr:uid="{E0F7ACA0-8B62-451A-8625-BAD51A50BE27}"/>
    <hyperlink ref="L513" location="A125572896X" display="A125572896X" xr:uid="{E1DCA0C5-82F2-4F4C-8F2A-BDA5C45ED9F4}"/>
    <hyperlink ref="M401" location="A125561664J" display="A125561664J" xr:uid="{FABDEDFC-099C-473D-AF90-0D166D49152A}"/>
    <hyperlink ref="M457" location="A125589744A" display="A125589744A" xr:uid="{44A0F7C5-804E-4A62-B887-6E2174CAA9E5}"/>
    <hyperlink ref="M513" location="A125575704X" display="A125575704X" xr:uid="{8642B14B-F145-408C-905E-917C74EB7B5B}"/>
    <hyperlink ref="O401" location="A125553241F" display="A125553241F" xr:uid="{7D1B7C0E-8B01-4CC5-A825-A43CD7C5849F}"/>
    <hyperlink ref="O457" location="A125581321C" display="A125581321C" xr:uid="{D73E13CA-E6F7-4F9D-9479-917FC55EC9EA}"/>
    <hyperlink ref="O513" location="A125567281J" display="A125567281J" xr:uid="{0272F381-A0E9-4D4A-9860-1CB2B2A39DE8}"/>
    <hyperlink ref="N402" location="A125553424W" display="A125553424W" xr:uid="{AE7481E0-6C7E-450B-BD70-7565E15F96CD}"/>
    <hyperlink ref="N458" location="A125581504V" display="A125581504V" xr:uid="{6AB6EFC5-1C50-4822-B12D-09FAA6621416}"/>
    <hyperlink ref="N514" location="A125567464X" display="A125567464X" xr:uid="{988F5072-4889-4A85-9FE5-5EC9FDC97092}"/>
    <hyperlink ref="J402" location="A125556232J" display="A125556232J" xr:uid="{2D5273EA-A958-4920-8D3A-A652A3AAAFD5}"/>
    <hyperlink ref="J458" location="A125584312F" display="A125584312F" xr:uid="{AA46BCB4-8443-4FE9-B194-2FFA2A957B07}"/>
    <hyperlink ref="J514" location="A125570272R" display="A125570272R" xr:uid="{13B734CE-D36B-4193-8602-B5ACE78416A2}"/>
    <hyperlink ref="K402" location="A125550616K" display="A125550616K" xr:uid="{1CBFF453-A197-439C-8940-06D691ADC961}"/>
    <hyperlink ref="K458" location="A125578696R" display="A125578696R" xr:uid="{15CDB7FF-F9F0-4E4D-9E4E-7393FA877C79}"/>
    <hyperlink ref="K514" location="A125564656L" display="A125564656L" xr:uid="{897B7D26-0300-4F47-B8AE-9C434632786C}"/>
    <hyperlink ref="L402" location="A125559040V" display="A125559040V" xr:uid="{C435A3D7-69BD-4D54-B19D-2C21D7BC62F6}"/>
    <hyperlink ref="L458" location="A125587120T" display="A125587120T" xr:uid="{1D79F740-09D9-485E-9D36-A61E882A6BA9}"/>
    <hyperlink ref="L514" location="A125573080A" display="A125573080A" xr:uid="{69688D6A-9264-4B4C-B701-2FF27835A452}"/>
    <hyperlink ref="M402" location="A125561848A" display="A125561848A" xr:uid="{6C1FAB28-67F4-43D6-B859-9ED9BAA45B7D}"/>
    <hyperlink ref="M458" location="A125589928V" display="A125589928V" xr:uid="{0A6DF4AA-8B89-4194-9A62-6B5904243F4A}"/>
    <hyperlink ref="M514" location="A125575888C" display="A125575888C" xr:uid="{FE557C99-8133-4F28-A043-1455F7A01DEF}"/>
    <hyperlink ref="O402" location="A125553425X" display="A125553425X" xr:uid="{8C769503-6DBA-4B58-A0CF-96D5A9FBA3E8}"/>
    <hyperlink ref="O458" location="A125581505W" display="A125581505W" xr:uid="{DA3F71B1-6D88-433E-92F8-0C732552D1A5}"/>
    <hyperlink ref="O514" location="A125567465A" display="A125567465A" xr:uid="{7FBCF7C2-F381-422F-BF28-3548B136F057}"/>
    <hyperlink ref="N404" location="A125553312C" display="A125553312C" xr:uid="{F6AA5872-F4C3-46C8-B8E0-DFB014A51CDE}"/>
    <hyperlink ref="N460" location="A125581392L" display="A125581392L" xr:uid="{548B4AD8-D6C7-427C-9B3D-91B18CE360A8}"/>
    <hyperlink ref="N516" location="A125567352F" display="A125567352F" xr:uid="{65D1D4C6-7B44-48FF-9FCB-1D6014CED413}"/>
    <hyperlink ref="J404" location="A125556120R" display="A125556120R" xr:uid="{AB3978AE-39B2-4D1D-B0F3-26077DE0D8C7}"/>
    <hyperlink ref="J460" location="A125584200L" display="A125584200L" xr:uid="{439BFA30-92E4-4FA8-93AD-A0866B8A0738}"/>
    <hyperlink ref="J516" location="A125570160W" display="A125570160W" xr:uid="{3668CBDA-1BA3-4E57-9AA6-6E69DA26598E}"/>
    <hyperlink ref="K404" location="A125550504T" display="A125550504T" xr:uid="{A234F814-1E06-4FC7-985B-5A92841877BF}"/>
    <hyperlink ref="K460" location="A125578584W" display="A125578584W" xr:uid="{00D5D3E6-AFFC-4067-BDCE-4CF016B430A0}"/>
    <hyperlink ref="K516" location="A125564544V" display="A125564544V" xr:uid="{A3B715EA-891B-4B19-9AB3-CE1FFD2A6EF9}"/>
    <hyperlink ref="L404" location="A125558928T" display="A125558928T" xr:uid="{2B78D553-7414-4646-8F0E-9A4439A962F5}"/>
    <hyperlink ref="L460" location="A125587008T" display="A125587008T" xr:uid="{1BD3AF34-6B89-4ECA-9407-08DE2FB139EE}"/>
    <hyperlink ref="L516" location="A125572968X" display="A125572968X" xr:uid="{FC88CB61-F6C0-4F4E-8D38-4DABD776E7C2}"/>
    <hyperlink ref="M404" location="A125561736J" display="A125561736J" xr:uid="{903D4835-455B-43DB-A8E7-AC927894CF81}"/>
    <hyperlink ref="M460" location="A125589816A" display="A125589816A" xr:uid="{C08C9211-AC1C-44A4-86CE-513F31FD45FB}"/>
    <hyperlink ref="M516" location="A125575776K" display="A125575776K" xr:uid="{5190E4A2-28E8-46C3-A566-A7F7C08C167A}"/>
    <hyperlink ref="O404" location="A125553313F" display="A125553313F" xr:uid="{EEAEF56F-A6FF-4DBE-AA0E-4A1F594AC797}"/>
    <hyperlink ref="O460" location="A125581393R" display="A125581393R" xr:uid="{A076A4CE-E40B-491B-B698-E27921825DFC}"/>
    <hyperlink ref="O516" location="A125567353J" display="A125567353J" xr:uid="{7BAE8C79-DF08-487E-8202-C6D37E9600DE}"/>
    <hyperlink ref="N405" location="A125553200K" display="A125553200K" xr:uid="{92AE5751-6FC5-47F0-87EB-BAE3D75C4B45}"/>
    <hyperlink ref="N461" location="A125581280V" display="A125581280V" xr:uid="{6D850A1F-E520-455C-B6A7-9B6A7F7B5D73}"/>
    <hyperlink ref="N517" location="A125567240L" display="A125567240L" xr:uid="{105F5AFE-AC2F-4E7C-BE79-432CB7476696}"/>
    <hyperlink ref="J405" location="A125556008R" display="A125556008R" xr:uid="{3C16A564-CF70-4483-8193-C1D29C1887B1}"/>
    <hyperlink ref="J461" location="A125584088X" display="A125584088X" xr:uid="{B178099B-D7F0-480A-A2FC-25D6B39CD2A7}"/>
    <hyperlink ref="J517" location="A125570048W" display="A125570048W" xr:uid="{A26D17A2-62D2-4A34-BF9A-8CD6717B94A6}"/>
    <hyperlink ref="K405" location="A125550392K" display="A125550392K" xr:uid="{300FAD35-40DB-46FA-95F4-7CA0198B6105}"/>
    <hyperlink ref="K461" location="A125578472C" display="A125578472C" xr:uid="{5029CDAE-50AF-454E-81C1-DD58890218D9}"/>
    <hyperlink ref="K517" location="A125564432A" display="A125564432A" xr:uid="{545282AB-6BC8-4D20-A3C9-8EB71C6F892C}"/>
    <hyperlink ref="L405" location="A125558816X" display="A125558816X" xr:uid="{51D2D2E3-84F5-44E1-A2D1-2733FAEFEDC8}"/>
    <hyperlink ref="L461" location="A125586896J" display="A125586896J" xr:uid="{79BD9FF7-9691-48AD-95DE-14338B0D4B88}"/>
    <hyperlink ref="L517" location="A125572856F" display="A125572856F" xr:uid="{095FECC1-BCDE-4C6F-B32E-E7178E07AF15}"/>
    <hyperlink ref="M405" location="A125561624R" display="A125561624R" xr:uid="{E35607CD-4056-414F-85BF-20B8C474608F}"/>
    <hyperlink ref="M461" location="A125589704J" display="A125589704J" xr:uid="{999095C8-A56F-4420-B524-3C4F8906AC0A}"/>
    <hyperlink ref="M517" location="A125575664T" display="A125575664T" xr:uid="{76C6E65B-D97E-446C-8003-29708F7E0318}"/>
    <hyperlink ref="O405" location="A125553201L" display="A125553201L" xr:uid="{E9496EB2-6EB9-431F-8A96-6E2EA5D89D8F}"/>
    <hyperlink ref="O461" location="A125581281W" display="A125581281W" xr:uid="{0F50911B-61DD-4ED1-B335-5F320A2BD2E2}"/>
    <hyperlink ref="O517" location="A125567241R" display="A125567241R" xr:uid="{A9A5BF2C-C635-4216-967C-FE5A1992E86E}"/>
    <hyperlink ref="N406" location="A125553320C" display="A125553320C" xr:uid="{F891F2BF-6567-4527-A238-672F4AA28B31}"/>
    <hyperlink ref="N462" location="A125581400A" display="A125581400A" xr:uid="{F39E96A3-1532-4CC7-A56E-F832E7545676}"/>
    <hyperlink ref="N518" location="A125567360F" display="A125567360F" xr:uid="{18319614-C08A-4931-BE2B-977B01122D9F}"/>
    <hyperlink ref="J406" location="A125556128J" display="A125556128J" xr:uid="{1EFC5022-E40F-48ED-BE7B-0B22C1A4F6D6}"/>
    <hyperlink ref="J462" location="A125584208F" display="A125584208F" xr:uid="{6CCCC4FF-FBC3-45C4-9EEA-C26A344E3D34}"/>
    <hyperlink ref="J518" location="A125570168R" display="A125570168R" xr:uid="{722FD4D4-65B5-46D4-9BAE-5DDF9C7A488C}"/>
    <hyperlink ref="K406" location="A125550512T" display="A125550512T" xr:uid="{9D2074CA-FDC4-424F-9CCB-4C5C8B2B26CF}"/>
    <hyperlink ref="K462" location="A125578592W" display="A125578592W" xr:uid="{93D57238-1B78-47F2-B82C-A73E66A971C0}"/>
    <hyperlink ref="K518" location="A125564552V" display="A125564552V" xr:uid="{05C2FB5D-E6D1-4507-8EA2-B2511D341BBB}"/>
    <hyperlink ref="L406" location="A125558936T" display="A125558936T" xr:uid="{194DA114-F88F-4EA2-B64F-84858FB2794B}"/>
    <hyperlink ref="L462" location="A125587016T" display="A125587016T" xr:uid="{BF9BA79E-9468-4E33-967B-5AD444703C47}"/>
    <hyperlink ref="L518" location="A125572976X" display="A125572976X" xr:uid="{FD9795B4-F836-44A1-B03A-7489D2D388DE}"/>
    <hyperlink ref="M406" location="A125561744J" display="A125561744J" xr:uid="{45003DED-4816-49C2-95A2-17CB31126AD9}"/>
    <hyperlink ref="M462" location="A125589824A" display="A125589824A" xr:uid="{7B0AF4EE-4987-4B04-B688-B509F21B80A8}"/>
    <hyperlink ref="M518" location="A125575784K" display="A125575784K" xr:uid="{48C20474-047A-4353-9D0F-104EDA22E3BC}"/>
    <hyperlink ref="O406" location="A125553321F" display="A125553321F" xr:uid="{C9A46583-4D41-4E7E-AB82-1369A00BBF5C}"/>
    <hyperlink ref="O462" location="A125581401C" display="A125581401C" xr:uid="{EBC49E45-34AC-42F8-BEA6-834DC8B4DD23}"/>
    <hyperlink ref="O518" location="A125567361J" display="A125567361J" xr:uid="{22B71CFD-86E2-4410-8E3E-0B88C37E3B5D}"/>
    <hyperlink ref="N407" location="A125553328W" display="A125553328W" xr:uid="{5C0A2EDE-B3FC-43D9-87A0-D1240071F775}"/>
    <hyperlink ref="N463" location="A125581408V" display="A125581408V" xr:uid="{DCBF04EF-6E91-4B41-9BDC-D063FFA68973}"/>
    <hyperlink ref="N519" location="A125567368X" display="A125567368X" xr:uid="{1CE14A8A-DCA7-4896-B8C1-859D393A2097}"/>
    <hyperlink ref="J407" location="A125556136J" display="A125556136J" xr:uid="{8AE7FC63-BC14-4CE8-A3BD-EB94007E0B21}"/>
    <hyperlink ref="J463" location="A125584216F" display="A125584216F" xr:uid="{3CEF9820-4553-4523-BB91-28769CE331FE}"/>
    <hyperlink ref="J519" location="A125570176R" display="A125570176R" xr:uid="{06412379-6EE5-48D3-B337-54D83003891A}"/>
    <hyperlink ref="K407" location="A125550520T" display="A125550520T" xr:uid="{188881CE-FB70-4284-9CAD-874F87338D5F}"/>
    <hyperlink ref="K463" location="A125578600K" display="A125578600K" xr:uid="{E7F5D7E7-A107-4CD4-B582-33699B64E6B2}"/>
    <hyperlink ref="K519" location="A125564560V" display="A125564560V" xr:uid="{55E86D1B-9B20-4FFE-BE66-54C0586C29FB}"/>
    <hyperlink ref="L407" location="A125558944T" display="A125558944T" xr:uid="{A33FEEDE-E59C-4A33-BF5F-097923B3A76A}"/>
    <hyperlink ref="L463" location="A125587024T" display="A125587024T" xr:uid="{0995E047-6BAD-4A62-9877-CAA5DCA22037}"/>
    <hyperlink ref="L519" location="A125572984X" display="A125572984X" xr:uid="{664425AD-1A36-438B-9B60-71D0AA84E3B4}"/>
    <hyperlink ref="M407" location="A125561752J" display="A125561752J" xr:uid="{A06CC960-FBCD-49E8-B649-25CE34E16E3F}"/>
    <hyperlink ref="M463" location="A125589832A" display="A125589832A" xr:uid="{74E69C81-5626-46AC-A7A8-C2938D4489A6}"/>
    <hyperlink ref="M519" location="A125575792K" display="A125575792K" xr:uid="{4809EE1E-0576-4E34-A0AF-B34653F9C94A}"/>
    <hyperlink ref="O407" location="A125553329X" display="A125553329X" xr:uid="{133A9874-6A5C-4485-AA62-BA42103F9DF2}"/>
    <hyperlink ref="O463" location="A125581409W" display="A125581409W" xr:uid="{72C61E5D-E1F2-445F-8361-B1C102CB49C9}"/>
    <hyperlink ref="O519" location="A125567369A" display="A125567369A" xr:uid="{6FA508C0-1911-436B-92E0-F24DA1B7BCC9}"/>
    <hyperlink ref="N408" location="A125553448R" display="A125553448R" xr:uid="{983945D1-A5FC-42F8-AE43-F9ACE994A5DD}"/>
    <hyperlink ref="N464" location="A125581528L" display="A125581528L" xr:uid="{156202F5-28B4-45D1-9AD0-13FDB337820F}"/>
    <hyperlink ref="N520" location="A125567488T" display="A125567488T" xr:uid="{5A2DB7B5-CFAE-464A-A22B-B93444C92C5B}"/>
    <hyperlink ref="J408" location="A125556256A" display="A125556256A" xr:uid="{872FC496-556D-4F88-9B98-994965554EBB}"/>
    <hyperlink ref="J464" location="A125584336X" display="A125584336X" xr:uid="{BF92B04E-CF1C-40AF-B901-098243996D3C}"/>
    <hyperlink ref="J520" location="A125570296J" display="A125570296J" xr:uid="{60B56A45-6704-41E0-88CE-17AF7D0A7C3E}"/>
    <hyperlink ref="K408" location="A125550640K" display="A125550640K" xr:uid="{66CE8B95-69BA-4D96-9C6F-4B406E292BC4}"/>
    <hyperlink ref="K464" location="A125578720C" display="A125578720C" xr:uid="{BD774E44-FD76-43CB-9EDA-6231712FE4DE}"/>
    <hyperlink ref="K520" location="A125564680L" display="A125564680L" xr:uid="{C7D21671-9689-43BA-81A2-6113BBF8D56E}"/>
    <hyperlink ref="L408" location="A125559064L" display="A125559064L" xr:uid="{58A1EA29-6E2C-4E4D-9641-0DD46BC3492D}"/>
    <hyperlink ref="L464" location="A125587144K" display="A125587144K" xr:uid="{CA1069F4-E352-42D6-A255-511EC9BDCEF2}"/>
    <hyperlink ref="L520" location="A125573104J" display="A125573104J" xr:uid="{60147423-D058-4568-9189-01C5A4114251}"/>
    <hyperlink ref="M408" location="A125561872A" display="A125561872A" xr:uid="{78F9BD7E-CE8B-49F2-A40B-62B11947A312}"/>
    <hyperlink ref="M464" location="A125589952V" display="A125589952V" xr:uid="{4D1E12E0-D89C-447A-BA4E-C58E89AB0652}"/>
    <hyperlink ref="M520" location="A125575912T" display="A125575912T" xr:uid="{8470513E-75B5-42B4-8620-A639FCB140B7}"/>
    <hyperlink ref="O408" location="A125553449T" display="A125553449T" xr:uid="{14903D30-0002-4500-AD21-965DCCCE0C7E}"/>
    <hyperlink ref="O464" location="A125581529R" display="A125581529R" xr:uid="{F7AA0251-DF8D-4A78-926F-98B8B05B6C0C}"/>
    <hyperlink ref="O520" location="A125567489V" display="A125567489V" xr:uid="{E937E851-BE99-435A-93AC-4E57E7A3A1CA}"/>
    <hyperlink ref="N409" location="A125553160C" display="A125553160C" xr:uid="{F32B4C8D-E703-41B4-8931-9E49E639A660}"/>
    <hyperlink ref="N465" location="A125581240A" display="A125581240A" xr:uid="{AE1D1DDB-1292-4504-84D7-24AA5DBE7A08}"/>
    <hyperlink ref="N521" location="A125567200V" display="A125567200V" xr:uid="{17DAB996-ED3E-48F0-92B5-1638B8661284}"/>
    <hyperlink ref="J409" location="A125555968F" display="A125555968F" xr:uid="{35B9FE86-551F-4D01-A387-DE2180D84007}"/>
    <hyperlink ref="J465" location="A125584048F" display="A125584048F" xr:uid="{4C416667-4DA4-4CBC-B19E-1B013A4BBF4F}"/>
    <hyperlink ref="J521" location="A125570008C" display="A125570008C" xr:uid="{D23886F8-DC73-459B-8760-B4148CD74D64}"/>
    <hyperlink ref="K409" location="A125550352T" display="A125550352T" xr:uid="{A01E1832-F939-44DD-9DF8-C950F29F75C9}"/>
    <hyperlink ref="K465" location="A125578432K" display="A125578432K" xr:uid="{41F3AC3A-4497-4073-9E86-B329E217E905}"/>
    <hyperlink ref="K521" location="A125564392V" display="A125564392V" xr:uid="{99827000-E15C-4A4D-B183-C82CBC42507F}"/>
    <hyperlink ref="L409" location="A125558776T" display="A125558776T" xr:uid="{6568EDE0-62C1-4C0D-97F6-80AF7382A6B8}"/>
    <hyperlink ref="L465" location="A125586856R" display="A125586856R" xr:uid="{B9FC0235-F000-4117-B9AD-4623F46863EC}"/>
    <hyperlink ref="L521" location="A125572816L" display="A125572816L" xr:uid="{9266C91B-2576-40F8-B3E8-2F9DF0FE13C8}"/>
    <hyperlink ref="M409" location="A125561584J" display="A125561584J" xr:uid="{2E480680-ACD1-4A84-8EA6-2110BC74BA2B}"/>
    <hyperlink ref="M465" location="A125589664A" display="A125589664A" xr:uid="{DC326818-46A0-4D4F-A4C1-78A51B056D8F}"/>
    <hyperlink ref="M521" location="A125575624X" display="A125575624X" xr:uid="{C06447D1-E69D-4BC5-8741-A828F1133CBE}"/>
    <hyperlink ref="O409" location="A125553161F" display="A125553161F" xr:uid="{D05716E1-D901-4A42-A06D-70CE467F3DB4}"/>
    <hyperlink ref="O465" location="A125581241C" display="A125581241C" xr:uid="{6DAB4B49-66DF-495F-A29A-AB74D3DF271E}"/>
    <hyperlink ref="O521" location="A125567201W" display="A125567201W" xr:uid="{09DCD597-E6B9-4EAC-88E6-A74521D1D65E}"/>
    <hyperlink ref="N410" location="A125553432W" display="A125553432W" xr:uid="{2953EE74-4658-4CE1-B75C-6C9008E39E6F}"/>
    <hyperlink ref="N466" location="A125581512V" display="A125581512V" xr:uid="{16C03FA3-BC02-471E-AED5-2F9207C4DD17}"/>
    <hyperlink ref="N522" location="A125567472X" display="A125567472X" xr:uid="{100ED901-789D-4985-A5DD-A2918B07D26D}"/>
    <hyperlink ref="J410" location="A125556240J" display="A125556240J" xr:uid="{78DDB446-021E-423E-B15B-4A383B688178}"/>
    <hyperlink ref="J466" location="A125584320F" display="A125584320F" xr:uid="{8070735A-DD71-45D0-9F25-62F3757A2D89}"/>
    <hyperlink ref="J522" location="A125570280R" display="A125570280R" xr:uid="{FB1D474A-06A8-4809-B32D-579383CCB358}"/>
    <hyperlink ref="K410" location="A125550624K" display="A125550624K" xr:uid="{FC20D519-770D-403E-8C9C-C153AEFB1425}"/>
    <hyperlink ref="K466" location="A125578704C" display="A125578704C" xr:uid="{0F60CEB6-FF3F-419E-AECB-AE78E287986E}"/>
    <hyperlink ref="K522" location="A125564664L" display="A125564664L" xr:uid="{0D942067-008F-4BC1-BD30-D82109999829}"/>
    <hyperlink ref="L410" location="A125559048L" display="A125559048L" xr:uid="{2F48D0BE-85EF-4FAD-9006-BC3085AB4ABD}"/>
    <hyperlink ref="L466" location="A125587128K" display="A125587128K" xr:uid="{F13A2099-89BD-4CC6-B10B-9A891937FD96}"/>
    <hyperlink ref="L522" location="A125573088V" display="A125573088V" xr:uid="{F2E95716-BEA2-426E-A115-0C464FD50F5C}"/>
    <hyperlink ref="M410" location="A125561856A" display="A125561856A" xr:uid="{14E8A175-50E0-4BEF-AA81-933C862B5666}"/>
    <hyperlink ref="M466" location="A125589936V" display="A125589936V" xr:uid="{1F75441D-3602-415C-801A-20DF55BB0665}"/>
    <hyperlink ref="M522" location="A125575896C" display="A125575896C" xr:uid="{8D9B353B-3080-47D6-A360-CEF2B6763439}"/>
    <hyperlink ref="O410" location="A125553433X" display="A125553433X" xr:uid="{50F9A779-1EFA-4790-B45E-DC332E165D38}"/>
    <hyperlink ref="O466" location="A125581513W" display="A125581513W" xr:uid="{75D53D62-DCF5-40C7-8012-B1A1211E15BE}"/>
    <hyperlink ref="O522" location="A125567473A" display="A125567473A" xr:uid="{C6DE64E0-585B-4E40-BABC-2E1F7C931CB3}"/>
    <hyperlink ref="N411" location="A125553440W" display="A125553440W" xr:uid="{795FD319-1DDF-4003-A8C3-733911189DA5}"/>
    <hyperlink ref="N467" location="A125581520V" display="A125581520V" xr:uid="{A2E09335-DF4E-4176-9764-C4268697769E}"/>
    <hyperlink ref="N523" location="A125567480X" display="A125567480X" xr:uid="{00E3E7B8-1F3F-4937-9F2E-24ECAA49E1E4}"/>
    <hyperlink ref="J411" location="A125556248A" display="A125556248A" xr:uid="{4EBF811A-B326-47F4-89F8-F5A3275111B7}"/>
    <hyperlink ref="J467" location="A125584328X" display="A125584328X" xr:uid="{53B0F20D-6FAB-4CE3-8FF2-B75BF22BC8C0}"/>
    <hyperlink ref="J523" location="A125570288J" display="A125570288J" xr:uid="{627AC0E3-1D77-4154-863E-04DA2D06EDBE}"/>
    <hyperlink ref="K411" location="A125550632K" display="A125550632K" xr:uid="{489E534F-6A3A-47F0-A395-576018960D02}"/>
    <hyperlink ref="K467" location="A125578712C" display="A125578712C" xr:uid="{9DFF78A2-DF4D-456A-9C38-D217A5B85CD8}"/>
    <hyperlink ref="K523" location="A125564672L" display="A125564672L" xr:uid="{2B50912A-A1AC-403C-B0C5-E8F075E9ED43}"/>
    <hyperlink ref="L411" location="A125559056L" display="A125559056L" xr:uid="{486EFACB-55BE-4588-8E50-A5D321FEA8F2}"/>
    <hyperlink ref="L467" location="A125587136K" display="A125587136K" xr:uid="{9897C251-6FCB-4BEE-B7CF-BA201CDB9F0C}"/>
    <hyperlink ref="L523" location="A125573096V" display="A125573096V" xr:uid="{263E47D1-E350-4452-ABE7-882EB29932FD}"/>
    <hyperlink ref="M411" location="A125561864A" display="A125561864A" xr:uid="{8FC2EACF-225D-49A0-B505-43AF5CC0AD64}"/>
    <hyperlink ref="M467" location="A125589944V" display="A125589944V" xr:uid="{7ED791DD-66C6-4FEE-AE7D-2BAC467025DB}"/>
    <hyperlink ref="M523" location="A125575904T" display="A125575904T" xr:uid="{2C453333-D2E6-497E-8C50-B449629F60A2}"/>
    <hyperlink ref="O411" location="A125553441X" display="A125553441X" xr:uid="{556709BB-2C44-4DAA-8D84-36F0446AD7B0}"/>
    <hyperlink ref="O467" location="A125581521W" display="A125581521W" xr:uid="{92992F8F-4CCE-4AD0-9AFB-01A27AC447AF}"/>
    <hyperlink ref="O523" location="A125567481A" display="A125567481A" xr:uid="{6957C9F1-B6AF-40C7-B34C-46CF5297F938}"/>
    <hyperlink ref="N412" location="A125553168W" display="A125553168W" xr:uid="{E28D2309-8B0A-4351-AD01-A34FDF60045F}"/>
    <hyperlink ref="N468" location="A125581248V" display="A125581248V" xr:uid="{5F93CAB5-3CED-4C9F-B46D-C78DF7B33D24}"/>
    <hyperlink ref="N524" location="A125567208L" display="A125567208L" xr:uid="{29928F0D-6348-45E6-A575-5829E7F6E2A6}"/>
    <hyperlink ref="J412" location="A125555976F" display="A125555976F" xr:uid="{6EC205CC-2D8B-4942-A503-B01799EB6C01}"/>
    <hyperlink ref="J468" location="A125584056F" display="A125584056F" xr:uid="{EF89271F-0F21-4C89-B146-59395ECD8146}"/>
    <hyperlink ref="J524" location="A125570016C" display="A125570016C" xr:uid="{65CCE453-44D5-4D37-97A7-DF3F9EBAFB4B}"/>
    <hyperlink ref="K412" location="A125550360T" display="A125550360T" xr:uid="{6432A17B-B4D1-4DD3-A8B0-C443FE389CCF}"/>
    <hyperlink ref="K468" location="A125578440K" display="A125578440K" xr:uid="{165D48E5-F214-458F-8ECB-077A9D4A49E2}"/>
    <hyperlink ref="K524" location="A125564400J" display="A125564400J" xr:uid="{1BF5AAB3-8585-4DD8-B4A2-56694F714D78}"/>
    <hyperlink ref="L412" location="A125558784T" display="A125558784T" xr:uid="{0511C2CF-353C-44E2-8734-231C89EC4DDE}"/>
    <hyperlink ref="L468" location="A125586864R" display="A125586864R" xr:uid="{545C246F-20DE-47C0-8200-42D79FF81D44}"/>
    <hyperlink ref="L524" location="A125572824L" display="A125572824L" xr:uid="{2C63C7C1-9845-4049-8076-C8412F72CD87}"/>
    <hyperlink ref="M412" location="A125561592J" display="A125561592J" xr:uid="{DA053939-B4BE-4936-8173-2C3E71B7F931}"/>
    <hyperlink ref="M468" location="A125589672A" display="A125589672A" xr:uid="{56EAED28-C3C5-4506-AB31-C404CD2A798B}"/>
    <hyperlink ref="M524" location="A125575632X" display="A125575632X" xr:uid="{3523F1E6-C61D-47B8-B8BC-D2494C9E2C77}"/>
    <hyperlink ref="O412" location="A125553169X" display="A125553169X" xr:uid="{F9E4CDA9-546C-4864-AA8D-15E69479587B}"/>
    <hyperlink ref="O468" location="A125581249W" display="A125581249W" xr:uid="{1AA32CEB-BAF7-47E0-A26E-75B07A8E2E2A}"/>
    <hyperlink ref="O524" location="A125567209R" display="A125567209R" xr:uid="{425DE1B0-F248-418A-B166-9B313D9864E4}"/>
    <hyperlink ref="N413" location="A125553248W" display="A125553248W" xr:uid="{A7680562-27CA-4B56-9BBB-E288D54CB88D}"/>
    <hyperlink ref="N469" location="A125581328V" display="A125581328V" xr:uid="{3605FC8C-FF49-4620-B64A-F0D064EBEDD5}"/>
    <hyperlink ref="N525" location="A125567288X" display="A125567288X" xr:uid="{884A24A4-A2F1-41D0-A55B-0A2E03A5CE61}"/>
    <hyperlink ref="J413" location="A125556056J" display="A125556056J" xr:uid="{69A253C4-CFBE-4A14-B4A4-45A81C519F5D}"/>
    <hyperlink ref="J469" location="A125584136F" display="A125584136F" xr:uid="{79E0A525-BEC2-4A9A-8340-3718DA266858}"/>
    <hyperlink ref="J525" location="A125570096R" display="A125570096R" xr:uid="{121F69F5-A00B-4BF9-86BE-F5B9EE50E29D}"/>
    <hyperlink ref="K413" location="A125550440T" display="A125550440T" xr:uid="{E754A176-2754-4BA2-B428-6F04A574AECC}"/>
    <hyperlink ref="K469" location="A125578520K" display="A125578520K" xr:uid="{3BA57ED4-3D5A-4CFD-8ECD-EE14AA52BFB5}"/>
    <hyperlink ref="K525" location="A125564480V" display="A125564480V" xr:uid="{7D5E7D41-93F6-4E67-A074-83E35CC3D762}"/>
    <hyperlink ref="L413" location="A125558864T" display="A125558864T" xr:uid="{116CBDFB-EEAA-46D1-A399-FCED43AE104A}"/>
    <hyperlink ref="L469" location="A125586944R" display="A125586944R" xr:uid="{E4215A1A-EBEF-4E68-A640-6A8133A0F653}"/>
    <hyperlink ref="L525" location="A125572904L" display="A125572904L" xr:uid="{4E649F7A-FFAF-41D3-A6E5-09B8BE1ADAB3}"/>
    <hyperlink ref="M413" location="A125561672J" display="A125561672J" xr:uid="{EAAAF4EB-759C-4B23-9283-68F9AA6AF823}"/>
    <hyperlink ref="M469" location="A125589752A" display="A125589752A" xr:uid="{DE68AB62-967B-4934-B65A-B8885B8DB77E}"/>
    <hyperlink ref="M525" location="A125575712X" display="A125575712X" xr:uid="{7F021C90-7419-4CB7-A691-C629822BEDA1}"/>
    <hyperlink ref="O413" location="A125553249X" display="A125553249X" xr:uid="{89DDC36A-6FDC-4011-8704-C112CD9341CB}"/>
    <hyperlink ref="O469" location="A125581329W" display="A125581329W" xr:uid="{581E3AF9-3AE7-4D7A-A242-CEB6C888BC88}"/>
    <hyperlink ref="O525" location="A125567289A" display="A125567289A" xr:uid="{997BC3CD-DB32-4621-8CEE-8C974805BB56}"/>
    <hyperlink ref="N414" location="A125553336W" display="A125553336W" xr:uid="{E7F3BDE5-42CE-435A-AFB3-5133226986A0}"/>
    <hyperlink ref="N470" location="A125581416V" display="A125581416V" xr:uid="{27B354A2-A0C1-4089-B211-79D526FBEF08}"/>
    <hyperlink ref="N526" location="A125567376X" display="A125567376X" xr:uid="{A57CAD82-9D6C-41AC-92A0-297BA0BCC166}"/>
    <hyperlink ref="J414" location="A125556144J" display="A125556144J" xr:uid="{E35CB641-19CA-42F4-BA51-C4F81CDB6659}"/>
    <hyperlink ref="J470" location="A125584224F" display="A125584224F" xr:uid="{3AF1A694-3033-4B3C-B80A-2331E0A33F57}"/>
    <hyperlink ref="J526" location="A125570184R" display="A125570184R" xr:uid="{9BA0D19B-5CAA-4863-9207-AA6EA83839A5}"/>
    <hyperlink ref="K414" location="A125550528K" display="A125550528K" xr:uid="{6DC64328-F767-4DAE-8032-58F654F18D5A}"/>
    <hyperlink ref="K470" location="A125578608C" display="A125578608C" xr:uid="{8D44D3B6-C331-48ED-9D46-BCBFE252E220}"/>
    <hyperlink ref="K526" location="A125564568L" display="A125564568L" xr:uid="{009A09C5-BF94-4BBF-8803-8F32A5197A6A}"/>
    <hyperlink ref="L414" location="A125558952T" display="A125558952T" xr:uid="{89DE072C-3DCF-4566-AC34-9F4795CB2D43}"/>
    <hyperlink ref="L470" location="A125587032T" display="A125587032T" xr:uid="{29DB2014-1CE7-4C35-9141-5258231F88B8}"/>
    <hyperlink ref="L526" location="A125572992X" display="A125572992X" xr:uid="{481B8BAF-1C17-4740-A7E3-94E39E94CCFE}"/>
    <hyperlink ref="M414" location="A125561760J" display="A125561760J" xr:uid="{C88869AB-F90E-480F-9027-C22E32F56BC5}"/>
    <hyperlink ref="M470" location="A125589840A" display="A125589840A" xr:uid="{45866454-FC28-41BB-8049-B1430BFCD5F3}"/>
    <hyperlink ref="M526" location="A125575800X" display="A125575800X" xr:uid="{20490F3B-4257-4788-A055-2925973B76FE}"/>
    <hyperlink ref="O414" location="A125553337X" display="A125553337X" xr:uid="{8F61E0ED-A192-4393-A364-163026189874}"/>
    <hyperlink ref="O470" location="A125581417W" display="A125581417W" xr:uid="{FEE7E9E2-108B-423D-AAFE-519A79CF9B5A}"/>
    <hyperlink ref="O526" location="A125567377A" display="A125567377A" xr:uid="{2A931C07-727B-4632-8612-DDEC773DCB41}"/>
    <hyperlink ref="N415" location="A125553456R" display="A125553456R" xr:uid="{6665E2AF-C655-472D-A59E-284E6E35611D}"/>
    <hyperlink ref="N471" location="A125581536L" display="A125581536L" xr:uid="{20009339-C53E-40C9-A588-A3B662B714AA}"/>
    <hyperlink ref="N527" location="A125567496T" display="A125567496T" xr:uid="{E8ED2889-EC49-4C61-82FC-DBB2BE574B3F}"/>
    <hyperlink ref="J415" location="A125556264A" display="A125556264A" xr:uid="{DEF7D079-65BE-4E0F-AC1B-A0052EC20201}"/>
    <hyperlink ref="J471" location="A125584344X" display="A125584344X" xr:uid="{AF28A9FB-8C29-4E44-8E2B-B191ED76F4FB}"/>
    <hyperlink ref="J527" location="A125570304W" display="A125570304W" xr:uid="{4ED14096-857D-4062-B1D2-018E74160A1C}"/>
    <hyperlink ref="K415" location="A125550648C" display="A125550648C" xr:uid="{46D0ED91-E78D-4425-A526-14E62F09CECC}"/>
    <hyperlink ref="K471" location="A125578728W" display="A125578728W" xr:uid="{5B74E183-F511-4E9C-9224-A2BFB2D7CC6F}"/>
    <hyperlink ref="K527" location="A125564688F" display="A125564688F" xr:uid="{7C345048-11F6-4C30-83BA-227E1B11B568}"/>
    <hyperlink ref="L415" location="A125559072L" display="A125559072L" xr:uid="{8AA1ECBC-F620-4312-B715-1ABBCEF242B7}"/>
    <hyperlink ref="L471" location="A125587152K" display="A125587152K" xr:uid="{A05B3F71-5476-46F8-9866-F689853DAB04}"/>
    <hyperlink ref="L527" location="A125573112J" display="A125573112J" xr:uid="{0B486C29-51E2-4663-A4C7-36BAE75130E2}"/>
    <hyperlink ref="M415" location="A125561880A" display="A125561880A" xr:uid="{CF0D39BF-A7C8-4240-9301-E7CBF4826F72}"/>
    <hyperlink ref="M471" location="A125589960V" display="A125589960V" xr:uid="{80C82C81-74CF-4B65-A8D4-A654FF0CEC44}"/>
    <hyperlink ref="M527" location="A125575920T" display="A125575920T" xr:uid="{7BEBA619-A0F0-4E6D-A278-8D295A374306}"/>
    <hyperlink ref="O415" location="A125553457T" display="A125553457T" xr:uid="{4DCF4698-6AC8-4414-9CED-18101B8954ED}"/>
    <hyperlink ref="O471" location="A125581537R" display="A125581537R" xr:uid="{F58D714B-F273-4D16-B72C-BB02901CF5EE}"/>
    <hyperlink ref="O527" location="A125567497V" display="A125567497V" xr:uid="{10290FC1-DCEA-4130-8D76-300055A3C66C}"/>
    <hyperlink ref="N417" location="A125553176W" display="A125553176W" xr:uid="{83F246EB-56F6-4ED9-8BAC-078002395C09}"/>
    <hyperlink ref="N473" location="A125581256V" display="A125581256V" xr:uid="{637746AD-B6F9-4E09-A4D8-11EA22E08A82}"/>
    <hyperlink ref="N529" location="A125567216L" display="A125567216L" xr:uid="{930D4E01-7F7E-453A-8EAB-C5A9DE626C82}"/>
    <hyperlink ref="J417" location="A125555984F" display="A125555984F" xr:uid="{9BECCAE1-43EC-4A69-91E5-BACBEB179C0D}"/>
    <hyperlink ref="J473" location="A125584064F" display="A125584064F" xr:uid="{9F8F4CEF-1F92-431B-B074-8813279953D9}"/>
    <hyperlink ref="J529" location="A125570024C" display="A125570024C" xr:uid="{1068BDF8-1FFA-41D9-B077-ABE1292ABF54}"/>
    <hyperlink ref="K417" location="A125550368K" display="A125550368K" xr:uid="{F5F793B2-173E-4EF5-9E2C-58815EF5B601}"/>
    <hyperlink ref="K473" location="A125578448C" display="A125578448C" xr:uid="{9F8F95EC-22F9-4EF7-87DE-028F56B7311F}"/>
    <hyperlink ref="K529" location="A125564408A" display="A125564408A" xr:uid="{A57FE920-FBD2-40C5-AB83-BDBED1D9677F}"/>
    <hyperlink ref="L417" location="A125558792T" display="A125558792T" xr:uid="{C8B55A1D-761C-444E-9317-F96F43A6A967}"/>
    <hyperlink ref="L473" location="A125586872R" display="A125586872R" xr:uid="{10CB6AF6-5C2B-4144-922D-0EC0FA2B783A}"/>
    <hyperlink ref="L529" location="A125572832L" display="A125572832L" xr:uid="{8BA09153-A61B-4E35-AB40-FE356359E13A}"/>
    <hyperlink ref="M417" location="A125561600W" display="A125561600W" xr:uid="{D8432486-1999-40AF-B582-6BF72F7FB33A}"/>
    <hyperlink ref="M473" location="A125589680A" display="A125589680A" xr:uid="{F0CDAD38-8CAA-467A-9EBD-4E533AC80B4C}"/>
    <hyperlink ref="M529" location="A125575640X" display="A125575640X" xr:uid="{F578F1F2-0285-4833-BBFF-79334EA20FED}"/>
    <hyperlink ref="O417" location="A125553177X" display="A125553177X" xr:uid="{83DD5AD8-3BB5-4051-8E20-2FCDA1F0585E}"/>
    <hyperlink ref="O473" location="A125581257W" display="A125581257W" xr:uid="{A0536C5D-849B-4CE6-839B-6CBCC4ED80D6}"/>
    <hyperlink ref="O529" location="A125567217R" display="A125567217R" xr:uid="{08EFA0F2-E3E5-48AC-AD63-DB70C7696ABC}"/>
    <hyperlink ref="N418" location="A125553376R" display="A125553376R" xr:uid="{FAA447DE-D517-4041-B95F-35A949BD542A}"/>
    <hyperlink ref="N474" location="A125581456L" display="A125581456L" xr:uid="{40255268-8B23-4784-873D-8F96DE81F704}"/>
    <hyperlink ref="N530" location="A125567416F" display="A125567416F" xr:uid="{A4C3D62B-93AB-4130-BBC6-BF0A343DDBA2}"/>
    <hyperlink ref="J418" location="A125556184A" display="A125556184A" xr:uid="{3B79BE54-4014-43C4-9666-FA325FD4222E}"/>
    <hyperlink ref="J474" location="A125584264X" display="A125584264X" xr:uid="{A5DD768A-1150-4373-A662-C07499277C10}"/>
    <hyperlink ref="J530" location="A125570224W" display="A125570224W" xr:uid="{E4DE4580-F56E-42C7-897F-3B457BCDB198}"/>
    <hyperlink ref="K418" location="A125550568C" display="A125550568C" xr:uid="{0DEC80D4-12C9-43B8-9C1A-8E1E5A815624}"/>
    <hyperlink ref="K474" location="A125578648W" display="A125578648W" xr:uid="{1F426B6A-CDB6-4088-B796-F533AA797DE3}"/>
    <hyperlink ref="K530" location="A125564608V" display="A125564608V" xr:uid="{A425AB4D-48E7-4886-B3E6-DDB86364566F}"/>
    <hyperlink ref="L418" location="A125558992K" display="A125558992K" xr:uid="{10C45C1F-3E6B-44F1-90BC-827591361D3D}"/>
    <hyperlink ref="L474" location="A125587072K" display="A125587072K" xr:uid="{A9AEF817-BB8C-4960-9766-DC4AB0561EEC}"/>
    <hyperlink ref="L530" location="A125573032J" display="A125573032J" xr:uid="{BF0A61E3-AB58-4D21-B71F-5AE6CEEB480C}"/>
    <hyperlink ref="M418" location="A125561800R" display="A125561800R" xr:uid="{6938964F-0702-46EE-9294-D8DC36BC7CE6}"/>
    <hyperlink ref="M474" location="A125589880V" display="A125589880V" xr:uid="{CC7D4B52-09B2-4B39-9611-13A7A44C0CA2}"/>
    <hyperlink ref="M530" location="A125575840T" display="A125575840T" xr:uid="{0C4472CE-D904-41C4-A573-3B1EF8E77363}"/>
    <hyperlink ref="O418" location="A125553377T" display="A125553377T" xr:uid="{647AAC3F-D539-4F7C-96F6-55C4D0D22525}"/>
    <hyperlink ref="O474" location="A125581457R" display="A125581457R" xr:uid="{AE927B64-BF07-43AE-B3F3-25218E757CB4}"/>
    <hyperlink ref="O530" location="A125567417J" display="A125567417J" xr:uid="{B0187AE2-4498-4A4F-842F-84CC53E8486B}"/>
    <hyperlink ref="N419" location="A125553384R" display="A125553384R" xr:uid="{D5236662-E70F-47A0-B139-8128FBE60BB0}"/>
    <hyperlink ref="N475" location="A125581464L" display="A125581464L" xr:uid="{7A240C45-2535-434F-85D9-88B726F99953}"/>
    <hyperlink ref="N531" location="A125567424F" display="A125567424F" xr:uid="{F148727B-7360-4A65-8350-C31BD3A2D0C5}"/>
    <hyperlink ref="J419" location="A125556192A" display="A125556192A" xr:uid="{976E9CCB-CF8B-46E2-BD4D-4E2D752C38DE}"/>
    <hyperlink ref="J475" location="A125584272X" display="A125584272X" xr:uid="{F24AC9C0-659B-47F2-B421-AB9D56D991FF}"/>
    <hyperlink ref="J531" location="A125570232W" display="A125570232W" xr:uid="{086BF22A-73BA-4B81-839F-AC810385364B}"/>
    <hyperlink ref="K419" location="A125550576C" display="A125550576C" xr:uid="{F826E09C-BA27-4502-9368-BE16FB53B794}"/>
    <hyperlink ref="K475" location="A125578656W" display="A125578656W" xr:uid="{FB825498-D658-4808-8D58-D75609119926}"/>
    <hyperlink ref="K531" location="A125564616V" display="A125564616V" xr:uid="{E47E91B0-1327-4F57-83F5-654917454734}"/>
    <hyperlink ref="L419" location="A125559000A" display="A125559000A" xr:uid="{99862F36-D8A9-47A7-9EC1-1425472586B2}"/>
    <hyperlink ref="L475" location="A125587080K" display="A125587080K" xr:uid="{55E0588D-0822-4F20-B48C-C0BAAED63654}"/>
    <hyperlink ref="L531" location="A125573040J" display="A125573040J" xr:uid="{A6BD9B67-02C0-455F-BB91-74E850E5263D}"/>
    <hyperlink ref="M419" location="A125561808J" display="A125561808J" xr:uid="{FBC28CB5-546C-4147-9DD3-D7E9B57D15DD}"/>
    <hyperlink ref="M475" location="A125589888L" display="A125589888L" xr:uid="{3F4F3AF4-4241-46FE-A82F-1AF539439532}"/>
    <hyperlink ref="M531" location="A125575848K" display="A125575848K" xr:uid="{FD246653-C01C-4CF1-A0E1-B863E305A426}"/>
    <hyperlink ref="O419" location="A125553385T" display="A125553385T" xr:uid="{5F095502-E8C5-44D4-AC6D-73D2159F107E}"/>
    <hyperlink ref="O475" location="A125581465R" display="A125581465R" xr:uid="{53DDF593-5DD8-4725-ACA9-6C6DE486ECF5}"/>
    <hyperlink ref="O531" location="A125567425J" display="A125567425J" xr:uid="{8A8182FD-F359-4654-8743-230DFDDA0A07}"/>
    <hyperlink ref="N420" location="A125553216C" display="A125553216C" xr:uid="{D9E71BEE-C73E-4620-BEE1-44C205A1794F}"/>
    <hyperlink ref="N476" location="A125581296L" display="A125581296L" xr:uid="{A4EF1D63-F175-42A0-9083-D4733D83E50D}"/>
    <hyperlink ref="N532" location="A125567256F" display="A125567256F" xr:uid="{CA3F544A-AB07-4380-A95D-CD53E544DC48}"/>
    <hyperlink ref="J420" location="A125556024R" display="A125556024R" xr:uid="{F2AF5FC7-49B2-4B9F-AA6F-8575EAE13934}"/>
    <hyperlink ref="J476" location="A125584104L" display="A125584104L" xr:uid="{AA9F5F5C-C760-4D4D-BB58-4BA0C05B77BD}"/>
    <hyperlink ref="J532" location="A125570064W" display="A125570064W" xr:uid="{76061B1B-4FA5-4A15-A29A-7BC3CC9F40ED}"/>
    <hyperlink ref="K420" location="A125550408T" display="A125550408T" xr:uid="{B9D3E48C-EFD5-4118-B8CB-F3BB7E958822}"/>
    <hyperlink ref="K476" location="A125578488W" display="A125578488W" xr:uid="{DDA4BDBB-F828-4450-84F3-CCA341A578A1}"/>
    <hyperlink ref="K532" location="A125564448V" display="A125564448V" xr:uid="{86CBCBD0-A621-496A-88B3-BF35EBDE3943}"/>
    <hyperlink ref="L420" location="A125558832X" display="A125558832X" xr:uid="{3677376E-7881-498B-A8D6-89B2C810A03A}"/>
    <hyperlink ref="L476" location="A125586912W" display="A125586912W" xr:uid="{648790EA-6C06-4AC4-B333-7CA403FAFF8E}"/>
    <hyperlink ref="L532" location="A125572872F" display="A125572872F" xr:uid="{5629FDFF-AD48-49ED-AD8E-6DCA93CFE445}"/>
    <hyperlink ref="M420" location="A125561640R" display="A125561640R" xr:uid="{94BA2B2B-0340-4DAC-A1C9-AE875EEB1522}"/>
    <hyperlink ref="M476" location="A125589720J" display="A125589720J" xr:uid="{FF209773-9B80-4713-87F9-20C96EED4CEB}"/>
    <hyperlink ref="M532" location="A125575680T" display="A125575680T" xr:uid="{B1651540-B6FC-4CD8-A271-D9032281F84E}"/>
    <hyperlink ref="O420" location="A125553217F" display="A125553217F" xr:uid="{00ADF497-EB60-4F35-B8FE-1A3A4BCDDBF3}"/>
    <hyperlink ref="O476" location="A125581297R" display="A125581297R" xr:uid="{FE5D5E9B-9F3C-4060-94C4-18B7DD7CC151}"/>
    <hyperlink ref="O532" location="A125567257J" display="A125567257J" xr:uid="{ABC708C7-F5D8-4E77-925D-56046359C0F9}"/>
    <hyperlink ref="N422" location="A125553184W" display="A125553184W" xr:uid="{EE158EE6-99EE-4FAC-B8AF-B536A2E74D94}"/>
    <hyperlink ref="N478" location="A125581264V" display="A125581264V" xr:uid="{7A9C82BB-52E2-454E-8AD5-CD4B09A04A0C}"/>
    <hyperlink ref="N534" location="A125567224L" display="A125567224L" xr:uid="{972CA2E8-02D6-44A3-96EF-A49E2E829435}"/>
    <hyperlink ref="J422" location="A125555992F" display="A125555992F" xr:uid="{8EE659E3-21C6-4420-A0B5-694200F7DAD0}"/>
    <hyperlink ref="J478" location="A125584072F" display="A125584072F" xr:uid="{12BAEF9A-D7F9-4680-BC51-856D23711DC8}"/>
    <hyperlink ref="J534" location="A125570032C" display="A125570032C" xr:uid="{FF29C1E6-85A5-46DE-8AF1-7E84703B245A}"/>
    <hyperlink ref="K422" location="A125550376K" display="A125550376K" xr:uid="{FFFD2CFC-A884-4C17-8673-F03877C6742B}"/>
    <hyperlink ref="K478" location="A125578456C" display="A125578456C" xr:uid="{B092E6D5-A491-4D34-8E08-976A71ABEAB5}"/>
    <hyperlink ref="K534" location="A125564416A" display="A125564416A" xr:uid="{71A23394-FE35-48E0-924E-EA7456CA9949}"/>
    <hyperlink ref="L422" location="A125558800F" display="A125558800F" xr:uid="{06F37BF1-9150-402F-8E82-6109E4F14291}"/>
    <hyperlink ref="L478" location="A125586880R" display="A125586880R" xr:uid="{41CB2949-5530-4FC3-AE6A-79B7778D9000}"/>
    <hyperlink ref="L534" location="A125572840L" display="A125572840L" xr:uid="{C2DFB730-9DC6-49E0-8296-2DC0A977061E}"/>
    <hyperlink ref="M422" location="A125561608R" display="A125561608R" xr:uid="{E9CCD6AA-B989-4F5A-B360-F437AD5D873A}"/>
    <hyperlink ref="M478" location="A125589688V" display="A125589688V" xr:uid="{FBBD3360-9CFD-4D45-B593-C7B196D7A7BC}"/>
    <hyperlink ref="M534" location="A125575648T" display="A125575648T" xr:uid="{46958240-1AA3-41DF-BE67-A648CFE45E3E}"/>
    <hyperlink ref="O422" location="A125553185X" display="A125553185X" xr:uid="{17251235-D9B5-487B-9F05-68682A7AC63F}"/>
    <hyperlink ref="O478" location="A125581265W" display="A125581265W" xr:uid="{19BFD65F-1437-4F40-81FE-26F4946ECDE2}"/>
    <hyperlink ref="O534" location="A125567225R" display="A125567225R" xr:uid="{0632E23F-9DDF-466D-9C53-38FB4475434B}"/>
    <hyperlink ref="N423" location="A125553256W" display="A125553256W" xr:uid="{C59332C6-1A27-43A9-B130-0F7057951FF2}"/>
    <hyperlink ref="N479" location="A125581336V" display="A125581336V" xr:uid="{3A0DE453-7831-462E-A44A-722BDA14A991}"/>
    <hyperlink ref="N535" location="A125567296X" display="A125567296X" xr:uid="{F0A57998-C735-4048-949D-A9696027AD19}"/>
    <hyperlink ref="J423" location="A125556064J" display="A125556064J" xr:uid="{62489D15-1875-43A2-96EF-159E5BA4C14E}"/>
    <hyperlink ref="J479" location="A125584144F" display="A125584144F" xr:uid="{5110901F-2257-45B1-985B-12F539681A37}"/>
    <hyperlink ref="J535" location="A125570104C" display="A125570104C" xr:uid="{F3F62C60-9415-478E-9B98-AE467348D479}"/>
    <hyperlink ref="K423" location="A125550448K" display="A125550448K" xr:uid="{4776D542-345B-472A-B28C-E14CC8520D27}"/>
    <hyperlink ref="K479" location="A125578528C" display="A125578528C" xr:uid="{B1CBD7FB-7824-4190-92C5-F1A945B45C11}"/>
    <hyperlink ref="K535" location="A125564488L" display="A125564488L" xr:uid="{760EB8B3-5343-4DE8-BC13-46863699E6F7}"/>
    <hyperlink ref="L423" location="A125558872T" display="A125558872T" xr:uid="{03CC92DF-6999-4A22-82CE-47C50E8543DD}"/>
    <hyperlink ref="L479" location="A125586952R" display="A125586952R" xr:uid="{8AC4FE96-0DE5-4956-831F-DD64FDF4B9F0}"/>
    <hyperlink ref="L535" location="A125572912L" display="A125572912L" xr:uid="{77361808-B7DB-4EE3-81C4-E9D313875999}"/>
    <hyperlink ref="M423" location="A125561680J" display="A125561680J" xr:uid="{76E034E9-07D0-458E-9C4A-85E5086C3018}"/>
    <hyperlink ref="M479" location="A125589760A" display="A125589760A" xr:uid="{ABED742F-35F6-4740-9FC1-0DD3209C86F7}"/>
    <hyperlink ref="M535" location="A125575720X" display="A125575720X" xr:uid="{25B8F102-7A4F-41E0-A1AB-625258B5C5E5}"/>
    <hyperlink ref="O423" location="A125553257X" display="A125553257X" xr:uid="{BB670656-298A-41DA-A454-8CB690B87FD8}"/>
    <hyperlink ref="O479" location="A125581337W" display="A125581337W" xr:uid="{07A4D734-8946-4802-859A-7317EABBCED6}"/>
    <hyperlink ref="O535" location="A125567297A" display="A125567297A" xr:uid="{2F7FF275-3EA6-4953-AAE2-2B282988B1C8}"/>
    <hyperlink ref="N425" location="A125553208C" display="A125553208C" xr:uid="{F313FE69-E63B-4480-AF2F-50E4E8B4EF07}"/>
    <hyperlink ref="N481" location="A125581288L" display="A125581288L" xr:uid="{6F4BCEAA-4F0C-4C1D-B8C5-44A383BBD4A7}"/>
    <hyperlink ref="N537" location="A125567248F" display="A125567248F" xr:uid="{72CA2054-AA3C-4B5C-A020-84A577802F6B}"/>
    <hyperlink ref="J425" location="A125556016R" display="A125556016R" xr:uid="{219A6A71-206F-4C11-9209-1DA05A7CB8DE}"/>
    <hyperlink ref="J481" location="A125584096X" display="A125584096X" xr:uid="{886CFE85-10CC-4830-BCEC-07005CF1B031}"/>
    <hyperlink ref="J537" location="A125570056W" display="A125570056W" xr:uid="{D1307B12-4401-4883-A690-10E1EA4AAE00}"/>
    <hyperlink ref="K425" location="A125550400X" display="A125550400X" xr:uid="{B586C4AC-0DBD-4395-A4FA-78ABFD439938}"/>
    <hyperlink ref="K481" location="A125578480C" display="A125578480C" xr:uid="{9C1F7F35-F89A-4876-8798-1266B04BA63C}"/>
    <hyperlink ref="K537" location="A125564440A" display="A125564440A" xr:uid="{41D18FBB-D707-4AEA-B055-4D23086F0169}"/>
    <hyperlink ref="L425" location="A125558824X" display="A125558824X" xr:uid="{9047EA6C-BF13-4305-B4CF-D2A9F6891905}"/>
    <hyperlink ref="L481" location="A125586904W" display="A125586904W" xr:uid="{A1BDDA7D-4638-45D3-BC46-D66FCE7FD0B6}"/>
    <hyperlink ref="L537" location="A125572864F" display="A125572864F" xr:uid="{2E83AE8D-1777-4A29-9C81-8B0ADBE7EA7F}"/>
    <hyperlink ref="M425" location="A125561632R" display="A125561632R" xr:uid="{A8ABDC29-9E45-4179-9338-29096067A5F2}"/>
    <hyperlink ref="M481" location="A125589712J" display="A125589712J" xr:uid="{80DEBC9B-C531-4826-B5C0-A99F1B0031D7}"/>
    <hyperlink ref="M537" location="A125575672T" display="A125575672T" xr:uid="{56705D8C-A31E-4FB1-9DC5-BE69BA9D9F9B}"/>
    <hyperlink ref="O425" location="A125553209F" display="A125553209F" xr:uid="{3C86F8A4-7304-4983-BE85-FC8E6B12175A}"/>
    <hyperlink ref="O481" location="A125581289R" display="A125581289R" xr:uid="{893BB18F-A86E-48F7-8879-C23EA82E3B4A}"/>
    <hyperlink ref="O537" location="A125567249J" display="A125567249J" xr:uid="{4378E328-86F8-4D82-924D-23FF080687A3}"/>
    <hyperlink ref="N426" location="A125553264W" display="A125553264W" xr:uid="{4AD6FEBD-2F43-4AE2-90E8-0B85C3125348}"/>
    <hyperlink ref="N482" location="A125581344V" display="A125581344V" xr:uid="{E76F41D3-4FD2-4534-9923-16C694F57BE6}"/>
    <hyperlink ref="N538" location="A125567304L" display="A125567304L" xr:uid="{802A6A01-7D95-4941-A07E-7182C1BBB4F1}"/>
    <hyperlink ref="J426" location="A125556072J" display="A125556072J" xr:uid="{8348B4DD-70EA-4332-85B1-EE8DAE3E5451}"/>
    <hyperlink ref="J482" location="A125584152F" display="A125584152F" xr:uid="{13EAE6A8-0059-4227-A3AB-43F6C874C179}"/>
    <hyperlink ref="J538" location="A125570112C" display="A125570112C" xr:uid="{40EE1741-7238-4C77-BA7A-07E829B5DDAD}"/>
    <hyperlink ref="K426" location="A125550456K" display="A125550456K" xr:uid="{0FA79A3A-9420-4076-B52A-0787BB23A562}"/>
    <hyperlink ref="K482" location="A125578536C" display="A125578536C" xr:uid="{A2897DBE-CB6C-4651-B855-B30C3323E683}"/>
    <hyperlink ref="K538" location="A125564496L" display="A125564496L" xr:uid="{72B9093C-DEEC-4D35-BEC8-3845CD7C5DE9}"/>
    <hyperlink ref="L426" location="A125558880T" display="A125558880T" xr:uid="{60FD98D7-C331-4006-BE44-92D097E45B4F}"/>
    <hyperlink ref="L482" location="A125586960R" display="A125586960R" xr:uid="{6E4B0026-AF73-4ABF-B228-CC2E8BF9771A}"/>
    <hyperlink ref="L538" location="A125572920L" display="A125572920L" xr:uid="{BF57D7A3-C7AC-4D88-A383-7859F9879798}"/>
    <hyperlink ref="M426" location="A125561688A" display="A125561688A" xr:uid="{63592BEC-5AE5-45E3-980F-4ACC733ECAF0}"/>
    <hyperlink ref="M482" location="A125589768V" display="A125589768V" xr:uid="{98EE7233-D7A5-4467-A32F-B15D926B14AF}"/>
    <hyperlink ref="M538" location="A125575728T" display="A125575728T" xr:uid="{8AC33D2A-2F8A-48E6-AE8B-7E6347A882B6}"/>
    <hyperlink ref="O426" location="A125553265X" display="A125553265X" xr:uid="{E139733A-CD95-461F-A203-C6ED4BC9EA0A}"/>
    <hyperlink ref="O482" location="A125581345W" display="A125581345W" xr:uid="{F7B3982A-4A9A-48A8-9BA9-3BF2BA4B0523}"/>
    <hyperlink ref="O538" location="A125567305R" display="A125567305R" xr:uid="{0271630E-1488-48AA-AB80-1434F64B25C7}"/>
    <hyperlink ref="N427" location="A125553224C" display="A125553224C" xr:uid="{BB9CCDB9-B7A3-4BF5-A375-C3B5438B4C59}"/>
    <hyperlink ref="N483" location="A125581304A" display="A125581304A" xr:uid="{063B4196-DFE4-43C1-916B-3B7FD4E7B0C5}"/>
    <hyperlink ref="N539" location="A125567264F" display="A125567264F" xr:uid="{CE622212-B1FB-4A4E-A1A4-F46AF3048935}"/>
    <hyperlink ref="J427" location="A125556032R" display="A125556032R" xr:uid="{50663C62-61C3-493B-BE91-8E5D5EBAFE71}"/>
    <hyperlink ref="J483" location="A125584112L" display="A125584112L" xr:uid="{EBB0C61C-A5FC-4063-97E9-B6AEC20859D7}"/>
    <hyperlink ref="J539" location="A125570072W" display="A125570072W" xr:uid="{B297F20E-796B-4018-ACE8-7BC8D307417F}"/>
    <hyperlink ref="K427" location="A125550416T" display="A125550416T" xr:uid="{71975746-769C-4847-926F-0B2AD3D58241}"/>
    <hyperlink ref="K483" location="A125578496W" display="A125578496W" xr:uid="{CC77D732-B09D-46C3-BDD7-53064B4D9100}"/>
    <hyperlink ref="K539" location="A125564456V" display="A125564456V" xr:uid="{EB23FAEB-1CE0-48DB-8B6E-ED294112FB6F}"/>
    <hyperlink ref="L427" location="A125558840X" display="A125558840X" xr:uid="{8A1274C3-FA22-4666-AAC2-C745E7599C0C}"/>
    <hyperlink ref="L483" location="A125586920W" display="A125586920W" xr:uid="{FAF84971-98B8-40B7-8819-6B0B4616BF83}"/>
    <hyperlink ref="L539" location="A125572880F" display="A125572880F" xr:uid="{75449B00-C945-4473-BE1E-3D989124A53F}"/>
    <hyperlink ref="M427" location="A125561648J" display="A125561648J" xr:uid="{08B6AF2D-4DD3-410E-A764-EC96F7CB7B4F}"/>
    <hyperlink ref="M483" location="A125589728A" display="A125589728A" xr:uid="{A3B18EAF-AA5B-4786-B2A1-88A2F4C6F7B7}"/>
    <hyperlink ref="M539" location="A125575688K" display="A125575688K" xr:uid="{0F5C8855-C8CD-4201-955E-D1214FB7B107}"/>
    <hyperlink ref="O427" location="A125553225F" display="A125553225F" xr:uid="{225647B6-D7C6-48FA-A46F-A5640C21D7E4}"/>
    <hyperlink ref="O483" location="A125581305C" display="A125581305C" xr:uid="{BFBD9BC2-838C-4166-86FB-5FF73F6AFA41}"/>
    <hyperlink ref="O539" location="A125567265J" display="A125567265J" xr:uid="{653483F1-D9E1-4453-AEE8-E8310AB5DDC8}"/>
    <hyperlink ref="N428" location="A125553272W" display="A125553272W" xr:uid="{0399FC10-DFEE-460D-8274-0EADE1756B5C}"/>
    <hyperlink ref="N484" location="A125581352V" display="A125581352V" xr:uid="{B574FCD1-60D5-43C1-8999-1D32861BF280}"/>
    <hyperlink ref="N540" location="A125567312L" display="A125567312L" xr:uid="{250C89F0-ACE4-4EED-B614-2947F0DC6680}"/>
    <hyperlink ref="J428" location="A125556080J" display="A125556080J" xr:uid="{F01C001A-EB0C-4E7E-A844-577DA65C6441}"/>
    <hyperlink ref="J484" location="A125584160F" display="A125584160F" xr:uid="{AC231999-1C96-4EFE-851D-5A3CC5DCEF96}"/>
    <hyperlink ref="J540" location="A125570120C" display="A125570120C" xr:uid="{F19CF183-0D8A-4E98-848A-EBBC27E5B14C}"/>
    <hyperlink ref="K428" location="A125550464K" display="A125550464K" xr:uid="{A8E9063A-E9FD-4536-8D59-46EB2382B132}"/>
    <hyperlink ref="K484" location="A125578544C" display="A125578544C" xr:uid="{D58BBBF5-2874-4A77-9B79-15B517D33B28}"/>
    <hyperlink ref="K540" location="A125564504A" display="A125564504A" xr:uid="{860FF35D-4E73-4F04-AB65-50272CAABBB0}"/>
    <hyperlink ref="L428" location="A125558888K" display="A125558888K" xr:uid="{412D9FF2-E048-446C-B459-470FBD2FC55D}"/>
    <hyperlink ref="L484" location="A125586968J" display="A125586968J" xr:uid="{325E3C2E-893C-47AA-B549-DF26207EB9A9}"/>
    <hyperlink ref="L540" location="A125572928F" display="A125572928F" xr:uid="{77F2A5A1-4328-42B2-8AB1-8B43012732B2}"/>
    <hyperlink ref="M428" location="A125561696A" display="A125561696A" xr:uid="{6F58308E-8B6E-4027-BE50-33167B953D83}"/>
    <hyperlink ref="M484" location="A125589776V" display="A125589776V" xr:uid="{5E69A546-92EE-4048-A1AA-6EDD8D8DBDAF}"/>
    <hyperlink ref="M540" location="A125575736T" display="A125575736T" xr:uid="{7A8E0A59-FC13-4A5E-A6F2-AD43599A3394}"/>
    <hyperlink ref="O428" location="A125553273X" display="A125553273X" xr:uid="{989D429A-3C43-41CD-B53B-2D1281ADBE09}"/>
    <hyperlink ref="O484" location="A125581353W" display="A125581353W" xr:uid="{1C11632E-61A2-4D5A-BB95-74C2252AC1EC}"/>
    <hyperlink ref="O540" location="A125567313R" display="A125567313R" xr:uid="{B8C889BE-33CC-4CDA-8569-0C0336F57F30}"/>
    <hyperlink ref="N430" location="A125553344W" display="A125553344W" xr:uid="{6AB8F366-AAF4-4D44-83C5-566ADBE85129}"/>
    <hyperlink ref="N486" location="A125581424V" display="A125581424V" xr:uid="{73C39D45-6C30-4C65-9F64-41684514D9DD}"/>
    <hyperlink ref="N542" location="A125567384X" display="A125567384X" xr:uid="{DF8044AC-482A-46CC-B40A-E08EA2FCBF69}"/>
    <hyperlink ref="J430" location="A125556152J" display="A125556152J" xr:uid="{1B61FB7B-E7DE-4C4F-A202-5EB412816712}"/>
    <hyperlink ref="J486" location="A125584232F" display="A125584232F" xr:uid="{2D4F87CB-6BB7-4FDD-B532-C3F2D4081886}"/>
    <hyperlink ref="J542" location="A125570192R" display="A125570192R" xr:uid="{D2720F9E-AAB7-47EB-8DB1-BA4D06929003}"/>
    <hyperlink ref="K430" location="A125550536K" display="A125550536K" xr:uid="{0256B31B-E847-4082-9BA0-58F26585A8F6}"/>
    <hyperlink ref="K486" location="A125578616C" display="A125578616C" xr:uid="{2E00DCDF-EA65-4A44-91EC-B4E47E7CF08C}"/>
    <hyperlink ref="K542" location="A125564576L" display="A125564576L" xr:uid="{56743B99-85D1-40E3-92D9-70928B7A40DE}"/>
    <hyperlink ref="L430" location="A125558960T" display="A125558960T" xr:uid="{97B6C912-1EF5-4415-8F82-1160D872A6A5}"/>
    <hyperlink ref="L486" location="A125587040T" display="A125587040T" xr:uid="{0B1F249B-8285-4BE2-9621-76A802F04986}"/>
    <hyperlink ref="L542" location="A125573000R" display="A125573000R" xr:uid="{FE04262C-7B0B-4142-BC86-D2EA80125F06}"/>
    <hyperlink ref="M430" location="A125561768A" display="A125561768A" xr:uid="{4B92CC4D-5010-4069-A268-84880116C72D}"/>
    <hyperlink ref="M486" location="A125589848V" display="A125589848V" xr:uid="{F9684EEE-486E-4926-A52C-121196F03FE7}"/>
    <hyperlink ref="M542" location="A125575808T" display="A125575808T" xr:uid="{D3C4F27B-AF7B-48B0-93EE-FCFA2FEFC777}"/>
    <hyperlink ref="O430" location="A125553345X" display="A125553345X" xr:uid="{0204BAB6-74F4-4DAC-A1B6-6423D98B7A2A}"/>
    <hyperlink ref="O486" location="A125581425W" display="A125581425W" xr:uid="{D3E99D97-6EA0-46EC-912F-123B09C95D42}"/>
    <hyperlink ref="O542" location="A125567385A" display="A125567385A" xr:uid="{7039304C-6D75-4DCB-BC2C-4C9910A7ABCC}"/>
    <hyperlink ref="N431" location="A125553280W" display="A125553280W" xr:uid="{FA02D5E1-FBF5-44F9-8912-D20B1E5CA5A3}"/>
    <hyperlink ref="N487" location="A125581360V" display="A125581360V" xr:uid="{382EA0B3-B81A-4887-8E38-EE494EDAAF19}"/>
    <hyperlink ref="N543" location="A125567320L" display="A125567320L" xr:uid="{9C049E4A-70C6-4F36-8B1D-159208AD15E0}"/>
    <hyperlink ref="J431" location="A125556088A" display="A125556088A" xr:uid="{0696461B-B0E7-4315-83AB-38E361DE3A7C}"/>
    <hyperlink ref="J487" location="A125584168X" display="A125584168X" xr:uid="{AEE99F58-39D9-4E8C-B6A8-9D08E351D417}"/>
    <hyperlink ref="J543" location="A125570128W" display="A125570128W" xr:uid="{34D70255-631B-470E-86CD-AE121ADEF471}"/>
    <hyperlink ref="K431" location="A125550472K" display="A125550472K" xr:uid="{5A2FE13F-96BC-4CAB-AD87-7FCCF4B1BE86}"/>
    <hyperlink ref="K487" location="A125578552C" display="A125578552C" xr:uid="{0D01D224-5A52-439F-B3A7-3385E0FF7115}"/>
    <hyperlink ref="K543" location="A125564512A" display="A125564512A" xr:uid="{87160C8A-5C43-479E-9AC8-AF6D32E22751}"/>
    <hyperlink ref="L431" location="A125558896K" display="A125558896K" xr:uid="{13BF89B3-094B-4E09-8D01-43798E987A48}"/>
    <hyperlink ref="L487" location="A125586976J" display="A125586976J" xr:uid="{473AF335-0379-4697-BEDF-98C60D958296}"/>
    <hyperlink ref="L543" location="A125572936F" display="A125572936F" xr:uid="{F20302A2-4775-4D64-A7FF-CE0EAC6CABFC}"/>
    <hyperlink ref="M431" location="A125561704R" display="A125561704R" xr:uid="{5C4D552D-25B0-4851-BA73-BB56D0289CF7}"/>
    <hyperlink ref="M487" location="A125589784V" display="A125589784V" xr:uid="{7B3885CA-1575-4445-9F62-C8742E43E6D8}"/>
    <hyperlink ref="M543" location="A125575744T" display="A125575744T" xr:uid="{B3D5F808-95D9-4577-BC83-9C0FADE5E658}"/>
    <hyperlink ref="O431" location="A125553281X" display="A125553281X" xr:uid="{A4D1080B-293A-4154-9730-3929BAF928E1}"/>
    <hyperlink ref="O487" location="A125581361W" display="A125581361W" xr:uid="{AA3158B1-3380-4A27-8942-39A8D7AC5D90}"/>
    <hyperlink ref="O543" location="A125567321R" display="A125567321R" xr:uid="{D15E20D7-12FF-463F-A6EC-8E297BF340CF}"/>
    <hyperlink ref="N432" location="A125553232C" display="A125553232C" xr:uid="{6B9D33BC-4102-45DE-AF67-8A2F3F7AE094}"/>
    <hyperlink ref="N488" location="A125581312A" display="A125581312A" xr:uid="{A873867A-2B25-49A6-AC24-331C41C8ABDD}"/>
    <hyperlink ref="N544" location="A125567272F" display="A125567272F" xr:uid="{8209DBC5-4581-4D35-B806-C12BB53D8B19}"/>
    <hyperlink ref="J432" location="A125556040R" display="A125556040R" xr:uid="{CEF2B918-4657-4668-8648-C1FCB15438D3}"/>
    <hyperlink ref="J488" location="A125584120L" display="A125584120L" xr:uid="{D4B7BBCF-D11A-4D86-80B7-6100F0776680}"/>
    <hyperlink ref="J544" location="A125570080W" display="A125570080W" xr:uid="{5A409AB9-E32B-4D66-AC8F-0C8150FF6499}"/>
    <hyperlink ref="K432" location="A125550424T" display="A125550424T" xr:uid="{DE5AAF1A-E817-4EB2-BDC4-9E531C92D56C}"/>
    <hyperlink ref="K488" location="A125578504K" display="A125578504K" xr:uid="{3D23C4E4-BFBD-4506-A112-68C218C168F1}"/>
    <hyperlink ref="K544" location="A125564464V" display="A125564464V" xr:uid="{4167FB82-EA26-44EC-BF76-3FFC4D9C1F08}"/>
    <hyperlink ref="L432" location="A125558848T" display="A125558848T" xr:uid="{30C7027B-D0BD-4327-9110-FAC6AB7E4E62}"/>
    <hyperlink ref="L488" location="A125586928R" display="A125586928R" xr:uid="{D3009286-1A39-4F2F-B3E5-2F76765A0B4C}"/>
    <hyperlink ref="L544" location="A125572888X" display="A125572888X" xr:uid="{41E70204-D0F5-4986-B699-2BE2E3965702}"/>
    <hyperlink ref="M432" location="A125561656J" display="A125561656J" xr:uid="{2438A442-4082-406A-8D82-E04960EB075C}"/>
    <hyperlink ref="M488" location="A125589736A" display="A125589736A" xr:uid="{97BFB5DD-D7E6-4740-AD4F-08B1822A3256}"/>
    <hyperlink ref="M544" location="A125575696K" display="A125575696K" xr:uid="{6C58C17E-8E98-47B2-A3F0-717D8CB1D20A}"/>
    <hyperlink ref="O432" location="A125553233F" display="A125553233F" xr:uid="{50D31C0B-B6B9-4CA5-AAF5-8278D5716D69}"/>
    <hyperlink ref="O488" location="A125581313C" display="A125581313C" xr:uid="{E20BAADD-A2FF-4897-9F3D-24B44E875BEC}"/>
    <hyperlink ref="O544" location="A125567273J" display="A125567273J" xr:uid="{DE11581E-2871-4F7B-A8AE-8D32D1D10623}"/>
    <hyperlink ref="N433" location="A125553392R" display="A125553392R" xr:uid="{89E2BC42-E578-416A-9D25-DF5118942016}"/>
    <hyperlink ref="N489" location="A125581472L" display="A125581472L" xr:uid="{2CC0B506-0A80-415D-98E5-E61DFD5D541D}"/>
    <hyperlink ref="N545" location="A125567432F" display="A125567432F" xr:uid="{52A9A647-1D29-4FAB-890D-C9784263ED43}"/>
    <hyperlink ref="J433" location="A125556200R" display="A125556200R" xr:uid="{247FEFB7-C7BC-4CC7-AE2B-933C425C3685}"/>
    <hyperlink ref="J489" location="A125584280X" display="A125584280X" xr:uid="{3CE209D2-D6EF-43A9-A9BB-47F0DA89CB44}"/>
    <hyperlink ref="J545" location="A125570240W" display="A125570240W" xr:uid="{F950A1F6-65DC-4C83-958F-710E0034770B}"/>
    <hyperlink ref="K433" location="A125550584C" display="A125550584C" xr:uid="{41C3B3AE-B20B-4D5B-B30D-41295E65911D}"/>
    <hyperlink ref="K489" location="A125578664W" display="A125578664W" xr:uid="{06C27E95-EDF4-4E64-A5EE-A3CBC3C8502A}"/>
    <hyperlink ref="K545" location="A125564624V" display="A125564624V" xr:uid="{E6D8F989-C348-4D1B-B09D-B4F92C87B90C}"/>
    <hyperlink ref="L433" location="A125559008V" display="A125559008V" xr:uid="{ED26EC41-49D1-4BE9-9671-2C12A9517C52}"/>
    <hyperlink ref="L489" location="A125587088C" display="A125587088C" xr:uid="{62474F17-FE0B-4B0E-9A61-1D0B2912A4D0}"/>
    <hyperlink ref="L545" location="A125573048A" display="A125573048A" xr:uid="{D90A26E9-B36F-4F0C-A5C1-75F7C9FF642D}"/>
    <hyperlink ref="M433" location="A125561816J" display="A125561816J" xr:uid="{F6AF59D4-BA75-4B6E-9ED5-CBCB68080DEE}"/>
    <hyperlink ref="M489" location="A125589896L" display="A125589896L" xr:uid="{088A54D3-4B5B-4077-8773-4E9E735A394B}"/>
    <hyperlink ref="M545" location="A125575856K" display="A125575856K" xr:uid="{B782BF14-CB30-4D18-9387-A033F4D5600E}"/>
    <hyperlink ref="O433" location="A125553393T" display="A125553393T" xr:uid="{054FD822-18C9-40A1-8519-01A0F4D991CD}"/>
    <hyperlink ref="O489" location="A125581473R" display="A125581473R" xr:uid="{FD550A87-F7BD-434A-91A3-D544BC2702CB}"/>
    <hyperlink ref="O545" location="A125567433J" display="A125567433J" xr:uid="{25C22DD5-3051-4C7C-B0E2-21D7CA6A7211}"/>
    <hyperlink ref="N435" location="A125553352W" display="A125553352W" xr:uid="{7F8E3164-122C-4B41-B148-18ED843B7CF9}"/>
    <hyperlink ref="N491" location="A125581432V" display="A125581432V" xr:uid="{A42F311E-3FC1-4EDA-8182-08455ACC80F2}"/>
    <hyperlink ref="N547" location="A125567392X" display="A125567392X" xr:uid="{C66F393A-EBCB-4298-9DBD-260EA69CF9F3}"/>
    <hyperlink ref="J435" location="A125556160J" display="A125556160J" xr:uid="{A878E2E9-0D23-40CE-B482-B9B208C89063}"/>
    <hyperlink ref="J491" location="A125584240F" display="A125584240F" xr:uid="{3946875F-952A-43B1-9FCB-DDCF62A2C902}"/>
    <hyperlink ref="J547" location="A125570200C" display="A125570200C" xr:uid="{93D28752-E890-426C-943D-2D20E3C1DF26}"/>
    <hyperlink ref="K435" location="A125550544K" display="A125550544K" xr:uid="{637176EC-6809-43F0-817B-FA6A0191C9F9}"/>
    <hyperlink ref="K491" location="A125578624C" display="A125578624C" xr:uid="{6751F37B-7F78-43A9-B2F8-98F9FAF2AC6C}"/>
    <hyperlink ref="K547" location="A125564584L" display="A125564584L" xr:uid="{EBAB1E52-0FAA-45F9-842D-BAB69801BB38}"/>
    <hyperlink ref="L435" location="A125558968K" display="A125558968K" xr:uid="{91B9C400-CE9D-4723-BB3E-0B2E313FBEE1}"/>
    <hyperlink ref="L491" location="A125587048K" display="A125587048K" xr:uid="{61BF6095-874A-49E4-81FF-A07F0B75348F}"/>
    <hyperlink ref="L547" location="A125573008J" display="A125573008J" xr:uid="{47E27B04-9BDA-4DE1-B5E1-6C29408CDCE4}"/>
    <hyperlink ref="M435" location="A125561776A" display="A125561776A" xr:uid="{EC4E1D46-6AD1-4FBA-835B-536B2694A069}"/>
    <hyperlink ref="M491" location="A125589856V" display="A125589856V" xr:uid="{51510A5D-7CB1-4185-A7E9-28DF1B0630A3}"/>
    <hyperlink ref="M547" location="A125575816T" display="A125575816T" xr:uid="{33198D02-1E38-47B2-9E56-605C5FD79752}"/>
    <hyperlink ref="O435" location="A125553353X" display="A125553353X" xr:uid="{A9468115-F661-4D4D-8B59-9DAE21426662}"/>
    <hyperlink ref="O491" location="A125581433W" display="A125581433W" xr:uid="{A3788AFD-C176-43EB-B9C0-41C87F1D4C91}"/>
    <hyperlink ref="O547" location="A125567393A" display="A125567393A" xr:uid="{C693EC02-E3BE-4E9E-B9BA-908F6C5DA5E2}"/>
    <hyperlink ref="N436" location="A125553360W" display="A125553360W" xr:uid="{3BE0BC64-276E-4B03-A4A7-F7785C5339EC}"/>
    <hyperlink ref="N492" location="A125581440V" display="A125581440V" xr:uid="{8258D591-00B5-4367-A33D-A17A0CFE8F6A}"/>
    <hyperlink ref="N548" location="A125567400L" display="A125567400L" xr:uid="{C9346D19-94BD-4ED1-968D-CABE1DABB0CB}"/>
    <hyperlink ref="J436" location="A125556168A" display="A125556168A" xr:uid="{91D85F8F-A5D1-4341-804D-709090A39542}"/>
    <hyperlink ref="J492" location="A125584248X" display="A125584248X" xr:uid="{66F8975E-6B48-4159-9956-92DF7D4EAFA5}"/>
    <hyperlink ref="J548" location="A125570208W" display="A125570208W" xr:uid="{4092B0B3-F2C6-40A7-B7DD-0024A7E56D54}"/>
    <hyperlink ref="K436" location="A125550552K" display="A125550552K" xr:uid="{40D1ACB7-3CFE-4969-8881-C0975F0A42F7}"/>
    <hyperlink ref="K492" location="A125578632C" display="A125578632C" xr:uid="{22B5D1CD-2433-488B-8728-EF4186B45B11}"/>
    <hyperlink ref="K548" location="A125564592L" display="A125564592L" xr:uid="{03532480-1F66-483A-B00E-F4AA75556076}"/>
    <hyperlink ref="L436" location="A125558976K" display="A125558976K" xr:uid="{3E9B1128-A00A-4145-98B2-0349CC313A2C}"/>
    <hyperlink ref="L492" location="A125587056K" display="A125587056K" xr:uid="{488DA42A-9226-4FCE-BCB5-FC4C54BCE5B2}"/>
    <hyperlink ref="L548" location="A125573016J" display="A125573016J" xr:uid="{17D6178A-8F87-476E-B8A3-CFC391A01871}"/>
    <hyperlink ref="M436" location="A125561784A" display="A125561784A" xr:uid="{F9758626-DEF0-4181-981B-E2C84782BD9D}"/>
    <hyperlink ref="M492" location="A125589864V" display="A125589864V" xr:uid="{602FA0DD-7796-4FC8-979A-494D9C7D4087}"/>
    <hyperlink ref="M548" location="A125575824T" display="A125575824T" xr:uid="{4CFEBAEB-27E3-4906-8591-4650B04FDF67}"/>
    <hyperlink ref="O436" location="A125553361X" display="A125553361X" xr:uid="{5EB70F81-28E6-44E6-9E8B-3B61677A6EC6}"/>
    <hyperlink ref="O492" location="A125581441W" display="A125581441W" xr:uid="{762A335F-4971-48AE-B60A-5B85D5F272B5}"/>
    <hyperlink ref="O548" location="A125567401R" display="A125567401R" xr:uid="{C5161E44-5091-44BA-BE7D-6E5AD488274D}"/>
    <hyperlink ref="N437" location="A125553464R" display="A125553464R" xr:uid="{0C88F422-2CB2-4663-BFA6-0E8671F01503}"/>
    <hyperlink ref="N493" location="A125581544L" display="A125581544L" xr:uid="{4E3F429A-48DC-4F50-B9E3-C57580FC0224}"/>
    <hyperlink ref="N549" location="A125567504F" display="A125567504F" xr:uid="{53D70737-61EC-4B10-815A-7ECDC18F2870}"/>
    <hyperlink ref="J437" location="A125556272A" display="A125556272A" xr:uid="{E840DA85-F56F-45AD-87FE-1C10181EAEA0}"/>
    <hyperlink ref="J493" location="A125584352X" display="A125584352X" xr:uid="{56AFEA7E-F385-49BB-BF9B-0AFC11073C23}"/>
    <hyperlink ref="J549" location="A125570312W" display="A125570312W" xr:uid="{6D661870-46A7-49E0-AE56-96A23C492EF2}"/>
    <hyperlink ref="K437" location="A125550656C" display="A125550656C" xr:uid="{70ADF153-A630-428C-87F0-03179DC0D6AE}"/>
    <hyperlink ref="K493" location="A125578736W" display="A125578736W" xr:uid="{00D5ABEE-DEC3-4B6E-8520-F235B51FBCA6}"/>
    <hyperlink ref="K549" location="A125564696F" display="A125564696F" xr:uid="{378BEF49-8B41-4357-8BB4-8BB71CB3960F}"/>
    <hyperlink ref="L437" location="A125559080L" display="A125559080L" xr:uid="{1AC20223-B7D5-4F66-A7B8-38CA6B86422A}"/>
    <hyperlink ref="L493" location="A125587160K" display="A125587160K" xr:uid="{A704C2B3-B5AA-47BF-B9B2-7FD220700954}"/>
    <hyperlink ref="L549" location="A125573120J" display="A125573120J" xr:uid="{5EE85BA9-E996-457E-84C8-939A4F4DB3D8}"/>
    <hyperlink ref="M437" location="A125561888V" display="A125561888V" xr:uid="{64F5319D-8809-426D-A45C-EA2902170913}"/>
    <hyperlink ref="M493" location="A125589968L" display="A125589968L" xr:uid="{78E03F1E-8CD4-4BCD-A81D-D874BB212709}"/>
    <hyperlink ref="M549" location="A125575928K" display="A125575928K" xr:uid="{3D0F9172-B6E7-4126-AC00-C2E92DFF2151}"/>
    <hyperlink ref="O437" location="A125553465T" display="A125553465T" xr:uid="{80F52413-A3C8-4A56-9941-8E5CC55D8105}"/>
    <hyperlink ref="O493" location="A125581545R" display="A125581545R" xr:uid="{66167060-1219-4418-875B-AC4B97284B25}"/>
    <hyperlink ref="O549" location="A125567505J" display="A125567505J" xr:uid="{2EC7052F-608B-4041-BDA4-BF8D4CFCC505}"/>
    <hyperlink ref="T438" location="A125551944R" display="A125551944R" xr:uid="{A24EC7AD-052B-442E-BFA9-7737921C2E8A}"/>
    <hyperlink ref="T494" location="A125580024R" display="A125580024R" xr:uid="{37DC12F4-8AD6-476A-962A-530B058414D3}"/>
    <hyperlink ref="T550" location="A125565984T" display="A125565984T" xr:uid="{51374162-FFD1-4D00-B350-E852E061E1C7}"/>
    <hyperlink ref="P438" location="A125554752A" display="A125554752A" xr:uid="{D29A45E3-F08B-4177-B52A-6A7D3B10B413}"/>
    <hyperlink ref="P494" location="A125582832X" display="A125582832X" xr:uid="{6A26DEE6-97E5-4E5B-95AE-6DE13B06EB2B}"/>
    <hyperlink ref="P550" location="A125568792C" display="A125568792C" xr:uid="{B4F4D023-1E6F-4D1E-AC9D-048319E9B503}"/>
    <hyperlink ref="Q438" location="A125549136A" display="A125549136A" xr:uid="{363891A9-1299-41CD-9FD6-49C7D41A714C}"/>
    <hyperlink ref="Q494" location="A125577216X" display="A125577216X" xr:uid="{0D773DE3-F7D7-4FC7-A68A-4E976C522666}"/>
    <hyperlink ref="Q550" location="A125563176J" display="A125563176J" xr:uid="{69E7947C-FD37-4505-9BBF-B31780C419B9}"/>
    <hyperlink ref="R438" location="A125557560L" display="A125557560L" xr:uid="{039D13B2-D3A0-41D7-9712-F0251C023F04}"/>
    <hyperlink ref="R494" location="A125585640K" display="A125585640K" xr:uid="{8429B4F1-3EA6-4BEE-A1DB-B639FA6E32DF}"/>
    <hyperlink ref="R550" location="A125571600J" display="A125571600J" xr:uid="{B4E4836A-84F7-4BD8-883C-0E6F9B01F11C}"/>
    <hyperlink ref="S438" location="A125560368W" display="A125560368W" xr:uid="{C41A394D-3B60-45E7-AC39-0CA665353888}"/>
    <hyperlink ref="S494" location="A125588448R" display="A125588448R" xr:uid="{089BCAFA-50A2-4D48-9747-F7C2231A058C}"/>
    <hyperlink ref="S550" location="A125574408L" display="A125574408L" xr:uid="{4666B096-B941-4A31-B2D7-6DFD32D5D472}"/>
    <hyperlink ref="U438" location="A125551945T" display="A125551945T" xr:uid="{AADDA2F0-C96C-4BBD-AC5B-E395CC3E7063}"/>
    <hyperlink ref="U494" location="A125580025T" display="A125580025T" xr:uid="{EC40B515-AB72-4465-A1A2-A9258A00B911}"/>
    <hyperlink ref="U550" location="A125565985V" display="A125565985V" xr:uid="{9139347E-D469-4D44-8895-3335CC751091}"/>
    <hyperlink ref="T394" location="A125552152K" display="A125552152K" xr:uid="{952C8086-A1EB-4568-AA02-F328CB1A79D8}"/>
    <hyperlink ref="T450" location="A125580232J" display="A125580232J" xr:uid="{F22C268C-3036-44DE-A2BA-9E359B5B1E7C}"/>
    <hyperlink ref="T506" location="A125566192L" display="A125566192L" xr:uid="{38995374-94C3-41CA-AD42-4A24CA3F1DE8}"/>
    <hyperlink ref="P394" location="A125554960V" display="A125554960V" xr:uid="{CA5DD5A5-48C7-4D3D-9495-500515A04F33}"/>
    <hyperlink ref="P450" location="A125583040V" display="A125583040V" xr:uid="{D9BE4DEC-F8CC-427A-84D6-56A1E59E49E7}"/>
    <hyperlink ref="P506" location="A125569000L" display="A125569000L" xr:uid="{F9D42FAD-A376-479E-8284-FAF50655F90E}"/>
    <hyperlink ref="Q394" location="A125549344V" display="A125549344V" xr:uid="{745DC502-1178-4591-B201-1CEE5C469577}"/>
    <hyperlink ref="Q450" location="A125577424T" display="A125577424T" xr:uid="{2790E7E9-E850-46C1-831C-6EF92280661F}"/>
    <hyperlink ref="Q506" location="A125563384A" display="A125563384A" xr:uid="{23F40BCB-6501-4534-8D71-5F8D387C5ED1}"/>
    <hyperlink ref="R394" location="A125557768X" display="A125557768X" xr:uid="{124EF6D7-86EE-41D6-8D31-871C0B3B4DCF}"/>
    <hyperlink ref="R450" location="A125585848W" display="A125585848W" xr:uid="{2614DCA8-A4C3-447C-AFF5-AC7B388BD026}"/>
    <hyperlink ref="R506" location="A125571808V" display="A125571808V" xr:uid="{427377C2-138B-495E-9EAC-F7C1341C6306}"/>
    <hyperlink ref="S394" location="A125560576R" display="A125560576R" xr:uid="{27AF6419-B27A-4E62-9658-92044853A7F0}"/>
    <hyperlink ref="S450" location="A125588656J" display="A125588656J" xr:uid="{6D5D3BEA-90C9-4F4E-B250-3E9CD2888EF9}"/>
    <hyperlink ref="S506" location="A125574616F" display="A125574616F" xr:uid="{FF4A1BAE-F6F7-4AE7-83D5-995FF829C910}"/>
    <hyperlink ref="U394" location="A125552153L" display="A125552153L" xr:uid="{171A2FC2-C9E5-4C18-8B81-BFDAC8306D3F}"/>
    <hyperlink ref="U450" location="A125580233K" display="A125580233K" xr:uid="{47CAD4E7-3526-4055-B7A8-EB60A5FB3561}"/>
    <hyperlink ref="U506" location="A125566193R" display="A125566193R" xr:uid="{4BB8BCCB-B849-4CA6-A18F-B495ECF6270A}"/>
    <hyperlink ref="T395" location="A125552040T" display="A125552040T" xr:uid="{D0709896-B998-4530-83E0-467A9E2B7D98}"/>
    <hyperlink ref="T451" location="A125580120R" display="A125580120R" xr:uid="{3F396A90-5238-4C12-BED3-426AD53D33FF}"/>
    <hyperlink ref="T507" location="A125566080V" display="A125566080V" xr:uid="{75732262-263C-4F03-9C8D-A3931B0D43AF}"/>
    <hyperlink ref="P395" location="A125554848V" display="A125554848V" xr:uid="{928888F9-ACE2-48F7-9CE8-36089E3EB16D}"/>
    <hyperlink ref="P451" location="A125582928T" display="A125582928T" xr:uid="{5E60F775-3967-40AB-80D8-4E67C430174E}"/>
    <hyperlink ref="P507" location="A125568888W" display="A125568888W" xr:uid="{12BEB4A7-3589-4BBF-A2EB-B4EF53CBC26B}"/>
    <hyperlink ref="Q395" location="A125549232A" display="A125549232A" xr:uid="{A6032E82-671E-4B1B-BDE8-8B6A693B400C}"/>
    <hyperlink ref="Q451" location="A125577312X" display="A125577312X" xr:uid="{24DC99F4-18EA-4977-B8EB-8D409F6D702B}"/>
    <hyperlink ref="Q507" location="A125563272J" display="A125563272J" xr:uid="{310122D6-235E-4BEE-B3A8-B49F7A415404}"/>
    <hyperlink ref="R395" location="A125557656F" display="A125557656F" xr:uid="{B50FA906-F22C-48ED-86ED-8FC189563F34}"/>
    <hyperlink ref="R451" location="A125585736C" display="A125585736C" xr:uid="{1A2DBB06-2C87-40A5-B0CB-555AA1E6EF69}"/>
    <hyperlink ref="R507" location="A125571696L" display="A125571696L" xr:uid="{98B444CF-746C-4963-BB83-352FC0406640}"/>
    <hyperlink ref="S395" location="A125560464W" display="A125560464W" xr:uid="{233C128F-9598-4C6D-8CE7-9BD2853630D8}"/>
    <hyperlink ref="S451" location="A125588544R" display="A125588544R" xr:uid="{BFB8E663-0E00-486D-AFFE-C36B66F64112}"/>
    <hyperlink ref="S507" location="A125574504L" display="A125574504L" xr:uid="{50CBDA34-B21A-47E8-8CF6-E4DD3C4D6C56}"/>
    <hyperlink ref="U395" location="A125552041V" display="A125552041V" xr:uid="{D8B874B4-1F50-496C-B1D1-CE42CDB76B49}"/>
    <hyperlink ref="U451" location="A125580121T" display="A125580121T" xr:uid="{6E128235-582A-4314-BB6F-500832E4DC6F}"/>
    <hyperlink ref="U507" location="A125566081W" display="A125566081W" xr:uid="{49CEDAAF-56D7-4063-99DC-E7569D9CE2FB}"/>
    <hyperlink ref="T396" location="A125552160K" display="A125552160K" xr:uid="{94ABA2C4-C3FD-44E0-B504-998181ACAC2B}"/>
    <hyperlink ref="T452" location="A125580240J" display="A125580240J" xr:uid="{D32317B3-9AF1-45A3-A36E-EE1C03CA417F}"/>
    <hyperlink ref="T508" location="A125566200A" display="A125566200A" xr:uid="{FBE745E5-3798-46F5-ADA3-44B1153DAC45}"/>
    <hyperlink ref="P396" location="A125554968L" display="A125554968L" xr:uid="{1BD2A86B-3080-4C44-B471-8032D07B3043}"/>
    <hyperlink ref="P452" location="A125583048L" display="A125583048L" xr:uid="{5A4FECBE-800C-423F-88D9-0E7B025B8F08}"/>
    <hyperlink ref="P508" location="A125569008F" display="A125569008F" xr:uid="{A2F218D8-BA3A-4158-B3C2-D9BAA9989C6F}"/>
    <hyperlink ref="Q396" location="A125549352V" display="A125549352V" xr:uid="{3092176A-3BE7-405B-B3A3-27133C15750D}"/>
    <hyperlink ref="Q452" location="A125577432T" display="A125577432T" xr:uid="{911634CB-2FFA-4252-A57D-C7D7B7A9D8A0}"/>
    <hyperlink ref="Q508" location="A125563392A" display="A125563392A" xr:uid="{FA96056F-FFE0-4852-A345-D3A6F79CEFDF}"/>
    <hyperlink ref="R396" location="A125557776X" display="A125557776X" xr:uid="{138EE42D-2FC4-475F-A573-817B7BB0C4D4}"/>
    <hyperlink ref="R452" location="A125585856W" display="A125585856W" xr:uid="{B5A68122-617D-43CA-B282-DABBC592F8C8}"/>
    <hyperlink ref="R508" location="A125571816V" display="A125571816V" xr:uid="{D99EDD7B-87BA-4FF3-AE02-06F9CEDD0EF0}"/>
    <hyperlink ref="S396" location="A125560584R" display="A125560584R" xr:uid="{5A99CC0C-7357-4191-8D4B-887DDCA0E611}"/>
    <hyperlink ref="S452" location="A125588664J" display="A125588664J" xr:uid="{E5C32437-C42F-48E9-9038-534FD34B8100}"/>
    <hyperlink ref="S508" location="A125574624F" display="A125574624F" xr:uid="{BF4F1F39-ED0C-47C0-A744-2C8DA568B989}"/>
    <hyperlink ref="U396" location="A125552161L" display="A125552161L" xr:uid="{F0D9905C-5DF8-4876-A1C5-6BC422366E95}"/>
    <hyperlink ref="U452" location="A125580241K" display="A125580241K" xr:uid="{A6CF72CA-DD16-4D33-A929-098730A649DA}"/>
    <hyperlink ref="U508" location="A125566201C" display="A125566201C" xr:uid="{D937C024-E363-4543-AF4C-BF4A2A7E4AD0}"/>
    <hyperlink ref="T397" location="A125552168C" display="A125552168C" xr:uid="{947CF50F-A709-4632-AF28-199A8BF7214D}"/>
    <hyperlink ref="T453" location="A125580248A" display="A125580248A" xr:uid="{A15D85B7-00C1-453C-B37C-9081297BAEAE}"/>
    <hyperlink ref="T509" location="A125566208V" display="A125566208V" xr:uid="{242A83BA-753A-43FD-9D8A-C514A14FE656}"/>
    <hyperlink ref="P397" location="A125554976L" display="A125554976L" xr:uid="{B53EE3BD-ED5E-46A5-894A-5B0DB8B10D76}"/>
    <hyperlink ref="P453" location="A125583056L" display="A125583056L" xr:uid="{3CE89B07-5486-46E5-9391-DB38905BAEF9}"/>
    <hyperlink ref="P509" location="A125569016F" display="A125569016F" xr:uid="{9108E5EF-0FE0-4CEF-B37C-64C1F08AD0EE}"/>
    <hyperlink ref="Q397" location="A125549360V" display="A125549360V" xr:uid="{532637E8-9BD7-47E8-872E-10DCA19474C4}"/>
    <hyperlink ref="Q453" location="A125577440T" display="A125577440T" xr:uid="{A9CDAE52-3538-4F10-B308-D09993A2186F}"/>
    <hyperlink ref="Q509" location="A125563400R" display="A125563400R" xr:uid="{DC171486-6904-4C60-81EC-7D708CB0EA4D}"/>
    <hyperlink ref="R397" location="A125557784X" display="A125557784X" xr:uid="{DCECE721-79FE-4D57-BD07-6A22C3E45B55}"/>
    <hyperlink ref="R453" location="A125585864W" display="A125585864W" xr:uid="{21F1CB79-82A4-4B35-9391-0B3E5688391D}"/>
    <hyperlink ref="R509" location="A125571824V" display="A125571824V" xr:uid="{2069324D-2732-4AFA-919F-116C0A6DDD86}"/>
    <hyperlink ref="S397" location="A125560592R" display="A125560592R" xr:uid="{144F31DF-7BC8-4B4D-A5D9-F60605FDCBAD}"/>
    <hyperlink ref="S453" location="A125588672J" display="A125588672J" xr:uid="{F57F16EE-AC1E-42A0-98FB-50D92C13BC98}"/>
    <hyperlink ref="S509" location="A125574632F" display="A125574632F" xr:uid="{5BEAFE25-0017-4A97-8CB0-C23A448BF2A9}"/>
    <hyperlink ref="U397" location="A125552169F" display="A125552169F" xr:uid="{9A69B28C-EC11-4E69-9BB5-227FB5918AC3}"/>
    <hyperlink ref="U453" location="A125580249C" display="A125580249C" xr:uid="{FBDDE040-1413-43E2-B8B0-868E74840219}"/>
    <hyperlink ref="U509" location="A125566209W" display="A125566209W" xr:uid="{5F032C03-78CA-44EA-86C6-84F0D090653F}"/>
    <hyperlink ref="T398" location="A125552048K" display="A125552048K" xr:uid="{A5D44937-F377-4995-910F-43B2AC01789F}"/>
    <hyperlink ref="T454" location="A125580128J" display="A125580128J" xr:uid="{EC67FABA-80FE-440D-A49F-3F75596AD989}"/>
    <hyperlink ref="T510" location="A125566088L" display="A125566088L" xr:uid="{812A3C95-36CF-4587-848B-8F356212322A}"/>
    <hyperlink ref="P398" location="A125554856V" display="A125554856V" xr:uid="{C374B732-AB64-46E7-B328-4F7B97BF355C}"/>
    <hyperlink ref="P454" location="A125582936T" display="A125582936T" xr:uid="{173165BF-BF77-4926-BAF6-3D96253322BA}"/>
    <hyperlink ref="P510" location="A125568896W" display="A125568896W" xr:uid="{2652E54B-B76F-4D70-81E8-B4468E57215A}"/>
    <hyperlink ref="Q398" location="A125549240A" display="A125549240A" xr:uid="{3DE6555E-2FE6-4DFD-8A9E-DA13FEFC8988}"/>
    <hyperlink ref="Q454" location="A125577320X" display="A125577320X" xr:uid="{8E0706CE-9F72-40AD-AB7F-32F18CF657B5}"/>
    <hyperlink ref="Q510" location="A125563280J" display="A125563280J" xr:uid="{3EBEE1F2-2ED1-4590-B185-27415D923D9F}"/>
    <hyperlink ref="R398" location="A125557664F" display="A125557664F" xr:uid="{199AA242-A7B2-4108-892F-430972460D6E}"/>
    <hyperlink ref="R454" location="A125585744C" display="A125585744C" xr:uid="{7500408A-8684-4D1D-BD2F-EC99FD5D671E}"/>
    <hyperlink ref="R510" location="A125571704A" display="A125571704A" xr:uid="{17EE68B8-08C6-4C22-ABB6-B71565D416FA}"/>
    <hyperlink ref="S398" location="A125560472W" display="A125560472W" xr:uid="{BA4B7694-ADE2-467B-9D25-DB13AFB235E4}"/>
    <hyperlink ref="S454" location="A125588552R" display="A125588552R" xr:uid="{7C4EED0A-F3FC-488B-99B6-0C8F8563EF77}"/>
    <hyperlink ref="S510" location="A125574512L" display="A125574512L" xr:uid="{23643D17-3553-49CC-9136-0997D473F688}"/>
    <hyperlink ref="U398" location="A125552049L" display="A125552049L" xr:uid="{6E76A16A-EED5-4BB3-8BF2-AB128FFB63C0}"/>
    <hyperlink ref="U454" location="A125580129K" display="A125580129K" xr:uid="{75E56A34-70D7-41B7-AFBB-3070DDA10E30}"/>
    <hyperlink ref="U510" location="A125566089R" display="A125566089R" xr:uid="{934159EC-02A7-4222-BE81-BC5CFEB0F5A0}"/>
    <hyperlink ref="T399" location="A125552056K" display="A125552056K" xr:uid="{B2C61216-F491-4AD1-B7DD-D754ED473640}"/>
    <hyperlink ref="T455" location="A125580136J" display="A125580136J" xr:uid="{F3CE4BB1-FBD0-4F78-8AF3-42BCACE187AB}"/>
    <hyperlink ref="T511" location="A125566096L" display="A125566096L" xr:uid="{D4A6C243-CF45-449E-B963-F23FB3A3811A}"/>
    <hyperlink ref="P399" location="A125554864V" display="A125554864V" xr:uid="{C5012FDF-2AEC-4FED-8330-FBAC44E579C8}"/>
    <hyperlink ref="P455" location="A125582944T" display="A125582944T" xr:uid="{FC1B9FE8-A3E9-4CFC-8744-2B7ACFA1E9D0}"/>
    <hyperlink ref="P511" location="A125568904K" display="A125568904K" xr:uid="{92243CA0-7F0D-4D90-A42A-70CC29E43BDB}"/>
    <hyperlink ref="Q399" location="A125549248V" display="A125549248V" xr:uid="{F37FD054-704F-4F2A-8992-BB5DACD422B2}"/>
    <hyperlink ref="Q455" location="A125577328T" display="A125577328T" xr:uid="{EC714C54-9205-4699-84AB-F3FF2161BAC9}"/>
    <hyperlink ref="Q511" location="A125563288A" display="A125563288A" xr:uid="{703B8A58-77B3-4A9E-BB53-E26CD8B8FF72}"/>
    <hyperlink ref="R399" location="A125557672F" display="A125557672F" xr:uid="{B36CEFE1-4DF8-4B85-AB00-24874A180F69}"/>
    <hyperlink ref="R455" location="A125585752C" display="A125585752C" xr:uid="{9BFDC337-ACDB-4865-AB41-0234FA8DD6FD}"/>
    <hyperlink ref="R511" location="A125571712A" display="A125571712A" xr:uid="{40975A1B-DD73-4FD2-944B-939C4187F418}"/>
    <hyperlink ref="S399" location="A125560480W" display="A125560480W" xr:uid="{6CA91539-7FCC-4966-B881-AD216ABDB778}"/>
    <hyperlink ref="S455" location="A125588560R" display="A125588560R" xr:uid="{4E604C1E-6B34-4139-BC65-3DB5623D7BE2}"/>
    <hyperlink ref="S511" location="A125574520L" display="A125574520L" xr:uid="{9F7BE043-3016-4010-A22D-F42A8F4A3A31}"/>
    <hyperlink ref="U399" location="A125552057L" display="A125552057L" xr:uid="{D7A55A31-04B2-4BBD-9A1C-A6D4B5ED208B}"/>
    <hyperlink ref="U455" location="A125580137K" display="A125580137K" xr:uid="{2A25D631-9A98-4813-B7F0-26A1B2373E68}"/>
    <hyperlink ref="U511" location="A125566097R" display="A125566097R" xr:uid="{3970A3CE-A4F0-4B7C-BE6E-B4315B0CA3EB}"/>
    <hyperlink ref="T400" location="A125552120T" display="A125552120T" xr:uid="{D67BFC91-9551-4B0B-9F27-77BC86CBED41}"/>
    <hyperlink ref="T456" location="A125580200R" display="A125580200R" xr:uid="{75AF707D-E467-487D-A4DC-9C4FD2B68110}"/>
    <hyperlink ref="T512" location="A125566160V" display="A125566160V" xr:uid="{65A924C9-D736-4163-8F73-4CFB601B1A53}"/>
    <hyperlink ref="P400" location="A125554928V" display="A125554928V" xr:uid="{A28736F6-C652-4B1D-80C2-8B9785E1ACCA}"/>
    <hyperlink ref="P456" location="A125583008V" display="A125583008V" xr:uid="{05EC9A05-108C-4ED8-A4E1-BF895213A94C}"/>
    <hyperlink ref="P512" location="A125568968W" display="A125568968W" xr:uid="{4FB8BD7B-B785-42BA-AF59-260DEF171CA4}"/>
    <hyperlink ref="Q400" location="A125549312A" display="A125549312A" xr:uid="{C03FFED7-6A62-41A1-8661-95C52C6BD174}"/>
    <hyperlink ref="Q456" location="A125577392K" display="A125577392K" xr:uid="{62F6788C-F793-445E-A8B1-7C1AC64B5E74}"/>
    <hyperlink ref="Q512" location="A125563352J" display="A125563352J" xr:uid="{8BBB8DCB-C0FD-4F66-8C40-9ADA89368D22}"/>
    <hyperlink ref="R400" location="A125557736F" display="A125557736F" xr:uid="{50E496CE-9ED8-4775-975E-FE7B00DE4915}"/>
    <hyperlink ref="R456" location="A125585816C" display="A125585816C" xr:uid="{071FC037-2085-49DF-99E2-2FF4F00CFE43}"/>
    <hyperlink ref="R512" location="A125571776L" display="A125571776L" xr:uid="{86489BED-0D20-48C3-8452-F66D7FAA3A21}"/>
    <hyperlink ref="S400" location="A125560544W" display="A125560544W" xr:uid="{AADBC44C-1396-46B0-A065-5432120AF588}"/>
    <hyperlink ref="S456" location="A125588624R" display="A125588624R" xr:uid="{C4690C66-FCBA-4F5E-B438-1F818745A0A0}"/>
    <hyperlink ref="S512" location="A125574584X" display="A125574584X" xr:uid="{FBD65D43-11DE-45F7-9299-A1B0F5CED768}"/>
    <hyperlink ref="U400" location="A125552121V" display="A125552121V" xr:uid="{D727BFB8-6C7E-4E65-8D3C-B8AAAAEACE01}"/>
    <hyperlink ref="U456" location="A125580201T" display="A125580201T" xr:uid="{D5F8C229-F40E-4445-A3FB-DEDADC3F92C8}"/>
    <hyperlink ref="U512" location="A125566161W" display="A125566161W" xr:uid="{6BF0BCB2-47DA-4155-99F7-F5F7B5F32F24}"/>
    <hyperlink ref="T401" location="A125551992J" display="A125551992J" xr:uid="{ADB22AF1-729C-4C87-B2EB-84BE4D71EA21}"/>
    <hyperlink ref="T457" location="A125580072J" display="A125580072J" xr:uid="{1C1000FD-A45F-4C47-8D2C-01F5FB112EE4}"/>
    <hyperlink ref="T513" location="A125566032A" display="A125566032A" xr:uid="{FC79FF6F-23D2-4F16-B99F-AFB261FD6A64}"/>
    <hyperlink ref="P401" location="A125554800J" display="A125554800J" xr:uid="{2BC08739-EFF4-4B82-B67A-B9201B408265}"/>
    <hyperlink ref="P457" location="A125582880T" display="A125582880T" xr:uid="{16121774-C8A8-424C-8D5B-D3D9CA09EF9C}"/>
    <hyperlink ref="P513" location="A125568840K" display="A125568840K" xr:uid="{EA258AA6-5C5F-408D-983B-4EFBBB29F7B2}"/>
    <hyperlink ref="Q401" location="A125549184V" display="A125549184V" xr:uid="{B48349F1-515D-4CB0-94A9-79F7DDDBF0AE}"/>
    <hyperlink ref="Q457" location="A125577264T" display="A125577264T" xr:uid="{95A529EB-A43A-4C18-A23F-8C469CE19626}"/>
    <hyperlink ref="Q513" location="A125563224R" display="A125563224R" xr:uid="{D6C4C4C1-6A45-4E5F-A7E3-E7E296508329}"/>
    <hyperlink ref="R401" location="A125557608L" display="A125557608L" xr:uid="{BDD947FA-55D8-478A-A39D-161D4C90608C}"/>
    <hyperlink ref="R457" location="A125585688W" display="A125585688W" xr:uid="{1CA8E047-572D-4E2C-8314-6407AC269236}"/>
    <hyperlink ref="R513" location="A125571648V" display="A125571648V" xr:uid="{170D2640-AB54-4620-8098-0CACB3431EA5}"/>
    <hyperlink ref="S401" location="A125560416C" display="A125560416C" xr:uid="{189F0ED3-B415-48B7-9AF2-1E91D2DE9C92}"/>
    <hyperlink ref="S457" location="A125588496J" display="A125588496J" xr:uid="{2E02DC98-FC42-41FF-B871-7A5CB5499210}"/>
    <hyperlink ref="S513" location="A125574456F" display="A125574456F" xr:uid="{7F57AAD0-9108-4030-BE24-3F5C56B4B4F4}"/>
    <hyperlink ref="U401" location="A125551993K" display="A125551993K" xr:uid="{F77F8B5F-16D9-4D06-9F83-645816B2E4DD}"/>
    <hyperlink ref="U457" location="A125580073K" display="A125580073K" xr:uid="{8C009972-9F0A-4DA6-936E-115E7EB4C4B8}"/>
    <hyperlink ref="U513" location="A125566033C" display="A125566033C" xr:uid="{1C27AF1C-F3A7-48AB-97EC-B4D4D5A4B2D8}"/>
    <hyperlink ref="T402" location="A125552176C" display="A125552176C" xr:uid="{9B2BFE0A-72C2-4B14-99E0-2A692B3137C4}"/>
    <hyperlink ref="T458" location="A125580256A" display="A125580256A" xr:uid="{739464F7-25BB-4FE9-AEFA-565E6F937315}"/>
    <hyperlink ref="T514" location="A125566216V" display="A125566216V" xr:uid="{8F7C5B04-C92B-4073-B19D-ED898BFE8E64}"/>
    <hyperlink ref="P402" location="A125554984L" display="A125554984L" xr:uid="{A48189F8-A16E-47A0-811B-55DEF7492D53}"/>
    <hyperlink ref="P458" location="A125583064L" display="A125583064L" xr:uid="{8928A0C5-717A-464F-878F-D8300742988A}"/>
    <hyperlink ref="P514" location="A125569024F" display="A125569024F" xr:uid="{1A45D560-F72F-4B2C-B115-EA009759334D}"/>
    <hyperlink ref="Q402" location="A125549368L" display="A125549368L" xr:uid="{AFD36F90-2FC1-4B8B-BF08-DA2DC9FE7F08}"/>
    <hyperlink ref="Q458" location="A125577448K" display="A125577448K" xr:uid="{D5AECF19-AEC7-473F-B161-C5A717156F2F}"/>
    <hyperlink ref="Q514" location="A125563408J" display="A125563408J" xr:uid="{3532872D-4C55-4ADA-9BF3-022A09FE7401}"/>
    <hyperlink ref="R402" location="A125557792X" display="A125557792X" xr:uid="{58A5D088-5FB7-4F2C-8DFC-FF57F1043AAB}"/>
    <hyperlink ref="R458" location="A125585872W" display="A125585872W" xr:uid="{38C09891-8C4C-4858-90D6-C0AF32D04B25}"/>
    <hyperlink ref="R514" location="A125571832V" display="A125571832V" xr:uid="{75486CA4-C3EE-4217-A55C-2F3B8E397444}"/>
    <hyperlink ref="S402" location="A125560600C" display="A125560600C" xr:uid="{C027DE23-AB99-459D-ADE7-A96D4166FAB8}"/>
    <hyperlink ref="S458" location="A125588680J" display="A125588680J" xr:uid="{D65C64FC-D513-48D9-9F36-3726529A73B1}"/>
    <hyperlink ref="S514" location="A125574640F" display="A125574640F" xr:uid="{A3477F93-3A2C-4E57-B37C-6F01F3519C1F}"/>
    <hyperlink ref="U402" location="A125552177F" display="A125552177F" xr:uid="{7E2D3C5D-FD68-4A9D-8486-B1D548FCA258}"/>
    <hyperlink ref="U458" location="A125580257C" display="A125580257C" xr:uid="{FFEAB4B3-4BD1-4836-860A-E9BAE58F7846}"/>
    <hyperlink ref="U514" location="A125566217W" display="A125566217W" xr:uid="{8426730F-873D-40C1-AA02-6CD21A7BB3E2}"/>
    <hyperlink ref="T404" location="A125552064K" display="A125552064K" xr:uid="{49A4F3FD-F4BD-4454-A60B-B449EB0B70F6}"/>
    <hyperlink ref="T460" location="A125580144J" display="A125580144J" xr:uid="{D5102A98-3A53-41F1-9076-237556FA7CB0}"/>
    <hyperlink ref="T516" location="A125566104A" display="A125566104A" xr:uid="{B8C5F81B-9FDC-4961-A038-147D20E1DE02}"/>
    <hyperlink ref="P404" location="A125554872V" display="A125554872V" xr:uid="{350285EA-68EB-4626-B10E-26A7D42A745F}"/>
    <hyperlink ref="P460" location="A125582952T" display="A125582952T" xr:uid="{78A24F72-DFA2-4ECD-A3A0-F16DFD215B39}"/>
    <hyperlink ref="P516" location="A125568912K" display="A125568912K" xr:uid="{650452D5-FE13-4AAE-BE97-DE7276A9960A}"/>
    <hyperlink ref="Q404" location="A125549256V" display="A125549256V" xr:uid="{9699DAA5-51C2-4E9E-A036-9A02BFA171A8}"/>
    <hyperlink ref="Q460" location="A125577336T" display="A125577336T" xr:uid="{468AA2C6-7A40-4439-BECE-07DA054B836E}"/>
    <hyperlink ref="Q516" location="A125563296A" display="A125563296A" xr:uid="{0708EAF9-373C-4815-9D2C-BE73B7ED4CCB}"/>
    <hyperlink ref="R404" location="A125557680F" display="A125557680F" xr:uid="{CE09DE7B-497E-4583-9DAC-53E5334342B0}"/>
    <hyperlink ref="R460" location="A125585760C" display="A125585760C" xr:uid="{961479C5-2ECC-426C-B4EE-4D9DC4FE2DA1}"/>
    <hyperlink ref="R516" location="A125571720A" display="A125571720A" xr:uid="{BFF70FB4-C88B-4560-AA5F-920C3A18D2BF}"/>
    <hyperlink ref="S404" location="A125560488R" display="A125560488R" xr:uid="{B61FE1D6-428B-4828-979E-7ED14470BF92}"/>
    <hyperlink ref="S460" location="A125588568J" display="A125588568J" xr:uid="{83CDC827-4D59-4A06-A715-E9BEFBAF6E56}"/>
    <hyperlink ref="S516" location="A125574528F" display="A125574528F" xr:uid="{13D8B83F-B36C-43F8-921A-DEFFDFB824B7}"/>
    <hyperlink ref="U404" location="A125552065L" display="A125552065L" xr:uid="{0D62FD43-E8FA-438E-887E-0C235A9D2C3A}"/>
    <hyperlink ref="U460" location="A125580145K" display="A125580145K" xr:uid="{B2E43679-2336-4F1D-A066-F1390075364B}"/>
    <hyperlink ref="U516" location="A125566105C" display="A125566105C" xr:uid="{379D8064-0F4D-4EDC-9B39-126F1D187888}"/>
    <hyperlink ref="T405" location="A125551952R" display="A125551952R" xr:uid="{D3AD66B2-229E-476F-A5A5-AFD272394A4E}"/>
    <hyperlink ref="T461" location="A125580032R" display="A125580032R" xr:uid="{644BC6C1-6D9E-4C55-B038-6EDB624C1A36}"/>
    <hyperlink ref="T517" location="A125565992T" display="A125565992T" xr:uid="{65ED78D0-959E-41AA-BC8B-526CA8D5BEAF}"/>
    <hyperlink ref="P405" location="A125554760A" display="A125554760A" xr:uid="{B6393740-8A3A-4FE9-A257-F03276AD7170}"/>
    <hyperlink ref="P461" location="A125582840X" display="A125582840X" xr:uid="{65BCA635-0BCA-49E3-94AB-EE32E161CFF5}"/>
    <hyperlink ref="P517" location="A125568800T" display="A125568800T" xr:uid="{3E8E5626-50BF-4609-BAD8-CB90B020AA56}"/>
    <hyperlink ref="Q405" location="A125549144A" display="A125549144A" xr:uid="{BD49F803-EDAE-449E-92BC-CDE2081EA224}"/>
    <hyperlink ref="Q461" location="A125577224X" display="A125577224X" xr:uid="{69525A49-DBCB-4C74-A1F6-DBDA6A25EEF3}"/>
    <hyperlink ref="Q517" location="A125563184J" display="A125563184J" xr:uid="{FFA14FD8-4D82-43A7-A689-0763339C16A5}"/>
    <hyperlink ref="R405" location="A125557568F" display="A125557568F" xr:uid="{A68E092F-CA92-4DB0-870C-420C89273D92}"/>
    <hyperlink ref="R461" location="A125585648C" display="A125585648C" xr:uid="{65D61F61-3ADC-44A2-80A5-EF28A6704C97}"/>
    <hyperlink ref="R517" location="A125571608A" display="A125571608A" xr:uid="{8704212A-C03E-4426-A573-B3649D8A5BFE}"/>
    <hyperlink ref="S405" location="A125560376W" display="A125560376W" xr:uid="{909BC7E1-2C35-440A-BF9C-A1403819F414}"/>
    <hyperlink ref="S461" location="A125588456R" display="A125588456R" xr:uid="{5E6FD641-16C4-4741-8BB3-EAC8AA7F2275}"/>
    <hyperlink ref="S517" location="A125574416L" display="A125574416L" xr:uid="{CE4B01AA-6622-4875-B81A-9A90B9ACF7C4}"/>
    <hyperlink ref="U405" location="A125551953T" display="A125551953T" xr:uid="{07E0ED5B-3FBC-4476-81D9-B5C1D9AC8B7E}"/>
    <hyperlink ref="U461" location="A125580033T" display="A125580033T" xr:uid="{1D80BE2C-7F12-4301-992E-EA411E53236E}"/>
    <hyperlink ref="U517" location="A125565993V" display="A125565993V" xr:uid="{28F9CB61-4526-4416-BEFE-14D0CC6B6782}"/>
    <hyperlink ref="T406" location="A125552072K" display="A125552072K" xr:uid="{68CCC595-8EAB-4F73-97EB-0389C0734DED}"/>
    <hyperlink ref="T462" location="A125580152J" display="A125580152J" xr:uid="{D9799AB2-D41F-4828-B31C-05DD074B28D9}"/>
    <hyperlink ref="T518" location="A125566112A" display="A125566112A" xr:uid="{4D334FBE-87B5-4211-8A19-FFE88DBA3AE5}"/>
    <hyperlink ref="P406" location="A125554880V" display="A125554880V" xr:uid="{0F7202D8-B6C3-42E9-89CB-BAA7A0079DAD}"/>
    <hyperlink ref="P462" location="A125582960T" display="A125582960T" xr:uid="{C09FC7F4-FAB3-4B0B-9B8C-6F825EB80790}"/>
    <hyperlink ref="P518" location="A125568920K" display="A125568920K" xr:uid="{42343679-F53E-43FA-9E88-7BB82DCF2415}"/>
    <hyperlink ref="Q406" location="A125549264V" display="A125549264V" xr:uid="{401D36D0-BD3F-4A39-86D0-AAC8DD24ECD3}"/>
    <hyperlink ref="Q462" location="A125577344T" display="A125577344T" xr:uid="{7D81322B-EB6F-4E75-B6A4-FC6FE661FF98}"/>
    <hyperlink ref="Q518" location="A125563304R" display="A125563304R" xr:uid="{E63BAB50-8E98-4F2D-A856-2DB7A2A3F683}"/>
    <hyperlink ref="R406" location="A125557688X" display="A125557688X" xr:uid="{69D414F7-B697-4418-87DF-4D622777DC6D}"/>
    <hyperlink ref="R462" location="A125585768W" display="A125585768W" xr:uid="{1C5DA099-24F8-4315-8C1C-878D1C048FEB}"/>
    <hyperlink ref="R518" location="A125571728V" display="A125571728V" xr:uid="{A0255704-4DCC-4B45-A150-86C657D5F498}"/>
    <hyperlink ref="S406" location="A125560496R" display="A125560496R" xr:uid="{FC169900-AB49-47C8-9B76-C562B583C909}"/>
    <hyperlink ref="S462" location="A125588576J" display="A125588576J" xr:uid="{3DC4CF84-47E5-4AA5-8816-9EA499423B66}"/>
    <hyperlink ref="S518" location="A125574536F" display="A125574536F" xr:uid="{1C619920-A5F5-4CA6-83D9-F65DFF5A52AB}"/>
    <hyperlink ref="U406" location="A125552073L" display="A125552073L" xr:uid="{EF551191-F2CC-4B5A-A17B-EFECB3D1AE40}"/>
    <hyperlink ref="U462" location="A125580153K" display="A125580153K" xr:uid="{749230CC-5DD0-4858-84C3-952D8407D018}"/>
    <hyperlink ref="U518" location="A125566113C" display="A125566113C" xr:uid="{C609AD37-FF18-4D30-9B20-479F75D763BE}"/>
    <hyperlink ref="T407" location="A125552080K" display="A125552080K" xr:uid="{34B2F025-F0D0-463D-AF00-35C2B6D0BF55}"/>
    <hyperlink ref="T463" location="A125580160J" display="A125580160J" xr:uid="{D6DCB6E9-F232-42D6-927C-C9FEDBD129D0}"/>
    <hyperlink ref="T519" location="A125566120A" display="A125566120A" xr:uid="{7C5033EE-202A-424B-BCE7-DFF992CDD7D0}"/>
    <hyperlink ref="P407" location="A125554888L" display="A125554888L" xr:uid="{DE56B14E-0C69-4A0E-8C34-1E821CBC8AF8}"/>
    <hyperlink ref="P463" location="A125582968K" display="A125582968K" xr:uid="{E3FD362B-2021-4713-B82A-BD3CA42C4E15}"/>
    <hyperlink ref="P519" location="A125568928C" display="A125568928C" xr:uid="{656C4722-2881-4192-8FFB-1DA2AC0C1BB7}"/>
    <hyperlink ref="Q407" location="A125549272V" display="A125549272V" xr:uid="{A0A3F75E-B359-4FE0-BC50-95EA3E29D360}"/>
    <hyperlink ref="Q463" location="A125577352T" display="A125577352T" xr:uid="{077B669B-BC34-4318-8CD5-7696420913D8}"/>
    <hyperlink ref="Q519" location="A125563312R" display="A125563312R" xr:uid="{022F3480-F714-4C1A-984C-CB8D9B756112}"/>
    <hyperlink ref="R407" location="A125557696X" display="A125557696X" xr:uid="{3BEB0EF0-DA3F-49DA-A811-A950453A5DD0}"/>
    <hyperlink ref="R463" location="A125585776W" display="A125585776W" xr:uid="{13D43670-4C13-45B7-989E-9F184A02D7E5}"/>
    <hyperlink ref="R519" location="A125571736V" display="A125571736V" xr:uid="{1085C08E-4B64-48EC-9C79-406436247520}"/>
    <hyperlink ref="S407" location="A125560504C" display="A125560504C" xr:uid="{9C15F115-D87F-4550-A786-B1B6BE277A68}"/>
    <hyperlink ref="S463" location="A125588584J" display="A125588584J" xr:uid="{2655C757-64D7-4DDC-8162-C6BAF4567A57}"/>
    <hyperlink ref="S519" location="A125574544F" display="A125574544F" xr:uid="{03B5B8AC-B04C-4E30-9DC8-5A99CAFA3A88}"/>
    <hyperlink ref="U407" location="A125552081L" display="A125552081L" xr:uid="{BEDB5D34-08D3-4287-9A15-F6CE7142A8DD}"/>
    <hyperlink ref="U463" location="A125580161K" display="A125580161K" xr:uid="{1ED9F756-C2FA-4001-BE4A-0CA9F732EAC1}"/>
    <hyperlink ref="U519" location="A125566121C" display="A125566121C" xr:uid="{D9268F13-E200-4F4A-8008-09169999E254}"/>
    <hyperlink ref="T408" location="A125552200T" display="A125552200T" xr:uid="{14709BD2-4024-4DD0-AFDA-98B41C690523}"/>
    <hyperlink ref="T464" location="A125580280A" display="A125580280A" xr:uid="{D2877DF7-720A-4A16-A75C-4D537F58C6C7}"/>
    <hyperlink ref="T520" location="A125566240V" display="A125566240V" xr:uid="{47680235-B684-44EB-8C8D-F45F0F93914E}"/>
    <hyperlink ref="P408" location="A125555008W" display="A125555008W" xr:uid="{064CA449-E8F0-45DF-A80B-B1D6BD476AB4}"/>
    <hyperlink ref="P464" location="A125583088F" display="A125583088F" xr:uid="{5483FDB8-7EFA-46B0-9FC4-BCEC30B727A3}"/>
    <hyperlink ref="P520" location="A125569048X" display="A125569048X" xr:uid="{02C48CEC-1CFA-4845-A861-0D92B222CF6E}"/>
    <hyperlink ref="Q408" location="A125549392L" display="A125549392L" xr:uid="{824BD315-0B14-43AF-A78C-5A46920ACF8F}"/>
    <hyperlink ref="Q464" location="A125577472K" display="A125577472K" xr:uid="{0CC21DB0-79FC-44A5-8562-2E7D6C53F8F1}"/>
    <hyperlink ref="Q520" location="A125563432J" display="A125563432J" xr:uid="{4BC1FDA8-B5DD-4A0D-8F5B-D2099D443F2C}"/>
    <hyperlink ref="R408" location="A125557816F" display="A125557816F" xr:uid="{D41C8C6F-A35E-4065-902B-FBC107E97396}"/>
    <hyperlink ref="R464" location="A125585896R" display="A125585896R" xr:uid="{C833C9DF-EA1F-4A01-9C58-15023539C206}"/>
    <hyperlink ref="R520" location="A125571856L" display="A125571856L" xr:uid="{32024FDF-181E-4FE8-B52F-9DD40FB4C67A}"/>
    <hyperlink ref="S408" location="A125560624W" display="A125560624W" xr:uid="{F02D2367-D219-475A-ABFA-2F5970858D88}"/>
    <hyperlink ref="S464" location="A125588704R" display="A125588704R" xr:uid="{98B0B731-2B57-4772-941E-952A010482D9}"/>
    <hyperlink ref="S520" location="A125574664X" display="A125574664X" xr:uid="{3F0F1D02-843B-49BB-9349-6B424027E9EF}"/>
    <hyperlink ref="U408" location="A125552201V" display="A125552201V" xr:uid="{5EBD0CE9-9BC8-47F3-B94F-161630FD4464}"/>
    <hyperlink ref="U464" location="A125580281C" display="A125580281C" xr:uid="{8B8BB4E1-E62A-41A8-ACBF-631C74D33341}"/>
    <hyperlink ref="U520" location="A125566241W" display="A125566241W" xr:uid="{BA55B7E0-BAEC-417E-B605-5A3BF4717397}"/>
    <hyperlink ref="T409" location="A125551912W" display="A125551912W" xr:uid="{ABCF11FE-AEF3-485F-A31C-33B2227AE51E}"/>
    <hyperlink ref="T465" location="A125579992A" display="A125579992A" xr:uid="{66EAD068-DEBA-4CED-A4AF-22EB2F9644F8}"/>
    <hyperlink ref="T521" location="A125565952X" display="A125565952X" xr:uid="{406FEC20-60A3-47E6-9820-8A614C027590}"/>
    <hyperlink ref="P409" location="A125554720J" display="A125554720J" xr:uid="{685189BC-4E5C-4CC8-8B2E-AB7B77A3EFD7}"/>
    <hyperlink ref="P465" location="A125582800F" display="A125582800F" xr:uid="{0F1AC287-584D-496A-BF3C-92A8D3F989E8}"/>
    <hyperlink ref="P521" location="A125568760K" display="A125568760K" xr:uid="{126B19DA-B09B-45B6-90D0-1589BDFD01CF}"/>
    <hyperlink ref="Q409" location="A125549104J" display="A125549104J" xr:uid="{4EE02E9A-D32F-443E-9448-776DBF943862}"/>
    <hyperlink ref="Q465" location="A125577184T" display="A125577184T" xr:uid="{ED40F8CF-58B1-4834-A3E2-8522D6E4061A}"/>
    <hyperlink ref="Q521" location="A125563144R" display="A125563144R" xr:uid="{2FDCD898-7C68-40E1-BC7C-A83FE74CF269}"/>
    <hyperlink ref="R409" location="A125557528L" display="A125557528L" xr:uid="{16E2033A-9F5D-4520-9572-BFED8686F775}"/>
    <hyperlink ref="R465" location="A125585608K" display="A125585608K" xr:uid="{F7A6705B-325C-4F12-8BFA-43444153FF8F}"/>
    <hyperlink ref="R521" location="A125571568V" display="A125571568V" xr:uid="{0F52C627-56A4-46C8-A744-FF1F83051528}"/>
    <hyperlink ref="S409" location="A125560336C" display="A125560336C" xr:uid="{76962C55-2B89-4BDF-AFFA-16C715979B49}"/>
    <hyperlink ref="S465" location="A125588416W" display="A125588416W" xr:uid="{43C022AA-9666-4B5F-BA97-3A3B551947E2}"/>
    <hyperlink ref="S521" location="A125574376F" display="A125574376F" xr:uid="{98D00A0D-B210-470D-B2C4-9C69ED9922D3}"/>
    <hyperlink ref="U409" location="A125551913X" display="A125551913X" xr:uid="{29702A5F-47EB-4C17-A5DB-882472556C34}"/>
    <hyperlink ref="U465" location="A125579993C" display="A125579993C" xr:uid="{3ACB6538-57BF-4077-9D21-1F3F06971D36}"/>
    <hyperlink ref="U521" location="A125565953A" display="A125565953A" xr:uid="{E5BF9E51-C45E-4E61-AD26-6A69D230133C}"/>
    <hyperlink ref="T410" location="A125552184C" display="A125552184C" xr:uid="{98A98E7E-4F3D-4278-BD0A-9211801F3F77}"/>
    <hyperlink ref="T466" location="A125580264A" display="A125580264A" xr:uid="{E63A7BF8-B3BF-422C-9155-A0694DB6D676}"/>
    <hyperlink ref="T522" location="A125566224V" display="A125566224V" xr:uid="{BBE2CA4B-9ED1-457F-99B3-89E29099591E}"/>
    <hyperlink ref="P410" location="A125554992L" display="A125554992L" xr:uid="{281292C0-1ACA-4CCB-BB1D-EDB38EF57F39}"/>
    <hyperlink ref="P466" location="A125583072L" display="A125583072L" xr:uid="{B3909E62-CEF1-43CC-B72B-F14A3181FFD8}"/>
    <hyperlink ref="P522" location="A125569032F" display="A125569032F" xr:uid="{4969943F-01DB-4F54-A07D-4A37421E32BF}"/>
    <hyperlink ref="Q410" location="A125549376L" display="A125549376L" xr:uid="{581D1BE0-EA3D-4F02-BEF2-4CB8BFFFEB0A}"/>
    <hyperlink ref="Q466" location="A125577456K" display="A125577456K" xr:uid="{DA7895A8-F69E-47FD-A4B9-9C044F2278E0}"/>
    <hyperlink ref="Q522" location="A125563416J" display="A125563416J" xr:uid="{F3A3180B-87B3-4E6E-B3B9-DA3AECAD1771}"/>
    <hyperlink ref="R410" location="A125557800L" display="A125557800L" xr:uid="{67CA1A1A-C53E-4223-904F-40F4CAA56E08}"/>
    <hyperlink ref="R466" location="A125585880W" display="A125585880W" xr:uid="{5CCD1446-73A5-4D61-8869-01FC2073A0D1}"/>
    <hyperlink ref="R522" location="A125571840V" display="A125571840V" xr:uid="{9BD0C805-4DFC-4AAA-AE86-DEEF2541A0D9}"/>
    <hyperlink ref="S410" location="A125560608W" display="A125560608W" xr:uid="{A22E7A77-1689-4688-A0C4-6FAF3362F5D3}"/>
    <hyperlink ref="S466" location="A125588688A" display="A125588688A" xr:uid="{8C1E57D8-2533-47E7-AF4A-C1AB9C51CA93}"/>
    <hyperlink ref="S522" location="A125574648X" display="A125574648X" xr:uid="{CB9EB785-7EE3-4C1F-A094-4DEABB30011C}"/>
    <hyperlink ref="U410" location="A125552185F" display="A125552185F" xr:uid="{05114106-0764-4E5C-AE39-3404A35E5769}"/>
    <hyperlink ref="U466" location="A125580265C" display="A125580265C" xr:uid="{E98C471F-4256-4716-980A-0D1C915EAF42}"/>
    <hyperlink ref="U522" location="A125566225W" display="A125566225W" xr:uid="{EF671BF1-B952-4408-9ACC-F7D27FFA15F2}"/>
    <hyperlink ref="T411" location="A125552192C" display="A125552192C" xr:uid="{3C83C2EA-7CFF-4915-8E22-913A79EA16D1}"/>
    <hyperlink ref="T467" location="A125580272A" display="A125580272A" xr:uid="{F193D5FA-31FB-4D5E-B759-8BB01E628062}"/>
    <hyperlink ref="T523" location="A125566232V" display="A125566232V" xr:uid="{88D360F3-3BBD-42EB-A4C5-A8860B77A108}"/>
    <hyperlink ref="P411" location="A125555000C" display="A125555000C" xr:uid="{0B9E8159-3615-4092-8F20-D4C003493F95}"/>
    <hyperlink ref="P467" location="A125583080L" display="A125583080L" xr:uid="{840EA474-F502-489C-8AEB-50D76784FD2F}"/>
    <hyperlink ref="P523" location="A125569040F" display="A125569040F" xr:uid="{2655FF72-1DC6-4B70-A14C-56799E2004D1}"/>
    <hyperlink ref="Q411" location="A125549384L" display="A125549384L" xr:uid="{B455CC09-2A53-4DBC-B743-5C665AC1D3D1}"/>
    <hyperlink ref="Q467" location="A125577464K" display="A125577464K" xr:uid="{6C455CC6-F07C-44D6-9F29-D850F3B8BF58}"/>
    <hyperlink ref="Q523" location="A125563424J" display="A125563424J" xr:uid="{CC753B1B-0B14-4DD6-9DBD-81C3F49B6FAD}"/>
    <hyperlink ref="R411" location="A125557808F" display="A125557808F" xr:uid="{7FDD9D47-485B-48D2-8F2F-232F41C9EF28}"/>
    <hyperlink ref="R467" location="A125585888R" display="A125585888R" xr:uid="{EB60E079-16EA-42FF-A0F7-B122FB007FE0}"/>
    <hyperlink ref="R523" location="A125571848L" display="A125571848L" xr:uid="{7095DEA6-9169-460F-8436-0BEC74C27383}"/>
    <hyperlink ref="S411" location="A125560616W" display="A125560616W" xr:uid="{35FB5966-F79B-437D-9B21-A0CEBF3CF418}"/>
    <hyperlink ref="S467" location="A125588696A" display="A125588696A" xr:uid="{24291075-D9C6-4480-868B-4284A2FE3C00}"/>
    <hyperlink ref="S523" location="A125574656X" display="A125574656X" xr:uid="{81855E36-5BAE-4E6E-B889-4F2F0C578FF5}"/>
    <hyperlink ref="U411" location="A125552193F" display="A125552193F" xr:uid="{03382231-AEE1-415E-9BF9-3D96364E0AD5}"/>
    <hyperlink ref="U467" location="A125580273C" display="A125580273C" xr:uid="{542BDC7F-C0B0-4436-A8DD-F0901B135876}"/>
    <hyperlink ref="U523" location="A125566233W" display="A125566233W" xr:uid="{4CA74BD4-9C3F-4AB6-968D-7E32F5DBC036}"/>
    <hyperlink ref="T412" location="A125551920W" display="A125551920W" xr:uid="{56B04030-AD7F-4235-9624-6DDD9E8AFB0A}"/>
    <hyperlink ref="T468" location="A125580000W" display="A125580000W" xr:uid="{00560052-6707-49A5-832F-37E2ACB3D118}"/>
    <hyperlink ref="T524" location="A125565960X" display="A125565960X" xr:uid="{843CDEC0-4A44-4E0A-ABDB-AF0D6EEEB33D}"/>
    <hyperlink ref="P412" location="A125554728A" display="A125554728A" xr:uid="{F7CD1CFF-C43F-4C0C-A962-5D5F3B4FE270}"/>
    <hyperlink ref="P468" location="A125582808X" display="A125582808X" xr:uid="{CC8B075A-2166-4821-AD89-62F119DA5605}"/>
    <hyperlink ref="P524" location="A125568768C" display="A125568768C" xr:uid="{4370F883-1776-40B2-BD40-1A4C530FB059}"/>
    <hyperlink ref="Q412" location="A125549112J" display="A125549112J" xr:uid="{3F41F6A1-A4DF-48A6-B702-475EB8A5D1D4}"/>
    <hyperlink ref="Q468" location="A125577192T" display="A125577192T" xr:uid="{7F589B71-E228-4E0A-8055-D734C72E0632}"/>
    <hyperlink ref="Q524" location="A125563152R" display="A125563152R" xr:uid="{70754D18-03AD-4447-A866-620B6BEA2FCD}"/>
    <hyperlink ref="R412" location="A125557536L" display="A125557536L" xr:uid="{DFD0FBC5-2934-4051-8F84-C8121669B5DD}"/>
    <hyperlink ref="R468" location="A125585616K" display="A125585616K" xr:uid="{4000FC90-0AE6-4B80-A643-795E9E51AAB1}"/>
    <hyperlink ref="R524" location="A125571576V" display="A125571576V" xr:uid="{0FE1776A-3618-426D-B015-0E00AB785586}"/>
    <hyperlink ref="S412" location="A125560344C" display="A125560344C" xr:uid="{8395134B-16AB-4552-A35B-064C00397B21}"/>
    <hyperlink ref="S468" location="A125588424W" display="A125588424W" xr:uid="{3CABA012-8620-403A-BF15-0AE3D5B7B4F2}"/>
    <hyperlink ref="S524" location="A125574384F" display="A125574384F" xr:uid="{98B4536B-0AF5-4D88-9851-978F245DDAF0}"/>
    <hyperlink ref="U412" location="A125551921X" display="A125551921X" xr:uid="{7A528138-5EB7-43DD-9A22-1B2849D92F15}"/>
    <hyperlink ref="U468" location="A125580001X" display="A125580001X" xr:uid="{BF32298C-5C6C-4095-BDB2-F7E64274B806}"/>
    <hyperlink ref="U524" location="A125565961A" display="A125565961A" xr:uid="{D02297A4-1EE6-4330-B083-F463627DD6B3}"/>
    <hyperlink ref="T413" location="A125552000X" display="A125552000X" xr:uid="{62496D83-C78B-439A-AACE-45C7DCC09782}"/>
    <hyperlink ref="T469" location="A125580080J" display="A125580080J" xr:uid="{FE320718-A6E3-4431-994E-62FE115C4F8B}"/>
    <hyperlink ref="T525" location="A125566040A" display="A125566040A" xr:uid="{7F5F1708-6CF7-44AF-B3E3-334BFC6EB69C}"/>
    <hyperlink ref="P413" location="A125554808A" display="A125554808A" xr:uid="{86E430B1-D7EC-45EE-A38A-DCF258CFFEA0}"/>
    <hyperlink ref="P469" location="A125582888K" display="A125582888K" xr:uid="{158D368C-8820-4434-9ED1-EF170BE35C08}"/>
    <hyperlink ref="P525" location="A125568848C" display="A125568848C" xr:uid="{B0870F49-E7B0-4E83-A3F8-8B74E1658D36}"/>
    <hyperlink ref="Q413" location="A125549192V" display="A125549192V" xr:uid="{EB583CBD-CC0E-4413-9B28-04313916EE86}"/>
    <hyperlink ref="Q469" location="A125577272T" display="A125577272T" xr:uid="{85CF8898-A5EC-481F-9895-12EE71533533}"/>
    <hyperlink ref="Q525" location="A125563232R" display="A125563232R" xr:uid="{10A99640-8407-4B33-B63F-479C81F0A05E}"/>
    <hyperlink ref="R413" location="A125557616L" display="A125557616L" xr:uid="{75E2805A-3FE9-4AB5-BF91-AD3511E468D8}"/>
    <hyperlink ref="R469" location="A125585696W" display="A125585696W" xr:uid="{81C4A20B-59D4-44FB-A67E-D7C6AAA61943}"/>
    <hyperlink ref="R525" location="A125571656V" display="A125571656V" xr:uid="{A664CD78-3801-44C4-B5FD-E20C4DBD8D62}"/>
    <hyperlink ref="S413" location="A125560424C" display="A125560424C" xr:uid="{C425938F-3250-43A2-996B-B45B88E313D1}"/>
    <hyperlink ref="S469" location="A125588504W" display="A125588504W" xr:uid="{3D881487-CE1C-42FC-BA9C-660E0E1A41E3}"/>
    <hyperlink ref="S525" location="A125574464F" display="A125574464F" xr:uid="{2957857F-6757-4EE5-AF0E-18F46F9EA604}"/>
    <hyperlink ref="U413" location="A125552001A" display="A125552001A" xr:uid="{1BDF4FF6-F573-4173-B0F0-3C696230A5A5}"/>
    <hyperlink ref="U469" location="A125580081K" display="A125580081K" xr:uid="{F14F4907-D1F8-422C-A1AE-0DA35A11CD95}"/>
    <hyperlink ref="U525" location="A125566041C" display="A125566041C" xr:uid="{FF56B218-1557-4AA1-90F8-CA945C9B56A0}"/>
    <hyperlink ref="T414" location="A125552088C" display="A125552088C" xr:uid="{BDDDA023-B847-443A-8A81-45630CAD3D4C}"/>
    <hyperlink ref="T470" location="A125580168A" display="A125580168A" xr:uid="{EC5DAE31-F631-4A20-8AEA-414A5D674835}"/>
    <hyperlink ref="T526" location="A125566128V" display="A125566128V" xr:uid="{4C4CF467-22CD-42C3-AFF4-A9DD33B63CBE}"/>
    <hyperlink ref="P414" location="A125554896L" display="A125554896L" xr:uid="{D106C1DE-3902-4596-B4D1-5C132AA64071}"/>
    <hyperlink ref="P470" location="A125582976K" display="A125582976K" xr:uid="{964249CA-3104-4E1D-BE43-590B7E7050E5}"/>
    <hyperlink ref="P526" location="A125568936C" display="A125568936C" xr:uid="{25D48C74-E51A-49B9-9927-22798CA69CDB}"/>
    <hyperlink ref="Q414" location="A125549280V" display="A125549280V" xr:uid="{4FB11E21-1292-418C-AC74-C94F45B5720C}"/>
    <hyperlink ref="Q470" location="A125577360T" display="A125577360T" xr:uid="{F61F2312-32E7-4C3D-964F-2C1EDA06B23F}"/>
    <hyperlink ref="Q526" location="A125563320R" display="A125563320R" xr:uid="{D570CC63-1FFA-4FA7-9EF5-D2F7C6547865}"/>
    <hyperlink ref="R414" location="A125557704L" display="A125557704L" xr:uid="{DDCE63FE-72BE-4017-AD1B-FBB048FB758E}"/>
    <hyperlink ref="R470" location="A125585784W" display="A125585784W" xr:uid="{5B772115-F9F0-4FF5-B2DC-0D0BFEEAB736}"/>
    <hyperlink ref="R526" location="A125571744V" display="A125571744V" xr:uid="{42E998D1-3653-4674-8673-179AF9ED572C}"/>
    <hyperlink ref="S414" location="A125560512C" display="A125560512C" xr:uid="{1DE608A8-E079-4982-904F-A5708CED6A44}"/>
    <hyperlink ref="S470" location="A125588592J" display="A125588592J" xr:uid="{FD767789-8E9D-42E7-A4A6-6865ED570BD8}"/>
    <hyperlink ref="S526" location="A125574552F" display="A125574552F" xr:uid="{D8742005-7356-4682-B3BB-FAC992A58C0E}"/>
    <hyperlink ref="U414" location="A125552089F" display="A125552089F" xr:uid="{67BD2168-3DF1-4FB3-8769-1638AD8989A5}"/>
    <hyperlink ref="U470" location="A125580169C" display="A125580169C" xr:uid="{21352CFE-74E9-4990-9FAA-DF5B6AFB772F}"/>
    <hyperlink ref="U526" location="A125566129W" display="A125566129W" xr:uid="{A0AD5F8E-2779-4305-8151-7ABF2ECAB48D}"/>
    <hyperlink ref="T415" location="A125552208K" display="A125552208K" xr:uid="{4107B5EE-D503-4858-A457-15319DC93C22}"/>
    <hyperlink ref="T471" location="A125580288V" display="A125580288V" xr:uid="{5500A8C2-ABDE-4D0C-8268-C54272230756}"/>
    <hyperlink ref="T527" location="A125566248L" display="A125566248L" xr:uid="{9D51C575-2ECB-418B-853A-F1D966EF37D4}"/>
    <hyperlink ref="P415" location="A125555016W" display="A125555016W" xr:uid="{62EF6B42-728F-479D-8C7A-33CBD86B80E8}"/>
    <hyperlink ref="P471" location="A125583096F" display="A125583096F" xr:uid="{C116FA3B-E3C5-4E21-AFE6-B1BD8D9FEC29}"/>
    <hyperlink ref="P527" location="A125569056X" display="A125569056X" xr:uid="{4F845095-21DB-4978-9F83-06D60CF439D6}"/>
    <hyperlink ref="Q415" location="A125549400A" display="A125549400A" xr:uid="{0C439715-F33A-44F5-BE9E-D99E1B456A43}"/>
    <hyperlink ref="Q471" location="A125577480K" display="A125577480K" xr:uid="{A7398501-95C2-49B1-8053-E07F0EBF2623}"/>
    <hyperlink ref="Q527" location="A125563440J" display="A125563440J" xr:uid="{3B426D16-8D59-40AF-8A83-B1AD7C1A1315}"/>
    <hyperlink ref="R415" location="A125557824F" display="A125557824F" xr:uid="{B6C40BD2-09A0-4E6D-A4E4-24F5717E1533}"/>
    <hyperlink ref="R471" location="A125585904C" display="A125585904C" xr:uid="{AA78B9FC-E4FF-4F25-8EF8-20D3C2EAECBB}"/>
    <hyperlink ref="R527" location="A125571864L" display="A125571864L" xr:uid="{283137D6-AF6B-43AA-9316-E96BFD23A8C2}"/>
    <hyperlink ref="S415" location="A125560632W" display="A125560632W" xr:uid="{72FF4247-22AA-4E3A-AD1F-AC4381BD041F}"/>
    <hyperlink ref="S471" location="A125588712R" display="A125588712R" xr:uid="{DC0F4EEB-11A9-450F-8233-4D370BCF9E54}"/>
    <hyperlink ref="S527" location="A125574672X" display="A125574672X" xr:uid="{DFAB5B0A-990F-4B94-B414-668E4C84A6AE}"/>
    <hyperlink ref="U415" location="A125552209L" display="A125552209L" xr:uid="{FEDA2444-DD08-433C-AF21-B322C479E8AD}"/>
    <hyperlink ref="U471" location="A125580289W" display="A125580289W" xr:uid="{77763B2A-098F-4B2E-B871-0896054D7CFD}"/>
    <hyperlink ref="U527" location="A125566249R" display="A125566249R" xr:uid="{6B31A01E-FC67-4EFB-98B9-C03B0B7836AE}"/>
    <hyperlink ref="T417" location="A125551928R" display="A125551928R" xr:uid="{EA7165D5-89A3-48EB-A783-8E8DFABB34AF}"/>
    <hyperlink ref="T473" location="A125580008R" display="A125580008R" xr:uid="{C979464F-7B63-4F96-B322-DD9525CC48CE}"/>
    <hyperlink ref="T529" location="A125565968T" display="A125565968T" xr:uid="{688D635E-2AA0-4358-947A-91837F3DDCF4}"/>
    <hyperlink ref="P417" location="A125554736A" display="A125554736A" xr:uid="{7B6E0706-419D-45EF-ABB2-015D74B4C0CD}"/>
    <hyperlink ref="P473" location="A125582816X" display="A125582816X" xr:uid="{CBCC5C05-C354-4390-8AA8-E3FE064ED547}"/>
    <hyperlink ref="P529" location="A125568776C" display="A125568776C" xr:uid="{925FE6F5-F7C6-4D54-9C8D-F89C0E2D413E}"/>
    <hyperlink ref="Q417" location="A125549120J" display="A125549120J" xr:uid="{5BECC1DE-6DD5-4BBF-9BE4-638A625EB1B6}"/>
    <hyperlink ref="Q473" location="A125577200F" display="A125577200F" xr:uid="{1BDC57EB-8491-4D03-BBF6-C1D6CD8F629F}"/>
    <hyperlink ref="Q529" location="A125563160R" display="A125563160R" xr:uid="{4007CD52-DC7B-4E4D-9B5A-714191332BC7}"/>
    <hyperlink ref="R417" location="A125557544L" display="A125557544L" xr:uid="{A9804F25-8582-4F27-931E-58CB22E1971E}"/>
    <hyperlink ref="R473" location="A125585624K" display="A125585624K" xr:uid="{BF9A0982-0B84-489D-B9BC-CE8A8B6942E3}"/>
    <hyperlink ref="R529" location="A125571584V" display="A125571584V" xr:uid="{8D8BBBC4-3EA3-4F89-8A87-2FEA68C39A18}"/>
    <hyperlink ref="S417" location="A125560352C" display="A125560352C" xr:uid="{67FEE3A1-F3B6-4757-8D73-E636854C3B51}"/>
    <hyperlink ref="S473" location="A125588432W" display="A125588432W" xr:uid="{F6FAD00C-1C43-4EB4-8339-7F284C233C87}"/>
    <hyperlink ref="S529" location="A125574392F" display="A125574392F" xr:uid="{0429CD80-3E83-46C5-A8A9-C5BB8BBAD450}"/>
    <hyperlink ref="U417" location="A125551929T" display="A125551929T" xr:uid="{C05734FF-B3B0-4F3C-B114-7A18A0D72D80}"/>
    <hyperlink ref="U473" location="A125580009T" display="A125580009T" xr:uid="{E4F72E69-E703-4567-8588-8736E0DCBBB2}"/>
    <hyperlink ref="U529" location="A125565969V" display="A125565969V" xr:uid="{7575884F-9F72-40FD-A6F7-F87E1F51F405}"/>
    <hyperlink ref="T418" location="A125552128K" display="A125552128K" xr:uid="{2364BC85-AF35-4C5D-A972-8C2F1CB4E3AB}"/>
    <hyperlink ref="T474" location="A125580208J" display="A125580208J" xr:uid="{1A11A627-0101-4F99-BDF2-04F68917E4D6}"/>
    <hyperlink ref="T530" location="A125566168L" display="A125566168L" xr:uid="{2EFCEF47-281A-43D7-9876-CCD95D7ECBA6}"/>
    <hyperlink ref="P418" location="A125554936V" display="A125554936V" xr:uid="{D1E15D33-5358-4D0B-B4E1-4B0910C7EFA3}"/>
    <hyperlink ref="P474" location="A125583016V" display="A125583016V" xr:uid="{6302B8CF-C69A-496C-940E-8E81D4220345}"/>
    <hyperlink ref="P530" location="A125568976W" display="A125568976W" xr:uid="{2C2A543D-703F-4023-8427-F51D83E1BE5F}"/>
    <hyperlink ref="Q418" location="A125549320A" display="A125549320A" xr:uid="{812C2A88-45D4-4F02-8F02-E8B9A4705BCA}"/>
    <hyperlink ref="Q474" location="A125577400X" display="A125577400X" xr:uid="{E1AFF823-4BB7-415B-A125-16CBEE02A72B}"/>
    <hyperlink ref="Q530" location="A125563360J" display="A125563360J" xr:uid="{6F0D29AD-B90D-48CC-8246-14F2C6B7CAB6}"/>
    <hyperlink ref="R418" location="A125557744F" display="A125557744F" xr:uid="{265D6F11-6F84-479A-95DE-7EFB6214090C}"/>
    <hyperlink ref="R474" location="A125585824C" display="A125585824C" xr:uid="{B08354F4-6FD5-46F2-8EDD-44C4C605E362}"/>
    <hyperlink ref="R530" location="A125571784L" display="A125571784L" xr:uid="{3AE91761-0DCE-4036-960F-60570A1B77AD}"/>
    <hyperlink ref="S418" location="A125560552W" display="A125560552W" xr:uid="{7EB111F6-B690-46DA-88C6-20C0229F187B}"/>
    <hyperlink ref="S474" location="A125588632R" display="A125588632R" xr:uid="{DBAE785E-B536-41B3-8AF4-5236C04742B1}"/>
    <hyperlink ref="S530" location="A125574592X" display="A125574592X" xr:uid="{D6F7B608-814D-4F1C-B648-531A43CA227D}"/>
    <hyperlink ref="U418" location="A125552129L" display="A125552129L" xr:uid="{81276278-2DD9-436E-9058-F04E1E375A65}"/>
    <hyperlink ref="U474" location="A125580209K" display="A125580209K" xr:uid="{12DE8DD4-6ABC-4E93-82EE-0752F19E76C3}"/>
    <hyperlink ref="U530" location="A125566169R" display="A125566169R" xr:uid="{5C30E720-6FB0-434F-89F5-80B90AD5AFA8}"/>
    <hyperlink ref="T419" location="A125552136K" display="A125552136K" xr:uid="{98E8BBCE-EFF4-4235-94C2-57C3B84424F9}"/>
    <hyperlink ref="T475" location="A125580216J" display="A125580216J" xr:uid="{C2B87E87-A54D-4FA9-9AFE-78AEB4E53CD3}"/>
    <hyperlink ref="T531" location="A125566176L" display="A125566176L" xr:uid="{ABC257E6-6B02-4461-93FB-A0A430162027}"/>
    <hyperlink ref="P419" location="A125554944V" display="A125554944V" xr:uid="{A240631B-F725-44A4-A28E-A24FB7C9BFDF}"/>
    <hyperlink ref="P475" location="A125583024V" display="A125583024V" xr:uid="{9CCF8E6A-2E56-4D1B-8CC2-DE3254664ECE}"/>
    <hyperlink ref="P531" location="A125568984W" display="A125568984W" xr:uid="{107C2968-D861-4A36-B5D6-E8594D193BCE}"/>
    <hyperlink ref="Q419" location="A125549328V" display="A125549328V" xr:uid="{4D79B794-9795-4C08-9144-DE6E86A1BF47}"/>
    <hyperlink ref="Q475" location="A125577408T" display="A125577408T" xr:uid="{0C549985-3A1B-4B75-AB10-F88B3677B99E}"/>
    <hyperlink ref="Q531" location="A125563368A" display="A125563368A" xr:uid="{59630EBC-4C87-44EB-A02A-80F34BDEC46B}"/>
    <hyperlink ref="R419" location="A125557752F" display="A125557752F" xr:uid="{F60CB4D0-EA57-4E00-8006-5D8CA4B2196D}"/>
    <hyperlink ref="R475" location="A125585832C" display="A125585832C" xr:uid="{9B01C52B-0CE9-438C-8EA6-9E4BB07F35CB}"/>
    <hyperlink ref="R531" location="A125571792L" display="A125571792L" xr:uid="{A753D631-D270-473C-AD6E-B4F4E2DEAD33}"/>
    <hyperlink ref="S419" location="A125560560W" display="A125560560W" xr:uid="{A98116F1-EA9D-4B1B-B786-20D0DDFF26D9}"/>
    <hyperlink ref="S475" location="A125588640R" display="A125588640R" xr:uid="{10F57792-F688-4734-810B-776E9B4D99E4}"/>
    <hyperlink ref="S531" location="A125574600L" display="A125574600L" xr:uid="{78F94150-EA0B-437C-A5DF-F97FD9BC3B08}"/>
    <hyperlink ref="U419" location="A125552137L" display="A125552137L" xr:uid="{8E1578E2-4DB9-4988-9531-AA991D5915F7}"/>
    <hyperlink ref="U475" location="A125580217K" display="A125580217K" xr:uid="{5F3A263F-D05B-4614-8C77-E2291E408930}"/>
    <hyperlink ref="U531" location="A125566177R" display="A125566177R" xr:uid="{EBC9F14C-BCEA-4919-8ABC-FBAED55B6FF3}"/>
    <hyperlink ref="T420" location="A125551968J" display="A125551968J" xr:uid="{0721AE2F-064C-483C-B109-EA5976D883BE}"/>
    <hyperlink ref="T476" location="A125580048J" display="A125580048J" xr:uid="{A432321C-3551-46E4-905A-EAE55769C375}"/>
    <hyperlink ref="T532" location="A125566008A" display="A125566008A" xr:uid="{25C34DF6-698F-47A9-B747-3A244D1958D1}"/>
    <hyperlink ref="P420" location="A125554776V" display="A125554776V" xr:uid="{126A2586-41F5-440E-A033-78355289EA3E}"/>
    <hyperlink ref="P476" location="A125582856T" display="A125582856T" xr:uid="{5D294505-EB49-4258-9182-1992C4024099}"/>
    <hyperlink ref="P532" location="A125568816K" display="A125568816K" xr:uid="{D9CACE4D-130C-446C-87FB-51E6CB2F5C13}"/>
    <hyperlink ref="Q420" location="A125549160A" display="A125549160A" xr:uid="{B1663391-4A27-48CB-BD09-E5F42806A48B}"/>
    <hyperlink ref="Q476" location="A125577240X" display="A125577240X" xr:uid="{6FBA1B27-7D93-494B-A855-C11E8A8DE081}"/>
    <hyperlink ref="Q532" location="A125563200W" display="A125563200W" xr:uid="{DFEA2FEA-5219-4B89-A43D-E5970239F04E}"/>
    <hyperlink ref="R420" location="A125557584F" display="A125557584F" xr:uid="{BFAC2CC2-AD32-4D38-92E0-8E46BEBB5C9F}"/>
    <hyperlink ref="R476" location="A125585664C" display="A125585664C" xr:uid="{88571BC6-67DD-473F-96B1-A5634E4CD4E6}"/>
    <hyperlink ref="R532" location="A125571624A" display="A125571624A" xr:uid="{4478E1AF-4EDA-483E-852A-C2B47FC81FCE}"/>
    <hyperlink ref="S420" location="A125560392W" display="A125560392W" xr:uid="{2B49CCB6-F7BC-4C8E-B467-7AD9ADE01ECC}"/>
    <hyperlink ref="S476" location="A125588472R" display="A125588472R" xr:uid="{94AE86B8-AED5-4310-8C71-15115833B849}"/>
    <hyperlink ref="S532" location="A125574432L" display="A125574432L" xr:uid="{E192AAD8-C1EA-40B5-B1F9-7E8AAE3D139B}"/>
    <hyperlink ref="U420" location="A125551969K" display="A125551969K" xr:uid="{E1A8A7F7-6CBB-4E00-930B-FD5316CC4632}"/>
    <hyperlink ref="U476" location="A125580049K" display="A125580049K" xr:uid="{4DE5C523-7E81-4B12-9A79-4A31BF847110}"/>
    <hyperlink ref="U532" location="A125566009C" display="A125566009C" xr:uid="{EAB912C7-ED3B-4FA0-B6CF-A4A70BF98332}"/>
    <hyperlink ref="T422" location="A125551936R" display="A125551936R" xr:uid="{8F7F6893-7A28-47E4-BB15-562DC9D037A5}"/>
    <hyperlink ref="T478" location="A125580016R" display="A125580016R" xr:uid="{1F09B866-1285-4F0A-A69A-42F391D7498F}"/>
    <hyperlink ref="T534" location="A125565976T" display="A125565976T" xr:uid="{3ECCA5CD-08B5-44D9-84AD-64EB2EA84E99}"/>
    <hyperlink ref="P422" location="A125554744A" display="A125554744A" xr:uid="{F5D09670-4C40-4600-9286-B038540597CA}"/>
    <hyperlink ref="P478" location="A125582824X" display="A125582824X" xr:uid="{98F9EFA2-D290-4279-9D38-8E51ED2AA338}"/>
    <hyperlink ref="P534" location="A125568784C" display="A125568784C" xr:uid="{3A794F8D-254F-4EFF-9FA8-151DA1D98AE6}"/>
    <hyperlink ref="Q422" location="A125549128A" display="A125549128A" xr:uid="{6D4C4311-E3E5-42FA-8749-8E3A196725F8}"/>
    <hyperlink ref="Q478" location="A125577208X" display="A125577208X" xr:uid="{D624170E-E4E0-45D8-8B7B-0B037152C753}"/>
    <hyperlink ref="Q534" location="A125563168J" display="A125563168J" xr:uid="{6CB3361D-74F2-43FF-A28C-52A48C044926}"/>
    <hyperlink ref="R422" location="A125557552L" display="A125557552L" xr:uid="{F1AEED9A-419B-4B76-A72E-210688EA84D4}"/>
    <hyperlink ref="R478" location="A125585632K" display="A125585632K" xr:uid="{690A56BA-77B7-40A3-9B64-D64708EDDAF5}"/>
    <hyperlink ref="R534" location="A125571592V" display="A125571592V" xr:uid="{BF699913-F3BA-45A6-884E-885E3D0BF79C}"/>
    <hyperlink ref="S422" location="A125560360C" display="A125560360C" xr:uid="{F64076F8-009E-41A2-8AD1-821FF8122CB0}"/>
    <hyperlink ref="S478" location="A125588440W" display="A125588440W" xr:uid="{F42E71FC-33CB-4378-BC51-4D548683E876}"/>
    <hyperlink ref="S534" location="A125574400V" display="A125574400V" xr:uid="{FE2F6E52-64CB-4556-B64D-7ED0231C8D4A}"/>
    <hyperlink ref="U422" location="A125551937T" display="A125551937T" xr:uid="{0220A21E-A3A2-44FB-BEB3-BFA449783E34}"/>
    <hyperlink ref="U478" location="A125580017T" display="A125580017T" xr:uid="{37D2CFAD-77B7-4B6D-9387-C82BE3F92095}"/>
    <hyperlink ref="U534" location="A125565977V" display="A125565977V" xr:uid="{3DF8D6C0-812E-494A-A56B-96066C0BB3F8}"/>
    <hyperlink ref="T423" location="A125552008T" display="A125552008T" xr:uid="{33A75DFF-E2E9-4F81-BACF-09D8E0D85740}"/>
    <hyperlink ref="T479" location="A125580088A" display="A125580088A" xr:uid="{222002AD-88F2-4B77-BA98-50B8FFD229CE}"/>
    <hyperlink ref="T535" location="A125566048V" display="A125566048V" xr:uid="{D4FB8D65-DD7F-4C80-900D-233A90662F62}"/>
    <hyperlink ref="P423" location="A125554816A" display="A125554816A" xr:uid="{F29A624C-7961-4011-97D4-6E1BFB4D91A8}"/>
    <hyperlink ref="P479" location="A125582896K" display="A125582896K" xr:uid="{7A4147CA-F584-4E6B-B91A-B41011CD5595}"/>
    <hyperlink ref="P535" location="A125568856C" display="A125568856C" xr:uid="{0BEAB27D-AE87-4E4F-A870-6D3B63A3CB67}"/>
    <hyperlink ref="Q423" location="A125549200J" display="A125549200J" xr:uid="{0AC0DD55-FFFE-474B-9F15-064A80727632}"/>
    <hyperlink ref="Q479" location="A125577280T" display="A125577280T" xr:uid="{ADE68280-17EF-4781-AA56-AE636D5CA1CE}"/>
    <hyperlink ref="Q535" location="A125563240R" display="A125563240R" xr:uid="{85BA98DA-E5C8-4330-87B9-15D858F0E226}"/>
    <hyperlink ref="R423" location="A125557624L" display="A125557624L" xr:uid="{CE72A543-1994-495D-A5FD-AE859E151056}"/>
    <hyperlink ref="R479" location="A125585704K" display="A125585704K" xr:uid="{A28AA281-D747-43B4-BBFD-2E0234328C65}"/>
    <hyperlink ref="R535" location="A125571664V" display="A125571664V" xr:uid="{B8BECA9F-B56D-48E9-B44B-4AD97616295D}"/>
    <hyperlink ref="S423" location="A125560432C" display="A125560432C" xr:uid="{6A76A3EB-1A7C-4F2B-AEB7-186D9EB2171F}"/>
    <hyperlink ref="S479" location="A125588512W" display="A125588512W" xr:uid="{D79B8D0E-2621-4651-8E89-9F53C6A56C56}"/>
    <hyperlink ref="S535" location="A125574472F" display="A125574472F" xr:uid="{4455F7E2-D72D-4B10-9FDA-DB9EA8F34484}"/>
    <hyperlink ref="U423" location="A125552009V" display="A125552009V" xr:uid="{53CEF681-4F2C-497E-8E1F-DFB3F239E279}"/>
    <hyperlink ref="U479" location="A125580089C" display="A125580089C" xr:uid="{FB5E7261-C199-4A0A-80E3-8B3BA2C16BB5}"/>
    <hyperlink ref="U535" location="A125566049W" display="A125566049W" xr:uid="{7CFB8BE4-6DFF-43A0-AD08-EEF8966442B3}"/>
    <hyperlink ref="T425" location="A125551960R" display="A125551960R" xr:uid="{C571A113-F1B7-4D85-A1CC-DF0D7BBFD453}"/>
    <hyperlink ref="T481" location="A125580040R" display="A125580040R" xr:uid="{5CEBA787-A6D4-4ADF-98B9-A663D0190B6B}"/>
    <hyperlink ref="T537" location="A125566000J" display="A125566000J" xr:uid="{AD988CE4-1A1E-4BBE-AF86-29611C2C9CBD}"/>
    <hyperlink ref="P425" location="A125554768V" display="A125554768V" xr:uid="{380C6F7B-B0DE-461A-B080-874FB5F5ACC3}"/>
    <hyperlink ref="P481" location="A125582848T" display="A125582848T" xr:uid="{877B2E5F-F159-4120-8B68-B18C6C3F0110}"/>
    <hyperlink ref="P537" location="A125568808K" display="A125568808K" xr:uid="{47EC1953-AE50-4A5C-B622-7AFCE103A3E2}"/>
    <hyperlink ref="Q425" location="A125549152A" display="A125549152A" xr:uid="{04B079F0-7FE5-44C2-A554-356A00D04165}"/>
    <hyperlink ref="Q481" location="A125577232X" display="A125577232X" xr:uid="{3AF0D6E3-FD62-44B1-ABA4-F1D84C4FB376}"/>
    <hyperlink ref="Q537" location="A125563192J" display="A125563192J" xr:uid="{4BE75167-B11B-4FDB-B646-AF6A9DDF61E2}"/>
    <hyperlink ref="R425" location="A125557576F" display="A125557576F" xr:uid="{63BA9D53-63A1-4191-8B66-5D57FC136C57}"/>
    <hyperlink ref="R481" location="A125585656C" display="A125585656C" xr:uid="{A0E5B8E7-DA9C-4E13-B5EE-4A5DD23B6B4E}"/>
    <hyperlink ref="R537" location="A125571616A" display="A125571616A" xr:uid="{7F50BAB8-A9DB-4259-A556-50BC50743092}"/>
    <hyperlink ref="S425" location="A125560384W" display="A125560384W" xr:uid="{FDAC0920-80C9-4C97-B60E-57CFBB9B995A}"/>
    <hyperlink ref="S481" location="A125588464R" display="A125588464R" xr:uid="{1BE9F5D6-2A1F-404E-85A2-4A7DE9D64C2D}"/>
    <hyperlink ref="S537" location="A125574424L" display="A125574424L" xr:uid="{F1E49AAE-BEE1-4C42-AA2E-11827038D684}"/>
    <hyperlink ref="U425" location="A125551961T" display="A125551961T" xr:uid="{C8C54B57-B548-48EE-B181-9B87F1C79398}"/>
    <hyperlink ref="U481" location="A125580041T" display="A125580041T" xr:uid="{73CCF0C9-033D-4F34-89AB-042E1444283F}"/>
    <hyperlink ref="U537" location="A125566001K" display="A125566001K" xr:uid="{9A20532E-14E4-4BE9-B041-883AD5EED106}"/>
    <hyperlink ref="T426" location="A125552016T" display="A125552016T" xr:uid="{8C049B21-08D9-47ED-A1E8-6BEDBC723DC6}"/>
    <hyperlink ref="T482" location="A125580096A" display="A125580096A" xr:uid="{6C7A7554-D1AF-4CAC-B6B4-95352B9528F8}"/>
    <hyperlink ref="T538" location="A125566056V" display="A125566056V" xr:uid="{307D12E7-0D9E-4CA9-AB70-1253EDB842C2}"/>
    <hyperlink ref="P426" location="A125554824A" display="A125554824A" xr:uid="{BAA69CB5-D059-49CD-940F-81D7874C24A3}"/>
    <hyperlink ref="P482" location="A125582904X" display="A125582904X" xr:uid="{224C504B-6F2F-4659-B3C7-CFFF4DE8FC94}"/>
    <hyperlink ref="P538" location="A125568864C" display="A125568864C" xr:uid="{0CFB27B0-49BE-4173-AF60-D1E98677CA8F}"/>
    <hyperlink ref="Q426" location="A125549208A" display="A125549208A" xr:uid="{C7AFA745-E293-4342-AD45-3ADA6D2C8FDC}"/>
    <hyperlink ref="Q482" location="A125577288K" display="A125577288K" xr:uid="{F9DFBEDF-94F0-4391-9F87-69E432011751}"/>
    <hyperlink ref="Q538" location="A125563248J" display="A125563248J" xr:uid="{C6C0EA57-274C-4EF1-967E-1013D2FFA846}"/>
    <hyperlink ref="R426" location="A125557632L" display="A125557632L" xr:uid="{DBA6CEBD-AE2C-4674-BDCE-B4932DF2BFB7}"/>
    <hyperlink ref="R482" location="A125585712K" display="A125585712K" xr:uid="{EA3FB79E-EE5A-4C45-874F-53A659DE71B8}"/>
    <hyperlink ref="R538" location="A125571672V" display="A125571672V" xr:uid="{C4C0950C-1765-4DDC-A750-487556FE6686}"/>
    <hyperlink ref="S426" location="A125560440C" display="A125560440C" xr:uid="{5188D527-5303-478D-BE5D-2F2C07AB1725}"/>
    <hyperlink ref="S482" location="A125588520W" display="A125588520W" xr:uid="{73F6C0C0-0BEA-41C5-89CA-AC0AE0FD7364}"/>
    <hyperlink ref="S538" location="A125574480F" display="A125574480F" xr:uid="{98939B53-001F-446B-BE8B-42F70B3F62A5}"/>
    <hyperlink ref="U426" location="A125552017V" display="A125552017V" xr:uid="{20D5EF12-2297-449A-A5EF-90B1C7B31C3C}"/>
    <hyperlink ref="U482" location="A125580097C" display="A125580097C" xr:uid="{113E90B0-9341-47EF-8CF3-82C1D6A9543A}"/>
    <hyperlink ref="U538" location="A125566057W" display="A125566057W" xr:uid="{2827845F-765A-419E-B6AD-80385FE9ECCC}"/>
    <hyperlink ref="T427" location="A125551976J" display="A125551976J" xr:uid="{4EA3DC74-B116-4940-860B-A3A590FD8B1B}"/>
    <hyperlink ref="T483" location="A125580056J" display="A125580056J" xr:uid="{D76B6A80-6C52-40B1-B946-552E677B5EF1}"/>
    <hyperlink ref="T539" location="A125566016A" display="A125566016A" xr:uid="{2F6555E9-A86F-446B-BDDD-EC39364BEFDE}"/>
    <hyperlink ref="P427" location="A125554784V" display="A125554784V" xr:uid="{5E968490-447C-4417-921D-B885879504C7}"/>
    <hyperlink ref="P483" location="A125582864T" display="A125582864T" xr:uid="{9A0CB5AA-600E-4CAF-99E4-4D4EC8DC0F9E}"/>
    <hyperlink ref="P539" location="A125568824K" display="A125568824K" xr:uid="{EE9E2A53-B4EC-4837-B569-AEF008CCD26B}"/>
    <hyperlink ref="Q427" location="A125549168V" display="A125549168V" xr:uid="{E8BC3A1A-2D98-4E73-9A95-496F7B3CEF80}"/>
    <hyperlink ref="Q483" location="A125577248T" display="A125577248T" xr:uid="{A5A156F6-434D-46E9-BC63-A2B86B06137F}"/>
    <hyperlink ref="Q539" location="A125563208R" display="A125563208R" xr:uid="{FB760F8B-C87B-4749-AC47-E2379D848E3A}"/>
    <hyperlink ref="R427" location="A125557592F" display="A125557592F" xr:uid="{A5ACE603-9774-4195-AB0D-B7D59A2B5A2C}"/>
    <hyperlink ref="R483" location="A125585672C" display="A125585672C" xr:uid="{51FDD822-225B-4B8B-8CB3-AF2A18846998}"/>
    <hyperlink ref="R539" location="A125571632A" display="A125571632A" xr:uid="{DA29191E-9267-427A-904A-8A24FDDAED35}"/>
    <hyperlink ref="S427" location="A125560400K" display="A125560400K" xr:uid="{A003EEE2-71BA-455F-A349-4DC68317AC84}"/>
    <hyperlink ref="S483" location="A125588480R" display="A125588480R" xr:uid="{3A2B56A4-69A9-44F3-A134-9E153FA31FF0}"/>
    <hyperlink ref="S539" location="A125574440L" display="A125574440L" xr:uid="{F5031EB0-2ADC-4AB8-AF95-1B74304D3191}"/>
    <hyperlink ref="U427" location="A125551977K" display="A125551977K" xr:uid="{DE5E076D-B7FA-4871-A29B-4CB746DE1A2E}"/>
    <hyperlink ref="U483" location="A125580057K" display="A125580057K" xr:uid="{79C98A07-25AD-4F03-8759-AF44F44FAC09}"/>
    <hyperlink ref="U539" location="A125566017C" display="A125566017C" xr:uid="{A945D839-0E3F-463F-9016-F0EB9A18A37B}"/>
    <hyperlink ref="T428" location="A125552024T" display="A125552024T" xr:uid="{EA99CC84-BCAB-4D6F-83E3-49AED914CFE3}"/>
    <hyperlink ref="T484" location="A125580104R" display="A125580104R" xr:uid="{37AC3E9B-5BB8-4DE4-A184-B995CCDD3454}"/>
    <hyperlink ref="T540" location="A125566064V" display="A125566064V" xr:uid="{E27B663D-4C35-4073-9EFF-D697E90E55CE}"/>
    <hyperlink ref="P428" location="A125554832A" display="A125554832A" xr:uid="{BF1DBFAA-512F-47E9-A90E-CF08F25AE3E6}"/>
    <hyperlink ref="P484" location="A125582912X" display="A125582912X" xr:uid="{65EEE96F-8FB0-4B96-BA16-A47D92DF0D38}"/>
    <hyperlink ref="P540" location="A125568872C" display="A125568872C" xr:uid="{224DD8E0-9AC7-42A9-8B73-F4265F9D85E4}"/>
    <hyperlink ref="Q428" location="A125549216A" display="A125549216A" xr:uid="{0718EC3B-8383-4841-B3B5-07E963C95F2A}"/>
    <hyperlink ref="Q484" location="A125577296K" display="A125577296K" xr:uid="{5ED06370-87EF-41F6-9F13-EF80893B7336}"/>
    <hyperlink ref="Q540" location="A125563256J" display="A125563256J" xr:uid="{FC6DA0AE-98D0-408A-BB69-2988CB032451}"/>
    <hyperlink ref="R428" location="A125557640L" display="A125557640L" xr:uid="{77BFFB44-C211-4095-82AF-37E6BB84EE9F}"/>
    <hyperlink ref="R484" location="A125585720K" display="A125585720K" xr:uid="{528E483A-B7E6-4211-A771-C4BFEBF13A64}"/>
    <hyperlink ref="R540" location="A125571680V" display="A125571680V" xr:uid="{F34709CB-9752-472E-8360-690BB1D7DEC5}"/>
    <hyperlink ref="S428" location="A125560448W" display="A125560448W" xr:uid="{00C16EE3-C0F6-4770-A260-8335B9A816A7}"/>
    <hyperlink ref="S484" location="A125588528R" display="A125588528R" xr:uid="{53F5C008-E017-422A-A5BB-159FB5E4B3C8}"/>
    <hyperlink ref="S540" location="A125574488X" display="A125574488X" xr:uid="{BF86347A-C60A-46E3-9DCC-41F737E392F1}"/>
    <hyperlink ref="U428" location="A125552025V" display="A125552025V" xr:uid="{580B1749-0FE4-45A8-A453-B67687A56CDB}"/>
    <hyperlink ref="U484" location="A125580105T" display="A125580105T" xr:uid="{24A07798-0B87-4EA1-9467-D8488AD31C76}"/>
    <hyperlink ref="U540" location="A125566065W" display="A125566065W" xr:uid="{8C78A56E-FF09-4439-B998-8A8393F5DDF5}"/>
    <hyperlink ref="T430" location="A125552096C" display="A125552096C" xr:uid="{B3C77BDE-FD7A-4061-9CD6-1B37D6A70B54}"/>
    <hyperlink ref="T486" location="A125580176A" display="A125580176A" xr:uid="{7D2435E9-6029-4046-9A48-C192DBC03156}"/>
    <hyperlink ref="T542" location="A125566136V" display="A125566136V" xr:uid="{0DF952FC-B97C-44D5-B9E4-2BBC6A131873}"/>
    <hyperlink ref="P430" location="A125554904A" display="A125554904A" xr:uid="{7AF2DEB4-1C11-4505-986D-2924C143F794}"/>
    <hyperlink ref="P486" location="A125582984K" display="A125582984K" xr:uid="{A8302047-A7C1-4053-9475-44B0EE5515E6}"/>
    <hyperlink ref="P542" location="A125568944C" display="A125568944C" xr:uid="{72A82F2F-C805-4DC2-BE13-C40A8E8333A6}"/>
    <hyperlink ref="Q430" location="A125549288L" display="A125549288L" xr:uid="{E11113A5-C6E3-42E9-BD01-ED51254827B1}"/>
    <hyperlink ref="Q486" location="A125577368K" display="A125577368K" xr:uid="{04226C13-22FB-4BAA-A761-85721376712B}"/>
    <hyperlink ref="Q542" location="A125563328J" display="A125563328J" xr:uid="{A1871550-C432-4BCF-AD99-0500DEAC7113}"/>
    <hyperlink ref="R430" location="A125557712L" display="A125557712L" xr:uid="{3905238D-D0AF-424F-9321-22D09D77307D}"/>
    <hyperlink ref="R486" location="A125585792W" display="A125585792W" xr:uid="{99220BAC-B295-4320-8FEC-27BB922A268F}"/>
    <hyperlink ref="R542" location="A125571752V" display="A125571752V" xr:uid="{FDE489B3-F249-4CCD-B223-9F8751A8CEFC}"/>
    <hyperlink ref="S430" location="A125560520C" display="A125560520C" xr:uid="{D681CB1D-E4BB-4DBE-BC24-533ECC4B1CC7}"/>
    <hyperlink ref="S486" location="A125588600W" display="A125588600W" xr:uid="{5E784EF2-05FE-4347-8AD7-D51E102F15CF}"/>
    <hyperlink ref="S542" location="A125574560F" display="A125574560F" xr:uid="{2ED512F3-9433-49B2-8500-2F30B3956F20}"/>
    <hyperlink ref="U430" location="A125552097F" display="A125552097F" xr:uid="{5FA59289-2E2F-42E1-BBA0-DF44B2CC5112}"/>
    <hyperlink ref="U486" location="A125580177C" display="A125580177C" xr:uid="{CB1B9412-9A83-4D13-BBDE-76920A882935}"/>
    <hyperlink ref="U542" location="A125566137W" display="A125566137W" xr:uid="{1BD9FC53-E931-4BB0-B896-AE8C1EB98028}"/>
    <hyperlink ref="T431" location="A125552032T" display="A125552032T" xr:uid="{2BD915DF-E1A7-4C4A-9BD9-73D9CF17DA42}"/>
    <hyperlink ref="T487" location="A125580112R" display="A125580112R" xr:uid="{F2E3A721-B7E5-46A1-A873-B0784C8441A2}"/>
    <hyperlink ref="T543" location="A125566072V" display="A125566072V" xr:uid="{7B6C347F-A255-4538-8CA1-843A80C3DD14}"/>
    <hyperlink ref="P431" location="A125554840A" display="A125554840A" xr:uid="{AB550C61-BA98-495E-BDFA-AB3B9CCFEADD}"/>
    <hyperlink ref="P487" location="A125582920X" display="A125582920X" xr:uid="{7682B142-E26C-4DFF-BCDC-CF9884D7A205}"/>
    <hyperlink ref="P543" location="A125568880C" display="A125568880C" xr:uid="{00E78B17-5C6C-40FE-A639-C924F0274071}"/>
    <hyperlink ref="Q431" location="A125549224A" display="A125549224A" xr:uid="{852BDAF1-3458-4200-9788-F0BB3AB481E2}"/>
    <hyperlink ref="Q487" location="A125577304X" display="A125577304X" xr:uid="{DA186A50-12F7-47C3-A7B5-67FC572A44AF}"/>
    <hyperlink ref="Q543" location="A125563264J" display="A125563264J" xr:uid="{7E963B54-9513-4558-AA7C-435D2EB3CCC6}"/>
    <hyperlink ref="R431" location="A125557648F" display="A125557648F" xr:uid="{8A567E74-26C7-49F6-AD2B-B67FC186F6DF}"/>
    <hyperlink ref="R487" location="A125585728C" display="A125585728C" xr:uid="{345F2128-37AB-4672-9549-DEBE040E9EAF}"/>
    <hyperlink ref="R543" location="A125571688L" display="A125571688L" xr:uid="{9F5300CF-6442-4B34-B85B-FE7A82DFB20D}"/>
    <hyperlink ref="S431" location="A125560456W" display="A125560456W" xr:uid="{FCACEFBE-EFC4-443C-BBE7-51EF692E597D}"/>
    <hyperlink ref="S487" location="A125588536R" display="A125588536R" xr:uid="{E9425441-7DE6-4B8D-87AA-F7F3F17B5D19}"/>
    <hyperlink ref="S543" location="A125574496X" display="A125574496X" xr:uid="{638BFC91-DA15-4649-8CD0-44C00DDFC299}"/>
    <hyperlink ref="U431" location="A125552033V" display="A125552033V" xr:uid="{BC70B6C1-C36A-4A49-839A-3F741CF026A5}"/>
    <hyperlink ref="U487" location="A125580113T" display="A125580113T" xr:uid="{0BFE6F0E-89E1-4758-B5A4-5268B09904D6}"/>
    <hyperlink ref="U543" location="A125566073W" display="A125566073W" xr:uid="{E7C4AAF0-12BF-48F8-82AC-87CA3E5F5785}"/>
    <hyperlink ref="T432" location="A125551984J" display="A125551984J" xr:uid="{E3428FAA-5454-48D3-8A7E-4AF68992161F}"/>
    <hyperlink ref="T488" location="A125580064J" display="A125580064J" xr:uid="{8854C9ED-F75A-4FC4-A167-C1A6429E78DE}"/>
    <hyperlink ref="T544" location="A125566024A" display="A125566024A" xr:uid="{51C07995-E7C3-4E48-9EAC-84A33B01A6BB}"/>
    <hyperlink ref="P432" location="A125554792V" display="A125554792V" xr:uid="{4F5B3A12-2765-4A8D-AFE7-8AEDA8543326}"/>
    <hyperlink ref="P488" location="A125582872T" display="A125582872T" xr:uid="{575A1B37-7A2B-4053-A4E9-8C05D2B68806}"/>
    <hyperlink ref="P544" location="A125568832K" display="A125568832K" xr:uid="{49EE08B3-3F88-46EC-824C-3DA1A512BAE0}"/>
    <hyperlink ref="Q432" location="A125549176V" display="A125549176V" xr:uid="{5EF4316B-EEDD-49FC-BACC-9B07A733E47F}"/>
    <hyperlink ref="Q488" location="A125577256T" display="A125577256T" xr:uid="{A87358FE-C44E-4D55-BB23-37E7F50604D3}"/>
    <hyperlink ref="Q544" location="A125563216R" display="A125563216R" xr:uid="{9DCA4BF0-0890-41B9-B3CE-F75CDC230105}"/>
    <hyperlink ref="R432" location="A125557600V" display="A125557600V" xr:uid="{FA7CCE55-A685-4284-81DC-18A98DD1361A}"/>
    <hyperlink ref="R488" location="A125585680C" display="A125585680C" xr:uid="{103E927B-3FCE-49C2-8566-F97C1E865450}"/>
    <hyperlink ref="R544" location="A125571640A" display="A125571640A" xr:uid="{0398F454-BA7E-4A65-8E69-9BF4C4E530B5}"/>
    <hyperlink ref="S432" location="A125560408C" display="A125560408C" xr:uid="{ED4E352E-904B-4CDD-9573-A8800ABE3A9F}"/>
    <hyperlink ref="S488" location="A125588488J" display="A125588488J" xr:uid="{B2B10EC5-3D1F-4C61-860D-1A5ED7BB3E1C}"/>
    <hyperlink ref="S544" location="A125574448F" display="A125574448F" xr:uid="{9B561258-A7C9-4685-9C83-6738E4ECB353}"/>
    <hyperlink ref="U432" location="A125551985K" display="A125551985K" xr:uid="{B9BDCF02-060C-450C-9DF7-B4B9B3A91DB5}"/>
    <hyperlink ref="U488" location="A125580065K" display="A125580065K" xr:uid="{BB48EE73-856F-42B7-95E2-23B445189CC4}"/>
    <hyperlink ref="U544" location="A125566025C" display="A125566025C" xr:uid="{D1E64D16-A923-4FA1-BED3-3C10B805CC8B}"/>
    <hyperlink ref="T433" location="A125552144K" display="A125552144K" xr:uid="{46BB463B-CC39-4AFA-885A-8E747196ED2B}"/>
    <hyperlink ref="T489" location="A125580224J" display="A125580224J" xr:uid="{73FD5479-1D5D-4031-8FFD-4D598B0B746F}"/>
    <hyperlink ref="T545" location="A125566184L" display="A125566184L" xr:uid="{CDD9089F-3B28-4982-86A3-0FADA4C3C6BE}"/>
    <hyperlink ref="P433" location="A125554952V" display="A125554952V" xr:uid="{18A287F1-AF1A-46AC-93E1-6FE6E8F0D297}"/>
    <hyperlink ref="P489" location="A125583032V" display="A125583032V" xr:uid="{F7717D32-9A13-46E6-98F2-9017C8113DC3}"/>
    <hyperlink ref="P545" location="A125568992W" display="A125568992W" xr:uid="{F8073F51-7824-4857-87FC-44583536EF33}"/>
    <hyperlink ref="Q433" location="A125549336V" display="A125549336V" xr:uid="{3266824A-9BCC-4DB6-A8CD-FEB5398F4A26}"/>
    <hyperlink ref="Q489" location="A125577416T" display="A125577416T" xr:uid="{ABBC33E5-846D-4CCC-9841-15167FF1021B}"/>
    <hyperlink ref="Q545" location="A125563376A" display="A125563376A" xr:uid="{3496DA99-577C-4F90-BAA6-6BC6BBA0612B}"/>
    <hyperlink ref="R433" location="A125557760F" display="A125557760F" xr:uid="{A6EA1DF4-B6DB-441A-BC00-D76DBD322A2E}"/>
    <hyperlink ref="R489" location="A125585840C" display="A125585840C" xr:uid="{0CBAD519-D797-4596-AFA1-BEAE848A791D}"/>
    <hyperlink ref="R545" location="A125571800A" display="A125571800A" xr:uid="{0AE8384D-DDFB-408B-BA0D-8FAB83D2C266}"/>
    <hyperlink ref="S433" location="A125560568R" display="A125560568R" xr:uid="{F36EC0B4-A151-4542-AB5E-83798EE9351E}"/>
    <hyperlink ref="S489" location="A125588648J" display="A125588648J" xr:uid="{1C738B64-0F6C-4816-8ADD-12D80D47982D}"/>
    <hyperlink ref="S545" location="A125574608F" display="A125574608F" xr:uid="{64314798-C57F-4907-8701-14F9B2295BE7}"/>
    <hyperlink ref="U433" location="A125552145L" display="A125552145L" xr:uid="{7C302768-BFB8-4B83-9B59-3832D0C93D89}"/>
    <hyperlink ref="U489" location="A125580225K" display="A125580225K" xr:uid="{76F8065B-AC7C-4922-9B3D-40B041E50EB1}"/>
    <hyperlink ref="U545" location="A125566185R" display="A125566185R" xr:uid="{A91E0F66-2312-4219-BF8C-98C706E58D85}"/>
    <hyperlink ref="T435" location="A125552104T" display="A125552104T" xr:uid="{366EEAEF-FEB2-4692-B594-700ADC8674D4}"/>
    <hyperlink ref="T491" location="A125580184A" display="A125580184A" xr:uid="{79B23969-459B-4CC0-8DC9-402C8366D865}"/>
    <hyperlink ref="T547" location="A125566144V" display="A125566144V" xr:uid="{EAF9775E-027F-4963-B30C-040CCB1D0E93}"/>
    <hyperlink ref="P435" location="A125554912A" display="A125554912A" xr:uid="{0B0D24A6-B82D-40B0-A898-AD8AF5F87382}"/>
    <hyperlink ref="P491" location="A125582992K" display="A125582992K" xr:uid="{FA06DB61-9F71-40B8-8ED3-5B64F23B4F53}"/>
    <hyperlink ref="P547" location="A125568952C" display="A125568952C" xr:uid="{C51747BC-C696-4DE7-92B1-A1A7285D3458}"/>
    <hyperlink ref="Q435" location="A125549296L" display="A125549296L" xr:uid="{1D231E83-CD1B-4D31-85F5-B84C2F44C0FC}"/>
    <hyperlink ref="Q491" location="A125577376K" display="A125577376K" xr:uid="{D65B2C32-99B6-4DEE-AB12-F540F3AB3411}"/>
    <hyperlink ref="Q547" location="A125563336J" display="A125563336J" xr:uid="{C253CC01-865F-4F3E-80ED-8CC27EF9080C}"/>
    <hyperlink ref="R435" location="A125557720L" display="A125557720L" xr:uid="{6D927D24-87E6-4373-B8A6-C353991BB3E7}"/>
    <hyperlink ref="R491" location="A125585800K" display="A125585800K" xr:uid="{12E8DF44-2B33-493A-95C8-1AF862A197A4}"/>
    <hyperlink ref="R547" location="A125571760V" display="A125571760V" xr:uid="{92264557-71BC-4713-AC81-49B6D8E73F1B}"/>
    <hyperlink ref="S435" location="A125560528W" display="A125560528W" xr:uid="{0C14292A-FAC5-4B52-8340-AF2FFDAE1ED6}"/>
    <hyperlink ref="S491" location="A125588608R" display="A125588608R" xr:uid="{7F566EA0-5F24-46E1-A488-01B97DFA5BD9}"/>
    <hyperlink ref="S547" location="A125574568X" display="A125574568X" xr:uid="{4B20B106-47BE-4712-A7F5-4E597D6AC2A8}"/>
    <hyperlink ref="U435" location="A125552105V" display="A125552105V" xr:uid="{63989C53-03EE-417A-81BF-978BF9E6EF62}"/>
    <hyperlink ref="U491" location="A125580185C" display="A125580185C" xr:uid="{920106D6-8F77-40C1-A2ED-741ABB34BA2C}"/>
    <hyperlink ref="U547" location="A125566145W" display="A125566145W" xr:uid="{F848F2A3-94C4-47B9-92B1-F8D05B27FDB4}"/>
    <hyperlink ref="T436" location="A125552112T" display="A125552112T" xr:uid="{599CDED8-AFEC-4139-893D-4AABF6F4EC48}"/>
    <hyperlink ref="T492" location="A125580192A" display="A125580192A" xr:uid="{E0A69D6A-F0F4-442F-9461-93133B511A9B}"/>
    <hyperlink ref="T548" location="A125566152V" display="A125566152V" xr:uid="{5B27A814-3522-4E80-AE99-D63D600C44A3}"/>
    <hyperlink ref="P436" location="A125554920A" display="A125554920A" xr:uid="{382EB1D2-C3E2-49A0-AF11-523B60E43DB3}"/>
    <hyperlink ref="P492" location="A125583000A" display="A125583000A" xr:uid="{C2621092-E015-497C-8461-08E79E3F0931}"/>
    <hyperlink ref="P548" location="A125568960C" display="A125568960C" xr:uid="{A2A69F62-DC15-4FBB-949D-E04F3A9875AD}"/>
    <hyperlink ref="Q436" location="A125549304A" display="A125549304A" xr:uid="{3A159075-BF85-42C4-9B11-8938D1D06AE0}"/>
    <hyperlink ref="Q492" location="A125577384K" display="A125577384K" xr:uid="{15254652-F4D0-4093-8F38-09F940308D15}"/>
    <hyperlink ref="Q548" location="A125563344J" display="A125563344J" xr:uid="{65EB0D25-4241-41F8-A200-4E7EE42DABE6}"/>
    <hyperlink ref="R436" location="A125557728F" display="A125557728F" xr:uid="{A8BB5D6E-B544-478C-80CC-E06200891FE4}"/>
    <hyperlink ref="R492" location="A125585808C" display="A125585808C" xr:uid="{2C5A06BE-C3F7-4FFB-B85F-98FF91388A29}"/>
    <hyperlink ref="R548" location="A125571768L" display="A125571768L" xr:uid="{79FDF125-05CD-4890-8D75-73F41EB9C86D}"/>
    <hyperlink ref="S436" location="A125560536W" display="A125560536W" xr:uid="{FBD4B290-2372-4956-8AD9-E21814A302AD}"/>
    <hyperlink ref="S492" location="A125588616R" display="A125588616R" xr:uid="{2BF57A89-DA89-4FFB-A7ED-2C1B7940D9BE}"/>
    <hyperlink ref="S548" location="A125574576X" display="A125574576X" xr:uid="{7361244D-CA53-4529-AEEA-A07BFF7F7E51}"/>
    <hyperlink ref="U436" location="A125552113V" display="A125552113V" xr:uid="{0FA7F06F-CFCA-46D6-8198-A9212FC6A066}"/>
    <hyperlink ref="U492" location="A125580193C" display="A125580193C" xr:uid="{9B415311-7295-4846-A534-202E5AEAD1D0}"/>
    <hyperlink ref="U548" location="A125566153W" display="A125566153W" xr:uid="{93D91A81-983F-44CE-8C4D-EE388342DAE8}"/>
    <hyperlink ref="T437" location="A125552216K" display="A125552216K" xr:uid="{40F4B71B-92C0-4543-AD75-D310FB29D66D}"/>
    <hyperlink ref="T493" location="A125580296V" display="A125580296V" xr:uid="{95939BB1-E989-49EE-8C32-40EE9D1CF74A}"/>
    <hyperlink ref="T549" location="A125566256L" display="A125566256L" xr:uid="{C8CA9C2C-87C5-42A6-A709-14A08EDF3D62}"/>
    <hyperlink ref="P437" location="A125555024W" display="A125555024W" xr:uid="{35ACD0F4-FED2-43D2-9A26-16040E192421}"/>
    <hyperlink ref="P493" location="A125583104V" display="A125583104V" xr:uid="{B5AB0864-A59D-4CFA-979A-5C747ABA3518}"/>
    <hyperlink ref="P549" location="A125569064X" display="A125569064X" xr:uid="{618CDB57-41F9-421B-ABDE-1C99BBFCDE2B}"/>
    <hyperlink ref="Q437" location="A125549408V" display="A125549408V" xr:uid="{B7ED1CBF-725F-4FF0-ADA5-EF65A1DB907A}"/>
    <hyperlink ref="Q493" location="A125577488C" display="A125577488C" xr:uid="{DFB5542A-6D02-4B78-BF5D-F0478F5A182A}"/>
    <hyperlink ref="Q549" location="A125563448A" display="A125563448A" xr:uid="{B730B49F-293A-4C9B-AE5A-38D86607E892}"/>
    <hyperlink ref="R437" location="A125557832F" display="A125557832F" xr:uid="{61AA4D2F-885F-49DF-B093-292763752D95}"/>
    <hyperlink ref="R493" location="A125585912C" display="A125585912C" xr:uid="{DDAC6D91-7247-4303-89A7-9FEA77E76258}"/>
    <hyperlink ref="R549" location="A125571872L" display="A125571872L" xr:uid="{9F600A4F-58D3-4386-B873-E514C2E030AC}"/>
    <hyperlink ref="S437" location="A125560640W" display="A125560640W" xr:uid="{B0EB5C1C-4725-4856-A6B9-ECE636EE81F9}"/>
    <hyperlink ref="S493" location="A125588720R" display="A125588720R" xr:uid="{5EB36F42-EDA8-4D09-AC40-83907843E65A}"/>
    <hyperlink ref="S549" location="A125574680X" display="A125574680X" xr:uid="{CBF12A3F-FDEB-470F-A7F9-B19E22E2849C}"/>
    <hyperlink ref="U437" location="A125552217L" display="A125552217L" xr:uid="{95B0A1AA-3B09-4FC8-9F2C-47AC7D258F37}"/>
    <hyperlink ref="U493" location="A125580297W" display="A125580297W" xr:uid="{8250AE27-DF7E-4173-9124-48E66C9D5FDD}"/>
    <hyperlink ref="U549" location="A125566257R" display="A125566257R" xr:uid="{8C7DA4E8-6013-466A-ADAC-09D3A399AE2C}"/>
    <hyperlink ref="Z438" location="A125553504W" display="A125553504W" xr:uid="{EB5A78C9-272F-4700-93AC-DF8DA5920CE0}"/>
    <hyperlink ref="Z494" location="A125581584F" display="A125581584F" xr:uid="{C43A14B1-9F82-45B5-AB84-F3F21CAF109D}"/>
    <hyperlink ref="Z550" location="A125567544X" display="A125567544X" xr:uid="{DEE00D31-1AFC-42C9-9CE5-4400879A31E3}"/>
    <hyperlink ref="V438" location="A125556312J" display="A125556312J" xr:uid="{E4C3AB74-2F08-40EF-AF41-F13B7F9DB42A}"/>
    <hyperlink ref="V494" location="A125584392T" display="A125584392T" xr:uid="{6360C8CC-F0D7-4C54-B457-AAFE935D4FE9}"/>
    <hyperlink ref="V550" location="A125570352R" display="A125570352R" xr:uid="{92A0335F-FEE3-4CD8-8CF4-08F5770EEAFE}"/>
    <hyperlink ref="W438" location="A125550696W" display="A125550696W" xr:uid="{12CDBF94-EC55-4673-BC59-3598C92C4E41}"/>
    <hyperlink ref="W494" location="A125578776R" display="A125578776R" xr:uid="{71CC1AA5-237F-4489-BC54-3B88DF0E2A63}"/>
    <hyperlink ref="W550" location="A125564736L" display="A125564736L" xr:uid="{8BAFA169-7BA4-428A-A2F9-EBC79B249744}"/>
    <hyperlink ref="X438" location="A125559120V" display="A125559120V" xr:uid="{463588C2-1FB4-4F59-AF4F-8EB7678BB592}"/>
    <hyperlink ref="X494" location="A125587200T" display="A125587200T" xr:uid="{08218BCC-28DA-4615-BE3C-2AFCA57BAFC5}"/>
    <hyperlink ref="X550" location="A125573160A" display="A125573160A" xr:uid="{D6875C94-2E8A-4C6A-BE64-5327A9CD3250}"/>
    <hyperlink ref="Y438" location="A125561928A" display="A125561928A" xr:uid="{8159CEE6-7518-4A20-9538-CA320F8FCE68}"/>
    <hyperlink ref="Y494" location="A125590008A" display="A125590008A" xr:uid="{C236F393-8070-4D10-AC2F-C181FCA61AD0}"/>
    <hyperlink ref="Y550" location="A125575968C" display="A125575968C" xr:uid="{655C4F87-A7D3-4613-8BD2-7362452E258F}"/>
    <hyperlink ref="AA438" location="A125553505X" display="A125553505X" xr:uid="{FF40EBDB-6452-46AD-B775-3086C0B2CAD8}"/>
    <hyperlink ref="AA494" location="A125581585J" display="A125581585J" xr:uid="{121147CE-B3CF-4C83-A74E-21B75BD2B033}"/>
    <hyperlink ref="AA550" location="A125567545A" display="A125567545A" xr:uid="{8C955F48-DCFB-4101-A470-55B36DB64E4F}"/>
    <hyperlink ref="Z394" location="A125553712R" display="A125553712R" xr:uid="{F0759018-4157-4553-9ECB-2D6CFB94EDD7}"/>
    <hyperlink ref="Z450" location="A125581792X" display="A125581792X" xr:uid="{B3273934-98E7-4BD2-987D-699477FB0278}"/>
    <hyperlink ref="Z506" location="A125567752T" display="A125567752T" xr:uid="{F9DAE253-4A54-4B93-A7CF-A7D48CBA27FF}"/>
    <hyperlink ref="V394" location="A125556520A" display="A125556520A" xr:uid="{5F36DEAD-7148-4933-8F9C-CA51C317BD0D}"/>
    <hyperlink ref="V450" location="A125584600X" display="A125584600X" xr:uid="{C9DA84BF-C30C-4A9F-B3E8-C7AF68576805}"/>
    <hyperlink ref="V506" location="A125570560J" display="A125570560J" xr:uid="{85CD127B-DC32-4EB7-AC57-976CAEB5E7D0}"/>
    <hyperlink ref="W394" location="A125550904C" display="A125550904C" xr:uid="{BE118E10-E1E9-43DA-A14E-E86F23D67F78}"/>
    <hyperlink ref="W450" location="A125578984J" display="A125578984J" xr:uid="{E5456357-7608-4825-8E05-B5F791F04E76}"/>
    <hyperlink ref="W506" location="A125564944F" display="A125564944F" xr:uid="{BFBC984F-1FB6-4E8C-9A9A-293E0A3A03BD}"/>
    <hyperlink ref="X394" location="A125559328F" display="A125559328F" xr:uid="{F41A7BED-2892-4C64-8D8D-1B7161E2973E}"/>
    <hyperlink ref="X450" location="A125587408C" display="A125587408C" xr:uid="{F935F425-BBDF-432A-A7CB-D29EB4C096DF}"/>
    <hyperlink ref="X506" location="A125573368L" display="A125573368L" xr:uid="{16A52522-90CA-4EFB-84E4-5E2B475C1E24}"/>
    <hyperlink ref="Y394" location="A125562136W" display="A125562136W" xr:uid="{12E4C8D2-0244-4327-ACCE-F34F03AE22BE}"/>
    <hyperlink ref="Y450" location="A125590216V" display="A125590216V" xr:uid="{5A549C17-1879-4198-A31E-4249DC9757D0}"/>
    <hyperlink ref="Y506" location="A125576176X" display="A125576176X" xr:uid="{037156B9-5221-4510-A9A6-7C49C11D1AA8}"/>
    <hyperlink ref="AA394" location="A125553713T" display="A125553713T" xr:uid="{7B751F36-B5CA-4669-909A-F374A85BA416}"/>
    <hyperlink ref="AA450" location="A125581793A" display="A125581793A" xr:uid="{91F4A1BB-6793-4083-B696-0409C94F2DA7}"/>
    <hyperlink ref="AA506" location="A125567753V" display="A125567753V" xr:uid="{2EAFE4BF-5574-4FE7-8D9B-4BB78A8618D5}"/>
    <hyperlink ref="Z395" location="A125553600W" display="A125553600W" xr:uid="{B14872D2-3E80-4C04-A5E6-F5EC94EA36F3}"/>
    <hyperlink ref="Z451" location="A125581680F" display="A125581680F" xr:uid="{0315A59F-2327-499E-896D-75460D2488F4}"/>
    <hyperlink ref="Z507" location="A125567640X" display="A125567640X" xr:uid="{E9D34BE9-2E1F-46A1-A888-DA129AA9587E}"/>
    <hyperlink ref="V395" location="A125556408A" display="A125556408A" xr:uid="{E247EF78-4FAA-4054-A482-1AA34436EED2}"/>
    <hyperlink ref="V451" location="A125584488K" display="A125584488K" xr:uid="{8B046068-9EC6-423A-ABAB-415D1F7D9DBB}"/>
    <hyperlink ref="V507" location="A125570448J" display="A125570448J" xr:uid="{24BCC4EC-036A-4259-A44C-ED15264D47DC}"/>
    <hyperlink ref="W395" location="A125550792W" display="A125550792W" xr:uid="{3DFB04F5-9C77-4B25-AE08-6B4C2E76C735}"/>
    <hyperlink ref="W451" location="A125578872R" display="A125578872R" xr:uid="{96FBBC7E-2353-4FBF-9F64-2EB60A333B57}"/>
    <hyperlink ref="W507" location="A125564832L" display="A125564832L" xr:uid="{31F9144E-4CB2-4214-B5FA-98C3695DDF32}"/>
    <hyperlink ref="X395" location="A125559216L" display="A125559216L" xr:uid="{449ECCDB-499F-408F-BA72-4341E8CBD5D9}"/>
    <hyperlink ref="X451" location="A125587296W" display="A125587296W" xr:uid="{2935505D-8168-4C40-B6E9-CCA551D03F36}"/>
    <hyperlink ref="X507" location="A125573256V" display="A125573256V" xr:uid="{8DF49376-7EF5-4334-9823-C45D11CD7C55}"/>
    <hyperlink ref="Y395" location="A125562024C" display="A125562024C" xr:uid="{10ED72FE-B250-43DE-A97F-F498FA36B17D}"/>
    <hyperlink ref="Y451" location="A125590104A" display="A125590104A" xr:uid="{8A30B724-7E8B-432D-8140-5E510BBD5B85}"/>
    <hyperlink ref="Y507" location="A125576064F" display="A125576064F" xr:uid="{10617B40-86D1-4F0E-AC7E-4A391C338978}"/>
    <hyperlink ref="AA395" location="A125553601X" display="A125553601X" xr:uid="{98149054-FA2E-4B51-BF9F-50A39E634CCE}"/>
    <hyperlink ref="AA451" location="A125581681J" display="A125581681J" xr:uid="{A582C9FA-5F9A-4ED5-AE36-DBA37852FB33}"/>
    <hyperlink ref="AA507" location="A125567641A" display="A125567641A" xr:uid="{A309CE30-F1C0-4159-8345-F59F91D848E0}"/>
    <hyperlink ref="Z396" location="A125553720R" display="A125553720R" xr:uid="{A39B372D-AD65-46BF-9DA2-B36E1E9C19A3}"/>
    <hyperlink ref="Z452" location="A125581800L" display="A125581800L" xr:uid="{5A3AC9CA-DDC2-4E3C-AF3F-74FFE0D706B5}"/>
    <hyperlink ref="Z508" location="A125567760T" display="A125567760T" xr:uid="{8509F39C-F4BE-451D-BAB7-2834E4080C8A}"/>
    <hyperlink ref="V396" location="A125556528V" display="A125556528V" xr:uid="{978DCBAC-0061-4197-9C4D-AFBCFDF0ABB9}"/>
    <hyperlink ref="V452" location="A125584608T" display="A125584608T" xr:uid="{E96D27CA-CFB3-48F5-B24C-CBF00501C662}"/>
    <hyperlink ref="V508" location="A125570568A" display="A125570568A" xr:uid="{1E857341-49FF-415E-A89A-EC2A65F2B716}"/>
    <hyperlink ref="W396" location="A125550912C" display="A125550912C" xr:uid="{3CD1451E-7C2B-46CB-8724-5A268951C047}"/>
    <hyperlink ref="W452" location="A125578992J" display="A125578992J" xr:uid="{B9579284-E0F1-4121-8086-A1401515255B}"/>
    <hyperlink ref="W508" location="A125564952F" display="A125564952F" xr:uid="{BDC0C8E2-2E3B-4E21-B5C6-5A802A462C7B}"/>
    <hyperlink ref="X396" location="A125559336F" display="A125559336F" xr:uid="{A7F428B9-6915-4EA5-8DB4-0E04F60848C7}"/>
    <hyperlink ref="X452" location="A125587416C" display="A125587416C" xr:uid="{D0488342-3FC4-404E-8A28-A77367915558}"/>
    <hyperlink ref="X508" location="A125573376L" display="A125573376L" xr:uid="{896A478C-C4C7-4774-AF50-A3735E796959}"/>
    <hyperlink ref="Y396" location="A125562144W" display="A125562144W" xr:uid="{4B04A1D2-BF4C-4467-9841-2E370EB406D6}"/>
    <hyperlink ref="Y452" location="A125590224V" display="A125590224V" xr:uid="{65DAFEC5-33DD-4363-8F27-8F49B4B6808E}"/>
    <hyperlink ref="Y508" location="A125576184X" display="A125576184X" xr:uid="{2F848728-ED9E-465C-9B94-ED0A630CF0CA}"/>
    <hyperlink ref="AA396" location="A125553721T" display="A125553721T" xr:uid="{15350956-D6E3-45AE-9858-D90305343E6B}"/>
    <hyperlink ref="AA452" location="A125581801R" display="A125581801R" xr:uid="{C9401964-AC64-4780-8CE3-B9104E8FD490}"/>
    <hyperlink ref="AA508" location="A125567761V" display="A125567761V" xr:uid="{CD209825-069F-466E-BF22-21BD5BDDE283}"/>
    <hyperlink ref="Z397" location="A125553728J" display="A125553728J" xr:uid="{079EC2C8-5DFB-4BE4-969A-148D0A8D3ECF}"/>
    <hyperlink ref="Z453" location="A125581808F" display="A125581808F" xr:uid="{E0FE8060-00D8-479B-9305-6CA7F12713F7}"/>
    <hyperlink ref="Z509" location="A125567768K" display="A125567768K" xr:uid="{45DB371C-6F5D-459A-BA5A-D2C7366E5D83}"/>
    <hyperlink ref="V397" location="A125556536V" display="A125556536V" xr:uid="{E53BDC6F-01F1-4980-962E-5D55905474CA}"/>
    <hyperlink ref="V453" location="A125584616T" display="A125584616T" xr:uid="{98274A8A-8A71-4DA4-8592-05677DBBB067}"/>
    <hyperlink ref="V509" location="A125570576A" display="A125570576A" xr:uid="{C1E0ED3B-3EC9-43B4-ADEF-90D9558A9770}"/>
    <hyperlink ref="W397" location="A125550920C" display="A125550920C" xr:uid="{6FBCFE93-FAE0-4BE6-9B52-0CC3259A0072}"/>
    <hyperlink ref="W453" location="A125579000X" display="A125579000X" xr:uid="{2AD200CB-07AD-4D77-AF94-2DDFD68D40DC}"/>
    <hyperlink ref="W509" location="A125564960F" display="A125564960F" xr:uid="{DA60D387-2B2D-4EA6-9723-B77AC329672E}"/>
    <hyperlink ref="X397" location="A125559344F" display="A125559344F" xr:uid="{455F34C4-D6DB-4845-94B6-9F101C70EDED}"/>
    <hyperlink ref="X453" location="A125587424C" display="A125587424C" xr:uid="{D4238919-019A-43EA-AE34-75A9410865E4}"/>
    <hyperlink ref="X509" location="A125573384L" display="A125573384L" xr:uid="{0838586D-015D-4B18-BE3E-85F53B293302}"/>
    <hyperlink ref="Y397" location="A125562152W" display="A125562152W" xr:uid="{B39F3D28-BD8B-46F0-B0FA-C3F60B8D860E}"/>
    <hyperlink ref="Y453" location="A125590232V" display="A125590232V" xr:uid="{94E0FB13-1697-42EA-A7C6-E63852B67A1B}"/>
    <hyperlink ref="Y509" location="A125576192X" display="A125576192X" xr:uid="{2DA46F9C-F828-4A13-85CE-79F801800EBF}"/>
    <hyperlink ref="AA397" location="A125553729K" display="A125553729K" xr:uid="{4EADC386-D7DD-404A-9732-573FCF0C984E}"/>
    <hyperlink ref="AA453" location="A125581809J" display="A125581809J" xr:uid="{6CBACECD-3D99-472C-95AB-0C9E93AC4B44}"/>
    <hyperlink ref="AA509" location="A125567769L" display="A125567769L" xr:uid="{D83FC24F-E514-4F38-AB01-00F295FA2AC7}"/>
    <hyperlink ref="Z398" location="A125553608R" display="A125553608R" xr:uid="{8CEB06A4-E77C-46ED-AE73-5499DBD06234}"/>
    <hyperlink ref="Z454" location="A125581688X" display="A125581688X" xr:uid="{8715764D-09DE-4FC6-B4E0-63E8DDEE114E}"/>
    <hyperlink ref="Z510" location="A125567648T" display="A125567648T" xr:uid="{ADB74BFF-BD32-490B-9E71-8EE761D8A236}"/>
    <hyperlink ref="V398" location="A125556416A" display="A125556416A" xr:uid="{55216763-256A-4B36-A725-0EBFEF114546}"/>
    <hyperlink ref="V454" location="A125584496K" display="A125584496K" xr:uid="{17BA157D-12E8-4E7F-BD47-2D2A8C9D19A1}"/>
    <hyperlink ref="V510" location="A125570456J" display="A125570456J" xr:uid="{B5C78AF5-C4E6-45A2-B60B-C99DAD114CF2}"/>
    <hyperlink ref="W398" location="A125550800K" display="A125550800K" xr:uid="{526E9DC9-F74B-4828-A1C6-981B03F591B2}"/>
    <hyperlink ref="W454" location="A125578880R" display="A125578880R" xr:uid="{D2324772-633E-4638-8C1E-85C79F8648AE}"/>
    <hyperlink ref="W510" location="A125564840L" display="A125564840L" xr:uid="{41921839-2F35-456C-A600-DDB2F620DD8A}"/>
    <hyperlink ref="X398" location="A125559224L" display="A125559224L" xr:uid="{85D508C7-C5D7-483E-B16F-8F5B14926653}"/>
    <hyperlink ref="X454" location="A125587304K" display="A125587304K" xr:uid="{099D39A0-74B0-4F4C-B17B-75B3005867A5}"/>
    <hyperlink ref="X510" location="A125573264V" display="A125573264V" xr:uid="{CF083C01-81C8-4B26-93F5-B641CBA2A01C}"/>
    <hyperlink ref="Y398" location="A125562032C" display="A125562032C" xr:uid="{F242F16D-73D4-4206-9609-FEC201910100}"/>
    <hyperlink ref="Y454" location="A125590112A" display="A125590112A" xr:uid="{3A3C7F28-929F-4D4F-ABAC-3D19EA97BA78}"/>
    <hyperlink ref="Y510" location="A125576072F" display="A125576072F" xr:uid="{68EC57CC-2930-42E1-B20B-D11C5F58955D}"/>
    <hyperlink ref="AA398" location="A125553609T" display="A125553609T" xr:uid="{0501A0E0-C392-4E3F-8F21-74F5BF0FF136}"/>
    <hyperlink ref="AA454" location="A125581689A" display="A125581689A" xr:uid="{E91D8169-3840-4AA2-B743-ED918756375C}"/>
    <hyperlink ref="AA510" location="A125567649V" display="A125567649V" xr:uid="{3C632E77-DDF9-4ED8-80DE-51D7D9073FBF}"/>
    <hyperlink ref="Z399" location="A125553616R" display="A125553616R" xr:uid="{CA58F579-FDCA-4964-8EEB-8D6BC8C5C973}"/>
    <hyperlink ref="Z455" location="A125581696X" display="A125581696X" xr:uid="{415D06A0-1CEB-40D8-8C21-FA2FDF6E61EB}"/>
    <hyperlink ref="Z511" location="A125567656T" display="A125567656T" xr:uid="{C423CCFC-F575-4E96-A88E-862FC599118C}"/>
    <hyperlink ref="V399" location="A125556424A" display="A125556424A" xr:uid="{F2551756-630B-48E7-9CB1-02BD180FD097}"/>
    <hyperlink ref="V455" location="A125584504X" display="A125584504X" xr:uid="{51A1AB51-0D63-4F28-BCB2-98F83CD8748A}"/>
    <hyperlink ref="V511" location="A125570464J" display="A125570464J" xr:uid="{734DBC6B-EBBF-4290-8AEB-788BF00CE6BC}"/>
    <hyperlink ref="W399" location="A125550808C" display="A125550808C" xr:uid="{69F1A2B9-9845-4C20-A22D-A2452B3CC779}"/>
    <hyperlink ref="W455" location="A125578888J" display="A125578888J" xr:uid="{22538934-25C6-4E96-ADF3-CF671D2C6209}"/>
    <hyperlink ref="W511" location="A125564848F" display="A125564848F" xr:uid="{EB3955F0-0629-4F14-9C91-6FF28183C17B}"/>
    <hyperlink ref="X399" location="A125559232L" display="A125559232L" xr:uid="{E5E25DB9-81C1-45A8-ACF3-0BD376265EE5}"/>
    <hyperlink ref="X455" location="A125587312K" display="A125587312K" xr:uid="{4170A837-61D3-4D8A-B837-7EAE1FAAFD2E}"/>
    <hyperlink ref="X511" location="A125573272V" display="A125573272V" xr:uid="{F2470B77-74EE-4945-804A-3E8228D01F09}"/>
    <hyperlink ref="Y399" location="A125562040C" display="A125562040C" xr:uid="{DC2BBF8C-AA45-4240-8E0D-2500063E4744}"/>
    <hyperlink ref="Y455" location="A125590120A" display="A125590120A" xr:uid="{D8973A88-764A-4862-947D-F2CE562C66B9}"/>
    <hyperlink ref="Y511" location="A125576080F" display="A125576080F" xr:uid="{642A1B85-936F-4AF2-AF22-17F9256EA3D3}"/>
    <hyperlink ref="AA399" location="A125553617T" display="A125553617T" xr:uid="{F3877A8B-14C8-44CB-8CEB-0C8E27785D7B}"/>
    <hyperlink ref="AA455" location="A125581697A" display="A125581697A" xr:uid="{D5A17FAF-556F-4384-86B0-C725372157C8}"/>
    <hyperlink ref="AA511" location="A125567657V" display="A125567657V" xr:uid="{21F5895F-E93B-42C6-9E62-CEFD5A1E5499}"/>
    <hyperlink ref="Z400" location="A125553680J" display="A125553680J" xr:uid="{285705E0-E937-4BE0-9F84-C5315385B904}"/>
    <hyperlink ref="Z456" location="A125581760F" display="A125581760F" xr:uid="{A7CE4DF1-393E-44B3-8007-7ADD35E02016}"/>
    <hyperlink ref="Z512" location="A125567720X" display="A125567720X" xr:uid="{12AAFDB9-08B6-4C43-8291-E1523C9520D3}"/>
    <hyperlink ref="V400" location="A125556488L" display="A125556488L" xr:uid="{E0470665-D755-45CD-8843-E7CF6F7BC346}"/>
    <hyperlink ref="V456" location="A125584568K" display="A125584568K" xr:uid="{2143D2F5-E04A-4261-818D-137597A98E08}"/>
    <hyperlink ref="V512" location="A125570528J" display="A125570528J" xr:uid="{3A6CCB2E-3B87-4C56-8BC5-A65D6F6C9605}"/>
    <hyperlink ref="W400" location="A125550872W" display="A125550872W" xr:uid="{8597BD15-DC45-4680-81F6-8DAC17A26A34}"/>
    <hyperlink ref="W456" location="A125578952R" display="A125578952R" xr:uid="{35292815-53A7-4AEE-A1EA-C2C9A84ADEE5}"/>
    <hyperlink ref="W512" location="A125564912L" display="A125564912L" xr:uid="{CE0FDBE4-475A-444B-8D42-261B8B9929E1}"/>
    <hyperlink ref="X400" location="A125559296X" display="A125559296X" xr:uid="{3F1A890D-A639-4DB0-9151-40DCD05AFCFA}"/>
    <hyperlink ref="X456" location="A125587376W" display="A125587376W" xr:uid="{9FC65B19-7C56-40C7-B024-F23BD62D01B0}"/>
    <hyperlink ref="X512" location="A125573336V" display="A125573336V" xr:uid="{1A0AF3AF-609F-43D1-BFE6-8F446F59DEB5}"/>
    <hyperlink ref="Y400" location="A125562104C" display="A125562104C" xr:uid="{FAD90984-C9F0-4EA2-917D-6C9E16C3C771}"/>
    <hyperlink ref="Y456" location="A125590184L" display="A125590184L" xr:uid="{8DB4CC16-AC73-4CA1-BDFE-87B189DCF081}"/>
    <hyperlink ref="Y512" location="A125576144F" display="A125576144F" xr:uid="{8FB1DF05-B359-41BF-9DE4-21CFFBBA6F6B}"/>
    <hyperlink ref="AA400" location="A125553681K" display="A125553681K" xr:uid="{325DC366-7295-456B-9D59-A43502F40A03}"/>
    <hyperlink ref="AA456" location="A125581761J" display="A125581761J" xr:uid="{808CB150-0B87-4A05-B038-F78E39A32E4F}"/>
    <hyperlink ref="AA512" location="A125567721A" display="A125567721A" xr:uid="{687EA3DD-FDE9-44F3-BDD1-001F727F597E}"/>
    <hyperlink ref="Z401" location="A125553552R" display="A125553552R" xr:uid="{C847DFA1-863A-48D4-BD81-9855BFDF5A24}"/>
    <hyperlink ref="Z457" location="A125581632L" display="A125581632L" xr:uid="{47BEC641-667D-4A00-8364-E30B1A6A52A3}"/>
    <hyperlink ref="Z513" location="A125567592T" display="A125567592T" xr:uid="{9974D297-9CFF-48F7-B933-08D9C5AD3299}"/>
    <hyperlink ref="V401" location="A125556360A" display="A125556360A" xr:uid="{239F1433-2098-4DCF-B7C2-9613AF95E806}"/>
    <hyperlink ref="V457" location="A125584440X" display="A125584440X" xr:uid="{3EF3B7E6-F581-4E72-B87E-AD9FEA769297}"/>
    <hyperlink ref="V513" location="A125570400W" display="A125570400W" xr:uid="{51E3805A-C869-480B-B119-4C159FD00AFC}"/>
    <hyperlink ref="W401" location="A125550744C" display="A125550744C" xr:uid="{5B669F36-A20C-4B42-9B77-919097B64F51}"/>
    <hyperlink ref="W457" location="A125578824W" display="A125578824W" xr:uid="{99C77449-6133-4307-B019-9B095D557D39}"/>
    <hyperlink ref="W513" location="A125564784F" display="A125564784F" xr:uid="{1912D717-F9E4-46A2-BE2C-28E174D6AAEC}"/>
    <hyperlink ref="X401" location="A125559168F" display="A125559168F" xr:uid="{2FF5C16A-A31B-41E6-B661-6FEB15DAD5C3}"/>
    <hyperlink ref="X457" location="A125587248C" display="A125587248C" xr:uid="{6312E48C-F594-43F8-96BF-462184D0FB50}"/>
    <hyperlink ref="X513" location="A125573208A" display="A125573208A" xr:uid="{C508BD45-5ABD-4F9C-8282-00C78A9F9456}"/>
    <hyperlink ref="Y401" location="A125561976V" display="A125561976V" xr:uid="{077A4A1C-8953-4AFC-BEF5-E43E9466C503}"/>
    <hyperlink ref="Y457" location="A125590056V" display="A125590056V" xr:uid="{B3E76D79-D8C7-4544-8F94-C409C370923E}"/>
    <hyperlink ref="Y513" location="A125576016L" display="A125576016L" xr:uid="{E43AB75A-E167-402A-92EF-8315A5DBF466}"/>
    <hyperlink ref="AA401" location="A125553553T" display="A125553553T" xr:uid="{E4E5EFEF-662B-4DE4-BB7C-3AF9AC1836C4}"/>
    <hyperlink ref="AA457" location="A125581633R" display="A125581633R" xr:uid="{96394A1F-AAD1-4D4F-B6B6-F22ACB5B47C4}"/>
    <hyperlink ref="AA513" location="A125567593V" display="A125567593V" xr:uid="{89EE9525-5B87-49CB-A2E7-4D124BAE139F}"/>
    <hyperlink ref="Z402" location="A125553736J" display="A125553736J" xr:uid="{FBB6F58D-1DAD-40E1-8AAA-95F2B6C65347}"/>
    <hyperlink ref="Z458" location="A125581816F" display="A125581816F" xr:uid="{2AB0A4F1-4112-4D71-841B-0D1109DC9498}"/>
    <hyperlink ref="Z514" location="A125567776K" display="A125567776K" xr:uid="{38EBCBEA-39DF-452D-808E-FA46DC97B9AA}"/>
    <hyperlink ref="V402" location="A125556544V" display="A125556544V" xr:uid="{8A5693EF-88FD-4AEC-81A0-2B15F3AAF452}"/>
    <hyperlink ref="V458" location="A125584624T" display="A125584624T" xr:uid="{2D4C647E-DAD4-472E-8D3A-0C33C7BDDEC1}"/>
    <hyperlink ref="V514" location="A125570584A" display="A125570584A" xr:uid="{6084B810-B34A-4F7E-9F65-A6CDCA1E9996}"/>
    <hyperlink ref="W402" location="A125550928W" display="A125550928W" xr:uid="{8B70E4E7-3805-4210-80BC-86517F3E1DC2}"/>
    <hyperlink ref="W458" location="A125579008T" display="A125579008T" xr:uid="{06C08D6A-8A92-403A-B228-7E234C147CAE}"/>
    <hyperlink ref="W514" location="A125564968X" display="A125564968X" xr:uid="{670F061D-DF6A-4531-93D1-2E0D49A228EC}"/>
    <hyperlink ref="X402" location="A125559352F" display="A125559352F" xr:uid="{80A21ADF-EF94-41A3-8966-2D980EBAB06B}"/>
    <hyperlink ref="X458" location="A125587432C" display="A125587432C" xr:uid="{88973C49-1FDB-4E8C-8DC6-B16793A7B0B4}"/>
    <hyperlink ref="X514" location="A125573392L" display="A125573392L" xr:uid="{2BA7999D-E4C2-4861-87A3-4CC7BC74301D}"/>
    <hyperlink ref="Y402" location="A125562160W" display="A125562160W" xr:uid="{4C67797A-774E-4664-922B-AB74AA36BDD6}"/>
    <hyperlink ref="Y458" location="A125590240V" display="A125590240V" xr:uid="{26D60D21-3395-4BD0-A951-F650232E3C3E}"/>
    <hyperlink ref="Y514" location="A125576200L" display="A125576200L" xr:uid="{E25BB6BB-459C-4260-A7C8-DC2869AE181D}"/>
    <hyperlink ref="AA402" location="A125553737K" display="A125553737K" xr:uid="{54A54FD3-2AD1-40EB-945C-2777649175AE}"/>
    <hyperlink ref="AA458" location="A125581817J" display="A125581817J" xr:uid="{E9F5D2EA-9815-41F7-AB53-47B980AB7A51}"/>
    <hyperlink ref="AA514" location="A125567777L" display="A125567777L" xr:uid="{45D9616E-57F4-4173-B667-7CF96002F98B}"/>
    <hyperlink ref="Z404" location="A125553624R" display="A125553624R" xr:uid="{5DC502AA-97BD-46D4-A7F7-0595F51F8922}"/>
    <hyperlink ref="Z460" location="A125581704L" display="A125581704L" xr:uid="{FD1345C5-EA46-4C9A-9C3A-5E5A7EBE4B1C}"/>
    <hyperlink ref="Z516" location="A125567664T" display="A125567664T" xr:uid="{F07F6F01-63CB-43C6-A656-CEC72262FC66}"/>
    <hyperlink ref="V404" location="A125556432A" display="A125556432A" xr:uid="{596538EC-36DA-4878-8915-F1402CD89FCF}"/>
    <hyperlink ref="V460" location="A125584512X" display="A125584512X" xr:uid="{121BB55B-7F38-403A-AF0D-D13F59B003BF}"/>
    <hyperlink ref="V516" location="A125570472J" display="A125570472J" xr:uid="{60655445-265E-4F27-BF71-9561154C5112}"/>
    <hyperlink ref="W404" location="A125550816C" display="A125550816C" xr:uid="{DF70E046-FBCB-4FE6-ACF9-FEFE929D3115}"/>
    <hyperlink ref="W460" location="A125578896J" display="A125578896J" xr:uid="{F4D85F12-FE2C-4CBA-8384-3056F301652D}"/>
    <hyperlink ref="W516" location="A125564856F" display="A125564856F" xr:uid="{239ECE4D-56D5-41F2-BF34-DC75DA8B1A1E}"/>
    <hyperlink ref="X404" location="A125559240L" display="A125559240L" xr:uid="{156C8439-52C1-4B1E-8FB1-D947CF6DB1A9}"/>
    <hyperlink ref="X460" location="A125587320K" display="A125587320K" xr:uid="{C251762F-BCE4-43DE-99CE-7F04A6BDC11C}"/>
    <hyperlink ref="X516" location="A125573280V" display="A125573280V" xr:uid="{36E15ADE-5C8A-46E2-B59D-9F04C0189FA8}"/>
    <hyperlink ref="Y404" location="A125562048W" display="A125562048W" xr:uid="{971E1749-A912-433D-89BD-BFF488C145EA}"/>
    <hyperlink ref="Y460" location="A125590128V" display="A125590128V" xr:uid="{A68F5B6A-1CEA-40BC-905C-0B8C5DA4BB13}"/>
    <hyperlink ref="Y516" location="A125576088X" display="A125576088X" xr:uid="{22608506-B36A-4057-827C-2AB14BA2B46B}"/>
    <hyperlink ref="AA404" location="A125553625T" display="A125553625T" xr:uid="{E7B17B02-80EC-4507-8498-8093958F45EF}"/>
    <hyperlink ref="AA460" location="A125581705R" display="A125581705R" xr:uid="{8C91F60B-7EEE-47A2-BDFF-6F31DB43C9DC}"/>
    <hyperlink ref="AA516" location="A125567665V" display="A125567665V" xr:uid="{73DB07D9-1E99-4954-A793-65380EA8092A}"/>
    <hyperlink ref="Z405" location="A125553512W" display="A125553512W" xr:uid="{24843F60-20B9-4416-9A13-25998417542C}"/>
    <hyperlink ref="Z461" location="A125581592F" display="A125581592F" xr:uid="{42DEE925-E82F-4CF0-B880-05A1C44F87B6}"/>
    <hyperlink ref="Z517" location="A125567552X" display="A125567552X" xr:uid="{AE88B60D-1566-4F82-91C4-CC4570DC422A}"/>
    <hyperlink ref="V405" location="A125556320J" display="A125556320J" xr:uid="{55A6F7E8-D3F4-4B10-89E1-3AAB42E77F72}"/>
    <hyperlink ref="V461" location="A125584400F" display="A125584400F" xr:uid="{A82565E8-A968-4A7E-8549-E4FBE3727906}"/>
    <hyperlink ref="V517" location="A125570360R" display="A125570360R" xr:uid="{46A317C2-B8BD-4F47-900A-1E5F28E5E0E7}"/>
    <hyperlink ref="W405" location="A125550704K" display="A125550704K" xr:uid="{40FC0D82-039B-4F84-89F0-62A7F1DADDFF}"/>
    <hyperlink ref="W461" location="A125578784R" display="A125578784R" xr:uid="{BDB98B57-C6FD-4425-A192-EBC8A79F8816}"/>
    <hyperlink ref="W517" location="A125564744L" display="A125564744L" xr:uid="{ADDE162A-2ED8-409D-9308-101446546747}"/>
    <hyperlink ref="X405" location="A125559128L" display="A125559128L" xr:uid="{58ABCBC6-99E1-40B1-B9A8-81119E9E9223}"/>
    <hyperlink ref="X461" location="A125587208K" display="A125587208K" xr:uid="{3392C323-D474-4BC9-82A6-E884F2CC0981}"/>
    <hyperlink ref="X517" location="A125573168V" display="A125573168V" xr:uid="{6F41D8E9-DCF2-473C-A18E-4BE2BBD65D31}"/>
    <hyperlink ref="Y405" location="A125561936A" display="A125561936A" xr:uid="{0E85D144-608B-4371-9297-350E95D49531}"/>
    <hyperlink ref="Y461" location="A125590016A" display="A125590016A" xr:uid="{F96D1B0C-D437-424F-9F82-9102D65A82F8}"/>
    <hyperlink ref="Y517" location="A125575976C" display="A125575976C" xr:uid="{899BCF49-3E29-4D2D-890E-83A2B30B649E}"/>
    <hyperlink ref="AA405" location="A125553513X" display="A125553513X" xr:uid="{2F1CE4B8-E382-4319-A6B1-890E452E6D25}"/>
    <hyperlink ref="AA461" location="A125581593J" display="A125581593J" xr:uid="{B1DA42DC-8B25-40B2-8260-92B7DB5B8F28}"/>
    <hyperlink ref="AA517" location="A125567553A" display="A125567553A" xr:uid="{D90D96E4-DD00-41C5-93E5-AE46DBC21F9A}"/>
    <hyperlink ref="Z406" location="A125553632R" display="A125553632R" xr:uid="{49A0ECCF-DDDA-48F7-882C-8C6A6C3C5369}"/>
    <hyperlink ref="Z462" location="A125581712L" display="A125581712L" xr:uid="{6AB5D897-C532-4AC4-9029-F4DFAB59F19E}"/>
    <hyperlink ref="Z518" location="A125567672T" display="A125567672T" xr:uid="{70C149AF-AEDB-4918-A154-9DA3A292BE3C}"/>
    <hyperlink ref="V406" location="A125556440A" display="A125556440A" xr:uid="{E61E4421-478B-4BAB-AFB4-399F92071C2A}"/>
    <hyperlink ref="V462" location="A125584520X" display="A125584520X" xr:uid="{5CC088B9-8DB5-49B9-BA6A-E35F200A0BD9}"/>
    <hyperlink ref="V518" location="A125570480J" display="A125570480J" xr:uid="{94624A16-BE84-41AD-AB43-D2E26EE39F76}"/>
    <hyperlink ref="W406" location="A125550824C" display="A125550824C" xr:uid="{19CFFAE7-1476-48E2-B020-6DBEFB653B5F}"/>
    <hyperlink ref="W462" location="A125578904W" display="A125578904W" xr:uid="{600456AB-48D4-4944-AA0B-7344A975223E}"/>
    <hyperlink ref="W518" location="A125564864F" display="A125564864F" xr:uid="{6E6A4F03-9D24-477E-ACA3-0A7EB45CE28E}"/>
    <hyperlink ref="X406" location="A125559248F" display="A125559248F" xr:uid="{DA405EF0-5AB0-4A22-8A46-3977FC8D587D}"/>
    <hyperlink ref="X462" location="A125587328C" display="A125587328C" xr:uid="{BFE133FE-76B7-4875-A6CC-61D91E9A2410}"/>
    <hyperlink ref="X518" location="A125573288L" display="A125573288L" xr:uid="{E2360857-A6B4-4F40-B92B-8518B3297414}"/>
    <hyperlink ref="Y406" location="A125562056W" display="A125562056W" xr:uid="{64A833BC-0EDF-4105-8A87-3DD76CE01715}"/>
    <hyperlink ref="Y462" location="A125590136V" display="A125590136V" xr:uid="{AFFC9FC7-870A-45A9-9499-BEBE3FB09F85}"/>
    <hyperlink ref="Y518" location="A125576096X" display="A125576096X" xr:uid="{2C56E7E8-EB88-43C1-9B3C-E88F5C578BF0}"/>
    <hyperlink ref="AA406" location="A125553633T" display="A125553633T" xr:uid="{4EDBCD2A-EC26-49EC-80B5-0E56A3F65809}"/>
    <hyperlink ref="AA462" location="A125581713R" display="A125581713R" xr:uid="{721A941E-ACD9-474B-9779-9466DD79AF79}"/>
    <hyperlink ref="AA518" location="A125567673V" display="A125567673V" xr:uid="{65F9C48B-3E12-4C67-AF5E-3798111FC9D1}"/>
    <hyperlink ref="Z407" location="A125553640R" display="A125553640R" xr:uid="{70A29543-7B3C-4556-9F22-F03238FC8F9F}"/>
    <hyperlink ref="Z463" location="A125581720L" display="A125581720L" xr:uid="{5E0298F1-31D1-4FAA-B5AB-1913F8553F22}"/>
    <hyperlink ref="Z519" location="A125567680T" display="A125567680T" xr:uid="{6BF187DC-4B28-4BBB-B503-0361C4DD94D9}"/>
    <hyperlink ref="V407" location="A125556448V" display="A125556448V" xr:uid="{29C42255-B1DE-4F13-AAE6-FB233641AB23}"/>
    <hyperlink ref="V463" location="A125584528T" display="A125584528T" xr:uid="{B6147E58-92C6-4DDF-BEE1-70E2A8DC0C39}"/>
    <hyperlink ref="V519" location="A125570488A" display="A125570488A" xr:uid="{B65F6F23-15C5-49DA-8D1F-D5F9639F4733}"/>
    <hyperlink ref="W407" location="A125550832C" display="A125550832C" xr:uid="{A250172D-9897-4322-9C83-85E64EE0F2B8}"/>
    <hyperlink ref="W463" location="A125578912W" display="A125578912W" xr:uid="{85176958-9754-493E-86BA-077C1A160D6D}"/>
    <hyperlink ref="W519" location="A125564872F" display="A125564872F" xr:uid="{31CE135B-C528-4B3F-9823-5E05E24614BC}"/>
    <hyperlink ref="X407" location="A125559256F" display="A125559256F" xr:uid="{4996479E-6D49-4A6D-BCE7-E48C62930906}"/>
    <hyperlink ref="X463" location="A125587336C" display="A125587336C" xr:uid="{1B01AC61-7F09-422C-9DE2-522055F89D7F}"/>
    <hyperlink ref="X519" location="A125573296L" display="A125573296L" xr:uid="{9FBD4263-DFB7-442A-A0D2-A2EDFBF44D9E}"/>
    <hyperlink ref="Y407" location="A125562064W" display="A125562064W" xr:uid="{E11D19CC-138E-4BF7-B80F-C8A2C4EFE142}"/>
    <hyperlink ref="Y463" location="A125590144V" display="A125590144V" xr:uid="{479C0140-D816-455C-A41E-F233E287802D}"/>
    <hyperlink ref="Y519" location="A125576104L" display="A125576104L" xr:uid="{67117209-B261-4937-A4AB-50C037B9DF86}"/>
    <hyperlink ref="AA407" location="A125553641T" display="A125553641T" xr:uid="{7EF4DF29-AF91-478C-854F-8EA6E7144046}"/>
    <hyperlink ref="AA463" location="A125581721R" display="A125581721R" xr:uid="{A9CF370B-743C-4CD4-B601-9692A083F74D}"/>
    <hyperlink ref="AA519" location="A125567681V" display="A125567681V" xr:uid="{F0AF8F1C-8DD5-419F-B1A3-D3BE06CC950F}"/>
    <hyperlink ref="Z408" location="A125553760J" display="A125553760J" xr:uid="{3DA55F0A-2DC8-4DCA-A071-A4D61AD30BB5}"/>
    <hyperlink ref="Z464" location="A125581840F" display="A125581840F" xr:uid="{E39EA909-238C-496B-B753-F346D3093B91}"/>
    <hyperlink ref="Z520" location="A125567800X" display="A125567800X" xr:uid="{173DB798-C17F-4A78-B9EB-C8133CDD1CF1}"/>
    <hyperlink ref="V408" location="A125556568L" display="A125556568L" xr:uid="{5469BF4C-841B-4C48-93A2-3C77D3E0D546}"/>
    <hyperlink ref="V464" location="A125584648K" display="A125584648K" xr:uid="{01240B0F-A330-41CE-886F-2871C939E893}"/>
    <hyperlink ref="V520" location="A125570608J" display="A125570608J" xr:uid="{1EC416D0-4420-451C-A252-54E9121E6E88}"/>
    <hyperlink ref="W408" location="A125550952W" display="A125550952W" xr:uid="{A864B88A-E00C-46B2-A304-380132C3965B}"/>
    <hyperlink ref="W464" location="A125579032T" display="A125579032T" xr:uid="{4A926230-D8D3-4DD4-B24E-2EA8869A69E0}"/>
    <hyperlink ref="W520" location="A125564992X" display="A125564992X" xr:uid="{333604BF-CA21-4C74-BEB9-868FD71D09B8}"/>
    <hyperlink ref="X408" location="A125559376X" display="A125559376X" xr:uid="{96B856B3-889B-4B9A-BFFA-06EC14E22B1F}"/>
    <hyperlink ref="X464" location="A125587456W" display="A125587456W" xr:uid="{81B645B2-ABDC-473A-8BC3-4535F954ABCF}"/>
    <hyperlink ref="X520" location="A125573416V" display="A125573416V" xr:uid="{A43ABBEB-ED0A-4E96-B59A-08F7DA1CAD81}"/>
    <hyperlink ref="Y408" location="A125562184R" display="A125562184R" xr:uid="{56C0A030-19DC-48A1-8478-BC9413CF24D6}"/>
    <hyperlink ref="Y464" location="A125590264L" display="A125590264L" xr:uid="{A0536F77-E9D5-4B13-890B-6A77783DACEB}"/>
    <hyperlink ref="Y520" location="A125576224F" display="A125576224F" xr:uid="{11EA4664-7E36-4976-8E33-56029CE6A5C5}"/>
    <hyperlink ref="AA408" location="A125553761K" display="A125553761K" xr:uid="{13A854CA-08AD-45ED-8C4C-831E964723A0}"/>
    <hyperlink ref="AA464" location="A125581841J" display="A125581841J" xr:uid="{71E14D36-4F11-4FF9-9A47-52BD9EDC20F2}"/>
    <hyperlink ref="AA520" location="A125567801A" display="A125567801A" xr:uid="{ADBA16EE-4603-4BED-B2EE-E63FF354AF1E}"/>
    <hyperlink ref="Z409" location="A125553472R" display="A125553472R" xr:uid="{EC09F6A0-FFB6-4CD8-A16C-6CE4CA6AE467}"/>
    <hyperlink ref="Z465" location="A125581552L" display="A125581552L" xr:uid="{6C0F340B-77FF-40FF-9DDB-F42B024C8F7C}"/>
    <hyperlink ref="Z521" location="A125567512F" display="A125567512F" xr:uid="{43962D97-9002-41B7-BD4C-891A58A87B32}"/>
    <hyperlink ref="V409" location="A125556280A" display="A125556280A" xr:uid="{7780A224-4E9E-4A6C-8473-24EC98EFB11E}"/>
    <hyperlink ref="V465" location="A125584360X" display="A125584360X" xr:uid="{8A9CA710-4C66-4215-AC5C-C5939CA555C9}"/>
    <hyperlink ref="V521" location="A125570320W" display="A125570320W" xr:uid="{5F4C77DA-2572-4765-AD54-8EF8A718EA24}"/>
    <hyperlink ref="W409" location="A125550664C" display="A125550664C" xr:uid="{6F291F12-E5E8-4EE2-96D2-238BC872EF5A}"/>
    <hyperlink ref="W465" location="A125578744W" display="A125578744W" xr:uid="{56790686-232B-4147-B5C1-D7C5D7F0100D}"/>
    <hyperlink ref="W521" location="A125564704V" display="A125564704V" xr:uid="{69058D99-6ABD-470C-BCE9-E6EBEE06DE12}"/>
    <hyperlink ref="X409" location="A125559088F" display="A125559088F" xr:uid="{038848D8-ED2F-45AF-B83B-89D7DC29E175}"/>
    <hyperlink ref="X465" location="A125587168C" display="A125587168C" xr:uid="{F397E90A-DF6B-44DE-ACB8-42288AFAE18D}"/>
    <hyperlink ref="X521" location="A125573128A" display="A125573128A" xr:uid="{90435AB6-E1FC-4E29-A272-7B04F3D8185E}"/>
    <hyperlink ref="Y409" location="A125561896V" display="A125561896V" xr:uid="{DAC52D14-E27B-4BDA-9185-D59FA4EF2EF9}"/>
    <hyperlink ref="Y465" location="A125589976L" display="A125589976L" xr:uid="{5D997F37-4FEA-4FBA-BDCF-8B6457276421}"/>
    <hyperlink ref="Y521" location="A125575936K" display="A125575936K" xr:uid="{CBE3C43C-92D4-4507-8A6E-B903C98F6E1A}"/>
    <hyperlink ref="AA409" location="A125553473T" display="A125553473T" xr:uid="{A44930C8-2687-4680-B431-070BF9234931}"/>
    <hyperlink ref="AA465" location="A125581553R" display="A125581553R" xr:uid="{4FF7241E-C4FD-494E-805F-AEF4222F2804}"/>
    <hyperlink ref="AA521" location="A125567513J" display="A125567513J" xr:uid="{70D11F9A-F565-4A57-A496-CFF4207E9851}"/>
    <hyperlink ref="Z410" location="A125553744J" display="A125553744J" xr:uid="{AA4BDEB1-E7F4-4924-BC53-882EB29C412F}"/>
    <hyperlink ref="Z466" location="A125581824F" display="A125581824F" xr:uid="{0E3CB38F-6A9A-4F22-8F05-01FDE966E20D}"/>
    <hyperlink ref="Z522" location="A125567784K" display="A125567784K" xr:uid="{359640EC-0A14-4A29-92FD-A2BA90F5FE6C}"/>
    <hyperlink ref="V410" location="A125556552V" display="A125556552V" xr:uid="{7419FA4D-338F-4200-BD41-6EC929114963}"/>
    <hyperlink ref="V466" location="A125584632T" display="A125584632T" xr:uid="{DF12F538-D42B-444D-8DEE-7E600C0315F1}"/>
    <hyperlink ref="V522" location="A125570592A" display="A125570592A" xr:uid="{CC2A9D5C-E409-43EF-B604-41532947AF89}"/>
    <hyperlink ref="W410" location="A125550936W" display="A125550936W" xr:uid="{00158B6C-71E7-48E1-98C9-BF42179C71AB}"/>
    <hyperlink ref="W466" location="A125579016T" display="A125579016T" xr:uid="{582CE5B8-C796-4BC5-B72E-3DF8703CD365}"/>
    <hyperlink ref="W522" location="A125564976X" display="A125564976X" xr:uid="{F0C8DFA4-63E5-4988-A47C-088763818BD6}"/>
    <hyperlink ref="X410" location="A125559360F" display="A125559360F" xr:uid="{A979AD1C-A6C9-475C-BDDE-F1F0EC22A2DD}"/>
    <hyperlink ref="X466" location="A125587440C" display="A125587440C" xr:uid="{322C70FC-BE74-4A10-87CA-D68C9F677290}"/>
    <hyperlink ref="X522" location="A125573400A" display="A125573400A" xr:uid="{99BCA7E8-2F17-45B8-A438-86B44C5B7835}"/>
    <hyperlink ref="Y410" location="A125562168R" display="A125562168R" xr:uid="{A55D9F4A-C841-4B3D-A721-9C745DF3A02E}"/>
    <hyperlink ref="Y466" location="A125590248L" display="A125590248L" xr:uid="{66459A56-FBA2-46B5-B27B-FCA43CECBC4D}"/>
    <hyperlink ref="Y522" location="A125576208F" display="A125576208F" xr:uid="{57066983-6B9A-438A-9C6E-1DA1864B99C2}"/>
    <hyperlink ref="AA410" location="A125553745K" display="A125553745K" xr:uid="{F6C61B67-28F3-4227-A7B5-932026E8566A}"/>
    <hyperlink ref="AA466" location="A125581825J" display="A125581825J" xr:uid="{930E34CA-451A-4051-BE29-81D0A41EA8C5}"/>
    <hyperlink ref="AA522" location="A125567785L" display="A125567785L" xr:uid="{0257CC3E-0F55-4340-9263-4E77A3723025}"/>
    <hyperlink ref="Z411" location="A125553752J" display="A125553752J" xr:uid="{0BC571EF-B61E-4D22-9777-049D580DCB10}"/>
    <hyperlink ref="Z467" location="A125581832F" display="A125581832F" xr:uid="{918DBBDF-1634-4857-8CA4-627B52D179DC}"/>
    <hyperlink ref="Z523" location="A125567792K" display="A125567792K" xr:uid="{42A9E8BF-C273-4CCB-9BD3-C300D26B2961}"/>
    <hyperlink ref="V411" location="A125556560V" display="A125556560V" xr:uid="{1FD0BE5F-0D6E-43C2-823C-2C7C6C3C0A00}"/>
    <hyperlink ref="V467" location="A125584640T" display="A125584640T" xr:uid="{6FDB0C30-1970-4ECD-AB7C-9EDF34FA2F88}"/>
    <hyperlink ref="V523" location="A125570600R" display="A125570600R" xr:uid="{EA31E8A8-6348-44A2-9391-79400855B87B}"/>
    <hyperlink ref="W411" location="A125550944W" display="A125550944W" xr:uid="{10C60CA5-A153-44E9-8CCB-1DF0757FCB3D}"/>
    <hyperlink ref="W467" location="A125579024T" display="A125579024T" xr:uid="{E405FF75-CBA8-46CD-8EC3-956F889BCB0E}"/>
    <hyperlink ref="W523" location="A125564984X" display="A125564984X" xr:uid="{AA6CADF1-41A0-4349-ABCB-B634E4B54972}"/>
    <hyperlink ref="X411" location="A125559368X" display="A125559368X" xr:uid="{92EE32E7-5CAD-49F4-BCFC-41C72C0CC1CD}"/>
    <hyperlink ref="X467" location="A125587448W" display="A125587448W" xr:uid="{5850AA12-AE5E-4DE3-A12A-B81790E79B66}"/>
    <hyperlink ref="X523" location="A125573408V" display="A125573408V" xr:uid="{C4C26BED-EC7A-48F1-8D40-7792CC545174}"/>
    <hyperlink ref="Y411" location="A125562176R" display="A125562176R" xr:uid="{80DEE6FC-4036-4CF5-96DE-7024E8127860}"/>
    <hyperlink ref="Y467" location="A125590256L" display="A125590256L" xr:uid="{E579C33E-8D9C-45FC-8EBD-ECD1AD23AD0A}"/>
    <hyperlink ref="Y523" location="A125576216F" display="A125576216F" xr:uid="{2C0E68AF-3751-40FF-83D2-984D0447C6AF}"/>
    <hyperlink ref="AA411" location="A125553753K" display="A125553753K" xr:uid="{B8A8926C-FA29-42CB-B729-737A4D077B74}"/>
    <hyperlink ref="AA467" location="A125581833J" display="A125581833J" xr:uid="{8B2BBAB1-997C-4214-8CC4-42C00D178C19}"/>
    <hyperlink ref="AA523" location="A125567793L" display="A125567793L" xr:uid="{A04ACE95-9850-42B2-A667-A18BA70F7528}"/>
    <hyperlink ref="Z412" location="A125553480R" display="A125553480R" xr:uid="{210DFAB9-E0C1-47D0-B62F-58908975051C}"/>
    <hyperlink ref="Z468" location="A125581560L" display="A125581560L" xr:uid="{CD690228-9DBF-4894-93AF-D2AED425973A}"/>
    <hyperlink ref="Z524" location="A125567520F" display="A125567520F" xr:uid="{4BC2C252-79E6-46D6-BF89-F535C50AC711}"/>
    <hyperlink ref="V412" location="A125556288V" display="A125556288V" xr:uid="{5B955EE6-0F73-474D-BBB4-1CEE187A4073}"/>
    <hyperlink ref="V468" location="A125584368T" display="A125584368T" xr:uid="{BAE6F459-90A3-4BBB-B639-8C304DBA8F4A}"/>
    <hyperlink ref="V524" location="A125570328R" display="A125570328R" xr:uid="{638A821D-E32B-457E-B815-0A678208F397}"/>
    <hyperlink ref="W412" location="A125550672C" display="A125550672C" xr:uid="{8C6A97D8-33BE-453B-8A5C-F22209E062F2}"/>
    <hyperlink ref="W468" location="A125578752W" display="A125578752W" xr:uid="{89960F71-26AA-4C51-B579-47084037B176}"/>
    <hyperlink ref="W524" location="A125564712V" display="A125564712V" xr:uid="{07BAABEE-9994-4B40-9620-BD8B0EB5EC08}"/>
    <hyperlink ref="X412" location="A125559096F" display="A125559096F" xr:uid="{9A27576D-11B0-4E94-9FF1-110F909C437E}"/>
    <hyperlink ref="X468" location="A125587176C" display="A125587176C" xr:uid="{3F622C4B-86A5-4E25-AEDB-796BA46C570B}"/>
    <hyperlink ref="X524" location="A125573136A" display="A125573136A" xr:uid="{ED730218-375E-4F46-BE93-53CDE16C3C95}"/>
    <hyperlink ref="Y412" location="A125561904J" display="A125561904J" xr:uid="{0ED520EE-08D1-4275-8964-576C29FDE717}"/>
    <hyperlink ref="Y468" location="A125589984L" display="A125589984L" xr:uid="{A678A130-E1E6-4B09-B9F6-C90AE92F51AC}"/>
    <hyperlink ref="Y524" location="A125575944K" display="A125575944K" xr:uid="{4585C8FE-3E05-49AC-9F9D-4BF4BD68DF8B}"/>
    <hyperlink ref="AA412" location="A125553481T" display="A125553481T" xr:uid="{27DBA367-F35C-4726-9ECB-3849DD264C8B}"/>
    <hyperlink ref="AA468" location="A125581561R" display="A125581561R" xr:uid="{8D04A427-F277-4CFE-BEEA-C24EB7C31A5B}"/>
    <hyperlink ref="AA524" location="A125567521J" display="A125567521J" xr:uid="{2E4670D6-F412-47FE-A7F6-A1602DB1F593}"/>
    <hyperlink ref="Z413" location="A125553560R" display="A125553560R" xr:uid="{322C2417-A066-4EA5-8028-7FE9345F6489}"/>
    <hyperlink ref="Z469" location="A125581640L" display="A125581640L" xr:uid="{03ABD013-ECAC-4116-B05B-C14CA741D13E}"/>
    <hyperlink ref="Z525" location="A125567600F" display="A125567600F" xr:uid="{450F3FFF-9BCF-4A57-9BD7-74D68B4B3B2D}"/>
    <hyperlink ref="V413" location="A125556368V" display="A125556368V" xr:uid="{4825BB72-AB8F-4A1F-B0B5-7296E54F9903}"/>
    <hyperlink ref="V469" location="A125584448T" display="A125584448T" xr:uid="{846CDEE5-64EE-44FC-B768-76A1A290742A}"/>
    <hyperlink ref="V525" location="A125570408R" display="A125570408R" xr:uid="{04AE0945-B3AC-4B51-BABA-8133A93505F7}"/>
    <hyperlink ref="W413" location="A125550752C" display="A125550752C" xr:uid="{E5210C93-065B-42A4-90FA-8E324A10E223}"/>
    <hyperlink ref="W469" location="A125578832W" display="A125578832W" xr:uid="{ECB075C8-9A81-4F60-BAC4-093BBE3F0738}"/>
    <hyperlink ref="W525" location="A125564792F" display="A125564792F" xr:uid="{4BDB0173-DC72-4404-AAFC-E7D7C5AE0754}"/>
    <hyperlink ref="X413" location="A125559176F" display="A125559176F" xr:uid="{26F9D0B6-6BD6-4186-8F13-77BF21BA76D9}"/>
    <hyperlink ref="X469" location="A125587256C" display="A125587256C" xr:uid="{C4E5E55B-C323-4871-BF5A-7CC584C756F2}"/>
    <hyperlink ref="X525" location="A125573216A" display="A125573216A" xr:uid="{726CBF42-B411-4CB2-8824-9D9816B14083}"/>
    <hyperlink ref="Y413" location="A125561984V" display="A125561984V" xr:uid="{E605801F-8F33-4570-8531-455A70929003}"/>
    <hyperlink ref="Y469" location="A125590064V" display="A125590064V" xr:uid="{5BB93DD6-6DFE-4DE1-9C4F-A95C0CAC9937}"/>
    <hyperlink ref="Y525" location="A125576024L" display="A125576024L" xr:uid="{0B779D70-CBDA-4A7E-BB2B-99A698B057E4}"/>
    <hyperlink ref="AA413" location="A125553561T" display="A125553561T" xr:uid="{0A60EE25-1FCC-4A56-A02E-F297961B183A}"/>
    <hyperlink ref="AA469" location="A125581641R" display="A125581641R" xr:uid="{78B2182D-C4A3-4BDA-A8F4-FBE2B632A630}"/>
    <hyperlink ref="AA525" location="A125567601J" display="A125567601J" xr:uid="{758B3325-8115-482F-BD96-9F4D0AAE20DF}"/>
    <hyperlink ref="Z414" location="A125553648J" display="A125553648J" xr:uid="{038751F9-FAA9-401C-A8DA-A4197FCEBBD1}"/>
    <hyperlink ref="Z470" location="A125581728F" display="A125581728F" xr:uid="{EFEE500E-8C30-4207-B121-692E23C1C284}"/>
    <hyperlink ref="Z526" location="A125567688K" display="A125567688K" xr:uid="{161DA07D-CB32-4298-AD14-23E3F407FAD8}"/>
    <hyperlink ref="V414" location="A125556456V" display="A125556456V" xr:uid="{4BD00351-F56B-4C0F-A3C6-40A339A0B352}"/>
    <hyperlink ref="V470" location="A125584536T" display="A125584536T" xr:uid="{F1FD1F88-4BA8-4487-A9BB-D4DFE4E4EE3D}"/>
    <hyperlink ref="V526" location="A125570496A" display="A125570496A" xr:uid="{4844EC1F-4958-41F7-9BED-33AFFA3579B0}"/>
    <hyperlink ref="W414" location="A125550840C" display="A125550840C" xr:uid="{34C86A87-3C8F-45E8-BE6B-4C2F9415BC71}"/>
    <hyperlink ref="W470" location="A125578920W" display="A125578920W" xr:uid="{6830AC0C-A8E2-4766-8152-73984A2E2D0F}"/>
    <hyperlink ref="W526" location="A125564880F" display="A125564880F" xr:uid="{16B3A910-06DF-41FC-83E8-752744143C30}"/>
    <hyperlink ref="X414" location="A125559264F" display="A125559264F" xr:uid="{EB133CD3-6DE1-4F3D-B893-6241CBCC9E6B}"/>
    <hyperlink ref="X470" location="A125587344C" display="A125587344C" xr:uid="{889DEE98-7F6D-4EBB-AE05-0B52390B98D7}"/>
    <hyperlink ref="X526" location="A125573304A" display="A125573304A" xr:uid="{D48F0565-D3D2-4741-B90D-DCC7FFADB39D}"/>
    <hyperlink ref="Y414" location="A125562072W" display="A125562072W" xr:uid="{0958DE47-0018-4D8F-A3E7-CF646DBC4B49}"/>
    <hyperlink ref="Y470" location="A125590152V" display="A125590152V" xr:uid="{CCD8CEBA-5DE9-4960-988C-502FB0E15331}"/>
    <hyperlink ref="Y526" location="A125576112L" display="A125576112L" xr:uid="{54BF9CD5-D420-4631-8335-D39CAB2A4174}"/>
    <hyperlink ref="AA414" location="A125553649K" display="A125553649K" xr:uid="{AB089884-9B5D-4257-BA65-6D1809554E5F}"/>
    <hyperlink ref="AA470" location="A125581729J" display="A125581729J" xr:uid="{EE1BA6A2-4603-4805-874C-57F16FB2F9BE}"/>
    <hyperlink ref="AA526" location="A125567689L" display="A125567689L" xr:uid="{DA04A834-F76B-4283-B0AD-33D208404147}"/>
    <hyperlink ref="Z415" location="A125553768A" display="A125553768A" xr:uid="{909FBEB4-A785-4C67-9EEE-616EA8BC10E8}"/>
    <hyperlink ref="Z471" location="A125581848X" display="A125581848X" xr:uid="{69691E3C-1144-4554-B57A-D7C0F6F7AF6B}"/>
    <hyperlink ref="Z527" location="A125567808T" display="A125567808T" xr:uid="{34871C0A-3A6F-4CBB-845B-B56B5EC05E21}"/>
    <hyperlink ref="V415" location="A125556576L" display="A125556576L" xr:uid="{23B39F6F-97B2-46D6-A2D4-3D6D8B5C3C62}"/>
    <hyperlink ref="V471" location="A125584656K" display="A125584656K" xr:uid="{EC9EAD92-B646-4E27-B99E-383F581D22E6}"/>
    <hyperlink ref="V527" location="A125570616J" display="A125570616J" xr:uid="{78468AF7-3CA5-40B6-AB56-B0A825B87800}"/>
    <hyperlink ref="W415" location="A125550960W" display="A125550960W" xr:uid="{60AA05A3-1CDF-47AB-8FDF-82514B0B9125}"/>
    <hyperlink ref="W471" location="A125579040T" display="A125579040T" xr:uid="{81F27A87-1C85-4D61-B5D8-BA505A40D30D}"/>
    <hyperlink ref="W527" location="A125565000R" display="A125565000R" xr:uid="{B13B6CD4-5638-40ED-A452-BE2AC03FF8DB}"/>
    <hyperlink ref="X415" location="A125559384X" display="A125559384X" xr:uid="{07F3A401-43B5-4967-B11A-EE254E6AA0BE}"/>
    <hyperlink ref="X471" location="A125587464W" display="A125587464W" xr:uid="{396B3BD7-3BC5-476E-A4FA-7CC10C3F529D}"/>
    <hyperlink ref="X527" location="A125573424V" display="A125573424V" xr:uid="{B691A09C-F10B-46A9-B091-B2BF063DB286}"/>
    <hyperlink ref="Y415" location="A125562192R" display="A125562192R" xr:uid="{CF070257-2915-495D-9A23-74FEBB49D311}"/>
    <hyperlink ref="Y471" location="A125590272L" display="A125590272L" xr:uid="{A1D3B0F4-BA61-4B24-8A5B-B98DBA2AC914}"/>
    <hyperlink ref="Y527" location="A125576232F" display="A125576232F" xr:uid="{BE444AF7-B181-4737-B610-D2DAE8EB50AC}"/>
    <hyperlink ref="AA415" location="A125553769C" display="A125553769C" xr:uid="{DBD7A0EA-B8A6-43A3-8D4A-1D5DCC778B46}"/>
    <hyperlink ref="AA471" location="A125581849A" display="A125581849A" xr:uid="{F6AAD43B-75D8-440D-9913-9EA0E13744C5}"/>
    <hyperlink ref="AA527" location="A125567809V" display="A125567809V" xr:uid="{48137A6B-4CB9-4607-81C0-02216A13CF33}"/>
    <hyperlink ref="Z417" location="A125553488J" display="A125553488J" xr:uid="{BF08A8D9-C060-4C28-8F56-406634AF85B8}"/>
    <hyperlink ref="Z473" location="A125581568F" display="A125581568F" xr:uid="{B9FC0693-9134-401E-9D5D-BF7FE575A9E6}"/>
    <hyperlink ref="Z529" location="A125567528X" display="A125567528X" xr:uid="{13009044-BEF2-4374-9A2D-E62F3B005742}"/>
    <hyperlink ref="V417" location="A125556296V" display="A125556296V" xr:uid="{9A56783D-CF37-4FD4-9F5C-6330938FAF73}"/>
    <hyperlink ref="V473" location="A125584376T" display="A125584376T" xr:uid="{F6C8E690-0C45-4EF6-B051-8357D1559F67}"/>
    <hyperlink ref="V529" location="A125570336R" display="A125570336R" xr:uid="{E3F4EBB8-512A-44C5-A819-880A36D2B313}"/>
    <hyperlink ref="W417" location="A125550680C" display="A125550680C" xr:uid="{824B5D80-86D7-475D-B58D-9C81B70BC0D9}"/>
    <hyperlink ref="W473" location="A125578760W" display="A125578760W" xr:uid="{895BE91F-EB3D-4CE0-8429-97348D7241A4}"/>
    <hyperlink ref="W529" location="A125564720V" display="A125564720V" xr:uid="{683AE703-97DB-49F4-AB19-8218178924AF}"/>
    <hyperlink ref="X417" location="A125559104V" display="A125559104V" xr:uid="{0669204B-E90D-4FCE-B8D7-30E3F1CBF70F}"/>
    <hyperlink ref="X473" location="A125587184C" display="A125587184C" xr:uid="{462BC745-B816-4F3A-B504-47B9679D13C5}"/>
    <hyperlink ref="X529" location="A125573144A" display="A125573144A" xr:uid="{D553FCAF-39FC-4E87-88C4-FC811852FACF}"/>
    <hyperlink ref="Y417" location="A125561912J" display="A125561912J" xr:uid="{02ABFBB7-83FA-4E4F-BD01-DDAE490FFCDC}"/>
    <hyperlink ref="Y473" location="A125589992L" display="A125589992L" xr:uid="{D2D87099-723F-4753-AD95-F37214DFF1B1}"/>
    <hyperlink ref="Y529" location="A125575952K" display="A125575952K" xr:uid="{50D2B93B-C539-4FEA-82D5-6614BFC2FC69}"/>
    <hyperlink ref="AA417" location="A125553489K" display="A125553489K" xr:uid="{9D890C8F-E62F-420C-A994-A44A995F01BF}"/>
    <hyperlink ref="AA473" location="A125581569J" display="A125581569J" xr:uid="{BCDDFF30-1343-4BC7-8B12-828D5347A193}"/>
    <hyperlink ref="AA529" location="A125567529A" display="A125567529A" xr:uid="{C201DA47-1F58-4BF0-A6AC-1781E7414BE4}"/>
    <hyperlink ref="Z418" location="A125553688A" display="A125553688A" xr:uid="{A4C45C64-4D58-44E9-B4E6-7E711C4DBFDF}"/>
    <hyperlink ref="Z474" location="A125581768X" display="A125581768X" xr:uid="{67B618A9-4FA8-45D0-91CF-69158FDEE2CC}"/>
    <hyperlink ref="Z530" location="A125567728T" display="A125567728T" xr:uid="{23693F90-F5AD-4567-BB57-0DAA74E61DDF}"/>
    <hyperlink ref="V418" location="A125556496L" display="A125556496L" xr:uid="{1ED648EB-4138-4667-9852-4BA79AD4853D}"/>
    <hyperlink ref="V474" location="A125584576K" display="A125584576K" xr:uid="{30BA241C-3166-45B4-8093-0665E9B2FDCF}"/>
    <hyperlink ref="V530" location="A125570536J" display="A125570536J" xr:uid="{A536532E-32BA-485D-BD74-8557AAB7E533}"/>
    <hyperlink ref="W418" location="A125550880W" display="A125550880W" xr:uid="{F2891BD0-3F64-4B96-8D70-0F163D937EF6}"/>
    <hyperlink ref="W474" location="A125578960R" display="A125578960R" xr:uid="{8E9BCD92-DD3E-41DD-88BF-BED4222AAB66}"/>
    <hyperlink ref="W530" location="A125564920L" display="A125564920L" xr:uid="{797D9409-F3DA-4711-96B4-C4010560E160}"/>
    <hyperlink ref="X418" location="A125559304L" display="A125559304L" xr:uid="{E034069D-A305-4EAE-9C78-66B86BC57684}"/>
    <hyperlink ref="X474" location="A125587384W" display="A125587384W" xr:uid="{312781FD-E55E-49EE-B840-DC1279FE3A7D}"/>
    <hyperlink ref="X530" location="A125573344V" display="A125573344V" xr:uid="{E86430AC-094E-41B2-A8F7-395CAA1F2185}"/>
    <hyperlink ref="Y418" location="A125562112C" display="A125562112C" xr:uid="{4D8CE613-B83C-4145-A0AB-BC9FB3CAD403}"/>
    <hyperlink ref="Y474" location="A125590192L" display="A125590192L" xr:uid="{D83A4318-1132-4C99-BD52-78C895020C3A}"/>
    <hyperlink ref="Y530" location="A125576152F" display="A125576152F" xr:uid="{0D1C6AAA-5607-40D1-AA5C-49BCBB7760FC}"/>
    <hyperlink ref="AA418" location="A125553689C" display="A125553689C" xr:uid="{7A38D1EF-08B3-413A-8A6D-E1F7B11DF819}"/>
    <hyperlink ref="AA474" location="A125581769A" display="A125581769A" xr:uid="{58DCF758-3145-477F-9A8D-E1987E9BBCA9}"/>
    <hyperlink ref="AA530" location="A125567729V" display="A125567729V" xr:uid="{44BC87C2-ED5C-4FCA-A367-EEA3D31AED84}"/>
    <hyperlink ref="Z419" location="A125553696A" display="A125553696A" xr:uid="{6269F955-0C25-4DA9-8A47-B91A94C837ED}"/>
    <hyperlink ref="Z475" location="A125581776X" display="A125581776X" xr:uid="{1D1082FD-5631-4DCA-94D2-CBA4108DD00C}"/>
    <hyperlink ref="Z531" location="A125567736T" display="A125567736T" xr:uid="{179731B2-AFF1-4B90-98B9-7B5AADDEE1EE}"/>
    <hyperlink ref="V419" location="A125556504A" display="A125556504A" xr:uid="{495F711E-A44D-4EA3-BE65-7D831C626BB4}"/>
    <hyperlink ref="V475" location="A125584584K" display="A125584584K" xr:uid="{5FAF5504-AFC5-4EE6-9483-E36385C7D077}"/>
    <hyperlink ref="V531" location="A125570544J" display="A125570544J" xr:uid="{F7E00BC3-C9A7-4CC3-8349-57F62884AED0}"/>
    <hyperlink ref="W419" location="A125550888R" display="A125550888R" xr:uid="{AE1E8231-D0C1-440E-A4DB-C9E833FC9222}"/>
    <hyperlink ref="W475" location="A125578968J" display="A125578968J" xr:uid="{B0078131-0B82-4050-AD56-9C7FEB62160A}"/>
    <hyperlink ref="W531" location="A125564928F" display="A125564928F" xr:uid="{60B73AC8-BD9B-4474-A096-E4DC5F5398B4}"/>
    <hyperlink ref="X419" location="A125559312L" display="A125559312L" xr:uid="{DE9E1F14-F40F-4104-8CE4-D87C8DA67FD2}"/>
    <hyperlink ref="X475" location="A125587392W" display="A125587392W" xr:uid="{1F5DFF62-2F0D-42DC-ABAE-FA3B9D2F0426}"/>
    <hyperlink ref="X531" location="A125573352V" display="A125573352V" xr:uid="{47047E54-9229-4C85-A380-78D499E42BF7}"/>
    <hyperlink ref="Y419" location="A125562120C" display="A125562120C" xr:uid="{AD6BCAE6-72BC-4402-801C-6010A6CE9E53}"/>
    <hyperlink ref="Y475" location="A125590200A" display="A125590200A" xr:uid="{59237B9E-9D14-4098-9D73-5D9CE1A1C71B}"/>
    <hyperlink ref="Y531" location="A125576160F" display="A125576160F" xr:uid="{5C1326AB-AAF5-45E6-B4DB-67DCB09FA770}"/>
    <hyperlink ref="AA419" location="A125553697C" display="A125553697C" xr:uid="{CA49290F-7D8F-468A-8C70-21CEB4D0460C}"/>
    <hyperlink ref="AA475" location="A125581777A" display="A125581777A" xr:uid="{1ADDEE13-CA4E-4E19-A1D7-F0CF04F5D147}"/>
    <hyperlink ref="AA531" location="A125567737V" display="A125567737V" xr:uid="{A9ABF23B-674C-4019-B103-25172D2446BB}"/>
    <hyperlink ref="Z420" location="A125553528R" display="A125553528R" xr:uid="{622CE403-6A11-4900-A571-77A92051EB65}"/>
    <hyperlink ref="Z476" location="A125581608L" display="A125581608L" xr:uid="{397A1B9F-6807-4D4F-8B86-9FA95CA110AC}"/>
    <hyperlink ref="Z532" location="A125567568T" display="A125567568T" xr:uid="{DD3D606C-9CD6-4DE7-88D7-194A00673DD4}"/>
    <hyperlink ref="V420" location="A125556336A" display="A125556336A" xr:uid="{7C5D104B-10B4-4E52-8CD7-57145CB7C0F3}"/>
    <hyperlink ref="V476" location="A125584416X" display="A125584416X" xr:uid="{E9FD2F7F-BE20-4C5F-BEF7-5A2458711009}"/>
    <hyperlink ref="V532" location="A125570376J" display="A125570376J" xr:uid="{2184935C-8A21-4851-A0FF-5A47D93B0F38}"/>
    <hyperlink ref="W420" location="A125550720K" display="A125550720K" xr:uid="{0968D600-CFB6-43B1-84B0-95A0812F322E}"/>
    <hyperlink ref="W476" location="A125578800C" display="A125578800C" xr:uid="{EB5B998F-2D31-4190-A01A-C659F4730FAD}"/>
    <hyperlink ref="W532" location="A125564760L" display="A125564760L" xr:uid="{CE142132-0EEC-43DA-B026-9804B62DE50F}"/>
    <hyperlink ref="X420" location="A125559144L" display="A125559144L" xr:uid="{71517283-9745-409F-A158-3ED75065CB58}"/>
    <hyperlink ref="X476" location="A125587224K" display="A125587224K" xr:uid="{A8CF61F7-193D-48B5-BEBE-07E080E49994}"/>
    <hyperlink ref="X532" location="A125573184V" display="A125573184V" xr:uid="{E7DCEAA7-241E-4A2C-BA12-C8A059235139}"/>
    <hyperlink ref="Y420" location="A125561952A" display="A125561952A" xr:uid="{0663CE5E-B473-4554-8649-E679D00E1C60}"/>
    <hyperlink ref="Y476" location="A125590032A" display="A125590032A" xr:uid="{9BC70720-E6FB-4142-8B00-496A3FD30D35}"/>
    <hyperlink ref="Y532" location="A125575992C" display="A125575992C" xr:uid="{04432889-ECFE-4CC5-87D7-01E9CD9F90DF}"/>
    <hyperlink ref="AA420" location="A125553529T" display="A125553529T" xr:uid="{261BE467-5611-49C2-B0EE-9C95DA411DE3}"/>
    <hyperlink ref="AA476" location="A125581609R" display="A125581609R" xr:uid="{D17D6928-2514-454C-AE28-4EA5EB451D0F}"/>
    <hyperlink ref="AA532" location="A125567569V" display="A125567569V" xr:uid="{8AC0308E-A8ED-4B4F-8383-62AE86550E2B}"/>
    <hyperlink ref="Z422" location="A125553496J" display="A125553496J" xr:uid="{6B846406-3BB1-4694-A824-F0E927D179D9}"/>
    <hyperlink ref="Z478" location="A125581576F" display="A125581576F" xr:uid="{70AE006A-EF90-426C-974E-2149C02EFE5A}"/>
    <hyperlink ref="Z534" location="A125567536X" display="A125567536X" xr:uid="{9952C631-EC17-4457-924C-08652CDAF804}"/>
    <hyperlink ref="V422" location="A125556304J" display="A125556304J" xr:uid="{FDA680C9-F517-461B-8951-7D187DD2E781}"/>
    <hyperlink ref="V478" location="A125584384T" display="A125584384T" xr:uid="{E3B36EBF-3D57-4562-A6C6-E44502DE6AC8}"/>
    <hyperlink ref="V534" location="A125570344R" display="A125570344R" xr:uid="{5B1B7B17-229A-4141-8807-C04C9D960EA2}"/>
    <hyperlink ref="W422" location="A125550688W" display="A125550688W" xr:uid="{DDDC8360-2AC2-4C24-B4B8-E1810217C6AE}"/>
    <hyperlink ref="W478" location="A125578768R" display="A125578768R" xr:uid="{5E12DDD5-8914-4F2D-9446-641915C9BBCF}"/>
    <hyperlink ref="W534" location="A125564728L" display="A125564728L" xr:uid="{7AB829AF-49F5-4CB6-8CC2-4D10ABF4B851}"/>
    <hyperlink ref="X422" location="A125559112V" display="A125559112V" xr:uid="{3296E094-3BC1-45A7-A9FE-6F300A731140}"/>
    <hyperlink ref="X478" location="A125587192C" display="A125587192C" xr:uid="{408934A5-F126-4A63-8762-B9C4F15DCB53}"/>
    <hyperlink ref="X534" location="A125573152A" display="A125573152A" xr:uid="{CE336E6E-567B-4929-88DD-078452346F9C}"/>
    <hyperlink ref="Y422" location="A125561920J" display="A125561920J" xr:uid="{1654C22E-8482-44D6-B50A-E14D0F388DCA}"/>
    <hyperlink ref="Y478" location="A125590000J" display="A125590000J" xr:uid="{FEB66126-7724-4D17-976F-8DED0A139572}"/>
    <hyperlink ref="Y534" location="A125575960K" display="A125575960K" xr:uid="{CB7CB9B4-638D-4C0C-904E-6E71745401F9}"/>
    <hyperlink ref="AA422" location="A125553497K" display="A125553497K" xr:uid="{F3CC4AE4-242F-40A5-A3F1-A4073A11811D}"/>
    <hyperlink ref="AA478" location="A125581577J" display="A125581577J" xr:uid="{1B82248F-6672-43D5-8D98-2D6B18F0F71C}"/>
    <hyperlink ref="AA534" location="A125567537A" display="A125567537A" xr:uid="{345B03D2-DE88-4480-B127-AC22BE2D7F1B}"/>
    <hyperlink ref="Z423" location="A125553568J" display="A125553568J" xr:uid="{5C43C379-37D3-4E01-8F69-8C8DAF96FF10}"/>
    <hyperlink ref="Z479" location="A125581648F" display="A125581648F" xr:uid="{8564F0B8-1C96-40E1-A7FE-68E35BDD5255}"/>
    <hyperlink ref="Z535" location="A125567608X" display="A125567608X" xr:uid="{956C1E89-1473-483B-B35A-F12E58BA4DD7}"/>
    <hyperlink ref="V423" location="A125556376V" display="A125556376V" xr:uid="{29FB785A-D8C7-4328-B1B5-CF6614E0705C}"/>
    <hyperlink ref="V479" location="A125584456T" display="A125584456T" xr:uid="{CE3F5FEF-FEE2-4A41-9B5A-35FF3DD21E2B}"/>
    <hyperlink ref="V535" location="A125570416R" display="A125570416R" xr:uid="{90A4A3BC-D612-4199-B435-A187805F24A5}"/>
    <hyperlink ref="W423" location="A125550760C" display="A125550760C" xr:uid="{03F46A8C-5D6B-41BD-9AF0-03AC3F31C1DE}"/>
    <hyperlink ref="W479" location="A125578840W" display="A125578840W" xr:uid="{8D70DC00-AB82-4073-BDCF-0E3152F492A7}"/>
    <hyperlink ref="W535" location="A125564800V" display="A125564800V" xr:uid="{0614D630-7A97-47E7-9A74-1178416BB918}"/>
    <hyperlink ref="X423" location="A125559184F" display="A125559184F" xr:uid="{D35B0E6C-66BD-4066-B834-37CA44939A4C}"/>
    <hyperlink ref="X479" location="A125587264C" display="A125587264C" xr:uid="{42DD8DC1-BB83-4B92-B061-4EB85F7295A2}"/>
    <hyperlink ref="X535" location="A125573224A" display="A125573224A" xr:uid="{52665CE9-BBB1-48AC-8E84-F572A5D6F397}"/>
    <hyperlink ref="Y423" location="A125561992V" display="A125561992V" xr:uid="{BA179C56-3F75-4A18-9B5B-874016086D16}"/>
    <hyperlink ref="Y479" location="A125590072V" display="A125590072V" xr:uid="{AE3FF89E-3A0F-4055-AD84-F1E59F89AC8A}"/>
    <hyperlink ref="Y535" location="A125576032L" display="A125576032L" xr:uid="{9F5A850A-2C15-46FB-9119-6FBB27E786D3}"/>
    <hyperlink ref="AA423" location="A125553569K" display="A125553569K" xr:uid="{7F5E833F-783A-4467-AB45-844B39CEA987}"/>
    <hyperlink ref="AA479" location="A125581649J" display="A125581649J" xr:uid="{3BDB7620-4C31-4B0A-9F38-09F5FFCD07CB}"/>
    <hyperlink ref="AA535" location="A125567609A" display="A125567609A" xr:uid="{7C5A5FCA-687F-4362-8885-4DD61A8F83CA}"/>
    <hyperlink ref="Z425" location="A125553520W" display="A125553520W" xr:uid="{8111E648-A0D9-499D-B9FF-4BBC4B2D8634}"/>
    <hyperlink ref="Z481" location="A125581600V" display="A125581600V" xr:uid="{9C5F01BF-49AF-47DB-A57E-403B2DAF5686}"/>
    <hyperlink ref="Z537" location="A125567560X" display="A125567560X" xr:uid="{11150B68-8A68-416E-9823-0B7EC14B0E47}"/>
    <hyperlink ref="V425" location="A125556328A" display="A125556328A" xr:uid="{D6F54439-4F46-4497-AC56-3230C923448C}"/>
    <hyperlink ref="V481" location="A125584408X" display="A125584408X" xr:uid="{47D2AEF7-A34D-49D5-94F8-2D471DF758F4}"/>
    <hyperlink ref="V537" location="A125570368J" display="A125570368J" xr:uid="{C1142BA5-FDFC-4ED1-BE0C-F0A4B0D991EE}"/>
    <hyperlink ref="W425" location="A125550712K" display="A125550712K" xr:uid="{1581478A-346F-426F-9FF2-6574C3737782}"/>
    <hyperlink ref="W481" location="A125578792R" display="A125578792R" xr:uid="{B1A27867-7589-4BC8-A947-8F59474C026A}"/>
    <hyperlink ref="W537" location="A125564752L" display="A125564752L" xr:uid="{C2C9B99E-816C-467B-88B0-4076158213CD}"/>
    <hyperlink ref="X425" location="A125559136L" display="A125559136L" xr:uid="{73197805-ED8F-45C4-9719-1CC07FE5715C}"/>
    <hyperlink ref="X481" location="A125587216K" display="A125587216K" xr:uid="{0D81508E-63FB-4081-9E8A-23C5EA62F83A}"/>
    <hyperlink ref="X537" location="A125573176V" display="A125573176V" xr:uid="{240E5153-7A92-4492-94D7-97F92166EC92}"/>
    <hyperlink ref="Y425" location="A125561944A" display="A125561944A" xr:uid="{9AFF8C6F-5C97-4F03-A87F-96957DB4A253}"/>
    <hyperlink ref="Y481" location="A125590024A" display="A125590024A" xr:uid="{3A5C5770-BC87-450F-A7B7-C50F04A44EA9}"/>
    <hyperlink ref="Y537" location="A125575984C" display="A125575984C" xr:uid="{859D0250-AC87-4D0C-8276-8FCC86CA2973}"/>
    <hyperlink ref="AA425" location="A125553521X" display="A125553521X" xr:uid="{0928091A-20AF-40E7-BA34-D0A69EEB6412}"/>
    <hyperlink ref="AA481" location="A125581601W" display="A125581601W" xr:uid="{67155DF8-F7CF-4273-BD01-69D3F38DF553}"/>
    <hyperlink ref="AA537" location="A125567561A" display="A125567561A" xr:uid="{55035A8A-563E-4A52-8884-2059DA16944F}"/>
    <hyperlink ref="Z426" location="A125553576J" display="A125553576J" xr:uid="{99F285AB-97A4-49C6-8F5F-7829ADDC3A04}"/>
    <hyperlink ref="Z482" location="A125581656F" display="A125581656F" xr:uid="{36765225-B523-424B-B145-FB9E17A70A96}"/>
    <hyperlink ref="Z538" location="A125567616X" display="A125567616X" xr:uid="{8441D625-72C3-4104-A815-697A2B04EC73}"/>
    <hyperlink ref="V426" location="A125556384V" display="A125556384V" xr:uid="{196B3F35-8CDA-4B04-8ACA-0459C02BBF62}"/>
    <hyperlink ref="V482" location="A125584464T" display="A125584464T" xr:uid="{D4C4C5D1-B772-4753-B685-E9A7D506963F}"/>
    <hyperlink ref="V538" location="A125570424R" display="A125570424R" xr:uid="{A79E2324-E3D4-431E-9CFC-ED5C0B7BDFE4}"/>
    <hyperlink ref="W426" location="A125550768W" display="A125550768W" xr:uid="{56A7B876-20B0-4B16-A3FA-76E7D21B3DBD}"/>
    <hyperlink ref="W482" location="A125578848R" display="A125578848R" xr:uid="{E8FE065F-DCB0-4C07-BBCF-CEAED3C1978C}"/>
    <hyperlink ref="W538" location="A125564808L" display="A125564808L" xr:uid="{A5810F6D-B1F9-4BE0-8071-D9F078D5946A}"/>
    <hyperlink ref="X426" location="A125559192F" display="A125559192F" xr:uid="{6F973709-0781-40FE-BD41-86907D7CEAE3}"/>
    <hyperlink ref="X482" location="A125587272C" display="A125587272C" xr:uid="{CF3D7F36-8AC0-4777-8CEF-DD9EE3E608EE}"/>
    <hyperlink ref="X538" location="A125573232A" display="A125573232A" xr:uid="{7F262062-C295-48F6-83B4-6075CAEADE5C}"/>
    <hyperlink ref="Y426" location="A125562000K" display="A125562000K" xr:uid="{ABA8E57E-B423-4636-9E80-3046FCB738B0}"/>
    <hyperlink ref="Y482" location="A125590080V" display="A125590080V" xr:uid="{142CA686-6CEA-4269-8CCC-86BFC70FD22F}"/>
    <hyperlink ref="Y538" location="A125576040L" display="A125576040L" xr:uid="{64F30BB9-4530-4AFF-83DC-2A2C0BF830E4}"/>
    <hyperlink ref="AA426" location="A125553577K" display="A125553577K" xr:uid="{32A43F11-F51B-463B-B8A4-1F0F2E5927BE}"/>
    <hyperlink ref="AA482" location="A125581657J" display="A125581657J" xr:uid="{A9D496C7-F733-4B56-9C87-F5E1A7B9D4BB}"/>
    <hyperlink ref="AA538" location="A125567617A" display="A125567617A" xr:uid="{38CE645C-6C9C-488B-B4E5-6AECB5A83E28}"/>
    <hyperlink ref="Z427" location="A125553536R" display="A125553536R" xr:uid="{67B7B614-1FD8-4326-8101-44BA88EFC2BD}"/>
    <hyperlink ref="Z483" location="A125581616L" display="A125581616L" xr:uid="{80B95453-E781-4612-A6B2-BF3719B2D556}"/>
    <hyperlink ref="Z539" location="A125567576T" display="A125567576T" xr:uid="{705F2116-6376-4C5F-AEDC-76850317C6DE}"/>
    <hyperlink ref="V427" location="A125556344A" display="A125556344A" xr:uid="{F957274F-2801-411F-B4DE-C552AF30BD1E}"/>
    <hyperlink ref="V483" location="A125584424X" display="A125584424X" xr:uid="{D204E079-9405-499B-A99C-1CFD572977B0}"/>
    <hyperlink ref="V539" location="A125570384J" display="A125570384J" xr:uid="{91174A21-DD00-4E11-A550-7C9022D6B6D2}"/>
    <hyperlink ref="W427" location="A125550728C" display="A125550728C" xr:uid="{C49CA168-4504-408F-A29D-C393635A053C}"/>
    <hyperlink ref="W483" location="A125578808W" display="A125578808W" xr:uid="{C0581AE1-4F83-4CC9-9905-9F7865D7F457}"/>
    <hyperlink ref="W539" location="A125564768F" display="A125564768F" xr:uid="{F73F979E-6C8D-4CDF-A013-8684733F89DB}"/>
    <hyperlink ref="X427" location="A125559152L" display="A125559152L" xr:uid="{6D0389AD-6B28-413A-9B06-A24C13DDEACA}"/>
    <hyperlink ref="X483" location="A125587232K" display="A125587232K" xr:uid="{D69046DE-868B-43D7-B720-2B183ECE2561}"/>
    <hyperlink ref="X539" location="A125573192V" display="A125573192V" xr:uid="{32A91734-5035-498D-90DC-945FEDB9D5DB}"/>
    <hyperlink ref="Y427" location="A125561960A" display="A125561960A" xr:uid="{A3C84D6A-1F83-479B-82A7-A29466B3B2E5}"/>
    <hyperlink ref="Y483" location="A125590040A" display="A125590040A" xr:uid="{C37BBCC4-63D5-49F0-9D33-BD0AC13E1141}"/>
    <hyperlink ref="Y539" location="A125576000V" display="A125576000V" xr:uid="{9BEBB82E-C760-4EC9-B766-9D6F954A3741}"/>
    <hyperlink ref="AA427" location="A125553537T" display="A125553537T" xr:uid="{B1C38504-7E49-4045-9823-43A1031B2796}"/>
    <hyperlink ref="AA483" location="A125581617R" display="A125581617R" xr:uid="{0B2AD489-2E3A-428E-B38C-7C65EFB0D331}"/>
    <hyperlink ref="AA539" location="A125567577V" display="A125567577V" xr:uid="{D645FA8D-E278-47C1-8DBE-DA18EBB6BCE1}"/>
    <hyperlink ref="Z428" location="A125553584J" display="A125553584J" xr:uid="{38BD7A56-9126-477A-B999-7852C77ABDAA}"/>
    <hyperlink ref="Z484" location="A125581664F" display="A125581664F" xr:uid="{8E7DBCDD-5DF1-4719-A3B7-18E59B15E523}"/>
    <hyperlink ref="Z540" location="A125567624X" display="A125567624X" xr:uid="{BA470B16-89D2-47CB-A3E1-37D8EC0B5B8D}"/>
    <hyperlink ref="V428" location="A125556392V" display="A125556392V" xr:uid="{BDD67D05-DEC7-46FE-8BCD-3BB7A4673A11}"/>
    <hyperlink ref="V484" location="A125584472T" display="A125584472T" xr:uid="{53E2AF23-F10A-45B7-BDC5-291FA97AFCC6}"/>
    <hyperlink ref="V540" location="A125570432R" display="A125570432R" xr:uid="{FB261A55-63B1-4F6C-88AF-EB03E3578B64}"/>
    <hyperlink ref="W428" location="A125550776W" display="A125550776W" xr:uid="{558B830F-9A3B-461F-9858-3AE49D0D022D}"/>
    <hyperlink ref="W484" location="A125578856R" display="A125578856R" xr:uid="{B12D5FD6-8844-436C-B5E4-09796C741ECF}"/>
    <hyperlink ref="W540" location="A125564816L" display="A125564816L" xr:uid="{50701B2E-1517-4321-9636-3359C4D55919}"/>
    <hyperlink ref="X428" location="A125559200V" display="A125559200V" xr:uid="{0F6D6C14-D916-4471-BE4C-459C8627C957}"/>
    <hyperlink ref="X484" location="A125587280C" display="A125587280C" xr:uid="{8F6D987D-A477-4F1E-94FE-239C1EEA79F8}"/>
    <hyperlink ref="X540" location="A125573240A" display="A125573240A" xr:uid="{2B9EF736-21D8-481D-80B5-7D10E2265E53}"/>
    <hyperlink ref="Y428" location="A125562008C" display="A125562008C" xr:uid="{CE23DE15-00C1-44A4-9C56-FA6AC1B2797C}"/>
    <hyperlink ref="Y484" location="A125590088L" display="A125590088L" xr:uid="{3DAB1752-8832-4523-9831-0468DD6A7094}"/>
    <hyperlink ref="Y540" location="A125576048F" display="A125576048F" xr:uid="{68CC580F-D5AD-4490-B0C4-AACBB6DE48A0}"/>
    <hyperlink ref="AA428" location="A125553585K" display="A125553585K" xr:uid="{09F7F0EC-788A-4E11-9522-DBE0A877F16E}"/>
    <hyperlink ref="AA484" location="A125581665J" display="A125581665J" xr:uid="{1992F712-9E27-4C80-B766-54D6E779A809}"/>
    <hyperlink ref="AA540" location="A125567625A" display="A125567625A" xr:uid="{B1D8BAA4-59B6-43CD-B81E-70888212BA9D}"/>
    <hyperlink ref="Z430" location="A125553656J" display="A125553656J" xr:uid="{800FB789-FBB6-4BE9-AA43-E4C8608F8E5B}"/>
    <hyperlink ref="Z486" location="A125581736F" display="A125581736F" xr:uid="{BAC78268-DCDE-426A-8E3A-C75137D3028A}"/>
    <hyperlink ref="Z542" location="A125567696K" display="A125567696K" xr:uid="{E67A7849-5B34-4CB0-8C63-DAD95B9CC35D}"/>
    <hyperlink ref="V430" location="A125556464V" display="A125556464V" xr:uid="{FF5180F5-B43B-4F9B-9780-AC710E815719}"/>
    <hyperlink ref="V486" location="A125584544T" display="A125584544T" xr:uid="{BE643042-9A26-48F8-BC68-677140D1C164}"/>
    <hyperlink ref="V542" location="A125570504R" display="A125570504R" xr:uid="{6AD19717-D9CF-4B71-948A-40C11FD9C969}"/>
    <hyperlink ref="W430" location="A125550848W" display="A125550848W" xr:uid="{78260830-DB6F-4478-95C9-8E7443EE11E3}"/>
    <hyperlink ref="W486" location="A125578928R" display="A125578928R" xr:uid="{86E06EDB-5C93-498A-B6AE-A0441738DC32}"/>
    <hyperlink ref="W542" location="A125564888X" display="A125564888X" xr:uid="{33BE0B29-7CC6-45D2-8DA7-AF3CD609E449}"/>
    <hyperlink ref="X430" location="A125559272F" display="A125559272F" xr:uid="{67567216-F0DF-42B3-B661-11202B4147A1}"/>
    <hyperlink ref="X486" location="A125587352C" display="A125587352C" xr:uid="{D1FAD6A9-B7E5-470E-B31D-81D5A424C0F7}"/>
    <hyperlink ref="X542" location="A125573312A" display="A125573312A" xr:uid="{AB082808-F6EF-467B-8D47-02843864774D}"/>
    <hyperlink ref="Y430" location="A125562080W" display="A125562080W" xr:uid="{48EA0380-B9D4-4B20-806D-390ECAFD8417}"/>
    <hyperlink ref="Y486" location="A125590160V" display="A125590160V" xr:uid="{B8767B72-3A37-4871-873C-14389B281C85}"/>
    <hyperlink ref="Y542" location="A125576120L" display="A125576120L" xr:uid="{CC7D7486-6E55-435B-A337-C399AAF2F0AB}"/>
    <hyperlink ref="AA430" location="A125553657K" display="A125553657K" xr:uid="{A6C4B3BF-6D04-4FD8-B867-0EE61DB98733}"/>
    <hyperlink ref="AA486" location="A125581737J" display="A125581737J" xr:uid="{B6157B8F-5313-4181-8D2D-D0A6864D73EB}"/>
    <hyperlink ref="AA542" location="A125567697L" display="A125567697L" xr:uid="{6797C1EB-922D-4FAB-A7A1-4065EBC800ED}"/>
    <hyperlink ref="Z431" location="A125553592J" display="A125553592J" xr:uid="{23EFA486-85AE-445B-BA15-05AA68315AC1}"/>
    <hyperlink ref="Z487" location="A125581672F" display="A125581672F" xr:uid="{23DB1856-B4EE-4664-B1BC-40DB475C70B8}"/>
    <hyperlink ref="Z543" location="A125567632X" display="A125567632X" xr:uid="{79416861-9D02-4E7E-81D9-F7C329C84E2D}"/>
    <hyperlink ref="V431" location="A125556400J" display="A125556400J" xr:uid="{FA368191-FF08-4040-8D01-E4117C3CC89B}"/>
    <hyperlink ref="V487" location="A125584480T" display="A125584480T" xr:uid="{935DF4EC-FFB1-403E-BF2A-4A600D9CCFB0}"/>
    <hyperlink ref="V543" location="A125570440R" display="A125570440R" xr:uid="{AB836C0A-6C7E-4E65-B48B-FFC9BBF1B6F4}"/>
    <hyperlink ref="W431" location="A125550784W" display="A125550784W" xr:uid="{C8A2D5D4-360D-4DAC-BA84-8574BF9C17C3}"/>
    <hyperlink ref="W487" location="A125578864R" display="A125578864R" xr:uid="{E0B40E35-CCF4-41DD-A657-E2C0E5265AC1}"/>
    <hyperlink ref="W543" location="A125564824L" display="A125564824L" xr:uid="{B31D3FAD-3855-4C12-9CAE-A604C7B3D989}"/>
    <hyperlink ref="X431" location="A125559208L" display="A125559208L" xr:uid="{607B17D5-F8FD-4EEA-A15D-B4489BF1AEB1}"/>
    <hyperlink ref="X487" location="A125587288W" display="A125587288W" xr:uid="{CFE3A950-ACF2-45F0-80A9-4A33004FE299}"/>
    <hyperlink ref="X543" location="A125573248V" display="A125573248V" xr:uid="{B6F33F18-13CA-47DB-A435-914671873B9A}"/>
    <hyperlink ref="Y431" location="A125562016C" display="A125562016C" xr:uid="{AE4D40CD-DE57-4FE3-B611-D3921A0C2FB1}"/>
    <hyperlink ref="Y487" location="A125590096L" display="A125590096L" xr:uid="{94653E24-67E3-411B-B53C-BDC7F4B871A5}"/>
    <hyperlink ref="Y543" location="A125576056F" display="A125576056F" xr:uid="{3C931501-6709-4720-8A01-71ABC04C556D}"/>
    <hyperlink ref="AA431" location="A125553593K" display="A125553593K" xr:uid="{64FEDD55-48B4-463C-AF66-17177C1E9AB9}"/>
    <hyperlink ref="AA487" location="A125581673J" display="A125581673J" xr:uid="{35016E5A-FFE9-4BD4-8484-1F8A6D21176A}"/>
    <hyperlink ref="AA543" location="A125567633A" display="A125567633A" xr:uid="{737A4590-F1F0-4C13-A54F-9B7FAEA762E4}"/>
    <hyperlink ref="Z432" location="A125553544R" display="A125553544R" xr:uid="{F5CAD8C8-5FB7-4505-8827-DAA9F812015F}"/>
    <hyperlink ref="Z488" location="A125581624L" display="A125581624L" xr:uid="{D6C9223F-ACB5-4302-80D9-3947CAFCC68F}"/>
    <hyperlink ref="Z544" location="A125567584T" display="A125567584T" xr:uid="{0A2100BB-B215-475E-A3B2-D0A15FB8CC00}"/>
    <hyperlink ref="V432" location="A125556352A" display="A125556352A" xr:uid="{8F33AA51-B628-4801-B9D1-1A6DDD977A14}"/>
    <hyperlink ref="V488" location="A125584432X" display="A125584432X" xr:uid="{4968AD49-7A61-4DAC-9368-203AE2F1415A}"/>
    <hyperlink ref="V544" location="A125570392J" display="A125570392J" xr:uid="{4588DF61-85D7-4C55-A859-38FF48C58543}"/>
    <hyperlink ref="W432" location="A125550736C" display="A125550736C" xr:uid="{5A7CA149-E114-45F1-ACB4-41DB941A3B78}"/>
    <hyperlink ref="W488" location="A125578816W" display="A125578816W" xr:uid="{4D6E585B-5709-4C98-98C9-84A4EC1DF69A}"/>
    <hyperlink ref="W544" location="A125564776F" display="A125564776F" xr:uid="{8F0134E1-741F-44F9-9A85-9FFDB6F71C24}"/>
    <hyperlink ref="X432" location="A125559160L" display="A125559160L" xr:uid="{E41D7126-B11F-4002-A386-BF38D78C354D}"/>
    <hyperlink ref="X488" location="A125587240K" display="A125587240K" xr:uid="{D64118A0-6F6D-4FE3-A4D3-557B8E68D779}"/>
    <hyperlink ref="X544" location="A125573200J" display="A125573200J" xr:uid="{B9F9FB08-D7B5-48B0-9D20-827162193BCE}"/>
    <hyperlink ref="Y432" location="A125561968V" display="A125561968V" xr:uid="{588F8A7B-8A3A-4647-83E0-063A05265559}"/>
    <hyperlink ref="Y488" location="A125590048V" display="A125590048V" xr:uid="{F6BC6F35-0040-4589-A4A3-AED6C1D96D74}"/>
    <hyperlink ref="Y544" location="A125576008L" display="A125576008L" xr:uid="{2302BE5C-666A-4071-9C6D-0DFFA9C2FFA6}"/>
    <hyperlink ref="AA432" location="A125553545T" display="A125553545T" xr:uid="{4FC51E98-31A7-4BD0-9152-4751E3FF6E1D}"/>
    <hyperlink ref="AA488" location="A125581625R" display="A125581625R" xr:uid="{56716C6B-3AB7-415F-94C6-3A06A718659E}"/>
    <hyperlink ref="AA544" location="A125567585V" display="A125567585V" xr:uid="{0B60534E-FAB3-439F-A32D-54F18EFF1A0F}"/>
    <hyperlink ref="Z433" location="A125553704R" display="A125553704R" xr:uid="{8C22DB7A-E2EC-41F7-A01D-40D1AD45B167}"/>
    <hyperlink ref="Z489" location="A125581784X" display="A125581784X" xr:uid="{58033D4B-EF55-4460-BD11-E2CB9FA1A3CD}"/>
    <hyperlink ref="Z545" location="A125567744T" display="A125567744T" xr:uid="{83BCC2E8-092F-4823-B926-88E3C988F929}"/>
    <hyperlink ref="V433" location="A125556512A" display="A125556512A" xr:uid="{B2215EFB-CAC5-4331-86D8-F9B4E15FFC55}"/>
    <hyperlink ref="V489" location="A125584592K" display="A125584592K" xr:uid="{564774C9-51FE-4708-BCA7-4ADE7521B711}"/>
    <hyperlink ref="V545" location="A125570552J" display="A125570552J" xr:uid="{DEF313BF-15A2-4147-8634-96B041981DE5}"/>
    <hyperlink ref="W433" location="A125550896R" display="A125550896R" xr:uid="{482B0591-C2C9-49FD-9A4B-31B9B937F181}"/>
    <hyperlink ref="W489" location="A125578976J" display="A125578976J" xr:uid="{3A597A29-234A-41FB-AC3D-1BE463E99337}"/>
    <hyperlink ref="W545" location="A125564936F" display="A125564936F" xr:uid="{287574DB-E25C-4D22-83C8-D58E92316C41}"/>
    <hyperlink ref="X433" location="A125559320L" display="A125559320L" xr:uid="{D6BF875F-B03C-4304-BB51-0920302ECE89}"/>
    <hyperlink ref="X489" location="A125587400K" display="A125587400K" xr:uid="{AFB61B90-E6FF-4F21-B02A-6D38E8954DCB}"/>
    <hyperlink ref="X545" location="A125573360V" display="A125573360V" xr:uid="{B55BE543-07DC-41F1-AD6D-66E314B17E5F}"/>
    <hyperlink ref="Y433" location="A125562128W" display="A125562128W" xr:uid="{3EE2C920-0074-47E7-929D-FA8483820B3A}"/>
    <hyperlink ref="Y489" location="A125590208V" display="A125590208V" xr:uid="{69D0FE92-F04F-4B37-9A85-B00AC8CB384E}"/>
    <hyperlink ref="Y545" location="A125576168X" display="A125576168X" xr:uid="{8DF2DE65-FE03-4824-A90E-FA37A3CE7DA7}"/>
    <hyperlink ref="AA433" location="A125553705T" display="A125553705T" xr:uid="{75D90E72-8EED-47D1-BB8D-0A783525F9C7}"/>
    <hyperlink ref="AA489" location="A125581785A" display="A125581785A" xr:uid="{187F958D-7148-42D0-8D82-3DED89A24EF7}"/>
    <hyperlink ref="AA545" location="A125567745V" display="A125567745V" xr:uid="{96DB75EC-4F48-4FC0-BE11-0C5AF9D5900E}"/>
    <hyperlink ref="Z435" location="A125553664J" display="A125553664J" xr:uid="{452810BC-24E9-4A71-8EC4-D9CB0090FB42}"/>
    <hyperlink ref="Z491" location="A125581744F" display="A125581744F" xr:uid="{FFF3657F-F8C5-4F76-AD78-32A405A46486}"/>
    <hyperlink ref="Z547" location="A125567704X" display="A125567704X" xr:uid="{7F87CD76-89E4-49AA-ABBD-5AF87E15FE9F}"/>
    <hyperlink ref="V435" location="A125556472V" display="A125556472V" xr:uid="{E7AAB4A6-D2D4-442A-A24C-590DAD68819D}"/>
    <hyperlink ref="V491" location="A125584552T" display="A125584552T" xr:uid="{B8B35250-466A-454C-A081-82A47F662D99}"/>
    <hyperlink ref="V547" location="A125570512R" display="A125570512R" xr:uid="{78139EA5-8320-4411-A398-F3D031F494C4}"/>
    <hyperlink ref="W435" location="A125550856W" display="A125550856W" xr:uid="{7952FDAD-1CF6-42DA-8B21-887065FD1D5C}"/>
    <hyperlink ref="W491" location="A125578936R" display="A125578936R" xr:uid="{5518F9D6-EF09-4D03-BCC3-A67ADFD9DB55}"/>
    <hyperlink ref="W547" location="A125564896X" display="A125564896X" xr:uid="{959BD074-3D43-4F14-A9E7-F7A1665D0A6F}"/>
    <hyperlink ref="X435" location="A125559280F" display="A125559280F" xr:uid="{AD77D5FA-BAD0-49DF-AE34-B1EF7499F718}"/>
    <hyperlink ref="X491" location="A125587360C" display="A125587360C" xr:uid="{53566BB5-46BD-4BCB-8078-44AAE6F7D65E}"/>
    <hyperlink ref="X547" location="A125573320A" display="A125573320A" xr:uid="{F4B1554B-1C89-4B7B-B68C-517E672C4196}"/>
    <hyperlink ref="Y435" location="A125562088R" display="A125562088R" xr:uid="{7E2D9D7D-DC0E-4E2C-BD54-42E54802331C}"/>
    <hyperlink ref="Y491" location="A125590168L" display="A125590168L" xr:uid="{7CAFD4AC-2E68-4B4B-9D8F-E0383245DA58}"/>
    <hyperlink ref="Y547" location="A125576128F" display="A125576128F" xr:uid="{EFFF72EE-BF2D-45D9-A212-21C73404F815}"/>
    <hyperlink ref="AA435" location="A125553665K" display="A125553665K" xr:uid="{3457C3AC-FF51-4E8F-83AA-CD8CC2AFB875}"/>
    <hyperlink ref="AA491" location="A125581745J" display="A125581745J" xr:uid="{B055817D-0B8F-4711-91C2-412F4024B1A1}"/>
    <hyperlink ref="AA547" location="A125567705A" display="A125567705A" xr:uid="{5F842D84-CEB9-470F-BA3E-6BA7B822679B}"/>
    <hyperlink ref="Z436" location="A125553672J" display="A125553672J" xr:uid="{0B27363A-3A70-44B0-8C39-CCB5595CE9F7}"/>
    <hyperlink ref="Z492" location="A125581752F" display="A125581752F" xr:uid="{86DBDF12-62AD-4021-9C42-9F571D68B69B}"/>
    <hyperlink ref="Z548" location="A125567712X" display="A125567712X" xr:uid="{26354B4C-AD32-41C1-AD57-6476FCC869DE}"/>
    <hyperlink ref="V436" location="A125556480V" display="A125556480V" xr:uid="{585423C3-71AC-47C1-BCB8-C47DB37BC225}"/>
    <hyperlink ref="V492" location="A125584560T" display="A125584560T" xr:uid="{60E3069E-64F6-451D-BA5B-093A4F7727B1}"/>
    <hyperlink ref="V548" location="A125570520R" display="A125570520R" xr:uid="{F80E3B63-12F7-45CB-B841-2A69068C74E2}"/>
    <hyperlink ref="W436" location="A125550864W" display="A125550864W" xr:uid="{82AFF95B-A426-4D1F-90BF-FA918263D4CB}"/>
    <hyperlink ref="W492" location="A125578944R" display="A125578944R" xr:uid="{605216F3-0809-4EC8-9D01-FAD67997AD82}"/>
    <hyperlink ref="W548" location="A125564904L" display="A125564904L" xr:uid="{0569111B-A57D-40F3-AF4B-581B7105F3FC}"/>
    <hyperlink ref="X436" location="A125559288X" display="A125559288X" xr:uid="{BD078D2E-C40B-4D49-86AC-24943197D6AC}"/>
    <hyperlink ref="X492" location="A125587368W" display="A125587368W" xr:uid="{B14CD0F2-BA9B-4C3B-8618-DB962920D481}"/>
    <hyperlink ref="X548" location="A125573328V" display="A125573328V" xr:uid="{79F5A184-1310-4D04-9141-A4DCAE333A0F}"/>
    <hyperlink ref="Y436" location="A125562096R" display="A125562096R" xr:uid="{A8E4BA65-393B-40BB-9A14-4BCF6C31A7B3}"/>
    <hyperlink ref="Y492" location="A125590176L" display="A125590176L" xr:uid="{877BF070-4A75-448B-AD62-01A29B4A53A2}"/>
    <hyperlink ref="Y548" location="A125576136F" display="A125576136F" xr:uid="{D433F0EC-3A0B-419F-9281-9283AE25CE9A}"/>
    <hyperlink ref="AA436" location="A125553673K" display="A125553673K" xr:uid="{1FB4E1A1-84F1-481B-BA7B-8DD808D8FB61}"/>
    <hyperlink ref="AA492" location="A125581753J" display="A125581753J" xr:uid="{059CD57E-731E-4964-AF13-E543FF7F269F}"/>
    <hyperlink ref="AA548" location="A125567713A" display="A125567713A" xr:uid="{D11E0E0E-72F7-4526-B0BA-881FBA7C3D09}"/>
    <hyperlink ref="Z437" location="A125553776A" display="A125553776A" xr:uid="{44AEA5EA-A65A-4B89-9FD5-8908CF1352B4}"/>
    <hyperlink ref="Z493" location="A125581856X" display="A125581856X" xr:uid="{164FD18A-C52B-4C4C-8A86-D145F619C472}"/>
    <hyperlink ref="Z549" location="A125567816T" display="A125567816T" xr:uid="{BEB5E06B-1252-437E-8F48-5FF43D61BBD9}"/>
    <hyperlink ref="V437" location="A125556584L" display="A125556584L" xr:uid="{A3151F37-A45A-4DB4-87D5-A6DF7FA16263}"/>
    <hyperlink ref="V493" location="A125584664K" display="A125584664K" xr:uid="{3AD759AC-3610-4ACE-B079-90D7C88E529C}"/>
    <hyperlink ref="V549" location="A125570624J" display="A125570624J" xr:uid="{3C013439-8E5A-4B5F-A6C9-36CE50865F0A}"/>
    <hyperlink ref="W437" location="A125550968R" display="A125550968R" xr:uid="{FA025505-F597-4F19-AA63-925ABF7411D2}"/>
    <hyperlink ref="W493" location="A125579048K" display="A125579048K" xr:uid="{502479C9-EC1E-4CC2-92C0-6EA96B641E78}"/>
    <hyperlink ref="W549" location="A125565008J" display="A125565008J" xr:uid="{AA6285EB-D0DE-49E8-A38B-AC20487EDA5A}"/>
    <hyperlink ref="X437" location="A125559392X" display="A125559392X" xr:uid="{8AD87D43-F20F-4987-9C5B-0AB7EFA3C5F3}"/>
    <hyperlink ref="X493" location="A125587472W" display="A125587472W" xr:uid="{44A29AED-E17F-4387-BFF0-4D2D9199602E}"/>
    <hyperlink ref="X549" location="A125573432V" display="A125573432V" xr:uid="{26C311F6-755B-4318-84D1-CB366054B08D}"/>
    <hyperlink ref="Y437" location="A125562200C" display="A125562200C" xr:uid="{05D8AEB1-3EDB-4B26-AA5C-F52D5ACE8CFE}"/>
    <hyperlink ref="Y493" location="A125590280L" display="A125590280L" xr:uid="{7D9A4CE0-039E-47B3-BAF0-E3DF89ED8F12}"/>
    <hyperlink ref="Y549" location="A125576240F" display="A125576240F" xr:uid="{49C52EA5-88BC-4FAC-B153-002BA2BEFAC1}"/>
    <hyperlink ref="AA437" location="A125553777C" display="A125553777C" xr:uid="{CC518F66-9632-466E-A637-C2B7A8033AF9}"/>
    <hyperlink ref="AA493" location="A125581857A" display="A125581857A" xr:uid="{D3EB6317-46A7-4CC6-AD14-FE2A3412E831}"/>
    <hyperlink ref="AA549" location="A125567817V" display="A125567817V" xr:uid="{07D9C394-A8EE-451F-8878-5EED1729DFA0}"/>
    <hyperlink ref="AF438" location="A125553816J" display="A125553816J" xr:uid="{CB2D8086-5449-453B-A79A-7E7C8DD73E74}"/>
    <hyperlink ref="AF494" location="A125581896T" display="A125581896T" xr:uid="{C238395F-0E0F-41E5-8580-48E336D80AD7}"/>
    <hyperlink ref="AF550" location="A125567856K" display="A125567856K" xr:uid="{FB29BE2F-8F98-4602-B125-202AFA510B22}"/>
    <hyperlink ref="AB438" location="A125556624V" display="A125556624V" xr:uid="{0F7B2B2B-A026-4284-9FA7-CAC05E3B2A14}"/>
    <hyperlink ref="AB494" location="A125584704T" display="A125584704T" xr:uid="{C909FA1B-8030-49D0-9917-4FD4C304DD49}"/>
    <hyperlink ref="AB550" location="A125570664A" display="A125570664A" xr:uid="{17CBA112-7DBA-4914-ABCB-14A627C31B9B}"/>
    <hyperlink ref="AC438" location="A125551008X" display="A125551008X" xr:uid="{A83ED3A7-FD6A-4814-8619-92CEF48E85DE}"/>
    <hyperlink ref="AC494" location="A125579088C" display="A125579088C" xr:uid="{48C0831A-1A68-440A-A708-97A772F1AE40}"/>
    <hyperlink ref="AC550" location="A125565048A" display="A125565048A" xr:uid="{288F810D-1230-4B14-8DAC-8A404CFECF3D}"/>
    <hyperlink ref="AD438" location="A125559432F" display="A125559432F" xr:uid="{F5FE0E96-2CA5-4AF3-B40C-1FAA212B3592}"/>
    <hyperlink ref="AD494" location="A125587512C" display="A125587512C" xr:uid="{79D89B74-22A1-48A9-9EF6-7FCB62E87C73}"/>
    <hyperlink ref="AD550" location="A125573472L" display="A125573472L" xr:uid="{F23CF945-7A8C-40A3-B393-D9F59A17BC71}"/>
    <hyperlink ref="AE438" location="A125562240W" display="A125562240W" xr:uid="{DBCD10EA-C96F-49E1-BD62-A093B37F28B5}"/>
    <hyperlink ref="AE494" location="A125590320V" display="A125590320V" xr:uid="{EF5847BF-2947-45A5-B48E-A30A46D6CEBE}"/>
    <hyperlink ref="AE550" location="A125576280X" display="A125576280X" xr:uid="{777DB547-6086-4A90-AF42-BA057BB0C526}"/>
    <hyperlink ref="AG438" location="A125553817K" display="A125553817K" xr:uid="{DC5AE6CF-0233-4C0E-A82B-1BCEEAB0AF9B}"/>
    <hyperlink ref="AG494" location="A125581897V" display="A125581897V" xr:uid="{C65BB530-A7ED-46DB-BA1E-774498F7AD70}"/>
    <hyperlink ref="AG550" location="A125567857L" display="A125567857L" xr:uid="{13C3EC31-23B1-454A-BE65-D0DA3B4438DC}"/>
    <hyperlink ref="AF394" location="A125554024C" display="A125554024C" xr:uid="{42B37C7D-5001-4F09-AFAD-F6BA0E5996C9}"/>
    <hyperlink ref="AF450" location="A125582104A" display="A125582104A" xr:uid="{7C24C32D-D09B-4B63-8187-E46269B692C3}"/>
    <hyperlink ref="AF506" location="A125568064F" display="A125568064F" xr:uid="{ED958464-77D2-4E13-AA8F-86C79BAD4254}"/>
    <hyperlink ref="AB394" location="A125556832L" display="A125556832L" xr:uid="{D4FB243B-CE45-4ECF-81CF-68AAB3201109}"/>
    <hyperlink ref="AB450" location="A125584912K" display="A125584912K" xr:uid="{1A83E9DE-FABF-436F-9419-22665E6B9629}"/>
    <hyperlink ref="AB506" location="A125570872V" display="A125570872V" xr:uid="{4B9690D5-3C63-494D-8ACF-5B9EAC87ADF8}"/>
    <hyperlink ref="AC394" location="A125551216T" display="A125551216T" xr:uid="{6952136B-455D-40B4-92FF-D650C502630C}"/>
    <hyperlink ref="AC450" location="A125579296W" display="A125579296W" xr:uid="{F52C0338-0783-4EA6-AE57-BC6C38A817BF}"/>
    <hyperlink ref="AC506" location="A125565256V" display="A125565256V" xr:uid="{81AD2A25-E17F-40BB-9ED1-FC607CA4DC07}"/>
    <hyperlink ref="AD394" location="A125559640X" display="A125559640X" xr:uid="{2CBB0982-0A28-4212-896B-AF4E73B303EA}"/>
    <hyperlink ref="AD450" location="A125587720W" display="A125587720W" xr:uid="{EB849654-C136-40D7-957E-67DF46D8E1E6}"/>
    <hyperlink ref="AD506" location="A125573680F" display="A125573680F" xr:uid="{C9224EA2-29FF-496F-8C74-7D042F37C6F2}"/>
    <hyperlink ref="AE394" location="A125562448J" display="A125562448J" xr:uid="{A033DDDC-1E74-4569-93B3-FD1B3036C0B9}"/>
    <hyperlink ref="AE450" location="A125590528F" display="A125590528F" xr:uid="{2DCA17B1-A5AC-4772-AE13-9CFC4009E0B1}"/>
    <hyperlink ref="AE506" location="A125576488K" display="A125576488K" xr:uid="{AAF31D09-4C40-4748-B39E-3DE70A1268FA}"/>
    <hyperlink ref="AG394" location="A125554025F" display="A125554025F" xr:uid="{A8FF675A-0899-44AA-B14B-B12EA77FD174}"/>
    <hyperlink ref="AG450" location="A125582105C" display="A125582105C" xr:uid="{677A4A81-5DC8-4507-BEC0-4FC145117BEA}"/>
    <hyperlink ref="AG506" location="A125568065J" display="A125568065J" xr:uid="{361ED02F-5949-440E-A03F-1401FCDC9E58}"/>
    <hyperlink ref="AF395" location="A125553912J" display="A125553912J" xr:uid="{22B93398-4BA1-4B82-BC0B-8CB5D7B84FE6}"/>
    <hyperlink ref="AF451" location="A125581992T" display="A125581992T" xr:uid="{181ED40E-9398-4D42-BC4D-78D16A36A383}"/>
    <hyperlink ref="AF507" location="A125567952K" display="A125567952K" xr:uid="{6DFF5076-D7D7-4756-8622-2A7976D0DF54}"/>
    <hyperlink ref="AB395" location="A125556720V" display="A125556720V" xr:uid="{6078F910-7F06-4BEE-9471-ACE89A746A56}"/>
    <hyperlink ref="AB451" location="A125584800T" display="A125584800T" xr:uid="{53F9C8B1-9D20-4B70-B09C-EC48B50CF894}"/>
    <hyperlink ref="AB507" location="A125570760A" display="A125570760A" xr:uid="{A282F211-C4F2-4C21-9C0F-635153AE8AE4}"/>
    <hyperlink ref="AC395" location="A125551104X" display="A125551104X" xr:uid="{27C25040-551F-41BE-8859-F5F8E65B2E5D}"/>
    <hyperlink ref="AC451" location="A125579184C" display="A125579184C" xr:uid="{BCC34743-8696-477A-B835-F9095356D6DA}"/>
    <hyperlink ref="AC507" location="A125565144A" display="A125565144A" xr:uid="{20885CA9-5D68-495F-9448-B4C25CD59E94}"/>
    <hyperlink ref="AD395" location="A125559528X" display="A125559528X" xr:uid="{B8D9E296-EDC2-4A58-B58A-BD6AFEBA438B}"/>
    <hyperlink ref="AD451" location="A125587608W" display="A125587608W" xr:uid="{9BD7588B-DBF4-4DD6-8E5F-0BA3C19EE73B}"/>
    <hyperlink ref="AD507" location="A125573568F" display="A125573568F" xr:uid="{3E45B473-9281-449E-BD47-00DFC195A2F2}"/>
    <hyperlink ref="AE395" location="A125562336R" display="A125562336R" xr:uid="{0798DB14-F6E8-4BE2-B215-162B53F61867}"/>
    <hyperlink ref="AE451" location="A125590416L" display="A125590416L" xr:uid="{3CDA62BD-D589-4CD0-9E09-E5385A19F7FC}"/>
    <hyperlink ref="AE507" location="A125576376T" display="A125576376T" xr:uid="{D4DBB352-D1FE-4D0C-9A97-2257E81E906C}"/>
    <hyperlink ref="AG395" location="A125553913K" display="A125553913K" xr:uid="{EEBD5619-E7D3-4122-A5FC-B13F5FB857CA}"/>
    <hyperlink ref="AG451" location="A125581993V" display="A125581993V" xr:uid="{FE8FF169-7770-47FA-BEA5-AA8AAA3CB315}"/>
    <hyperlink ref="AG507" location="A125567953L" display="A125567953L" xr:uid="{05762ED7-919D-4FAF-991F-34275291094A}"/>
    <hyperlink ref="AF396" location="A125554032C" display="A125554032C" xr:uid="{F6C6F581-5199-48F3-BEE5-5510BF1B9C54}"/>
    <hyperlink ref="AF452" location="A125582112A" display="A125582112A" xr:uid="{3E66D643-A4EF-4FE8-9D2D-1F0B9A3C1DB0}"/>
    <hyperlink ref="AF508" location="A125568072F" display="A125568072F" xr:uid="{53969DBB-6072-42FE-BED0-0C4E647978A0}"/>
    <hyperlink ref="AB396" location="A125556840L" display="A125556840L" xr:uid="{BCA0CD1F-4473-40F3-B0AB-6D2532BB9E46}"/>
    <hyperlink ref="AB452" location="A125584920K" display="A125584920K" xr:uid="{1556547F-9E09-4E67-9AE9-C20B8C52D331}"/>
    <hyperlink ref="AB508" location="A125570880V" display="A125570880V" xr:uid="{8780AF4E-C967-4A33-90A9-CA402074123F}"/>
    <hyperlink ref="AC396" location="A125551224T" display="A125551224T" xr:uid="{654E70A5-BE75-4817-BF02-252A8EC4D2EE}"/>
    <hyperlink ref="AC452" location="A125579304K" display="A125579304K" xr:uid="{49AB4070-DE23-45D9-B5A8-71C07D4D2F75}"/>
    <hyperlink ref="AC508" location="A125565264V" display="A125565264V" xr:uid="{765099D4-0CC1-48A8-9E39-F08D7F78BD3E}"/>
    <hyperlink ref="AD396" location="A125559648T" display="A125559648T" xr:uid="{88A8137F-5B23-444F-8276-ABEC844E290E}"/>
    <hyperlink ref="AD452" location="A125587728R" display="A125587728R" xr:uid="{75E4AE26-9B13-45AE-BD7C-B588035ACF3C}"/>
    <hyperlink ref="AD508" location="A125573688X" display="A125573688X" xr:uid="{4A1C685E-DAC9-4285-88DB-8B11C1FFA777}"/>
    <hyperlink ref="AE396" location="A125562456J" display="A125562456J" xr:uid="{1D034123-1502-482F-B167-DBA1D5BE9D55}"/>
    <hyperlink ref="AE452" location="A125590536F" display="A125590536F" xr:uid="{E355CC1D-4F78-4D92-9C86-69CF0E672BE1}"/>
    <hyperlink ref="AE508" location="A125576496K" display="A125576496K" xr:uid="{AA697128-917B-44D7-80F0-0654A9B5E79E}"/>
    <hyperlink ref="AG396" location="A125554033F" display="A125554033F" xr:uid="{B74943B3-1A92-409B-B01B-65F5426341B3}"/>
    <hyperlink ref="AG452" location="A125582113C" display="A125582113C" xr:uid="{AA80159E-C623-4951-8448-84886ED46544}"/>
    <hyperlink ref="AG508" location="A125568073J" display="A125568073J" xr:uid="{D26A86E1-C6D4-4374-A109-053938DE04F2}"/>
    <hyperlink ref="AF397" location="A125554040C" display="A125554040C" xr:uid="{5E46D345-BBAF-4998-9797-4CA2A75D934F}"/>
    <hyperlink ref="AF453" location="A125582120A" display="A125582120A" xr:uid="{5B01F564-DA87-4595-868F-AD67D5231724}"/>
    <hyperlink ref="AF509" location="A125568080F" display="A125568080F" xr:uid="{E6073B4C-47C7-4623-A0A1-9BA6967BC3B5}"/>
    <hyperlink ref="AB397" location="A125556848F" display="A125556848F" xr:uid="{1F1AB180-4828-4D1D-8E5D-89D7C897644B}"/>
    <hyperlink ref="AB453" location="A125584928C" display="A125584928C" xr:uid="{FE265525-4DD8-4137-9AF3-D6D83665D70C}"/>
    <hyperlink ref="AB509" location="A125570888L" display="A125570888L" xr:uid="{91F25A3D-5A91-4801-8056-51EB000516A3}"/>
    <hyperlink ref="AC397" location="A125551232T" display="A125551232T" xr:uid="{4CFB19B7-DA00-460B-9047-B4E96927FCFA}"/>
    <hyperlink ref="AC453" location="A125579312K" display="A125579312K" xr:uid="{E1273A5C-EDA5-49D6-B1F9-47172AD86D84}"/>
    <hyperlink ref="AC509" location="A125565272V" display="A125565272V" xr:uid="{3AC58DFF-3A07-44C7-A5DF-D1D33C4F0F65}"/>
    <hyperlink ref="AD397" location="A125559656T" display="A125559656T" xr:uid="{ED7E6E67-B32F-41BD-85CC-5586460A13D2}"/>
    <hyperlink ref="AD453" location="A125587736R" display="A125587736R" xr:uid="{248CBEA6-FA88-4B02-A0F3-788F1B6C5F5A}"/>
    <hyperlink ref="AD509" location="A125573696X" display="A125573696X" xr:uid="{11855285-E8A0-4B05-B81F-BEDDAF6F4B0D}"/>
    <hyperlink ref="AE397" location="A125562464J" display="A125562464J" xr:uid="{9E48BB4B-5674-45F0-95B8-5D932BDAE0CD}"/>
    <hyperlink ref="AE453" location="A125590544F" display="A125590544F" xr:uid="{1F41CC2D-FBD7-4CCA-B79F-A5D18C0F0E5D}"/>
    <hyperlink ref="AE509" location="A125576504X" display="A125576504X" xr:uid="{27A32830-EA80-4A62-B067-36616AA47F29}"/>
    <hyperlink ref="AG397" location="A125554041F" display="A125554041F" xr:uid="{8569E1A0-47AA-41F5-A1D8-0468EABFB66F}"/>
    <hyperlink ref="AG453" location="A125582121C" display="A125582121C" xr:uid="{F25596EC-D7CF-494D-8B61-C59E2D04BD09}"/>
    <hyperlink ref="AG509" location="A125568081J" display="A125568081J" xr:uid="{D685191F-456E-4549-8983-F19640C7AC9E}"/>
    <hyperlink ref="AF398" location="A125553920J" display="A125553920J" xr:uid="{EE2EE789-8F4F-4FF9-A743-E395A5ECA1C7}"/>
    <hyperlink ref="AF454" location="A125582000J" display="A125582000J" xr:uid="{52DC4705-A4B1-4009-80A4-1AEBE7543F48}"/>
    <hyperlink ref="AF510" location="A125567960K" display="A125567960K" xr:uid="{BB9767A0-92EA-42A2-A277-96F990A7AA69}"/>
    <hyperlink ref="AB398" location="A125556728L" display="A125556728L" xr:uid="{803A2DE4-DF58-47EA-B8FD-B068B1420E9F}"/>
    <hyperlink ref="AB454" location="A125584808K" display="A125584808K" xr:uid="{363F0E0D-3A5F-425A-85F6-750FC25727B6}"/>
    <hyperlink ref="AB510" location="A125570768V" display="A125570768V" xr:uid="{A734E789-DEB1-4498-976F-3E68BE79780F}"/>
    <hyperlink ref="AC398" location="A125551112X" display="A125551112X" xr:uid="{7AE60314-8BFF-4A64-A00A-F6F92BAE7EA5}"/>
    <hyperlink ref="AC454" location="A125579192C" display="A125579192C" xr:uid="{35C05909-F146-49EC-A186-9C353259CA03}"/>
    <hyperlink ref="AC510" location="A125565152A" display="A125565152A" xr:uid="{6121E93D-91A3-4F77-8580-9BA44AAE0973}"/>
    <hyperlink ref="AD398" location="A125559536X" display="A125559536X" xr:uid="{3FF3F3D9-3F22-4E11-9D4B-375E83201DC0}"/>
    <hyperlink ref="AD454" location="A125587616W" display="A125587616W" xr:uid="{161E2044-2249-4E03-A437-C5D4A38DC1D4}"/>
    <hyperlink ref="AD510" location="A125573576F" display="A125573576F" xr:uid="{FF83EE14-410E-4BD6-822E-09F3D8874FAF}"/>
    <hyperlink ref="AE398" location="A125562344R" display="A125562344R" xr:uid="{C383F0AD-8FAB-4F99-BC52-74BFE80B3FC3}"/>
    <hyperlink ref="AE454" location="A125590424L" display="A125590424L" xr:uid="{5087E901-20B8-4947-9368-2AA40760E703}"/>
    <hyperlink ref="AE510" location="A125576384T" display="A125576384T" xr:uid="{940982F7-F748-47B4-9B9C-492921834C89}"/>
    <hyperlink ref="AG398" location="A125553921K" display="A125553921K" xr:uid="{C808F819-0830-4830-B82C-6F62B4F1D967}"/>
    <hyperlink ref="AG454" location="A125582001K" display="A125582001K" xr:uid="{5AD8FE6F-A369-463E-B2BC-A05DA75018F0}"/>
    <hyperlink ref="AG510" location="A125567961L" display="A125567961L" xr:uid="{3F6CFDD4-CAAF-42EB-AE1F-581FCA4FAC09}"/>
    <hyperlink ref="AF399" location="A125553928A" display="A125553928A" xr:uid="{35BF0275-092F-4AA8-9ACF-C62F38344145}"/>
    <hyperlink ref="AF455" location="A125582008A" display="A125582008A" xr:uid="{40FD2D47-AEB6-4E43-B198-98DC8029F060}"/>
    <hyperlink ref="AF511" location="A125567968C" display="A125567968C" xr:uid="{F9DE8E70-FE68-4F44-9C55-EE1C38E6912C}"/>
    <hyperlink ref="AB399" location="A125556736L" display="A125556736L" xr:uid="{A949D103-6B0B-4772-AF21-035C7E623DA2}"/>
    <hyperlink ref="AB455" location="A125584816K" display="A125584816K" xr:uid="{C617207E-D45B-4705-96E5-DF45A8F0FCAB}"/>
    <hyperlink ref="AB511" location="A125570776V" display="A125570776V" xr:uid="{91F7B65D-413F-4370-907D-FA97C853C7FD}"/>
    <hyperlink ref="AC399" location="A125551120X" display="A125551120X" xr:uid="{E0D66A4F-444A-444B-9E60-D457E3A4ECEF}"/>
    <hyperlink ref="AC455" location="A125579200T" display="A125579200T" xr:uid="{95E0879B-E4F5-44E1-B0BD-1C7F4BD99693}"/>
    <hyperlink ref="AC511" location="A125565160A" display="A125565160A" xr:uid="{9D242564-383E-419E-90F3-52F310033D01}"/>
    <hyperlink ref="AD399" location="A125559544X" display="A125559544X" xr:uid="{54FDEA55-DDEB-4E74-9EEE-94092A01F112}"/>
    <hyperlink ref="AD455" location="A125587624W" display="A125587624W" xr:uid="{34013C55-6CB2-48FE-BA04-0B4E8E3081F7}"/>
    <hyperlink ref="AD511" location="A125573584F" display="A125573584F" xr:uid="{9507E6D5-7C83-4BC7-B8EF-681C2FAC4986}"/>
    <hyperlink ref="AE399" location="A125562352R" display="A125562352R" xr:uid="{368677C5-CC9D-4935-A426-11DAADCD88CE}"/>
    <hyperlink ref="AE455" location="A125590432L" display="A125590432L" xr:uid="{839E87E3-C702-4C5A-9760-333D93689E48}"/>
    <hyperlink ref="AE511" location="A125576392T" display="A125576392T" xr:uid="{B6C8BCCB-33F1-470C-A295-96B725B4B3DC}"/>
    <hyperlink ref="AG399" location="A125553929C" display="A125553929C" xr:uid="{BCC87BF9-78AB-4F7D-800A-E3ED99531C9F}"/>
    <hyperlink ref="AG455" location="A125582009C" display="A125582009C" xr:uid="{1A3128E3-4027-4C88-AA36-6D044ADE326F}"/>
    <hyperlink ref="AG511" location="A125567969F" display="A125567969F" xr:uid="{25F0F242-E1A9-4B67-A5CC-8FACFE0DA350}"/>
    <hyperlink ref="AF400" location="A125553992V" display="A125553992V" xr:uid="{34777A6D-EF24-4741-8B7E-469A53E8A240}"/>
    <hyperlink ref="AF456" location="A125582072V" display="A125582072V" xr:uid="{87505BB7-52EE-4EF4-9E7F-B4DF3F2C73B9}"/>
    <hyperlink ref="AF512" location="A125568032L" display="A125568032L" xr:uid="{9F568033-9698-4506-948D-C72B833F19C6}"/>
    <hyperlink ref="AB400" location="A125556800V" display="A125556800V" xr:uid="{C4AECB5B-7B2B-4225-8C6C-CA97842F2F54}"/>
    <hyperlink ref="AB456" location="A125584880C" display="A125584880C" xr:uid="{17339645-B5BD-4987-BF4D-30C871747D51}"/>
    <hyperlink ref="AB512" location="A125570840A" display="A125570840A" xr:uid="{C903734F-42B8-416D-8B99-34C4776513D2}"/>
    <hyperlink ref="AC400" location="A125551184K" display="A125551184K" xr:uid="{65319FC4-DAC8-4667-8064-BFD44A1B672F}"/>
    <hyperlink ref="AC456" location="A125579264C" display="A125579264C" xr:uid="{7EBC39C1-4DB2-4AC7-B8D3-7B7FA2E370D0}"/>
    <hyperlink ref="AC512" location="A125565224A" display="A125565224A" xr:uid="{DE0126D4-982E-4E8D-A3E7-A40F26F8B655}"/>
    <hyperlink ref="AD400" location="A125559608X" display="A125559608X" xr:uid="{7E713356-4074-4CA4-8365-F01552E6FCC5}"/>
    <hyperlink ref="AD456" location="A125587688J" display="A125587688J" xr:uid="{97745068-6A8E-4759-A965-503D75B6012F}"/>
    <hyperlink ref="AD512" location="A125573648F" display="A125573648F" xr:uid="{669EB615-8187-4648-BC44-C5A3DED549CB}"/>
    <hyperlink ref="AE400" location="A125562416R" display="A125562416R" xr:uid="{C6E04954-C22F-4C25-92D1-13B737787A46}"/>
    <hyperlink ref="AE456" location="A125590496X" display="A125590496X" xr:uid="{80B60827-714E-473C-B85C-D0E082371CEA}"/>
    <hyperlink ref="AE512" location="A125576456T" display="A125576456T" xr:uid="{B493A7CA-1FDE-40A3-B540-F037A22D7244}"/>
    <hyperlink ref="AG400" location="A125553993W" display="A125553993W" xr:uid="{C0DF111B-1EB7-4EA7-B654-9C3D4D58DCE8}"/>
    <hyperlink ref="AG456" location="A125582073W" display="A125582073W" xr:uid="{DF2BA18F-390E-4749-B845-BCFC10A0B59A}"/>
    <hyperlink ref="AG512" location="A125568033R" display="A125568033R" xr:uid="{27AFA625-3311-49CE-8903-CE9A3DDBB9F2}"/>
    <hyperlink ref="AF401" location="A125553864A" display="A125553864A" xr:uid="{B572EAF6-0A24-43A1-9BBF-E3D5CEC54121}"/>
    <hyperlink ref="AF457" location="A125581944X" display="A125581944X" xr:uid="{24687A6A-C5EC-416B-8A7F-E7AD081F95BA}"/>
    <hyperlink ref="AF513" location="A125567904T" display="A125567904T" xr:uid="{D28107C7-BA60-479B-B0EF-B34F7F2C3BF4}"/>
    <hyperlink ref="AB401" location="A125556672L" display="A125556672L" xr:uid="{1046C6AE-3319-4BD2-9890-825F35014B9A}"/>
    <hyperlink ref="AB457" location="A125584752K" display="A125584752K" xr:uid="{8912EB91-4AD3-4B66-88E7-A33061EA95C8}"/>
    <hyperlink ref="AB513" location="A125570712J" display="A125570712J" xr:uid="{325CAFAC-3E1A-4F7B-9A92-5D8B018BD13A}"/>
    <hyperlink ref="AC401" location="A125551056T" display="A125551056T" xr:uid="{5108CA3A-05EF-4CED-B9A2-B7857ACEF674}"/>
    <hyperlink ref="AC457" location="A125579136K" display="A125579136K" xr:uid="{FC7BE43E-6099-45CE-8209-C26741813D28}"/>
    <hyperlink ref="AC513" location="A125565096V" display="A125565096V" xr:uid="{C5F4385C-7530-4DC0-AFC4-D531023BA47E}"/>
    <hyperlink ref="AD401" location="A125559480X" display="A125559480X" xr:uid="{F4C5DD6D-4F6F-484B-B5D7-6132D4D7E3CD}"/>
    <hyperlink ref="AD457" location="A125587560W" display="A125587560W" xr:uid="{B50FE820-1CB8-453A-B4FE-EE048C19E863}"/>
    <hyperlink ref="AD513" location="A125573520V" display="A125573520V" xr:uid="{C0C8FEAE-37B2-413F-8928-7148905D20DB}"/>
    <hyperlink ref="AE401" location="A125562288J" display="A125562288J" xr:uid="{873BCB95-A74D-4141-9A0E-A51B5F7CD855}"/>
    <hyperlink ref="AE457" location="A125590368F" display="A125590368F" xr:uid="{2F5A29CB-91DE-48B7-9934-5D08D5139257}"/>
    <hyperlink ref="AE513" location="A125576328X" display="A125576328X" xr:uid="{06BD29A8-711D-41F0-B344-823246CA4438}"/>
    <hyperlink ref="AG401" location="A125553865C" display="A125553865C" xr:uid="{EB2C98BA-EB34-4D89-AFF3-5CCA1D861580}"/>
    <hyperlink ref="AG457" location="A125581945A" display="A125581945A" xr:uid="{BEE9F03A-7F45-4DB2-9F34-DAB9DA86C081}"/>
    <hyperlink ref="AG513" location="A125567905V" display="A125567905V" xr:uid="{BDE46924-321F-4396-B12F-1A119F63916D}"/>
    <hyperlink ref="AF402" location="A125554048W" display="A125554048W" xr:uid="{E8FF3AE1-0181-4006-A868-CF367715C412}"/>
    <hyperlink ref="AF458" location="A125582128V" display="A125582128V" xr:uid="{4149720C-57E7-4E8E-ADE6-69EF9547F69A}"/>
    <hyperlink ref="AF514" location="A125568088X" display="A125568088X" xr:uid="{A6934ACE-4E41-46C9-9661-AD32852AA1A9}"/>
    <hyperlink ref="AB402" location="A125556856F" display="A125556856F" xr:uid="{22525B6D-461F-4292-AB94-DB95AB563BEE}"/>
    <hyperlink ref="AB458" location="A125584936C" display="A125584936C" xr:uid="{BD2A0D16-A7DC-4FBC-9E48-BF4F9D7A9009}"/>
    <hyperlink ref="AB514" location="A125570896L" display="A125570896L" xr:uid="{4A9049CD-8097-4BE3-B9E1-23592D96FE0C}"/>
    <hyperlink ref="AC402" location="A125551240T" display="A125551240T" xr:uid="{B633BFFB-421A-46DF-964B-AF8EA761C2D1}"/>
    <hyperlink ref="AC458" location="A125579320K" display="A125579320K" xr:uid="{7735433C-B3B3-4320-9E7C-DB40D8C0590F}"/>
    <hyperlink ref="AC514" location="A125565280V" display="A125565280V" xr:uid="{B1FD9C24-EF90-45B2-AD47-0D088D6DC576}"/>
    <hyperlink ref="AD402" location="A125559664T" display="A125559664T" xr:uid="{8CB77115-E6EC-45AD-BEC0-3B602EF6813E}"/>
    <hyperlink ref="AD458" location="A125587744R" display="A125587744R" xr:uid="{549F3C28-9D33-4FB2-9112-0B23AB17F445}"/>
    <hyperlink ref="AD514" location="A125573704L" display="A125573704L" xr:uid="{16B9DF23-EB3B-4411-A136-3E0D64CC240D}"/>
    <hyperlink ref="AE402" location="A125562472J" display="A125562472J" xr:uid="{329C5B6E-E5C6-4C74-8701-642D1399FD21}"/>
    <hyperlink ref="AE458" location="A125590552F" display="A125590552F" xr:uid="{5E9F92D9-15E5-4354-8B5B-7DE1093C0C01}"/>
    <hyperlink ref="AE514" location="A125576512X" display="A125576512X" xr:uid="{D7485083-1D64-4E39-AFC1-8F4C04D6377F}"/>
    <hyperlink ref="AG402" location="A125554049X" display="A125554049X" xr:uid="{3E6BDC5F-8932-4FAB-8B8E-B5ADD16C43B3}"/>
    <hyperlink ref="AG458" location="A125582129W" display="A125582129W" xr:uid="{EE0751FE-8BA5-4FF5-97AD-8DEB78164279}"/>
    <hyperlink ref="AG514" location="A125568089A" display="A125568089A" xr:uid="{6031E38F-2588-4A57-9901-D5F1737F5C31}"/>
    <hyperlink ref="AF404" location="A125553936A" display="A125553936A" xr:uid="{29755150-10C7-43B9-835B-09F28FA5F51C}"/>
    <hyperlink ref="AF460" location="A125582016A" display="A125582016A" xr:uid="{EEF0888E-E50F-41D9-8AA1-7E8EFF761091}"/>
    <hyperlink ref="AF516" location="A125567976C" display="A125567976C" xr:uid="{87A445B4-1043-4A29-85B3-257ABC42F58F}"/>
    <hyperlink ref="AB404" location="A125556744L" display="A125556744L" xr:uid="{B331944C-DDCE-41AC-BFCE-9C9E49CB1539}"/>
    <hyperlink ref="AB460" location="A125584824K" display="A125584824K" xr:uid="{9B359677-586A-4B84-9009-5E2C8629FD4A}"/>
    <hyperlink ref="AB516" location="A125570784V" display="A125570784V" xr:uid="{B58C49DA-D1CB-4412-81C6-38809EC386DC}"/>
    <hyperlink ref="AC404" location="A125551128T" display="A125551128T" xr:uid="{7AF3D7EB-2D19-4A76-8479-98B0DDFF4FAF}"/>
    <hyperlink ref="AC460" location="A125579208K" display="A125579208K" xr:uid="{0FB94CD3-DECD-4EBD-9C44-262E4F60D7C4}"/>
    <hyperlink ref="AC516" location="A125565168V" display="A125565168V" xr:uid="{84A494D9-9442-47F1-8A7D-8D30F67D5409}"/>
    <hyperlink ref="AD404" location="A125559552X" display="A125559552X" xr:uid="{41D28299-5542-4E8C-A0C4-624750088D02}"/>
    <hyperlink ref="AD460" location="A125587632W" display="A125587632W" xr:uid="{C1F80A18-B7F0-458F-BF62-2B8A708933FB}"/>
    <hyperlink ref="AD516" location="A125573592F" display="A125573592F" xr:uid="{DE9689AB-1F20-44F4-B455-005F404C21E6}"/>
    <hyperlink ref="AE404" location="A125562360R" display="A125562360R" xr:uid="{25788090-F7BC-4158-A97A-B4DEA42E1343}"/>
    <hyperlink ref="AE460" location="A125590440L" display="A125590440L" xr:uid="{91E41FCF-CA4F-4EE6-BCF7-AEF2AC41F098}"/>
    <hyperlink ref="AE516" location="A125576400F" display="A125576400F" xr:uid="{7FA6FDEB-B7CC-48B6-BE46-0569BE064D6B}"/>
    <hyperlink ref="AG404" location="A125553937C" display="A125553937C" xr:uid="{662A020E-501E-45C8-A475-F45EBCEA74BD}"/>
    <hyperlink ref="AG460" location="A125582017C" display="A125582017C" xr:uid="{5C08A5AE-F5A7-46E4-ABFC-BDEDC10D6C1D}"/>
    <hyperlink ref="AG516" location="A125567977F" display="A125567977F" xr:uid="{0C7B01A0-8311-4596-ADFD-EA358CDB516C}"/>
    <hyperlink ref="AF405" location="A125553824J" display="A125553824J" xr:uid="{ACA2D37A-21D6-4781-A0B1-BF2750C44683}"/>
    <hyperlink ref="AF461" location="A125581904F" display="A125581904F" xr:uid="{8467C3F3-C481-4B24-8D3B-A4FDFC092EDD}"/>
    <hyperlink ref="AF517" location="A125567864K" display="A125567864K" xr:uid="{773AA0D6-7362-41D9-90E9-8C8FDEE227E8}"/>
    <hyperlink ref="AB405" location="A125556632V" display="A125556632V" xr:uid="{9F45633D-52C0-4C22-A0F5-21408803BC57}"/>
    <hyperlink ref="AB461" location="A125584712T" display="A125584712T" xr:uid="{3DE3AEB9-ACD5-4B79-BA78-D34CB91473F3}"/>
    <hyperlink ref="AB517" location="A125570672A" display="A125570672A" xr:uid="{8073A736-72CA-4D4D-8C62-FE1F88BCF26B}"/>
    <hyperlink ref="AC405" location="A125551016X" display="A125551016X" xr:uid="{BBD373A5-98A0-4D51-922A-45D532C3709A}"/>
    <hyperlink ref="AC461" location="A125579096C" display="A125579096C" xr:uid="{C79A16F1-769C-4FF1-88DE-9D8D07CBF8E0}"/>
    <hyperlink ref="AC517" location="A125565056A" display="A125565056A" xr:uid="{83664D9D-2C3C-4D97-B1AD-A4E929CAC850}"/>
    <hyperlink ref="AD405" location="A125559440F" display="A125559440F" xr:uid="{BF065D8B-9437-4D4E-8A2B-093833CB3809}"/>
    <hyperlink ref="AD461" location="A125587520C" display="A125587520C" xr:uid="{4DF3326D-E205-4EF6-8EEF-11FFBCC19D43}"/>
    <hyperlink ref="AD517" location="A125573480L" display="A125573480L" xr:uid="{3E89EB4B-03A8-40AF-B175-5B8162A5533E}"/>
    <hyperlink ref="AE405" location="A125562248R" display="A125562248R" xr:uid="{0FC6764D-7BAC-4CFC-AF1C-A7FF0E1DB5FE}"/>
    <hyperlink ref="AE461" location="A125590328L" display="A125590328L" xr:uid="{D10E0608-89C4-426A-A378-1B378072755F}"/>
    <hyperlink ref="AE517" location="A125576288T" display="A125576288T" xr:uid="{81D32585-EC8F-49BF-BAFA-F019EAD4D34C}"/>
    <hyperlink ref="AG405" location="A125553825K" display="A125553825K" xr:uid="{79840117-17E1-4C67-B302-B5234435554D}"/>
    <hyperlink ref="AG461" location="A125581905J" display="A125581905J" xr:uid="{DE26A8BE-24C0-42EB-9766-C5CF04E4505C}"/>
    <hyperlink ref="AG517" location="A125567865L" display="A125567865L" xr:uid="{5D8B1BF7-A43D-4318-B9A5-724DBBC4DB32}"/>
    <hyperlink ref="AF406" location="A125553944A" display="A125553944A" xr:uid="{D21B48C2-2144-46F2-8E63-5C124F8FFF1D}"/>
    <hyperlink ref="AF462" location="A125582024A" display="A125582024A" xr:uid="{6AA56963-9AA7-425E-BE4B-2E733AF90ACD}"/>
    <hyperlink ref="AF518" location="A125567984C" display="A125567984C" xr:uid="{081326DE-AA1D-44DA-8A01-636761FB4DFE}"/>
    <hyperlink ref="AB406" location="A125556752L" display="A125556752L" xr:uid="{77C18BC0-9CF8-4DC2-848A-D5F832332F7B}"/>
    <hyperlink ref="AB462" location="A125584832K" display="A125584832K" xr:uid="{6CC7A8A8-069B-4926-B5D5-4A61CD10C0AC}"/>
    <hyperlink ref="AB518" location="A125570792V" display="A125570792V" xr:uid="{A3C5B49F-0FFE-432F-9726-BB0ED0194C03}"/>
    <hyperlink ref="AC406" location="A125551136T" display="A125551136T" xr:uid="{EFE3BC38-6F52-49B9-817D-7761C0E35CE4}"/>
    <hyperlink ref="AC462" location="A125579216K" display="A125579216K" xr:uid="{22FEDBBD-6DDC-455A-9E2C-5384D611B7E2}"/>
    <hyperlink ref="AC518" location="A125565176V" display="A125565176V" xr:uid="{A1B6DEBA-A3AC-42C9-B16F-4736681673F7}"/>
    <hyperlink ref="AD406" location="A125559560X" display="A125559560X" xr:uid="{8E460BB8-F8A3-48CC-B3BE-C94E7F39CF7A}"/>
    <hyperlink ref="AD462" location="A125587640W" display="A125587640W" xr:uid="{EEAE1272-280A-4C97-A6DC-E0409DB60F8E}"/>
    <hyperlink ref="AD518" location="A125573600V" display="A125573600V" xr:uid="{970B2EC6-5D06-4AF3-91DD-A20FB7AAA410}"/>
    <hyperlink ref="AE406" location="A125562368J" display="A125562368J" xr:uid="{2D1D680A-652A-4863-8406-0E4586C1225D}"/>
    <hyperlink ref="AE462" location="A125590448F" display="A125590448F" xr:uid="{25BB2309-8ADE-43B4-B596-7A6BE68D0ECD}"/>
    <hyperlink ref="AE518" location="A125576408X" display="A125576408X" xr:uid="{D713AD0F-C302-4D43-89C0-E711D8CF32A5}"/>
    <hyperlink ref="AG406" location="A125553945C" display="A125553945C" xr:uid="{6359A816-83D4-4983-9555-8DCA870BDE79}"/>
    <hyperlink ref="AG462" location="A125582025C" display="A125582025C" xr:uid="{157EAEAD-A84D-4A7D-AB3E-3EEFFBD2E0E2}"/>
    <hyperlink ref="AG518" location="A125567985F" display="A125567985F" xr:uid="{7377E5C3-DD0D-4FC9-9326-62901CF48FCC}"/>
    <hyperlink ref="AF407" location="A125553952A" display="A125553952A" xr:uid="{754C44ED-78C6-40B0-AF27-6ED93F84D660}"/>
    <hyperlink ref="AF463" location="A125582032A" display="A125582032A" xr:uid="{FA432A2C-C639-4D91-9297-90BF3DBA8FE9}"/>
    <hyperlink ref="AF519" location="A125567992C" display="A125567992C" xr:uid="{4CD35B34-D50C-4CA1-AF7B-1D29CE9B779B}"/>
    <hyperlink ref="AB407" location="A125556760L" display="A125556760L" xr:uid="{7943EF6D-DF6D-4E04-A593-DB394D9EEEEB}"/>
    <hyperlink ref="AB463" location="A125584840K" display="A125584840K" xr:uid="{DC7C7D7E-74B7-434B-942A-CCEFCC8696B7}"/>
    <hyperlink ref="AB519" location="A125570800J" display="A125570800J" xr:uid="{9CE9F18A-A449-4626-8F92-2F00C2A08127}"/>
    <hyperlink ref="AC407" location="A125551144T" display="A125551144T" xr:uid="{D048C253-D807-40FA-8B04-8B3255E4FCF5}"/>
    <hyperlink ref="AC463" location="A125579224K" display="A125579224K" xr:uid="{65A1B023-1CB9-425D-B23D-AF406CAC6174}"/>
    <hyperlink ref="AC519" location="A125565184V" display="A125565184V" xr:uid="{9655507E-6CD0-4033-BFE9-269E3F2C7408}"/>
    <hyperlink ref="AD407" location="A125559568T" display="A125559568T" xr:uid="{8959CD29-D083-4C15-BD9E-867210EE47A6}"/>
    <hyperlink ref="AD463" location="A125587648R" display="A125587648R" xr:uid="{4DA24267-36D5-41B7-BE56-8C87294FDBEE}"/>
    <hyperlink ref="AD519" location="A125573608L" display="A125573608L" xr:uid="{0D6DE17A-2BE6-42EA-9BC2-46E2DD8B956F}"/>
    <hyperlink ref="AE407" location="A125562376J" display="A125562376J" xr:uid="{CF5611FB-C678-425F-88A3-653E417D3ED6}"/>
    <hyperlink ref="AE463" location="A125590456F" display="A125590456F" xr:uid="{891383BD-76DC-4F08-885B-D781DAD679C1}"/>
    <hyperlink ref="AE519" location="A125576416X" display="A125576416X" xr:uid="{D2A67406-B865-4EE0-8DC9-4CE80E998BA9}"/>
    <hyperlink ref="AG407" location="A125553953C" display="A125553953C" xr:uid="{3DDEE49C-A5FF-4C8A-9F35-3B70FC33054A}"/>
    <hyperlink ref="AG463" location="A125582033C" display="A125582033C" xr:uid="{4D4C3585-8F1A-4C5B-92A3-8CE0DCA3B63E}"/>
    <hyperlink ref="AG519" location="A125567993F" display="A125567993F" xr:uid="{D604BB34-1C5B-409D-8595-8451F82227E6}"/>
    <hyperlink ref="AF408" location="A125554072W" display="A125554072W" xr:uid="{B1017181-E42F-403B-94C8-D31F90140A2A}"/>
    <hyperlink ref="AF464" location="A125582152V" display="A125582152V" xr:uid="{C442E1B8-2B00-4EA7-9669-959E32F8C75C}"/>
    <hyperlink ref="AF520" location="A125568112L" display="A125568112L" xr:uid="{07DE8B58-5F42-4D6D-BFC0-CE581EA87178}"/>
    <hyperlink ref="AB408" location="A125556880F" display="A125556880F" xr:uid="{DDCC9109-8599-45D7-9440-79FE9D448776}"/>
    <hyperlink ref="AB464" location="A125584960C" display="A125584960C" xr:uid="{8FB5CA9B-60AD-4220-8713-25D8A1AC499E}"/>
    <hyperlink ref="AB520" location="A125570920A" display="A125570920A" xr:uid="{5A477DDC-9F71-4397-8285-9757A8BD9BF0}"/>
    <hyperlink ref="AC408" location="A125551264K" display="A125551264K" xr:uid="{E58B8014-F055-4DA8-B30D-0C38EDDDD001}"/>
    <hyperlink ref="AC464" location="A125579344C" display="A125579344C" xr:uid="{C793A506-D86B-4397-98F7-C3D476AE327F}"/>
    <hyperlink ref="AC520" location="A125565304A" display="A125565304A" xr:uid="{17CF3445-781D-4171-BD75-52311BB0B2F9}"/>
    <hyperlink ref="AD408" location="A125559688K" display="A125559688K" xr:uid="{511EA983-40FC-4053-A754-966AF3967B6D}"/>
    <hyperlink ref="AD464" location="A125587768J" display="A125587768J" xr:uid="{4CD10815-B260-4EBC-A3D9-07203FAF6A89}"/>
    <hyperlink ref="AD520" location="A125573728F" display="A125573728F" xr:uid="{1D812981-69A2-4319-A6C8-9095C3FB4568}"/>
    <hyperlink ref="AE408" location="A125562496A" display="A125562496A" xr:uid="{4026257E-BE92-471A-A845-DF50954887FA}"/>
    <hyperlink ref="AE464" location="A125590576X" display="A125590576X" xr:uid="{C3CC22C4-C836-445B-A260-43FEB18A3DF1}"/>
    <hyperlink ref="AE520" location="A125576536T" display="A125576536T" xr:uid="{6DF6B7F2-4759-4B02-822E-5D343F596E92}"/>
    <hyperlink ref="AG408" location="A125554073X" display="A125554073X" xr:uid="{E0512D23-057C-41FF-BBBB-72A53F0F8FC0}"/>
    <hyperlink ref="AG464" location="A125582153W" display="A125582153W" xr:uid="{E941B2A2-C552-43BE-833B-97FA5FB70924}"/>
    <hyperlink ref="AG520" location="A125568113R" display="A125568113R" xr:uid="{851ECD1D-DBD6-4066-9AEE-CA796231AC15}"/>
    <hyperlink ref="AF409" location="A125553784A" display="A125553784A" xr:uid="{0DC99E22-2818-423B-8756-382B006829EA}"/>
    <hyperlink ref="AF465" location="A125581864X" display="A125581864X" xr:uid="{6A59FD72-B356-46AD-951D-CDBC8ACF6D06}"/>
    <hyperlink ref="AF521" location="A125567824T" display="A125567824T" xr:uid="{0CB4374B-1F9E-401E-8C7F-AE26A44273CB}"/>
    <hyperlink ref="AB409" location="A125556592L" display="A125556592L" xr:uid="{08CF6ABC-5865-4393-A8DB-7AC68F003DA1}"/>
    <hyperlink ref="AB465" location="A125584672K" display="A125584672K" xr:uid="{91B79B2D-C94B-49D9-B158-4489C0A86CB9}"/>
    <hyperlink ref="AB521" location="A125570632J" display="A125570632J" xr:uid="{5C99479B-154A-4E7B-89B8-47E1C1A67444}"/>
    <hyperlink ref="AC409" location="A125550976R" display="A125550976R" xr:uid="{AC970A9F-0E47-4F5E-AA43-48997CA82929}"/>
    <hyperlink ref="AC465" location="A125579056K" display="A125579056K" xr:uid="{6F8D6978-B064-42AB-9247-BDE226559091}"/>
    <hyperlink ref="AC521" location="A125565016J" display="A125565016J" xr:uid="{B9B64AD8-8E02-4126-91B1-3AA9470D827A}"/>
    <hyperlink ref="AD409" location="A125559400L" display="A125559400L" xr:uid="{5E54579D-E4F1-4275-BF10-CC68740F7385}"/>
    <hyperlink ref="AD465" location="A125587480W" display="A125587480W" xr:uid="{4C0B656E-15AB-4551-91BD-C49B7CD808EC}"/>
    <hyperlink ref="AD521" location="A125573440V" display="A125573440V" xr:uid="{C8AADAD1-FEC5-4DCC-AFC5-17B82671D4BB}"/>
    <hyperlink ref="AE409" location="A125562208W" display="A125562208W" xr:uid="{14AE426B-D996-4120-B43A-07A589F3066F}"/>
    <hyperlink ref="AE465" location="A125590288F" display="A125590288F" xr:uid="{1FE1E0D5-F266-404F-924C-FCA073BD28E9}"/>
    <hyperlink ref="AE521" location="A125576248X" display="A125576248X" xr:uid="{6B401E63-FEF6-43B9-A04B-D596B2C90424}"/>
    <hyperlink ref="AG409" location="A125553785C" display="A125553785C" xr:uid="{F3D5EFFF-7A74-456C-AE5B-DCCAA69D8D53}"/>
    <hyperlink ref="AG465" location="A125581865A" display="A125581865A" xr:uid="{0B491873-9A1C-499E-B7D2-AAA9C37BBEA1}"/>
    <hyperlink ref="AG521" location="A125567825V" display="A125567825V" xr:uid="{2B7409DD-227D-4D4C-A503-31012C6CD1DA}"/>
    <hyperlink ref="AF410" location="A125554056W" display="A125554056W" xr:uid="{820B7411-18DC-43A7-A581-43BE95B99B77}"/>
    <hyperlink ref="AF466" location="A125582136V" display="A125582136V" xr:uid="{BAA457DD-B941-4E6B-B13B-B6B390EC0C85}"/>
    <hyperlink ref="AF522" location="A125568096X" display="A125568096X" xr:uid="{E7E744F2-C5B1-4B8A-93FB-6D54BE0C475B}"/>
    <hyperlink ref="AB410" location="A125556864F" display="A125556864F" xr:uid="{82B1EEDF-6701-4BDE-AF90-5109B6AD71BD}"/>
    <hyperlink ref="AB466" location="A125584944C" display="A125584944C" xr:uid="{BAD72B06-8011-4477-BF37-1C4A478E5AB4}"/>
    <hyperlink ref="AB522" location="A125570904A" display="A125570904A" xr:uid="{64574DE4-69F4-47CD-AE91-3A7C29D3FDF4}"/>
    <hyperlink ref="AC410" location="A125551248K" display="A125551248K" xr:uid="{433CAAAD-986C-4B96-B576-D0CD53B97E2D}"/>
    <hyperlink ref="AC466" location="A125579328C" display="A125579328C" xr:uid="{0189C9C2-94C5-454E-9F2A-754C03AD8D95}"/>
    <hyperlink ref="AC522" location="A125565288L" display="A125565288L" xr:uid="{E84A3A26-9D93-423B-B2AA-4F35EC015850}"/>
    <hyperlink ref="AD410" location="A125559672T" display="A125559672T" xr:uid="{8C547362-D6CB-4563-A17E-BD2C6316F7CB}"/>
    <hyperlink ref="AD466" location="A125587752R" display="A125587752R" xr:uid="{D49BBD6B-47D2-4D0A-882C-1249F4744C0D}"/>
    <hyperlink ref="AD522" location="A125573712L" display="A125573712L" xr:uid="{E244CA73-C470-4240-AF51-B3220C6DEA2B}"/>
    <hyperlink ref="AE410" location="A125562480J" display="A125562480J" xr:uid="{713292FD-9C5B-4A05-878F-4CE682F8118A}"/>
    <hyperlink ref="AE466" location="A125590560F" display="A125590560F" xr:uid="{B4979610-8539-4DA3-96A4-0F5463ED6EAF}"/>
    <hyperlink ref="AE522" location="A125576520X" display="A125576520X" xr:uid="{A911DB57-2FA0-4C4F-97A9-894CC17ACB3F}"/>
    <hyperlink ref="AG410" location="A125554057X" display="A125554057X" xr:uid="{04A0D196-CA64-4AD3-813B-E6E21681429E}"/>
    <hyperlink ref="AG466" location="A125582137W" display="A125582137W" xr:uid="{C151519E-FD67-4AA6-B55D-BC83211A088D}"/>
    <hyperlink ref="AG522" location="A125568097A" display="A125568097A" xr:uid="{8547E34F-0FA0-47EA-86AD-D162F5D87443}"/>
    <hyperlink ref="AF411" location="A125554064W" display="A125554064W" xr:uid="{485BDAE8-A4E3-40B7-8B56-7CDA4BFCCCB5}"/>
    <hyperlink ref="AF467" location="A125582144V" display="A125582144V" xr:uid="{236D8488-C056-43B8-8C9B-A30309CC33F6}"/>
    <hyperlink ref="AF523" location="A125568104L" display="A125568104L" xr:uid="{DF60894D-294E-4576-9997-40D87CDCD438}"/>
    <hyperlink ref="AB411" location="A125556872F" display="A125556872F" xr:uid="{028EE838-AE36-41C9-8DFF-66AE712B6286}"/>
    <hyperlink ref="AB467" location="A125584952C" display="A125584952C" xr:uid="{893612CC-C2BE-4417-83F3-DEFE3F3B7806}"/>
    <hyperlink ref="AB523" location="A125570912A" display="A125570912A" xr:uid="{B2C86DEC-2798-4944-A2C7-9E164AB30669}"/>
    <hyperlink ref="AC411" location="A125551256K" display="A125551256K" xr:uid="{EF1CC1ED-114C-454E-95E2-3E94F6F96FD5}"/>
    <hyperlink ref="AC467" location="A125579336C" display="A125579336C" xr:uid="{44C722E2-23AC-4229-9304-01E4AB83F65B}"/>
    <hyperlink ref="AC523" location="A125565296L" display="A125565296L" xr:uid="{1792025F-E377-4402-A35E-5EEECBE7B5B5}"/>
    <hyperlink ref="AD411" location="A125559680T" display="A125559680T" xr:uid="{8041DEB7-EFF8-46A1-AF00-C2B270C893EC}"/>
    <hyperlink ref="AD467" location="A125587760R" display="A125587760R" xr:uid="{CB110111-E426-41BF-A6E3-B1BC0713BCF1}"/>
    <hyperlink ref="AD523" location="A125573720L" display="A125573720L" xr:uid="{DB38A4A3-C4CC-40F3-928A-7638ADC5A516}"/>
    <hyperlink ref="AE411" location="A125562488A" display="A125562488A" xr:uid="{04C1F6ED-5F00-4F79-8ECD-DADFC2781F7A}"/>
    <hyperlink ref="AE467" location="A125590568X" display="A125590568X" xr:uid="{2290FE7E-BD33-46DF-BE7E-94FA6D33E0CF}"/>
    <hyperlink ref="AE523" location="A125576528T" display="A125576528T" xr:uid="{C86DB916-0D9D-4412-A1EE-CA453DD837C2}"/>
    <hyperlink ref="AG411" location="A125554065X" display="A125554065X" xr:uid="{E4E6A8CA-48B5-42D0-86E2-518777822AE8}"/>
    <hyperlink ref="AG467" location="A125582145W" display="A125582145W" xr:uid="{A7226F48-9518-49A7-8FFD-3881A793F81C}"/>
    <hyperlink ref="AG523" location="A125568105R" display="A125568105R" xr:uid="{281B9A70-CF74-4C13-86A1-AA0AB428C577}"/>
    <hyperlink ref="AF412" location="A125553792A" display="A125553792A" xr:uid="{791E9176-BC39-4B57-A7D0-BABDC24B5D4D}"/>
    <hyperlink ref="AF468" location="A125581872X" display="A125581872X" xr:uid="{967969AC-80CE-48A8-AFDE-56AB5035A4C9}"/>
    <hyperlink ref="AF524" location="A125567832T" display="A125567832T" xr:uid="{A9299054-267B-4165-8698-97F881E1DD22}"/>
    <hyperlink ref="AB412" location="A125556600A" display="A125556600A" xr:uid="{68C4E7C1-20A7-4B2F-913A-11F9E8E83FCA}"/>
    <hyperlink ref="AB468" location="A125584680K" display="A125584680K" xr:uid="{79C6DE9A-7DC6-4103-A969-96B81587C70B}"/>
    <hyperlink ref="AB524" location="A125570640J" display="A125570640J" xr:uid="{6776F4FC-1EA9-4CEE-910A-AC6A0399CA23}"/>
    <hyperlink ref="AC412" location="A125550984R" display="A125550984R" xr:uid="{9B56F282-B6A1-481A-B918-7AD67492D6E7}"/>
    <hyperlink ref="AC468" location="A125579064K" display="A125579064K" xr:uid="{657ABC34-97DC-4D11-9122-22B13AE1F71F}"/>
    <hyperlink ref="AC524" location="A125565024J" display="A125565024J" xr:uid="{4E07C3EB-F2E2-483F-8695-92DD07A36F1E}"/>
    <hyperlink ref="AD412" location="A125559408F" display="A125559408F" xr:uid="{55509DE5-CCFD-405B-97DA-1B8B420CFB76}"/>
    <hyperlink ref="AD468" location="A125587488R" display="A125587488R" xr:uid="{F75A5309-7F65-4393-B1E8-4BA3B8F0BA75}"/>
    <hyperlink ref="AD524" location="A125573448L" display="A125573448L" xr:uid="{07710944-5701-4ABE-BDA0-985B721A9E36}"/>
    <hyperlink ref="AE412" location="A125562216W" display="A125562216W" xr:uid="{16BFF4B2-5477-40C3-8E29-9DD872B3D09A}"/>
    <hyperlink ref="AE468" location="A125590296F" display="A125590296F" xr:uid="{DC6A583D-F771-4F5D-B25C-53072D3A34B2}"/>
    <hyperlink ref="AE524" location="A125576256X" display="A125576256X" xr:uid="{5E709BF4-454C-46F9-B5F6-4728E6E20BA0}"/>
    <hyperlink ref="AG412" location="A125553793C" display="A125553793C" xr:uid="{5634FFFA-E8BD-47BC-9680-5D0B1819343C}"/>
    <hyperlink ref="AG468" location="A125581873A" display="A125581873A" xr:uid="{4A207269-272A-47AD-92F3-11C709E09D2A}"/>
    <hyperlink ref="AG524" location="A125567833V" display="A125567833V" xr:uid="{3C0D5544-621F-4049-AA49-050F29CE223D}"/>
    <hyperlink ref="AF413" location="A125553872A" display="A125553872A" xr:uid="{7EDC54CE-D190-4D4C-80D7-6674B3464A63}"/>
    <hyperlink ref="AF469" location="A125581952X" display="A125581952X" xr:uid="{7F0357EE-D282-4152-914D-620B40B72573}"/>
    <hyperlink ref="AF525" location="A125567912T" display="A125567912T" xr:uid="{3E7237CA-FED3-4878-A678-56A6F837CA9C}"/>
    <hyperlink ref="AB413" location="A125556680L" display="A125556680L" xr:uid="{C792A166-A6E3-4809-A440-5F86F00445BB}"/>
    <hyperlink ref="AB469" location="A125584760K" display="A125584760K" xr:uid="{FB959EC9-0F96-48E9-93CA-47F17D210C3E}"/>
    <hyperlink ref="AB525" location="A125570720J" display="A125570720J" xr:uid="{7EAEF4B7-4B6B-4B1A-A638-DE29468CC2CF}"/>
    <hyperlink ref="AC413" location="A125551064T" display="A125551064T" xr:uid="{AEA65CDA-0974-4E0E-BF52-B204C59A6501}"/>
    <hyperlink ref="AC469" location="A125579144K" display="A125579144K" xr:uid="{CB5B77CD-6370-4164-AE0B-04C9DC74071B}"/>
    <hyperlink ref="AC525" location="A125565104J" display="A125565104J" xr:uid="{A4D79633-6AFE-4C6B-A2C1-C12EF6DB2B80}"/>
    <hyperlink ref="AD413" location="A125559488T" display="A125559488T" xr:uid="{BB755829-9681-49A3-B737-D7E92DD616A1}"/>
    <hyperlink ref="AD469" location="A125587568R" display="A125587568R" xr:uid="{B4CB47ED-7B51-4E4B-BFD0-DC4FD5E23228}"/>
    <hyperlink ref="AD525" location="A125573528L" display="A125573528L" xr:uid="{E2A4F771-18B1-476E-8E1B-DD7E242E50D9}"/>
    <hyperlink ref="AE413" location="A125562296J" display="A125562296J" xr:uid="{B79A1106-E521-485A-9CD5-1B5C0D4FE55E}"/>
    <hyperlink ref="AE469" location="A125590376F" display="A125590376F" xr:uid="{70BFB75D-CE2E-40B7-8A9F-F639729C9696}"/>
    <hyperlink ref="AE525" location="A125576336X" display="A125576336X" xr:uid="{FD9864BA-5E34-4ED5-B771-43E80346525F}"/>
    <hyperlink ref="AG413" location="A125553873C" display="A125553873C" xr:uid="{D37A640C-7BE9-492C-BA94-62DD97BEBB29}"/>
    <hyperlink ref="AG469" location="A125581953A" display="A125581953A" xr:uid="{AA51582B-5737-4108-AE51-A25586210F54}"/>
    <hyperlink ref="AG525" location="A125567913V" display="A125567913V" xr:uid="{03A356BC-C8FD-4DCC-8D11-5FC6810C86F9}"/>
    <hyperlink ref="AF414" location="A125553960A" display="A125553960A" xr:uid="{744DD5F9-EC37-4CC2-B8C9-8DF51E0970B5}"/>
    <hyperlink ref="AF470" location="A125582040A" display="A125582040A" xr:uid="{9C9912F5-FB28-4966-AF29-0C733E03EA15}"/>
    <hyperlink ref="AF526" location="A125568000V" display="A125568000V" xr:uid="{031A2E8D-7CBF-4929-B79B-8FE9157E67E0}"/>
    <hyperlink ref="AB414" location="A125556768F" display="A125556768F" xr:uid="{7403D69C-23CD-4A27-8B92-ADBD1FA49981}"/>
    <hyperlink ref="AB470" location="A125584848C" display="A125584848C" xr:uid="{E0D3F24C-F016-4B28-AB10-5C6EFBF1F45F}"/>
    <hyperlink ref="AB526" location="A125570808A" display="A125570808A" xr:uid="{8B4F10D9-3A5A-4407-BFB4-83209FA4E5CE}"/>
    <hyperlink ref="AC414" location="A125551152T" display="A125551152T" xr:uid="{F49C8372-F294-43CD-BC81-04636849B020}"/>
    <hyperlink ref="AC470" location="A125579232K" display="A125579232K" xr:uid="{0FB61FDE-2AD2-40C3-B9B9-BC330CAC7429}"/>
    <hyperlink ref="AC526" location="A125565192V" display="A125565192V" xr:uid="{3A8DAC4B-0A7B-42C5-B9F3-CDE71F60C6D4}"/>
    <hyperlink ref="AD414" location="A125559576T" display="A125559576T" xr:uid="{F170AE52-91A3-4E7C-9E5D-ACFAB78890BE}"/>
    <hyperlink ref="AD470" location="A125587656R" display="A125587656R" xr:uid="{2332C233-EE7E-48C1-83E3-4E75109645B4}"/>
    <hyperlink ref="AD526" location="A125573616L" display="A125573616L" xr:uid="{EE6E5B23-8C22-4C4A-BDF7-7940D428EED1}"/>
    <hyperlink ref="AE414" location="A125562384J" display="A125562384J" xr:uid="{8B0BD242-9A05-4132-9D3A-AEEC0B0C8C3C}"/>
    <hyperlink ref="AE470" location="A125590464F" display="A125590464F" xr:uid="{278EAD66-FF52-4236-AB8E-4AA5739CB6CB}"/>
    <hyperlink ref="AE526" location="A125576424X" display="A125576424X" xr:uid="{73B9DC7D-3890-461A-A4ED-61BEBD7F0BEC}"/>
    <hyperlink ref="AG414" location="A125553961C" display="A125553961C" xr:uid="{F64DF081-569F-429A-86A2-3EE01BDAC5CB}"/>
    <hyperlink ref="AG470" location="A125582041C" display="A125582041C" xr:uid="{01762D63-D105-4710-8F4D-9654414DAFBA}"/>
    <hyperlink ref="AG526" location="A125568001W" display="A125568001W" xr:uid="{2B430A4D-E97D-475E-B196-9655B12D4172}"/>
    <hyperlink ref="AF415" location="A125554080W" display="A125554080W" xr:uid="{AFA9EA31-9359-41A3-94F0-605B914308DC}"/>
    <hyperlink ref="AF471" location="A125582160V" display="A125582160V" xr:uid="{6DACFB4E-45CF-4646-BFCC-4BE1F8182DB9}"/>
    <hyperlink ref="AF527" location="A125568120L" display="A125568120L" xr:uid="{E956E460-473C-4B88-9912-B7CF24524550}"/>
    <hyperlink ref="AB415" location="A125556888X" display="A125556888X" xr:uid="{8C8C3317-11CB-44EA-B6AE-16E0084C190F}"/>
    <hyperlink ref="AB471" location="A125584968W" display="A125584968W" xr:uid="{B0C832D5-BC77-4BA7-BAFB-227D56649127}"/>
    <hyperlink ref="AB527" location="A125570928V" display="A125570928V" xr:uid="{C9828FA4-9395-41F8-A2D8-B2D008830AB6}"/>
    <hyperlink ref="AC415" location="A125551272K" display="A125551272K" xr:uid="{374932E2-D707-435E-88FC-084E4C24B91C}"/>
    <hyperlink ref="AC471" location="A125579352C" display="A125579352C" xr:uid="{14705216-AA43-4674-BEEE-B0AD96CDA81C}"/>
    <hyperlink ref="AC527" location="A125565312A" display="A125565312A" xr:uid="{F9183199-9DE6-4C27-A02C-60A27BA7440A}"/>
    <hyperlink ref="AD415" location="A125559696K" display="A125559696K" xr:uid="{7A527BE6-B755-46E3-BC10-862C285C2FC5}"/>
    <hyperlink ref="AD471" location="A125587776J" display="A125587776J" xr:uid="{5B1A9791-BC79-42DD-8D1E-98D938F1C627}"/>
    <hyperlink ref="AD527" location="A125573736F" display="A125573736F" xr:uid="{31ED1F1F-9B3F-4000-B563-78D9561F6869}"/>
    <hyperlink ref="AE415" location="A125562504R" display="A125562504R" xr:uid="{DD68CC6C-8648-43AD-AF5C-4E2183318116}"/>
    <hyperlink ref="AE471" location="A125590584X" display="A125590584X" xr:uid="{C6B663A0-ED1D-479C-92AE-2F78E869DE47}"/>
    <hyperlink ref="AE527" location="A125576544T" display="A125576544T" xr:uid="{A5A45CC2-D0F6-4C7B-A7CD-F2D96CAEC679}"/>
    <hyperlink ref="AG415" location="A125554081X" display="A125554081X" xr:uid="{62D14EE1-DFD2-42F3-AE73-E6522136EB4B}"/>
    <hyperlink ref="AG471" location="A125582161W" display="A125582161W" xr:uid="{9C78032A-E970-4F9B-9EB9-5C76A8D42489}"/>
    <hyperlink ref="AG527" location="A125568121R" display="A125568121R" xr:uid="{70B423EF-E866-4ED8-A7B2-69E1C645D7C0}"/>
    <hyperlink ref="AF417" location="A125553800R" display="A125553800R" xr:uid="{8D01CF5D-83F9-4085-B6C7-96EC120BD11F}"/>
    <hyperlink ref="AF473" location="A125581880X" display="A125581880X" xr:uid="{67A57198-2476-4FD4-945C-3366E60F2B28}"/>
    <hyperlink ref="AF529" location="A125567840T" display="A125567840T" xr:uid="{C54DF6EE-4E18-4710-B4E9-EE45B7212F4B}"/>
    <hyperlink ref="AB417" location="A125556608V" display="A125556608V" xr:uid="{D2309857-C191-42CE-A7C3-008D29511929}"/>
    <hyperlink ref="AB473" location="A125584688C" display="A125584688C" xr:uid="{AFC853A6-3CA5-45A2-B9D7-480D7E559BAB}"/>
    <hyperlink ref="AB529" location="A125570648A" display="A125570648A" xr:uid="{0BD3735A-29D7-49CC-8D9A-8AC35A6754CD}"/>
    <hyperlink ref="AC417" location="A125550992R" display="A125550992R" xr:uid="{80A217AD-C5A3-455A-8D0A-B908B06E7752}"/>
    <hyperlink ref="AC473" location="A125579072K" display="A125579072K" xr:uid="{3170214F-B08B-4943-9C6E-E69E83FB36B4}"/>
    <hyperlink ref="AC529" location="A125565032J" display="A125565032J" xr:uid="{BB9CB940-B71B-413B-9439-753C5E5E730F}"/>
    <hyperlink ref="AD417" location="A125559416F" display="A125559416F" xr:uid="{8FF481A7-19B7-431F-9C56-733C7C5C5E9C}"/>
    <hyperlink ref="AD473" location="A125587496R" display="A125587496R" xr:uid="{E101EFB9-1C83-4AC2-8926-E23FC65DE55A}"/>
    <hyperlink ref="AD529" location="A125573456L" display="A125573456L" xr:uid="{D1D442C5-61A3-4922-9658-A8CC7A5CE2C8}"/>
    <hyperlink ref="AE417" location="A125562224W" display="A125562224W" xr:uid="{4E1AD21F-B9E9-454B-8983-1E74EBCE1AED}"/>
    <hyperlink ref="AE473" location="A125590304V" display="A125590304V" xr:uid="{D3BD74D0-8668-44F4-A6F4-B7D7520553F3}"/>
    <hyperlink ref="AE529" location="A125576264X" display="A125576264X" xr:uid="{B2B687B2-773D-481F-BC4C-00B4C3581ECF}"/>
    <hyperlink ref="AG417" location="A125553801T" display="A125553801T" xr:uid="{3D050935-C5BF-4B49-A0A4-E94C8D645CA9}"/>
    <hyperlink ref="AG473" location="A125581881A" display="A125581881A" xr:uid="{9ADCA2D9-2987-4A55-8194-A8AE138D6C43}"/>
    <hyperlink ref="AG529" location="A125567841V" display="A125567841V" xr:uid="{4319B9A5-8338-4CBE-9FF9-957691B59831}"/>
    <hyperlink ref="AF418" location="A125554000K" display="A125554000K" xr:uid="{CD620B46-A9D7-436E-B4C8-C561ABDD2FCD}"/>
    <hyperlink ref="AF474" location="A125582080V" display="A125582080V" xr:uid="{5DCBB7B5-4E7F-47EB-AF34-A4BB21D8CD27}"/>
    <hyperlink ref="AF530" location="A125568040L" display="A125568040L" xr:uid="{DAA7707F-12BB-4B1B-BB98-C4538C07EC05}"/>
    <hyperlink ref="AB418" location="A125556808L" display="A125556808L" xr:uid="{2A34608D-4520-4E18-8DA3-50796A74AE68}"/>
    <hyperlink ref="AB474" location="A125584888W" display="A125584888W" xr:uid="{78F713DB-98D0-4396-AD67-6BF555F7F6A7}"/>
    <hyperlink ref="AB530" location="A125570848V" display="A125570848V" xr:uid="{6088D180-6EB0-4FD4-87B4-FB4A3199ADAE}"/>
    <hyperlink ref="AC418" location="A125551192K" display="A125551192K" xr:uid="{F27D50C1-E846-47B7-915F-0394C84E1776}"/>
    <hyperlink ref="AC474" location="A125579272C" display="A125579272C" xr:uid="{E5FEDC41-0A1A-456C-8305-C6C2100A02A1}"/>
    <hyperlink ref="AC530" location="A125565232A" display="A125565232A" xr:uid="{9C33729F-0760-411C-8DA5-31A4AA018170}"/>
    <hyperlink ref="AD418" location="A125559616X" display="A125559616X" xr:uid="{66425133-8CD6-41D7-9362-AFC5CDAD3111}"/>
    <hyperlink ref="AD474" location="A125587696J" display="A125587696J" xr:uid="{8FE8AAE4-41CC-46A5-BC44-527463FD5EE4}"/>
    <hyperlink ref="AD530" location="A125573656F" display="A125573656F" xr:uid="{0E3CD091-4E6B-403F-A56F-89EFB9853397}"/>
    <hyperlink ref="AE418" location="A125562424R" display="A125562424R" xr:uid="{5F121A4A-7D54-43ED-8331-F1EB4E1EA2C4}"/>
    <hyperlink ref="AE474" location="A125590504L" display="A125590504L" xr:uid="{F4B8928B-991E-4E61-8918-DC6FCCF31653}"/>
    <hyperlink ref="AE530" location="A125576464T" display="A125576464T" xr:uid="{7D540628-A09E-46DA-A3C4-7D52D380CADD}"/>
    <hyperlink ref="AG418" location="A125554001L" display="A125554001L" xr:uid="{69A04A40-027C-40D2-86AB-CAA4128607C8}"/>
    <hyperlink ref="AG474" location="A125582081W" display="A125582081W" xr:uid="{70DC0690-C0F6-4EA3-AADC-BF4342F8CC50}"/>
    <hyperlink ref="AG530" location="A125568041R" display="A125568041R" xr:uid="{6515D58A-9CA2-4145-AFB9-F7D4351A90FD}"/>
    <hyperlink ref="AF419" location="A125554008C" display="A125554008C" xr:uid="{6F0F9846-2AE7-4F5E-BE40-E49F1A7B9B57}"/>
    <hyperlink ref="AF475" location="A125582088L" display="A125582088L" xr:uid="{CB8E243A-1C2C-4642-99C3-F0832C1ED0C5}"/>
    <hyperlink ref="AF531" location="A125568048F" display="A125568048F" xr:uid="{286CF8C3-3DB0-43E0-8C25-A313C9DE07F3}"/>
    <hyperlink ref="AB419" location="A125556816L" display="A125556816L" xr:uid="{15854D8F-ED4B-4835-89C2-E30A00D05C1E}"/>
    <hyperlink ref="AB475" location="A125584896W" display="A125584896W" xr:uid="{F96BFE5B-6D37-4265-B9DD-95E337EA1B8A}"/>
    <hyperlink ref="AB531" location="A125570856V" display="A125570856V" xr:uid="{204903D5-2E2F-4DDF-87B0-FB8C144E8A67}"/>
    <hyperlink ref="AC419" location="A125551200X" display="A125551200X" xr:uid="{92BFFAAC-032F-47B9-A1C1-3D4F13CC26F1}"/>
    <hyperlink ref="AC475" location="A125579280C" display="A125579280C" xr:uid="{B124D0F3-2B70-471C-A6F3-7EFAE1B392A9}"/>
    <hyperlink ref="AC531" location="A125565240A" display="A125565240A" xr:uid="{1DB1D310-EA91-471C-A71B-2C39FC573B29}"/>
    <hyperlink ref="AD419" location="A125559624X" display="A125559624X" xr:uid="{3644093D-F36D-4946-85AE-386950FF6D0B}"/>
    <hyperlink ref="AD475" location="A125587704W" display="A125587704W" xr:uid="{9196395C-4CEF-4591-B10D-6D5D96ECA81E}"/>
    <hyperlink ref="AD531" location="A125573664F" display="A125573664F" xr:uid="{84EF75E6-2D25-4E51-8DEC-6866C8B455B3}"/>
    <hyperlink ref="AE419" location="A125562432R" display="A125562432R" xr:uid="{13413440-3428-423E-A876-FBEAFC6E43E8}"/>
    <hyperlink ref="AE475" location="A125590512L" display="A125590512L" xr:uid="{38E17FD1-6667-4270-8A20-BA24390CA52A}"/>
    <hyperlink ref="AE531" location="A125576472T" display="A125576472T" xr:uid="{48D6FF65-22CD-41C2-A6E9-3E97EF03B062}"/>
    <hyperlink ref="AG419" location="A125554009F" display="A125554009F" xr:uid="{D0A098D0-57D1-442E-AD04-7D41E3AA7722}"/>
    <hyperlink ref="AG475" location="A125582089R" display="A125582089R" xr:uid="{5C4C2AB4-58E5-4FDB-B35F-E6866FE17AB2}"/>
    <hyperlink ref="AG531" location="A125568049J" display="A125568049J" xr:uid="{06BE3CF8-2F3D-4B24-A5B6-FE0C1DC0F11B}"/>
    <hyperlink ref="AF420" location="A125553840J" display="A125553840J" xr:uid="{BA09B142-C3C1-44EA-B152-AEBE6F5AE518}"/>
    <hyperlink ref="AF476" location="A125581920F" display="A125581920F" xr:uid="{A6E58406-1F56-4DF4-BD35-4BB369409FFB}"/>
    <hyperlink ref="AF532" location="A125567880K" display="A125567880K" xr:uid="{EB2395D0-51B0-4E5A-AEBC-550583DEF6E7}"/>
    <hyperlink ref="AB420" location="A125556648L" display="A125556648L" xr:uid="{790F02D1-BD6E-4CF3-A3A2-E785412476DB}"/>
    <hyperlink ref="AB476" location="A125584728K" display="A125584728K" xr:uid="{0DE155FD-3A74-427B-939C-7D3118091069}"/>
    <hyperlink ref="AB532" location="A125570688V" display="A125570688V" xr:uid="{EBCC2F9E-1011-4DC7-BC12-03E8660F3413}"/>
    <hyperlink ref="AC420" location="A125551032X" display="A125551032X" xr:uid="{1ED3AE52-4241-40E3-A8A4-182DE0FE5AAC}"/>
    <hyperlink ref="AC476" location="A125579112T" display="A125579112T" xr:uid="{E0DE77D7-FFA5-4251-BEA2-ADBB31D0B29C}"/>
    <hyperlink ref="AC532" location="A125565072A" display="A125565072A" xr:uid="{7CFFE349-FBB8-4F40-BDCD-B3A470225066}"/>
    <hyperlink ref="AD420" location="A125559456X" display="A125559456X" xr:uid="{689D6DC1-E935-4E0B-BE97-89CE384D105B}"/>
    <hyperlink ref="AD476" location="A125587536W" display="A125587536W" xr:uid="{0BC00ECD-CA88-49E8-A263-4E2CD104A536}"/>
    <hyperlink ref="AD532" location="A125573496F" display="A125573496F" xr:uid="{A2023135-67C2-4A62-8223-E03853542B94}"/>
    <hyperlink ref="AE420" location="A125562264R" display="A125562264R" xr:uid="{629E2D0A-6145-49B4-9CB7-266380231DC4}"/>
    <hyperlink ref="AE476" location="A125590344L" display="A125590344L" xr:uid="{9A57D95F-B38D-4F35-999D-00C057055182}"/>
    <hyperlink ref="AE532" location="A125576304F" display="A125576304F" xr:uid="{7BC86124-C3E2-4892-9A19-013D1743D5A5}"/>
    <hyperlink ref="AG420" location="A125553841K" display="A125553841K" xr:uid="{F3AD267A-B445-4C02-A15F-9D1B1C1C56C9}"/>
    <hyperlink ref="AG476" location="A125581921J" display="A125581921J" xr:uid="{D49CE174-2320-4E9B-B729-2D8AF2075846}"/>
    <hyperlink ref="AG532" location="A125567881L" display="A125567881L" xr:uid="{9F07802B-29C2-4D6C-BA53-BA9BB5A38E26}"/>
    <hyperlink ref="AF422" location="A125553808J" display="A125553808J" xr:uid="{C6328B9A-0B22-46E1-A92F-6E5B0CE5BE91}"/>
    <hyperlink ref="AF478" location="A125581888T" display="A125581888T" xr:uid="{368FF01C-DF95-498B-BF0A-EED2FDF8519F}"/>
    <hyperlink ref="AF534" location="A125567848K" display="A125567848K" xr:uid="{53009FA7-8411-4B9B-B83E-FD47BC90CBE5}"/>
    <hyperlink ref="AB422" location="A125556616V" display="A125556616V" xr:uid="{DB74B774-7BE9-4BB7-B6F2-87150D23D72A}"/>
    <hyperlink ref="AB478" location="A125584696C" display="A125584696C" xr:uid="{08B58A66-E1E2-408B-B86F-278A60FCDC4A}"/>
    <hyperlink ref="AB534" location="A125570656A" display="A125570656A" xr:uid="{CF2A03C3-ADB2-486B-912B-4703F5D80ED2}"/>
    <hyperlink ref="AC422" location="A125551000F" display="A125551000F" xr:uid="{98BFB6B7-2A25-41F2-9CCD-1D07F09EB928}"/>
    <hyperlink ref="AC478" location="A125579080K" display="A125579080K" xr:uid="{1155452A-9179-4D14-8282-4040B3783A1F}"/>
    <hyperlink ref="AC534" location="A125565040J" display="A125565040J" xr:uid="{3C4EE006-69D3-4148-BA6B-0C9B880FB529}"/>
    <hyperlink ref="AD422" location="A125559424F" display="A125559424F" xr:uid="{9798DFFE-A33F-4C11-8731-BC42259077FB}"/>
    <hyperlink ref="AD478" location="A125587504C" display="A125587504C" xr:uid="{02D724C3-0EAF-467D-88E5-81EEC0795863}"/>
    <hyperlink ref="AD534" location="A125573464L" display="A125573464L" xr:uid="{55C1F322-6751-4DC5-90B1-47A6D08096FA}"/>
    <hyperlink ref="AE422" location="A125562232W" display="A125562232W" xr:uid="{A9FCABD7-CB78-4BD7-932D-4F5EC66E0F0C}"/>
    <hyperlink ref="AE478" location="A125590312V" display="A125590312V" xr:uid="{ADABF9DE-71E2-4B93-A2F5-B86D59C503C0}"/>
    <hyperlink ref="AE534" location="A125576272X" display="A125576272X" xr:uid="{CEACD4E2-DD9F-48B3-BD30-03C60A7295A9}"/>
    <hyperlink ref="AG422" location="A125553809K" display="A125553809K" xr:uid="{15E1C131-1928-4065-8E3D-B8BBAACE6424}"/>
    <hyperlink ref="AG478" location="A125581889V" display="A125581889V" xr:uid="{A9DDF3A3-6B0B-4AD3-8372-A9629F570807}"/>
    <hyperlink ref="AG534" location="A125567849L" display="A125567849L" xr:uid="{36BE162C-080A-44AF-97BA-941C38021F92}"/>
    <hyperlink ref="AF423" location="A125553880A" display="A125553880A" xr:uid="{5C646502-C2B1-4415-B503-08F45FB2E38B}"/>
    <hyperlink ref="AF479" location="A125581960X" display="A125581960X" xr:uid="{74878AAC-2221-42C8-9B82-6E96EA4E5A73}"/>
    <hyperlink ref="AF535" location="A125567920T" display="A125567920T" xr:uid="{BFC9E0FD-94E5-4F3A-B9D3-0B65C7C9AC32}"/>
    <hyperlink ref="AB423" location="A125556688F" display="A125556688F" xr:uid="{066919CB-172F-433C-8365-66BD0531B581}"/>
    <hyperlink ref="AB479" location="A125584768C" display="A125584768C" xr:uid="{C6DEE263-EFD0-48C9-9B65-8C41B06D0834}"/>
    <hyperlink ref="AB535" location="A125570728A" display="A125570728A" xr:uid="{170BD267-40A4-468D-BA07-0B801DA6A6D1}"/>
    <hyperlink ref="AC423" location="A125551072T" display="A125551072T" xr:uid="{582E771A-8325-4D93-9CA8-78A177DC520F}"/>
    <hyperlink ref="AC479" location="A125579152K" display="A125579152K" xr:uid="{C77B6135-0CC3-4748-BE38-D2E877F778CF}"/>
    <hyperlink ref="AC535" location="A125565112J" display="A125565112J" xr:uid="{DF07B537-6A70-46AE-B9E9-6C7846EBFACE}"/>
    <hyperlink ref="AD423" location="A125559496T" display="A125559496T" xr:uid="{02DE4960-CC3A-4D5E-A9F1-A8BBE2210068}"/>
    <hyperlink ref="AD479" location="A125587576R" display="A125587576R" xr:uid="{30155393-E46B-4586-9D2F-67FACD218F4D}"/>
    <hyperlink ref="AD535" location="A125573536L" display="A125573536L" xr:uid="{9974D716-0E0B-4508-AD27-7BF16795BCF6}"/>
    <hyperlink ref="AE423" location="A125562304W" display="A125562304W" xr:uid="{AF61CB7D-157A-47E7-844E-288DCD5DF645}"/>
    <hyperlink ref="AE479" location="A125590384F" display="A125590384F" xr:uid="{E51BCB41-8A37-4ADA-867E-F671D906AFE5}"/>
    <hyperlink ref="AE535" location="A125576344X" display="A125576344X" xr:uid="{6E9A851F-E2F3-497D-B9F3-FC66ACAEF4A5}"/>
    <hyperlink ref="AG423" location="A125553881C" display="A125553881C" xr:uid="{37646BB3-EA52-415D-AA14-E75BC717D2BF}"/>
    <hyperlink ref="AG479" location="A125581961A" display="A125581961A" xr:uid="{6297473B-FA5A-450F-B27D-A031219B7BAD}"/>
    <hyperlink ref="AG535" location="A125567921V" display="A125567921V" xr:uid="{8E1FDD73-A37D-43CE-96D4-993A72E736E2}"/>
    <hyperlink ref="AF425" location="A125553832J" display="A125553832J" xr:uid="{CA3D3F0C-C4E3-46E0-937A-138ABD5A43C7}"/>
    <hyperlink ref="AF481" location="A125581912F" display="A125581912F" xr:uid="{201C4770-5EE6-47C7-81D7-A065B64C29C1}"/>
    <hyperlink ref="AF537" location="A125567872K" display="A125567872K" xr:uid="{0BA3719E-774F-421F-B2DF-8BABFEDE478C}"/>
    <hyperlink ref="AB425" location="A125556640V" display="A125556640V" xr:uid="{B93F30D5-5855-448B-B7F0-D8898DA5DD9F}"/>
    <hyperlink ref="AB481" location="A125584720T" display="A125584720T" xr:uid="{4B395EEF-5343-44D3-A2B5-E87CAEFF2380}"/>
    <hyperlink ref="AB537" location="A125570680A" display="A125570680A" xr:uid="{36A78AD5-91C6-4FFB-AA4F-70A12A4BF7C1}"/>
    <hyperlink ref="AC425" location="A125551024X" display="A125551024X" xr:uid="{5574BDB6-D3D5-48EF-8DA2-590038B843EB}"/>
    <hyperlink ref="AC481" location="A125579104T" display="A125579104T" xr:uid="{9005E943-6C88-4C9D-AE7D-2B3D6B9B07B2}"/>
    <hyperlink ref="AC537" location="A125565064A" display="A125565064A" xr:uid="{CCF2A27B-00AB-41FD-A2BA-E700AE77EEA1}"/>
    <hyperlink ref="AD425" location="A125559448X" display="A125559448X" xr:uid="{9A34E1A1-0006-4E85-AD59-BEF0E3B0B998}"/>
    <hyperlink ref="AD481" location="A125587528W" display="A125587528W" xr:uid="{10B50AA8-23F7-4AA0-88BB-9412086F246C}"/>
    <hyperlink ref="AD537" location="A125573488F" display="A125573488F" xr:uid="{A5C2D21A-78C8-44EE-A421-254ACD19783F}"/>
    <hyperlink ref="AE425" location="A125562256R" display="A125562256R" xr:uid="{6BF79D86-62B2-49E2-B8AC-084B874EB930}"/>
    <hyperlink ref="AE481" location="A125590336L" display="A125590336L" xr:uid="{AB82F8E7-C895-4FBA-A4B0-D645AEB196CA}"/>
    <hyperlink ref="AE537" location="A125576296T" display="A125576296T" xr:uid="{B86CB51B-699B-43D2-BB29-651AE85D60DB}"/>
    <hyperlink ref="AG425" location="A125553833K" display="A125553833K" xr:uid="{E217451F-357E-46D7-8A84-8D5722181D45}"/>
    <hyperlink ref="AG481" location="A125581913J" display="A125581913J" xr:uid="{7D652D4E-30EE-4017-9A0A-9B9AEE83A51B}"/>
    <hyperlink ref="AG537" location="A125567873L" display="A125567873L" xr:uid="{3DB31161-BF5D-474C-9EED-B3BFFA0EE607}"/>
    <hyperlink ref="AF426" location="A125553888V" display="A125553888V" xr:uid="{99AB4CB8-4CD9-4FB1-A8AA-FCEC4A653620}"/>
    <hyperlink ref="AF482" location="A125581968T" display="A125581968T" xr:uid="{A3663F75-7CAB-4E6B-842B-AACDE4C78024}"/>
    <hyperlink ref="AF538" location="A125567928K" display="A125567928K" xr:uid="{BA516D67-A6AA-4E7D-A3BD-28758E481467}"/>
    <hyperlink ref="AB426" location="A125556696F" display="A125556696F" xr:uid="{327DDA84-8384-4B67-ACF6-32DB1A3D673D}"/>
    <hyperlink ref="AB482" location="A125584776C" display="A125584776C" xr:uid="{6E074240-4CE0-459E-9F49-1DC40DEBC63A}"/>
    <hyperlink ref="AB538" location="A125570736A" display="A125570736A" xr:uid="{8026E276-1637-46DA-9491-8BF33852CCAA}"/>
    <hyperlink ref="AC426" location="A125551080T" display="A125551080T" xr:uid="{9AA07974-C83E-44E7-88A4-8CE698F7E4BB}"/>
    <hyperlink ref="AC482" location="A125579160K" display="A125579160K" xr:uid="{A43DF5C5-A2BF-4DBB-AD98-149DAD289CA3}"/>
    <hyperlink ref="AC538" location="A125565120J" display="A125565120J" xr:uid="{79BAA50B-4FC9-4087-A4CD-90D888F03D0F}"/>
    <hyperlink ref="AD426" location="A125559504F" display="A125559504F" xr:uid="{5CD3300E-C5FC-4D76-B5F8-1C0BE6AF6A71}"/>
    <hyperlink ref="AD482" location="A125587584R" display="A125587584R" xr:uid="{410EEECD-1B2E-47C4-A7F9-3D2BAA1F14CC}"/>
    <hyperlink ref="AD538" location="A125573544L" display="A125573544L" xr:uid="{7D496406-0372-491D-AE25-697775ECF0FD}"/>
    <hyperlink ref="AE426" location="A125562312W" display="A125562312W" xr:uid="{C8A10C3D-B060-42DA-BB86-4B8D147C1F42}"/>
    <hyperlink ref="AE482" location="A125590392F" display="A125590392F" xr:uid="{4F75F153-A5C5-4B4C-B9BA-F83F99181888}"/>
    <hyperlink ref="AE538" location="A125576352X" display="A125576352X" xr:uid="{61A73E7C-5E9C-4EC7-AE02-8F69AAF0EE92}"/>
    <hyperlink ref="AG426" location="A125553889W" display="A125553889W" xr:uid="{6F47EB7F-2A2F-4EF2-B25E-F691C4F4BCEF}"/>
    <hyperlink ref="AG482" location="A125581969V" display="A125581969V" xr:uid="{405CBBF1-B0DC-4575-B871-74B13CE31D37}"/>
    <hyperlink ref="AG538" location="A125567929L" display="A125567929L" xr:uid="{78076882-9A2A-4E88-A601-510865394328}"/>
    <hyperlink ref="AF427" location="A125553848A" display="A125553848A" xr:uid="{EBDA38FC-32D4-4AA1-9B4E-7566A45C5F55}"/>
    <hyperlink ref="AF483" location="A125581928X" display="A125581928X" xr:uid="{603DBDA3-0104-4449-BF41-B1344256A1B0}"/>
    <hyperlink ref="AF539" location="A125567888C" display="A125567888C" xr:uid="{52934CDA-8123-4A52-B56F-7E3B921DD344}"/>
    <hyperlink ref="AB427" location="A125556656L" display="A125556656L" xr:uid="{4DF4AF3E-EB0F-46DD-9F34-78DBAB1EA377}"/>
    <hyperlink ref="AB483" location="A125584736K" display="A125584736K" xr:uid="{F2F6D32A-ECF8-4D82-A440-83B9A97A529B}"/>
    <hyperlink ref="AB539" location="A125570696V" display="A125570696V" xr:uid="{E71595E1-FCC5-4091-B76F-D705C9601ADB}"/>
    <hyperlink ref="AC427" location="A125551040X" display="A125551040X" xr:uid="{99DCF75B-2CFD-4916-B4AC-93CA32CFDE88}"/>
    <hyperlink ref="AC483" location="A125579120T" display="A125579120T" xr:uid="{E59700BF-BFF6-47AD-9566-AED1347CABBB}"/>
    <hyperlink ref="AC539" location="A125565080A" display="A125565080A" xr:uid="{46E471FE-DE6E-4112-A033-621857D34880}"/>
    <hyperlink ref="AD427" location="A125559464X" display="A125559464X" xr:uid="{E14D3A57-A62F-4BE2-872D-3D87630B34A9}"/>
    <hyperlink ref="AD483" location="A125587544W" display="A125587544W" xr:uid="{E725DC33-61E2-47B1-B543-AC53C9902601}"/>
    <hyperlink ref="AD539" location="A125573504V" display="A125573504V" xr:uid="{476E3C76-7728-4B98-9167-E3C7D737B4F2}"/>
    <hyperlink ref="AE427" location="A125562272R" display="A125562272R" xr:uid="{48D0177E-66AB-4ECF-928D-0F8D79EC977E}"/>
    <hyperlink ref="AE483" location="A125590352L" display="A125590352L" xr:uid="{EF9CDA8C-C1FD-40F9-A5EE-698A03824A15}"/>
    <hyperlink ref="AE539" location="A125576312F" display="A125576312F" xr:uid="{16D29658-8F37-4154-A925-89C651418F8E}"/>
    <hyperlink ref="AG427" location="A125553849C" display="A125553849C" xr:uid="{E7F1E4FC-BAB3-4399-811A-04781757DDAB}"/>
    <hyperlink ref="AG483" location="A125581929A" display="A125581929A" xr:uid="{3BB79327-AC54-4C16-96D3-24C1C5C516F0}"/>
    <hyperlink ref="AG539" location="A125567889F" display="A125567889F" xr:uid="{B221902A-9C0A-44DF-BF9B-0EC5CB3EE39F}"/>
    <hyperlink ref="AF428" location="A125553896V" display="A125553896V" xr:uid="{DD00A980-E9FB-4C19-A376-5F16566772AD}"/>
    <hyperlink ref="AF484" location="A125581976T" display="A125581976T" xr:uid="{14BF094C-4B2E-48C0-8953-758684CF7DF2}"/>
    <hyperlink ref="AF540" location="A125567936K" display="A125567936K" xr:uid="{80D63C3F-C985-40EC-9309-D068CC277942}"/>
    <hyperlink ref="AB428" location="A125556704V" display="A125556704V" xr:uid="{A5721F30-CAFF-4437-92CC-093DF89239EC}"/>
    <hyperlink ref="AB484" location="A125584784C" display="A125584784C" xr:uid="{CA4BF529-39C4-4544-B0A1-D7519F93DE15}"/>
    <hyperlink ref="AB540" location="A125570744A" display="A125570744A" xr:uid="{86DCB27D-5717-46C2-8B6A-47B71E1ED9AF}"/>
    <hyperlink ref="AC428" location="A125551088K" display="A125551088K" xr:uid="{10BA40B0-9CBC-4121-8068-07493B5B17A4}"/>
    <hyperlink ref="AC484" location="A125579168C" display="A125579168C" xr:uid="{84F24CE7-9C55-48B2-922C-8B8D9B8B3DC7}"/>
    <hyperlink ref="AC540" location="A125565128A" display="A125565128A" xr:uid="{93B237FB-0E46-4418-8594-52672741506B}"/>
    <hyperlink ref="AD428" location="A125559512F" display="A125559512F" xr:uid="{AEEE821A-B48B-4136-B3C0-82C701175408}"/>
    <hyperlink ref="AD484" location="A125587592R" display="A125587592R" xr:uid="{DBA845C1-05D6-452D-8517-A519EFBDE4BC}"/>
    <hyperlink ref="AD540" location="A125573552L" display="A125573552L" xr:uid="{1A0F0DF7-46A9-4DB8-8550-A581F4CBACEE}"/>
    <hyperlink ref="AE428" location="A125562320W" display="A125562320W" xr:uid="{8CC8C76F-0620-4572-BABB-7B89B30BE6FA}"/>
    <hyperlink ref="AE484" location="A125590400V" display="A125590400V" xr:uid="{D499F315-5D98-4461-A530-FE54A45D5E6C}"/>
    <hyperlink ref="AE540" location="A125576360X" display="A125576360X" xr:uid="{8E8294C4-208B-4926-9233-C7D1DDDD59B7}"/>
    <hyperlink ref="AG428" location="A125553897W" display="A125553897W" xr:uid="{BEB52016-C5E9-4325-B97B-B6A2DB1B264F}"/>
    <hyperlink ref="AG484" location="A125581977V" display="A125581977V" xr:uid="{31D0E41C-6ABA-4DC9-B3A5-921B42A3EE57}"/>
    <hyperlink ref="AG540" location="A125567937L" display="A125567937L" xr:uid="{A836CABC-4EA9-44AA-B7E2-AE3F030755A1}"/>
    <hyperlink ref="AF430" location="A125553968V" display="A125553968V" xr:uid="{E5812B10-1F86-41A0-A203-D77FDA2B6B8C}"/>
    <hyperlink ref="AF486" location="A125582048V" display="A125582048V" xr:uid="{44785308-5939-44DE-A98A-525FF5CEF3F2}"/>
    <hyperlink ref="AF542" location="A125568008L" display="A125568008L" xr:uid="{69F47664-7EEA-4181-A200-83706321CA4E}"/>
    <hyperlink ref="AB430" location="A125556776F" display="A125556776F" xr:uid="{E2CB2C5F-3B4B-436E-8742-D43FD0570409}"/>
    <hyperlink ref="AB486" location="A125584856C" display="A125584856C" xr:uid="{FDC54D24-9988-4DFB-9020-625CF877523B}"/>
    <hyperlink ref="AB542" location="A125570816A" display="A125570816A" xr:uid="{B47D10FD-BF54-43EB-BF80-618AE24FC30F}"/>
    <hyperlink ref="AC430" location="A125551160T" display="A125551160T" xr:uid="{3DDB9957-0932-4F3F-9999-A3160153115E}"/>
    <hyperlink ref="AC486" location="A125579240K" display="A125579240K" xr:uid="{2529AAB9-7E21-4849-B7E6-A4FA577FBAC9}"/>
    <hyperlink ref="AC542" location="A125565200J" display="A125565200J" xr:uid="{916F4C02-E8FF-4624-B1BA-464F67B40772}"/>
    <hyperlink ref="AD430" location="A125559584T" display="A125559584T" xr:uid="{A03C5AEC-3DED-43BD-AF56-8BF41F5CD61E}"/>
    <hyperlink ref="AD486" location="A125587664R" display="A125587664R" xr:uid="{888CDA9F-6ECC-4B45-80E3-81893F886EE2}"/>
    <hyperlink ref="AD542" location="A125573624L" display="A125573624L" xr:uid="{880159FB-C9C7-4780-A5F6-40CF345CC947}"/>
    <hyperlink ref="AE430" location="A125562392J" display="A125562392J" xr:uid="{141F55C2-56B5-40A4-92B4-CB9BD30F65F1}"/>
    <hyperlink ref="AE486" location="A125590472F" display="A125590472F" xr:uid="{7AA42311-FBE4-45C2-AD0C-BB80841FB7D0}"/>
    <hyperlink ref="AE542" location="A125576432X" display="A125576432X" xr:uid="{9D8696BE-1278-482B-905C-715B70E4FB89}"/>
    <hyperlink ref="AG430" location="A125553969W" display="A125553969W" xr:uid="{725A3E9B-9188-4E5A-83CA-ED30A558ACE8}"/>
    <hyperlink ref="AG486" location="A125582049W" display="A125582049W" xr:uid="{AAF286AA-C390-4028-BC5E-CA7BF15D9C63}"/>
    <hyperlink ref="AG542" location="A125568009R" display="A125568009R" xr:uid="{475BE662-2DE3-472B-90BB-8EA1A6EB5560}"/>
    <hyperlink ref="AF431" location="A125553904J" display="A125553904J" xr:uid="{0DE45565-CEBF-4612-8636-4D488A96F639}"/>
    <hyperlink ref="AF487" location="A125581984T" display="A125581984T" xr:uid="{0AA4D5A4-A7EC-4EFF-84F8-05892F7787D1}"/>
    <hyperlink ref="AF543" location="A125567944K" display="A125567944K" xr:uid="{3112CF03-9D68-4556-88DE-B108D4D8A294}"/>
    <hyperlink ref="AB431" location="A125556712V" display="A125556712V" xr:uid="{0FE29CF5-3150-456C-B52C-D95F09BF43B7}"/>
    <hyperlink ref="AB487" location="A125584792C" display="A125584792C" xr:uid="{AE95BF07-E38E-48EA-94E9-CB2FC01B5230}"/>
    <hyperlink ref="AB543" location="A125570752A" display="A125570752A" xr:uid="{66E331C9-6168-46C3-9CEE-BEA041E7786D}"/>
    <hyperlink ref="AC431" location="A125551096K" display="A125551096K" xr:uid="{D12A0D02-89FC-44DA-B312-29303A2C5183}"/>
    <hyperlink ref="AC487" location="A125579176C" display="A125579176C" xr:uid="{56ED09F4-77F7-45C1-8B27-A81A37752738}"/>
    <hyperlink ref="AC543" location="A125565136A" display="A125565136A" xr:uid="{BA1069B7-D89D-4A05-BA37-FB7ECFDB3097}"/>
    <hyperlink ref="AD431" location="A125559520F" display="A125559520F" xr:uid="{147C6147-2D7D-4F17-8CCC-480C85FFB920}"/>
    <hyperlink ref="AD487" location="A125587600C" display="A125587600C" xr:uid="{4781A9B8-1CD7-457F-8954-98352C74031F}"/>
    <hyperlink ref="AD543" location="A125573560L" display="A125573560L" xr:uid="{8060DEC0-B539-43A3-A57E-B6E9EA61538E}"/>
    <hyperlink ref="AE431" location="A125562328R" display="A125562328R" xr:uid="{553C9C4C-9C00-4B2D-80E4-656B8EE2D949}"/>
    <hyperlink ref="AE487" location="A125590408L" display="A125590408L" xr:uid="{3863C2BA-18FF-432E-82BC-DC64187F24A5}"/>
    <hyperlink ref="AE543" location="A125576368T" display="A125576368T" xr:uid="{EFE43CD0-FF82-448C-8118-7A38B2C0BA4A}"/>
    <hyperlink ref="AG431" location="A125553905K" display="A125553905K" xr:uid="{3037CF5E-5A6E-451B-A223-5BA9254E85F7}"/>
    <hyperlink ref="AG487" location="A125581985V" display="A125581985V" xr:uid="{FC2A23B2-392F-4FB3-838B-9C77EFD0B452}"/>
    <hyperlink ref="AG543" location="A125567945L" display="A125567945L" xr:uid="{7DBD199E-F6F8-4CF9-9879-27EC25133807}"/>
    <hyperlink ref="AF432" location="A125553856A" display="A125553856A" xr:uid="{6A448C07-8704-4B9D-AA87-6BAD9EC91E48}"/>
    <hyperlink ref="AF488" location="A125581936X" display="A125581936X" xr:uid="{1B5D7BD5-27A3-40C7-9B83-714F93F16EF0}"/>
    <hyperlink ref="AF544" location="A125567896C" display="A125567896C" xr:uid="{AACD2BEB-D3E4-488E-B863-25E28CDA7395}"/>
    <hyperlink ref="AB432" location="A125556664L" display="A125556664L" xr:uid="{9717FBCB-2AD3-48A5-8AF6-47F9ACEDFF50}"/>
    <hyperlink ref="AB488" location="A125584744K" display="A125584744K" xr:uid="{958D417F-8822-428D-B03B-ABDD6EF32309}"/>
    <hyperlink ref="AB544" location="A125570704J" display="A125570704J" xr:uid="{08D51BA0-7C8D-4DE5-8AC1-7DE702A4E7B5}"/>
    <hyperlink ref="AC432" location="A125551048T" display="A125551048T" xr:uid="{5807168B-FD8A-4638-AA99-BEF7BBB08F3F}"/>
    <hyperlink ref="AC488" location="A125579128K" display="A125579128K" xr:uid="{2913E071-4B8E-4E4A-85A9-A5B4953554FE}"/>
    <hyperlink ref="AC544" location="A125565088V" display="A125565088V" xr:uid="{3D67EC67-339A-443E-9421-9C44C3D78BA9}"/>
    <hyperlink ref="AD432" location="A125559472X" display="A125559472X" xr:uid="{C453C73E-A989-443C-8F91-C1EA5A631A4A}"/>
    <hyperlink ref="AD488" location="A125587552W" display="A125587552W" xr:uid="{370F16F9-20D6-44AE-B6F5-0A9421A27F7D}"/>
    <hyperlink ref="AD544" location="A125573512V" display="A125573512V" xr:uid="{4DD41A5C-47AD-4EAA-9B51-C86C5759C4C1}"/>
    <hyperlink ref="AE432" location="A125562280R" display="A125562280R" xr:uid="{AD2AD14D-CA71-4192-80E8-50A92F400D75}"/>
    <hyperlink ref="AE488" location="A125590360L" display="A125590360L" xr:uid="{8F944462-67D7-4A30-B6B4-355F02385154}"/>
    <hyperlink ref="AE544" location="A125576320F" display="A125576320F" xr:uid="{458DC6AB-8708-4822-A1CA-35E615343C8D}"/>
    <hyperlink ref="AG432" location="A125553857C" display="A125553857C" xr:uid="{AAAB834B-42BD-4E20-8B60-ACEA8B9CA302}"/>
    <hyperlink ref="AG488" location="A125581937A" display="A125581937A" xr:uid="{1945D670-EEDE-46BB-BDE5-70827DEF9F32}"/>
    <hyperlink ref="AG544" location="A125567897F" display="A125567897F" xr:uid="{7719084D-0557-4792-8D8B-5E34D0A12086}"/>
    <hyperlink ref="AF433" location="A125554016C" display="A125554016C" xr:uid="{7EE82F0E-8EB4-4305-A1AE-CF80785CDD37}"/>
    <hyperlink ref="AF489" location="A125582096L" display="A125582096L" xr:uid="{E34E35D4-5DA7-48D1-947B-7C79384567D5}"/>
    <hyperlink ref="AF545" location="A125568056F" display="A125568056F" xr:uid="{C67BC324-BA9D-4BAF-BB61-2477F677EC20}"/>
    <hyperlink ref="AB433" location="A125556824L" display="A125556824L" xr:uid="{7E773E1A-FC2C-46A9-9E19-B7061B89DD48}"/>
    <hyperlink ref="AB489" location="A125584904K" display="A125584904K" xr:uid="{37ABE7D3-210C-400E-A551-32A976C7C220}"/>
    <hyperlink ref="AB545" location="A125570864V" display="A125570864V" xr:uid="{9052D1D1-F8E2-4056-A5C4-B36C0A3C7BD2}"/>
    <hyperlink ref="AC433" location="A125551208T" display="A125551208T" xr:uid="{4349C9DB-80BC-4351-BC6C-96537D4DE8C5}"/>
    <hyperlink ref="AC489" location="A125579288W" display="A125579288W" xr:uid="{CDE9945F-DFC5-4125-8045-33782C47C1F3}"/>
    <hyperlink ref="AC545" location="A125565248V" display="A125565248V" xr:uid="{17549C5B-B1A5-45E4-A9EA-252B4BE2C344}"/>
    <hyperlink ref="AD433" location="A125559632X" display="A125559632X" xr:uid="{1CF16EBB-B7E9-4CCC-B613-2E3EF99F4B03}"/>
    <hyperlink ref="AD489" location="A125587712W" display="A125587712W" xr:uid="{33220A80-AD1C-4029-843D-0F6C4B0A8506}"/>
    <hyperlink ref="AD545" location="A125573672F" display="A125573672F" xr:uid="{DAA17CB7-109B-4999-A0DA-D9C716D2EDB6}"/>
    <hyperlink ref="AE433" location="A125562440R" display="A125562440R" xr:uid="{A6E37B57-DFC9-470F-9C14-7A6C4E4DDEC3}"/>
    <hyperlink ref="AE489" location="A125590520L" display="A125590520L" xr:uid="{93064F15-39CB-4660-A58F-23A15128ED7D}"/>
    <hyperlink ref="AE545" location="A125576480T" display="A125576480T" xr:uid="{E05B2A1A-9BE0-44F2-BEDE-890D71BFE9E0}"/>
    <hyperlink ref="AG433" location="A125554017F" display="A125554017F" xr:uid="{25F8362B-4536-422E-BD72-935B036CF63D}"/>
    <hyperlink ref="AG489" location="A125582097R" display="A125582097R" xr:uid="{6331053A-5A80-4B21-B5A0-BDF91EDC25FA}"/>
    <hyperlink ref="AG545" location="A125568057J" display="A125568057J" xr:uid="{31BDBF06-B5B7-4C10-8B10-B62C1AA18093}"/>
    <hyperlink ref="AF435" location="A125553976V" display="A125553976V" xr:uid="{48598181-2F38-41AF-9694-45F7C9783D5E}"/>
    <hyperlink ref="AF491" location="A125582056V" display="A125582056V" xr:uid="{C17F456D-E1FF-43EE-AF13-2ECC1DC02B18}"/>
    <hyperlink ref="AF547" location="A125568016L" display="A125568016L" xr:uid="{65859D4D-819C-48A6-93CD-0831B52D3DBB}"/>
    <hyperlink ref="AB435" location="A125556784F" display="A125556784F" xr:uid="{B49BBEB7-C9A9-42E6-B87D-5BCE05E19A87}"/>
    <hyperlink ref="AB491" location="A125584864C" display="A125584864C" xr:uid="{15AE93C4-0FF1-4C2C-AA8A-182F14EA41EF}"/>
    <hyperlink ref="AB547" location="A125570824A" display="A125570824A" xr:uid="{69732EE1-6095-4384-867E-C3389CF83C04}"/>
    <hyperlink ref="AC435" location="A125551168K" display="A125551168K" xr:uid="{CB0BC84F-A399-47F3-80D8-43E325554FA1}"/>
    <hyperlink ref="AC491" location="A125579248C" display="A125579248C" xr:uid="{115D12DC-FA47-4E3B-80BE-A39F4187141B}"/>
    <hyperlink ref="AC547" location="A125565208A" display="A125565208A" xr:uid="{E245EC49-D90A-4C59-8F6F-5837070F52E2}"/>
    <hyperlink ref="AD435" location="A125559592T" display="A125559592T" xr:uid="{626DC11F-D1A5-4A30-A6FF-146BFCF46710}"/>
    <hyperlink ref="AD491" location="A125587672R" display="A125587672R" xr:uid="{12E960D2-2990-400E-87B6-A80218D2749A}"/>
    <hyperlink ref="AD547" location="A125573632L" display="A125573632L" xr:uid="{59653BD4-A280-44F3-AE4A-9F82472C2220}"/>
    <hyperlink ref="AE435" location="A125562400W" display="A125562400W" xr:uid="{B9246386-AA59-437B-8FBE-D7F3C540D420}"/>
    <hyperlink ref="AE491" location="A125590480F" display="A125590480F" xr:uid="{76F40554-5B0A-4938-BA00-FCBD39726C71}"/>
    <hyperlink ref="AE547" location="A125576440X" display="A125576440X" xr:uid="{FD5AA664-CF38-41F2-A6C1-2D2BE5888129}"/>
    <hyperlink ref="AG435" location="A125553977W" display="A125553977W" xr:uid="{BEA25289-F7EB-4E01-BEAF-FEB8EFB98A71}"/>
    <hyperlink ref="AG491" location="A125582057W" display="A125582057W" xr:uid="{C1CB803E-8F33-4230-A351-9B451CFB1DC2}"/>
    <hyperlink ref="AG547" location="A125568017R" display="A125568017R" xr:uid="{358BF07C-BC90-400E-837B-9E1FAA5B7F9F}"/>
    <hyperlink ref="AF436" location="A125553984V" display="A125553984V" xr:uid="{E381715D-FB08-4E3D-869B-3B382D88B288}"/>
    <hyperlink ref="AF492" location="A125582064V" display="A125582064V" xr:uid="{2A6F44AD-4A13-4C83-94A2-1051A0AAF714}"/>
    <hyperlink ref="AF548" location="A125568024L" display="A125568024L" xr:uid="{C87B5829-83D6-4F88-BEEC-4BB9261C831F}"/>
    <hyperlink ref="AB436" location="A125556792F" display="A125556792F" xr:uid="{D45738A6-57D3-405A-AB0E-972EFA2A4DD1}"/>
    <hyperlink ref="AB492" location="A125584872C" display="A125584872C" xr:uid="{7EC20942-0C0F-4FF1-8C78-D0C44D7DBAEB}"/>
    <hyperlink ref="AB548" location="A125570832A" display="A125570832A" xr:uid="{B4CA3636-5E97-416A-AFAD-E4BCC28327C6}"/>
    <hyperlink ref="AC436" location="A125551176K" display="A125551176K" xr:uid="{EFB73C49-DCE7-4FAF-8BFC-A6C062756546}"/>
    <hyperlink ref="AC492" location="A125579256C" display="A125579256C" xr:uid="{F0D9E11F-FFCE-4DC1-813A-F5F832A8875F}"/>
    <hyperlink ref="AC548" location="A125565216A" display="A125565216A" xr:uid="{FBF3DAB1-89AE-40A7-B4D8-AC93DCC2CF88}"/>
    <hyperlink ref="AD436" location="A125559600F" display="A125559600F" xr:uid="{69B4F810-8EF3-4AD5-8849-3243F3823939}"/>
    <hyperlink ref="AD492" location="A125587680R" display="A125587680R" xr:uid="{32CD7EA1-C60A-445A-BBC9-CE0CC6F6120C}"/>
    <hyperlink ref="AD548" location="A125573640L" display="A125573640L" xr:uid="{F17E2FB6-EE60-4630-AB07-52B8B92EEC50}"/>
    <hyperlink ref="AE436" location="A125562408R" display="A125562408R" xr:uid="{064AFD1D-838C-4BB7-877D-473EBCF34C71}"/>
    <hyperlink ref="AE492" location="A125590488X" display="A125590488X" xr:uid="{A004F9EB-7A3A-4C6B-8104-519480C2E1EF}"/>
    <hyperlink ref="AE548" location="A125576448T" display="A125576448T" xr:uid="{F59EDF18-7F7B-42B0-BFF2-883878F9BBDB}"/>
    <hyperlink ref="AG436" location="A125553985W" display="A125553985W" xr:uid="{30D01499-DD87-496A-BE7E-F926F6A25049}"/>
    <hyperlink ref="AG492" location="A125582065W" display="A125582065W" xr:uid="{88BB11ED-FB58-4DC7-88CF-0E595AC7243A}"/>
    <hyperlink ref="AG548" location="A125568025R" display="A125568025R" xr:uid="{7B82A1C1-7396-4493-AF22-ADF64325F5CA}"/>
    <hyperlink ref="AF437" location="A125554088R" display="A125554088R" xr:uid="{EBC29333-BF52-4904-8D43-8C90175FB045}"/>
    <hyperlink ref="AF493" location="A125582168L" display="A125582168L" xr:uid="{77931981-9AAE-468A-9001-13761D28F416}"/>
    <hyperlink ref="AF549" location="A125568128F" display="A125568128F" xr:uid="{FEF07983-F8FE-44B1-ACE2-97DA3AB403B8}"/>
    <hyperlink ref="AB437" location="A125556896X" display="A125556896X" xr:uid="{0681351B-A16A-4DD1-A130-E20831CC5F1D}"/>
    <hyperlink ref="AB493" location="A125584976W" display="A125584976W" xr:uid="{555B4750-5E39-46B5-BF4E-EE643B4771F5}"/>
    <hyperlink ref="AB549" location="A125570936V" display="A125570936V" xr:uid="{A4106C95-288D-46DD-9A42-88DD8B3D8665}"/>
    <hyperlink ref="AC437" location="A125551280K" display="A125551280K" xr:uid="{15B8CDBF-3EBC-4ED6-B0A1-3A394F1F9745}"/>
    <hyperlink ref="AC493" location="A125579360C" display="A125579360C" xr:uid="{AE665AF2-83EC-4E14-8D06-C37F19703620}"/>
    <hyperlink ref="AC549" location="A125565320A" display="A125565320A" xr:uid="{C78F7D07-5E4D-419F-B1B8-B689EE15B9E6}"/>
    <hyperlink ref="AD437" location="A125559704X" display="A125559704X" xr:uid="{F1293D3E-910D-414A-8318-6EED82C48B8B}"/>
    <hyperlink ref="AD493" location="A125587784J" display="A125587784J" xr:uid="{6F735E2D-AC3F-4B1A-AE04-FC63CCF8B285}"/>
    <hyperlink ref="AD549" location="A125573744F" display="A125573744F" xr:uid="{D924937E-825C-4D05-8D3C-6E077DA59710}"/>
    <hyperlink ref="AE437" location="A125562512R" display="A125562512R" xr:uid="{96AF4EDF-CDEF-4265-9EEA-4486D873A7DB}"/>
    <hyperlink ref="AE493" location="A125590592X" display="A125590592X" xr:uid="{A5A075CD-B7E9-44D7-97D8-13D00B48ABBE}"/>
    <hyperlink ref="AE549" location="A125576552T" display="A125576552T" xr:uid="{0FEE3E27-8328-4215-8885-0B43C5ACC1CA}"/>
    <hyperlink ref="AG437" location="A125554089T" display="A125554089T" xr:uid="{AD9917E7-71F9-4B33-B60E-A92EDFF646CE}"/>
    <hyperlink ref="AG493" location="A125582169R" display="A125582169R" xr:uid="{7FCB10BA-616F-4C6D-B6D5-3CFB7F23979B}"/>
    <hyperlink ref="AG549" location="A125568129J" display="A125568129J" xr:uid="{0307C415-FF34-418C-9F91-2DDB04FB9A2E}"/>
    <hyperlink ref="AL438" location="A125552256C" display="A125552256C" xr:uid="{309D1A1E-7897-4820-87B3-35241C5464BA}"/>
    <hyperlink ref="AL494" location="A125580336A" display="A125580336A" xr:uid="{B29C4B55-6E34-4DFC-96D3-8B52862A08EE}"/>
    <hyperlink ref="AL550" location="A125566296F" display="A125566296F" xr:uid="{FA476BE8-5F29-4214-A86D-1F691D269E64}"/>
    <hyperlink ref="AH438" location="A125555064R" display="A125555064R" xr:uid="{DF46D4BF-0996-4FDC-94C2-8EEDFA182C48}"/>
    <hyperlink ref="AH494" location="A125583144L" display="A125583144L" xr:uid="{BA0EBF3E-2405-49D2-873F-DAFC4415C8CF}"/>
    <hyperlink ref="AH550" location="A125569104F" display="A125569104F" xr:uid="{EFB7676F-D381-4F62-81BA-6ADBA12E1C3F}"/>
    <hyperlink ref="AI438" location="A125549448L" display="A125549448L" xr:uid="{073104BB-BE79-43D9-9116-21A5A57E4B86}"/>
    <hyperlink ref="AI494" location="A125577528K" display="A125577528K" xr:uid="{3CF16F6C-8DD3-4AD2-83BA-85E6B243DE97}"/>
    <hyperlink ref="AI550" location="A125563488V" display="A125563488V" xr:uid="{7FE2BEE0-2DA2-43F2-8462-634D776D43C9}"/>
    <hyperlink ref="AJ438" location="A125557872X" display="A125557872X" xr:uid="{C614DDDF-3549-459F-8EA1-5944A455966B}"/>
    <hyperlink ref="AJ494" location="A125585952W" display="A125585952W" xr:uid="{0BD3D567-6738-4BC6-AA53-E8AF3E8E89F9}"/>
    <hyperlink ref="AJ550" location="A125571912V" display="A125571912V" xr:uid="{17EAFB2B-DF0F-4B37-BE3D-15E99D7F2322}"/>
    <hyperlink ref="AK438" location="A125560680R" display="A125560680R" xr:uid="{CF2B980F-4816-4ADD-B5C8-F0DE7B35EE50}"/>
    <hyperlink ref="AK494" location="A125588760J" display="A125588760J" xr:uid="{6204311E-38E0-4B27-A2CD-655A3AD8CF91}"/>
    <hyperlink ref="AK550" location="A125574720F" display="A125574720F" xr:uid="{7542BE77-425F-4D79-A4A4-1130F64A9F17}"/>
    <hyperlink ref="AM438" location="A125552257F" display="A125552257F" xr:uid="{27C2BF3B-D060-462D-932B-48A79B0AAEFD}"/>
    <hyperlink ref="AM494" location="A125580337C" display="A125580337C" xr:uid="{14EA4F15-71CF-4D80-9311-FE6398BE6A0F}"/>
    <hyperlink ref="AM550" location="A125566297J" display="A125566297J" xr:uid="{B5133327-A5F8-4294-A167-F20A682CCB68}"/>
    <hyperlink ref="AL394" location="A125552464W" display="A125552464W" xr:uid="{4B420B61-1F3E-4F0A-8D07-6E5966DA2FC5}"/>
    <hyperlink ref="AL450" location="A125580544V" display="A125580544V" xr:uid="{18089C9F-3E7C-41CA-9E7D-B79F6BD85806}"/>
    <hyperlink ref="AL506" location="A125566504L" display="A125566504L" xr:uid="{C9A3479E-FB9E-4484-8518-7A8419247496}"/>
    <hyperlink ref="AH394" location="A125555272J" display="A125555272J" xr:uid="{2F3B10DD-B10D-4CF0-A731-44ACC6429EEB}"/>
    <hyperlink ref="AH450" location="A125583352F" display="A125583352F" xr:uid="{F3784AEA-EC0A-4BCB-914B-891E11D2B812}"/>
    <hyperlink ref="AH506" location="A125569312X" display="A125569312X" xr:uid="{3992CAC7-3C57-4E61-A19E-81934934D46E}"/>
    <hyperlink ref="AI394" location="A125549656F" display="A125549656F" xr:uid="{B2CEF40D-FB5A-4D6F-AE9E-92340D5F9325}"/>
    <hyperlink ref="AI450" location="A125577736C" display="A125577736C" xr:uid="{7B6FFC0C-AF45-413B-81FE-EC68EF0BDD9C}"/>
    <hyperlink ref="AI506" location="A125563696L" display="A125563696L" xr:uid="{17646912-9D05-4C62-B876-F7686334FF97}"/>
    <hyperlink ref="AJ394" location="A125558080V" display="A125558080V" xr:uid="{C6F4339D-A8BF-411C-B06E-837D91F69BFD}"/>
    <hyperlink ref="AJ450" location="A125586160T" display="A125586160T" xr:uid="{3A847808-FB44-4DA1-A8A2-CE156B7D3719}"/>
    <hyperlink ref="AJ506" location="A125572120R" display="A125572120R" xr:uid="{FBE93073-D974-4DE2-89D6-F9F37865BB9A}"/>
    <hyperlink ref="AK394" location="A125560888A" display="A125560888A" xr:uid="{B0C4F5EA-459F-4DE0-96BB-3A79E203EBDF}"/>
    <hyperlink ref="AK450" location="A125588968V" display="A125588968V" xr:uid="{A699F8AA-DD35-48DA-8A45-9EF92DF9F053}"/>
    <hyperlink ref="AK506" location="A125574928T" display="A125574928T" xr:uid="{AEF28429-9E26-4DD2-86AA-DEC734E7F021}"/>
    <hyperlink ref="AM394" location="A125552465X" display="A125552465X" xr:uid="{004C7797-B002-44D2-9FF7-66E4DA149EFB}"/>
    <hyperlink ref="AM450" location="A125580545W" display="A125580545W" xr:uid="{394BBCFB-6C8E-44BB-AA29-C2C030AAF507}"/>
    <hyperlink ref="AM506" location="A125566505R" display="A125566505R" xr:uid="{E464A7D9-6558-4A94-BCA1-0D4947046BC8}"/>
    <hyperlink ref="AL395" location="A125552352C" display="A125552352C" xr:uid="{7F2FA924-A495-45D5-80ED-72A7A14FAFCA}"/>
    <hyperlink ref="AL451" location="A125580432A" display="A125580432A" xr:uid="{11E14AFB-BE25-427B-A628-A9200FCB7E76}"/>
    <hyperlink ref="AL507" location="A125566392F" display="A125566392F" xr:uid="{768C02B7-81E1-4FA0-8C87-1ADDA3D38E71}"/>
    <hyperlink ref="AH395" location="A125555160R" display="A125555160R" xr:uid="{9836151C-340A-45CA-BD11-E9C40ACE63E8}"/>
    <hyperlink ref="AH451" location="A125583240L" display="A125583240L" xr:uid="{9897B2A3-EF7E-4CC6-8A45-C18A3FDB9E18}"/>
    <hyperlink ref="AH507" location="A125569200F" display="A125569200F" xr:uid="{FFFC07D3-767C-4E2C-9F4E-C99F58642169}"/>
    <hyperlink ref="AI395" location="A125549544L" display="A125549544L" xr:uid="{4CF6E074-B83B-4B6B-A594-5CFB006C9EE9}"/>
    <hyperlink ref="AI451" location="A125577624K" display="A125577624K" xr:uid="{A1DE9D13-B805-4A3D-A8B5-8594F23A0425}"/>
    <hyperlink ref="AI507" location="A125563584V" display="A125563584V" xr:uid="{85765ECD-ED60-4A97-ABF5-9B04AED6832D}"/>
    <hyperlink ref="AJ395" location="A125557968T" display="A125557968T" xr:uid="{455501DD-64FB-4853-91AC-A81EDFD93123}"/>
    <hyperlink ref="AJ451" location="A125586048T" display="A125586048T" xr:uid="{B2A82AC3-E486-4872-980F-65F5219A77FC}"/>
    <hyperlink ref="AJ507" location="A125572008R" display="A125572008R" xr:uid="{29D62819-7021-466B-9BD6-24825D15E6F8}"/>
    <hyperlink ref="AK395" location="A125560776J" display="A125560776J" xr:uid="{C95B50F4-111E-4AFE-AFBB-B96790B48779}"/>
    <hyperlink ref="AK451" location="A125588856A" display="A125588856A" xr:uid="{AAEC4DE3-F885-4F1F-9B13-B7EE1191BDB5}"/>
    <hyperlink ref="AK507" location="A125574816X" display="A125574816X" xr:uid="{1069309D-FFF7-4B12-A15B-DFEE90B34AC5}"/>
    <hyperlink ref="AM395" location="A125552353F" display="A125552353F" xr:uid="{723E3243-4090-48B2-862C-59CD7128EE89}"/>
    <hyperlink ref="AM451" location="A125580433C" display="A125580433C" xr:uid="{00BFDD80-CE2F-43AF-A67B-F1615F034FCF}"/>
    <hyperlink ref="AM507" location="A125566393J" display="A125566393J" xr:uid="{D023AF93-C555-4031-942C-1C3D16C60D6B}"/>
    <hyperlink ref="AL396" location="A125552472W" display="A125552472W" xr:uid="{DCBEA886-391E-42EB-AE24-1BE075EBDF14}"/>
    <hyperlink ref="AL452" location="A125580552V" display="A125580552V" xr:uid="{6835DB9A-F095-4C06-B06F-567A711DADC7}"/>
    <hyperlink ref="AL508" location="A125566512L" display="A125566512L" xr:uid="{9F1EB52B-4FFC-4C9C-B35F-801F5EB3BE11}"/>
    <hyperlink ref="AH396" location="A125555280J" display="A125555280J" xr:uid="{1DA3A1F6-C9BA-4BFA-A2D2-D60EB4FC8520}"/>
    <hyperlink ref="AH452" location="A125583360F" display="A125583360F" xr:uid="{4EF0AC41-6FE0-43F1-B373-27A7A17B3CAD}"/>
    <hyperlink ref="AH508" location="A125569320X" display="A125569320X" xr:uid="{7B917097-24C8-4ACD-852E-54978309695F}"/>
    <hyperlink ref="AI396" location="A125549664F" display="A125549664F" xr:uid="{205B4A72-2BB1-4A41-9B8F-E83CD7358B98}"/>
    <hyperlink ref="AI452" location="A125577744C" display="A125577744C" xr:uid="{456417FE-4E92-48D8-9267-0343CEA1D137}"/>
    <hyperlink ref="AI508" location="A125563704A" display="A125563704A" xr:uid="{2752F866-AACA-4B07-97CD-86863D5F5E16}"/>
    <hyperlink ref="AJ396" location="A125558088L" display="A125558088L" xr:uid="{00950120-F558-4F69-99B5-5B2175D57FD2}"/>
    <hyperlink ref="AJ452" location="A125586168K" display="A125586168K" xr:uid="{94553A84-634D-4191-9A9D-73387EC8F44D}"/>
    <hyperlink ref="AJ508" location="A125572128J" display="A125572128J" xr:uid="{335D24E6-763F-4A06-AA0A-2475B87F1019}"/>
    <hyperlink ref="AK396" location="A125560896A" display="A125560896A" xr:uid="{7D1202B9-9BF2-4220-B07E-26738BCEB4D8}"/>
    <hyperlink ref="AK452" location="A125588976V" display="A125588976V" xr:uid="{38EF99AF-248F-4862-8E2B-C56A0A64C9EE}"/>
    <hyperlink ref="AK508" location="A125574936T" display="A125574936T" xr:uid="{27B5963A-8A51-4F5D-AE3B-B2F56B1BBE43}"/>
    <hyperlink ref="AM396" location="A125552473X" display="A125552473X" xr:uid="{25057133-360A-4735-BA3A-5EB650E8DDAA}"/>
    <hyperlink ref="AM452" location="A125580553W" display="A125580553W" xr:uid="{C407858E-4CF6-4151-B9F7-9FCB19A9FC1B}"/>
    <hyperlink ref="AM508" location="A125566513R" display="A125566513R" xr:uid="{66D95DA1-11EA-401E-BFC4-E2FD5ACF0A38}"/>
    <hyperlink ref="AL397" location="A125552480W" display="A125552480W" xr:uid="{32234E2A-9C1C-486A-8D6E-68A72072476D}"/>
    <hyperlink ref="AL453" location="A125580560V" display="A125580560V" xr:uid="{2A7B3E05-3B9E-40E7-AE1D-93EA580094D3}"/>
    <hyperlink ref="AL509" location="A125566520L" display="A125566520L" xr:uid="{25A21298-F64A-40D2-98E5-F62D74F81BC5}"/>
    <hyperlink ref="AH397" location="A125555288A" display="A125555288A" xr:uid="{0D014078-40E2-418E-8C53-5F53B919B3AE}"/>
    <hyperlink ref="AH453" location="A125583368X" display="A125583368X" xr:uid="{97FCE571-2C87-43ED-915E-779228604F0F}"/>
    <hyperlink ref="AH509" location="A125569328T" display="A125569328T" xr:uid="{C86761DB-C624-4A0A-9197-097D9382CDEB}"/>
    <hyperlink ref="AI397" location="A125549672F" display="A125549672F" xr:uid="{BA406A4A-9A44-4428-BB72-374B7A43F32F}"/>
    <hyperlink ref="AI453" location="A125577752C" display="A125577752C" xr:uid="{79797AFE-96E0-44E7-8618-478B4BF7A57D}"/>
    <hyperlink ref="AI509" location="A125563712A" display="A125563712A" xr:uid="{6CA2B899-9730-4A36-9BAC-3AA2FCB1BB46}"/>
    <hyperlink ref="AJ397" location="A125558096L" display="A125558096L" xr:uid="{C1DFBB07-75A6-47DF-8AC6-60437F81A287}"/>
    <hyperlink ref="AJ453" location="A125586176K" display="A125586176K" xr:uid="{42340C38-8795-42AB-B974-D5DE525AFD0C}"/>
    <hyperlink ref="AJ509" location="A125572136J" display="A125572136J" xr:uid="{3C8A1A08-8C79-4C2A-8220-3C010FD6C95A}"/>
    <hyperlink ref="AK397" location="A125560904R" display="A125560904R" xr:uid="{B48F08AB-E760-463A-AEFD-49860B044B94}"/>
    <hyperlink ref="AK453" location="A125588984V" display="A125588984V" xr:uid="{2B7C1E4F-676D-4CDE-877A-ECC9B677DF93}"/>
    <hyperlink ref="AK509" location="A125574944T" display="A125574944T" xr:uid="{E97344D7-8966-4D8D-B4E2-AB59B824B721}"/>
    <hyperlink ref="AM397" location="A125552481X" display="A125552481X" xr:uid="{41331810-4D6B-419B-9F91-C2C262C65F1F}"/>
    <hyperlink ref="AM453" location="A125580561W" display="A125580561W" xr:uid="{5ADE7C9B-9332-4F73-8E4E-288DF6DFA2D1}"/>
    <hyperlink ref="AM509" location="A125566521R" display="A125566521R" xr:uid="{7CF40C06-D286-4B3A-9D9B-BB204C086192}"/>
    <hyperlink ref="AL398" location="A125552360C" display="A125552360C" xr:uid="{48551E59-A5BB-4B69-BC94-2EE08D1F2537}"/>
    <hyperlink ref="AL454" location="A125580440A" display="A125580440A" xr:uid="{7201D6B9-04E9-4706-A53A-B20F5C96C5C6}"/>
    <hyperlink ref="AL510" location="A125566400V" display="A125566400V" xr:uid="{A407E9ED-9988-4AE4-8CF5-9A2A3A10606A}"/>
    <hyperlink ref="AH398" location="A125555168J" display="A125555168J" xr:uid="{50A81EDD-4B75-4A85-A48D-1D94CF42E3EA}"/>
    <hyperlink ref="AH454" location="A125583248F" display="A125583248F" xr:uid="{3EE3D8BB-D05B-4A18-A62A-7BD051C5329C}"/>
    <hyperlink ref="AH510" location="A125569208X" display="A125569208X" xr:uid="{02148EE0-E357-4716-8999-B994F5169C61}"/>
    <hyperlink ref="AI398" location="A125549552L" display="A125549552L" xr:uid="{DD607B8C-20A8-4E4B-BA0E-B78E77B566DC}"/>
    <hyperlink ref="AI454" location="A125577632K" display="A125577632K" xr:uid="{D63E43EF-75C7-43E8-9F6C-47B9C316BA95}"/>
    <hyperlink ref="AI510" location="A125563592V" display="A125563592V" xr:uid="{FE1C3E3D-C14B-4A3F-BA45-F655E79E08C5}"/>
    <hyperlink ref="AJ398" location="A125557976T" display="A125557976T" xr:uid="{5AB224D6-DAF1-408E-8A27-E4C0F5D88C00}"/>
    <hyperlink ref="AJ454" location="A125586056T" display="A125586056T" xr:uid="{A66960FA-4043-4A57-BB00-1DB97EC29BB5}"/>
    <hyperlink ref="AJ510" location="A125572016R" display="A125572016R" xr:uid="{140A576A-09C0-45DC-B5F4-F6842DEAED13}"/>
    <hyperlink ref="AK398" location="A125560784J" display="A125560784J" xr:uid="{C6CFE9F9-CB8F-4C00-9528-711C1A3B6CBD}"/>
    <hyperlink ref="AK454" location="A125588864A" display="A125588864A" xr:uid="{59E60A8E-8361-4985-ADB8-3FBF937902FB}"/>
    <hyperlink ref="AK510" location="A125574824X" display="A125574824X" xr:uid="{2A2E5A81-2F01-4B6D-9D0D-E142DA2005BE}"/>
    <hyperlink ref="AM398" location="A125552361F" display="A125552361F" xr:uid="{A764DC6C-D2A0-4B72-8B97-D49C4A5B0D29}"/>
    <hyperlink ref="AM454" location="A125580441C" display="A125580441C" xr:uid="{F53D8238-8BEC-4AB1-A74F-061AA1D79563}"/>
    <hyperlink ref="AM510" location="A125566401W" display="A125566401W" xr:uid="{B29F40E7-EEFB-4DC1-B43F-B9720C58C719}"/>
    <hyperlink ref="AL399" location="A125552368W" display="A125552368W" xr:uid="{9E1CB72A-57B3-46FA-A5D2-381F12DC42C3}"/>
    <hyperlink ref="AL455" location="A125580448V" display="A125580448V" xr:uid="{AF7B9657-D714-438F-A986-A8A315BFAAD3}"/>
    <hyperlink ref="AL511" location="A125566408L" display="A125566408L" xr:uid="{8978064D-454E-4FF4-95EC-3F9EA5CC15E5}"/>
    <hyperlink ref="AH399" location="A125555176J" display="A125555176J" xr:uid="{D50384A9-6B41-4FCC-B300-3593495E404E}"/>
    <hyperlink ref="AH455" location="A125583256F" display="A125583256F" xr:uid="{C531C0A2-38A4-4EC2-9734-724F30BF4DAE}"/>
    <hyperlink ref="AH511" location="A125569216X" display="A125569216X" xr:uid="{A4049AAF-E88F-4BAB-916C-5FC7CCFB0CCE}"/>
    <hyperlink ref="AI399" location="A125549560L" display="A125549560L" xr:uid="{E8C06227-A4A2-44AC-BEE0-476C31AD1FD4}"/>
    <hyperlink ref="AI455" location="A125577640K" display="A125577640K" xr:uid="{AB680B30-B7FD-4D47-ADF5-D2F738C20540}"/>
    <hyperlink ref="AI511" location="A125563600J" display="A125563600J" xr:uid="{B628E837-195A-4941-941A-FDE7E71E1D0E}"/>
    <hyperlink ref="AJ399" location="A125557984T" display="A125557984T" xr:uid="{FD1DEB58-D997-4523-AE8F-396F797AAFF7}"/>
    <hyperlink ref="AJ455" location="A125586064T" display="A125586064T" xr:uid="{A477801E-D214-408A-AF0A-07DD3217DF74}"/>
    <hyperlink ref="AJ511" location="A125572024R" display="A125572024R" xr:uid="{F17F944F-0790-40A6-9482-00029D7B8A35}"/>
    <hyperlink ref="AK399" location="A125560792J" display="A125560792J" xr:uid="{4CF9CEDA-A6CE-428B-88BB-4387C4B5DA7A}"/>
    <hyperlink ref="AK455" location="A125588872A" display="A125588872A" xr:uid="{EB660E78-D900-4E63-96C3-AE45AA710660}"/>
    <hyperlink ref="AK511" location="A125574832X" display="A125574832X" xr:uid="{60265748-4761-4F19-82CB-19C7428D7D08}"/>
    <hyperlink ref="AM399" location="A125552369X" display="A125552369X" xr:uid="{C60E8BEE-2D49-4C8C-B793-02BDE5310B8F}"/>
    <hyperlink ref="AM455" location="A125580449W" display="A125580449W" xr:uid="{BC1D0C17-D71C-4C41-8E70-E1C3B2CC3F11}"/>
    <hyperlink ref="AM511" location="A125566409R" display="A125566409R" xr:uid="{703575EF-5CD9-430E-B188-2FDD721DCB61}"/>
    <hyperlink ref="AL400" location="A125552432C" display="A125552432C" xr:uid="{D076CBF2-6DCD-4321-81C9-EEB93FB813D9}"/>
    <hyperlink ref="AL456" location="A125580512A" display="A125580512A" xr:uid="{5E53CE09-C01D-4575-BD07-52FC940181C6}"/>
    <hyperlink ref="AL512" location="A125566472F" display="A125566472F" xr:uid="{1DF36A41-548B-49E5-B8FE-5B6826579E9E}"/>
    <hyperlink ref="AH400" location="A125555240R" display="A125555240R" xr:uid="{6F9FA02E-E982-451D-BECC-70CDCEA4A8B9}"/>
    <hyperlink ref="AH456" location="A125583320L" display="A125583320L" xr:uid="{D461C63D-6E76-490D-BC55-ACC6F3634A08}"/>
    <hyperlink ref="AH512" location="A125569280T" display="A125569280T" xr:uid="{5ECF5D0E-8494-4149-8A52-A1E5F68177CD}"/>
    <hyperlink ref="AI400" location="A125549624L" display="A125549624L" xr:uid="{650A81B7-9A2C-459C-8D20-66170B752FAF}"/>
    <hyperlink ref="AI456" location="A125577704K" display="A125577704K" xr:uid="{46F40C68-B7D2-4786-9C4B-F2AD44893155}"/>
    <hyperlink ref="AI512" location="A125563664V" display="A125563664V" xr:uid="{4F9CCC7F-68F3-4382-9468-D92CBA1D3824}"/>
    <hyperlink ref="AJ400" location="A125558048V" display="A125558048V" xr:uid="{07014B5F-C610-4320-AE31-8D0ACDCFCEA6}"/>
    <hyperlink ref="AJ456" location="A125586128T" display="A125586128T" xr:uid="{51876D15-0FA8-4CF1-B096-A86441C4CFBA}"/>
    <hyperlink ref="AJ512" location="A125572088A" display="A125572088A" xr:uid="{DDC288C7-7750-4AFB-9A15-A824E124D190}"/>
    <hyperlink ref="AK400" location="A125560856J" display="A125560856J" xr:uid="{65244188-D4E5-4FB6-A1F8-62E94D574844}"/>
    <hyperlink ref="AK456" location="A125588936A" display="A125588936A" xr:uid="{D753FE3C-3300-4FD7-9846-E63F97AEF6E3}"/>
    <hyperlink ref="AK512" location="A125574896K" display="A125574896K" xr:uid="{7F9F57CE-3A59-43A5-A0B4-A2E342C848D8}"/>
    <hyperlink ref="AM400" location="A125552433F" display="A125552433F" xr:uid="{3416FFB0-B325-4E8C-B99D-31CB055418B3}"/>
    <hyperlink ref="AM456" location="A125580513C" display="A125580513C" xr:uid="{836E14C1-E6D4-458C-B05B-9D71028E5FEC}"/>
    <hyperlink ref="AM512" location="A125566473J" display="A125566473J" xr:uid="{AE5AA899-5100-4828-9B1E-4D27C4F920B6}"/>
    <hyperlink ref="AL401" location="A125552304K" display="A125552304K" xr:uid="{2E38D36F-6257-4993-BB9F-FEE6BA7ADA18}"/>
    <hyperlink ref="AL457" location="A125580384V" display="A125580384V" xr:uid="{F7B28C9B-D0E5-4B43-8AB6-180307909E52}"/>
    <hyperlink ref="AL513" location="A125566344L" display="A125566344L" xr:uid="{6D5DEDF6-392D-441E-B12B-1BCAE2851D84}"/>
    <hyperlink ref="AH401" location="A125555112W" display="A125555112W" xr:uid="{477B9CAC-1DA4-45A6-BA77-FA157CAF48AD}"/>
    <hyperlink ref="AH457" location="A125583192F" display="A125583192F" xr:uid="{BBDDCEA4-D829-4FFD-9B6F-372FF52D5861}"/>
    <hyperlink ref="AH513" location="A125569152X" display="A125569152X" xr:uid="{CF9A0FBE-ECDA-47F9-9E5D-4C3BF859D2AD}"/>
    <hyperlink ref="AI401" location="A125549496F" display="A125549496F" xr:uid="{19BF23E3-FE29-4AE3-ADBF-2DB5C378F371}"/>
    <hyperlink ref="AI457" location="A125577576C" display="A125577576C" xr:uid="{30227018-89E5-4F34-93FF-BC2D9036B753}"/>
    <hyperlink ref="AI513" location="A125563536A" display="A125563536A" xr:uid="{3B69A35C-D704-4591-AAAE-2B0E4A20E5F7}"/>
    <hyperlink ref="AJ401" location="A125557920F" display="A125557920F" xr:uid="{5FFD04E4-7E7E-43ED-A056-6EF13C58030B}"/>
    <hyperlink ref="AJ457" location="A125586000F" display="A125586000F" xr:uid="{AB77F4C2-7F4E-4725-B98D-A83A08CB66F9}"/>
    <hyperlink ref="AJ513" location="A125571960L" display="A125571960L" xr:uid="{04534C0B-7A9A-4FBA-8335-60E1E8674573}"/>
    <hyperlink ref="AK401" location="A125560728R" display="A125560728R" xr:uid="{3BF3A71A-4BEA-48F6-A464-B8A77E5CFE5F}"/>
    <hyperlink ref="AK457" location="A125588808J" display="A125588808J" xr:uid="{E39573F1-AA62-4B59-9B63-D5D9759EAAA6}"/>
    <hyperlink ref="AK513" location="A125574768T" display="A125574768T" xr:uid="{A3C726B1-EC59-4F70-86B7-92074430D403}"/>
    <hyperlink ref="AM401" location="A125552305L" display="A125552305L" xr:uid="{663AB39D-437F-4457-9922-652011DA42BF}"/>
    <hyperlink ref="AM457" location="A125580385W" display="A125580385W" xr:uid="{E4448551-CC36-4B96-A08E-6B80FD6545F7}"/>
    <hyperlink ref="AM513" location="A125566345R" display="A125566345R" xr:uid="{3B2D55AE-B8AA-47D5-A7FB-9B7C537374D6}"/>
    <hyperlink ref="AL402" location="A125552488R" display="A125552488R" xr:uid="{BB0EF852-D336-4DDD-ABE1-843CED19E0F9}"/>
    <hyperlink ref="AL458" location="A125580568L" display="A125580568L" xr:uid="{88E266AB-08C3-4AC7-9299-939B0D0B360A}"/>
    <hyperlink ref="AL514" location="A125566528F" display="A125566528F" xr:uid="{A7D54DDB-C6BF-4B3D-A2EB-83411F8AF560}"/>
    <hyperlink ref="AH402" location="A125555296A" display="A125555296A" xr:uid="{7EE2E85C-1D77-4565-AF8C-DA21692CEB76}"/>
    <hyperlink ref="AH458" location="A125583376X" display="A125583376X" xr:uid="{3436E945-8D36-4C9D-B59F-453D493E38EE}"/>
    <hyperlink ref="AH514" location="A125569336T" display="A125569336T" xr:uid="{396C834B-5FA6-4CB0-A49D-2564CB90546A}"/>
    <hyperlink ref="AI402" location="A125549680F" display="A125549680F" xr:uid="{C073B913-85AA-41CA-B9EC-02FAED0A050B}"/>
    <hyperlink ref="AI458" location="A125577760C" display="A125577760C" xr:uid="{7C1DB1B8-58BC-427B-9E26-302CB0A83A43}"/>
    <hyperlink ref="AI514" location="A125563720A" display="A125563720A" xr:uid="{28EFF2D2-E684-4327-A4AA-AA1109E39087}"/>
    <hyperlink ref="AJ402" location="A125558104A" display="A125558104A" xr:uid="{CD99DD14-4BA8-412A-A522-E922475F5752}"/>
    <hyperlink ref="AJ458" location="A125586184K" display="A125586184K" xr:uid="{0BB1A4C4-2902-4FB5-8524-0D5A8426EB44}"/>
    <hyperlink ref="AJ514" location="A125572144J" display="A125572144J" xr:uid="{00A9C785-3D58-48B0-B422-EB45D8972E61}"/>
    <hyperlink ref="AK402" location="A125560912R" display="A125560912R" xr:uid="{3FC5F362-DF4D-4AB6-8840-AFB770E82F0A}"/>
    <hyperlink ref="AK458" location="A125588992V" display="A125588992V" xr:uid="{F5C15F3F-4D27-44B2-9842-3D971D4B5761}"/>
    <hyperlink ref="AK514" location="A125574952T" display="A125574952T" xr:uid="{1DEE66BE-9EBE-4AF4-837B-C517E264C4E2}"/>
    <hyperlink ref="AM402" location="A125552489T" display="A125552489T" xr:uid="{D025A14A-6026-4F6E-ADE1-E4AA882ACF26}"/>
    <hyperlink ref="AM458" location="A125580569R" display="A125580569R" xr:uid="{C5AAF489-3972-438B-985D-8C0B5BBDDDB4}"/>
    <hyperlink ref="AM514" location="A125566529J" display="A125566529J" xr:uid="{41D2CC77-D101-4C28-8538-72EFE9DCEA88}"/>
    <hyperlink ref="AL404" location="A125552376W" display="A125552376W" xr:uid="{0EAF0EC7-7287-445D-85F7-581777A9307C}"/>
    <hyperlink ref="AL460" location="A125580456V" display="A125580456V" xr:uid="{00C0645A-4F65-4BAB-8D70-566752F1D938}"/>
    <hyperlink ref="AL516" location="A125566416L" display="A125566416L" xr:uid="{35417FB2-EE82-4126-9372-FDA6F444920E}"/>
    <hyperlink ref="AH404" location="A125555184J" display="A125555184J" xr:uid="{77500E88-021B-4FCE-A915-A00588D924A5}"/>
    <hyperlink ref="AH460" location="A125583264F" display="A125583264F" xr:uid="{802EC374-82C8-42F9-8AB8-26627EE0859B}"/>
    <hyperlink ref="AH516" location="A125569224X" display="A125569224X" xr:uid="{46D9D7C7-2401-4E72-BC7E-99930FF2D98B}"/>
    <hyperlink ref="AI404" location="A125549568F" display="A125549568F" xr:uid="{BDC4EFDC-5186-4FFF-8135-85478A118D0A}"/>
    <hyperlink ref="AI460" location="A125577648C" display="A125577648C" xr:uid="{D1FB8C81-8D1D-4BC6-A97E-205CBB952154}"/>
    <hyperlink ref="AI516" location="A125563608A" display="A125563608A" xr:uid="{B060893E-36DB-4EDB-ABC7-A1070D4AF6CA}"/>
    <hyperlink ref="AJ404" location="A125557992T" display="A125557992T" xr:uid="{8923AEA4-5862-42FC-B30D-7C0380E87033}"/>
    <hyperlink ref="AJ460" location="A125586072T" display="A125586072T" xr:uid="{04B5F0DD-4E78-434C-B851-1CDDD4F6A92C}"/>
    <hyperlink ref="AJ516" location="A125572032R" display="A125572032R" xr:uid="{B996C73B-ED45-4A2F-8F59-EBE63378BB98}"/>
    <hyperlink ref="AK404" location="A125560800W" display="A125560800W" xr:uid="{6C26CDEB-93A7-4E63-A857-F1DA6BD59E80}"/>
    <hyperlink ref="AK460" location="A125588880A" display="A125588880A" xr:uid="{538E7BB4-B6BC-4062-B016-30418A5482A3}"/>
    <hyperlink ref="AK516" location="A125574840X" display="A125574840X" xr:uid="{6972CCFB-FB13-42FD-B857-C9B9B7DFA5E2}"/>
    <hyperlink ref="AM404" location="A125552377X" display="A125552377X" xr:uid="{9E447C3D-BA37-44D5-B2FD-7DB4E9858F02}"/>
    <hyperlink ref="AM460" location="A125580457W" display="A125580457W" xr:uid="{1F2B178A-A6F1-48E0-96CB-53C368DE565A}"/>
    <hyperlink ref="AM516" location="A125566417R" display="A125566417R" xr:uid="{326D3E85-9A30-4A8D-B670-71203B071D36}"/>
    <hyperlink ref="AL405" location="A125552264C" display="A125552264C" xr:uid="{3BBDBA52-7B6E-4BC7-98E2-47C33E325EE5}"/>
    <hyperlink ref="AL461" location="A125580344A" display="A125580344A" xr:uid="{09A51C12-08A0-4EDA-89FD-ED0EFFAB8C43}"/>
    <hyperlink ref="AL517" location="A125566304V" display="A125566304V" xr:uid="{20AD0D69-C417-43FC-99C6-07C793FF6446}"/>
    <hyperlink ref="AH405" location="A125555072R" display="A125555072R" xr:uid="{1EC59467-C552-4DA6-94FA-6FA86437A443}"/>
    <hyperlink ref="AH461" location="A125583152L" display="A125583152L" xr:uid="{D02688D2-951C-4B7A-90C4-812235E2E139}"/>
    <hyperlink ref="AH517" location="A125569112F" display="A125569112F" xr:uid="{1344128B-DF90-42F5-87B3-746C5E04F88B}"/>
    <hyperlink ref="AI405" location="A125549456L" display="A125549456L" xr:uid="{31BB8B22-114B-43EC-9644-5BDA10F1D0D7}"/>
    <hyperlink ref="AI461" location="A125577536K" display="A125577536K" xr:uid="{D0AF1517-5EB4-4CD9-AAF4-C11602B6AF75}"/>
    <hyperlink ref="AI517" location="A125563496V" display="A125563496V" xr:uid="{98D1E84B-0E84-4863-BF1A-9AC3E62E6378}"/>
    <hyperlink ref="AJ405" location="A125557880X" display="A125557880X" xr:uid="{7CA41678-FB39-4676-99BF-6324B517ABA9}"/>
    <hyperlink ref="AJ461" location="A125585960W" display="A125585960W" xr:uid="{1336D722-7116-4BA9-A2D3-30D596F6EEE1}"/>
    <hyperlink ref="AJ517" location="A125571920V" display="A125571920V" xr:uid="{92BC9021-BC76-48B1-A056-103591A4FA34}"/>
    <hyperlink ref="AK405" location="A125560688J" display="A125560688J" xr:uid="{824F8ADE-3008-4000-8C04-FFD3F855FBE6}"/>
    <hyperlink ref="AK461" location="A125588768A" display="A125588768A" xr:uid="{08832457-D885-415C-8A99-409BB4B6E426}"/>
    <hyperlink ref="AK517" location="A125574728X" display="A125574728X" xr:uid="{05BFFAB7-2517-4592-9318-BE9B21A0E46C}"/>
    <hyperlink ref="AM405" location="A125552265F" display="A125552265F" xr:uid="{FFA47A8B-C0A4-47BC-BC56-04018269413E}"/>
    <hyperlink ref="AM461" location="A125580345C" display="A125580345C" xr:uid="{0B44EE79-B114-4F1D-919C-4D8EF935B7D6}"/>
    <hyperlink ref="AM517" location="A125566305W" display="A125566305W" xr:uid="{9AD8E636-2828-4D99-AEAF-7D3A4C33725B}"/>
    <hyperlink ref="AL406" location="A125552384W" display="A125552384W" xr:uid="{8B1092BD-2625-4FD9-8C66-0FA255135E60}"/>
    <hyperlink ref="AL462" location="A125580464V" display="A125580464V" xr:uid="{F48969BB-52AD-42D6-8E87-05BBE0861E66}"/>
    <hyperlink ref="AL518" location="A125566424L" display="A125566424L" xr:uid="{79DB6304-C085-4938-B4DD-840CF0452B7B}"/>
    <hyperlink ref="AH406" location="A125555192J" display="A125555192J" xr:uid="{05E2EAFC-262E-4CCB-B467-960664DFF42D}"/>
    <hyperlink ref="AH462" location="A125583272F" display="A125583272F" xr:uid="{B1E105BC-55C2-4C32-9182-232530F6E8C6}"/>
    <hyperlink ref="AH518" location="A125569232X" display="A125569232X" xr:uid="{78289045-E167-4DD6-9946-B571EE6F997A}"/>
    <hyperlink ref="AI406" location="A125549576F" display="A125549576F" xr:uid="{FA124C97-E532-4E1C-95CC-2F28F3635B97}"/>
    <hyperlink ref="AI462" location="A125577656C" display="A125577656C" xr:uid="{52DAC6D4-2D4C-4C25-BEE8-45BE30678A28}"/>
    <hyperlink ref="AI518" location="A125563616A" display="A125563616A" xr:uid="{467BB06C-3B3E-4841-A407-7D18BDF8CCB7}"/>
    <hyperlink ref="AJ406" location="A125558000J" display="A125558000J" xr:uid="{70DF69EA-899F-4659-8A08-B4D38A869D1A}"/>
    <hyperlink ref="AJ462" location="A125586080T" display="A125586080T" xr:uid="{3B62FC4F-837C-4604-B2FD-54F378D2C4D0}"/>
    <hyperlink ref="AJ518" location="A125572040R" display="A125572040R" xr:uid="{9E9236D1-45D2-4907-AB67-07DA93920094}"/>
    <hyperlink ref="AK406" location="A125560808R" display="A125560808R" xr:uid="{178BC0F4-CED3-4833-948A-043E63C590D9}"/>
    <hyperlink ref="AK462" location="A125588888V" display="A125588888V" xr:uid="{B2F44ED7-9AED-46AD-BB6C-4E0B6F119CEE}"/>
    <hyperlink ref="AK518" location="A125574848T" display="A125574848T" xr:uid="{9C4483A7-4E0A-4C43-AB4E-963C651E08F2}"/>
    <hyperlink ref="AM406" location="A125552385X" display="A125552385X" xr:uid="{C011933A-016A-47D8-AA85-6E6E3EFA4223}"/>
    <hyperlink ref="AM462" location="A125580465W" display="A125580465W" xr:uid="{885DB149-E867-4209-9470-2D78AD5F57BA}"/>
    <hyperlink ref="AM518" location="A125566425R" display="A125566425R" xr:uid="{9381286A-E207-4A10-AEED-7ECBB307750C}"/>
    <hyperlink ref="AL407" location="A125552392W" display="A125552392W" xr:uid="{84FB6A69-725D-4CC3-9B79-9C1E6E0B203E}"/>
    <hyperlink ref="AL463" location="A125580472V" display="A125580472V" xr:uid="{95C664D5-75A0-4AA0-A567-570819A95E2D}"/>
    <hyperlink ref="AL519" location="A125566432L" display="A125566432L" xr:uid="{859A024A-FA60-459E-8517-0A4EC06F2B5E}"/>
    <hyperlink ref="AH407" location="A125555200W" display="A125555200W" xr:uid="{22BA19A3-D4E7-4733-AAFD-E9D2E64DF1F2}"/>
    <hyperlink ref="AH463" location="A125583280F" display="A125583280F" xr:uid="{357F262B-DBA2-40AF-B016-AD6872B00025}"/>
    <hyperlink ref="AH519" location="A125569240X" display="A125569240X" xr:uid="{3BBEFD94-2E43-4E06-B7D6-BC9A4FF07CC3}"/>
    <hyperlink ref="AI407" location="A125549584F" display="A125549584F" xr:uid="{B26E0115-65D1-4D23-9596-094A56541E36}"/>
    <hyperlink ref="AI463" location="A125577664C" display="A125577664C" xr:uid="{6B59E8DF-F059-452F-9557-DEE716EB1726}"/>
    <hyperlink ref="AI519" location="A125563624A" display="A125563624A" xr:uid="{81F76647-9D7A-4BE2-9CBF-78572FEA2E7B}"/>
    <hyperlink ref="AJ407" location="A125558008A" display="A125558008A" xr:uid="{165BEA6C-4DBA-40B6-9403-50F506BE8DA7}"/>
    <hyperlink ref="AJ463" location="A125586088K" display="A125586088K" xr:uid="{6B7995E0-2C3C-4F50-844B-F4810CD175B0}"/>
    <hyperlink ref="AJ519" location="A125572048J" display="A125572048J" xr:uid="{43A37F0F-7B15-4F16-9397-2BE0D3A88078}"/>
    <hyperlink ref="AK407" location="A125560816R" display="A125560816R" xr:uid="{37E5D163-D4CA-43A2-84A0-6FDEDB250282}"/>
    <hyperlink ref="AK463" location="A125588896V" display="A125588896V" xr:uid="{F490D2A8-C135-46C5-BA9B-BFA4BA6D271A}"/>
    <hyperlink ref="AK519" location="A125574856T" display="A125574856T" xr:uid="{66E296B9-69F3-41D9-9F79-31D7FFDE7B21}"/>
    <hyperlink ref="AM407" location="A125552393X" display="A125552393X" xr:uid="{1B88A46A-DA0C-463B-8F2C-246100A84588}"/>
    <hyperlink ref="AM463" location="A125580473W" display="A125580473W" xr:uid="{05D485EE-78BB-4817-B68E-7E6373EDD2B9}"/>
    <hyperlink ref="AM519" location="A125566433R" display="A125566433R" xr:uid="{6F862719-D981-473F-8D8C-567DD7E42BB1}"/>
    <hyperlink ref="AL408" location="A125552512C" display="A125552512C" xr:uid="{5BBC4181-C8A9-426F-930B-4328704CCAA4}"/>
    <hyperlink ref="AL464" location="A125580592L" display="A125580592L" xr:uid="{DA356935-298E-4730-9689-A309BE68E58D}"/>
    <hyperlink ref="AL520" location="A125566552F" display="A125566552F" xr:uid="{B3099ABE-BE5F-405D-8E95-62EA46B56505}"/>
    <hyperlink ref="AH408" location="A125555320R" display="A125555320R" xr:uid="{94817B75-DD0D-4FA3-99B8-12A09DC980E4}"/>
    <hyperlink ref="AH464" location="A125583400L" display="A125583400L" xr:uid="{DD077764-68AE-45D5-8851-12463CBA915E}"/>
    <hyperlink ref="AH520" location="A125569360T" display="A125569360T" xr:uid="{66B9B411-88C3-487C-9FA0-964D4FA9DE65}"/>
    <hyperlink ref="AI408" location="A125549704L" display="A125549704L" xr:uid="{762A5511-E1F3-4B01-8805-C2249DD272A2}"/>
    <hyperlink ref="AI464" location="A125577784W" display="A125577784W" xr:uid="{3F57A478-3E7C-4151-96DB-5F5123321B2C}"/>
    <hyperlink ref="AI520" location="A125563744V" display="A125563744V" xr:uid="{88ABD658-E4A2-4772-924C-5AA40D09D1CC}"/>
    <hyperlink ref="AJ408" location="A125558128V" display="A125558128V" xr:uid="{44DC9073-C132-4427-8C9C-62C278BB8FD2}"/>
    <hyperlink ref="AJ464" location="A125586208T" display="A125586208T" xr:uid="{4702270D-1045-468A-8179-D05AAD0241FD}"/>
    <hyperlink ref="AJ520" location="A125572168A" display="A125572168A" xr:uid="{52BF776F-3545-47C1-8A69-7804D8BA6216}"/>
    <hyperlink ref="AK408" location="A125560936J" display="A125560936J" xr:uid="{DCEA9C08-6094-4526-9416-3FE9F2CEAD4D}"/>
    <hyperlink ref="AK464" location="A125589016C" display="A125589016C" xr:uid="{7D932AB5-5BA2-4051-AB16-12EDF3BB0B3F}"/>
    <hyperlink ref="AK520" location="A125574976K" display="A125574976K" xr:uid="{5BB069A9-5DB3-4FAE-8051-D1B5BB473979}"/>
    <hyperlink ref="AM408" location="A125552513F" display="A125552513F" xr:uid="{0C02FCF2-FDF2-437B-816C-F4A59B32BCF9}"/>
    <hyperlink ref="AM464" location="A125580593R" display="A125580593R" xr:uid="{59C7EF6D-508E-4377-B69B-E306DFF72EB6}"/>
    <hyperlink ref="AM520" location="A125566553J" display="A125566553J" xr:uid="{96CB7664-68E3-4082-B252-4B928C0E9BDA}"/>
    <hyperlink ref="AL409" location="A125552224K" display="A125552224K" xr:uid="{09506654-135F-41A2-ABA1-B90D40FE168E}"/>
    <hyperlink ref="AL465" location="A125580304J" display="A125580304J" xr:uid="{19A139B3-980F-4D8A-8965-85122DD5F47A}"/>
    <hyperlink ref="AL521" location="A125566264L" display="A125566264L" xr:uid="{61E18286-9EFD-462D-8771-CEBDEB79E5B5}"/>
    <hyperlink ref="AH409" location="A125555032W" display="A125555032W" xr:uid="{765FB525-F191-466E-9820-33A9CFBB162E}"/>
    <hyperlink ref="AH465" location="A125583112V" display="A125583112V" xr:uid="{5E759542-527A-4F14-88D7-6AA207FFDF43}"/>
    <hyperlink ref="AH521" location="A125569072X" display="A125569072X" xr:uid="{78D983A3-3683-46F1-9B24-B323570AAA6F}"/>
    <hyperlink ref="AI409" location="A125549416V" display="A125549416V" xr:uid="{F1A04011-8E1B-45EE-89B0-3FD7B67EF048}"/>
    <hyperlink ref="AI465" location="A125577496C" display="A125577496C" xr:uid="{29DB91FC-9E92-40D8-8ABF-E975DEAA3F94}"/>
    <hyperlink ref="AI521" location="A125563456A" display="A125563456A" xr:uid="{3A7C5B2D-355E-44EF-826B-4191DC708AE3}"/>
    <hyperlink ref="AJ409" location="A125557840F" display="A125557840F" xr:uid="{A07D7048-E063-4BBD-9E64-543C5C3DA62F}"/>
    <hyperlink ref="AJ465" location="A125585920C" display="A125585920C" xr:uid="{8C5CD708-8153-4D0C-A3CC-0E2E1C60D1E1}"/>
    <hyperlink ref="AJ521" location="A125571880L" display="A125571880L" xr:uid="{20F802EE-72D8-4C73-8EC5-C4A2E34E715E}"/>
    <hyperlink ref="AK409" location="A125560648R" display="A125560648R" xr:uid="{D71F670B-17B2-4801-B657-98084D0E8B74}"/>
    <hyperlink ref="AK465" location="A125588728J" display="A125588728J" xr:uid="{317795DF-1F6A-4B24-997C-96A1B579B9B5}"/>
    <hyperlink ref="AK521" location="A125574688T" display="A125574688T" xr:uid="{2219D315-409A-43FA-AB95-67128E61FFED}"/>
    <hyperlink ref="AM409" location="A125552225L" display="A125552225L" xr:uid="{601C52EA-9E4C-4B40-B4C6-6BCD572D2E3A}"/>
    <hyperlink ref="AM465" location="A125580305K" display="A125580305K" xr:uid="{FAAE7055-CA53-4071-B67F-99BDC5FAF75F}"/>
    <hyperlink ref="AM521" location="A125566265R" display="A125566265R" xr:uid="{88FA0D60-23D6-4686-9D2D-602CCA104F80}"/>
    <hyperlink ref="AL410" location="A125552496R" display="A125552496R" xr:uid="{C257723A-4ADB-4E7F-9AEC-09ACD621AA2D}"/>
    <hyperlink ref="AL466" location="A125580576L" display="A125580576L" xr:uid="{C37877A4-E52B-49D5-BBEB-76F7853E565E}"/>
    <hyperlink ref="AL522" location="A125566536F" display="A125566536F" xr:uid="{71166954-42EC-4E8C-A5CA-E5E2FFBE460E}"/>
    <hyperlink ref="AH410" location="A125555304R" display="A125555304R" xr:uid="{761F2BF7-3D5B-4E46-9983-A17803F39B31}"/>
    <hyperlink ref="AH466" location="A125583384X" display="A125583384X" xr:uid="{443872BF-BB48-4A88-BD14-E98452527F70}"/>
    <hyperlink ref="AH522" location="A125569344T" display="A125569344T" xr:uid="{422BCBC8-BB75-4C52-A863-CF53D2C752AA}"/>
    <hyperlink ref="AI410" location="A125549688X" display="A125549688X" xr:uid="{70ACBA86-09E1-42B8-91E7-6BF245CD943C}"/>
    <hyperlink ref="AI466" location="A125577768W" display="A125577768W" xr:uid="{24AB5A50-ABFC-4CF3-98F7-03BE2CDF78D9}"/>
    <hyperlink ref="AI522" location="A125563728V" display="A125563728V" xr:uid="{66CCFAC7-E46D-4509-AEFA-342D5A7BF683}"/>
    <hyperlink ref="AJ410" location="A125558112A" display="A125558112A" xr:uid="{E4139E3E-7AAF-4F06-8FA6-10B5D82A18FA}"/>
    <hyperlink ref="AJ466" location="A125586192K" display="A125586192K" xr:uid="{9CDA2B73-8700-4B47-B57A-46F6E82289EB}"/>
    <hyperlink ref="AJ522" location="A125572152J" display="A125572152J" xr:uid="{19E6537A-A31C-4A77-9082-75A502D30DB3}"/>
    <hyperlink ref="AK410" location="A125560920R" display="A125560920R" xr:uid="{320FBF9D-18F4-429B-84C1-C00B7223EAF0}"/>
    <hyperlink ref="AK466" location="A125589000K" display="A125589000K" xr:uid="{1C1BCED0-DF7B-4CEB-A0AB-CDAEF27C8E47}"/>
    <hyperlink ref="AK522" location="A125574960T" display="A125574960T" xr:uid="{BDC09EA0-0EFB-4F4F-9E38-C24FA9967047}"/>
    <hyperlink ref="AM410" location="A125552497T" display="A125552497T" xr:uid="{27461BEE-5F69-4261-85F3-B6B416AE2A05}"/>
    <hyperlink ref="AM466" location="A125580577R" display="A125580577R" xr:uid="{E199F393-A62B-48D0-B592-A8A87FC76D02}"/>
    <hyperlink ref="AM522" location="A125566537J" display="A125566537J" xr:uid="{C08FCD1C-369F-4F84-A61B-671573930A89}"/>
    <hyperlink ref="AL411" location="A125552504C" display="A125552504C" xr:uid="{00FED2D6-1E8B-43E5-993F-D9765DD23481}"/>
    <hyperlink ref="AL467" location="A125580584L" display="A125580584L" xr:uid="{2CE60E55-FDE8-4F6D-873E-183D35B7C6DB}"/>
    <hyperlink ref="AL523" location="A125566544F" display="A125566544F" xr:uid="{FE5E3443-801A-45D6-955F-221B30C28B80}"/>
    <hyperlink ref="AH411" location="A125555312R" display="A125555312R" xr:uid="{64B50F6F-EF45-4ECB-8EF7-346E36EAA716}"/>
    <hyperlink ref="AH467" location="A125583392X" display="A125583392X" xr:uid="{C925D922-1344-45AC-B6A5-DA5244494810}"/>
    <hyperlink ref="AH523" location="A125569352T" display="A125569352T" xr:uid="{42CE4651-E0F6-4650-AA3E-916957A7DCCD}"/>
    <hyperlink ref="AI411" location="A125549696X" display="A125549696X" xr:uid="{AFBB160A-06CD-4E14-A98A-A75389933D3C}"/>
    <hyperlink ref="AI467" location="A125577776W" display="A125577776W" xr:uid="{97FEFF8B-A53E-46C2-9D3A-AD270E596919}"/>
    <hyperlink ref="AI523" location="A125563736V" display="A125563736V" xr:uid="{61E2A286-D7D4-4DAE-8AF4-905EF6B45655}"/>
    <hyperlink ref="AJ411" location="A125558120A" display="A125558120A" xr:uid="{12B3E095-F973-4B94-9979-A7386CD19E11}"/>
    <hyperlink ref="AJ467" location="A125586200X" display="A125586200X" xr:uid="{67F6FB58-1528-4716-A1C3-32A19DCE4340}"/>
    <hyperlink ref="AJ523" location="A125572160J" display="A125572160J" xr:uid="{6626F2A6-1B96-4CB7-B669-9BA3E5646FD8}"/>
    <hyperlink ref="AK411" location="A125560928J" display="A125560928J" xr:uid="{FEB0B93D-1D29-480A-87F6-98C5D989C187}"/>
    <hyperlink ref="AK467" location="A125589008C" display="A125589008C" xr:uid="{53D646FB-6CD0-4236-826A-FF618C345CD4}"/>
    <hyperlink ref="AK523" location="A125574968K" display="A125574968K" xr:uid="{4915DACB-2EF0-4B40-8AC8-6033D9F17A5A}"/>
    <hyperlink ref="AM411" location="A125552505F" display="A125552505F" xr:uid="{97EA80A5-48D2-4F2E-BE1F-476D942A8D9D}"/>
    <hyperlink ref="AM467" location="A125580585R" display="A125580585R" xr:uid="{BA7427F1-2DB4-49F7-A470-722C45C0CA50}"/>
    <hyperlink ref="AM523" location="A125566545J" display="A125566545J" xr:uid="{63BCBF26-5652-473C-A35F-D999F0F5EAB5}"/>
    <hyperlink ref="AL412" location="A125552232K" display="A125552232K" xr:uid="{34A8AF5D-7ECD-4D55-B7DE-254C8B658FC3}"/>
    <hyperlink ref="AL468" location="A125580312J" display="A125580312J" xr:uid="{507252D4-AF13-4AB0-A5D0-23469787816F}"/>
    <hyperlink ref="AL524" location="A125566272L" display="A125566272L" xr:uid="{1780DCAF-0F6B-4667-BE3B-79DC073F1E31}"/>
    <hyperlink ref="AH412" location="A125555040W" display="A125555040W" xr:uid="{129F076A-C040-4E93-B447-A93809480587}"/>
    <hyperlink ref="AH468" location="A125583120V" display="A125583120V" xr:uid="{5AFBC3A6-28D0-4C9C-9895-F4D1A3B021CA}"/>
    <hyperlink ref="AH524" location="A125569080X" display="A125569080X" xr:uid="{1B03BBB5-CE1C-4F70-9CD3-2FBFDC70D8A5}"/>
    <hyperlink ref="AI412" location="A125549424V" display="A125549424V" xr:uid="{E96AB81E-8F25-4109-B53E-B3AC262FFD26}"/>
    <hyperlink ref="AI468" location="A125577504T" display="A125577504T" xr:uid="{4492AA13-C014-4B04-BF0B-CEAA008AF477}"/>
    <hyperlink ref="AI524" location="A125563464A" display="A125563464A" xr:uid="{C3D6FC77-F73B-42DA-AB06-1C13D076517E}"/>
    <hyperlink ref="AJ412" location="A125557848X" display="A125557848X" xr:uid="{EAC5C6A9-AA61-4270-87C7-2A20173EE88F}"/>
    <hyperlink ref="AJ468" location="A125585928W" display="A125585928W" xr:uid="{852676B3-76CD-495E-B830-0BE6DFC91FA2}"/>
    <hyperlink ref="AJ524" location="A125571888F" display="A125571888F" xr:uid="{A2F86189-28BF-4BA6-BDA4-51B541845DA0}"/>
    <hyperlink ref="AK412" location="A125560656R" display="A125560656R" xr:uid="{7ED30486-3C1B-4CC1-B598-B79DB3057BDD}"/>
    <hyperlink ref="AK468" location="A125588736J" display="A125588736J" xr:uid="{5972332B-EDC1-4DE6-8646-590B42D719DD}"/>
    <hyperlink ref="AK524" location="A125574696T" display="A125574696T" xr:uid="{56320365-8B0B-4FC0-A673-87A9DA9CBA5C}"/>
    <hyperlink ref="AM412" location="A125552233L" display="A125552233L" xr:uid="{C2E23E7D-812B-47C5-92D9-9FDC0EB23010}"/>
    <hyperlink ref="AM468" location="A125580313K" display="A125580313K" xr:uid="{748C5FD8-B1A5-46B3-8DA9-19ACC4356BF5}"/>
    <hyperlink ref="AM524" location="A125566273R" display="A125566273R" xr:uid="{EFDE5BD6-BE4C-4AEA-99CD-63B81E8DB2F8}"/>
    <hyperlink ref="AL413" location="A125552312K" display="A125552312K" xr:uid="{B3BE15BA-6732-46A9-83BE-68AD7894EA21}"/>
    <hyperlink ref="AL469" location="A125580392V" display="A125580392V" xr:uid="{C275B1AC-DC95-4729-ADF8-D9FA87F9B810}"/>
    <hyperlink ref="AL525" location="A125566352L" display="A125566352L" xr:uid="{5C78CD54-E085-4C17-9CD2-AF41AEC76098}"/>
    <hyperlink ref="AH413" location="A125555120W" display="A125555120W" xr:uid="{BD000569-AFE3-457C-84AD-8C7347A30C1C}"/>
    <hyperlink ref="AH469" location="A125583200V" display="A125583200V" xr:uid="{3681F5BC-AA1B-431A-B9EC-68946A802E76}"/>
    <hyperlink ref="AH525" location="A125569160X" display="A125569160X" xr:uid="{8CD5D7F9-B16C-43A8-99F8-A7FAD427A756}"/>
    <hyperlink ref="AI413" location="A125549504V" display="A125549504V" xr:uid="{C91F69B2-BEFB-4ACA-9CE5-37DB27FCF296}"/>
    <hyperlink ref="AI469" location="A125577584C" display="A125577584C" xr:uid="{DFC8BB98-FA05-439C-B9BF-1956F106185F}"/>
    <hyperlink ref="AI525" location="A125563544A" display="A125563544A" xr:uid="{193EEBBD-B9A8-450F-A8C3-192B9495204A}"/>
    <hyperlink ref="AJ413" location="A125557928X" display="A125557928X" xr:uid="{9F58DDFC-9085-454A-BE40-5F1D35652CA5}"/>
    <hyperlink ref="AJ469" location="A125586008X" display="A125586008X" xr:uid="{3DE170C4-DD9F-49D3-B6DA-0424107EFE39}"/>
    <hyperlink ref="AJ525" location="A125571968F" display="A125571968F" xr:uid="{8EC32A08-8048-4AA2-891D-E571A5672901}"/>
    <hyperlink ref="AK413" location="A125560736R" display="A125560736R" xr:uid="{924F06C0-B30B-41BF-B1F6-828FCDF3B6C1}"/>
    <hyperlink ref="AK469" location="A125588816J" display="A125588816J" xr:uid="{EF30CDAE-154D-4065-AF0B-9A0F03B70516}"/>
    <hyperlink ref="AK525" location="A125574776T" display="A125574776T" xr:uid="{31707557-6EC3-488A-9266-7038E20EC872}"/>
    <hyperlink ref="AM413" location="A125552313L" display="A125552313L" xr:uid="{2ADC2058-853E-4A98-A7EA-E55635371D16}"/>
    <hyperlink ref="AM469" location="A125580393W" display="A125580393W" xr:uid="{69F854E3-A710-463D-B8E1-52C663DBCEC3}"/>
    <hyperlink ref="AM525" location="A125566353R" display="A125566353R" xr:uid="{A658BB31-D2A8-45FC-96E6-7C4BB424E902}"/>
    <hyperlink ref="AL414" location="A125552400K" display="A125552400K" xr:uid="{AA28D1FE-5769-447D-911C-1DEA37CC9F53}"/>
    <hyperlink ref="AL470" location="A125580480V" display="A125580480V" xr:uid="{6285249E-CCA0-4A76-81E1-54766F408380}"/>
    <hyperlink ref="AL526" location="A125566440L" display="A125566440L" xr:uid="{08A4D700-A5DE-4A4E-A23D-16506D4E4F0F}"/>
    <hyperlink ref="AH414" location="A125555208R" display="A125555208R" xr:uid="{29705322-EC34-4DDA-A179-87DCFC43069B}"/>
    <hyperlink ref="AH470" location="A125583288X" display="A125583288X" xr:uid="{96A911E6-F0C6-4BE5-99DF-F6ACD7A9E544}"/>
    <hyperlink ref="AH526" location="A125569248T" display="A125569248T" xr:uid="{A0BAA7AB-A737-408C-B0CF-28B54D041E4C}"/>
    <hyperlink ref="AI414" location="A125549592F" display="A125549592F" xr:uid="{022B5560-8074-4584-87EF-A0F443F3B83E}"/>
    <hyperlink ref="AI470" location="A125577672C" display="A125577672C" xr:uid="{44B49E82-FF97-42A0-A250-303FAD778275}"/>
    <hyperlink ref="AI526" location="A125563632A" display="A125563632A" xr:uid="{A0A6B8B5-C77D-43CB-B3CE-BD5598510687}"/>
    <hyperlink ref="AJ414" location="A125558016A" display="A125558016A" xr:uid="{806C7EC8-445E-45ED-A0E4-5FBC51CE6EC4}"/>
    <hyperlink ref="AJ470" location="A125586096K" display="A125586096K" xr:uid="{E029A42C-1CCA-4BBC-AFCE-82467079F281}"/>
    <hyperlink ref="AJ526" location="A125572056J" display="A125572056J" xr:uid="{5C7BCB56-AE39-4D98-BD67-93C7996E2FB4}"/>
    <hyperlink ref="AK414" location="A125560824R" display="A125560824R" xr:uid="{F0A05F15-2ED0-431F-AC13-4BE96D06B791}"/>
    <hyperlink ref="AK470" location="A125588904J" display="A125588904J" xr:uid="{B58973AE-2FA5-42AA-BB00-111A445B7C05}"/>
    <hyperlink ref="AK526" location="A125574864T" display="A125574864T" xr:uid="{AE6517CA-292B-47AD-9B83-7886D6F86847}"/>
    <hyperlink ref="AM414" location="A125552401L" display="A125552401L" xr:uid="{8FAC3D38-F687-461B-A188-896E9CFD1B01}"/>
    <hyperlink ref="AM470" location="A125580481W" display="A125580481W" xr:uid="{93CE7165-6D33-45FB-A4A3-3374CDDE7AB2}"/>
    <hyperlink ref="AM526" location="A125566441R" display="A125566441R" xr:uid="{8CF5882C-1A31-4082-A6E1-420811CE4DE7}"/>
    <hyperlink ref="AL415" location="A125552520C" display="A125552520C" xr:uid="{43566940-32D9-4EA7-AE6B-51B1D34F2B3A}"/>
    <hyperlink ref="AL471" location="A125580600A" display="A125580600A" xr:uid="{9968C607-F67B-44C4-841D-D912C0B0CDD9}"/>
    <hyperlink ref="AL527" location="A125566560F" display="A125566560F" xr:uid="{0C3D46FA-1E17-4172-A6E8-69FB1946BDAE}"/>
    <hyperlink ref="AH415" location="A125555328J" display="A125555328J" xr:uid="{21F4A1AF-8B51-4CE5-9036-C3CCF700D02F}"/>
    <hyperlink ref="AH471" location="A125583408F" display="A125583408F" xr:uid="{8AF23043-D2C8-4FBA-B36E-A448DD43EE79}"/>
    <hyperlink ref="AH527" location="A125569368K" display="A125569368K" xr:uid="{9D485C94-0016-4731-AFF3-524E91E03D12}"/>
    <hyperlink ref="AI415" location="A125549712L" display="A125549712L" xr:uid="{8E8CAF5E-EEB6-4611-9508-8F5C57A536B6}"/>
    <hyperlink ref="AI471" location="A125577792W" display="A125577792W" xr:uid="{4E260BBD-6691-4740-B5C2-D24D533E768F}"/>
    <hyperlink ref="AI527" location="A125563752V" display="A125563752V" xr:uid="{891D854D-C46B-4AED-8AE1-99CEFC5DAE24}"/>
    <hyperlink ref="AJ415" location="A125558136V" display="A125558136V" xr:uid="{6CECC595-146A-4226-98B6-3505A60DBDFC}"/>
    <hyperlink ref="AJ471" location="A125586216T" display="A125586216T" xr:uid="{C5C269B7-4446-46F9-8B7B-DDC80A69B1AC}"/>
    <hyperlink ref="AJ527" location="A125572176A" display="A125572176A" xr:uid="{E2CF29AA-2DC3-4CD8-A2E5-C632CBC21EF4}"/>
    <hyperlink ref="AK415" location="A125560944J" display="A125560944J" xr:uid="{4603A462-1C0D-46C4-99C3-6EBD00C4E1F7}"/>
    <hyperlink ref="AK471" location="A125589024C" display="A125589024C" xr:uid="{3AAD30E9-C3E6-4C02-8B41-A5B58E1A628E}"/>
    <hyperlink ref="AK527" location="A125574984K" display="A125574984K" xr:uid="{E7E8653F-A438-4E9D-8C2C-ACAAD47AA409}"/>
    <hyperlink ref="AM415" location="A125552521F" display="A125552521F" xr:uid="{CA66DD15-D243-46C1-8DF7-6B124D1B3943}"/>
    <hyperlink ref="AM471" location="A125580601C" display="A125580601C" xr:uid="{B60D7A17-0D8B-4355-A8C0-5F38F23F965C}"/>
    <hyperlink ref="AM527" location="A125566561J" display="A125566561J" xr:uid="{E239EEF4-7ACD-497E-8A22-D0CA5F5518BB}"/>
    <hyperlink ref="AL417" location="A125552240K" display="A125552240K" xr:uid="{93535EEB-86C5-4CA1-BB95-93F9757F9FEC}"/>
    <hyperlink ref="AL473" location="A125580320J" display="A125580320J" xr:uid="{208FDCFF-426C-48CB-BC23-2E311E966397}"/>
    <hyperlink ref="AL529" location="A125566280L" display="A125566280L" xr:uid="{52F53BEC-176A-4D35-9611-9E9A21589A1B}"/>
    <hyperlink ref="AH417" location="A125555048R" display="A125555048R" xr:uid="{BFF36820-E490-4A3C-AE20-B3EB34ACBCB7}"/>
    <hyperlink ref="AH473" location="A125583128L" display="A125583128L" xr:uid="{9AA514F2-49E4-49BF-B4C5-C0CF0390C74A}"/>
    <hyperlink ref="AH529" location="A125569088T" display="A125569088T" xr:uid="{D5EDD280-1193-451C-AFC5-B92570D06375}"/>
    <hyperlink ref="AI417" location="A125549432V" display="A125549432V" xr:uid="{A5D15574-260A-4723-806D-9CD48B98768A}"/>
    <hyperlink ref="AI473" location="A125577512T" display="A125577512T" xr:uid="{A0C97FA3-0F0B-4803-89DB-05FD72F39227}"/>
    <hyperlink ref="AI529" location="A125563472A" display="A125563472A" xr:uid="{0503547E-302D-4623-AD6A-90C6BEF368BE}"/>
    <hyperlink ref="AJ417" location="A125557856X" display="A125557856X" xr:uid="{CAD2B9A4-7210-4C7F-AB92-E429199AD9B2}"/>
    <hyperlink ref="AJ473" location="A125585936W" display="A125585936W" xr:uid="{B30BDA3A-F376-4237-92EC-0582461C2533}"/>
    <hyperlink ref="AJ529" location="A125571896F" display="A125571896F" xr:uid="{B4E2EBEE-A7E8-409A-8217-851B3665B32D}"/>
    <hyperlink ref="AK417" location="A125560664R" display="A125560664R" xr:uid="{ABDBBB6F-14C1-4A5E-BFA7-D53283E695DF}"/>
    <hyperlink ref="AK473" location="A125588744J" display="A125588744J" xr:uid="{F277BF1B-6E17-4AD6-89CB-3BB150D7054B}"/>
    <hyperlink ref="AK529" location="A125574704F" display="A125574704F" xr:uid="{7C932A2B-FE48-4E5E-A5FE-2763F7B32DAF}"/>
    <hyperlink ref="AM417" location="A125552241L" display="A125552241L" xr:uid="{F15EE2E8-A75A-48E0-9B67-F85AE5EE09DC}"/>
    <hyperlink ref="AM473" location="A125580321K" display="A125580321K" xr:uid="{9E8F8F8F-4D6E-409E-BF0C-D82466DF54CC}"/>
    <hyperlink ref="AM529" location="A125566281R" display="A125566281R" xr:uid="{7B7FD2CA-F504-4796-9E0B-D271E8C4716D}"/>
    <hyperlink ref="AL418" location="A125552440C" display="A125552440C" xr:uid="{FB667A73-F0E3-4548-919F-87CA859E145A}"/>
    <hyperlink ref="AL474" location="A125580520A" display="A125580520A" xr:uid="{30FAF7AC-1ED9-4146-8057-188D1F6F901F}"/>
    <hyperlink ref="AL530" location="A125566480F" display="A125566480F" xr:uid="{0D6CB149-D9E5-46B0-9F6B-17F157D7DF7D}"/>
    <hyperlink ref="AH418" location="A125555248J" display="A125555248J" xr:uid="{8029B6A3-157B-43D6-B373-5717DA57B792}"/>
    <hyperlink ref="AH474" location="A125583328F" display="A125583328F" xr:uid="{A8DBD4C1-0D21-4430-B0F2-F1A4B6329D64}"/>
    <hyperlink ref="AH530" location="A125569288K" display="A125569288K" xr:uid="{BC761840-E436-49A0-AFBF-1A2115551E3B}"/>
    <hyperlink ref="AI418" location="A125549632L" display="A125549632L" xr:uid="{8B4C34A3-3EF0-4415-B61F-8A015E206A15}"/>
    <hyperlink ref="AI474" location="A125577712K" display="A125577712K" xr:uid="{43F1991D-217B-4C92-99CB-28D525D164AF}"/>
    <hyperlink ref="AI530" location="A125563672V" display="A125563672V" xr:uid="{9FD931D0-8FC3-4F09-864A-82848EAE9341}"/>
    <hyperlink ref="AJ418" location="A125558056V" display="A125558056V" xr:uid="{D912817E-DCDD-49A5-AF3E-4910D4FF424D}"/>
    <hyperlink ref="AJ474" location="A125586136T" display="A125586136T" xr:uid="{C8B54BB2-DD09-4F4C-A0F0-1F3EEBBAE67B}"/>
    <hyperlink ref="AJ530" location="A125572096A" display="A125572096A" xr:uid="{33E36D9D-D209-41BE-ADDA-04E9CAA21BAF}"/>
    <hyperlink ref="AK418" location="A125560864J" display="A125560864J" xr:uid="{7EC4E473-B91A-41F1-9A3D-B9E2040AF9B9}"/>
    <hyperlink ref="AK474" location="A125588944A" display="A125588944A" xr:uid="{B7EFDF98-FDD3-4F75-A500-AEC138353B2B}"/>
    <hyperlink ref="AK530" location="A125574904X" display="A125574904X" xr:uid="{CB2DA554-9D77-4F58-A0CD-818A79CE8657}"/>
    <hyperlink ref="AM418" location="A125552441F" display="A125552441F" xr:uid="{04074210-89D3-4D90-823E-4D7DBF3DC0C5}"/>
    <hyperlink ref="AM474" location="A125580521C" display="A125580521C" xr:uid="{7725830C-D69A-4C6D-BBA0-FE2A05881D07}"/>
    <hyperlink ref="AM530" location="A125566481J" display="A125566481J" xr:uid="{6E5BECAC-4E1E-4F7D-90B7-E3D58C3FF992}"/>
    <hyperlink ref="AL419" location="A125552448W" display="A125552448W" xr:uid="{FB4634B1-1BA0-4B2B-96FE-00968D9F6DDA}"/>
    <hyperlink ref="AL475" location="A125580528V" display="A125580528V" xr:uid="{E4EF27DA-61D1-43F1-9761-566336C569CC}"/>
    <hyperlink ref="AL531" location="A125566488X" display="A125566488X" xr:uid="{600127A5-B046-429F-87B8-65D9E5E6D858}"/>
    <hyperlink ref="AH419" location="A125555256J" display="A125555256J" xr:uid="{C2194B45-5DBE-4D8E-AC29-41CEB4AE6F51}"/>
    <hyperlink ref="AH475" location="A125583336F" display="A125583336F" xr:uid="{E4F9B9F7-DD82-44AF-96D6-061F43589EC5}"/>
    <hyperlink ref="AH531" location="A125569296K" display="A125569296K" xr:uid="{E56E5DC8-377F-4046-BED9-3C32E809FAB9}"/>
    <hyperlink ref="AI419" location="A125549640L" display="A125549640L" xr:uid="{3CB02A0B-E66E-453B-B8DF-4D9804CA876D}"/>
    <hyperlink ref="AI475" location="A125577720K" display="A125577720K" xr:uid="{1A92045A-A791-4628-BFCC-FB4A500C0D6E}"/>
    <hyperlink ref="AI531" location="A125563680V" display="A125563680V" xr:uid="{1BADF79E-50C4-4CAD-A34D-0E42BAA236F8}"/>
    <hyperlink ref="AJ419" location="A125558064V" display="A125558064V" xr:uid="{B2C7688A-95E2-4489-BB23-CB82D8F1DA5C}"/>
    <hyperlink ref="AJ475" location="A125586144T" display="A125586144T" xr:uid="{134327D4-927C-407C-8E3F-3A9360A6C3EB}"/>
    <hyperlink ref="AJ531" location="A125572104R" display="A125572104R" xr:uid="{66A0F8AE-90B7-4A10-B6A8-2BC117B61298}"/>
    <hyperlink ref="AK419" location="A125560872J" display="A125560872J" xr:uid="{BB01E4FA-4730-4CA5-B2C6-D7B2DD9219FB}"/>
    <hyperlink ref="AK475" location="A125588952A" display="A125588952A" xr:uid="{C6C80C9D-582B-44EC-A554-856E004AA845}"/>
    <hyperlink ref="AK531" location="A125574912X" display="A125574912X" xr:uid="{B9AB0494-315E-456A-8721-76BEA5073DBE}"/>
    <hyperlink ref="AM419" location="A125552449X" display="A125552449X" xr:uid="{C759D35A-2987-4DD8-86E6-BC693E393A5D}"/>
    <hyperlink ref="AM475" location="A125580529W" display="A125580529W" xr:uid="{5DCD4F56-050B-4635-BDB9-4BD760A5E83B}"/>
    <hyperlink ref="AM531" location="A125566489A" display="A125566489A" xr:uid="{63A1BE7F-5763-45AC-9730-8E7430411FAB}"/>
    <hyperlink ref="AL420" location="A125552280C" display="A125552280C" xr:uid="{9ACE77FE-201A-4AC4-A2C6-60098A8A831A}"/>
    <hyperlink ref="AL476" location="A125580360A" display="A125580360A" xr:uid="{9E526E41-41B5-42E9-BDB7-CE84C9F677D1}"/>
    <hyperlink ref="AL532" location="A125566320V" display="A125566320V" xr:uid="{9B577183-C058-439E-9F82-3DCC1A229278}"/>
    <hyperlink ref="AH420" location="A125555088J" display="A125555088J" xr:uid="{96ACC866-CFB4-4C53-925B-0666661FE32A}"/>
    <hyperlink ref="AH476" location="A125583168F" display="A125583168F" xr:uid="{338FAA5E-5C25-494E-A434-C7A426572453}"/>
    <hyperlink ref="AH532" location="A125569128X" display="A125569128X" xr:uid="{0A93C611-872D-4067-ACB7-8B21277DB1BE}"/>
    <hyperlink ref="AI420" location="A125549472L" display="A125549472L" xr:uid="{B6B9E2AA-A489-41B2-BBF8-9060F2F3E77A}"/>
    <hyperlink ref="AI476" location="A125577552K" display="A125577552K" xr:uid="{581662E7-7726-4DB9-B3BE-D34F1AE4833D}"/>
    <hyperlink ref="AI532" location="A125563512J" display="A125563512J" xr:uid="{8356118F-EFB3-4E70-A376-0531968EB352}"/>
    <hyperlink ref="AJ420" location="A125557896T" display="A125557896T" xr:uid="{5B467EAE-973E-4A50-B372-31A1227C3CAA}"/>
    <hyperlink ref="AJ476" location="A125585976R" display="A125585976R" xr:uid="{B539568B-8879-414D-85C9-DC7A9201F4D5}"/>
    <hyperlink ref="AJ532" location="A125571936L" display="A125571936L" xr:uid="{34D64912-75B4-455F-B33F-E8B3ACD0851A}"/>
    <hyperlink ref="AK420" location="A125560704W" display="A125560704W" xr:uid="{C8DD331B-3627-4173-8CA3-278E9067DAD8}"/>
    <hyperlink ref="AK476" location="A125588784A" display="A125588784A" xr:uid="{5CD71E3C-11CD-4A94-804A-22730FCD9CEE}"/>
    <hyperlink ref="AK532" location="A125574744X" display="A125574744X" xr:uid="{04927BBD-0930-475E-A56B-8E6C158AE2CF}"/>
    <hyperlink ref="AM420" location="A125552281F" display="A125552281F" xr:uid="{736CCF82-F9AF-42F6-AC69-01E50C89BC96}"/>
    <hyperlink ref="AM476" location="A125580361C" display="A125580361C" xr:uid="{F5C74D38-EC7B-4EEA-B9F5-AD49DF0F03E4}"/>
    <hyperlink ref="AM532" location="A125566321W" display="A125566321W" xr:uid="{A9B24795-24FE-441B-8766-EA7351A5F229}"/>
    <hyperlink ref="AL422" location="A125552248C" display="A125552248C" xr:uid="{37CE97AC-6F23-45B2-8534-48CC02A1A3F5}"/>
    <hyperlink ref="AL478" location="A125580328A" display="A125580328A" xr:uid="{51777801-3E28-4D2A-97A5-85ED7094F759}"/>
    <hyperlink ref="AL534" location="A125566288F" display="A125566288F" xr:uid="{153D820F-6286-43CB-B03B-47A94EC334BA}"/>
    <hyperlink ref="AH422" location="A125555056R" display="A125555056R" xr:uid="{EB001BF0-DE07-45C7-88D3-894E6DA939BA}"/>
    <hyperlink ref="AH478" location="A125583136L" display="A125583136L" xr:uid="{382596CB-7C24-497B-9953-7B6156879683}"/>
    <hyperlink ref="AH534" location="A125569096T" display="A125569096T" xr:uid="{85D96397-7D0A-4131-9322-AE0B048C41D8}"/>
    <hyperlink ref="AI422" location="A125549440V" display="A125549440V" xr:uid="{6F0EB70D-17EE-48ED-A964-8A7557887337}"/>
    <hyperlink ref="AI478" location="A125577520T" display="A125577520T" xr:uid="{276A9BA7-6BD5-4CAE-B5A2-A685705D9579}"/>
    <hyperlink ref="AI534" location="A125563480A" display="A125563480A" xr:uid="{8070BE2A-1C54-45E1-8F6F-EDB5DFAA91B2}"/>
    <hyperlink ref="AJ422" location="A125557864X" display="A125557864X" xr:uid="{D693543E-3D9A-4344-86F7-CDE68DE86AD8}"/>
    <hyperlink ref="AJ478" location="A125585944W" display="A125585944W" xr:uid="{4EE292D8-CF82-439E-A921-B87E613E0F59}"/>
    <hyperlink ref="AJ534" location="A125571904V" display="A125571904V" xr:uid="{7F77989E-3DD2-4190-8D30-7DB2E017846A}"/>
    <hyperlink ref="AK422" location="A125560672R" display="A125560672R" xr:uid="{96EF33A9-2561-43AB-AB4A-66715AFDA8EC}"/>
    <hyperlink ref="AK478" location="A125588752J" display="A125588752J" xr:uid="{158603D0-7126-4675-AC7B-0C5DC2419F40}"/>
    <hyperlink ref="AK534" location="A125574712F" display="A125574712F" xr:uid="{F4B32C39-93A0-4181-A9CF-4C8F593FB709}"/>
    <hyperlink ref="AM422" location="A125552249F" display="A125552249F" xr:uid="{544BD6A4-1128-4BAE-BD7A-F4064BFE55F1}"/>
    <hyperlink ref="AM478" location="A125580329C" display="A125580329C" xr:uid="{7D760B25-8A73-4786-87FB-0FD2EB53C47F}"/>
    <hyperlink ref="AM534" location="A125566289J" display="A125566289J" xr:uid="{AFFD00BC-701D-4CAC-85AB-BAE085DD1E94}"/>
    <hyperlink ref="AL423" location="A125552320K" display="A125552320K" xr:uid="{0B48EFBA-0A2E-4D98-AB2F-5DDAD281DA44}"/>
    <hyperlink ref="AL479" location="A125580400J" display="A125580400J" xr:uid="{7F5FF303-AFD3-47F7-8AF0-DADAAB3FF55D}"/>
    <hyperlink ref="AL535" location="A125566360L" display="A125566360L" xr:uid="{A71F4C17-CE9B-4484-9546-2F6E178374A7}"/>
    <hyperlink ref="AH423" location="A125555128R" display="A125555128R" xr:uid="{3CDCBD8E-5C3D-4333-AE16-FCB29FF5A629}"/>
    <hyperlink ref="AH479" location="A125583208L" display="A125583208L" xr:uid="{8FDEA013-6F14-406B-B4A0-592CCBD5B646}"/>
    <hyperlink ref="AH535" location="A125569168T" display="A125569168T" xr:uid="{8E7A4DFD-D714-4BC6-B80B-975FDEEDF4BB}"/>
    <hyperlink ref="AI423" location="A125549512V" display="A125549512V" xr:uid="{DB7B1DF3-7766-4956-AAF0-A1394A9E7939}"/>
    <hyperlink ref="AI479" location="A125577592C" display="A125577592C" xr:uid="{E37B2030-36FF-4445-BC49-2BEA2FEB9EF8}"/>
    <hyperlink ref="AI535" location="A125563552A" display="A125563552A" xr:uid="{D2F7B3D3-A1B9-49C0-9FDE-00E020F737D1}"/>
    <hyperlink ref="AJ423" location="A125557936X" display="A125557936X" xr:uid="{1495FBBD-3AD9-4AEC-ADCD-170D347AE978}"/>
    <hyperlink ref="AJ479" location="A125586016X" display="A125586016X" xr:uid="{4952A234-3668-46F0-B16B-8AB2F574736D}"/>
    <hyperlink ref="AJ535" location="A125571976F" display="A125571976F" xr:uid="{4354182D-9A20-4364-BC1A-88035490D446}"/>
    <hyperlink ref="AK423" location="A125560744R" display="A125560744R" xr:uid="{D5147DF8-1A15-4639-856F-7E0D01A1A34E}"/>
    <hyperlink ref="AK479" location="A125588824J" display="A125588824J" xr:uid="{6041B563-3322-47E2-A4DC-735735884725}"/>
    <hyperlink ref="AK535" location="A125574784T" display="A125574784T" xr:uid="{B0905E74-6A59-4137-B358-6CE304503BD1}"/>
    <hyperlink ref="AM423" location="A125552321L" display="A125552321L" xr:uid="{24A204FB-9AE1-4EF8-832B-C8BBA5A7B2E8}"/>
    <hyperlink ref="AM479" location="A125580401K" display="A125580401K" xr:uid="{55CE33B5-175E-47AD-A9AE-7EE143E958AC}"/>
    <hyperlink ref="AM535" location="A125566361R" display="A125566361R" xr:uid="{1A7AD476-0DA5-4159-8451-8468F0B41F09}"/>
    <hyperlink ref="AL425" location="A125552272C" display="A125552272C" xr:uid="{AD973A5A-C5A3-486F-87D9-22DA4C882BE2}"/>
    <hyperlink ref="AL481" location="A125580352A" display="A125580352A" xr:uid="{58153696-364E-4671-B3BC-C5B9D7D9E02D}"/>
    <hyperlink ref="AL537" location="A125566312V" display="A125566312V" xr:uid="{CBB5400E-402B-40D2-A4BD-005FD4A3CDF5}"/>
    <hyperlink ref="AH425" location="A125555080R" display="A125555080R" xr:uid="{C96F8FC1-EB4A-420D-A5B6-6AB899271852}"/>
    <hyperlink ref="AH481" location="A125583160L" display="A125583160L" xr:uid="{2FDDF164-7BD1-4F5F-B969-622F4DDB4C70}"/>
    <hyperlink ref="AH537" location="A125569120F" display="A125569120F" xr:uid="{5A587FB8-485D-4BB3-B705-E341F9AFE15F}"/>
    <hyperlink ref="AI425" location="A125549464L" display="A125549464L" xr:uid="{AF7512BA-E621-49B2-8C9B-843E564D7820}"/>
    <hyperlink ref="AI481" location="A125577544K" display="A125577544K" xr:uid="{57D4D415-BE5C-4DB1-8398-7F3AEC881FA7}"/>
    <hyperlink ref="AI537" location="A125563504J" display="A125563504J" xr:uid="{17BBC571-EC65-4657-9D67-6810C2521216}"/>
    <hyperlink ref="AJ425" location="A125557888T" display="A125557888T" xr:uid="{2BB0710C-661F-4EEC-8EDC-9AF9E73D512F}"/>
    <hyperlink ref="AJ481" location="A125585968R" display="A125585968R" xr:uid="{F18A3BAC-3F0F-48D1-9159-2218DC6E03C4}"/>
    <hyperlink ref="AJ537" location="A125571928L" display="A125571928L" xr:uid="{71B13816-8C6A-4E09-BA98-9106CB96F020}"/>
    <hyperlink ref="AK425" location="A125560696J" display="A125560696J" xr:uid="{8A540BF1-C00A-4591-9192-F9B6ECEC3B4B}"/>
    <hyperlink ref="AK481" location="A125588776A" display="A125588776A" xr:uid="{3E1D224E-8DAE-414B-A920-B6BC71762B73}"/>
    <hyperlink ref="AK537" location="A125574736X" display="A125574736X" xr:uid="{94AAD89A-35DC-4234-B3EA-1471C5E415F6}"/>
    <hyperlink ref="AM425" location="A125552273F" display="A125552273F" xr:uid="{38763D12-CFA3-420B-9994-3DA9C5EDBD0A}"/>
    <hyperlink ref="AM481" location="A125580353C" display="A125580353C" xr:uid="{E27EB00B-7565-4E33-B890-1FA038ECC55E}"/>
    <hyperlink ref="AM537" location="A125566313W" display="A125566313W" xr:uid="{4A54F628-761E-473A-B129-611CBCD6D504}"/>
    <hyperlink ref="AL426" location="A125552328C" display="A125552328C" xr:uid="{69933782-C2ED-4EF1-A3E3-E9EEEC3500B2}"/>
    <hyperlink ref="AL482" location="A125580408A" display="A125580408A" xr:uid="{A192D0CE-BF6C-495C-940D-12ED328AB900}"/>
    <hyperlink ref="AL538" location="A125566368F" display="A125566368F" xr:uid="{84E3BA6B-76FB-49C6-BFB7-7AB78A4473E9}"/>
    <hyperlink ref="AH426" location="A125555136R" display="A125555136R" xr:uid="{99811D71-6E84-4135-83D6-19DCD9A8E800}"/>
    <hyperlink ref="AH482" location="A125583216L" display="A125583216L" xr:uid="{A0C58B32-503F-4BF6-A00C-4E59EA584B9D}"/>
    <hyperlink ref="AH538" location="A125569176T" display="A125569176T" xr:uid="{2DB3D8B2-FA26-473A-8D7A-8F284965AA9F}"/>
    <hyperlink ref="AI426" location="A125549520V" display="A125549520V" xr:uid="{3C9F1995-62C8-441D-8397-8BDB6AC2C164}"/>
    <hyperlink ref="AI482" location="A125577600T" display="A125577600T" xr:uid="{F46D8298-32FC-4C2D-9E20-F7E9E7F8E699}"/>
    <hyperlink ref="AI538" location="A125563560A" display="A125563560A" xr:uid="{7D1F7554-C8E0-4308-A950-7A96C91265FA}"/>
    <hyperlink ref="AJ426" location="A125557944X" display="A125557944X" xr:uid="{68602934-4367-4C41-A3DA-2AB42D6348D4}"/>
    <hyperlink ref="AJ482" location="A125586024X" display="A125586024X" xr:uid="{C3E2E82F-4A66-43A0-BE69-3BD5C926F85F}"/>
    <hyperlink ref="AJ538" location="A125571984F" display="A125571984F" xr:uid="{8383B923-22F5-4931-9462-17505125E1EE}"/>
    <hyperlink ref="AK426" location="A125560752R" display="A125560752R" xr:uid="{381C7EC2-DF34-4372-80B1-C25E81BD2E71}"/>
    <hyperlink ref="AK482" location="A125588832J" display="A125588832J" xr:uid="{8AC163E5-765C-4E42-B91C-96028C98490A}"/>
    <hyperlink ref="AK538" location="A125574792T" display="A125574792T" xr:uid="{56AEB498-8BB3-40B7-9ACA-C6069F22AB3C}"/>
    <hyperlink ref="AM426" location="A125552329F" display="A125552329F" xr:uid="{E06C977F-7390-400D-8161-220BCFE9F784}"/>
    <hyperlink ref="AM482" location="A125580409C" display="A125580409C" xr:uid="{290428A4-EF81-4BE3-8F9E-7E25D2834BC4}"/>
    <hyperlink ref="AM538" location="A125566369J" display="A125566369J" xr:uid="{F0DA45E4-C1F7-479F-9B89-98D86B7BD450}"/>
    <hyperlink ref="AL427" location="A125552288W" display="A125552288W" xr:uid="{818D2FD7-F1E5-40AC-8D9D-78376B0DBB2F}"/>
    <hyperlink ref="AL483" location="A125580368V" display="A125580368V" xr:uid="{C4C09E3B-B661-4A31-BAFA-9C1A3A8BC32E}"/>
    <hyperlink ref="AL539" location="A125566328L" display="A125566328L" xr:uid="{139FE19C-6ADE-4095-B919-8BAE53B832C8}"/>
    <hyperlink ref="AH427" location="A125555096J" display="A125555096J" xr:uid="{8CFC265A-FC4C-4A6C-8D2C-FD4C44E5EA3B}"/>
    <hyperlink ref="AH483" location="A125583176F" display="A125583176F" xr:uid="{FD769DE2-E188-46A3-A236-83A5336987DB}"/>
    <hyperlink ref="AH539" location="A125569136X" display="A125569136X" xr:uid="{B51CD880-A8BB-4D54-A12D-7BB8F7454A98}"/>
    <hyperlink ref="AI427" location="A125549480L" display="A125549480L" xr:uid="{7B994B7E-AE43-4500-9E2E-883B8BA3A4A9}"/>
    <hyperlink ref="AI483" location="A125577560K" display="A125577560K" xr:uid="{4E7D617E-7EE9-4368-B62B-8A898A812D49}"/>
    <hyperlink ref="AI539" location="A125563520J" display="A125563520J" xr:uid="{9EB479D9-1A92-4373-883A-93A5899F8A6C}"/>
    <hyperlink ref="AJ427" location="A125557904F" display="A125557904F" xr:uid="{CA24E3F9-AAD8-4C30-B59D-E1A9DA5A0FBD}"/>
    <hyperlink ref="AJ483" location="A125585984R" display="A125585984R" xr:uid="{AF0D2B1C-F3C4-40C6-AF2D-F31CBC93DEF5}"/>
    <hyperlink ref="AJ539" location="A125571944L" display="A125571944L" xr:uid="{AA5C204D-EC6A-4CCF-9174-4C108B520FB4}"/>
    <hyperlink ref="AK427" location="A125560712W" display="A125560712W" xr:uid="{C961955F-82E8-4A7F-8E41-DEB6012952BB}"/>
    <hyperlink ref="AK483" location="A125588792A" display="A125588792A" xr:uid="{6BD546FD-797A-418E-9F65-8BFA807DFEF4}"/>
    <hyperlink ref="AK539" location="A125574752X" display="A125574752X" xr:uid="{3D26748A-4B64-42F7-ABB1-A704D1530626}"/>
    <hyperlink ref="AM427" location="A125552289X" display="A125552289X" xr:uid="{BE88ED52-41DB-443E-AC1A-B39D396F9DEB}"/>
    <hyperlink ref="AM483" location="A125580369W" display="A125580369W" xr:uid="{A8835E0F-A8ED-4847-BC13-A40D36804DED}"/>
    <hyperlink ref="AM539" location="A125566329R" display="A125566329R" xr:uid="{84231D56-14D8-4C35-9052-6B6CD7C8F354}"/>
    <hyperlink ref="AL428" location="A125552336C" display="A125552336C" xr:uid="{B1472D36-ABC6-43C4-A0AC-B5AABC3136BB}"/>
    <hyperlink ref="AL484" location="A125580416A" display="A125580416A" xr:uid="{9B5BB1C7-B3E9-4C1B-8737-6D068D94C8CC}"/>
    <hyperlink ref="AL540" location="A125566376F" display="A125566376F" xr:uid="{45DC47D2-401A-4659-B58A-DE0D2C13EADF}"/>
    <hyperlink ref="AH428" location="A125555144R" display="A125555144R" xr:uid="{EDA50BD5-F24C-4292-B6E9-39AC35469C55}"/>
    <hyperlink ref="AH484" location="A125583224L" display="A125583224L" xr:uid="{D64D7EFB-1830-402A-8865-8C5463DA7598}"/>
    <hyperlink ref="AH540" location="A125569184T" display="A125569184T" xr:uid="{E69DDBB3-FCD5-48E1-9293-FFB975BE5CF8}"/>
    <hyperlink ref="AI428" location="A125549528L" display="A125549528L" xr:uid="{18BAA983-C2FA-44D3-B8A1-A4B2B7D65C3E}"/>
    <hyperlink ref="AI484" location="A125577608K" display="A125577608K" xr:uid="{8B0EB0CB-8932-456F-AC2B-0FE9EF3AB171}"/>
    <hyperlink ref="AI540" location="A125563568V" display="A125563568V" xr:uid="{53D1810A-E01C-4127-829D-4B307A239C49}"/>
    <hyperlink ref="AJ428" location="A125557952X" display="A125557952X" xr:uid="{F2794A08-BF6B-4F8D-B6E4-56320F802D45}"/>
    <hyperlink ref="AJ484" location="A125586032X" display="A125586032X" xr:uid="{A25EE302-BBA7-41B6-AF52-764952E509CF}"/>
    <hyperlink ref="AJ540" location="A125571992F" display="A125571992F" xr:uid="{3E48B4BF-5D09-4AFD-898A-96051D909674}"/>
    <hyperlink ref="AK428" location="A125560760R" display="A125560760R" xr:uid="{AFDEF0A1-232A-4C2D-BAA7-746F69877050}"/>
    <hyperlink ref="AK484" location="A125588840J" display="A125588840J" xr:uid="{89C00F65-3A4F-441C-9746-5BA5F88EF00D}"/>
    <hyperlink ref="AK540" location="A125574800F" display="A125574800F" xr:uid="{AA5FF689-3CD1-4461-BD3D-C87C31657827}"/>
    <hyperlink ref="AM428" location="A125552337F" display="A125552337F" xr:uid="{E8EF2C01-F377-4233-91A4-9A4CF2E737B4}"/>
    <hyperlink ref="AM484" location="A125580417C" display="A125580417C" xr:uid="{FA2362C8-66B0-409B-A937-96739119C48C}"/>
    <hyperlink ref="AM540" location="A125566377J" display="A125566377J" xr:uid="{66FB37B9-0D3A-49F6-BAFE-E1385C4719AE}"/>
    <hyperlink ref="AL430" location="A125552408C" display="A125552408C" xr:uid="{DE14E6C4-20B8-4BF0-97FB-460B16987FC1}"/>
    <hyperlink ref="AL486" location="A125580488L" display="A125580488L" xr:uid="{6EC8F790-197F-4307-9F0C-B81605C4C63A}"/>
    <hyperlink ref="AL542" location="A125566448F" display="A125566448F" xr:uid="{9AFE9F2A-9BFD-474F-B70C-876E1BBF00F4}"/>
    <hyperlink ref="AH430" location="A125555216R" display="A125555216R" xr:uid="{FFD2ADC9-A240-4062-B47D-87166E3220A0}"/>
    <hyperlink ref="AH486" location="A125583296X" display="A125583296X" xr:uid="{1D807B5C-E3EF-4412-8DF3-6DD483BB7EDA}"/>
    <hyperlink ref="AH542" location="A125569256T" display="A125569256T" xr:uid="{5AC7112A-BEF3-4FB3-ABB8-308370EC3E61}"/>
    <hyperlink ref="AI430" location="A125549600V" display="A125549600V" xr:uid="{4EB3AED1-AFA2-4E21-82A7-269C61DCD1F7}"/>
    <hyperlink ref="AI486" location="A125577680C" display="A125577680C" xr:uid="{6B716CFF-76AB-4311-BD9D-883E5B7D8336}"/>
    <hyperlink ref="AI542" location="A125563640A" display="A125563640A" xr:uid="{4C69345C-5782-4B76-9B6A-60322C586573}"/>
    <hyperlink ref="AJ430" location="A125558024A" display="A125558024A" xr:uid="{4690E761-333C-4B49-A213-AFD3888E9B00}"/>
    <hyperlink ref="AJ486" location="A125586104X" display="A125586104X" xr:uid="{0AFCFF05-0195-4EE8-8E41-EFAF52237D95}"/>
    <hyperlink ref="AJ542" location="A125572064J" display="A125572064J" xr:uid="{E761CFA0-E979-4459-BFF3-D0BBF6F3A224}"/>
    <hyperlink ref="AK430" location="A125560832R" display="A125560832R" xr:uid="{52768F24-AC2F-4564-A9A6-48ADDCA7FFF6}"/>
    <hyperlink ref="AK486" location="A125588912J" display="A125588912J" xr:uid="{5D92C37A-4D45-4391-8166-FD3275B418FF}"/>
    <hyperlink ref="AK542" location="A125574872T" display="A125574872T" xr:uid="{04BD4A9D-AAAF-4236-8C63-B25290FA362B}"/>
    <hyperlink ref="AM430" location="A125552409F" display="A125552409F" xr:uid="{B29EC92A-F783-4089-8C36-EFEAC3F76CE2}"/>
    <hyperlink ref="AM486" location="A125580489R" display="A125580489R" xr:uid="{B696AD68-C5B4-4E20-A1EF-1E8CD6A3A1A1}"/>
    <hyperlink ref="AM542" location="A125566449J" display="A125566449J" xr:uid="{EB6CBACE-53B7-4D89-98EF-D978D4D5F73D}"/>
    <hyperlink ref="AL431" location="A125552344C" display="A125552344C" xr:uid="{729D8D7F-358B-4AE2-AEC0-5DD0EDF5E570}"/>
    <hyperlink ref="AL487" location="A125580424A" display="A125580424A" xr:uid="{ADABE95F-FCD2-4293-8F6A-189163656B98}"/>
    <hyperlink ref="AL543" location="A125566384F" display="A125566384F" xr:uid="{7B07BCB5-0C6E-4061-A528-C6D7171A1096}"/>
    <hyperlink ref="AH431" location="A125555152R" display="A125555152R" xr:uid="{C15481B3-AD47-4CD9-8D81-D75EB54961B8}"/>
    <hyperlink ref="AH487" location="A125583232L" display="A125583232L" xr:uid="{22DDE0D3-D0E5-4DA2-A6EF-85D6C46CB0CE}"/>
    <hyperlink ref="AH543" location="A125569192T" display="A125569192T" xr:uid="{BA65C494-AAA9-4D9E-BE48-FD181D080683}"/>
    <hyperlink ref="AI431" location="A125549536L" display="A125549536L" xr:uid="{3A9F507F-C02A-44FE-9EE5-5879AE04BEDC}"/>
    <hyperlink ref="AI487" location="A125577616K" display="A125577616K" xr:uid="{5E186EF9-9CD6-4252-819A-E15F5767277B}"/>
    <hyperlink ref="AI543" location="A125563576V" display="A125563576V" xr:uid="{183EBB1F-E33E-4704-BDF1-C5FCC16BBC70}"/>
    <hyperlink ref="AJ431" location="A125557960X" display="A125557960X" xr:uid="{B9A0891B-6F38-4F02-B2EA-B0DC5341E2E8}"/>
    <hyperlink ref="AJ487" location="A125586040X" display="A125586040X" xr:uid="{609D775C-D040-4B50-A87E-9E6FCCDBE7F6}"/>
    <hyperlink ref="AJ543" location="A125572000W" display="A125572000W" xr:uid="{6CA67AF8-188E-4B9F-AF4B-AC736C3DE362}"/>
    <hyperlink ref="AK431" location="A125560768J" display="A125560768J" xr:uid="{6478507B-E11F-42B3-A6EF-90BB2B1C56E4}"/>
    <hyperlink ref="AK487" location="A125588848A" display="A125588848A" xr:uid="{AE6B5B60-192B-402F-A4CE-1D695C132961}"/>
    <hyperlink ref="AK543" location="A125574808X" display="A125574808X" xr:uid="{1F9498DB-A43F-4BA4-8E30-6D4AAF9A3D10}"/>
    <hyperlink ref="AM431" location="A125552345F" display="A125552345F" xr:uid="{557CDCF9-73C8-43BE-B829-905E12E6BE93}"/>
    <hyperlink ref="AM487" location="A125580425C" display="A125580425C" xr:uid="{845AB727-6F52-402F-8EDF-6BA39B8E9E20}"/>
    <hyperlink ref="AM543" location="A125566385J" display="A125566385J" xr:uid="{6FD9B723-165A-4E3B-AACD-B520F132C707}"/>
    <hyperlink ref="AL432" location="A125552296W" display="A125552296W" xr:uid="{497D36D1-2F25-4A34-A5BB-D005C500C6DD}"/>
    <hyperlink ref="AL488" location="A125580376V" display="A125580376V" xr:uid="{41964117-9208-4C5F-9950-0A8AEBB0BD7B}"/>
    <hyperlink ref="AL544" location="A125566336L" display="A125566336L" xr:uid="{45CF33A8-F35E-4BB7-BB17-CC4206A7F576}"/>
    <hyperlink ref="AH432" location="A125555104W" display="A125555104W" xr:uid="{8A975975-D3DD-493C-A57B-8B1EDE8BEFBA}"/>
    <hyperlink ref="AH488" location="A125583184F" display="A125583184F" xr:uid="{071042D2-714B-4ACF-892E-1B23059F9E77}"/>
    <hyperlink ref="AH544" location="A125569144X" display="A125569144X" xr:uid="{D42E07FE-FB5D-4B1A-BC1B-9C25CED75EB9}"/>
    <hyperlink ref="AI432" location="A125549488F" display="A125549488F" xr:uid="{0802C202-A4C4-4D6A-9658-C9BFC6C4064F}"/>
    <hyperlink ref="AI488" location="A125577568C" display="A125577568C" xr:uid="{EB7B339B-E7EA-46FF-8DDF-209AA1739A12}"/>
    <hyperlink ref="AI544" location="A125563528A" display="A125563528A" xr:uid="{8CFAEDA6-4311-4F0C-BBFD-AD4EC35DF395}"/>
    <hyperlink ref="AJ432" location="A125557912F" display="A125557912F" xr:uid="{BE3815EA-9CED-456D-975B-453065383B99}"/>
    <hyperlink ref="AJ488" location="A125585992R" display="A125585992R" xr:uid="{C1F5A7BA-13FE-4C78-B8B6-876935C4E39A}"/>
    <hyperlink ref="AJ544" location="A125571952L" display="A125571952L" xr:uid="{5520EB53-F4B7-4D46-B190-F24742065CF2}"/>
    <hyperlink ref="AK432" location="A125560720W" display="A125560720W" xr:uid="{C688D126-5D95-4464-A30D-0B5EC288F522}"/>
    <hyperlink ref="AK488" location="A125588800R" display="A125588800R" xr:uid="{8FBC31D9-EF57-4003-8AF3-31C3BA5FFEFB}"/>
    <hyperlink ref="AK544" location="A125574760X" display="A125574760X" xr:uid="{3898BEAA-AEEC-412A-89B4-80BF651312BE}"/>
    <hyperlink ref="AM432" location="A125552297X" display="A125552297X" xr:uid="{B8E90294-3FD3-4ED5-B708-1CD64FF38DBC}"/>
    <hyperlink ref="AM488" location="A125580377W" display="A125580377W" xr:uid="{372A7427-8A2B-4186-B429-9EE367123560}"/>
    <hyperlink ref="AM544" location="A125566337R" display="A125566337R" xr:uid="{402B58A8-BC70-4A0A-A21E-C2649413EAEC}"/>
    <hyperlink ref="AL433" location="A125552456W" display="A125552456W" xr:uid="{9CCCCB66-D95F-462F-B7B1-84D716D17D59}"/>
    <hyperlink ref="AL489" location="A125580536V" display="A125580536V" xr:uid="{D1B2D687-78FB-4EBC-ABDE-58E3E6BC7369}"/>
    <hyperlink ref="AL545" location="A125566496X" display="A125566496X" xr:uid="{45E9A227-18FC-473E-8E71-9F8F83B868D6}"/>
    <hyperlink ref="AH433" location="A125555264J" display="A125555264J" xr:uid="{78F7995B-81D5-4A95-A69C-A914FFAEC595}"/>
    <hyperlink ref="AH489" location="A125583344F" display="A125583344F" xr:uid="{E2470AC1-E123-4BD7-A3CA-52FAE418CEEF}"/>
    <hyperlink ref="AH545" location="A125569304X" display="A125569304X" xr:uid="{6B2D9C1F-1AB7-4173-B2BA-5E95388DE14C}"/>
    <hyperlink ref="AI433" location="A125549648F" display="A125549648F" xr:uid="{750A3CBF-5321-4D6C-A601-CFA504EFE6FB}"/>
    <hyperlink ref="AI489" location="A125577728C" display="A125577728C" xr:uid="{69B4EBAA-562D-4D78-9924-D691945A75DC}"/>
    <hyperlink ref="AI545" location="A125563688L" display="A125563688L" xr:uid="{F35AC978-4219-4297-B071-E3CCA381C5C6}"/>
    <hyperlink ref="AJ433" location="A125558072V" display="A125558072V" xr:uid="{C12A9DDA-6485-4A43-B441-127DADF7C819}"/>
    <hyperlink ref="AJ489" location="A125586152T" display="A125586152T" xr:uid="{FD0BADBD-84C4-4FA8-80C1-03F630F3B2AE}"/>
    <hyperlink ref="AJ545" location="A125572112R" display="A125572112R" xr:uid="{5CC85702-71E7-4047-B98B-9591DD5A5B94}"/>
    <hyperlink ref="AK433" location="A125560880J" display="A125560880J" xr:uid="{AA6F5732-4A85-4724-B3EA-4211A1D1EEDD}"/>
    <hyperlink ref="AK489" location="A125588960A" display="A125588960A" xr:uid="{E19C3158-DD2B-4620-BBFD-E1CBEDEEA12A}"/>
    <hyperlink ref="AK545" location="A125574920X" display="A125574920X" xr:uid="{FE48ADAD-0CD3-4B50-96EB-7C48ACAF25AA}"/>
    <hyperlink ref="AM433" location="A125552457X" display="A125552457X" xr:uid="{3D56F8F0-6F8B-4C81-85F2-22304E45214F}"/>
    <hyperlink ref="AM489" location="A125580537W" display="A125580537W" xr:uid="{386B7199-0AAD-4365-B907-F02BBC160404}"/>
    <hyperlink ref="AM545" location="A125566497A" display="A125566497A" xr:uid="{0ECC871D-C1AF-4693-B732-856DE7F86811}"/>
    <hyperlink ref="AL435" location="A125552416C" display="A125552416C" xr:uid="{D3B4B37E-6297-45F9-89C0-893A77CF0595}"/>
    <hyperlink ref="AL491" location="A125580496L" display="A125580496L" xr:uid="{A50B2C8F-B45A-4A89-95A2-7C29E89B8B30}"/>
    <hyperlink ref="AL547" location="A125566456F" display="A125566456F" xr:uid="{05E8A12C-86DE-4EC7-A274-BDFB6BBEF060}"/>
    <hyperlink ref="AH435" location="A125555224R" display="A125555224R" xr:uid="{A2C08876-FEAE-4121-A7EC-A8ABF91358EF}"/>
    <hyperlink ref="AH491" location="A125583304L" display="A125583304L" xr:uid="{48DA7C81-86D8-4D91-A9AF-99C946357100}"/>
    <hyperlink ref="AH547" location="A125569264T" display="A125569264T" xr:uid="{3B799FF4-7A93-4E3E-9FF5-02EB54035C3F}"/>
    <hyperlink ref="AI435" location="A125549608L" display="A125549608L" xr:uid="{7F6AC69B-1C3B-4BE5-9320-AF8EBF631FF6}"/>
    <hyperlink ref="AI491" location="A125577688W" display="A125577688W" xr:uid="{8D26DFC4-242D-47B5-8F90-E701FEF55931}"/>
    <hyperlink ref="AI547" location="A125563648V" display="A125563648V" xr:uid="{0E4FC522-65C6-45BE-A9F5-4FA7EAA2EE30}"/>
    <hyperlink ref="AJ435" location="A125558032A" display="A125558032A" xr:uid="{7D069563-1D12-41FE-B45C-984D3C3F0291}"/>
    <hyperlink ref="AJ491" location="A125586112X" display="A125586112X" xr:uid="{C5B5C4BF-AE20-4440-B2CF-C4DD5BE8EC3C}"/>
    <hyperlink ref="AJ547" location="A125572072J" display="A125572072J" xr:uid="{D5A5C6DA-D388-45D3-835D-47520389164A}"/>
    <hyperlink ref="AK435" location="A125560840R" display="A125560840R" xr:uid="{A8D56643-F455-4E97-BFA6-F8A2BB6DDA6F}"/>
    <hyperlink ref="AK491" location="A125588920J" display="A125588920J" xr:uid="{F80A6CF3-C96E-4753-A181-28F5CE2F7AEC}"/>
    <hyperlink ref="AK547" location="A125574880T" display="A125574880T" xr:uid="{84EC95CC-A9DD-4F7B-AD54-0CA8C3A13A05}"/>
    <hyperlink ref="AM435" location="A125552417F" display="A125552417F" xr:uid="{DC36CFCF-3C6C-4903-A0BA-ABE7C5A60477}"/>
    <hyperlink ref="AM491" location="A125580497R" display="A125580497R" xr:uid="{BB931892-A34D-43C9-B47B-90BA9F6C3618}"/>
    <hyperlink ref="AM547" location="A125566457J" display="A125566457J" xr:uid="{2EA3C240-CDF0-44FF-B8DA-84FD24AC2D36}"/>
    <hyperlink ref="AL436" location="A125552424C" display="A125552424C" xr:uid="{06194E05-AF95-4157-B7F6-EA048F742E27}"/>
    <hyperlink ref="AL492" location="A125580504A" display="A125580504A" xr:uid="{B1B4930E-2AD2-4F62-B7F9-03FBED50D0AC}"/>
    <hyperlink ref="AL548" location="A125566464F" display="A125566464F" xr:uid="{0100F47D-EEC9-45E6-82D9-49B8B351EFD2}"/>
    <hyperlink ref="AH436" location="A125555232R" display="A125555232R" xr:uid="{563564FB-6A75-4E9B-903C-612F50F21C9B}"/>
    <hyperlink ref="AH492" location="A125583312L" display="A125583312L" xr:uid="{DB1AEAEE-FE58-454C-AEC9-4F523E4BB22E}"/>
    <hyperlink ref="AH548" location="A125569272T" display="A125569272T" xr:uid="{35B31A24-7CDB-4D10-9DF3-45A2EF28E1CA}"/>
    <hyperlink ref="AI436" location="A125549616L" display="A125549616L" xr:uid="{B75F7164-2024-4D4F-908C-220F69268A17}"/>
    <hyperlink ref="AI492" location="A125577696W" display="A125577696W" xr:uid="{9E9FF3AD-0527-4ED5-8892-5FB46D392F85}"/>
    <hyperlink ref="AI548" location="A125563656V" display="A125563656V" xr:uid="{1476BFA0-5F07-4D9C-A799-E48418852F39}"/>
    <hyperlink ref="AJ436" location="A125558040A" display="A125558040A" xr:uid="{0FED6BDD-BD7C-4E94-A62B-732C134F5F5A}"/>
    <hyperlink ref="AJ492" location="A125586120X" display="A125586120X" xr:uid="{F39557C9-AA09-4D60-AD83-2D9BAC0D0A90}"/>
    <hyperlink ref="AJ548" location="A125572080J" display="A125572080J" xr:uid="{EEDB80E4-3D87-4C52-923A-58F41D8BB9AC}"/>
    <hyperlink ref="AK436" location="A125560848J" display="A125560848J" xr:uid="{D6BF28B0-64EA-4E00-A191-DD7C7ABB4A17}"/>
    <hyperlink ref="AK492" location="A125588928A" display="A125588928A" xr:uid="{26308E66-F395-4BE3-BCA0-59A35B1ECD20}"/>
    <hyperlink ref="AK548" location="A125574888K" display="A125574888K" xr:uid="{56FC4A5A-7F6F-4131-8F90-CB8A3F03156A}"/>
    <hyperlink ref="AM436" location="A125552425F" display="A125552425F" xr:uid="{B591D3CD-30B2-497C-A75B-29D665DD5F3E}"/>
    <hyperlink ref="AM492" location="A125580505C" display="A125580505C" xr:uid="{2B6739EC-91DD-4282-B4E4-349FF391FE60}"/>
    <hyperlink ref="AM548" location="A125566465J" display="A125566465J" xr:uid="{9EF91AAA-C748-46C7-87A1-09F90AD51FB8}"/>
    <hyperlink ref="AL437" location="A125552528W" display="A125552528W" xr:uid="{284CA5C1-D6C9-4BF4-BF82-56C716D68E7C}"/>
    <hyperlink ref="AL493" location="A125580608V" display="A125580608V" xr:uid="{33E5D4E6-9F81-4211-A3B0-71A87362D749}"/>
    <hyperlink ref="AL549" location="A125566568X" display="A125566568X" xr:uid="{D566F361-8C04-480F-B364-D75F4C23C5E1}"/>
    <hyperlink ref="AH437" location="A125555336J" display="A125555336J" xr:uid="{EB487D6B-BD30-41D6-95AB-3EC2D42BBEF6}"/>
    <hyperlink ref="AH493" location="A125583416F" display="A125583416F" xr:uid="{BCB071B0-AF5F-488A-BC10-06C0F379EDE9}"/>
    <hyperlink ref="AH549" location="A125569376K" display="A125569376K" xr:uid="{453B5D2C-3E58-4150-BD6D-5F25494E516C}"/>
    <hyperlink ref="AI437" location="A125549720L" display="A125549720L" xr:uid="{A0F1F2EA-30F5-471A-B712-FF6F10421DD4}"/>
    <hyperlink ref="AI493" location="A125577800K" display="A125577800K" xr:uid="{B5FC8265-2898-49B9-BEE7-B137BB5D00AE}"/>
    <hyperlink ref="AI549" location="A125563760V" display="A125563760V" xr:uid="{7FC49084-3A6D-4FD2-A02C-70C2D37AC083}"/>
    <hyperlink ref="AJ437" location="A125558144V" display="A125558144V" xr:uid="{79A6E78A-62B0-4A43-8B6D-1F3A49753059}"/>
    <hyperlink ref="AJ493" location="A125586224T" display="A125586224T" xr:uid="{79903057-95E3-4B6D-B962-01DE11218FCF}"/>
    <hyperlink ref="AJ549" location="A125572184A" display="A125572184A" xr:uid="{17EA1876-2732-4A5B-BFB3-E360017F6E2A}"/>
    <hyperlink ref="AK437" location="A125560952J" display="A125560952J" xr:uid="{C6E3A583-E0DE-48AD-A965-2415FA06E98A}"/>
    <hyperlink ref="AK493" location="A125589032C" display="A125589032C" xr:uid="{CEE75A14-F76F-46DB-9F3F-81EBB2E68539}"/>
    <hyperlink ref="AK549" location="A125574992K" display="A125574992K" xr:uid="{D82E4028-B32A-43B4-A0AC-5179DF2D1808}"/>
    <hyperlink ref="AM437" location="A125552529X" display="A125552529X" xr:uid="{67D565A0-1712-42BA-98AA-7FD72CC4065B}"/>
    <hyperlink ref="AM493" location="A125580609W" display="A125580609W" xr:uid="{C64C00E3-BB49-4C90-A8A6-62D8AF8550D2}"/>
    <hyperlink ref="AM549" location="A125566569A" display="A125566569A" xr:uid="{B618C0E3-C5C2-4D22-8A29-68570D86B4D2}"/>
    <hyperlink ref="AR438" location="A125552568R" display="A125552568R" xr:uid="{CC5D0D93-1FC2-4FC1-84C0-513585F5CE86}"/>
    <hyperlink ref="AR494" location="A125580648L" display="A125580648L" xr:uid="{99D3DCA9-D78B-4CCB-AC84-D03714C09784}"/>
    <hyperlink ref="AR550" location="A125566608F" display="A125566608F" xr:uid="{B6366844-C6F6-4185-B4C5-E3145466F690}"/>
    <hyperlink ref="AN438" location="A125555376A" display="A125555376A" xr:uid="{B4C5059E-B65F-4A56-B514-189C07BF2887}"/>
    <hyperlink ref="AN494" location="A125583456X" display="A125583456X" xr:uid="{97C82F56-2AD6-4F6C-BEF6-D848C3109840}"/>
    <hyperlink ref="AN550" location="A125569416T" display="A125569416T" xr:uid="{F55B4460-468C-4C33-A632-8F6C89F96047}"/>
    <hyperlink ref="AO438" location="A125549760F" display="A125549760F" xr:uid="{1BCD245E-774B-49AD-9584-B3480F2D6363}"/>
    <hyperlink ref="AO494" location="A125577840C" display="A125577840C" xr:uid="{E161809E-3AC0-4B50-9541-EAA81BC29F6D}"/>
    <hyperlink ref="AO550" location="A125563800A" display="A125563800A" xr:uid="{EB80AB47-54CE-47BF-8499-8DD8D088D3A5}"/>
    <hyperlink ref="AP438" location="A125558184L" display="A125558184L" xr:uid="{23FA8395-BF8F-401F-ACC0-125FF26107DB}"/>
    <hyperlink ref="AP494" location="A125586264K" display="A125586264K" xr:uid="{ADF6423B-D7DA-465D-9B23-D5E33A409604}"/>
    <hyperlink ref="AP550" location="A125572224J" display="A125572224J" xr:uid="{630BD533-193C-4A84-B3EF-67988621EF6B}"/>
    <hyperlink ref="AQ438" location="A125560992A" display="A125560992A" xr:uid="{F93ED830-09ED-4D6F-B1F9-A18115628A85}"/>
    <hyperlink ref="AQ494" location="A125589072W" display="A125589072W" xr:uid="{C8877FB1-5F6D-4040-BE9E-AF8427D3348A}"/>
    <hyperlink ref="AQ550" location="A125575032V" display="A125575032V" xr:uid="{0CA1A3E1-C44A-476D-A55B-BAC90B10D6BC}"/>
    <hyperlink ref="AS438" location="A125552569T" display="A125552569T" xr:uid="{510FE2D5-0765-47B9-9237-1BE8430603ED}"/>
    <hyperlink ref="AS494" location="A125580649R" display="A125580649R" xr:uid="{0F8DB9E0-BB4A-4350-BE82-4F7CBCE53BCA}"/>
    <hyperlink ref="AS550" location="A125566609J" display="A125566609J" xr:uid="{E94DBD1B-34AB-4C95-A799-D490164B225E}"/>
    <hyperlink ref="AR394" location="A125552776J" display="A125552776J" xr:uid="{442092CA-D269-469E-AF04-563500CBF3BB}"/>
    <hyperlink ref="AR450" location="A125580856F" display="A125580856F" xr:uid="{576D04D9-8A12-4BD1-BF5D-03E3EC462D61}"/>
    <hyperlink ref="AR506" location="A125566816X" display="A125566816X" xr:uid="{EF48673F-E9E8-4D95-BFCC-E82645B17A58}"/>
    <hyperlink ref="AN394" location="A125555584V" display="A125555584V" xr:uid="{D8267BA0-E5DA-46CB-A071-CF7A81DD4856}"/>
    <hyperlink ref="AN450" location="A125583664T" display="A125583664T" xr:uid="{B6A1886F-74BC-40E6-8788-64995B313943}"/>
    <hyperlink ref="AN506" location="A125569624K" display="A125569624K" xr:uid="{FCAB8EDF-607C-4426-A59B-E61B8985644D}"/>
    <hyperlink ref="AO394" location="A125549968T" display="A125549968T" xr:uid="{5253689D-2A38-4C6B-83BE-7D40C42F29DD}"/>
    <hyperlink ref="AO450" location="A125578048T" display="A125578048T" xr:uid="{4164E391-CA89-49DB-8F91-8DDA838CFBA4}"/>
    <hyperlink ref="AO506" location="A125564008R" display="A125564008R" xr:uid="{B82DC41B-1DB0-40D7-BBBB-F6A32A0C8420}"/>
    <hyperlink ref="AP394" location="A125558392F" display="A125558392F" xr:uid="{77CDF75B-D42A-462C-921C-C6F7769E5954}"/>
    <hyperlink ref="AP450" location="A125586472C" display="A125586472C" xr:uid="{013EF34F-DACF-495E-83D4-054695C6939E}"/>
    <hyperlink ref="AP506" location="A125572432A" display="A125572432A" xr:uid="{4DB2E639-A2F1-4A83-B987-82BC658AB95F}"/>
    <hyperlink ref="AQ394" location="A125561200K" display="A125561200K" xr:uid="{C39F7510-F2BB-4E75-B8E6-0FD23F0B6068}"/>
    <hyperlink ref="AQ450" location="A125589280R" display="A125589280R" xr:uid="{8FD47C55-E473-4013-A032-B2E39308CBBB}"/>
    <hyperlink ref="AQ506" location="A125575240L" display="A125575240L" xr:uid="{A0D8317B-38AB-4C2A-AA52-B68CD6A9A56A}"/>
    <hyperlink ref="AS394" location="A125552777K" display="A125552777K" xr:uid="{7B9025C0-36A9-4661-B3FD-A1D01340D27A}"/>
    <hyperlink ref="AS450" location="A125580857J" display="A125580857J" xr:uid="{A5C4ADA0-F548-4D54-8FFE-27735F0331E5}"/>
    <hyperlink ref="AS506" location="A125566817A" display="A125566817A" xr:uid="{28A19876-C400-4172-9397-A22EC3C2074C}"/>
    <hyperlink ref="AR395" location="A125552664R" display="A125552664R" xr:uid="{7D4FB868-2085-491B-9859-858BA6002E55}"/>
    <hyperlink ref="AR451" location="A125580744L" display="A125580744L" xr:uid="{FF89AA19-1ED0-4112-83C4-8756FB3EB6BF}"/>
    <hyperlink ref="AR507" location="A125566704F" display="A125566704F" xr:uid="{F73340F9-14DE-4CF1-A7B0-1C78E75B7D2A}"/>
    <hyperlink ref="AN395" location="A125555472A" display="A125555472A" xr:uid="{D0B14998-797C-47DF-B62C-03DCA8DC031D}"/>
    <hyperlink ref="AN451" location="A125583552X" display="A125583552X" xr:uid="{04FA8143-3830-4DB9-95A0-004161DBA844}"/>
    <hyperlink ref="AN507" location="A125569512T" display="A125569512T" xr:uid="{92B59777-C542-4866-997D-E1331D1EC7B6}"/>
    <hyperlink ref="AO395" location="A125549856X" display="A125549856X" xr:uid="{7AC722AE-5CE4-4DD1-B5FD-B9E54D8D6530}"/>
    <hyperlink ref="AO451" location="A125577936W" display="A125577936W" xr:uid="{C9FDC3B2-CCE8-43C1-BD69-9B1DD3FD1F3A}"/>
    <hyperlink ref="AO507" location="A125563896F" display="A125563896F" xr:uid="{D7A3C371-BA64-4CAF-8D02-26A8271906BE}"/>
    <hyperlink ref="AP395" location="A125558280L" display="A125558280L" xr:uid="{ABD209C9-3EC3-43C9-8756-FEBE4B0871AD}"/>
    <hyperlink ref="AP451" location="A125586360K" display="A125586360K" xr:uid="{7A7A5797-FBC4-4D89-A3F0-0D6757BBBDBB}"/>
    <hyperlink ref="AP507" location="A125572320J" display="A125572320J" xr:uid="{DE42CA65-9460-4DAA-BFE0-1D6877C4989D}"/>
    <hyperlink ref="AQ395" location="A125561088W" display="A125561088W" xr:uid="{09473076-7ABB-47D9-82AC-D128864AF297}"/>
    <hyperlink ref="AQ451" location="A125589168R" display="A125589168R" xr:uid="{8C6C4EBA-E93F-4BBE-9DA2-3CF9457EFD6A}"/>
    <hyperlink ref="AQ507" location="A125575128L" display="A125575128L" xr:uid="{FDAD44B1-A373-4FDB-8083-AE9B89438D5E}"/>
    <hyperlink ref="AS395" location="A125552665T" display="A125552665T" xr:uid="{61A882B1-AE71-4FB4-B161-2D9883E8F141}"/>
    <hyperlink ref="AS451" location="A125580745R" display="A125580745R" xr:uid="{2D2238D2-B307-465A-953A-5BC6499E37CB}"/>
    <hyperlink ref="AS507" location="A125566705J" display="A125566705J" xr:uid="{AB6D5E7A-0962-4DFA-AE84-72278874520B}"/>
    <hyperlink ref="AR396" location="A125552784J" display="A125552784J" xr:uid="{23457DD6-6634-492D-AFFD-4577D6D71020}"/>
    <hyperlink ref="AR452" location="A125580864F" display="A125580864F" xr:uid="{6B6C14BE-2E74-4EC0-8534-23DD16BBFFBB}"/>
    <hyperlink ref="AR508" location="A125566824X" display="A125566824X" xr:uid="{A33DC96D-7B9B-442A-928A-DB873B489717}"/>
    <hyperlink ref="AN396" location="A125555592V" display="A125555592V" xr:uid="{F6C7A423-1596-4875-88CF-7BD7380016CC}"/>
    <hyperlink ref="AN452" location="A125583672T" display="A125583672T" xr:uid="{071D6A27-27CF-4F60-82BC-8901F89EA917}"/>
    <hyperlink ref="AN508" location="A125569632K" display="A125569632K" xr:uid="{DD972B44-3118-4938-B9E8-0DE3ED344A5C}"/>
    <hyperlink ref="AO396" location="A125549976T" display="A125549976T" xr:uid="{D2D021BC-579D-4721-A8BC-68773B23C490}"/>
    <hyperlink ref="AO452" location="A125578056T" display="A125578056T" xr:uid="{625695EE-7E14-483F-A99B-EC4CCAD9C539}"/>
    <hyperlink ref="AO508" location="A125564016R" display="A125564016R" xr:uid="{F8815D72-66F2-4BE5-8272-4F79F8988602}"/>
    <hyperlink ref="AP396" location="A125558400V" display="A125558400V" xr:uid="{6752B626-389A-4422-B4CA-930D12A8FAFA}"/>
    <hyperlink ref="AP452" location="A125586480C" display="A125586480C" xr:uid="{1A98444F-93EF-4136-9101-84F205B06A7D}"/>
    <hyperlink ref="AP508" location="A125572440A" display="A125572440A" xr:uid="{B44CF0E9-7F3A-4B95-ADFA-3E58838822EE}"/>
    <hyperlink ref="AQ396" location="A125561208C" display="A125561208C" xr:uid="{513CE434-97EE-48DA-ADEA-C5BCB8EA031C}"/>
    <hyperlink ref="AQ452" location="A125589288J" display="A125589288J" xr:uid="{B6A44061-56C5-4D88-A496-61B2ECD88A7E}"/>
    <hyperlink ref="AQ508" location="A125575248F" display="A125575248F" xr:uid="{14369F56-B9BE-4613-85A7-D7CFC3FC62AC}"/>
    <hyperlink ref="AS396" location="A125552785K" display="A125552785K" xr:uid="{2FFD0842-FF3F-48E1-8E07-DB95D5EDDF4E}"/>
    <hyperlink ref="AS452" location="A125580865J" display="A125580865J" xr:uid="{2B64475B-28FA-44EE-9946-5C319075E9A6}"/>
    <hyperlink ref="AS508" location="A125566825A" display="A125566825A" xr:uid="{8F07329E-0E2C-444D-B7EA-3F0472A82037}"/>
    <hyperlink ref="AR397" location="A125552792J" display="A125552792J" xr:uid="{C8276C4E-7E23-4597-B71F-E44FEE0E0B33}"/>
    <hyperlink ref="AR453" location="A125580872F" display="A125580872F" xr:uid="{484DA4DD-E2C9-443F-A1EB-3CC8E6DCA091}"/>
    <hyperlink ref="AR509" location="A125566832X" display="A125566832X" xr:uid="{1D0DACA4-98CD-4FF4-ADFB-B6362513C78F}"/>
    <hyperlink ref="AN397" location="A125555600J" display="A125555600J" xr:uid="{4F1562FE-9EBC-4CFE-95E8-1303D23D1C53}"/>
    <hyperlink ref="AN453" location="A125583680T" display="A125583680T" xr:uid="{1BB865BC-34EF-4D47-8532-D53C9689D6B5}"/>
    <hyperlink ref="AN509" location="A125569640K" display="A125569640K" xr:uid="{7D747A22-A8F4-4B67-A4D7-FF621585D464}"/>
    <hyperlink ref="AO397" location="A125549984T" display="A125549984T" xr:uid="{7B30E50F-8F69-415E-B9AF-0D07FFF0D7F4}"/>
    <hyperlink ref="AO453" location="A125578064T" display="A125578064T" xr:uid="{192321D6-A6DC-4989-BFC9-3E33BC4BFF0C}"/>
    <hyperlink ref="AO509" location="A125564024R" display="A125564024R" xr:uid="{8A3C74E9-E3DE-45DA-9A56-7EF499215279}"/>
    <hyperlink ref="AP397" location="A125558408L" display="A125558408L" xr:uid="{98E5BE1D-1611-43CE-8220-1F950FB62FF0}"/>
    <hyperlink ref="AP453" location="A125586488W" display="A125586488W" xr:uid="{20C9DBB7-3029-4E4E-AD0F-FAFA216366C9}"/>
    <hyperlink ref="AP509" location="A125572448V" display="A125572448V" xr:uid="{9A3D4A5B-2DCD-4685-8577-6130DA591573}"/>
    <hyperlink ref="AQ397" location="A125561216C" display="A125561216C" xr:uid="{7A815E5B-9D50-4068-A256-19797D7B2F54}"/>
    <hyperlink ref="AQ453" location="A125589296J" display="A125589296J" xr:uid="{62F5CF50-7026-481B-9A96-18B97EBCD58F}"/>
    <hyperlink ref="AQ509" location="A125575256F" display="A125575256F" xr:uid="{200B3EF5-21BF-4C22-B56B-15C04D721870}"/>
    <hyperlink ref="AS397" location="A125552793K" display="A125552793K" xr:uid="{0CB16F27-5970-49DA-84C4-99BB0D2673D7}"/>
    <hyperlink ref="AS453" location="A125580873J" display="A125580873J" xr:uid="{FD35406E-98BD-4659-BC15-6EA2597F2FA5}"/>
    <hyperlink ref="AS509" location="A125566833A" display="A125566833A" xr:uid="{70943DA4-31DD-4F86-833F-A2369B7D8C26}"/>
    <hyperlink ref="AR398" location="A125552672R" display="A125552672R" xr:uid="{B025DC63-C008-492B-9858-FD15CCFDE5EC}"/>
    <hyperlink ref="AR454" location="A125580752L" display="A125580752L" xr:uid="{8E3A9980-A1B6-4FC5-8833-8D044543E81F}"/>
    <hyperlink ref="AR510" location="A125566712F" display="A125566712F" xr:uid="{7DD87459-3C9D-4EF3-BE17-5379A722A1BF}"/>
    <hyperlink ref="AN398" location="A125555480A" display="A125555480A" xr:uid="{07A3683C-37DE-41BC-94F7-1E7B26DD0DC8}"/>
    <hyperlink ref="AN454" location="A125583560X" display="A125583560X" xr:uid="{F85E4F7E-2EB4-41E3-955B-58F217039E59}"/>
    <hyperlink ref="AN510" location="A125569520T" display="A125569520T" xr:uid="{A0113883-B5D9-4D05-9FA8-BC4FF6264EAF}"/>
    <hyperlink ref="AO398" location="A125549864X" display="A125549864X" xr:uid="{3A8D62A0-EA50-44B8-9302-FF2D3D080D4D}"/>
    <hyperlink ref="AO454" location="A125577944W" display="A125577944W" xr:uid="{ADE08434-ADEF-40FD-ACDD-F4A56CA12029}"/>
    <hyperlink ref="AO510" location="A125563904V" display="A125563904V" xr:uid="{7EBB6855-4152-4D85-8A68-3072006BCBCC}"/>
    <hyperlink ref="AP398" location="A125558288F" display="A125558288F" xr:uid="{9BF6D030-24FE-4C59-84D5-CA58BE3AF1AB}"/>
    <hyperlink ref="AP454" location="A125586368C" display="A125586368C" xr:uid="{C585DC84-FF21-4BD2-88B5-D10F8F3FDA49}"/>
    <hyperlink ref="AP510" location="A125572328A" display="A125572328A" xr:uid="{16F8A65E-EA76-4BBC-8922-5CE65554FF1C}"/>
    <hyperlink ref="AQ398" location="A125561096W" display="A125561096W" xr:uid="{BDED4C28-3A50-4D49-8035-7365F696A5C5}"/>
    <hyperlink ref="AQ454" location="A125589176R" display="A125589176R" xr:uid="{DB2A3361-11D2-419F-BA6D-B062F471984F}"/>
    <hyperlink ref="AQ510" location="A125575136L" display="A125575136L" xr:uid="{FF618217-D5EB-4DC4-B0D1-75A5FE6ECE71}"/>
    <hyperlink ref="AS398" location="A125552673T" display="A125552673T" xr:uid="{0E2DC3DB-DBBD-4226-8C98-8D32487AB829}"/>
    <hyperlink ref="AS454" location="A125580753R" display="A125580753R" xr:uid="{6619DCFD-6CD6-4400-BA31-9C640BF2E144}"/>
    <hyperlink ref="AS510" location="A125566713J" display="A125566713J" xr:uid="{F148937A-4B99-4FAA-B9C9-7DE02E740F03}"/>
    <hyperlink ref="AR399" location="A125552680R" display="A125552680R" xr:uid="{C4DBC84A-3BF6-45DF-90BF-FD9AC2CFE6DB}"/>
    <hyperlink ref="AR455" location="A125580760L" display="A125580760L" xr:uid="{F2D540D7-A6E5-48CD-A16B-CE6018A78DA6}"/>
    <hyperlink ref="AR511" location="A125566720F" display="A125566720F" xr:uid="{D2EBACEE-B329-4D1F-BC5E-B62B7C08259D}"/>
    <hyperlink ref="AN399" location="A125555488V" display="A125555488V" xr:uid="{731E2B17-5B4A-4D77-919D-A3C771150D32}"/>
    <hyperlink ref="AN455" location="A125583568T" display="A125583568T" xr:uid="{0FCB543C-DCF1-4D5C-B8B3-901D737DD113}"/>
    <hyperlink ref="AN511" location="A125569528K" display="A125569528K" xr:uid="{83BFFB7D-D9C2-4F39-AE2A-99C825E023E8}"/>
    <hyperlink ref="AO399" location="A125549872X" display="A125549872X" xr:uid="{44FEEC73-CFE7-43FE-82F5-CC4FA4F71995}"/>
    <hyperlink ref="AO455" location="A125577952W" display="A125577952W" xr:uid="{3013E5ED-44CF-4F48-AF7F-224A796BF74F}"/>
    <hyperlink ref="AO511" location="A125563912V" display="A125563912V" xr:uid="{3E82784D-8AC6-44A9-ABBF-FD3C3792C852}"/>
    <hyperlink ref="AP399" location="A125558296F" display="A125558296F" xr:uid="{0B5F874C-09ED-4FB2-8845-D9EA2D5634B6}"/>
    <hyperlink ref="AP455" location="A125586376C" display="A125586376C" xr:uid="{43A56B35-7392-4C95-9013-F1918648BA73}"/>
    <hyperlink ref="AP511" location="A125572336A" display="A125572336A" xr:uid="{826AB92F-3B54-4897-A789-0DA9171336FC}"/>
    <hyperlink ref="AQ399" location="A125561104K" display="A125561104K" xr:uid="{A359239B-05B4-4DF8-9C4C-48C51DE807C8}"/>
    <hyperlink ref="AQ455" location="A125589184R" display="A125589184R" xr:uid="{CDB9892A-343B-4F0E-9D5C-1FBD82D6F997}"/>
    <hyperlink ref="AQ511" location="A125575144L" display="A125575144L" xr:uid="{0CF4B26B-98FF-41A8-97F9-A416EF67605A}"/>
    <hyperlink ref="AS399" location="A125552681T" display="A125552681T" xr:uid="{D4D50EF2-CDDF-4191-8E55-797CD745B29A}"/>
    <hyperlink ref="AS455" location="A125580761R" display="A125580761R" xr:uid="{37B20CDE-385A-44E7-A3A6-3A04020D034E}"/>
    <hyperlink ref="AS511" location="A125566721J" display="A125566721J" xr:uid="{A6C7235A-ED4A-4A50-A4A6-126782F52705}"/>
    <hyperlink ref="AR400" location="A125552744R" display="A125552744R" xr:uid="{440114E3-CD36-48E7-84F8-ED099FB40C13}"/>
    <hyperlink ref="AR456" location="A125580824L" display="A125580824L" xr:uid="{DDD8EA8E-FDF7-4BF4-B482-777B44296C2E}"/>
    <hyperlink ref="AR512" location="A125566784T" display="A125566784T" xr:uid="{634AA81F-D69C-485C-97F2-0A0F285E5ED0}"/>
    <hyperlink ref="AN400" location="A125555552A" display="A125555552A" xr:uid="{CCC637B4-B3F9-4574-BC4E-BA1E20530ECE}"/>
    <hyperlink ref="AN456" location="A125583632X" display="A125583632X" xr:uid="{56F73397-4CD9-48D3-8337-8606341C92E4}"/>
    <hyperlink ref="AN512" location="A125569592C" display="A125569592C" xr:uid="{F88B3E41-6F31-49B2-929D-B1479EA47912}"/>
    <hyperlink ref="AO400" location="A125549936X" display="A125549936X" xr:uid="{03A85F25-0924-4903-88A7-D7FE541555D4}"/>
    <hyperlink ref="AO456" location="A125578016X" display="A125578016X" xr:uid="{5078703B-89A8-43CD-8F00-5319E3D088FF}"/>
    <hyperlink ref="AO512" location="A125563976F" display="A125563976F" xr:uid="{ACFF1476-7772-4BEF-AF33-649669811F04}"/>
    <hyperlink ref="AP400" location="A125558360L" display="A125558360L" xr:uid="{6A053D82-D31A-484E-879E-B16542C9C1EA}"/>
    <hyperlink ref="AP456" location="A125586440K" display="A125586440K" xr:uid="{2ED4A2E1-CECE-44AC-9296-DE11F37C5ADD}"/>
    <hyperlink ref="AP512" location="A125572400J" display="A125572400J" xr:uid="{AE91367E-A138-4B79-90D2-2B4BE72AB713}"/>
    <hyperlink ref="AQ400" location="A125561168W" display="A125561168W" xr:uid="{01294A2A-F88A-48FF-9C97-07C3DD307696}"/>
    <hyperlink ref="AQ456" location="A125589248R" display="A125589248R" xr:uid="{79BB12E2-BDB2-46BA-A2AD-060BFBCCE56B}"/>
    <hyperlink ref="AQ512" location="A125575208L" display="A125575208L" xr:uid="{CF7D2BD2-5D2D-4674-AA7A-8337E59C020E}"/>
    <hyperlink ref="AS400" location="A125552745T" display="A125552745T" xr:uid="{A069E506-3DFA-4161-980A-69B5A88E7775}"/>
    <hyperlink ref="AS456" location="A125580825R" display="A125580825R" xr:uid="{D53F3A79-5C26-4748-A62D-8A8D07ABC2E0}"/>
    <hyperlink ref="AS512" location="A125566785V" display="A125566785V" xr:uid="{2A478D12-DB0F-428A-AD9A-C5C14B49F1D1}"/>
    <hyperlink ref="AR401" location="A125552616W" display="A125552616W" xr:uid="{50452F03-8625-4394-AECE-21EDDC9A9F55}"/>
    <hyperlink ref="AR457" location="A125580696F" display="A125580696F" xr:uid="{1EAAC152-39A4-4CBE-A34B-95CAE8FAC9BF}"/>
    <hyperlink ref="AR513" location="A125566656X" display="A125566656X" xr:uid="{DCBF2BDE-8920-4E8A-B35C-261B8F8A5045}"/>
    <hyperlink ref="AN401" location="A125555424J" display="A125555424J" xr:uid="{95506A39-BC95-4CFD-97BE-4F724FE1BB9E}"/>
    <hyperlink ref="AN457" location="A125583504F" display="A125583504F" xr:uid="{9A5BE441-A035-4524-B122-73598A9E082F}"/>
    <hyperlink ref="AN513" location="A125569464K" display="A125569464K" xr:uid="{301A3319-2F14-40D8-81D8-A1B8E36831A9}"/>
    <hyperlink ref="AO401" location="A125549808F" display="A125549808F" xr:uid="{76F45656-02B7-4568-AA50-7F5A7954AB20}"/>
    <hyperlink ref="AO457" location="A125577888R" display="A125577888R" xr:uid="{1D3A15A6-E4C3-482D-A8B1-34D0AABEC81F}"/>
    <hyperlink ref="AO513" location="A125563848L" display="A125563848L" xr:uid="{8FFABD35-6146-4458-82CE-F0FAE89DDDEC}"/>
    <hyperlink ref="AP401" location="A125558232V" display="A125558232V" xr:uid="{ABA95A45-ECDE-4AE0-994B-382A1492DE2C}"/>
    <hyperlink ref="AP457" location="A125586312T" display="A125586312T" xr:uid="{FDE15912-B70C-49C0-B8D4-1F00173D32F7}"/>
    <hyperlink ref="AP513" location="A125572272A" display="A125572272A" xr:uid="{A66E8F8B-88A1-4ACC-B118-709417CED53C}"/>
    <hyperlink ref="AQ401" location="A125561040K" display="A125561040K" xr:uid="{E6AE218C-DF22-4508-9A8F-C8DBDAF18B18}"/>
    <hyperlink ref="AQ457" location="A125589120C" display="A125589120C" xr:uid="{0F0709BB-CF66-4C6D-BA79-247614DF8546}"/>
    <hyperlink ref="AQ513" location="A125575080L" display="A125575080L" xr:uid="{62B6C1B4-BE38-410D-8CB5-0A984A788C8E}"/>
    <hyperlink ref="AS401" location="A125552617X" display="A125552617X" xr:uid="{844467C2-AC33-4C48-AD7F-878E7B0DF7D0}"/>
    <hyperlink ref="AS457" location="A125580697J" display="A125580697J" xr:uid="{76C9A62C-4659-48CF-82F6-D0D454D9FCD9}"/>
    <hyperlink ref="AS513" location="A125566657A" display="A125566657A" xr:uid="{7EAE2853-6F23-477A-B7C2-FA4FC41CE7CE}"/>
    <hyperlink ref="AR402" location="A125552800W" display="A125552800W" xr:uid="{648DFEF0-BAF2-4A42-934D-468D751C759A}"/>
    <hyperlink ref="AR458" location="A125580880F" display="A125580880F" xr:uid="{B2E79145-6DDA-44D3-B851-9EE13981DF9F}"/>
    <hyperlink ref="AR514" location="A125566840X" display="A125566840X" xr:uid="{872A74E8-19B5-405C-8A2D-52903AF83598}"/>
    <hyperlink ref="AN402" location="A125555608A" display="A125555608A" xr:uid="{B1BE481A-8852-4BF1-997E-444FD2C050CC}"/>
    <hyperlink ref="AN458" location="A125583688K" display="A125583688K" xr:uid="{146A0823-2C79-4FC2-B000-DBC35456EE6C}"/>
    <hyperlink ref="AN514" location="A125569648C" display="A125569648C" xr:uid="{F74AF33B-EF1A-4B2A-90FD-7480E1CD43E6}"/>
    <hyperlink ref="AO402" location="A125549992T" display="A125549992T" xr:uid="{AFDA3A99-5168-4365-8819-AA7B09DAF8FF}"/>
    <hyperlink ref="AO458" location="A125578072T" display="A125578072T" xr:uid="{EA52587B-ACA7-421B-A28E-480C79D1D9E5}"/>
    <hyperlink ref="AO514" location="A125564032R" display="A125564032R" xr:uid="{6CA871FC-7959-48CE-B2A4-E637EE31B9BE}"/>
    <hyperlink ref="AP402" location="A125558416L" display="A125558416L" xr:uid="{508B4895-0593-41AD-99EF-87A8DC1ED705}"/>
    <hyperlink ref="AP458" location="A125586496W" display="A125586496W" xr:uid="{4F597708-12C9-48E8-8610-5B80415BB430}"/>
    <hyperlink ref="AP514" location="A125572456V" display="A125572456V" xr:uid="{2E39C1BD-049D-4DB8-B856-FC5EE1371ED9}"/>
    <hyperlink ref="AQ402" location="A125561224C" display="A125561224C" xr:uid="{CA01B85C-41C8-4CEC-AA51-B817B4665F48}"/>
    <hyperlink ref="AQ458" location="A125589304W" display="A125589304W" xr:uid="{6F6DE179-3541-42AD-A0E9-5C22558F9605}"/>
    <hyperlink ref="AQ514" location="A125575264F" display="A125575264F" xr:uid="{D4835C97-CE35-4FAC-8336-C105C155F5A4}"/>
    <hyperlink ref="AS402" location="A125552801X" display="A125552801X" xr:uid="{1955D43A-97FC-4301-BE58-CA77FE1A45D7}"/>
    <hyperlink ref="AS458" location="A125580881J" display="A125580881J" xr:uid="{BCBEA619-A2CE-43B0-A1E3-E93150EE6326}"/>
    <hyperlink ref="AS514" location="A125566841A" display="A125566841A" xr:uid="{701D379C-FE7F-4D05-BE54-079CF5D66938}"/>
    <hyperlink ref="AR404" location="A125552688J" display="A125552688J" xr:uid="{855807E1-EA1D-4C3A-951C-E65EB7E60BCF}"/>
    <hyperlink ref="AR460" location="A125580768F" display="A125580768F" xr:uid="{005D1DF5-1FF2-493D-90D7-88A433808CD2}"/>
    <hyperlink ref="AR516" location="A125566728X" display="A125566728X" xr:uid="{D6293404-3419-4D04-9668-38FCDAE912C4}"/>
    <hyperlink ref="AN404" location="A125555496V" display="A125555496V" xr:uid="{4AC1BF1B-6457-4BE3-B8D2-EB29D54938BE}"/>
    <hyperlink ref="AN460" location="A125583576T" display="A125583576T" xr:uid="{5AC2071A-F67B-4024-8DA0-5E97F0B5FA4D}"/>
    <hyperlink ref="AN516" location="A125569536K" display="A125569536K" xr:uid="{AE82ED66-4AD0-4F0F-9F97-A38618A68C7F}"/>
    <hyperlink ref="AO404" location="A125549880X" display="A125549880X" xr:uid="{57700F09-2C40-48EA-82C4-57FA3C39E533}"/>
    <hyperlink ref="AO460" location="A125577960W" display="A125577960W" xr:uid="{6D658554-339B-498B-854E-0D1FB4228C71}"/>
    <hyperlink ref="AO516" location="A125563920V" display="A125563920V" xr:uid="{0DC1ACF2-16AF-4CF2-AF88-5AE7784C0FD1}"/>
    <hyperlink ref="AP404" location="A125558304V" display="A125558304V" xr:uid="{3501710B-B952-427A-9D69-7BE92C038784}"/>
    <hyperlink ref="AP460" location="A125586384C" display="A125586384C" xr:uid="{F5E46BD5-40C7-478F-9AE1-66D8267A2BD2}"/>
    <hyperlink ref="AP516" location="A125572344A" display="A125572344A" xr:uid="{6A773999-57F1-40C4-B8C7-AF96AB3CC56B}"/>
    <hyperlink ref="AQ404" location="A125561112K" display="A125561112K" xr:uid="{CDF81C5D-FCD4-401D-BE18-D95EE54368DB}"/>
    <hyperlink ref="AQ460" location="A125589192R" display="A125589192R" xr:uid="{A4549064-3C14-40CC-9D2C-AD23E25E14C5}"/>
    <hyperlink ref="AQ516" location="A125575152L" display="A125575152L" xr:uid="{52CEA560-0AA5-42C0-9892-42764A0B452C}"/>
    <hyperlink ref="AS404" location="A125552689K" display="A125552689K" xr:uid="{C8095266-6C72-44A9-BFD5-0FB8D7D68CC3}"/>
    <hyperlink ref="AS460" location="A125580769J" display="A125580769J" xr:uid="{E83F21F7-AE59-436F-8EE9-C4935A869630}"/>
    <hyperlink ref="AS516" location="A125566729A" display="A125566729A" xr:uid="{1ADA0856-66B9-4E0E-A140-430A6F84A7FA}"/>
    <hyperlink ref="AR405" location="A125552576R" display="A125552576R" xr:uid="{28062FD4-EE9C-4918-BDC1-6A5DDFFDA82A}"/>
    <hyperlink ref="AR461" location="A125580656L" display="A125580656L" xr:uid="{1848E09D-49CE-4687-AE4A-196DA2A39775}"/>
    <hyperlink ref="AR517" location="A125566616F" display="A125566616F" xr:uid="{5FA654C0-7A5A-4992-AD53-80DCF705BEA3}"/>
    <hyperlink ref="AN405" location="A125555384A" display="A125555384A" xr:uid="{B3762462-2AE3-40DA-BD33-B9459B030A2B}"/>
    <hyperlink ref="AN461" location="A125583464X" display="A125583464X" xr:uid="{E3CCFB20-6A2B-4410-8D22-8DEAE55D96BB}"/>
    <hyperlink ref="AN517" location="A125569424T" display="A125569424T" xr:uid="{0D00C968-30D2-40FD-9A7A-0966D4078116}"/>
    <hyperlink ref="AO405" location="A125549768X" display="A125549768X" xr:uid="{31CA4332-2232-4EDA-BA25-ADE2BEA594C4}"/>
    <hyperlink ref="AO461" location="A125577848W" display="A125577848W" xr:uid="{9FB31411-50E4-4CE0-B94A-D329A63D298D}"/>
    <hyperlink ref="AO517" location="A125563808V" display="A125563808V" xr:uid="{9D413510-A29D-4768-B0AD-BBC606514542}"/>
    <hyperlink ref="AP405" location="A125558192L" display="A125558192L" xr:uid="{2D299557-9A42-4741-82F1-604AFAA5EB0B}"/>
    <hyperlink ref="AP461" location="A125586272K" display="A125586272K" xr:uid="{F59103C1-B9A7-444B-99CB-26788658385D}"/>
    <hyperlink ref="AP517" location="A125572232J" display="A125572232J" xr:uid="{E00CEDE6-ACF7-4768-A488-1727B97DF2A7}"/>
    <hyperlink ref="AQ405" location="A125561000T" display="A125561000T" xr:uid="{E4ECEA67-9D56-4129-883D-73B7373AB01B}"/>
    <hyperlink ref="AQ461" location="A125589080W" display="A125589080W" xr:uid="{CAB80FC1-5EFC-4CFA-AC7D-D447D8EEBA20}"/>
    <hyperlink ref="AQ517" location="A125575040V" display="A125575040V" xr:uid="{DCD46C0E-2739-4E76-8A1A-9C913FB1042D}"/>
    <hyperlink ref="AS405" location="A125552577T" display="A125552577T" xr:uid="{55473534-0C55-4967-BB65-5E30120E40EA}"/>
    <hyperlink ref="AS461" location="A125580657R" display="A125580657R" xr:uid="{8842FFC4-C38E-416C-8E55-ABA6603A1FCB}"/>
    <hyperlink ref="AS517" location="A125566617J" display="A125566617J" xr:uid="{7F6BC184-0E54-4127-87FB-286E6BE61876}"/>
    <hyperlink ref="AR406" location="A125552696J" display="A125552696J" xr:uid="{295261F0-BF24-43E3-A38F-3424317D70B2}"/>
    <hyperlink ref="AR462" location="A125580776F" display="A125580776F" xr:uid="{6C6C94D1-0377-4B11-B33F-3BE3E53865CA}"/>
    <hyperlink ref="AR518" location="A125566736X" display="A125566736X" xr:uid="{EDDC39D0-A97E-447A-BB0A-80808EBBFAA4}"/>
    <hyperlink ref="AN406" location="A125555504J" display="A125555504J" xr:uid="{D7CDF614-0774-4DC6-BDA4-CA408E55A1E7}"/>
    <hyperlink ref="AN462" location="A125583584T" display="A125583584T" xr:uid="{5E47E5E8-620C-4937-A95A-5106B33E0F85}"/>
    <hyperlink ref="AN518" location="A125569544K" display="A125569544K" xr:uid="{71A6391E-31A2-4710-9EF1-0D2DC78C14E5}"/>
    <hyperlink ref="AO406" location="A125549888T" display="A125549888T" xr:uid="{6E14946A-C1F8-44E2-A907-1F3B5779E9D6}"/>
    <hyperlink ref="AO462" location="A125577968R" display="A125577968R" xr:uid="{02211C44-A66E-4E43-85A7-98A3717CE25D}"/>
    <hyperlink ref="AO518" location="A125563928L" display="A125563928L" xr:uid="{4EC17E01-2D20-4D62-B639-352E3D3B66EE}"/>
    <hyperlink ref="AP406" location="A125558312V" display="A125558312V" xr:uid="{0B997D2F-A82D-4D11-B77E-CFB2436E7832}"/>
    <hyperlink ref="AP462" location="A125586392C" display="A125586392C" xr:uid="{8C781A45-3067-4BFC-951B-C26F96208B66}"/>
    <hyperlink ref="AP518" location="A125572352A" display="A125572352A" xr:uid="{D26F9440-4E28-42AA-A7ED-46C271890B78}"/>
    <hyperlink ref="AQ406" location="A125561120K" display="A125561120K" xr:uid="{44410535-16C5-423B-A1E9-7BE95E9F9806}"/>
    <hyperlink ref="AQ462" location="A125589200C" display="A125589200C" xr:uid="{874EBD2E-71C8-4809-B7E2-0B1772DFF83F}"/>
    <hyperlink ref="AQ518" location="A125575160L" display="A125575160L" xr:uid="{1992D4AF-3D5F-41B1-9C90-424969F20204}"/>
    <hyperlink ref="AS406" location="A125552697K" display="A125552697K" xr:uid="{6D4DA28A-C8AA-485C-A22E-221681F91DD6}"/>
    <hyperlink ref="AS462" location="A125580777J" display="A125580777J" xr:uid="{A27E5ABE-CCC8-4B1A-9080-0A7FB67CF215}"/>
    <hyperlink ref="AS518" location="A125566737A" display="A125566737A" xr:uid="{BF11305E-DFAF-401D-B4CE-B52E6CFEE9C9}"/>
    <hyperlink ref="AR407" location="A125552704W" display="A125552704W" xr:uid="{AEA6E5CA-29F1-4816-A523-C924B683B02B}"/>
    <hyperlink ref="AR463" location="A125580784F" display="A125580784F" xr:uid="{4625E61E-3975-4F26-89CD-D841AA9D26F1}"/>
    <hyperlink ref="AR519" location="A125566744X" display="A125566744X" xr:uid="{5733FA1D-52F4-434A-8A28-B5768AB7B446}"/>
    <hyperlink ref="AN407" location="A125555512J" display="A125555512J" xr:uid="{C398BB62-5CE1-4114-B8F4-676FCEC0BE87}"/>
    <hyperlink ref="AN463" location="A125583592T" display="A125583592T" xr:uid="{7AC15445-CE66-4BC7-A174-148E876759B8}"/>
    <hyperlink ref="AN519" location="A125569552K" display="A125569552K" xr:uid="{866BBB17-5D75-487C-A5F6-7A663A440F94}"/>
    <hyperlink ref="AO407" location="A125549896T" display="A125549896T" xr:uid="{EB069E76-7A98-49B3-9083-FF2BBDA89BFA}"/>
    <hyperlink ref="AO463" location="A125577976R" display="A125577976R" xr:uid="{4740159B-8A75-41AE-A187-E59D142B1B19}"/>
    <hyperlink ref="AO519" location="A125563936L" display="A125563936L" xr:uid="{91750E95-286F-4ADD-8127-04E84DB766EF}"/>
    <hyperlink ref="AP407" location="A125558320V" display="A125558320V" xr:uid="{64607F75-FA0F-4519-BB9E-AFFB7E647278}"/>
    <hyperlink ref="AP463" location="A125586400T" display="A125586400T" xr:uid="{61D4E53A-6EF7-493B-ACC3-8A869609EFB7}"/>
    <hyperlink ref="AP519" location="A125572360A" display="A125572360A" xr:uid="{FEBD52BD-3912-43D8-BA87-FE2BA24670E2}"/>
    <hyperlink ref="AQ407" location="A125561128C" display="A125561128C" xr:uid="{D067DDD0-5163-4AFD-997F-62F9829B3CC0}"/>
    <hyperlink ref="AQ463" location="A125589208W" display="A125589208W" xr:uid="{B9506AA0-97B9-4DEB-9355-6A32BF003765}"/>
    <hyperlink ref="AQ519" location="A125575168F" display="A125575168F" xr:uid="{8D0FE6B6-7F86-453C-B119-FCF606110B1E}"/>
    <hyperlink ref="AS407" location="A125552705X" display="A125552705X" xr:uid="{D82E5608-02A4-4341-A40C-B905093EF849}"/>
    <hyperlink ref="AS463" location="A125580785J" display="A125580785J" xr:uid="{1757F77D-9B14-4E24-8FAC-B5CA93F9C329}"/>
    <hyperlink ref="AS519" location="A125566745A" display="A125566745A" xr:uid="{22550ECF-8531-43B0-BF63-0543D2F75E96}"/>
    <hyperlink ref="AR408" location="A125552824R" display="A125552824R" xr:uid="{C1F9FED0-564B-4EB6-B93D-6A10157B9166}"/>
    <hyperlink ref="AR464" location="A125580904L" display="A125580904L" xr:uid="{C0C07903-2D01-4A5D-B0C8-22F4DFBD29F6}"/>
    <hyperlink ref="AR520" location="A125566864T" display="A125566864T" xr:uid="{0FE887E4-46FD-4C27-ABC6-8F3F81A127CB}"/>
    <hyperlink ref="AN408" location="A125555632A" display="A125555632A" xr:uid="{2BA80CC4-E9B8-42F0-AA38-4913E96E3CDD}"/>
    <hyperlink ref="AN464" location="A125583712X" display="A125583712X" xr:uid="{3EC5FD33-AF75-47CD-898D-74BA85269EA2}"/>
    <hyperlink ref="AN520" location="A125569672C" display="A125569672C" xr:uid="{54309F19-88AC-4CF7-BE2E-7C2C9B7D6905}"/>
    <hyperlink ref="AO408" location="A125550016F" display="A125550016F" xr:uid="{DAD24824-4D58-47EC-955B-5EA62F414577}"/>
    <hyperlink ref="AO464" location="A125578096K" display="A125578096K" xr:uid="{86DA92BE-7B16-4806-BDFB-81DE400C5096}"/>
    <hyperlink ref="AO520" location="A125564056J" display="A125564056J" xr:uid="{3B698E93-5094-430C-94C1-DFDA6DDE33AC}"/>
    <hyperlink ref="AP408" location="A125558440L" display="A125558440L" xr:uid="{DA0BB001-E0EC-4BDF-A1A5-41B214611F4F}"/>
    <hyperlink ref="AP464" location="A125586520K" display="A125586520K" xr:uid="{D5B398CB-E649-44E2-9307-4EBF612B74AB}"/>
    <hyperlink ref="AP520" location="A125572480V" display="A125572480V" xr:uid="{0FF9BD2B-A882-4D1B-A48C-921FBF7F7802}"/>
    <hyperlink ref="AQ408" location="A125561248W" display="A125561248W" xr:uid="{6AB249E2-6F09-4995-A217-273040E17D3E}"/>
    <hyperlink ref="AQ464" location="A125589328R" display="A125589328R" xr:uid="{5F28E8CA-3624-4A93-BF1E-598F9E9502A2}"/>
    <hyperlink ref="AQ520" location="A125575288X" display="A125575288X" xr:uid="{27A5541C-00B1-4EFD-B7EC-6A4E845C5A13}"/>
    <hyperlink ref="AS408" location="A125552825T" display="A125552825T" xr:uid="{C48A6FD0-7E40-4877-9B0B-8DA5D2B77510}"/>
    <hyperlink ref="AS464" location="A125580905R" display="A125580905R" xr:uid="{B8721D98-315C-4554-B67B-492BBE4657A9}"/>
    <hyperlink ref="AS520" location="A125566865V" display="A125566865V" xr:uid="{C1D52445-B0B6-484F-B3C5-F6DFD285CA20}"/>
    <hyperlink ref="AR409" location="A125552536W" display="A125552536W" xr:uid="{ECC17BCC-6845-444A-8B98-FF862C57F707}"/>
    <hyperlink ref="AR465" location="A125580616V" display="A125580616V" xr:uid="{C0114C06-6C37-45D8-9DA0-24F4BF0A39F2}"/>
    <hyperlink ref="AR521" location="A125566576X" display="A125566576X" xr:uid="{B7CA8156-2D11-473B-A544-A0FA23038C9F}"/>
    <hyperlink ref="AN409" location="A125555344J" display="A125555344J" xr:uid="{266FEA9B-08AF-40C2-BB09-9E586E5E27D6}"/>
    <hyperlink ref="AN465" location="A125583424F" display="A125583424F" xr:uid="{BA683F83-CEAB-4026-B962-9B0D063BCE7A}"/>
    <hyperlink ref="AN521" location="A125569384K" display="A125569384K" xr:uid="{1AD12365-9C54-484F-BA95-EFC2CBF826AC}"/>
    <hyperlink ref="AO409" location="A125549728F" display="A125549728F" xr:uid="{0B2B0B9F-D85A-4272-8B71-FEE30C00927D}"/>
    <hyperlink ref="AO465" location="A125577808C" display="A125577808C" xr:uid="{02D8A3A7-A856-4D3C-8046-C9C00AE7BBDE}"/>
    <hyperlink ref="AO521" location="A125563768L" display="A125563768L" xr:uid="{AD327671-3AE1-4D1A-B96A-8660FF1721B0}"/>
    <hyperlink ref="AP409" location="A125558152V" display="A125558152V" xr:uid="{D17F7B2D-245B-4470-A3A0-D72CA7CDADD5}"/>
    <hyperlink ref="AP465" location="A125586232T" display="A125586232T" xr:uid="{C229B536-DF15-422C-BA3C-EEAF366324FB}"/>
    <hyperlink ref="AP521" location="A125572192A" display="A125572192A" xr:uid="{493733BA-32C1-48A3-8BFC-A4A58B7B1271}"/>
    <hyperlink ref="AQ409" location="A125560960J" display="A125560960J" xr:uid="{88A300C4-42BF-4D68-8484-D4A5F786CBC1}"/>
    <hyperlink ref="AQ465" location="A125589040C" display="A125589040C" xr:uid="{9BC39EAF-5548-4C52-AA90-2E1EFC155675}"/>
    <hyperlink ref="AQ521" location="A125575000A" display="A125575000A" xr:uid="{F31F48BE-285E-47ED-8F95-FE17EC0063AB}"/>
    <hyperlink ref="AS409" location="A125552537X" display="A125552537X" xr:uid="{29721402-5629-4A56-BDFA-B50B45DD2D51}"/>
    <hyperlink ref="AS465" location="A125580617W" display="A125580617W" xr:uid="{FCF47AB3-5729-40AA-BF57-4A79C9BD45A2}"/>
    <hyperlink ref="AS521" location="A125566577A" display="A125566577A" xr:uid="{1DF1F3C0-291F-42FD-B65D-12A0E1984736}"/>
    <hyperlink ref="AR410" location="A125552808R" display="A125552808R" xr:uid="{DB874240-2BE1-43CC-B8B2-906A9D722DFD}"/>
    <hyperlink ref="AR466" location="A125580888X" display="A125580888X" xr:uid="{68B75D13-32C2-475B-98B5-DE67A49AEAD4}"/>
    <hyperlink ref="AR522" location="A125566848T" display="A125566848T" xr:uid="{812B8DB2-3455-4C11-85B4-FA21E485539E}"/>
    <hyperlink ref="AN410" location="A125555616A" display="A125555616A" xr:uid="{9798DAC2-A41A-4AA4-BD7B-56F06D9B2CF5}"/>
    <hyperlink ref="AN466" location="A125583696K" display="A125583696K" xr:uid="{908FB330-47E5-43A6-9847-9A850FAF718E}"/>
    <hyperlink ref="AN522" location="A125569656C" display="A125569656C" xr:uid="{F337DF80-BFB7-4335-ACC6-E4BBFC713AAE}"/>
    <hyperlink ref="AO410" location="A125550000L" display="A125550000L" xr:uid="{3653F897-9ADE-4805-906B-3B130C2D6126}"/>
    <hyperlink ref="AO466" location="A125578080T" display="A125578080T" xr:uid="{DFC81F99-3D5E-44E6-B84E-147827B75ECE}"/>
    <hyperlink ref="AO522" location="A125564040R" display="A125564040R" xr:uid="{A00BDCAC-E679-466D-9E52-858656A21C06}"/>
    <hyperlink ref="AP410" location="A125558424L" display="A125558424L" xr:uid="{BD48B023-6D4A-42EF-89B1-D481161D0998}"/>
    <hyperlink ref="AP466" location="A125586504K" display="A125586504K" xr:uid="{D6669AA7-1993-41EE-ADE3-DB23D14059AE}"/>
    <hyperlink ref="AP522" location="A125572464V" display="A125572464V" xr:uid="{05986E30-AFDB-4E60-A10A-BFDA3591CBEC}"/>
    <hyperlink ref="AQ410" location="A125561232C" display="A125561232C" xr:uid="{27241E94-C69D-42B9-8FA0-FA01D810BB15}"/>
    <hyperlink ref="AQ466" location="A125589312W" display="A125589312W" xr:uid="{D7A2FFA1-B4CD-4086-9D36-D506B1E71137}"/>
    <hyperlink ref="AQ522" location="A125575272F" display="A125575272F" xr:uid="{80D7EF6F-55FC-417C-A286-B3DFC3B7D89A}"/>
    <hyperlink ref="AS410" location="A125552809T" display="A125552809T" xr:uid="{9D5F749E-B6FB-4647-ADF1-1B1DE36FF59A}"/>
    <hyperlink ref="AS466" location="A125580889A" display="A125580889A" xr:uid="{535BBF68-71C7-4FE9-8292-4FDC4838027C}"/>
    <hyperlink ref="AS522" location="A125566849V" display="A125566849V" xr:uid="{5B23B3E0-DF2B-4CBE-97DF-4CB95D757DE8}"/>
    <hyperlink ref="AR411" location="A125552816R" display="A125552816R" xr:uid="{A98A87E8-4BC4-4F9F-9B48-A9F4ADCDFEC0}"/>
    <hyperlink ref="AR467" location="A125580896X" display="A125580896X" xr:uid="{E0A5ADA5-06DC-4BB0-A4F3-43089B551E3A}"/>
    <hyperlink ref="AR523" location="A125566856T" display="A125566856T" xr:uid="{1BB7DD94-8299-42DC-ADF6-6A4AB429E882}"/>
    <hyperlink ref="AN411" location="A125555624A" display="A125555624A" xr:uid="{ABEF50F2-80F9-43F2-8392-B85316081199}"/>
    <hyperlink ref="AN467" location="A125583704X" display="A125583704X" xr:uid="{FDF89D57-CBC0-4A66-9B19-A2F1A8E7785C}"/>
    <hyperlink ref="AN523" location="A125569664C" display="A125569664C" xr:uid="{108C5DCF-F65A-4457-B207-4ED85EEDDB76}"/>
    <hyperlink ref="AO411" location="A125550008F" display="A125550008F" xr:uid="{0C83855D-DBD5-4188-89F5-BFF1E4E47C39}"/>
    <hyperlink ref="AO467" location="A125578088K" display="A125578088K" xr:uid="{7D4DE9D5-3773-44B6-B3D9-37A542879D3A}"/>
    <hyperlink ref="AO523" location="A125564048J" display="A125564048J" xr:uid="{25F387B2-98CE-4AB7-8D19-10C848999CE3}"/>
    <hyperlink ref="AP411" location="A125558432L" display="A125558432L" xr:uid="{6E5F39B5-A803-4F26-9156-BD50364EF615}"/>
    <hyperlink ref="AP467" location="A125586512K" display="A125586512K" xr:uid="{4D7374E7-E89B-430A-870E-483C7CD222B4}"/>
    <hyperlink ref="AP523" location="A125572472V" display="A125572472V" xr:uid="{34A09753-0522-4E23-829F-CCC47ED39909}"/>
    <hyperlink ref="AQ411" location="A125561240C" display="A125561240C" xr:uid="{EFD1C483-B917-4954-AE70-72BE8CC21231}"/>
    <hyperlink ref="AQ467" location="A125589320W" display="A125589320W" xr:uid="{F14EA9CE-6452-43E0-9FA4-08F775119CF7}"/>
    <hyperlink ref="AQ523" location="A125575280F" display="A125575280F" xr:uid="{4A462398-671E-42BB-A6E1-CF07A33343FA}"/>
    <hyperlink ref="AS411" location="A125552817T" display="A125552817T" xr:uid="{6A40A7F3-0EBD-49CB-B446-A1D6B943F5E3}"/>
    <hyperlink ref="AS467" location="A125580897A" display="A125580897A" xr:uid="{443573FA-E27B-48C8-9056-4A1146680B6E}"/>
    <hyperlink ref="AS523" location="A125566857V" display="A125566857V" xr:uid="{D76CB8F8-7880-4AA7-8503-8228FBA80304}"/>
    <hyperlink ref="AR412" location="A125552544W" display="A125552544W" xr:uid="{307B22B3-336C-4CF4-8B01-72213565BA1B}"/>
    <hyperlink ref="AR468" location="A125580624V" display="A125580624V" xr:uid="{6873DD5F-EE30-4B2D-B2C8-87C83B1363F2}"/>
    <hyperlink ref="AR524" location="A125566584X" display="A125566584X" xr:uid="{C811E65F-1EFB-455B-A337-A93888A71ABA}"/>
    <hyperlink ref="AN412" location="A125555352J" display="A125555352J" xr:uid="{9843015A-643D-488A-B9FD-8C2DFADB1D12}"/>
    <hyperlink ref="AN468" location="A125583432F" display="A125583432F" xr:uid="{36C7C3AA-EC39-4379-92F3-D9EEC2C06391}"/>
    <hyperlink ref="AN524" location="A125569392K" display="A125569392K" xr:uid="{B702B340-4A52-4C59-B3B4-856F30150AB3}"/>
    <hyperlink ref="AO412" location="A125549736F" display="A125549736F" xr:uid="{CBA5A4D1-25AC-4E25-B28F-334D16919FBB}"/>
    <hyperlink ref="AO468" location="A125577816C" display="A125577816C" xr:uid="{C05A3842-0E19-4975-AD8F-B94568F2CBCB}"/>
    <hyperlink ref="AO524" location="A125563776L" display="A125563776L" xr:uid="{98859F28-8CDF-4159-917E-A8ED2DE2E3AC}"/>
    <hyperlink ref="AP412" location="A125558160V" display="A125558160V" xr:uid="{D2A52353-16D1-4DFF-BAEF-9F4E61F0D72E}"/>
    <hyperlink ref="AP468" location="A125586240T" display="A125586240T" xr:uid="{DE8983D8-B55E-4950-9A27-DEE331553439}"/>
    <hyperlink ref="AP524" location="A125572200R" display="A125572200R" xr:uid="{C222B408-AC1D-4D93-B9C5-69625658133E}"/>
    <hyperlink ref="AQ412" location="A125560968A" display="A125560968A" xr:uid="{45E13E2C-7E41-4B6E-9C7E-7FEB5D00285C}"/>
    <hyperlink ref="AQ468" location="A125589048W" display="A125589048W" xr:uid="{5120325E-0006-4BA6-9E89-E627993BE4AC}"/>
    <hyperlink ref="AQ524" location="A125575008V" display="A125575008V" xr:uid="{C9969B4A-83AA-4D53-97F8-A15CA9D80268}"/>
    <hyperlink ref="AS412" location="A125552545X" display="A125552545X" xr:uid="{E6D54B56-280C-4276-8917-F11739E896F3}"/>
    <hyperlink ref="AS468" location="A125580625W" display="A125580625W" xr:uid="{A774AEEE-82F5-44C1-8E09-9B30A61E6B30}"/>
    <hyperlink ref="AS524" location="A125566585A" display="A125566585A" xr:uid="{5EB463AF-AD08-45D9-8BBF-6605B0CB271C}"/>
    <hyperlink ref="AR413" location="A125552624W" display="A125552624W" xr:uid="{A0BEC4CF-C6EF-453F-9E6D-AC35C4735B1D}"/>
    <hyperlink ref="AR469" location="A125580704V" display="A125580704V" xr:uid="{9BC3BA2C-1471-4C91-968B-7CFCCCB03905}"/>
    <hyperlink ref="AR525" location="A125566664X" display="A125566664X" xr:uid="{BEBA4BE6-A5A3-4CD4-86F1-BD7C63C3234E}"/>
    <hyperlink ref="AN413" location="A125555432J" display="A125555432J" xr:uid="{5F4F8F16-454F-4F45-877F-CABA1BFB210F}"/>
    <hyperlink ref="AN469" location="A125583512F" display="A125583512F" xr:uid="{BC329541-A51C-4CB7-8CAD-1F1973289343}"/>
    <hyperlink ref="AN525" location="A125569472K" display="A125569472K" xr:uid="{59007B36-3C98-4DAB-A61D-F00135FC906D}"/>
    <hyperlink ref="AO413" location="A125549816F" display="A125549816F" xr:uid="{8D500359-7CB8-47DE-9005-5198EA880FFE}"/>
    <hyperlink ref="AO469" location="A125577896R" display="A125577896R" xr:uid="{B982EB03-6EC5-40BA-95D3-FC050405D117}"/>
    <hyperlink ref="AO525" location="A125563856L" display="A125563856L" xr:uid="{52DD0A59-28A1-470A-A890-CA3DC2E2C5D5}"/>
    <hyperlink ref="AP413" location="A125558240V" display="A125558240V" xr:uid="{36131B08-AD4E-4B70-A8B6-CF4B82D6F2B4}"/>
    <hyperlink ref="AP469" location="A125586320T" display="A125586320T" xr:uid="{959CA4B7-415C-4E44-9860-757040716CBD}"/>
    <hyperlink ref="AP525" location="A125572280A" display="A125572280A" xr:uid="{92D38F7F-F47D-4826-8969-2870518C0C10}"/>
    <hyperlink ref="AQ413" location="A125561048C" display="A125561048C" xr:uid="{17B1DA9B-635A-4BB7-B72C-C60219A55D8B}"/>
    <hyperlink ref="AQ469" location="A125589128W" display="A125589128W" xr:uid="{9907490F-CB06-470B-BB32-89873EA36DF3}"/>
    <hyperlink ref="AQ525" location="A125575088F" display="A125575088F" xr:uid="{8932849E-1B64-4CA7-BA62-4D4B98CBDB5A}"/>
    <hyperlink ref="AS413" location="A125552625X" display="A125552625X" xr:uid="{48970C1C-BE92-4871-8B20-4C5FA58D77BE}"/>
    <hyperlink ref="AS469" location="A125580705W" display="A125580705W" xr:uid="{E03AD091-73E1-41CA-9043-D6ADCE809795}"/>
    <hyperlink ref="AS525" location="A125566665A" display="A125566665A" xr:uid="{3A020BD9-E6CB-4BB4-B8B3-EF9FD0032F03}"/>
    <hyperlink ref="AR414" location="A125552712W" display="A125552712W" xr:uid="{9B69B3E8-B658-4F0A-A56C-176E60951789}"/>
    <hyperlink ref="AR470" location="A125580792F" display="A125580792F" xr:uid="{262E4A5C-9804-4745-A2E1-D366D7BC768A}"/>
    <hyperlink ref="AR526" location="A125566752X" display="A125566752X" xr:uid="{541A073C-F6E9-4091-A779-BD9509BCC1D9}"/>
    <hyperlink ref="AN414" location="A125555520J" display="A125555520J" xr:uid="{CC382320-1F93-46D8-AA1B-50A5A8D93292}"/>
    <hyperlink ref="AN470" location="A125583600F" display="A125583600F" xr:uid="{6DBB5D6C-AB86-47B8-AE4B-9B3268755B3E}"/>
    <hyperlink ref="AN526" location="A125569560K" display="A125569560K" xr:uid="{BBE70900-CF19-4342-9921-22C464E47D9F}"/>
    <hyperlink ref="AO414" location="A125549904F" display="A125549904F" xr:uid="{0F390F25-C786-4E1A-9E32-943F27AAA505}"/>
    <hyperlink ref="AO470" location="A125577984R" display="A125577984R" xr:uid="{38CC1885-9206-44B3-BCE2-63FA0FE31311}"/>
    <hyperlink ref="AO526" location="A125563944L" display="A125563944L" xr:uid="{6927DE78-A98F-4095-B5EF-E4C14D416CAB}"/>
    <hyperlink ref="AP414" location="A125558328L" display="A125558328L" xr:uid="{5332882B-8A7C-4350-A99A-E0DBDDF3F33D}"/>
    <hyperlink ref="AP470" location="A125586408K" display="A125586408K" xr:uid="{296CDC33-F1B2-48DB-B326-1B169AE14917}"/>
    <hyperlink ref="AP526" location="A125572368V" display="A125572368V" xr:uid="{149B96A7-1BD9-47FF-980C-9DFEE3895A2F}"/>
    <hyperlink ref="AQ414" location="A125561136C" display="A125561136C" xr:uid="{3D4DE021-4602-472A-AA67-EE68C6848160}"/>
    <hyperlink ref="AQ470" location="A125589216W" display="A125589216W" xr:uid="{A310C45D-CD29-4298-8EEB-987FE0E2923A}"/>
    <hyperlink ref="AQ526" location="A125575176F" display="A125575176F" xr:uid="{930C6385-CAFD-4A69-BDBA-52BA2878453F}"/>
    <hyperlink ref="AS414" location="A125552713X" display="A125552713X" xr:uid="{3DE7C3B3-C2E6-40B9-90AF-386DEC6A85F8}"/>
    <hyperlink ref="AS470" location="A125580793J" display="A125580793J" xr:uid="{1A8DCCEE-FEA6-46E8-89FD-7A1BF9FD8713}"/>
    <hyperlink ref="AS526" location="A125566753A" display="A125566753A" xr:uid="{55FD2B80-852E-4B9C-8484-87C22842745A}"/>
    <hyperlink ref="AR415" location="A125552832R" display="A125552832R" xr:uid="{0B1068F9-BEEE-4384-A826-87E71504FA74}"/>
    <hyperlink ref="AR471" location="A125580912L" display="A125580912L" xr:uid="{16D875FB-6B7C-4B6E-BCCB-BDD8973B2E70}"/>
    <hyperlink ref="AR527" location="A125566872T" display="A125566872T" xr:uid="{52F4C36F-330F-4ABD-AA8E-21C6132765E1}"/>
    <hyperlink ref="AN415" location="A125555640A" display="A125555640A" xr:uid="{5ACB79B3-83CE-4309-B88D-830DAF50AEFD}"/>
    <hyperlink ref="AN471" location="A125583720X" display="A125583720X" xr:uid="{BA64A0C5-AF44-42AB-8C9D-003966CE6EAB}"/>
    <hyperlink ref="AN527" location="A125569680C" display="A125569680C" xr:uid="{0EB46147-5426-4F1E-8066-4295987B0BF6}"/>
    <hyperlink ref="AO415" location="A125550024F" display="A125550024F" xr:uid="{8F80768C-814C-4EB1-A0E3-E1590468C76F}"/>
    <hyperlink ref="AO471" location="A125578104X" display="A125578104X" xr:uid="{09315D52-3E58-40EE-8ABA-1C9A3624AD19}"/>
    <hyperlink ref="AO527" location="A125564064J" display="A125564064J" xr:uid="{DB77AC28-9EC9-48D1-88CB-B43555889295}"/>
    <hyperlink ref="AP415" location="A125558448F" display="A125558448F" xr:uid="{45F7DACA-E3F6-4AC9-9D4A-33A6B6115D5A}"/>
    <hyperlink ref="AP471" location="A125586528C" display="A125586528C" xr:uid="{5D1912AD-7D12-4702-96D6-E2AD15DD0471}"/>
    <hyperlink ref="AP527" location="A125572488L" display="A125572488L" xr:uid="{95FCFA64-0697-44EA-B541-F235809143A7}"/>
    <hyperlink ref="AQ415" location="A125561256W" display="A125561256W" xr:uid="{AD4CD19D-FF79-4CBB-8ADD-6425FB1825D7}"/>
    <hyperlink ref="AQ471" location="A125589336R" display="A125589336R" xr:uid="{1ED2F2E1-B96E-4E52-9750-2158EC477F79}"/>
    <hyperlink ref="AQ527" location="A125575296X" display="A125575296X" xr:uid="{85B76B2B-BB3B-4973-B23D-A71F7201FCDD}"/>
    <hyperlink ref="AS415" location="A125552833T" display="A125552833T" xr:uid="{AB02821E-A0E5-48B8-AA6A-FA156F1850E9}"/>
    <hyperlink ref="AS471" location="A125580913R" display="A125580913R" xr:uid="{7AAE9D36-C694-4372-A116-771D5382FF24}"/>
    <hyperlink ref="AS527" location="A125566873V" display="A125566873V" xr:uid="{9520C15A-5D58-477D-98D1-412B4843A4FC}"/>
    <hyperlink ref="AR417" location="A125552552W" display="A125552552W" xr:uid="{EE148D1C-CBF8-4A2E-99D9-89F73236BB00}"/>
    <hyperlink ref="AR473" location="A125580632V" display="A125580632V" xr:uid="{8EBCA63D-27EA-4F7A-ABD3-4C45BC38B75F}"/>
    <hyperlink ref="AR529" location="A125566592X" display="A125566592X" xr:uid="{1835F850-A920-4BF2-9B91-5EB33377316D}"/>
    <hyperlink ref="AN417" location="A125555360J" display="A125555360J" xr:uid="{2ADCDC40-C870-430E-A7C6-F2FCFC440BCB}"/>
    <hyperlink ref="AN473" location="A125583440F" display="A125583440F" xr:uid="{BB7708BA-A9F4-4EFD-8B8E-EE2F9157F7F1}"/>
    <hyperlink ref="AN529" location="A125569400X" display="A125569400X" xr:uid="{41D41E2A-72F1-47E1-AF29-5CA2071E9E40}"/>
    <hyperlink ref="AO417" location="A125549744F" display="A125549744F" xr:uid="{249A2C0D-975C-475F-B56D-A0B5D6B0075D}"/>
    <hyperlink ref="AO473" location="A125577824C" display="A125577824C" xr:uid="{B42A0580-D1BE-4EE9-A587-4BDC7F568DC4}"/>
    <hyperlink ref="AO529" location="A125563784L" display="A125563784L" xr:uid="{92ABB354-3A08-4185-A394-151B0C046DE0}"/>
    <hyperlink ref="AP417" location="A125558168L" display="A125558168L" xr:uid="{843AED41-2CE7-4E88-AB4A-AD3CE1C79F46}"/>
    <hyperlink ref="AP473" location="A125586248K" display="A125586248K" xr:uid="{8993258D-3CCE-4855-BA8D-B58D05C1589E}"/>
    <hyperlink ref="AP529" location="A125572208J" display="A125572208J" xr:uid="{027E449B-2C01-4ABF-B59F-ACF4A12B7EFB}"/>
    <hyperlink ref="AQ417" location="A125560976A" display="A125560976A" xr:uid="{3E8918D3-44DF-40BA-85CE-7FA8A9398079}"/>
    <hyperlink ref="AQ473" location="A125589056W" display="A125589056W" xr:uid="{9DE9F418-9917-4372-8111-2579BD7C2F59}"/>
    <hyperlink ref="AQ529" location="A125575016V" display="A125575016V" xr:uid="{92F4BD5D-3E68-4795-8DEC-26B948BFF5BD}"/>
    <hyperlink ref="AS417" location="A125552553X" display="A125552553X" xr:uid="{5EC5F495-7940-47EA-BAA0-BCF4A30A80B0}"/>
    <hyperlink ref="AS473" location="A125580633W" display="A125580633W" xr:uid="{88B46E40-9DD2-4A8D-9EF1-842ECCD7FFBD}"/>
    <hyperlink ref="AS529" location="A125566593A" display="A125566593A" xr:uid="{B4E1F794-CFEE-43E3-B102-14A05D9F2533}"/>
    <hyperlink ref="AR418" location="A125552752R" display="A125552752R" xr:uid="{317975B0-264D-4A4E-85AD-DAC22326E6B0}"/>
    <hyperlink ref="AR474" location="A125580832L" display="A125580832L" xr:uid="{39639DEA-B38F-4403-B0A6-0A0265774ECB}"/>
    <hyperlink ref="AR530" location="A125566792T" display="A125566792T" xr:uid="{5FF02999-DD15-493A-8D24-88D38ABAEFBE}"/>
    <hyperlink ref="AN418" location="A125555560A" display="A125555560A" xr:uid="{20EF3522-9FD6-4887-8403-46557A7696F9}"/>
    <hyperlink ref="AN474" location="A125583640X" display="A125583640X" xr:uid="{70F3CAD6-1F27-48FD-9BFF-9DFB2EA830DD}"/>
    <hyperlink ref="AN530" location="A125569600T" display="A125569600T" xr:uid="{30C4E5C2-96FE-472D-84CC-4E23D36F29F0}"/>
    <hyperlink ref="AO418" location="A125549944X" display="A125549944X" xr:uid="{9BFA6141-3371-404D-A221-47F7E106166A}"/>
    <hyperlink ref="AO474" location="A125578024X" display="A125578024X" xr:uid="{B944B21E-9DF2-4D16-A871-FA2AFD08F655}"/>
    <hyperlink ref="AO530" location="A125563984F" display="A125563984F" xr:uid="{5A6E9D81-E90D-4BA8-B9C5-5BA9CEBDF8E2}"/>
    <hyperlink ref="AP418" location="A125558368F" display="A125558368F" xr:uid="{C13728D2-AFC8-4DC4-904A-7DADC424F300}"/>
    <hyperlink ref="AP474" location="A125586448C" display="A125586448C" xr:uid="{1DE4ACDF-0600-426E-83FE-BD68866C3D3F}"/>
    <hyperlink ref="AP530" location="A125572408A" display="A125572408A" xr:uid="{0B811D72-83AB-404D-B08A-8EE7A5F407EA}"/>
    <hyperlink ref="AQ418" location="A125561176W" display="A125561176W" xr:uid="{B083BC21-D0AE-4E3C-827C-509DAFE11E30}"/>
    <hyperlink ref="AQ474" location="A125589256R" display="A125589256R" xr:uid="{93ECEBA9-1A28-4B05-997F-608A3D732F5C}"/>
    <hyperlink ref="AQ530" location="A125575216L" display="A125575216L" xr:uid="{9F1A934F-1EB0-41A4-A0AD-01DA81B2B8B9}"/>
    <hyperlink ref="AS418" location="A125552753T" display="A125552753T" xr:uid="{7B1C3D59-25EB-4292-A509-CA25234C980A}"/>
    <hyperlink ref="AS474" location="A125580833R" display="A125580833R" xr:uid="{4F41F5CD-69DC-4F36-A9C3-334BC669867D}"/>
    <hyperlink ref="AS530" location="A125566793V" display="A125566793V" xr:uid="{4C1AAC24-BA2A-40F7-88F6-FC623375CAAC}"/>
    <hyperlink ref="AR419" location="A125552760R" display="A125552760R" xr:uid="{E4FAE5C2-2331-45C7-AFF9-75B2BE52EC54}"/>
    <hyperlink ref="AR475" location="A125580840L" display="A125580840L" xr:uid="{490BA402-C398-4ECC-978F-70091C1E2877}"/>
    <hyperlink ref="AR531" location="A125566800F" display="A125566800F" xr:uid="{48EF64A5-2D61-43E2-BE08-472A4FA20977}"/>
    <hyperlink ref="AN419" location="A125555568V" display="A125555568V" xr:uid="{E250418D-6DEA-4A87-9C9B-4F13F0A4D8A9}"/>
    <hyperlink ref="AN475" location="A125583648T" display="A125583648T" xr:uid="{924B02E1-756E-4773-989B-49A87C66092D}"/>
    <hyperlink ref="AN531" location="A125569608K" display="A125569608K" xr:uid="{31F2F85D-6483-4312-BA2D-856B5966CDB1}"/>
    <hyperlink ref="AO419" location="A125549952X" display="A125549952X" xr:uid="{42E987C3-5ABF-4A91-8731-7383661EB534}"/>
    <hyperlink ref="AO475" location="A125578032X" display="A125578032X" xr:uid="{C92E3070-0C3A-4E44-A803-F79E3B7DE039}"/>
    <hyperlink ref="AO531" location="A125563992F" display="A125563992F" xr:uid="{FB257345-40AF-4BCC-81D2-DE3B9757F415}"/>
    <hyperlink ref="AP419" location="A125558376F" display="A125558376F" xr:uid="{FC1A4B1E-171D-4B1A-9631-85DD688DB919}"/>
    <hyperlink ref="AP475" location="A125586456C" display="A125586456C" xr:uid="{A27215B6-8510-40EB-B3CD-D26E141D3DCF}"/>
    <hyperlink ref="AP531" location="A125572416A" display="A125572416A" xr:uid="{E944CCB5-2607-4286-9CE1-9698D583C672}"/>
    <hyperlink ref="AQ419" location="A125561184W" display="A125561184W" xr:uid="{24BDE8AC-9CAA-4B26-8B21-9DA176E1535B}"/>
    <hyperlink ref="AQ475" location="A125589264R" display="A125589264R" xr:uid="{3484F1B0-8592-4F66-B91C-56B92CFF00BF}"/>
    <hyperlink ref="AQ531" location="A125575224L" display="A125575224L" xr:uid="{8C1756FE-32EB-4091-8AD7-5B72B66B7F8A}"/>
    <hyperlink ref="AS419" location="A125552761T" display="A125552761T" xr:uid="{352EFCE8-83AA-4482-857F-C115DD52CA07}"/>
    <hyperlink ref="AS475" location="A125580841R" display="A125580841R" xr:uid="{87CB1FE1-DF66-49DB-9646-5A7CA665974E}"/>
    <hyperlink ref="AS531" location="A125566801J" display="A125566801J" xr:uid="{A7F03AB9-C53F-43CC-842F-396E331595B5}"/>
    <hyperlink ref="AR420" location="A125552592R" display="A125552592R" xr:uid="{5EFED8E2-33C6-4BD4-8F9D-8B3720AB6C0C}"/>
    <hyperlink ref="AR476" location="A125580672L" display="A125580672L" xr:uid="{462BCFEC-4EE3-4AAE-AC40-DA5BE70CB904}"/>
    <hyperlink ref="AR532" location="A125566632F" display="A125566632F" xr:uid="{80032D06-D4BF-460C-AA24-0DBCC4B2A601}"/>
    <hyperlink ref="AN420" location="A125555400R" display="A125555400R" xr:uid="{86542119-BB31-48F3-8EC6-07922BFB2461}"/>
    <hyperlink ref="AN476" location="A125583480X" display="A125583480X" xr:uid="{E149D63C-F892-4579-B9B5-A41FC24D6F82}"/>
    <hyperlink ref="AN532" location="A125569440T" display="A125569440T" xr:uid="{8E84DEA5-A73C-45B5-B6D0-027CEE70F747}"/>
    <hyperlink ref="AO420" location="A125549784X" display="A125549784X" xr:uid="{D34A48DA-D530-49DA-BC61-3FA10ACFACA7}"/>
    <hyperlink ref="AO476" location="A125577864W" display="A125577864W" xr:uid="{1DB96871-64D6-44C3-9248-06A45A521C0A}"/>
    <hyperlink ref="AO532" location="A125563824V" display="A125563824V" xr:uid="{33BC26F6-8F1F-44DF-83CD-D7F2CC9EC8DE}"/>
    <hyperlink ref="AP420" location="A125558208V" display="A125558208V" xr:uid="{717CE774-2BCC-45BC-A3D2-D02AF60AAF97}"/>
    <hyperlink ref="AP476" location="A125586288C" display="A125586288C" xr:uid="{081DBC2F-6CF8-4F9A-81C6-9CF23C467B03}"/>
    <hyperlink ref="AP532" location="A125572248A" display="A125572248A" xr:uid="{63D96B2F-6EC0-4C91-B9DA-149D3E446D87}"/>
    <hyperlink ref="AQ420" location="A125561016K" display="A125561016K" xr:uid="{8C94AD7F-B230-44DE-8C94-0E02BF7A03C2}"/>
    <hyperlink ref="AQ476" location="A125589096R" display="A125589096R" xr:uid="{8AAF1789-EF5B-4B53-9DD1-7F8B00B03F12}"/>
    <hyperlink ref="AQ532" location="A125575056L" display="A125575056L" xr:uid="{B939DE41-153D-49FB-9F85-75907A732EF5}"/>
    <hyperlink ref="AS420" location="A125552593T" display="A125552593T" xr:uid="{FD2A911F-DE14-410F-85F1-F4AFF58E4E15}"/>
    <hyperlink ref="AS476" location="A125580673R" display="A125580673R" xr:uid="{A4F11B30-9764-47DB-9E08-9FBB8D6B636E}"/>
    <hyperlink ref="AS532" location="A125566633J" display="A125566633J" xr:uid="{37012C12-7BDA-4244-80C8-4BCD220E3DF5}"/>
    <hyperlink ref="AR422" location="A125552560W" display="A125552560W" xr:uid="{89140E92-2BA0-4112-9B63-C4D00F5EA310}"/>
    <hyperlink ref="AR478" location="A125580640V" display="A125580640V" xr:uid="{687967C4-2CDF-4614-B5AD-1B6F7542C790}"/>
    <hyperlink ref="AR534" location="A125566600L" display="A125566600L" xr:uid="{96B43753-1B34-4A46-BD6E-96B9BA1CB990}"/>
    <hyperlink ref="AN422" location="A125555368A" display="A125555368A" xr:uid="{4F6A76E3-CAF8-467A-BB54-5B63B769202A}"/>
    <hyperlink ref="AN478" location="A125583448X" display="A125583448X" xr:uid="{0F4BB419-C11C-4F21-BA46-10E2E3D364ED}"/>
    <hyperlink ref="AN534" location="A125569408T" display="A125569408T" xr:uid="{90C4A71A-1C64-496D-8CD4-427166B49D71}"/>
    <hyperlink ref="AO422" location="A125549752F" display="A125549752F" xr:uid="{5D245050-2B7E-41EF-9CEE-37B30F04267F}"/>
    <hyperlink ref="AO478" location="A125577832C" display="A125577832C" xr:uid="{51C7DB91-2DE0-464C-AF3E-C0CC18E4668A}"/>
    <hyperlink ref="AO534" location="A125563792L" display="A125563792L" xr:uid="{0218A23B-4CB3-4ED9-9776-AA69FFC7D854}"/>
    <hyperlink ref="AP422" location="A125558176L" display="A125558176L" xr:uid="{391BB4BA-86B9-4796-B6DE-FB4C22426031}"/>
    <hyperlink ref="AP478" location="A125586256K" display="A125586256K" xr:uid="{C6D9ECF5-9835-490A-B1B9-D0573CC7AD44}"/>
    <hyperlink ref="AP534" location="A125572216J" display="A125572216J" xr:uid="{37A337FF-0EDB-45C9-AF04-3372E0B93F5C}"/>
    <hyperlink ref="AQ422" location="A125560984A" display="A125560984A" xr:uid="{0D8F1B99-7E65-4D16-B8F6-9F0955E352E9}"/>
    <hyperlink ref="AQ478" location="A125589064W" display="A125589064W" xr:uid="{5566E78A-59C6-4CB6-82DF-572D5E6CB8A9}"/>
    <hyperlink ref="AQ534" location="A125575024V" display="A125575024V" xr:uid="{AF32A99F-A6FE-48F3-8CF6-3FC265F65F85}"/>
    <hyperlink ref="AS422" location="A125552561X" display="A125552561X" xr:uid="{58212CA5-B22D-4D4F-BBA1-51D75B8B9310}"/>
    <hyperlink ref="AS478" location="A125580641W" display="A125580641W" xr:uid="{FF2EEB72-5513-4438-81ED-332D4D521757}"/>
    <hyperlink ref="AS534" location="A125566601R" display="A125566601R" xr:uid="{5340AA23-047F-4FBD-9174-42B972B96711}"/>
    <hyperlink ref="AR423" location="A125552632W" display="A125552632W" xr:uid="{EEE0395C-21F8-45EB-A094-30D85B444AD8}"/>
    <hyperlink ref="AR479" location="A125580712V" display="A125580712V" xr:uid="{05324E4A-DC47-4D0C-805A-775839AB6F82}"/>
    <hyperlink ref="AR535" location="A125566672X" display="A125566672X" xr:uid="{B4C4C67C-941E-40C4-8892-7801DF613CD9}"/>
    <hyperlink ref="AN423" location="A125555440J" display="A125555440J" xr:uid="{490B1370-6DC5-43E2-A7BD-711F6E93F213}"/>
    <hyperlink ref="AN479" location="A125583520F" display="A125583520F" xr:uid="{F40A490E-8B25-4B98-BED5-6E14B194548B}"/>
    <hyperlink ref="AN535" location="A125569480K" display="A125569480K" xr:uid="{CFEC3B0F-C987-4DB7-9846-95A578E44F13}"/>
    <hyperlink ref="AO423" location="A125549824F" display="A125549824F" xr:uid="{E1634A15-E2AA-4FDE-8E42-79528753DA6F}"/>
    <hyperlink ref="AO479" location="A125577904C" display="A125577904C" xr:uid="{94523819-E86D-4F33-927B-F74FBF00D4CD}"/>
    <hyperlink ref="AO535" location="A125563864L" display="A125563864L" xr:uid="{3DEEE44B-0B46-4186-8E9D-F71E554FA4F0}"/>
    <hyperlink ref="AP423" location="A125558248L" display="A125558248L" xr:uid="{B96BB4B7-682D-4426-BFF2-6900361F2F55}"/>
    <hyperlink ref="AP479" location="A125586328K" display="A125586328K" xr:uid="{F4E04392-A4B8-478B-8260-35D855417D37}"/>
    <hyperlink ref="AP535" location="A125572288V" display="A125572288V" xr:uid="{EF6A11AC-9670-4A00-BFD3-CDB4D482C9CA}"/>
    <hyperlink ref="AQ423" location="A125561056C" display="A125561056C" xr:uid="{6921743E-84C5-4194-8529-9270CEBB334A}"/>
    <hyperlink ref="AQ479" location="A125589136W" display="A125589136W" xr:uid="{076B7D47-366D-47DB-9BB1-18FB227C18CD}"/>
    <hyperlink ref="AQ535" location="A125575096F" display="A125575096F" xr:uid="{9F0AB0A0-8540-40FE-B5A6-B3D37701B6E4}"/>
    <hyperlink ref="AS423" location="A125552633X" display="A125552633X" xr:uid="{BFE431C0-B215-44FC-A25C-673DC1057B7F}"/>
    <hyperlink ref="AS479" location="A125580713W" display="A125580713W" xr:uid="{FB542B64-DAD6-4A4A-BA36-87CE9C46144C}"/>
    <hyperlink ref="AS535" location="A125566673A" display="A125566673A" xr:uid="{E3E0ED51-B7D2-433F-B7B6-5E71227310FB}"/>
    <hyperlink ref="AR425" location="A125552584R" display="A125552584R" xr:uid="{90D37103-3ED0-4EE4-AECC-7E893715A0DB}"/>
    <hyperlink ref="AR481" location="A125580664L" display="A125580664L" xr:uid="{C11579A7-6B2C-45B1-BA85-BFB8ADDE0E8B}"/>
    <hyperlink ref="AR537" location="A125566624F" display="A125566624F" xr:uid="{D57803A6-C7A0-416D-A32C-5C11A5781EA7}"/>
    <hyperlink ref="AN425" location="A125555392A" display="A125555392A" xr:uid="{AF93DCD8-D63C-4812-9E79-777BCF74128A}"/>
    <hyperlink ref="AN481" location="A125583472X" display="A125583472X" xr:uid="{75DD2E27-1A42-491D-B008-29A8BF306AEA}"/>
    <hyperlink ref="AN537" location="A125569432T" display="A125569432T" xr:uid="{4D3848A2-75DE-4B70-B098-550C6EA9A456}"/>
    <hyperlink ref="AO425" location="A125549776X" display="A125549776X" xr:uid="{84D506A7-348B-454D-A0A8-BA14BA6A3162}"/>
    <hyperlink ref="AO481" location="A125577856W" display="A125577856W" xr:uid="{DCA1A719-AAA4-46E5-8082-F71A328FDF13}"/>
    <hyperlink ref="AO537" location="A125563816V" display="A125563816V" xr:uid="{25334524-2E08-439A-AB0A-271ADFC3A7FB}"/>
    <hyperlink ref="AP425" location="A125558200A" display="A125558200A" xr:uid="{A5BC65A6-C799-47BB-8C3C-BAAE5CDBF1F3}"/>
    <hyperlink ref="AP481" location="A125586280K" display="A125586280K" xr:uid="{E9CBC221-9DFB-40E3-BF63-1B4C8AA3444D}"/>
    <hyperlink ref="AP537" location="A125572240J" display="A125572240J" xr:uid="{5BE5B28F-2E40-48E9-8054-A1242F6E5B8D}"/>
    <hyperlink ref="AQ425" location="A125561008K" display="A125561008K" xr:uid="{FCAF9500-3706-4647-B0BF-E21A621AA973}"/>
    <hyperlink ref="AQ481" location="A125589088R" display="A125589088R" xr:uid="{F9117AF5-B4CC-4ECB-A273-E005881925D4}"/>
    <hyperlink ref="AQ537" location="A125575048L" display="A125575048L" xr:uid="{4DB59BA5-3E78-4408-8A07-59563A0E0D48}"/>
    <hyperlink ref="AS425" location="A125552585T" display="A125552585T" xr:uid="{9B189951-ABF1-46F2-A14F-7BC982475210}"/>
    <hyperlink ref="AS481" location="A125580665R" display="A125580665R" xr:uid="{F84EA5C6-6972-4AF5-BA30-35F1EBBB8B6B}"/>
    <hyperlink ref="AS537" location="A125566625J" display="A125566625J" xr:uid="{F3BF4853-80ED-4766-8C8B-3DCCEE60405A}"/>
    <hyperlink ref="AR426" location="A125552640W" display="A125552640W" xr:uid="{5614B9D3-4A63-4A3A-A03E-6FF6EA2C6B02}"/>
    <hyperlink ref="AR482" location="A125580720V" display="A125580720V" xr:uid="{C4768F49-3D6F-471E-BA58-BC949F3D596F}"/>
    <hyperlink ref="AR538" location="A125566680X" display="A125566680X" xr:uid="{A0C9E752-8A18-4D92-A499-E4A3F9B7A1DE}"/>
    <hyperlink ref="AN426" location="A125555448A" display="A125555448A" xr:uid="{9F9794C5-A509-4261-B30F-3A8996683876}"/>
    <hyperlink ref="AN482" location="A125583528X" display="A125583528X" xr:uid="{17781244-D09B-4DB6-B25D-F085D04E58EA}"/>
    <hyperlink ref="AN538" location="A125569488C" display="A125569488C" xr:uid="{6BC1CDBF-C8C3-426C-95C8-620F87B74E7F}"/>
    <hyperlink ref="AO426" location="A125549832F" display="A125549832F" xr:uid="{DC0BB6BB-4749-4A67-9B52-5A82AF7FC56F}"/>
    <hyperlink ref="AO482" location="A125577912C" display="A125577912C" xr:uid="{5B01AF1A-7C9A-4BDE-A19B-B5B12F4CFCB5}"/>
    <hyperlink ref="AO538" location="A125563872L" display="A125563872L" xr:uid="{AE3490A6-6ECC-4E96-B3F0-508D6C372E5D}"/>
    <hyperlink ref="AP426" location="A125558256L" display="A125558256L" xr:uid="{DA8B80B2-7FC4-4A6E-83E6-B8D07E581477}"/>
    <hyperlink ref="AP482" location="A125586336K" display="A125586336K" xr:uid="{18F41859-F5B2-44F6-BE54-86A1165C0094}"/>
    <hyperlink ref="AP538" location="A125572296V" display="A125572296V" xr:uid="{5D34D549-174E-4539-8D87-A93D5AB2C278}"/>
    <hyperlink ref="AQ426" location="A125561064C" display="A125561064C" xr:uid="{7E9C764D-C763-4E67-BF6C-6315A846A0EC}"/>
    <hyperlink ref="AQ482" location="A125589144W" display="A125589144W" xr:uid="{3AC7296C-20C7-46C6-AA19-5AD3CFF7D353}"/>
    <hyperlink ref="AQ538" location="A125575104V" display="A125575104V" xr:uid="{C3B43ED0-5C11-41A9-9927-27203E498339}"/>
    <hyperlink ref="AS426" location="A125552641X" display="A125552641X" xr:uid="{EFBFD7BA-8EE8-4EE9-AA05-B3DDABEB17D0}"/>
    <hyperlink ref="AS482" location="A125580721W" display="A125580721W" xr:uid="{E07B1652-746F-42EF-BC86-A54817591588}"/>
    <hyperlink ref="AS538" location="A125566681A" display="A125566681A" xr:uid="{4C118D0B-7302-470D-96C5-5287CC9A1C4F}"/>
    <hyperlink ref="AR427" location="A125552600C" display="A125552600C" xr:uid="{F8D67881-F0DD-4B1C-B27D-3CEC5B349AFD}"/>
    <hyperlink ref="AR483" location="A125580680L" display="A125580680L" xr:uid="{96B30973-907D-45E7-8D23-1ED60A83D4E1}"/>
    <hyperlink ref="AR539" location="A125566640F" display="A125566640F" xr:uid="{AA8E6A07-E8BA-4EDF-9988-C680D43FAA4E}"/>
    <hyperlink ref="AN427" location="A125555408J" display="A125555408J" xr:uid="{F0742F24-DAEB-4498-9DCF-CFC6151A4A5B}"/>
    <hyperlink ref="AN483" location="A125583488T" display="A125583488T" xr:uid="{A4490415-D4BF-45B9-9490-0D816900C53E}"/>
    <hyperlink ref="AN539" location="A125569448K" display="A125569448K" xr:uid="{5F3373A2-17B4-493F-89CD-9CBAE6AB3237}"/>
    <hyperlink ref="AO427" location="A125549792X" display="A125549792X" xr:uid="{6E3E4ECD-4C62-471D-B243-D60F8E5DE269}"/>
    <hyperlink ref="AO483" location="A125577872W" display="A125577872W" xr:uid="{0CF33848-799B-443C-867D-625D13A3254C}"/>
    <hyperlink ref="AO539" location="A125563832V" display="A125563832V" xr:uid="{5079185B-B4F4-44D9-860E-742FF92A3542}"/>
    <hyperlink ref="AP427" location="A125558216V" display="A125558216V" xr:uid="{AAF86627-F60E-425B-B72D-275422BDCA42}"/>
    <hyperlink ref="AP483" location="A125586296C" display="A125586296C" xr:uid="{B6364F4E-2E17-4D01-8F66-2A7C84375C3A}"/>
    <hyperlink ref="AP539" location="A125572256A" display="A125572256A" xr:uid="{58918B11-12A7-42EF-83A9-D4B1CF3A8702}"/>
    <hyperlink ref="AQ427" location="A125561024K" display="A125561024K" xr:uid="{55F94087-9572-4192-909E-34CDD64553C6}"/>
    <hyperlink ref="AQ483" location="A125589104C" display="A125589104C" xr:uid="{54D0605E-57AB-44E0-88FA-9C30265F0327}"/>
    <hyperlink ref="AQ539" location="A125575064L" display="A125575064L" xr:uid="{2E4E91A7-3170-41D8-AC8D-01FAEAD8CA28}"/>
    <hyperlink ref="AS427" location="A125552601F" display="A125552601F" xr:uid="{B2F46CDC-022B-4EA1-87CB-306367432308}"/>
    <hyperlink ref="AS483" location="A125580681R" display="A125580681R" xr:uid="{9E8EC8F7-B6C5-4D25-BF4D-1F8DB2E01093}"/>
    <hyperlink ref="AS539" location="A125566641J" display="A125566641J" xr:uid="{7F393FFD-EEE1-4CB2-A08C-BBC9D4FC16BC}"/>
    <hyperlink ref="AR428" location="A125552648R" display="A125552648R" xr:uid="{069EB0DB-C9B4-49E7-A74F-1A385D739BE9}"/>
    <hyperlink ref="AR484" location="A125580728L" display="A125580728L" xr:uid="{025C721D-07CF-41C6-8431-1518BE1B298F}"/>
    <hyperlink ref="AR540" location="A125566688T" display="A125566688T" xr:uid="{4DC47A6B-6BB6-4677-91BA-75B6DDC28E31}"/>
    <hyperlink ref="AN428" location="A125555456A" display="A125555456A" xr:uid="{5BD0B117-DAFD-4B2A-AECD-43190D448766}"/>
    <hyperlink ref="AN484" location="A125583536X" display="A125583536X" xr:uid="{3B00F278-DDC2-487F-BBD4-1063FFF8FB2B}"/>
    <hyperlink ref="AN540" location="A125569496C" display="A125569496C" xr:uid="{CC665EE0-96A8-40C2-B177-B62CDD8E5467}"/>
    <hyperlink ref="AO428" location="A125549840F" display="A125549840F" xr:uid="{E623105B-F75D-4B8C-BB38-184F064E00AE}"/>
    <hyperlink ref="AO484" location="A125577920C" display="A125577920C" xr:uid="{E37949B1-7C9A-4514-A753-E12A8ABE0083}"/>
    <hyperlink ref="AO540" location="A125563880L" display="A125563880L" xr:uid="{1B68D440-6E35-4FBB-91F0-53B317A32AAF}"/>
    <hyperlink ref="AP428" location="A125558264L" display="A125558264L" xr:uid="{FE6BB461-B3FE-4B58-BA44-3494BB02D131}"/>
    <hyperlink ref="AP484" location="A125586344K" display="A125586344K" xr:uid="{EBAFBBE6-30CC-4988-8C18-E29B46F87650}"/>
    <hyperlink ref="AP540" location="A125572304J" display="A125572304J" xr:uid="{D7BBB29A-2A68-4B00-ABAF-266696E1B88C}"/>
    <hyperlink ref="AQ428" location="A125561072C" display="A125561072C" xr:uid="{B5225BB8-9940-4B9F-9C64-6049E8B68531}"/>
    <hyperlink ref="AQ484" location="A125589152W" display="A125589152W" xr:uid="{273A2EC3-182A-46B8-8B70-61DA414ACC8C}"/>
    <hyperlink ref="AQ540" location="A125575112V" display="A125575112V" xr:uid="{D0DF9CE0-5909-4F32-B467-974E288E8CB2}"/>
    <hyperlink ref="AS428" location="A125552649T" display="A125552649T" xr:uid="{D5B4B62B-F7BB-4A95-95EB-DD31B397155E}"/>
    <hyperlink ref="AS484" location="A125580729R" display="A125580729R" xr:uid="{F03556DB-4278-4EFE-AD4C-38D063938C74}"/>
    <hyperlink ref="AS540" location="A125566689V" display="A125566689V" xr:uid="{A0F2FA79-9C31-4023-97CB-8D7482D3359D}"/>
    <hyperlink ref="AR430" location="A125552720W" display="A125552720W" xr:uid="{81415D3F-79A7-49C6-B70E-EE8114C65409}"/>
    <hyperlink ref="AR486" location="A125580800V" display="A125580800V" xr:uid="{2AE6AC2F-684D-4521-BD57-DF0FB904596E}"/>
    <hyperlink ref="AR542" location="A125566760X" display="A125566760X" xr:uid="{4C3DD38F-9E88-457D-81D5-F798984D6C2C}"/>
    <hyperlink ref="AN430" location="A125555528A" display="A125555528A" xr:uid="{F907AF65-C9E7-44FE-A9EE-CA9087AAC47F}"/>
    <hyperlink ref="AN486" location="A125583608X" display="A125583608X" xr:uid="{FFC62EC7-94F7-461B-AF28-B4D2D165FA73}"/>
    <hyperlink ref="AN542" location="A125569568C" display="A125569568C" xr:uid="{3925BC05-B0B7-43AD-AA61-C931C8F8BD9F}"/>
    <hyperlink ref="AO430" location="A125549912F" display="A125549912F" xr:uid="{8415465B-9B9F-4B93-8AA4-A67375CB103A}"/>
    <hyperlink ref="AO486" location="A125577992R" display="A125577992R" xr:uid="{0AAE816F-0997-40E9-B07E-753A1798BFFD}"/>
    <hyperlink ref="AO542" location="A125563952L" display="A125563952L" xr:uid="{411DFB9D-9126-4BA5-9394-08B721D424EA}"/>
    <hyperlink ref="AP430" location="A125558336L" display="A125558336L" xr:uid="{5E3E913C-56CE-4AA3-9FCC-EC4ECBA34089}"/>
    <hyperlink ref="AP486" location="A125586416K" display="A125586416K" xr:uid="{DD99C82D-0DBF-4A48-B3B8-79292B56F8EC}"/>
    <hyperlink ref="AP542" location="A125572376V" display="A125572376V" xr:uid="{12D93457-9E4A-4FCE-84A9-BE64D10F69C8}"/>
    <hyperlink ref="AQ430" location="A125561144C" display="A125561144C" xr:uid="{90004F74-EC07-4786-9233-43C972E99908}"/>
    <hyperlink ref="AQ486" location="A125589224W" display="A125589224W" xr:uid="{18F71483-7764-419E-9FF8-03ABBB62BCD3}"/>
    <hyperlink ref="AQ542" location="A125575184F" display="A125575184F" xr:uid="{87EF17A6-3639-4AF2-98DC-E90ACDEC4CAD}"/>
    <hyperlink ref="AS430" location="A125552721X" display="A125552721X" xr:uid="{F9D2D2D2-1AF9-4E88-89E7-2BB7C0BE87B1}"/>
    <hyperlink ref="AS486" location="A125580801W" display="A125580801W" xr:uid="{2EF9DFCB-79D4-4136-A118-DD2DEB1B172E}"/>
    <hyperlink ref="AS542" location="A125566761A" display="A125566761A" xr:uid="{722DCC02-DDD1-4936-B3FA-A71ECDF692A5}"/>
    <hyperlink ref="AR431" location="A125552656R" display="A125552656R" xr:uid="{AAF9BE65-49F3-492F-81CE-339CFD0257A4}"/>
    <hyperlink ref="AR487" location="A125580736L" display="A125580736L" xr:uid="{EE726957-D6C4-4831-B373-8B55C51C5C30}"/>
    <hyperlink ref="AR543" location="A125566696T" display="A125566696T" xr:uid="{22EC91B2-209E-4182-A45A-3A1604635922}"/>
    <hyperlink ref="AN431" location="A125555464A" display="A125555464A" xr:uid="{CC801B04-5BFF-467E-9C3E-A3495DCD1C96}"/>
    <hyperlink ref="AN487" location="A125583544X" display="A125583544X" xr:uid="{051A90D5-E328-4E40-A2FB-DBAD10C11C6B}"/>
    <hyperlink ref="AN543" location="A125569504T" display="A125569504T" xr:uid="{F25F6076-046D-42DE-B7CD-99639F806CF5}"/>
    <hyperlink ref="AO431" location="A125549848X" display="A125549848X" xr:uid="{919F8351-599E-46B6-B657-DE2FA09AA8A1}"/>
    <hyperlink ref="AO487" location="A125577928W" display="A125577928W" xr:uid="{2C984725-C50A-4C95-86F0-4E46272E1949}"/>
    <hyperlink ref="AO543" location="A125563888F" display="A125563888F" xr:uid="{C8AD132E-3DD9-4785-B42A-D9F8170942D8}"/>
    <hyperlink ref="AP431" location="A125558272L" display="A125558272L" xr:uid="{97A27881-BCA2-4402-B371-7E2A5678E5D8}"/>
    <hyperlink ref="AP487" location="A125586352K" display="A125586352K" xr:uid="{D6F4D3DC-C19C-4D6D-B00C-C605B545488C}"/>
    <hyperlink ref="AP543" location="A125572312J" display="A125572312J" xr:uid="{3B0A9991-6ECC-4EE1-9CAB-6B79EF406958}"/>
    <hyperlink ref="AQ431" location="A125561080C" display="A125561080C" xr:uid="{051FD2E5-7E83-4FD1-BC4B-1A9825C34733}"/>
    <hyperlink ref="AQ487" location="A125589160W" display="A125589160W" xr:uid="{498B860F-75B6-470A-82F7-9EDD03DA330F}"/>
    <hyperlink ref="AQ543" location="A125575120V" display="A125575120V" xr:uid="{60253F5B-3A18-4767-AFBE-6D6ABD877F72}"/>
    <hyperlink ref="AS431" location="A125552657T" display="A125552657T" xr:uid="{C831E76E-F314-49F5-8668-A087BEDBFF65}"/>
    <hyperlink ref="AS487" location="A125580737R" display="A125580737R" xr:uid="{E21EB6F1-9E40-42F8-8CC3-0C4D9D832459}"/>
    <hyperlink ref="AS543" location="A125566697V" display="A125566697V" xr:uid="{11B1319D-F789-465C-B4B3-7E36FD5776C5}"/>
    <hyperlink ref="AR432" location="A125552608W" display="A125552608W" xr:uid="{F6FE04FB-C3B6-4012-BE50-1B8DE2DAED5D}"/>
    <hyperlink ref="AR488" location="A125580688F" display="A125580688F" xr:uid="{504D776C-8D0C-40DC-B7E5-713C3217A3AC}"/>
    <hyperlink ref="AR544" location="A125566648X" display="A125566648X" xr:uid="{5FB5230E-98B4-466F-8045-8D083E3460A6}"/>
    <hyperlink ref="AN432" location="A125555416J" display="A125555416J" xr:uid="{48D04099-A5B6-4BF6-993F-8AFDC2D6A718}"/>
    <hyperlink ref="AN488" location="A125583496T" display="A125583496T" xr:uid="{05E6DD4D-B91F-41A1-9361-03E59700E409}"/>
    <hyperlink ref="AN544" location="A125569456K" display="A125569456K" xr:uid="{9B2F0819-E7F8-4BEA-8FCC-A957FBAAC6D2}"/>
    <hyperlink ref="AO432" location="A125549800L" display="A125549800L" xr:uid="{15C770F7-EBDA-4B77-B773-13D38A11CF37}"/>
    <hyperlink ref="AO488" location="A125577880W" display="A125577880W" xr:uid="{4D3C201A-F3AB-4137-8821-D0A8332BE67C}"/>
    <hyperlink ref="AO544" location="A125563840V" display="A125563840V" xr:uid="{C48615D5-8082-4B0D-93C8-EEB4CD2D3B72}"/>
    <hyperlink ref="AP432" location="A125558224V" display="A125558224V" xr:uid="{C9EEA584-6ACB-4867-AF7C-21A181733D2D}"/>
    <hyperlink ref="AP488" location="A125586304T" display="A125586304T" xr:uid="{C18E6325-B52C-4453-BBD9-F8FA2441BE9D}"/>
    <hyperlink ref="AP544" location="A125572264A" display="A125572264A" xr:uid="{456921EF-1F07-4DF0-85CC-1F08888269A8}"/>
    <hyperlink ref="AQ432" location="A125561032K" display="A125561032K" xr:uid="{430980EB-8AC4-4F5B-A8D5-D6A762CD9880}"/>
    <hyperlink ref="AQ488" location="A125589112C" display="A125589112C" xr:uid="{A1EAB2C3-120F-4AC1-9ACF-CE71BA7160E2}"/>
    <hyperlink ref="AQ544" location="A125575072L" display="A125575072L" xr:uid="{25F840BA-1F82-4ED4-837E-D8B003F99480}"/>
    <hyperlink ref="AS432" location="A125552609X" display="A125552609X" xr:uid="{CD7CA894-16BB-4843-BB9E-1F2A845D2470}"/>
    <hyperlink ref="AS488" location="A125580689J" display="A125580689J" xr:uid="{5E7EDE76-DF90-4E63-8CF7-B8A28D519AA7}"/>
    <hyperlink ref="AS544" location="A125566649A" display="A125566649A" xr:uid="{9FC4D707-19B6-4626-99A5-DA7D8E18F411}"/>
    <hyperlink ref="AR433" location="A125552768J" display="A125552768J" xr:uid="{3082AB4C-E7C1-41C3-B6BB-F486E50E9B10}"/>
    <hyperlink ref="AR489" location="A125580848F" display="A125580848F" xr:uid="{078B4CB8-BD2F-4F96-9C42-F035DD74A9EB}"/>
    <hyperlink ref="AR545" location="A125566808X" display="A125566808X" xr:uid="{DA4C9215-D586-4D8F-903E-AF02DDF2A19C}"/>
    <hyperlink ref="AN433" location="A125555576V" display="A125555576V" xr:uid="{FA8A5CA8-865C-4CF2-998C-6A43BC258203}"/>
    <hyperlink ref="AN489" location="A125583656T" display="A125583656T" xr:uid="{BFF52260-9624-4949-B6A8-9F997AABC598}"/>
    <hyperlink ref="AN545" location="A125569616K" display="A125569616K" xr:uid="{83CE23D4-695C-49A2-909E-717274E4878B}"/>
    <hyperlink ref="AO433" location="A125549960X" display="A125549960X" xr:uid="{B53E33EA-17E7-48F0-AEC9-9D094E4A363E}"/>
    <hyperlink ref="AO489" location="A125578040X" display="A125578040X" xr:uid="{06CCC228-A01C-469E-AB2A-1B9C69AA7C70}"/>
    <hyperlink ref="AO545" location="A125564000W" display="A125564000W" xr:uid="{308953A0-275C-4B46-8112-9990BA182FEC}"/>
    <hyperlink ref="AP433" location="A125558384F" display="A125558384F" xr:uid="{5F3413D2-4A7F-4189-B4D5-0D70997ABF47}"/>
    <hyperlink ref="AP489" location="A125586464C" display="A125586464C" xr:uid="{BF8B8961-CC8C-4CA9-AB3F-354F3AEE3740}"/>
    <hyperlink ref="AP545" location="A125572424A" display="A125572424A" xr:uid="{7320D085-F5CF-4764-B12A-BDEBA69A2CB9}"/>
    <hyperlink ref="AQ433" location="A125561192W" display="A125561192W" xr:uid="{6137CB1C-733A-476B-A444-C3F630D2BF22}"/>
    <hyperlink ref="AQ489" location="A125589272R" display="A125589272R" xr:uid="{872D5094-4E9E-49A0-B8FA-E4C1FCE98813}"/>
    <hyperlink ref="AQ545" location="A125575232L" display="A125575232L" xr:uid="{4B642E92-2414-4C89-A061-AF72FE4FD81F}"/>
    <hyperlink ref="AS433" location="A125552769K" display="A125552769K" xr:uid="{A7C466CF-42A3-4DE9-8DE9-99D351D1F777}"/>
    <hyperlink ref="AS489" location="A125580849J" display="A125580849J" xr:uid="{A60EB353-32BD-422A-99F4-BBFF1A2CBE29}"/>
    <hyperlink ref="AS545" location="A125566809A" display="A125566809A" xr:uid="{3516120E-4107-41B4-B11E-4010F6AC97A8}"/>
    <hyperlink ref="AR435" location="A125552728R" display="A125552728R" xr:uid="{B9ADEE34-59A5-4A70-84E5-15D59305A34C}"/>
    <hyperlink ref="AR491" location="A125580808L" display="A125580808L" xr:uid="{6F2C5323-42B9-4E82-A519-D21164879FB6}"/>
    <hyperlink ref="AR547" location="A125566768T" display="A125566768T" xr:uid="{E06D4FFF-8E9F-4EA5-BDF5-A31B11395232}"/>
    <hyperlink ref="AN435" location="A125555536A" display="A125555536A" xr:uid="{2C2B6ACB-D613-495A-A4B8-D456DBF17578}"/>
    <hyperlink ref="AN491" location="A125583616X" display="A125583616X" xr:uid="{F0554D08-5ED2-450D-8850-2FD804A53E8B}"/>
    <hyperlink ref="AN547" location="A125569576C" display="A125569576C" xr:uid="{14F5BBD8-1BE1-43F9-961F-FF4DA04EEDEB}"/>
    <hyperlink ref="AO435" location="A125549920F" display="A125549920F" xr:uid="{91107B9F-100D-4DF1-A7F8-869D1A0332A8}"/>
    <hyperlink ref="AO491" location="A125578000F" display="A125578000F" xr:uid="{5AEB48DE-E98C-4558-A584-B901E42A8D6D}"/>
    <hyperlink ref="AO547" location="A125563960L" display="A125563960L" xr:uid="{7A23A6C8-83AF-4670-B887-DDB683A88439}"/>
    <hyperlink ref="AP435" location="A125558344L" display="A125558344L" xr:uid="{46497914-F3E4-4D7C-9955-4B233F80864F}"/>
    <hyperlink ref="AP491" location="A125586424K" display="A125586424K" xr:uid="{5E881761-3973-41EF-9B95-1332D8A5C72A}"/>
    <hyperlink ref="AP547" location="A125572384V" display="A125572384V" xr:uid="{1827C089-A89C-40A3-87DD-630772CADD1B}"/>
    <hyperlink ref="AQ435" location="A125561152C" display="A125561152C" xr:uid="{ECC6842A-984B-4715-A587-7FF2CF2C2234}"/>
    <hyperlink ref="AQ491" location="A125589232W" display="A125589232W" xr:uid="{5CC80370-064E-46D6-BDF2-FB791F4F9968}"/>
    <hyperlink ref="AQ547" location="A125575192F" display="A125575192F" xr:uid="{D8EA6EE7-8BC3-4991-9F1A-DF469A045F97}"/>
    <hyperlink ref="AS435" location="A125552729T" display="A125552729T" xr:uid="{DED4E71A-2ADD-4D85-A4A9-B8613F3886DF}"/>
    <hyperlink ref="AS491" location="A125580809R" display="A125580809R" xr:uid="{CEA122E2-7640-4E74-9CF4-FECAA35F3B86}"/>
    <hyperlink ref="AS547" location="A125566769V" display="A125566769V" xr:uid="{EFA290C6-5C59-40E8-AED0-B36B00231AE2}"/>
    <hyperlink ref="AR436" location="A125552736R" display="A125552736R" xr:uid="{6148D9EC-FDB8-4A45-A3D1-2B31A6A1A8CE}"/>
    <hyperlink ref="AR492" location="A125580816L" display="A125580816L" xr:uid="{3294A5BB-4C0C-4C11-9FBE-A24D7AFB0027}"/>
    <hyperlink ref="AR548" location="A125566776T" display="A125566776T" xr:uid="{0A335C96-DCEE-48E4-A814-F977EFC2E56C}"/>
    <hyperlink ref="AN436" location="A125555544A" display="A125555544A" xr:uid="{861A22F6-DE4B-4EB8-B6A0-234407F3D553}"/>
    <hyperlink ref="AN492" location="A125583624X" display="A125583624X" xr:uid="{75F47A6C-13C0-471A-86EC-7BC52FBEB942}"/>
    <hyperlink ref="AN548" location="A125569584C" display="A125569584C" xr:uid="{78F1A5BE-44F1-4FBD-8CA7-133522F6AB35}"/>
    <hyperlink ref="AO436" location="A125549928X" display="A125549928X" xr:uid="{13D4225D-8135-4EFA-8C43-A93284E28D4E}"/>
    <hyperlink ref="AO492" location="A125578008X" display="A125578008X" xr:uid="{142D5301-C8DE-46B0-9E38-AC3C45936855}"/>
    <hyperlink ref="AO548" location="A125563968F" display="A125563968F" xr:uid="{5529349C-EB7A-4ECE-8954-3FF40279BD63}"/>
    <hyperlink ref="AP436" location="A125558352L" display="A125558352L" xr:uid="{D1F8070F-436B-4FB9-A558-A3BBC74AF527}"/>
    <hyperlink ref="AP492" location="A125586432K" display="A125586432K" xr:uid="{DFACC9EF-71A3-4DAD-B8EF-9A0EDE0320E9}"/>
    <hyperlink ref="AP548" location="A125572392V" display="A125572392V" xr:uid="{A0C128F5-C9AC-49C9-8721-86D3D74446DA}"/>
    <hyperlink ref="AQ436" location="A125561160C" display="A125561160C" xr:uid="{CEB542FD-B7C8-4929-84D4-053893C2F5BE}"/>
    <hyperlink ref="AQ492" location="A125589240W" display="A125589240W" xr:uid="{B58FB7A9-3F71-4D14-BD0D-4A48A297BC2F}"/>
    <hyperlink ref="AQ548" location="A125575200V" display="A125575200V" xr:uid="{09AA2850-D7F0-4124-9B3A-6268DB85B872}"/>
    <hyperlink ref="AS436" location="A125552737T" display="A125552737T" xr:uid="{DD898ED8-20B0-4B22-ACB6-114FE9A1EF96}"/>
    <hyperlink ref="AS492" location="A125580817R" display="A125580817R" xr:uid="{FF06F2F0-D834-4B07-B845-A871091906EE}"/>
    <hyperlink ref="AS548" location="A125566777V" display="A125566777V" xr:uid="{9D54555F-B421-4243-A759-DAA393472FE3}"/>
    <hyperlink ref="AR437" location="A125552840R" display="A125552840R" xr:uid="{49F7479D-660E-41AD-A7E4-28CD76BE8EF2}"/>
    <hyperlink ref="AR493" location="A125580920L" display="A125580920L" xr:uid="{9BED8BD3-3744-46F8-9C87-D1B32254181A}"/>
    <hyperlink ref="AR549" location="A125566880T" display="A125566880T" xr:uid="{BABBF3F9-1C24-442A-8DA7-E7B694A8FCF1}"/>
    <hyperlink ref="AN437" location="A125555648V" display="A125555648V" xr:uid="{E0604ADB-A708-4480-9813-D385088AEB06}"/>
    <hyperlink ref="AN493" location="A125583728T" display="A125583728T" xr:uid="{36408D9F-92B9-4529-9B63-9397135AE4B3}"/>
    <hyperlink ref="AN549" location="A125569688W" display="A125569688W" xr:uid="{F83D4045-EC9A-42CC-9309-E6288732D0E9}"/>
    <hyperlink ref="AO437" location="A125550032F" display="A125550032F" xr:uid="{D48C2500-C2FD-4CB4-9D02-5E80526D9547}"/>
    <hyperlink ref="AO493" location="A125578112X" display="A125578112X" xr:uid="{3ABEA6DF-99FE-405C-BC50-97FED704B473}"/>
    <hyperlink ref="AO549" location="A125564072J" display="A125564072J" xr:uid="{51966A16-2259-4666-926C-97C41B98085D}"/>
    <hyperlink ref="AP437" location="A125558456F" display="A125558456F" xr:uid="{C2A1CC64-5CC1-47E0-BC58-E6579FF20FDC}"/>
    <hyperlink ref="AP493" location="A125586536C" display="A125586536C" xr:uid="{613C3105-0188-48DA-9CE1-F2FF99F2DFB7}"/>
    <hyperlink ref="AP549" location="A125572496L" display="A125572496L" xr:uid="{2482947F-C509-47E0-A489-5BD4F76628B3}"/>
    <hyperlink ref="AQ437" location="A125561264W" display="A125561264W" xr:uid="{E9ABFDFB-CF8A-4508-923F-E721306FC542}"/>
    <hyperlink ref="AQ493" location="A125589344R" display="A125589344R" xr:uid="{A5F0695A-745D-4D7B-AEEF-4BB3E20A95B3}"/>
    <hyperlink ref="AQ549" location="A125575304L" display="A125575304L" xr:uid="{CB446E76-8F71-42CD-9612-D49F2FAD7CAB}"/>
    <hyperlink ref="AS437" location="A125552841T" display="A125552841T" xr:uid="{F9076624-F4E2-4776-AFC5-B1A172339149}"/>
    <hyperlink ref="AS493" location="A125580921R" display="A125580921R" xr:uid="{92E942E9-8C05-4CEE-B842-076C43871F8C}"/>
    <hyperlink ref="AS549" location="A125566881V" display="A125566881V" xr:uid="{4E420F10-09E0-472C-86D9-259446F3E9D3}"/>
    <hyperlink ref="AX438" location="A125552880J" display="A125552880J" xr:uid="{C44A7053-0F05-49DF-B372-418CEAF0C62C}"/>
    <hyperlink ref="AX494" location="A125580960F" display="A125580960F" xr:uid="{C4AE7B4E-C924-4C6C-99EB-095A0FF43180}"/>
    <hyperlink ref="AX550" location="A125566920X" display="A125566920X" xr:uid="{2868C03C-65A9-4AD5-9E7E-378560ED5529}"/>
    <hyperlink ref="AT438" location="A125555688L" display="A125555688L" xr:uid="{D0D6B6AE-9714-4E0E-BCCF-728CD2EC49F0}"/>
    <hyperlink ref="AT494" location="A125583768K" display="A125583768K" xr:uid="{028CC141-C475-4B51-BA32-41B0844538C4}"/>
    <hyperlink ref="AT550" location="A125569728C" display="A125569728C" xr:uid="{53C8B315-7AFF-422E-B3F6-B0F02A8E1D20}"/>
    <hyperlink ref="AU438" location="A125550072X" display="A125550072X" xr:uid="{EE8883DF-1E77-48E0-AD45-0C28823B75F3}"/>
    <hyperlink ref="AU494" location="A125578152T" display="A125578152T" xr:uid="{D072FF67-4358-4CB6-8AFF-75972D354A54}"/>
    <hyperlink ref="AU550" location="A125564112R" display="A125564112R" xr:uid="{4AF1037B-F5D4-4A0A-929D-E46E5D37A98B}"/>
    <hyperlink ref="AV438" location="A125558496X" display="A125558496X" xr:uid="{0BE7A7E5-5A8A-499B-A36C-91EDB2A70720}"/>
    <hyperlink ref="AV494" location="A125586576W" display="A125586576W" xr:uid="{199886A0-C294-4F8E-B765-826A67EC78D2}"/>
    <hyperlink ref="AV550" location="A125572536V" display="A125572536V" xr:uid="{AEB03768-AB1A-436C-9694-20DE89E0D564}"/>
    <hyperlink ref="AW438" location="A125561304C" display="A125561304C" xr:uid="{8A0E8085-6FE2-4E5B-9055-9C4A53BEEB12}"/>
    <hyperlink ref="AW494" location="A125589384J" display="A125589384J" xr:uid="{43533EA9-D4C7-435B-A282-50D7B2E8286B}"/>
    <hyperlink ref="AW550" location="A125575344F" display="A125575344F" xr:uid="{DCEA9568-0ADB-423E-A166-52B4AA9EE949}"/>
    <hyperlink ref="AY438" location="A125552881K" display="A125552881K" xr:uid="{7BCFC22B-1EE1-499F-BEB0-44BDCE6AB5F6}"/>
    <hyperlink ref="AY494" location="A125580961J" display="A125580961J" xr:uid="{85D98945-589D-45C5-8C87-05B31E89D127}"/>
    <hyperlink ref="AY550" location="A125566921A" display="A125566921A" xr:uid="{2464D582-390C-45CD-B5B8-5F1068E4624F}"/>
    <hyperlink ref="AX394" location="A125553088W" display="A125553088W" xr:uid="{A17B8857-0DB2-4D95-9CEC-38778FBC0FE6}"/>
    <hyperlink ref="AX450" location="A125581168V" display="A125581168V" xr:uid="{56FC4191-1271-4A00-BBC5-43B7212436A4}"/>
    <hyperlink ref="AX506" location="A125567128L" display="A125567128L" xr:uid="{C463CC49-BF4E-4508-A88B-6D6229BB6FA7}"/>
    <hyperlink ref="AT394" location="A125555896F" display="A125555896F" xr:uid="{C8ED2776-93E2-4E82-ADE7-9CE0CC847AFB}"/>
    <hyperlink ref="AT450" location="A125583976C" display="A125583976C" xr:uid="{AF5703D0-7770-4CBD-BFA5-82BF275D9C2B}"/>
    <hyperlink ref="AT506" location="A125569936W" display="A125569936W" xr:uid="{B53724B8-03DC-4596-B0B4-F75383246954}"/>
    <hyperlink ref="AU394" location="A125550280T" display="A125550280T" xr:uid="{A72D3614-B1A6-43CF-8CE2-C99AEFD21C94}"/>
    <hyperlink ref="AU450" location="A125578360K" display="A125578360K" xr:uid="{D9AA1AD4-0926-4793-9B1F-2FFD10138F22}"/>
    <hyperlink ref="AU506" location="A125564320J" display="A125564320J" xr:uid="{BE4CEEB4-FB51-4687-9E93-B2FC9F9BECAC}"/>
    <hyperlink ref="AV394" location="A125558704F" display="A125558704F" xr:uid="{499980D1-7AF1-4BEA-95F6-9A3ABBE5A903}"/>
    <hyperlink ref="AV450" location="A125586784R" display="A125586784R" xr:uid="{E529665F-31B3-4A5D-BCE0-3835E8218967}"/>
    <hyperlink ref="AV506" location="A125572744L" display="A125572744L" xr:uid="{877C15F1-4496-4E11-88C2-A5A71B662FBE}"/>
    <hyperlink ref="AW394" location="A125561512W" display="A125561512W" xr:uid="{99D652CF-26C2-4CA4-8981-A31A93374C46}"/>
    <hyperlink ref="AW450" location="A125589592A" display="A125589592A" xr:uid="{049FA6CD-D638-4793-81A8-5BBD1872AA07}"/>
    <hyperlink ref="AW506" location="A125575552X" display="A125575552X" xr:uid="{10D8412A-DD4A-4698-BF36-BF1DFCD9ABDD}"/>
    <hyperlink ref="AY394" location="A125553089X" display="A125553089X" xr:uid="{BD1D52C4-CCF6-4968-9366-916EC2CEE185}"/>
    <hyperlink ref="AY450" location="A125581169W" display="A125581169W" xr:uid="{6E54BC76-E3A3-4B28-816F-D199DC67E771}"/>
    <hyperlink ref="AY506" location="A125567129R" display="A125567129R" xr:uid="{BB7C1D0C-F912-4ED1-9F07-0307D74823E7}"/>
    <hyperlink ref="AX395" location="A125552976A" display="A125552976A" xr:uid="{C88F8EE1-974A-49B8-8F33-F4EC2932D1D7}"/>
    <hyperlink ref="AX451" location="A125581056A" display="A125581056A" xr:uid="{335C2D65-70BE-4277-A24B-DE7A22C8DBC0}"/>
    <hyperlink ref="AX507" location="A125567016V" display="A125567016V" xr:uid="{C89731D4-F98C-4D8D-8599-67AED2CA8830}"/>
    <hyperlink ref="AT395" location="A125555784L" display="A125555784L" xr:uid="{1565504F-7419-4691-A8EF-3069472A0865}"/>
    <hyperlink ref="AT451" location="A125583864K" display="A125583864K" xr:uid="{FA98A586-BD9F-48A3-9677-7F396B3D5DFF}"/>
    <hyperlink ref="AT507" location="A125569824C" display="A125569824C" xr:uid="{A646051C-EBAB-4453-89C1-C7813A7E149A}"/>
    <hyperlink ref="AU395" location="A125550168T" display="A125550168T" xr:uid="{EBF879D7-DA38-433A-B425-290049E5A541}"/>
    <hyperlink ref="AU451" location="A125578248K" display="A125578248K" xr:uid="{5BC7F373-22CD-41B4-9531-136C71FEC783}"/>
    <hyperlink ref="AU507" location="A125564208J" display="A125564208J" xr:uid="{3AA0AB05-116F-42DD-9E6F-B57FCC645C40}"/>
    <hyperlink ref="AV395" location="A125558592X" display="A125558592X" xr:uid="{49928D3B-1C2E-4421-A12B-6C71231A5411}"/>
    <hyperlink ref="AV451" location="A125586672W" display="A125586672W" xr:uid="{E8D282DF-C4DB-40E7-A58A-8A6EC01A1E38}"/>
    <hyperlink ref="AV507" location="A125572632V" display="A125572632V" xr:uid="{D4B6C5E5-8821-40A6-8749-C3505B06084A}"/>
    <hyperlink ref="AW395" location="A125561400C" display="A125561400C" xr:uid="{69485849-AD0A-4DC4-9C46-B96BEDEC2CCC}"/>
    <hyperlink ref="AW451" location="A125589480J" display="A125589480J" xr:uid="{1D359AF3-B00C-4B03-92DD-BACCE5548724}"/>
    <hyperlink ref="AW507" location="A125575440F" display="A125575440F" xr:uid="{79D26C86-6CC3-46F1-96F9-F9C199053187}"/>
    <hyperlink ref="AY395" location="A125552977C" display="A125552977C" xr:uid="{08F2FD5E-6329-49BC-A05A-C5F2E4E5B06D}"/>
    <hyperlink ref="AY451" location="A125581057C" display="A125581057C" xr:uid="{4D11DB91-0D5B-447E-B806-669ADAA2A808}"/>
    <hyperlink ref="AY507" location="A125567017W" display="A125567017W" xr:uid="{5261953F-E67C-44F1-BCD7-7C1C5E664D79}"/>
    <hyperlink ref="AX396" location="A125553096W" display="A125553096W" xr:uid="{FBFD39FC-DEBA-4F44-80C7-8ACBA148818D}"/>
    <hyperlink ref="AX452" location="A125581176V" display="A125581176V" xr:uid="{67DF52F8-D14E-4D36-9F18-FA4B373D55E7}"/>
    <hyperlink ref="AX508" location="A125567136L" display="A125567136L" xr:uid="{6EEF1BE9-E948-4BDA-B1D8-5EBF2CB0E98E}"/>
    <hyperlink ref="AT396" location="A125555904V" display="A125555904V" xr:uid="{C3DA1144-CBB6-4653-AD69-3AE48EA48E58}"/>
    <hyperlink ref="AT452" location="A125583984C" display="A125583984C" xr:uid="{23BC75AF-DD34-4A01-975C-4CD81496FCC4}"/>
    <hyperlink ref="AT508" location="A125569944W" display="A125569944W" xr:uid="{9C1C9724-526B-4D6F-A98E-4827B8DA8905}"/>
    <hyperlink ref="AU396" location="A125550288K" display="A125550288K" xr:uid="{E8E64590-920D-45C4-8401-8623B8DBB342}"/>
    <hyperlink ref="AU452" location="A125578368C" display="A125578368C" xr:uid="{90A2C36F-9FA1-47D1-8DC2-F540CB478529}"/>
    <hyperlink ref="AU508" location="A125564328A" display="A125564328A" xr:uid="{A696CF02-695E-428C-A678-635D43CCBD9A}"/>
    <hyperlink ref="AV396" location="A125558712F" display="A125558712F" xr:uid="{EE394B96-9577-4084-888B-F849B57D86BF}"/>
    <hyperlink ref="AV452" location="A125586792R" display="A125586792R" xr:uid="{AC21F345-4379-4BC9-B053-997BDE28BF66}"/>
    <hyperlink ref="AV508" location="A125572752L" display="A125572752L" xr:uid="{22398B26-A056-47BF-9642-B120228B7EDD}"/>
    <hyperlink ref="AW396" location="A125561520W" display="A125561520W" xr:uid="{295BBC8D-2D44-464C-851E-11E0906CFEF4}"/>
    <hyperlink ref="AW452" location="A125589600R" display="A125589600R" xr:uid="{F3AEB3FE-9132-4787-B5A8-8BB4653952DE}"/>
    <hyperlink ref="AW508" location="A125575560X" display="A125575560X" xr:uid="{F16D4BD9-03A9-4ACF-B935-10698CF4F76C}"/>
    <hyperlink ref="AY396" location="A125553097X" display="A125553097X" xr:uid="{883838A6-19A1-4859-9812-3C45886A755D}"/>
    <hyperlink ref="AY452" location="A125581177W" display="A125581177W" xr:uid="{6DC539D0-0C14-4464-9B49-5145D9B7CC07}"/>
    <hyperlink ref="AY508" location="A125567137R" display="A125567137R" xr:uid="{DAB4D60D-FC85-4298-8D40-6038B5E21126}"/>
    <hyperlink ref="AX397" location="A125553104K" display="A125553104K" xr:uid="{A99E4EB0-DB0C-4577-9286-3582E57C2DA9}"/>
    <hyperlink ref="AX453" location="A125581184V" display="A125581184V" xr:uid="{912E9F0D-C940-4A3F-B373-C6AD8F4BC8F7}"/>
    <hyperlink ref="AX509" location="A125567144L" display="A125567144L" xr:uid="{3ADC3A2B-4373-48A4-9776-26E1FA7AF90B}"/>
    <hyperlink ref="AT397" location="A125555912V" display="A125555912V" xr:uid="{32E10958-674A-4312-B8E4-E7D3A8E72129}"/>
    <hyperlink ref="AT453" location="A125583992C" display="A125583992C" xr:uid="{770C8FF6-4344-40A9-B90F-1CF62E4F9A69}"/>
    <hyperlink ref="AT509" location="A125569952W" display="A125569952W" xr:uid="{68398D99-5B05-4915-B6DE-FF449459B8F4}"/>
    <hyperlink ref="AU397" location="A125550296K" display="A125550296K" xr:uid="{8C8B4DAC-F407-41C6-89DC-0E17D5584DF1}"/>
    <hyperlink ref="AU453" location="A125578376C" display="A125578376C" xr:uid="{60AB058A-D113-4782-AFE6-76529AA462C9}"/>
    <hyperlink ref="AU509" location="A125564336A" display="A125564336A" xr:uid="{97160EF2-E065-42A2-A468-FD83446C25B1}"/>
    <hyperlink ref="AV397" location="A125558720F" display="A125558720F" xr:uid="{3A9BBA13-3B59-41CB-96B7-6E49757C6F1C}"/>
    <hyperlink ref="AV453" location="A125586800C" display="A125586800C" xr:uid="{1B72C9D5-226F-4E45-B8D2-AFEFF9914093}"/>
    <hyperlink ref="AV509" location="A125572760L" display="A125572760L" xr:uid="{0EC62257-1395-47B2-A719-6F04DBBF0799}"/>
    <hyperlink ref="AW397" location="A125561528R" display="A125561528R" xr:uid="{E18E1ACE-CD88-46DE-98D6-F36C53E6192A}"/>
    <hyperlink ref="AW453" location="A125589608J" display="A125589608J" xr:uid="{9DDAC39A-E83E-4282-AEFF-789760D7711B}"/>
    <hyperlink ref="AW509" location="A125575568T" display="A125575568T" xr:uid="{27A1A5AB-F2C9-4F46-B3EC-7DA223243A24}"/>
    <hyperlink ref="AY397" location="A125553105L" display="A125553105L" xr:uid="{627F75E4-2106-42CC-AA9A-AB906B159004}"/>
    <hyperlink ref="AY453" location="A125581185W" display="A125581185W" xr:uid="{90089FF6-4F58-41C5-9D36-779DD13BBF98}"/>
    <hyperlink ref="AY509" location="A125567145R" display="A125567145R" xr:uid="{8C1560D0-2C2F-4400-AD5A-0E8138A140E5}"/>
    <hyperlink ref="AX398" location="A125552984A" display="A125552984A" xr:uid="{9FC99ADA-F3AC-40D5-A080-C2F521C6EA31}"/>
    <hyperlink ref="AX454" location="A125581064A" display="A125581064A" xr:uid="{7298D534-1DC8-4330-9331-3461A400F659}"/>
    <hyperlink ref="AX510" location="A125567024V" display="A125567024V" xr:uid="{76E908A1-B3C4-4A22-A99A-40027B1A8E0F}"/>
    <hyperlink ref="AT398" location="A125555792L" display="A125555792L" xr:uid="{90CF4DA0-C72A-4CF6-9341-1023E72B2B28}"/>
    <hyperlink ref="AT454" location="A125583872K" display="A125583872K" xr:uid="{1ACCBFD3-930D-440A-BAB3-B3503802569F}"/>
    <hyperlink ref="AT510" location="A125569832C" display="A125569832C" xr:uid="{2042545E-26FB-4F6F-AB6F-4249BCA2449D}"/>
    <hyperlink ref="AU398" location="A125550176T" display="A125550176T" xr:uid="{5263AD18-D344-4998-994F-A2E636C62C11}"/>
    <hyperlink ref="AU454" location="A125578256K" display="A125578256K" xr:uid="{39386F6B-461B-4DBF-94EF-9512F1441A70}"/>
    <hyperlink ref="AU510" location="A125564216J" display="A125564216J" xr:uid="{61ED9B30-6D59-43C8-96A4-19FAF77D620F}"/>
    <hyperlink ref="AV398" location="A125558600L" display="A125558600L" xr:uid="{45269F8D-1288-459A-BE08-875FD1F1749B}"/>
    <hyperlink ref="AV454" location="A125586680W" display="A125586680W" xr:uid="{C6E5BC2F-9287-4862-85CB-53805471A5C0}"/>
    <hyperlink ref="AV510" location="A125572640V" display="A125572640V" xr:uid="{A8F813F8-5F5F-4795-B21F-69ECC3638005}"/>
    <hyperlink ref="AW398" location="A125561408W" display="A125561408W" xr:uid="{C8FD02D5-F654-40C3-B7A7-2FACFBE4BC9C}"/>
    <hyperlink ref="AW454" location="A125589488A" display="A125589488A" xr:uid="{8422EEF6-4317-4CE5-A6C2-858CB86F9925}"/>
    <hyperlink ref="AW510" location="A125575448X" display="A125575448X" xr:uid="{2013A26D-9BEA-4408-A2BC-D3D2F02102F8}"/>
    <hyperlink ref="AY398" location="A125552985C" display="A125552985C" xr:uid="{3E7D92BD-F96C-4833-B7D5-82188BDB0239}"/>
    <hyperlink ref="AY454" location="A125581065C" display="A125581065C" xr:uid="{C0E4C5F4-B944-487D-9A82-CA39FF86F01B}"/>
    <hyperlink ref="AY510" location="A125567025W" display="A125567025W" xr:uid="{3D0227C3-333D-48DC-B551-B4A85CC70458}"/>
    <hyperlink ref="AX399" location="A125552992A" display="A125552992A" xr:uid="{C3E2B659-FC32-43A4-9AB9-E8B8757EB1A3}"/>
    <hyperlink ref="AX455" location="A125581072A" display="A125581072A" xr:uid="{A1EAF715-D726-4CF3-AB08-C464C4101F63}"/>
    <hyperlink ref="AX511" location="A125567032V" display="A125567032V" xr:uid="{DEA1FBA5-2BA4-4B78-86DE-129E31EC6B72}"/>
    <hyperlink ref="AT399" location="A125555800A" display="A125555800A" xr:uid="{2DA7A935-97B4-4C68-A5F8-74AA2BF35ABE}"/>
    <hyperlink ref="AT455" location="A125583880K" display="A125583880K" xr:uid="{3EAFE885-8915-4C98-A351-0A316D167669}"/>
    <hyperlink ref="AT511" location="A125569840C" display="A125569840C" xr:uid="{C096A812-806C-4487-8E2A-54F9D22AFD86}"/>
    <hyperlink ref="AU399" location="A125550184T" display="A125550184T" xr:uid="{25D0545E-ECC3-48FF-9510-D7249365AC00}"/>
    <hyperlink ref="AU455" location="A125578264K" display="A125578264K" xr:uid="{284CDD91-ABA6-4977-84F6-E9C66F4CA0C9}"/>
    <hyperlink ref="AU511" location="A125564224J" display="A125564224J" xr:uid="{9D19715C-EF18-4B48-8BE1-455727BF5FB0}"/>
    <hyperlink ref="AV399" location="A125558608F" display="A125558608F" xr:uid="{789D626A-3CCC-474A-9CC7-A6A4D29CD54C}"/>
    <hyperlink ref="AV455" location="A125586688R" display="A125586688R" xr:uid="{80681371-F883-4C17-B483-A8FE7B0D662A}"/>
    <hyperlink ref="AV511" location="A125572648L" display="A125572648L" xr:uid="{EC024CA3-6895-4E32-A1AD-75838B8C8A93}"/>
    <hyperlink ref="AW399" location="A125561416W" display="A125561416W" xr:uid="{DD8BF091-08B8-4380-8A80-46E7B4F8198D}"/>
    <hyperlink ref="AW455" location="A125589496A" display="A125589496A" xr:uid="{70C2F3B1-6BE0-4745-A15F-97355DBC0740}"/>
    <hyperlink ref="AW511" location="A125575456X" display="A125575456X" xr:uid="{BB080FFC-5D6A-44C1-B5B7-D7018F7AF392}"/>
    <hyperlink ref="AY399" location="A125552993C" display="A125552993C" xr:uid="{8D58A483-B74F-4C22-B4F2-E9EC77F02AE6}"/>
    <hyperlink ref="AY455" location="A125581073C" display="A125581073C" xr:uid="{1347E7E6-561E-425C-A200-E0E95EE106AE}"/>
    <hyperlink ref="AY511" location="A125567033W" display="A125567033W" xr:uid="{A659B667-D0FA-475E-998E-7AA47149A479}"/>
    <hyperlink ref="AX400" location="A125553056C" display="A125553056C" xr:uid="{E8F37B7E-6E8E-4C64-8EAD-4AD7F39125A8}"/>
    <hyperlink ref="AX456" location="A125581136A" display="A125581136A" xr:uid="{C4CCDC8B-9587-4B49-B9ED-38AF126FFCEC}"/>
    <hyperlink ref="AX512" location="A125567096F" display="A125567096F" xr:uid="{34E2E28F-BAEC-4C04-A879-98DA41D21760}"/>
    <hyperlink ref="AT400" location="A125555864L" display="A125555864L" xr:uid="{59E4FB20-0D42-4D22-8E36-A8D3EBE4E3A9}"/>
    <hyperlink ref="AT456" location="A125583944K" display="A125583944K" xr:uid="{6C6AEEBB-401A-42CC-9E5C-BF561A5360B9}"/>
    <hyperlink ref="AT512" location="A125569904C" display="A125569904C" xr:uid="{F560A300-EB38-4C57-A52C-FD1674C179C4}"/>
    <hyperlink ref="AU400" location="A125550248T" display="A125550248T" xr:uid="{4899823A-8730-4707-9F15-47CBFCF4669E}"/>
    <hyperlink ref="AU456" location="A125578328K" display="A125578328K" xr:uid="{E288F3C3-CAD2-4352-91A1-093A11C07E87}"/>
    <hyperlink ref="AU512" location="A125564288V" display="A125564288V" xr:uid="{03BBCC37-D2E4-44C5-8B9A-AE9E9539237B}"/>
    <hyperlink ref="AV400" location="A125558672X" display="A125558672X" xr:uid="{6FB2492F-A07A-4CCA-8BD4-A63EE13CA177}"/>
    <hyperlink ref="AV456" location="A125586752W" display="A125586752W" xr:uid="{58ED669D-23F7-446A-AE3D-301CFC952BC0}"/>
    <hyperlink ref="AV512" location="A125572712V" display="A125572712V" xr:uid="{F15672D0-E8BB-4F24-BDBA-E9873F4447AC}"/>
    <hyperlink ref="AW400" location="A125561480R" display="A125561480R" xr:uid="{1DD37BDC-CB57-4EE9-8B40-3358859678A9}"/>
    <hyperlink ref="AW456" location="A125589560J" display="A125589560J" xr:uid="{B17266F7-405B-47E8-A5A7-2A395D443B21}"/>
    <hyperlink ref="AW512" location="A125575520F" display="A125575520F" xr:uid="{AD06CA49-7366-4056-BD5F-41A5338B7D94}"/>
    <hyperlink ref="AY400" location="A125553057F" display="A125553057F" xr:uid="{D011E133-DEB3-43F6-BFAD-4DC4DC840EAC}"/>
    <hyperlink ref="AY456" location="A125581137C" display="A125581137C" xr:uid="{0F474295-F476-463B-B0E4-DA0528F7542C}"/>
    <hyperlink ref="AY512" location="A125567097J" display="A125567097J" xr:uid="{3A84DE23-9EAC-44DC-A5E4-B1A75F5CC9D9}"/>
    <hyperlink ref="AX401" location="A125552928J" display="A125552928J" xr:uid="{923316FA-4C71-4CC4-9A46-BD137FB48176}"/>
    <hyperlink ref="AX457" location="A125581008J" display="A125581008J" xr:uid="{BC5B8A08-CF2F-4D72-BF96-11E7E1B62C3D}"/>
    <hyperlink ref="AX513" location="A125566968K" display="A125566968K" xr:uid="{7D1DCA1A-F244-46B6-BF9E-21C5EE62AD83}"/>
    <hyperlink ref="AT401" location="A125555736V" display="A125555736V" xr:uid="{62ED7009-6B96-4839-89A4-1DC046E1CDFA}"/>
    <hyperlink ref="AT457" location="A125583816T" display="A125583816T" xr:uid="{203679B0-B68F-4F36-B2DD-AB907DF79FC3}"/>
    <hyperlink ref="AT513" location="A125569776W" display="A125569776W" xr:uid="{CC1193CE-31AF-4BE3-B0A2-F82FCE1BA9CB}"/>
    <hyperlink ref="AU401" location="A125550120F" display="A125550120F" xr:uid="{4EF2DA02-8623-42FE-9B08-68226838847C}"/>
    <hyperlink ref="AU457" location="A125578200X" display="A125578200X" xr:uid="{9DB63A9A-5B70-4552-9963-A2418F1D18D9}"/>
    <hyperlink ref="AU513" location="A125564160J" display="A125564160J" xr:uid="{6AA84C7C-C0F2-4960-95AB-B5576B264387}"/>
    <hyperlink ref="AV401" location="A125558544F" display="A125558544F" xr:uid="{69B278F6-A674-4446-A74C-4722EDAFE08F}"/>
    <hyperlink ref="AV457" location="A125586624C" display="A125586624C" xr:uid="{10F62B1C-3676-4374-956A-E016A6319B5B}"/>
    <hyperlink ref="AV513" location="A125572584L" display="A125572584L" xr:uid="{5525D631-AA21-4A3E-8CAA-1F53AE9FC3B5}"/>
    <hyperlink ref="AW401" location="A125561352W" display="A125561352W" xr:uid="{5C2E7C4F-EF15-494E-81DE-17B14F274274}"/>
    <hyperlink ref="AW457" location="A125589432R" display="A125589432R" xr:uid="{1D8326DE-5034-48AD-A8D6-EE296D2D1CA3}"/>
    <hyperlink ref="AW513" location="A125575392X" display="A125575392X" xr:uid="{C9CEF4B2-DA28-4F4D-996D-0C46D767E630}"/>
    <hyperlink ref="AY401" location="A125552929K" display="A125552929K" xr:uid="{E77DD8E4-FAD1-4A4E-AF87-C69C288F61A3}"/>
    <hyperlink ref="AY457" location="A125581009K" display="A125581009K" xr:uid="{D16834C1-F6EF-472F-B7F6-0E49E1CAB575}"/>
    <hyperlink ref="AY513" location="A125566969L" display="A125566969L" xr:uid="{78E48AFE-3A45-481C-9F0F-18467F5742D8}"/>
    <hyperlink ref="AX402" location="A125553112K" display="A125553112K" xr:uid="{EEC29C10-9762-405F-B12A-AB98433A323E}"/>
    <hyperlink ref="AX458" location="A125581192V" display="A125581192V" xr:uid="{AFBA27D3-C630-49BE-AC95-DBD597036B77}"/>
    <hyperlink ref="AX514" location="A125567152L" display="A125567152L" xr:uid="{D99C6C87-259F-4189-9F4A-9C950C162F13}"/>
    <hyperlink ref="AT402" location="A125555920V" display="A125555920V" xr:uid="{F7C81BC4-08BC-429C-BF24-B3B94BB35D99}"/>
    <hyperlink ref="AT458" location="A125584000V" display="A125584000V" xr:uid="{12DCDCC2-ED38-4C59-9652-D10361307C56}"/>
    <hyperlink ref="AT514" location="A125569960W" display="A125569960W" xr:uid="{576C5694-6E7E-40A7-84C4-C31FDCA81CD7}"/>
    <hyperlink ref="AU402" location="A125550304X" display="A125550304X" xr:uid="{E4E2C5F1-7C8D-4189-81F6-16F172AD27CD}"/>
    <hyperlink ref="AU458" location="A125578384C" display="A125578384C" xr:uid="{A6AC52BB-8E5F-4D73-9C0C-2479119035EF}"/>
    <hyperlink ref="AU514" location="A125564344A" display="A125564344A" xr:uid="{38C1B943-4405-4F70-8F49-64C649BB034C}"/>
    <hyperlink ref="AV402" location="A125558728X" display="A125558728X" xr:uid="{2D3BAC4D-9E9A-422E-840D-CF3EF6D4F44D}"/>
    <hyperlink ref="AV458" location="A125586808W" display="A125586808W" xr:uid="{E4A65FBC-DBA6-4BE5-B409-7C8345A5F9D6}"/>
    <hyperlink ref="AV514" location="A125572768F" display="A125572768F" xr:uid="{EDF11695-7A0A-40D3-9D07-4E8241213CB8}"/>
    <hyperlink ref="AW402" location="A125561536R" display="A125561536R" xr:uid="{A2AF2CB2-1F8F-44E8-91F1-E94E08AA7D50}"/>
    <hyperlink ref="AW458" location="A125589616J" display="A125589616J" xr:uid="{C1CFE3D1-1EA0-4F4F-A173-89DD6E671B68}"/>
    <hyperlink ref="AW514" location="A125575576T" display="A125575576T" xr:uid="{9900735C-E6A8-406D-A9BD-D5A7A2355E0F}"/>
    <hyperlink ref="AY402" location="A125553113L" display="A125553113L" xr:uid="{B664F2A4-D313-4F99-870E-9995974F598A}"/>
    <hyperlink ref="AY458" location="A125581193W" display="A125581193W" xr:uid="{552D8E0B-1701-46FE-842B-16C4AD5266E2}"/>
    <hyperlink ref="AY514" location="A125567153R" display="A125567153R" xr:uid="{4A4EFB52-130E-459A-8E17-64E0AA4E7744}"/>
    <hyperlink ref="AX404" location="A125553000T" display="A125553000T" xr:uid="{4768DB39-A192-430D-BD58-FFFD1CF04470}"/>
    <hyperlink ref="AX460" location="A125581080A" display="A125581080A" xr:uid="{791A7B29-D1B1-46CD-A720-B6A4A9E7C5E7}"/>
    <hyperlink ref="AX516" location="A125567040V" display="A125567040V" xr:uid="{0C502B7E-C2B0-4E8F-A9AD-5F5306C99427}"/>
    <hyperlink ref="AT404" location="A125555808V" display="A125555808V" xr:uid="{98FE7C7E-CE01-4B05-8AB3-0D2A1A02C85A}"/>
    <hyperlink ref="AT460" location="A125583888C" display="A125583888C" xr:uid="{D67ECE06-722F-4215-9B23-4CF5F9CB6783}"/>
    <hyperlink ref="AT516" location="A125569848W" display="A125569848W" xr:uid="{FEF059AD-7494-4E26-8C66-5F34AE34A36E}"/>
    <hyperlink ref="AU404" location="A125550192T" display="A125550192T" xr:uid="{1698B03D-E3E6-4423-A201-7DDB4513F164}"/>
    <hyperlink ref="AU460" location="A125578272K" display="A125578272K" xr:uid="{D6A60833-0049-4F8A-B8F5-8B16D22A9A84}"/>
    <hyperlink ref="AU516" location="A125564232J" display="A125564232J" xr:uid="{5FEA931B-5A5F-4B3A-9BDE-9514FF05E749}"/>
    <hyperlink ref="AV404" location="A125558616F" display="A125558616F" xr:uid="{EF11E261-1ED7-4F0E-80FA-F3ABB39E0FED}"/>
    <hyperlink ref="AV460" location="A125586696R" display="A125586696R" xr:uid="{623EE58A-18E4-488E-8305-966B05459191}"/>
    <hyperlink ref="AV516" location="A125572656L" display="A125572656L" xr:uid="{C0CF6B80-B952-4BF5-AD11-4635ADDD34E8}"/>
    <hyperlink ref="AW404" location="A125561424W" display="A125561424W" xr:uid="{436CD175-3290-46C4-A12C-137D06E776E9}"/>
    <hyperlink ref="AW460" location="A125589504R" display="A125589504R" xr:uid="{381E10BB-EB99-42A1-9221-790633E4BD50}"/>
    <hyperlink ref="AW516" location="A125575464X" display="A125575464X" xr:uid="{14802B5A-A3B6-4FF5-9F8A-92B8F211B908}"/>
    <hyperlink ref="AY404" location="A125553001V" display="A125553001V" xr:uid="{E0767647-22FD-4643-8967-2E60A84596AF}"/>
    <hyperlink ref="AY460" location="A125581081C" display="A125581081C" xr:uid="{B53458AE-3324-4B5F-B958-31998F36466D}"/>
    <hyperlink ref="AY516" location="A125567041W" display="A125567041W" xr:uid="{7A0EAA1E-67BC-4CF7-A011-25C90F952D8E}"/>
    <hyperlink ref="AX405" location="A125552888A" display="A125552888A" xr:uid="{CA47EC1E-F5DF-435B-936B-8F2305FA582D}"/>
    <hyperlink ref="AX461" location="A125580968X" display="A125580968X" xr:uid="{95AAC4ED-29FB-424D-B217-30AEC01A4249}"/>
    <hyperlink ref="AX517" location="A125566928T" display="A125566928T" xr:uid="{819E4F6D-BF5B-453D-B1C0-A3DDBBD0712D}"/>
    <hyperlink ref="AT405" location="A125555696L" display="A125555696L" xr:uid="{9ADE37DF-FC6F-49F7-B6DE-67A9041FE9CC}"/>
    <hyperlink ref="AT461" location="A125583776K" display="A125583776K" xr:uid="{FEFD01E3-5247-412B-B70B-BFCC33A22C5A}"/>
    <hyperlink ref="AT517" location="A125569736C" display="A125569736C" xr:uid="{BC2F7D06-C612-4EE8-820C-4AA0FED7F36F}"/>
    <hyperlink ref="AU405" location="A125550080X" display="A125550080X" xr:uid="{4372E3EA-04A7-49F1-ACB5-82F1BADB5C56}"/>
    <hyperlink ref="AU461" location="A125578160T" display="A125578160T" xr:uid="{34563ED1-171A-456B-8C0A-C472A97F896A}"/>
    <hyperlink ref="AU517" location="A125564120R" display="A125564120R" xr:uid="{7C63B7DF-D31A-438E-8422-630ADAE89BBC}"/>
    <hyperlink ref="AV405" location="A125558504L" display="A125558504L" xr:uid="{D0DABB5D-9A74-4BB8-B49B-056A0EB3868B}"/>
    <hyperlink ref="AV461" location="A125586584W" display="A125586584W" xr:uid="{66C29F29-7E77-4DF9-BE3C-B09E7E44420C}"/>
    <hyperlink ref="AV517" location="A125572544V" display="A125572544V" xr:uid="{721A1194-D1FB-48D0-9069-6396605EBCE8}"/>
    <hyperlink ref="AW405" location="A125561312C" display="A125561312C" xr:uid="{497AFBB7-8225-4EE3-ADE9-8E389831B6D9}"/>
    <hyperlink ref="AW461" location="A125589392J" display="A125589392J" xr:uid="{DB135C80-4C76-4071-89FA-72DB1B962AD7}"/>
    <hyperlink ref="AW517" location="A125575352F" display="A125575352F" xr:uid="{75EDF7EA-4907-4761-8EBB-048D9B0A0FE8}"/>
    <hyperlink ref="AY405" location="A125552889C" display="A125552889C" xr:uid="{DCC007EB-28AE-4505-8D53-1E0E54E45369}"/>
    <hyperlink ref="AY461" location="A125580969A" display="A125580969A" xr:uid="{BC4A0338-2901-4840-A196-E6BD054C9E6D}"/>
    <hyperlink ref="AY517" location="A125566929V" display="A125566929V" xr:uid="{4C74CB12-8616-4DB4-B254-72A963DE9BF8}"/>
    <hyperlink ref="AX406" location="A125553008K" display="A125553008K" xr:uid="{C86FA602-C078-43B8-90AD-95478B0D49FB}"/>
    <hyperlink ref="AX462" location="A125581088V" display="A125581088V" xr:uid="{D888530B-3891-4310-AC8E-E517F5A1B282}"/>
    <hyperlink ref="AX518" location="A125567048L" display="A125567048L" xr:uid="{B1344AB5-6C06-4C95-92B9-F3B30C16F390}"/>
    <hyperlink ref="AT406" location="A125555816V" display="A125555816V" xr:uid="{BBDCDAFF-8E7D-4F03-ACAE-B3729D3AD45C}"/>
    <hyperlink ref="AT462" location="A125583896C" display="A125583896C" xr:uid="{A8CD3D9B-87B9-41DA-9ABF-195A8CF38C9E}"/>
    <hyperlink ref="AT518" location="A125569856W" display="A125569856W" xr:uid="{9043D4EC-DF45-4259-8099-CABA013D696F}"/>
    <hyperlink ref="AU406" location="A125550200F" display="A125550200F" xr:uid="{C9A3131C-AB2F-4BFD-BAF9-26D676D74504}"/>
    <hyperlink ref="AU462" location="A125578280K" display="A125578280K" xr:uid="{8E5F345F-A863-4E05-9F34-4ED871486E07}"/>
    <hyperlink ref="AU518" location="A125564240J" display="A125564240J" xr:uid="{74BF2BB4-B5AA-491D-8729-0F07F95424BD}"/>
    <hyperlink ref="AV406" location="A125558624F" display="A125558624F" xr:uid="{C76901B7-5024-4B12-9CE6-20F4D9268BFD}"/>
    <hyperlink ref="AV462" location="A125586704C" display="A125586704C" xr:uid="{7814A65A-E74D-4774-96B3-DBDD0A75A623}"/>
    <hyperlink ref="AV518" location="A125572664L" display="A125572664L" xr:uid="{4AFD96BA-E3DB-4A20-A50E-0C089DB51ADB}"/>
    <hyperlink ref="AW406" location="A125561432W" display="A125561432W" xr:uid="{579B72CC-82D8-4566-953B-67AACD0D0F2B}"/>
    <hyperlink ref="AW462" location="A125589512R" display="A125589512R" xr:uid="{369778C7-1708-472B-8925-1B723E7BA829}"/>
    <hyperlink ref="AW518" location="A125575472X" display="A125575472X" xr:uid="{C3AEB7A4-B6E1-489A-AB1E-03B63C4B8FBC}"/>
    <hyperlink ref="AY406" location="A125553009L" display="A125553009L" xr:uid="{BDDE45AA-F7F4-4B8B-AEAA-E5182F86D2E8}"/>
    <hyperlink ref="AY462" location="A125581089W" display="A125581089W" xr:uid="{FA82ADC5-D82F-4FA1-A9DA-6445A8D0F029}"/>
    <hyperlink ref="AY518" location="A125567049R" display="A125567049R" xr:uid="{E1076BAF-1C5E-442A-AD65-CF6029FE3532}"/>
    <hyperlink ref="AX407" location="A125553016K" display="A125553016K" xr:uid="{D97B6A28-3EC6-40F1-8F34-2713DF60A136}"/>
    <hyperlink ref="AX463" location="A125581096V" display="A125581096V" xr:uid="{2F003CAD-45F0-49F8-A3B5-182595605C0C}"/>
    <hyperlink ref="AX519" location="A125567056L" display="A125567056L" xr:uid="{4141277A-ED6E-4995-82BB-7E78D051E94E}"/>
    <hyperlink ref="AT407" location="A125555824V" display="A125555824V" xr:uid="{9D5ABFBD-C451-432B-B175-A9B4F2828E7B}"/>
    <hyperlink ref="AT463" location="A125583904T" display="A125583904T" xr:uid="{58BA2351-F511-4CA6-9B6E-CE6C2292C7A1}"/>
    <hyperlink ref="AT519" location="A125569864W" display="A125569864W" xr:uid="{BE066DD4-3484-4272-A236-506021566CBE}"/>
    <hyperlink ref="AU407" location="A125550208X" display="A125550208X" xr:uid="{ACAC7518-5FD8-4736-BB93-C6F2DC14D2AB}"/>
    <hyperlink ref="AU463" location="A125578288C" display="A125578288C" xr:uid="{64202776-8481-46F1-A7A2-05EDC9B3FB0A}"/>
    <hyperlink ref="AU519" location="A125564248A" display="A125564248A" xr:uid="{E7B43E6C-F467-4113-92FF-95AFFA0B0218}"/>
    <hyperlink ref="AV407" location="A125558632F" display="A125558632F" xr:uid="{476CF958-494D-4019-94E6-1A5194F15784}"/>
    <hyperlink ref="AV463" location="A125586712C" display="A125586712C" xr:uid="{38B2B8DA-FB5C-4CE0-9897-44502088AB41}"/>
    <hyperlink ref="AV519" location="A125572672L" display="A125572672L" xr:uid="{BA930A3D-B22F-47E3-A1DD-6F27B14C98B8}"/>
    <hyperlink ref="AW407" location="A125561440W" display="A125561440W" xr:uid="{804640EA-8269-4420-B3AC-0CA985F856DA}"/>
    <hyperlink ref="AW463" location="A125589520R" display="A125589520R" xr:uid="{39FF84C0-E4E5-4A49-ABD8-82E9384A7652}"/>
    <hyperlink ref="AW519" location="A125575480X" display="A125575480X" xr:uid="{658DD3B7-BD6B-42F7-975B-36A8D9C3CB9F}"/>
    <hyperlink ref="AY407" location="A125553017L" display="A125553017L" xr:uid="{769159C0-642A-4D7E-9E16-369903E2D11A}"/>
    <hyperlink ref="AY463" location="A125581097W" display="A125581097W" xr:uid="{19851F84-2057-4E2E-B301-D84E7EB055A8}"/>
    <hyperlink ref="AY519" location="A125567057R" display="A125567057R" xr:uid="{A382C769-9CE6-43F4-8725-B61E3685CF30}"/>
    <hyperlink ref="AX408" location="A125553136C" display="A125553136C" xr:uid="{0BCD3D3E-D101-4F78-8953-A50532F2E494}"/>
    <hyperlink ref="AX464" location="A125581216A" display="A125581216A" xr:uid="{2C1153B6-5F0E-48EF-A9B5-998AA4EDD496}"/>
    <hyperlink ref="AX520" location="A125567176F" display="A125567176F" xr:uid="{C1EF77E6-964E-499B-9400-0EE4723F90E7}"/>
    <hyperlink ref="AT408" location="A125555944L" display="A125555944L" xr:uid="{1F78DAA0-2353-4230-8555-BF8BBC280E39}"/>
    <hyperlink ref="AT464" location="A125584024L" display="A125584024L" xr:uid="{12CB3DC6-ED61-4E6B-9BB3-84DFDF683EDB}"/>
    <hyperlink ref="AT520" location="A125569984R" display="A125569984R" xr:uid="{DE476735-8958-4DA6-A084-BE1B61D47BF4}"/>
    <hyperlink ref="AU408" location="A125550328T" display="A125550328T" xr:uid="{F38A8575-54F8-4C67-9E6A-FDB43E49C97E}"/>
    <hyperlink ref="AU464" location="A125578408K" display="A125578408K" xr:uid="{330A435D-9C51-471E-8443-75DFF26D1C21}"/>
    <hyperlink ref="AU520" location="A125564368V" display="A125564368V" xr:uid="{8A3C5AD4-9E1C-415B-9945-2C87206B31A8}"/>
    <hyperlink ref="AV408" location="A125558752X" display="A125558752X" xr:uid="{9ADB6B4E-0C44-457C-AF69-F5E0A249CA4B}"/>
    <hyperlink ref="AV464" location="A125586832W" display="A125586832W" xr:uid="{72A43CE6-6753-470F-8777-2574B73E37DA}"/>
    <hyperlink ref="AV520" location="A125572792F" display="A125572792F" xr:uid="{454865D7-533F-4701-B743-3909ACAAA316}"/>
    <hyperlink ref="AW408" location="A125561560R" display="A125561560R" xr:uid="{DEE3F5EE-57FA-49B2-BBC1-2B03EA4AA553}"/>
    <hyperlink ref="AW464" location="A125589640J" display="A125589640J" xr:uid="{130BF002-493B-431F-A7E6-29695BEE1D6D}"/>
    <hyperlink ref="AW520" location="A125575600F" display="A125575600F" xr:uid="{89B55D85-C1CD-4AFF-8A4C-9545824977B3}"/>
    <hyperlink ref="AY408" location="A125553137F" display="A125553137F" xr:uid="{D4DF95BD-D6C5-4A97-849A-6B6560D6586A}"/>
    <hyperlink ref="AY464" location="A125581217C" display="A125581217C" xr:uid="{C9C9D2AE-5146-478A-92E0-82F94FC82F20}"/>
    <hyperlink ref="AY520" location="A125567177J" display="A125567177J" xr:uid="{7158577E-36C2-4939-B5E3-B718149B7A6E}"/>
    <hyperlink ref="AX409" location="A125552848J" display="A125552848J" xr:uid="{8F216675-F3B0-4E7A-8401-959F327EFEF6}"/>
    <hyperlink ref="AX465" location="A125580928F" display="A125580928F" xr:uid="{434BA226-7F0A-4E68-83ED-9E7BD27D6910}"/>
    <hyperlink ref="AX521" location="A125566888K" display="A125566888K" xr:uid="{F8385AF5-3DA3-42D8-8630-61C0067B8495}"/>
    <hyperlink ref="AT409" location="A125555656V" display="A125555656V" xr:uid="{7B90BAE6-EE1E-4607-A3EE-6948804A319D}"/>
    <hyperlink ref="AT465" location="A125583736T" display="A125583736T" xr:uid="{3AC0CE0F-A395-4232-A720-4B00EA782DF8}"/>
    <hyperlink ref="AT521" location="A125569696W" display="A125569696W" xr:uid="{976F9484-3E77-4FFD-BF26-CAD95E15820F}"/>
    <hyperlink ref="AU409" location="A125550040F" display="A125550040F" xr:uid="{AB856B17-B1D6-4D11-96BD-B266BC329ACF}"/>
    <hyperlink ref="AU465" location="A125578120X" display="A125578120X" xr:uid="{854196BD-695A-479A-BCC4-5A52B031668D}"/>
    <hyperlink ref="AU521" location="A125564080J" display="A125564080J" xr:uid="{52DB07FA-007E-48B2-BF13-ACCE6A298A5A}"/>
    <hyperlink ref="AV409" location="A125558464F" display="A125558464F" xr:uid="{6C5C35F4-9819-463C-BB96-CCF695C700E7}"/>
    <hyperlink ref="AV465" location="A125586544C" display="A125586544C" xr:uid="{8DDF6BF3-3558-42EA-A19B-49E243455215}"/>
    <hyperlink ref="AV521" location="A125572504A" display="A125572504A" xr:uid="{DEAED720-3F07-48E7-9CD8-D1A0C2B7B63E}"/>
    <hyperlink ref="AW409" location="A125561272W" display="A125561272W" xr:uid="{67DB0F64-0620-4AB6-B0D5-17E917BFF9FE}"/>
    <hyperlink ref="AW465" location="A125589352R" display="A125589352R" xr:uid="{2666DA5B-BAB1-463E-86E9-DAAF5359E0E6}"/>
    <hyperlink ref="AW521" location="A125575312L" display="A125575312L" xr:uid="{4361CD3D-EB7A-4647-9FC5-AAF237F741C3}"/>
    <hyperlink ref="AY409" location="A125552849K" display="A125552849K" xr:uid="{A4F8BE6A-DA99-49B9-ADC8-9597135B0498}"/>
    <hyperlink ref="AY465" location="A125580929J" display="A125580929J" xr:uid="{50F82572-6419-47B2-A93C-7B35668ECEEB}"/>
    <hyperlink ref="AY521" location="A125566889L" display="A125566889L" xr:uid="{41B76F4D-9074-44F8-BC61-3F010CAF9822}"/>
    <hyperlink ref="AX410" location="A125553120K" display="A125553120K" xr:uid="{B67A5A4C-A966-4ECE-8829-3314D47989C6}"/>
    <hyperlink ref="AX466" location="A125581200J" display="A125581200J" xr:uid="{33EEE04D-B298-414B-B4ED-186DF2C3B8C5}"/>
    <hyperlink ref="AX522" location="A125567160L" display="A125567160L" xr:uid="{7E365FD5-DAE4-4E72-917E-805B1C10BA54}"/>
    <hyperlink ref="AT410" location="A125555928L" display="A125555928L" xr:uid="{E0D0C51E-6E83-448C-A509-C39F13D6AFBF}"/>
    <hyperlink ref="AT466" location="A125584008L" display="A125584008L" xr:uid="{67DB71FC-2BF0-4E68-B62C-A0A09A691639}"/>
    <hyperlink ref="AT522" location="A125569968R" display="A125569968R" xr:uid="{DF9DE501-E50F-4721-8962-9CC462D9AE95}"/>
    <hyperlink ref="AU410" location="A125550312X" display="A125550312X" xr:uid="{749C6BF4-E84F-46D8-BE05-76361528A614}"/>
    <hyperlink ref="AU466" location="A125578392C" display="A125578392C" xr:uid="{B023B7C4-FCE0-4EE3-81F7-D209E867D103}"/>
    <hyperlink ref="AU522" location="A125564352A" display="A125564352A" xr:uid="{EDCA1B44-7896-4AA7-9168-6F9769C45569}"/>
    <hyperlink ref="AV410" location="A125558736X" display="A125558736X" xr:uid="{F6B3980B-9DB9-462F-871F-F1BE1E397786}"/>
    <hyperlink ref="AV466" location="A125586816W" display="A125586816W" xr:uid="{1D551304-48A4-48AB-B020-54455E0C768C}"/>
    <hyperlink ref="AV522" location="A125572776F" display="A125572776F" xr:uid="{9EBB7E36-2CA1-47C1-9B90-5FA576EFCB71}"/>
    <hyperlink ref="AW410" location="A125561544R" display="A125561544R" xr:uid="{9CFB3D6B-19A2-4457-8D81-A1062177DCD5}"/>
    <hyperlink ref="AW466" location="A125589624J" display="A125589624J" xr:uid="{DFBEE1A2-9908-4D36-9A3B-7F4DD7071262}"/>
    <hyperlink ref="AW522" location="A125575584T" display="A125575584T" xr:uid="{37DD2EFA-6E7F-4203-A6AD-C4861EA77DC5}"/>
    <hyperlink ref="AY410" location="A125553121L" display="A125553121L" xr:uid="{C402AA8F-132D-4B5E-A2FB-83F2BC038DF9}"/>
    <hyperlink ref="AY466" location="A125581201K" display="A125581201K" xr:uid="{29CCBAA1-24C0-4EB0-AD7B-88052610B10B}"/>
    <hyperlink ref="AY522" location="A125567161R" display="A125567161R" xr:uid="{91A58CB5-8D95-44D0-9428-4886CF524A78}"/>
    <hyperlink ref="AX411" location="A125553128C" display="A125553128C" xr:uid="{4FF2ADAA-4818-4FC3-8CB7-BB81DFEF2AE2}"/>
    <hyperlink ref="AX467" location="A125581208A" display="A125581208A" xr:uid="{BC8F476D-1280-43F5-990F-AFCC2CAD3DC5}"/>
    <hyperlink ref="AX523" location="A125567168F" display="A125567168F" xr:uid="{3EAEF5E6-C327-4CA1-9801-AF153C36FDA7}"/>
    <hyperlink ref="AT411" location="A125555936L" display="A125555936L" xr:uid="{A8D946AE-AE45-4621-8154-7F32D054C0F8}"/>
    <hyperlink ref="AT467" location="A125584016L" display="A125584016L" xr:uid="{7192CB8C-451C-4F71-98E1-50C50CC1FAB2}"/>
    <hyperlink ref="AT523" location="A125569976R" display="A125569976R" xr:uid="{73F22C3D-7A81-41EA-AD06-279091BBF93A}"/>
    <hyperlink ref="AU411" location="A125550320X" display="A125550320X" xr:uid="{C3826CD7-4921-48B6-8A20-8CC8AADEB2E6}"/>
    <hyperlink ref="AU467" location="A125578400T" display="A125578400T" xr:uid="{0FBF1034-3153-45DB-B08B-A251B3333363}"/>
    <hyperlink ref="AU523" location="A125564360A" display="A125564360A" xr:uid="{902BF26E-1CB6-4414-B011-15A125BEDC11}"/>
    <hyperlink ref="AV411" location="A125558744X" display="A125558744X" xr:uid="{87F40960-AF93-44F5-B579-BD377BC12ED1}"/>
    <hyperlink ref="AV467" location="A125586824W" display="A125586824W" xr:uid="{B6A5F928-2A83-4D07-A3FF-23E1ABF121AA}"/>
    <hyperlink ref="AV523" location="A125572784F" display="A125572784F" xr:uid="{1531FAC0-2004-49C8-B530-0A533BBED41E}"/>
    <hyperlink ref="AW411" location="A125561552R" display="A125561552R" xr:uid="{A8777605-DCC2-47EC-94D1-3F0D2DF5171D}"/>
    <hyperlink ref="AW467" location="A125589632J" display="A125589632J" xr:uid="{3FDA50AD-154E-4439-8BAC-18DA170A6E0E}"/>
    <hyperlink ref="AW523" location="A125575592T" display="A125575592T" xr:uid="{22DE7054-B271-4323-A26F-43D301374379}"/>
    <hyperlink ref="AY411" location="A125553129F" display="A125553129F" xr:uid="{92E49CB9-B83A-45CF-ABF5-4899807E549D}"/>
    <hyperlink ref="AY467" location="A125581209C" display="A125581209C" xr:uid="{C371E0F8-CAB1-472E-835E-B6C21FDF9A90}"/>
    <hyperlink ref="AY523" location="A125567169J" display="A125567169J" xr:uid="{FB3816CC-7085-42B1-930A-BCD82B5CE0AD}"/>
    <hyperlink ref="AX412" location="A125552856J" display="A125552856J" xr:uid="{0DEFD0CD-EEF7-4381-BB48-869D4EE12EDC}"/>
    <hyperlink ref="AX468" location="A125580936F" display="A125580936F" xr:uid="{13499108-CA40-49AA-A6ED-560E1AD15C3C}"/>
    <hyperlink ref="AX524" location="A125566896K" display="A125566896K" xr:uid="{2B7BD039-0CDC-42D2-876D-2A9643536C46}"/>
    <hyperlink ref="AT412" location="A125555664V" display="A125555664V" xr:uid="{7868FD42-E145-421C-BA52-BCF942FAE05A}"/>
    <hyperlink ref="AT468" location="A125583744T" display="A125583744T" xr:uid="{965F8849-3244-4711-ACD2-EFF69BEA9040}"/>
    <hyperlink ref="AT524" location="A125569704K" display="A125569704K" xr:uid="{818EA410-E3A7-456B-8065-E7C2087B3C21}"/>
    <hyperlink ref="AU412" location="A125550048X" display="A125550048X" xr:uid="{7EAB9AC7-BE5A-4435-B8F0-299B92A67DF0}"/>
    <hyperlink ref="AU468" location="A125578128T" display="A125578128T" xr:uid="{F3BF7CD8-D461-4495-8637-CCF85D700EF7}"/>
    <hyperlink ref="AU524" location="A125564088A" display="A125564088A" xr:uid="{F892F6D7-CBE5-4926-941D-D30993ACCFB9}"/>
    <hyperlink ref="AV412" location="A125558472F" display="A125558472F" xr:uid="{FB50C1DE-373D-48D7-959D-1B9B1A911406}"/>
    <hyperlink ref="AV468" location="A125586552C" display="A125586552C" xr:uid="{5CA2544F-8E11-40CB-8316-5E4BEC4D529F}"/>
    <hyperlink ref="AV524" location="A125572512A" display="A125572512A" xr:uid="{E14BF64B-0957-480C-AAAF-BEAB6A56802A}"/>
    <hyperlink ref="AW412" location="A125561280W" display="A125561280W" xr:uid="{9FB58384-0E5B-4137-81BC-095ABA26034D}"/>
    <hyperlink ref="AW468" location="A125589360R" display="A125589360R" xr:uid="{ACA714FC-1676-4F92-BD61-8B78043ECA54}"/>
    <hyperlink ref="AW524" location="A125575320L" display="A125575320L" xr:uid="{EAE2A2E2-72EB-46E4-A907-6D5DA2800FD5}"/>
    <hyperlink ref="AY412" location="A125552857K" display="A125552857K" xr:uid="{17D216F1-D580-4621-957C-AA063802D0B1}"/>
    <hyperlink ref="AY468" location="A125580937J" display="A125580937J" xr:uid="{6CFB355B-217B-4AD7-87D9-41A821E4FADC}"/>
    <hyperlink ref="AY524" location="A125566897L" display="A125566897L" xr:uid="{45ED97CD-1A59-43FF-842D-2BC65FFD9C52}"/>
    <hyperlink ref="AX413" location="A125552936J" display="A125552936J" xr:uid="{2BBEB93B-038A-450C-8A2E-0B77F37947E4}"/>
    <hyperlink ref="AX469" location="A125581016J" display="A125581016J" xr:uid="{02167319-B14A-46D8-9C6E-8266DC41FD0E}"/>
    <hyperlink ref="AX525" location="A125566976K" display="A125566976K" xr:uid="{60EF97BC-6835-48A8-A208-10F76DCC72F2}"/>
    <hyperlink ref="AT413" location="A125555744V" display="A125555744V" xr:uid="{1AD71A19-FCFC-4B2B-B652-2CF9E98C820E}"/>
    <hyperlink ref="AT469" location="A125583824T" display="A125583824T" xr:uid="{8398D151-4C59-4586-8A4E-D13329DA1958}"/>
    <hyperlink ref="AT525" location="A125569784W" display="A125569784W" xr:uid="{FED25427-7867-4CE2-B86F-9F9103FA8F00}"/>
    <hyperlink ref="AU413" location="A125550128X" display="A125550128X" xr:uid="{99D3CA31-D3D2-4462-B14F-9E981F84FA70}"/>
    <hyperlink ref="AU469" location="A125578208T" display="A125578208T" xr:uid="{391A2AD6-0CEF-493E-B7D6-4EA67E3C05CF}"/>
    <hyperlink ref="AU525" location="A125564168A" display="A125564168A" xr:uid="{099E0C03-3238-45CB-AFC3-A0DA3807A207}"/>
    <hyperlink ref="AV413" location="A125558552F" display="A125558552F" xr:uid="{7F301DE6-AF73-409C-ADE4-49E3EFAE90D7}"/>
    <hyperlink ref="AV469" location="A125586632C" display="A125586632C" xr:uid="{49101B8C-74AE-49D1-BD35-91986B967F44}"/>
    <hyperlink ref="AV525" location="A125572592L" display="A125572592L" xr:uid="{D00E9C36-971F-43CD-A57B-34ED70BE5D0B}"/>
    <hyperlink ref="AW413" location="A125561360W" display="A125561360W" xr:uid="{C1EF134F-E17E-45CA-B6A6-BA8CBC1D56F0}"/>
    <hyperlink ref="AW469" location="A125589440R" display="A125589440R" xr:uid="{E526A6CD-6DAE-4EA1-B8BE-53904F53A66A}"/>
    <hyperlink ref="AW525" location="A125575400L" display="A125575400L" xr:uid="{3F271ED1-241B-456E-A537-A91512B0F4A6}"/>
    <hyperlink ref="AY413" location="A125552937K" display="A125552937K" xr:uid="{85F0F431-7F23-4701-9F41-AFC9E0EB5050}"/>
    <hyperlink ref="AY469" location="A125581017K" display="A125581017K" xr:uid="{3526A03F-2255-428F-A7B9-F519EF85FC47}"/>
    <hyperlink ref="AY525" location="A125566977L" display="A125566977L" xr:uid="{9D35FB71-B743-4289-B722-1871DABF440D}"/>
    <hyperlink ref="AX414" location="A125553024K" display="A125553024K" xr:uid="{017F94E3-7D1D-4FB4-B09C-C0DD2FE85670}"/>
    <hyperlink ref="AX470" location="A125581104J" display="A125581104J" xr:uid="{A1A96D4E-7C74-4422-92D7-F28BC106925B}"/>
    <hyperlink ref="AX526" location="A125567064L" display="A125567064L" xr:uid="{5A930F2C-25D9-4B4C-BA5D-3CAB862C1AAE}"/>
    <hyperlink ref="AT414" location="A125555832V" display="A125555832V" xr:uid="{7F09075D-1A8F-4EE3-B3D8-33FC3739ADCB}"/>
    <hyperlink ref="AT470" location="A125583912T" display="A125583912T" xr:uid="{FF87A864-A055-4938-B172-9BF9A5B1797C}"/>
    <hyperlink ref="AT526" location="A125569872W" display="A125569872W" xr:uid="{6480A038-7CBC-4326-A543-38E017C01876}"/>
    <hyperlink ref="AU414" location="A125550216X" display="A125550216X" xr:uid="{7246C804-1CBB-4CBC-A6B7-4CBC5DF51AA6}"/>
    <hyperlink ref="AU470" location="A125578296C" display="A125578296C" xr:uid="{361C586C-E2EA-4E7E-A646-43D35FF65C5B}"/>
    <hyperlink ref="AU526" location="A125564256A" display="A125564256A" xr:uid="{CF03C116-E2CF-470C-87C3-71EF380DB8D8}"/>
    <hyperlink ref="AV414" location="A125558640F" display="A125558640F" xr:uid="{579CDBA3-0E99-46A5-8E67-D504E47DD129}"/>
    <hyperlink ref="AV470" location="A125586720C" display="A125586720C" xr:uid="{57D4D75D-2F96-46B9-9550-1065D0CA4FAD}"/>
    <hyperlink ref="AV526" location="A125572680L" display="A125572680L" xr:uid="{DA32A98D-C292-4DEB-B673-351447D98CC2}"/>
    <hyperlink ref="AW414" location="A125561448R" display="A125561448R" xr:uid="{4E748A67-1B3B-46CF-B6AD-F902ED02C8BC}"/>
    <hyperlink ref="AW470" location="A125589528J" display="A125589528J" xr:uid="{B838C1A7-0DE8-46A4-A93A-2D45016BD14E}"/>
    <hyperlink ref="AW526" location="A125575488T" display="A125575488T" xr:uid="{7DB05236-770E-4AD1-99BD-6A0C078E8292}"/>
    <hyperlink ref="AY414" location="A125553025L" display="A125553025L" xr:uid="{4D330580-BB84-4242-AB65-EFACFC190850}"/>
    <hyperlink ref="AY470" location="A125581105K" display="A125581105K" xr:uid="{9AF77557-3E21-4BE5-9D6C-EC327748CEDB}"/>
    <hyperlink ref="AY526" location="A125567065R" display="A125567065R" xr:uid="{5424C46E-39EB-4AD0-BD5A-0456A7EEAF89}"/>
    <hyperlink ref="AX415" location="A125553144C" display="A125553144C" xr:uid="{EAA8E845-9C01-444E-BA21-991C12F033EE}"/>
    <hyperlink ref="AX471" location="A125581224A" display="A125581224A" xr:uid="{95AEC572-71AA-4182-8344-D817499A51BE}"/>
    <hyperlink ref="AX527" location="A125567184F" display="A125567184F" xr:uid="{9CE860FE-8E9A-429D-80C6-0C505CCBC0B5}"/>
    <hyperlink ref="AT415" location="A125555952L" display="A125555952L" xr:uid="{D22977BE-9F11-40BD-8257-F3206D7A88CE}"/>
    <hyperlink ref="AT471" location="A125584032L" display="A125584032L" xr:uid="{E942CB11-C572-4246-93C2-76E45F88AEE0}"/>
    <hyperlink ref="AT527" location="A125569992R" display="A125569992R" xr:uid="{49FA3966-5AD8-4B9F-AD6D-18A0761C5C4A}"/>
    <hyperlink ref="AU415" location="A125550336T" display="A125550336T" xr:uid="{899CD08B-8170-4500-AD7C-8B8922EFDEC3}"/>
    <hyperlink ref="AU471" location="A125578416K" display="A125578416K" xr:uid="{73D0E0E3-9AAA-46D2-8023-0F2B56C5BCDA}"/>
    <hyperlink ref="AU527" location="A125564376V" display="A125564376V" xr:uid="{19D603C5-44F8-4BD5-8F05-876869113A3B}"/>
    <hyperlink ref="AV415" location="A125558760X" display="A125558760X" xr:uid="{E2D50422-0032-43E1-8BFF-BBF153C43C96}"/>
    <hyperlink ref="AV471" location="A125586840W" display="A125586840W" xr:uid="{A95CD5DE-86CA-4E85-B75F-F02E4EF17F45}"/>
    <hyperlink ref="AV527" location="A125572800V" display="A125572800V" xr:uid="{9E4530A6-DB1E-4595-8193-B97B88DDE7E4}"/>
    <hyperlink ref="AW415" location="A125561568J" display="A125561568J" xr:uid="{10739CA5-85CA-4643-B4B1-A6ABC20563A1}"/>
    <hyperlink ref="AW471" location="A125589648A" display="A125589648A" xr:uid="{83641D67-D4F2-4E54-ADE9-D70D3994E45B}"/>
    <hyperlink ref="AW527" location="A125575608X" display="A125575608X" xr:uid="{BAA2C711-274D-46DF-8513-5E167B9005FA}"/>
    <hyperlink ref="AY415" location="A125553145F" display="A125553145F" xr:uid="{E494A82C-6260-4C09-BEB6-E2589FB591A1}"/>
    <hyperlink ref="AY471" location="A125581225C" display="A125581225C" xr:uid="{F15DA5B6-46E5-498B-8C29-B829E9971363}"/>
    <hyperlink ref="AY527" location="A125567185J" display="A125567185J" xr:uid="{7D921814-2D43-4FF2-A18E-CBD0D364F321}"/>
    <hyperlink ref="AX417" location="A125552864J" display="A125552864J" xr:uid="{D95E6B8F-3E04-4036-B3ED-A72567271F7B}"/>
    <hyperlink ref="AX473" location="A125580944F" display="A125580944F" xr:uid="{ADFB2BFC-7C72-4140-A56C-AC222D7450A5}"/>
    <hyperlink ref="AX529" location="A125566904X" display="A125566904X" xr:uid="{69EEA6D6-5CB9-41E8-9A2B-4A8C3FE7AF75}"/>
    <hyperlink ref="AT417" location="A125555672V" display="A125555672V" xr:uid="{32010B51-1449-42E3-895E-DC1A34B42CD3}"/>
    <hyperlink ref="AT473" location="A125583752T" display="A125583752T" xr:uid="{EC4E9B4B-F830-4601-B905-8B7DD53B4335}"/>
    <hyperlink ref="AT529" location="A125569712K" display="A125569712K" xr:uid="{2F112D6B-B5CA-4E03-B09B-F674E8A5FA4F}"/>
    <hyperlink ref="AU417" location="A125550056X" display="A125550056X" xr:uid="{2560EEAF-2E3F-4B0F-92FB-D55AC29713A0}"/>
    <hyperlink ref="AU473" location="A125578136T" display="A125578136T" xr:uid="{ACC71FC3-23AF-4104-80B1-A4B48F2654FA}"/>
    <hyperlink ref="AU529" location="A125564096A" display="A125564096A" xr:uid="{A1965990-2AF2-4B0F-891E-DC3EFEE8D609}"/>
    <hyperlink ref="AV417" location="A125558480F" display="A125558480F" xr:uid="{EA59DC9D-904B-4A31-900B-60812EE7261D}"/>
    <hyperlink ref="AV473" location="A125586560C" display="A125586560C" xr:uid="{A6842058-35DF-45F6-A79A-A30DD6DCDE85}"/>
    <hyperlink ref="AV529" location="A125572520A" display="A125572520A" xr:uid="{5D2AD72C-2FC5-4722-85EE-92B2CE3DC0F8}"/>
    <hyperlink ref="AW417" location="A125561288R" display="A125561288R" xr:uid="{E031A943-5A83-4BF1-BFD6-BF0802F19930}"/>
    <hyperlink ref="AW473" location="A125589368J" display="A125589368J" xr:uid="{979263D5-3CE7-4E5E-B16C-078FC82268A4}"/>
    <hyperlink ref="AW529" location="A125575328F" display="A125575328F" xr:uid="{9281B8D5-58F9-4438-9470-9BCE563DC9CF}"/>
    <hyperlink ref="AY417" location="A125552865K" display="A125552865K" xr:uid="{21B469FF-7670-4838-BC39-82F4D4EB84B5}"/>
    <hyperlink ref="AY473" location="A125580945J" display="A125580945J" xr:uid="{8AEF6600-DB78-4032-B3D6-848DAF5FA8E1}"/>
    <hyperlink ref="AY529" location="A125566905A" display="A125566905A" xr:uid="{40D38A5C-9570-402C-B0BE-4991125512C7}"/>
    <hyperlink ref="AX418" location="A125553064C" display="A125553064C" xr:uid="{A8DB6F9F-9C4D-4112-AF99-18B20A65B5EE}"/>
    <hyperlink ref="AX474" location="A125581144A" display="A125581144A" xr:uid="{C7E74123-2D3F-40EB-95D4-5FCF057E7C8A}"/>
    <hyperlink ref="AX530" location="A125567104V" display="A125567104V" xr:uid="{01985EF1-3A3F-4711-B252-A902AD1A549B}"/>
    <hyperlink ref="AT418" location="A125555872L" display="A125555872L" xr:uid="{EACDEC94-2216-493F-B843-2AF0FEEFD951}"/>
    <hyperlink ref="AT474" location="A125583952K" display="A125583952K" xr:uid="{732F357F-5D2F-4910-ABD3-B384E05E329B}"/>
    <hyperlink ref="AT530" location="A125569912C" display="A125569912C" xr:uid="{B7B1EB3D-FA62-4D6D-AAF7-AB8A9DB97063}"/>
    <hyperlink ref="AU418" location="A125550256T" display="A125550256T" xr:uid="{35D9B3A3-B463-45CE-8511-D55A7B9588EE}"/>
    <hyperlink ref="AU474" location="A125578336K" display="A125578336K" xr:uid="{C7797B9E-EADA-4ACB-A961-E5E60AB01905}"/>
    <hyperlink ref="AU530" location="A125564296V" display="A125564296V" xr:uid="{CB1592B4-11B0-4D19-A28A-27D5508DFF17}"/>
    <hyperlink ref="AV418" location="A125558680X" display="A125558680X" xr:uid="{835873FB-0773-4285-959C-A941672CF4E6}"/>
    <hyperlink ref="AV474" location="A125586760W" display="A125586760W" xr:uid="{7DDC337B-1074-43AD-888C-0F7D50A1D95D}"/>
    <hyperlink ref="AV530" location="A125572720V" display="A125572720V" xr:uid="{63969982-7D19-44C9-AC6C-6B63BF1C4E56}"/>
    <hyperlink ref="AW418" location="A125561488J" display="A125561488J" xr:uid="{3C65D26E-3431-4A22-9DAB-0657FE6557BF}"/>
    <hyperlink ref="AW474" location="A125589568A" display="A125589568A" xr:uid="{EE00A844-D57B-4304-A4D1-CED0B6EC33F8}"/>
    <hyperlink ref="AW530" location="A125575528X" display="A125575528X" xr:uid="{E37A6E12-F3E5-429B-A26A-A2B4E87CD306}"/>
    <hyperlink ref="AY418" location="A125553065F" display="A125553065F" xr:uid="{3EBA3B2A-3264-4E9C-B89C-6AC014A963A6}"/>
    <hyperlink ref="AY474" location="A125581145C" display="A125581145C" xr:uid="{2E352F4B-6477-489D-93F1-E62C5C448D11}"/>
    <hyperlink ref="AY530" location="A125567105W" display="A125567105W" xr:uid="{1ACA2E35-18DB-408C-B12C-5DBD4D7B0248}"/>
    <hyperlink ref="AX419" location="A125553072C" display="A125553072C" xr:uid="{A41DA820-BFE4-4C1A-88EF-4BF5EC03C434}"/>
    <hyperlink ref="AX475" location="A125581152A" display="A125581152A" xr:uid="{3A338A35-7089-4AFA-8D94-9333FD3ABEDC}"/>
    <hyperlink ref="AX531" location="A125567112V" display="A125567112V" xr:uid="{720932A7-3707-4D65-AA68-9B87CAD82D10}"/>
    <hyperlink ref="AT419" location="A125555880L" display="A125555880L" xr:uid="{A75F7663-FA30-4C92-960B-CC7ECCFF36DD}"/>
    <hyperlink ref="AT475" location="A125583960K" display="A125583960K" xr:uid="{DFFEF804-4340-40DC-86DB-22A60EFA1A4B}"/>
    <hyperlink ref="AT531" location="A125569920C" display="A125569920C" xr:uid="{D0E7E901-F69E-44D3-ACD5-EAF8CD20F323}"/>
    <hyperlink ref="AU419" location="A125550264T" display="A125550264T" xr:uid="{5BB4BCBD-F390-4E83-A991-C6A3FDA75C83}"/>
    <hyperlink ref="AU475" location="A125578344K" display="A125578344K" xr:uid="{EDF3A5EA-C8E4-40F6-BC5C-0BCA54E8A8FE}"/>
    <hyperlink ref="AU531" location="A125564304J" display="A125564304J" xr:uid="{C4C53878-B175-4531-B16C-E12AB902A5D3}"/>
    <hyperlink ref="AV419" location="A125558688T" display="A125558688T" xr:uid="{B49CF9DD-82BC-4EA7-82BD-7740CD2E3FB3}"/>
    <hyperlink ref="AV475" location="A125586768R" display="A125586768R" xr:uid="{B3EF9B59-1659-4846-B783-E92177979287}"/>
    <hyperlink ref="AV531" location="A125572728L" display="A125572728L" xr:uid="{C94E6E67-9D6A-4999-B869-8496898EB2B7}"/>
    <hyperlink ref="AW419" location="A125561496J" display="A125561496J" xr:uid="{CCD1CD32-0E89-45DC-A2B5-0DDB5B09B7D9}"/>
    <hyperlink ref="AW475" location="A125589576A" display="A125589576A" xr:uid="{61920706-C43A-4878-AC4D-CE1774195099}"/>
    <hyperlink ref="AW531" location="A125575536X" display="A125575536X" xr:uid="{C283A91C-6E2F-43B1-87F3-380B64C7A9B0}"/>
    <hyperlink ref="AY419" location="A125553073F" display="A125553073F" xr:uid="{60B62BF6-93C8-4434-B3CE-CEE6400ACC1F}"/>
    <hyperlink ref="AY475" location="A125581153C" display="A125581153C" xr:uid="{35DC4531-7080-4791-9BD6-1F34C7E103F6}"/>
    <hyperlink ref="AY531" location="A125567113W" display="A125567113W" xr:uid="{66DE9F5E-D8A5-4449-8D15-DF89EAD4A4B8}"/>
    <hyperlink ref="AX420" location="A125552904R" display="A125552904R" xr:uid="{99DAEE17-3621-402F-AF3E-6890BCF563FD}"/>
    <hyperlink ref="AX476" location="A125580984X" display="A125580984X" xr:uid="{DEA3B1B2-E72A-46FB-BB22-0546AF630B2A}"/>
    <hyperlink ref="AX532" location="A125566944T" display="A125566944T" xr:uid="{DCC03EBB-6A60-499D-AB6D-431D024D0647}"/>
    <hyperlink ref="AT420" location="A125555712A" display="A125555712A" xr:uid="{26970EEA-F9BA-4F6B-BB4E-74A30B232F1C}"/>
    <hyperlink ref="AT476" location="A125583792K" display="A125583792K" xr:uid="{12884FE0-0AB6-4F88-AE77-D534B1A6DE96}"/>
    <hyperlink ref="AT532" location="A125569752C" display="A125569752C" xr:uid="{C1D124BF-E13C-4FA5-B18C-DBE2C2728572}"/>
    <hyperlink ref="AU420" location="A125550096T" display="A125550096T" xr:uid="{0C0B1953-A15C-462B-BD4D-C6442DCE26A8}"/>
    <hyperlink ref="AU476" location="A125578176K" display="A125578176K" xr:uid="{575CB2A1-1BEE-4760-92D2-3678C1D5F62E}"/>
    <hyperlink ref="AU532" location="A125564136J" display="A125564136J" xr:uid="{682BB189-24EA-4F34-9150-8259FBA0B9B8}"/>
    <hyperlink ref="AV420" location="A125558520L" display="A125558520L" xr:uid="{F52D6CB9-3384-44D9-B9F1-637F70B51B0B}"/>
    <hyperlink ref="AV476" location="A125586600K" display="A125586600K" xr:uid="{BD1D2B11-E429-49DC-91D8-BB798E2B904A}"/>
    <hyperlink ref="AV532" location="A125572560V" display="A125572560V" xr:uid="{9DFD0C74-FBD4-4F03-B878-0B3713ABD5FC}"/>
    <hyperlink ref="AW420" location="A125561328W" display="A125561328W" xr:uid="{6046618B-C55E-49DC-B638-29491ABD2B9C}"/>
    <hyperlink ref="AW476" location="A125589408R" display="A125589408R" xr:uid="{B374DCBB-E7CB-41F9-AA16-174D2BE4F950}"/>
    <hyperlink ref="AW532" location="A125575368X" display="A125575368X" xr:uid="{1B49235B-D1B8-4B40-969E-B863080D3953}"/>
    <hyperlink ref="AY420" location="A125552905T" display="A125552905T" xr:uid="{0C24D090-36F7-4FF2-9B76-8756EAD2361F}"/>
    <hyperlink ref="AY476" location="A125580985A" display="A125580985A" xr:uid="{9EC6CD91-B27A-4A55-940E-7D6DCB96FD9A}"/>
    <hyperlink ref="AY532" location="A125566945V" display="A125566945V" xr:uid="{4703348A-ED3A-4FC2-8726-C4AA1178146D}"/>
    <hyperlink ref="AX422" location="A125552872J" display="A125552872J" xr:uid="{6363CB64-BBA7-43AE-A682-9E1027006903}"/>
    <hyperlink ref="AX478" location="A125580952F" display="A125580952F" xr:uid="{01349F15-5E28-4597-BD80-C0E50D13C578}"/>
    <hyperlink ref="AX534" location="A125566912X" display="A125566912X" xr:uid="{1E575BD2-F0F0-4D58-98BF-0EA82D950D39}"/>
    <hyperlink ref="AT422" location="A125555680V" display="A125555680V" xr:uid="{2D476F28-63DF-45C9-8A50-9AAE1321A6AC}"/>
    <hyperlink ref="AT478" location="A125583760T" display="A125583760T" xr:uid="{F80FA3EF-6172-4157-A983-BEEE4CA510AB}"/>
    <hyperlink ref="AT534" location="A125569720K" display="A125569720K" xr:uid="{4F4D1EBC-9954-40E1-8C7B-5E4E948FEA77}"/>
    <hyperlink ref="AU422" location="A125550064X" display="A125550064X" xr:uid="{ED057558-6D18-403A-897B-0ACF98EA6286}"/>
    <hyperlink ref="AU478" location="A125578144T" display="A125578144T" xr:uid="{92302390-1DC8-456F-9488-92F77537942E}"/>
    <hyperlink ref="AU534" location="A125564104R" display="A125564104R" xr:uid="{A9651FFA-A882-4927-9C53-5F349EA48CFD}"/>
    <hyperlink ref="AV422" location="A125558488X" display="A125558488X" xr:uid="{6877D66C-5047-438F-BA7B-16B63E5C30CE}"/>
    <hyperlink ref="AV478" location="A125586568W" display="A125586568W" xr:uid="{4B508261-54F7-433A-ADBE-08DCF95B466E}"/>
    <hyperlink ref="AV534" location="A125572528V" display="A125572528V" xr:uid="{11334F5D-3D65-4BE8-B18B-63ED9C8D5F5C}"/>
    <hyperlink ref="AW422" location="A125561296R" display="A125561296R" xr:uid="{3DD4BAC4-F314-447B-9391-20B5902C0BA4}"/>
    <hyperlink ref="AW478" location="A125589376J" display="A125589376J" xr:uid="{5A41C31C-24F9-4EC5-BA83-BE0E72D78F3D}"/>
    <hyperlink ref="AW534" location="A125575336F" display="A125575336F" xr:uid="{F3C0964F-C773-4220-8FCF-8F67E5BD7D6E}"/>
    <hyperlink ref="AY422" location="A125552873K" display="A125552873K" xr:uid="{DA5D9695-B407-4CFA-8557-6D909DC499B2}"/>
    <hyperlink ref="AY478" location="A125580953J" display="A125580953J" xr:uid="{A63F5C61-4698-4FD9-A0D7-B45C731E163B}"/>
    <hyperlink ref="AY534" location="A125566913A" display="A125566913A" xr:uid="{9093BB37-6941-4647-AE87-D9AC1B2D43BD}"/>
    <hyperlink ref="AX423" location="A125552944J" display="A125552944J" xr:uid="{5A5D9B8F-6FA9-4EF0-BBAB-D72A9774C593}"/>
    <hyperlink ref="AX479" location="A125581024J" display="A125581024J" xr:uid="{76586408-75E5-4A93-9C59-F0933CFB3270}"/>
    <hyperlink ref="AX535" location="A125566984K" display="A125566984K" xr:uid="{3B2B3D1D-0D7E-4ABE-9B05-6F17D36BB982}"/>
    <hyperlink ref="AT423" location="A125555752V" display="A125555752V" xr:uid="{091F7C75-A44F-4EC0-B89C-503F880DD090}"/>
    <hyperlink ref="AT479" location="A125583832T" display="A125583832T" xr:uid="{4865815C-CCD0-4669-A06D-163C7EA9BBF0}"/>
    <hyperlink ref="AT535" location="A125569792W" display="A125569792W" xr:uid="{960099AF-614E-42BD-939A-3DF3CA8881E9}"/>
    <hyperlink ref="AU423" location="A125550136X" display="A125550136X" xr:uid="{41E616B0-C387-4B27-91CD-066FEBE061CB}"/>
    <hyperlink ref="AU479" location="A125578216T" display="A125578216T" xr:uid="{C550CE49-4581-4300-9381-A6331BA68A8D}"/>
    <hyperlink ref="AU535" location="A125564176A" display="A125564176A" xr:uid="{ADB5823D-61CE-4140-B13D-20A595EE0483}"/>
    <hyperlink ref="AV423" location="A125558560F" display="A125558560F" xr:uid="{FEC5B127-5B68-4AD4-B100-60737C48AC83}"/>
    <hyperlink ref="AV479" location="A125586640C" display="A125586640C" xr:uid="{254CD005-D9E4-4FEF-9BC6-744430AA5191}"/>
    <hyperlink ref="AV535" location="A125572600A" display="A125572600A" xr:uid="{6D1D23D7-6284-404E-94C7-17936D78153A}"/>
    <hyperlink ref="AW423" location="A125561368R" display="A125561368R" xr:uid="{7D0C9E6A-FCCC-40D2-A063-C67B812A72DF}"/>
    <hyperlink ref="AW479" location="A125589448J" display="A125589448J" xr:uid="{1DBE8101-25C9-4FA9-8B06-72194AEBCC55}"/>
    <hyperlink ref="AW535" location="A125575408F" display="A125575408F" xr:uid="{06170146-086C-432A-B341-47BBC695C05B}"/>
    <hyperlink ref="AY423" location="A125552945K" display="A125552945K" xr:uid="{036DB332-A35B-4C85-BE9F-13F98BFAAFB7}"/>
    <hyperlink ref="AY479" location="A125581025K" display="A125581025K" xr:uid="{17AB5E64-5C31-4DD1-92AB-11945ED79A97}"/>
    <hyperlink ref="AY535" location="A125566985L" display="A125566985L" xr:uid="{787FA516-17C2-4795-94D9-A0FAD646DEC5}"/>
    <hyperlink ref="AX425" location="A125552896A" display="A125552896A" xr:uid="{4C67C878-2650-40E6-A745-2BFC8B1A76AE}"/>
    <hyperlink ref="AX481" location="A125580976X" display="A125580976X" xr:uid="{13B96C80-7272-4A6E-893D-B8A93579CC95}"/>
    <hyperlink ref="AX537" location="A125566936T" display="A125566936T" xr:uid="{BBF3D2D2-A343-4892-91F2-09C4727F6F4B}"/>
    <hyperlink ref="AT425" location="A125555704A" display="A125555704A" xr:uid="{061AC20D-C7FA-42A2-B049-B4053440CB76}"/>
    <hyperlink ref="AT481" location="A125583784K" display="A125583784K" xr:uid="{46D52D6C-4CC5-4F0B-B312-862C9CB7B24D}"/>
    <hyperlink ref="AT537" location="A125569744C" display="A125569744C" xr:uid="{50B03D3C-A16F-4E69-8856-A3B7AE74B5C7}"/>
    <hyperlink ref="AU425" location="A125550088T" display="A125550088T" xr:uid="{91F592B8-815C-49B8-869E-18CF722BB48D}"/>
    <hyperlink ref="AU481" location="A125578168K" display="A125578168K" xr:uid="{213D1A5F-9F81-48D9-83CB-00B0CA86691B}"/>
    <hyperlink ref="AU537" location="A125564128J" display="A125564128J" xr:uid="{1FCEE0D5-ED01-40F5-A94D-FF4743B750AD}"/>
    <hyperlink ref="AV425" location="A125558512L" display="A125558512L" xr:uid="{D26A979B-3DA6-424D-90CB-430567E4F286}"/>
    <hyperlink ref="AV481" location="A125586592W" display="A125586592W" xr:uid="{63E5B3D2-E252-48C8-82A0-AF613BC69DEF}"/>
    <hyperlink ref="AV537" location="A125572552V" display="A125572552V" xr:uid="{A189D18D-12BC-4E62-8D42-0A32EAE60A0B}"/>
    <hyperlink ref="AW425" location="A125561320C" display="A125561320C" xr:uid="{C2415CC9-0520-4A6E-8118-10ED7C4FD27E}"/>
    <hyperlink ref="AW481" location="A125589400W" display="A125589400W" xr:uid="{50DBCB89-3454-4BB0-9107-023658F48316}"/>
    <hyperlink ref="AW537" location="A125575360F" display="A125575360F" xr:uid="{FD242887-E38C-47D3-BA9E-08DD72A5916A}"/>
    <hyperlink ref="AY425" location="A125552897C" display="A125552897C" xr:uid="{D606BFA6-D5BC-41B4-A5E5-6C2A80947F38}"/>
    <hyperlink ref="AY481" location="A125580977A" display="A125580977A" xr:uid="{7EE70A1F-0B74-4DB0-B061-D2C11B76CFD0}"/>
    <hyperlink ref="AY537" location="A125566937V" display="A125566937V" xr:uid="{648A88BE-5AA1-4051-954B-8D58E4563BCF}"/>
    <hyperlink ref="AX426" location="A125552952J" display="A125552952J" xr:uid="{64442E5F-FE93-4B63-8C69-5FBBB49206A9}"/>
    <hyperlink ref="AX482" location="A125581032J" display="A125581032J" xr:uid="{2B59B862-D880-4292-B333-17468504786B}"/>
    <hyperlink ref="AX538" location="A125566992K" display="A125566992K" xr:uid="{EC60D16C-BCB1-4BA7-8F66-CCA5D80946BA}"/>
    <hyperlink ref="AT426" location="A125555760V" display="A125555760V" xr:uid="{7535C4DE-279D-4BC4-B7C6-A129F669C644}"/>
    <hyperlink ref="AT482" location="A125583840T" display="A125583840T" xr:uid="{1925B9E5-44C4-4D2D-A854-3758344A69B9}"/>
    <hyperlink ref="AT538" location="A125569800K" display="A125569800K" xr:uid="{C59BFC8A-0168-4959-B249-AABB09BF1AE8}"/>
    <hyperlink ref="AU426" location="A125550144X" display="A125550144X" xr:uid="{002C5075-1DF6-4BB7-9964-A54F527043BD}"/>
    <hyperlink ref="AU482" location="A125578224T" display="A125578224T" xr:uid="{9E0B5E04-6AEA-4E7D-8DD7-000E02205959}"/>
    <hyperlink ref="AU538" location="A125564184A" display="A125564184A" xr:uid="{3EC9E0DC-140E-473A-A727-E7A63A265A8B}"/>
    <hyperlink ref="AV426" location="A125558568X" display="A125558568X" xr:uid="{BDC67137-EC8D-407F-AFE0-771296AE7609}"/>
    <hyperlink ref="AV482" location="A125586648W" display="A125586648W" xr:uid="{B5987210-77FA-4697-8BDF-A5B69B9114C0}"/>
    <hyperlink ref="AV538" location="A125572608V" display="A125572608V" xr:uid="{4E887595-0BA1-4B8A-BE83-B01D7943C55B}"/>
    <hyperlink ref="AW426" location="A125561376R" display="A125561376R" xr:uid="{6FFC2B0C-8898-47AE-BB0E-064C0F652028}"/>
    <hyperlink ref="AW482" location="A125589456J" display="A125589456J" xr:uid="{78A49C5E-273C-4269-9511-73FA368E7547}"/>
    <hyperlink ref="AW538" location="A125575416F" display="A125575416F" xr:uid="{048171A1-EFDA-4CA1-A575-CCE83341CDD2}"/>
    <hyperlink ref="AY426" location="A125552953K" display="A125552953K" xr:uid="{E9AFA77E-5F00-4E57-AF97-B0BDDA402D17}"/>
    <hyperlink ref="AY482" location="A125581033K" display="A125581033K" xr:uid="{EE4F528B-6345-4CDE-B478-4622438004A7}"/>
    <hyperlink ref="AY538" location="A125566993L" display="A125566993L" xr:uid="{8938E1B8-9072-4730-B02E-A6B273AF9C41}"/>
    <hyperlink ref="AX427" location="A125552912R" display="A125552912R" xr:uid="{8D0AD9F4-71E5-4A97-9ACD-3395EF75A324}"/>
    <hyperlink ref="AX483" location="A125580992X" display="A125580992X" xr:uid="{10096981-3C31-4216-8979-7BA85E8C8DD7}"/>
    <hyperlink ref="AX539" location="A125566952T" display="A125566952T" xr:uid="{4D0BAF21-718B-4355-85C6-ACB97F7BC9F6}"/>
    <hyperlink ref="AT427" location="A125555720A" display="A125555720A" xr:uid="{A227B2FE-4D79-4FCA-AD9F-A336C5335FAC}"/>
    <hyperlink ref="AT483" location="A125583800X" display="A125583800X" xr:uid="{F4C144E1-42C4-4708-AB4C-A844AD0408C8}"/>
    <hyperlink ref="AT539" location="A125569760C" display="A125569760C" xr:uid="{3F5CD940-9813-42F6-85E0-619A23391E09}"/>
    <hyperlink ref="AU427" location="A125550104F" display="A125550104F" xr:uid="{4E26C981-7DEC-49FE-94CF-B0A781159335}"/>
    <hyperlink ref="AU483" location="A125578184K" display="A125578184K" xr:uid="{BBDCED66-7E08-49B3-8BBB-45970A4B5830}"/>
    <hyperlink ref="AU539" location="A125564144J" display="A125564144J" xr:uid="{FCE42B11-DE92-4835-8CE1-4D8AAF9E1DF8}"/>
    <hyperlink ref="AV427" location="A125558528F" display="A125558528F" xr:uid="{D80649E6-F068-4D34-B85B-5A420ACC5788}"/>
    <hyperlink ref="AV483" location="A125586608C" display="A125586608C" xr:uid="{5C945787-E1F2-4B7A-A4D3-22BAA8019997}"/>
    <hyperlink ref="AV539" location="A125572568L" display="A125572568L" xr:uid="{9C3C708B-4DB9-45FA-83E5-DF310749469F}"/>
    <hyperlink ref="AW427" location="A125561336W" display="A125561336W" xr:uid="{134BC507-74D4-4A47-A7AF-509D94158773}"/>
    <hyperlink ref="AW483" location="A125589416R" display="A125589416R" xr:uid="{3C58CB56-36CD-4AE5-9561-8E2163AB29DF}"/>
    <hyperlink ref="AW539" location="A125575376X" display="A125575376X" xr:uid="{F3F958B3-663F-4525-ACD0-0FCD2BA6929B}"/>
    <hyperlink ref="AY427" location="A125552913T" display="A125552913T" xr:uid="{F754D4B4-CA91-47B8-9248-A38AD94A0E71}"/>
    <hyperlink ref="AY483" location="A125580993A" display="A125580993A" xr:uid="{D287CAAA-6708-4EEC-A2BC-F5449F041A7B}"/>
    <hyperlink ref="AY539" location="A125566953V" display="A125566953V" xr:uid="{F6F52C12-2C42-4EB7-B659-4A24221C4667}"/>
    <hyperlink ref="AX428" location="A125552960J" display="A125552960J" xr:uid="{8A4D309E-58C9-456A-97D8-A9FBFBE903EB}"/>
    <hyperlink ref="AX484" location="A125581040J" display="A125581040J" xr:uid="{36D868DB-2742-4899-A9E1-32E190A9A4AD}"/>
    <hyperlink ref="AX540" location="A125567000A" display="A125567000A" xr:uid="{8BB6E1F7-C38B-4A3A-A843-22F41866F348}"/>
    <hyperlink ref="AT428" location="A125555768L" display="A125555768L" xr:uid="{FC3E602E-6729-464F-B734-5BC79F5F96EE}"/>
    <hyperlink ref="AT484" location="A125583848K" display="A125583848K" xr:uid="{82F2CBD5-C704-4DF1-8308-117C34B1C4D3}"/>
    <hyperlink ref="AT540" location="A125569808C" display="A125569808C" xr:uid="{E3004DCA-675A-416C-B984-79ED58A5D649}"/>
    <hyperlink ref="AU428" location="A125550152X" display="A125550152X" xr:uid="{78F95341-8C4B-4F61-A76B-A627C5B002B0}"/>
    <hyperlink ref="AU484" location="A125578232T" display="A125578232T" xr:uid="{1C2CD80C-A293-40F3-A471-7DE8AD1B6A24}"/>
    <hyperlink ref="AU540" location="A125564192A" display="A125564192A" xr:uid="{9D1075FC-86C2-4AB6-9BD2-058401D4FB24}"/>
    <hyperlink ref="AV428" location="A125558576X" display="A125558576X" xr:uid="{12A74416-C06F-4FCA-A701-2FD1BC88E3A4}"/>
    <hyperlink ref="AV484" location="A125586656W" display="A125586656W" xr:uid="{D37289FE-D824-4134-96AC-56B37AC978D6}"/>
    <hyperlink ref="AV540" location="A125572616V" display="A125572616V" xr:uid="{43BE647B-FC1B-4C24-816F-D5A64751B0F6}"/>
    <hyperlink ref="AW428" location="A125561384R" display="A125561384R" xr:uid="{E4D14C3D-B7F6-440D-830D-DAC0795F68AF}"/>
    <hyperlink ref="AW484" location="A125589464J" display="A125589464J" xr:uid="{BA52B7DF-58D9-4552-BB3A-78F9BF5DBE0D}"/>
    <hyperlink ref="AW540" location="A125575424F" display="A125575424F" xr:uid="{7FDD4487-14B6-46CA-A09F-E98229B481AF}"/>
    <hyperlink ref="AY428" location="A125552961K" display="A125552961K" xr:uid="{DEBDAA55-556F-40C7-BC8D-0B1D9A1ADD72}"/>
    <hyperlink ref="AY484" location="A125581041K" display="A125581041K" xr:uid="{0D43A0FB-BEBB-44EC-B4A1-43E0408AF612}"/>
    <hyperlink ref="AY540" location="A125567001C" display="A125567001C" xr:uid="{70BFE363-F709-40C1-9BD0-D52F7D2D1805}"/>
    <hyperlink ref="AX430" location="A125553032K" display="A125553032K" xr:uid="{51EEE046-6C1B-4437-A87D-2D2753905EEA}"/>
    <hyperlink ref="AX486" location="A125581112J" display="A125581112J" xr:uid="{04101E4F-257E-4908-8FF4-7A6EEFFB5319}"/>
    <hyperlink ref="AX542" location="A125567072L" display="A125567072L" xr:uid="{F523FBD1-A22B-4EA8-8337-623154DCADAD}"/>
    <hyperlink ref="AT430" location="A125555840V" display="A125555840V" xr:uid="{DF888E0C-E3D1-444F-89A9-80299EC719E1}"/>
    <hyperlink ref="AT486" location="A125583920T" display="A125583920T" xr:uid="{D2CA816D-2A5E-4BE4-9186-A40800A3D9BD}"/>
    <hyperlink ref="AT542" location="A125569880W" display="A125569880W" xr:uid="{718DC3DA-E724-4AB9-B8F0-F728B313938C}"/>
    <hyperlink ref="AU430" location="A125550224X" display="A125550224X" xr:uid="{C95B058B-0EDB-4F55-AF40-A38B2682B248}"/>
    <hyperlink ref="AU486" location="A125578304T" display="A125578304T" xr:uid="{0E9998B5-F7D2-499B-8877-19A97C957A08}"/>
    <hyperlink ref="AU542" location="A125564264A" display="A125564264A" xr:uid="{E7689197-4B8B-4600-A9D5-3DA419BDBD25}"/>
    <hyperlink ref="AV430" location="A125558648X" display="A125558648X" xr:uid="{359A058B-4E59-411B-9DC1-5D4DA7F4D7F2}"/>
    <hyperlink ref="AV486" location="A125586728W" display="A125586728W" xr:uid="{288DDFDA-50A9-4B0A-B9F3-48F478DB3E48}"/>
    <hyperlink ref="AV542" location="A125572688F" display="A125572688F" xr:uid="{A36D90DE-88FD-4D4E-88E8-10B094CD01DF}"/>
    <hyperlink ref="AW430" location="A125561456R" display="A125561456R" xr:uid="{FF4BED75-0FA5-45C0-8462-A5203D0DC60C}"/>
    <hyperlink ref="AW486" location="A125589536J" display="A125589536J" xr:uid="{6AC4E6F6-9402-4BCB-B0CF-E734B0D097CD}"/>
    <hyperlink ref="AW542" location="A125575496T" display="A125575496T" xr:uid="{AB2E871F-AEC7-4603-ACD5-33428ED89A13}"/>
    <hyperlink ref="AY430" location="A125553033L" display="A125553033L" xr:uid="{C04AA1F3-FFD1-4C05-A858-8D8B75E6F9CB}"/>
    <hyperlink ref="AY486" location="A125581113K" display="A125581113K" xr:uid="{B5F91435-E968-4A89-A839-8A0480DB9037}"/>
    <hyperlink ref="AY542" location="A125567073R" display="A125567073R" xr:uid="{BA7CEDC9-EDD2-4100-A3C5-09F850B71B92}"/>
    <hyperlink ref="AX431" location="A125552968A" display="A125552968A" xr:uid="{D5DF671F-3846-42E3-BCCA-062ECA20447B}"/>
    <hyperlink ref="AX487" location="A125581048A" display="A125581048A" xr:uid="{FCCA9FD5-D7E6-4A9E-AA6B-3749C61746ED}"/>
    <hyperlink ref="AX543" location="A125567008V" display="A125567008V" xr:uid="{CECFE413-648B-4458-9F55-3B570EEF9256}"/>
    <hyperlink ref="AT431" location="A125555776L" display="A125555776L" xr:uid="{890E04C6-97EE-4378-B0F3-B92B884A0F64}"/>
    <hyperlink ref="AT487" location="A125583856K" display="A125583856K" xr:uid="{64F39F90-6C8F-4165-A1B9-F0742E69016D}"/>
    <hyperlink ref="AT543" location="A125569816C" display="A125569816C" xr:uid="{09E6494E-A1B7-4710-8FAA-C80CAAB9B7B4}"/>
    <hyperlink ref="AU431" location="A125550160X" display="A125550160X" xr:uid="{48C2125B-B83A-451F-A960-D93312A1BD40}"/>
    <hyperlink ref="AU487" location="A125578240T" display="A125578240T" xr:uid="{F5987B8D-9E95-482C-B52A-EE0052901C66}"/>
    <hyperlink ref="AU543" location="A125564200R" display="A125564200R" xr:uid="{FFD118EA-8A16-4FCD-B9C1-425C29EFE5C8}"/>
    <hyperlink ref="AV431" location="A125558584X" display="A125558584X" xr:uid="{70A0D163-7B7C-403D-973E-BDE253562814}"/>
    <hyperlink ref="AV487" location="A125586664W" display="A125586664W" xr:uid="{B6E7C177-433E-4DFC-8B7A-070888F0C505}"/>
    <hyperlink ref="AV543" location="A125572624V" display="A125572624V" xr:uid="{28394297-8B96-4111-864E-32C20ABC3697}"/>
    <hyperlink ref="AW431" location="A125561392R" display="A125561392R" xr:uid="{E1331BE1-E183-4C81-BCC3-60257123C6EF}"/>
    <hyperlink ref="AW487" location="A125589472J" display="A125589472J" xr:uid="{5D41B7AA-6AFB-4239-917C-9520132C75FE}"/>
    <hyperlink ref="AW543" location="A125575432F" display="A125575432F" xr:uid="{ACB44BA5-1F1A-47BE-8879-0E7AAF377B53}"/>
    <hyperlink ref="AY431" location="A125552969C" display="A125552969C" xr:uid="{3D2BF270-A404-4AF0-B3CB-2C7A9B58EAE2}"/>
    <hyperlink ref="AY487" location="A125581049C" display="A125581049C" xr:uid="{EC4F402B-BF0A-4DBE-8959-E284209A4755}"/>
    <hyperlink ref="AY543" location="A125567009W" display="A125567009W" xr:uid="{A8C6AF70-8932-474B-98EF-58D4AB610599}"/>
    <hyperlink ref="AX432" location="A125552920R" display="A125552920R" xr:uid="{7BA1C0F5-44E7-444A-93E9-1D6C651F7745}"/>
    <hyperlink ref="AX488" location="A125581000R" display="A125581000R" xr:uid="{E57B37C2-CA8F-4B84-9327-11234A4669A4}"/>
    <hyperlink ref="AX544" location="A125566960T" display="A125566960T" xr:uid="{2BBC2147-C170-42EB-B78B-86114A7E7E32}"/>
    <hyperlink ref="AT432" location="A125555728V" display="A125555728V" xr:uid="{B1680132-ECE3-40BA-B7E5-F101C74AD2EF}"/>
    <hyperlink ref="AT488" location="A125583808T" display="A125583808T" xr:uid="{6FD46B17-9C43-439F-8031-98861EF49D6C}"/>
    <hyperlink ref="AT544" location="A125569768W" display="A125569768W" xr:uid="{E127F8BD-DA12-443F-AA78-67AAC60BCFE6}"/>
    <hyperlink ref="AU432" location="A125550112F" display="A125550112F" xr:uid="{162EF1E8-B3EF-41C3-A112-871414AC2929}"/>
    <hyperlink ref="AU488" location="A125578192K" display="A125578192K" xr:uid="{45C0659C-CA96-4CC5-829C-430760514FB7}"/>
    <hyperlink ref="AU544" location="A125564152J" display="A125564152J" xr:uid="{EEE1D131-D6D4-44A4-8F92-60D41B78FBC2}"/>
    <hyperlink ref="AV432" location="A125558536F" display="A125558536F" xr:uid="{B5E751F6-769A-4627-A9DA-F52425EB3B2A}"/>
    <hyperlink ref="AV488" location="A125586616C" display="A125586616C" xr:uid="{88D577A5-359F-4082-A101-C0DE363B753D}"/>
    <hyperlink ref="AV544" location="A125572576L" display="A125572576L" xr:uid="{CEEE99F5-C746-4C4A-9AD0-4535D4A36293}"/>
    <hyperlink ref="AW432" location="A125561344W" display="A125561344W" xr:uid="{479E0186-1F1A-4040-BE7B-5806464EB744}"/>
    <hyperlink ref="AW488" location="A125589424R" display="A125589424R" xr:uid="{D1787B6F-ED59-4319-A4F1-E05FD0676279}"/>
    <hyperlink ref="AW544" location="A125575384X" display="A125575384X" xr:uid="{512585C8-CEFC-4942-B05E-24FAD56C102F}"/>
    <hyperlink ref="AY432" location="A125552921T" display="A125552921T" xr:uid="{B8E8FCEE-611B-449D-A4CE-072C6358D8F1}"/>
    <hyperlink ref="AY488" location="A125581001T" display="A125581001T" xr:uid="{3CDC0CFE-969B-42FB-8B84-596523252562}"/>
    <hyperlink ref="AY544" location="A125566961V" display="A125566961V" xr:uid="{669476C5-2CD1-4F99-896D-7CCF85DA2225}"/>
    <hyperlink ref="AX433" location="A125553080C" display="A125553080C" xr:uid="{558FE78E-FA29-4195-9B06-78488B57BB0A}"/>
    <hyperlink ref="AX489" location="A125581160A" display="A125581160A" xr:uid="{07AAA61C-C389-494C-B903-E05D15CFEDFB}"/>
    <hyperlink ref="AX545" location="A125567120V" display="A125567120V" xr:uid="{6AF9AD9A-F64B-4D85-8F3D-98A8634739B5}"/>
    <hyperlink ref="AT433" location="A125555888F" display="A125555888F" xr:uid="{1EDAB6C9-7DE1-4B76-A5B1-7B35B41C1D73}"/>
    <hyperlink ref="AT489" location="A125583968C" display="A125583968C" xr:uid="{A4A264B7-62C2-436E-ABAE-1CFBFB5FD3F2}"/>
    <hyperlink ref="AT545" location="A125569928W" display="A125569928W" xr:uid="{774F84DE-E955-4267-85B3-01CDC88A3E35}"/>
    <hyperlink ref="AU433" location="A125550272T" display="A125550272T" xr:uid="{6C433BBA-BAF2-468E-823C-94730E123451}"/>
    <hyperlink ref="AU489" location="A125578352K" display="A125578352K" xr:uid="{2E04586B-9F56-454B-A8A9-7737F42E92B6}"/>
    <hyperlink ref="AU545" location="A125564312J" display="A125564312J" xr:uid="{EB8C33AE-B8FD-4C3E-8235-F8C74A3AAA52}"/>
    <hyperlink ref="AV433" location="A125558696T" display="A125558696T" xr:uid="{900DC100-8832-4603-A6F4-65C5A538BCC9}"/>
    <hyperlink ref="AV489" location="A125586776R" display="A125586776R" xr:uid="{56BF01CF-A84F-4FEC-ABD8-6F21EC6649CF}"/>
    <hyperlink ref="AV545" location="A125572736L" display="A125572736L" xr:uid="{63E6D51A-ABA9-47BF-8D64-F2EE80644CB6}"/>
    <hyperlink ref="AW433" location="A125561504W" display="A125561504W" xr:uid="{1BB188F5-B2DC-49C0-BA2D-978404718F2B}"/>
    <hyperlink ref="AW489" location="A125589584A" display="A125589584A" xr:uid="{C418C896-674E-4F19-B140-C955634C0FA7}"/>
    <hyperlink ref="AW545" location="A125575544X" display="A125575544X" xr:uid="{6458FA29-9B84-4563-8BF1-0553A43A9180}"/>
    <hyperlink ref="AY433" location="A125553081F" display="A125553081F" xr:uid="{110CB9C9-13C7-415F-9204-3EA491C08045}"/>
    <hyperlink ref="AY489" location="A125581161C" display="A125581161C" xr:uid="{4991BD6B-04B0-4193-8921-8AD1E6E6EE98}"/>
    <hyperlink ref="AY545" location="A125567121W" display="A125567121W" xr:uid="{32BA94AB-75AD-4845-A4A3-32E7E0EB2AFA}"/>
    <hyperlink ref="AX435" location="A125553040K" display="A125553040K" xr:uid="{1783AB4A-751B-4800-807E-76B25647B526}"/>
    <hyperlink ref="AX491" location="A125581120J" display="A125581120J" xr:uid="{A241BBFB-E1CF-4B1F-8A2C-8820E9409015}"/>
    <hyperlink ref="AX547" location="A125567080L" display="A125567080L" xr:uid="{C9E376B5-A545-41EE-93DC-493EE89581BC}"/>
    <hyperlink ref="AT435" location="A125555848L" display="A125555848L" xr:uid="{782FB3E7-56B7-4A30-8133-7E2E4AFD7769}"/>
    <hyperlink ref="AT491" location="A125583928K" display="A125583928K" xr:uid="{566FC19C-EB8A-4229-8114-6CD76DA674BF}"/>
    <hyperlink ref="AT547" location="A125569888R" display="A125569888R" xr:uid="{EB275576-A095-4BDD-90FB-0F5458E2315A}"/>
    <hyperlink ref="AU435" location="A125550232X" display="A125550232X" xr:uid="{F427FAC2-032B-40B8-A2BC-170945E1BDD9}"/>
    <hyperlink ref="AU491" location="A125578312T" display="A125578312T" xr:uid="{9F2AC869-DE1E-43A5-ADA2-3D03A10A3855}"/>
    <hyperlink ref="AU547" location="A125564272A" display="A125564272A" xr:uid="{2EC49AFD-5718-4ED7-B373-F32724D1764A}"/>
    <hyperlink ref="AV435" location="A125558656X" display="A125558656X" xr:uid="{F109129E-F032-44F5-A9DB-64BADE3E25F3}"/>
    <hyperlink ref="AV491" location="A125586736W" display="A125586736W" xr:uid="{EB103CDD-793F-4343-AD67-908A6BF1603B}"/>
    <hyperlink ref="AV547" location="A125572696F" display="A125572696F" xr:uid="{B7647F55-86B2-4B05-9AD6-E108B62BEA4E}"/>
    <hyperlink ref="AW435" location="A125561464R" display="A125561464R" xr:uid="{BD922E2B-820E-4F75-A868-8AD4737E1852}"/>
    <hyperlink ref="AW491" location="A125589544J" display="A125589544J" xr:uid="{C690C5CE-0699-4AD3-88D1-12B30A681797}"/>
    <hyperlink ref="AW547" location="A125575504F" display="A125575504F" xr:uid="{5FCF0D94-E23A-42E8-B4C9-3053ECF47ACE}"/>
    <hyperlink ref="AY435" location="A125553041L" display="A125553041L" xr:uid="{E97A74F7-87E1-4ABF-966F-C94E29544AEB}"/>
    <hyperlink ref="AY491" location="A125581121K" display="A125581121K" xr:uid="{6D157AA3-A0FD-4AD9-BDFB-403D65AA46CB}"/>
    <hyperlink ref="AY547" location="A125567081R" display="A125567081R" xr:uid="{892E1089-D7C7-4D6E-8BB1-29FFE2F05F3E}"/>
    <hyperlink ref="AX436" location="A125553048C" display="A125553048C" xr:uid="{66019501-D402-404E-80AA-79E0D64909C9}"/>
    <hyperlink ref="AX492" location="A125581128A" display="A125581128A" xr:uid="{A1109FDC-CDF1-433D-840B-34695C122E0F}"/>
    <hyperlink ref="AX548" location="A125567088F" display="A125567088F" xr:uid="{EAC76407-18A6-4E2E-9097-7846357DC5A9}"/>
    <hyperlink ref="AT436" location="A125555856L" display="A125555856L" xr:uid="{92DE1AE8-FF5D-45B1-804E-A6405F0D8B35}"/>
    <hyperlink ref="AT492" location="A125583936K" display="A125583936K" xr:uid="{E9ABB115-C534-4ADC-8030-BBCBC5DD25AD}"/>
    <hyperlink ref="AT548" location="A125569896R" display="A125569896R" xr:uid="{67E4502E-DFD4-497B-ACE4-92899C253A1F}"/>
    <hyperlink ref="AU436" location="A125550240X" display="A125550240X" xr:uid="{C89EABB2-DEAC-4A93-B134-0E8FD7196829}"/>
    <hyperlink ref="AU492" location="A125578320T" display="A125578320T" xr:uid="{0E0AC446-7C05-4BE0-BB11-F411E2BB1142}"/>
    <hyperlink ref="AU548" location="A125564280A" display="A125564280A" xr:uid="{3F2D741E-8854-4865-901B-F21B422C34E9}"/>
    <hyperlink ref="AV436" location="A125558664X" display="A125558664X" xr:uid="{3D5A6E68-6684-442F-B989-238F23836D10}"/>
    <hyperlink ref="AV492" location="A125586744W" display="A125586744W" xr:uid="{B14423A4-4C48-4B3D-AA89-F7BD65802C03}"/>
    <hyperlink ref="AV548" location="A125572704V" display="A125572704V" xr:uid="{68412648-030E-4B3D-9AD3-5148D7CF2CD8}"/>
    <hyperlink ref="AW436" location="A125561472R" display="A125561472R" xr:uid="{D4EC3120-56B1-44F4-93B8-D5442B7E9735}"/>
    <hyperlink ref="AW492" location="A125589552J" display="A125589552J" xr:uid="{417B97AB-68A3-44DE-B897-CD11B66E8195}"/>
    <hyperlink ref="AW548" location="A125575512F" display="A125575512F" xr:uid="{DD3BC0E1-19DC-4B76-8EEA-6D0435E23799}"/>
    <hyperlink ref="AY436" location="A125553049F" display="A125553049F" xr:uid="{777529E5-FCE2-4E7C-B1AA-8EF9E15F65E8}"/>
    <hyperlink ref="AY492" location="A125581129C" display="A125581129C" xr:uid="{5F7CA100-9228-4D30-AF42-A3AA41ADDF8B}"/>
    <hyperlink ref="AY548" location="A125567089J" display="A125567089J" xr:uid="{AC93BAE6-43DC-4494-B3A0-085677FDF588}"/>
    <hyperlink ref="AX437" location="A125553152C" display="A125553152C" xr:uid="{EC9A880D-798E-4F75-9FE7-566515A294C1}"/>
    <hyperlink ref="AX493" location="A125581232A" display="A125581232A" xr:uid="{B1583D61-E183-41DD-BCDD-02286C62CB55}"/>
    <hyperlink ref="AX549" location="A125567192F" display="A125567192F" xr:uid="{C7A7ED2E-2011-40E3-8ACE-C9507A9021DF}"/>
    <hyperlink ref="AT437" location="A125555960L" display="A125555960L" xr:uid="{1466C16E-0BD5-4C5F-9FF7-81FFC4DAE3BC}"/>
    <hyperlink ref="AT493" location="A125584040L" display="A125584040L" xr:uid="{95C675A3-CD4E-43F4-B798-06C85D5546FF}"/>
    <hyperlink ref="AT549" location="A125570000K" display="A125570000K" xr:uid="{029FF1B8-67A0-4091-8B9E-2DB4EF9252C2}"/>
    <hyperlink ref="AU437" location="A125550344T" display="A125550344T" xr:uid="{F6812747-B4A0-4BFC-AD7D-2F9008B26978}"/>
    <hyperlink ref="AU493" location="A125578424K" display="A125578424K" xr:uid="{3FCA9B0A-6876-4B4F-A8A0-F81E3F2FEF63}"/>
    <hyperlink ref="AU549" location="A125564384V" display="A125564384V" xr:uid="{A2B6A861-CE66-4E7F-82C7-40BAC5C2DD74}"/>
    <hyperlink ref="AV437" location="A125558768T" display="A125558768T" xr:uid="{F15A4637-EA40-4282-A964-CB6C84BF860F}"/>
    <hyperlink ref="AV493" location="A125586848R" display="A125586848R" xr:uid="{89937238-868A-4071-B5A1-787D9A196A35}"/>
    <hyperlink ref="AV549" location="A125572808L" display="A125572808L" xr:uid="{D844CE4B-F05F-4F60-9ABC-7A1D2DDD9651}"/>
    <hyperlink ref="AW437" location="A125561576J" display="A125561576J" xr:uid="{9DF0A4E7-9D4C-4028-ABA0-4C379505765A}"/>
    <hyperlink ref="AW493" location="A125589656A" display="A125589656A" xr:uid="{13457A9E-043B-429F-B24E-D9F7CEE801F1}"/>
    <hyperlink ref="AW549" location="A125575616X" display="A125575616X" xr:uid="{14554539-DCF6-4E6F-9E1C-D3C4F6E5F6EA}"/>
    <hyperlink ref="AY437" location="A125553153F" display="A125553153F" xr:uid="{0CAD2036-9171-4F25-AB8B-CB4F228AA4F5}"/>
    <hyperlink ref="AY493" location="A125581233C" display="A125581233C" xr:uid="{DECE17F8-BE22-4648-B764-99134DB12171}"/>
    <hyperlink ref="AY549" location="A125567193J" display="A125567193J" xr:uid="{4DC6FF63-B193-45C2-95F5-7C29A4FB80B1}"/>
    <hyperlink ref="BD438" location="A125551632C" display="A125551632C" xr:uid="{88AAFF95-7AAA-49B0-98DA-38CFECD147B8}"/>
    <hyperlink ref="BD494" location="A125579712W" display="A125579712W" xr:uid="{DC0373FD-5111-44A6-9D55-6C57D85EC26F}"/>
    <hyperlink ref="BD550" location="A125565672F" display="A125565672F" xr:uid="{6468512C-5C6F-49DB-AD89-FF0E1A37851C}"/>
    <hyperlink ref="AZ438" location="A125554440R" display="A125554440R" xr:uid="{7571EB9F-F182-4671-ADCA-C6B70BAAA602}"/>
    <hyperlink ref="AZ494" location="A125582520L" display="A125582520L" xr:uid="{327C7AF0-26FA-46BE-8F20-B9EA82EAEB4D}"/>
    <hyperlink ref="AZ550" location="A125568480T" display="A125568480T" xr:uid="{9BF5D95C-4CA4-4DF9-9A0D-2C4A258C444F}"/>
    <hyperlink ref="BA438" location="A125548824L" display="A125548824L" xr:uid="{FF2873D9-691E-4861-93D7-989B4750748C}"/>
    <hyperlink ref="BA494" location="A125576904K" display="A125576904K" xr:uid="{48B669F3-D5EC-4F28-BA6A-89B33A7B3228}"/>
    <hyperlink ref="BA550" location="A125562864V" display="A125562864V" xr:uid="{26189530-B677-4643-93E4-E78539E530DD}"/>
    <hyperlink ref="BB438" location="A125557248V" display="A125557248V" xr:uid="{3C500A23-37DC-4DB4-8C20-594FE8710B36}"/>
    <hyperlink ref="BB494" location="A125585328T" display="A125585328T" xr:uid="{683034C0-E6B9-4EAF-95E0-CFACB5B04DF2}"/>
    <hyperlink ref="BB550" location="A125571288A" display="A125571288A" xr:uid="{0291DEAC-80E7-4CBD-BE62-891B67E7E1B5}"/>
    <hyperlink ref="BC438" location="A125560056K" display="A125560056K" xr:uid="{05D674D2-C4C8-4A5A-9265-623EF98E5C51}"/>
    <hyperlink ref="BC494" location="A125588136C" display="A125588136C" xr:uid="{AFEE2248-47F8-49B9-82CA-EAC3CD645A14}"/>
    <hyperlink ref="BC550" location="A125574096L" display="A125574096L" xr:uid="{ABE65188-A89B-4E7B-ACA3-082B78D1F35A}"/>
    <hyperlink ref="BE438" location="A125551633F" display="A125551633F" xr:uid="{89687992-A6F9-45C9-A07B-A420665682E1}"/>
    <hyperlink ref="BE494" location="A125579713X" display="A125579713X" xr:uid="{1CA35370-3874-4F2E-9016-2802F27CA6DB}"/>
    <hyperlink ref="BE550" location="A125565673J" display="A125565673J" xr:uid="{66465C4D-AF17-4568-AB19-E843D6D3EE39}"/>
    <hyperlink ref="BD394" location="A125551840W" display="A125551840W" xr:uid="{D5CD4825-B4FF-4AF3-939B-F737D5EA5AC4}"/>
    <hyperlink ref="BD450" location="A125579920R" display="A125579920R" xr:uid="{19A0EFDF-D04A-4ED5-9E94-86154A27C38A}"/>
    <hyperlink ref="BD506" location="A125565880X" display="A125565880X" xr:uid="{DB774BED-4FA4-4DBA-B4D8-C473E2AD55F4}"/>
    <hyperlink ref="AZ394" location="A125554648A" display="A125554648A" xr:uid="{34C0D4E5-2775-413E-BE28-63DE63BFDFF5}"/>
    <hyperlink ref="AZ450" location="A125582728X" display="A125582728X" xr:uid="{190012D7-E5DE-499B-98C1-43E50283B98E}"/>
    <hyperlink ref="AZ506" location="A125568688C" display="A125568688C" xr:uid="{37D6FB94-84AA-4628-9319-C25B70C92AA4}"/>
    <hyperlink ref="BA394" location="A125549032J" display="A125549032J" xr:uid="{28AA193B-292C-4E28-BE23-F6FD9A3BA4BE}"/>
    <hyperlink ref="BA450" location="A125577112F" display="A125577112F" xr:uid="{060A74C2-D82C-4382-8BA7-A81F24AEBDC7}"/>
    <hyperlink ref="BA506" location="A125563072R" display="A125563072R" xr:uid="{8A40F6FD-9B20-427F-9D97-33A4FC634353}"/>
    <hyperlink ref="BB394" location="A125557456L" display="A125557456L" xr:uid="{E72B6FCB-92E9-46F2-8342-1861211035B0}"/>
    <hyperlink ref="BB450" location="A125585536K" display="A125585536K" xr:uid="{D0199824-7124-4308-98DF-FA5F69CF9F5C}"/>
    <hyperlink ref="BB506" location="A125571496V" display="A125571496V" xr:uid="{69A33FFD-18D9-4D88-ADFA-9898345FC040}"/>
    <hyperlink ref="BC394" location="A125560264C" display="A125560264C" xr:uid="{5967D506-FF5F-4EDD-89F1-305B4D8ED555}"/>
    <hyperlink ref="BC450" location="A125588344W" display="A125588344W" xr:uid="{524B38E4-6857-4F45-9663-BDEBF8B083C1}"/>
    <hyperlink ref="BC506" location="A125574304V" display="A125574304V" xr:uid="{55EF711B-BFC1-494B-BC69-77CF70596454}"/>
    <hyperlink ref="BE394" location="A125551841X" display="A125551841X" xr:uid="{280677AD-D7A3-4FEE-BB92-37465C54D093}"/>
    <hyperlink ref="BE450" location="A125579921T" display="A125579921T" xr:uid="{7806F3DF-A1CC-4E99-B516-49E3751B607D}"/>
    <hyperlink ref="BE506" location="A125565881A" display="A125565881A" xr:uid="{CFB7DD9A-5C91-4601-A4AD-0B2AB18080E2}"/>
    <hyperlink ref="BD395" location="A125551728W" display="A125551728W" xr:uid="{98F415B4-D57B-49F6-95F9-E4CA5E1788CB}"/>
    <hyperlink ref="BD451" location="A125579808R" display="A125579808R" xr:uid="{786C02C7-9901-473C-9792-015038CAFB97}"/>
    <hyperlink ref="BD507" location="A125565768X" display="A125565768X" xr:uid="{518547D2-C9C3-42D0-9190-C55CE5003C79}"/>
    <hyperlink ref="AZ395" location="A125554536J" display="A125554536J" xr:uid="{E21D196F-3452-4683-A1CC-72F0DA3D0B85}"/>
    <hyperlink ref="AZ451" location="A125582616F" display="A125582616F" xr:uid="{B3CD3B1C-9918-4CB6-9E71-F25AC098C873}"/>
    <hyperlink ref="AZ507" location="A125568576K" display="A125568576K" xr:uid="{19EEF245-8416-46F6-8568-659B283F6105}"/>
    <hyperlink ref="BA395" location="A125548920L" display="A125548920L" xr:uid="{5D995F83-C88F-4BC6-9E7E-FE9F1367FB28}"/>
    <hyperlink ref="BA451" location="A125577000L" display="A125577000L" xr:uid="{AE47DFC8-73E4-4CDB-B111-A2887475B266}"/>
    <hyperlink ref="BA507" location="A125562960V" display="A125562960V" xr:uid="{4DC09FB8-F9F4-4FA8-AF14-C5B917AADCDF}"/>
    <hyperlink ref="BB395" location="A125557344V" display="A125557344V" xr:uid="{389C1F57-9E58-4813-8BC7-44F7504E11A0}"/>
    <hyperlink ref="BB451" location="A125585424T" display="A125585424T" xr:uid="{F07659D2-FC4D-4D3A-80BA-847A1F36C6B4}"/>
    <hyperlink ref="BB507" location="A125571384A" display="A125571384A" xr:uid="{25ED4D63-E186-4387-B108-9F7E3BA03E0C}"/>
    <hyperlink ref="BC395" location="A125560152K" display="A125560152K" xr:uid="{C32C636E-C351-4C74-AE85-6FFF51E707F6}"/>
    <hyperlink ref="BC451" location="A125588232C" display="A125588232C" xr:uid="{30DC63C7-FE02-4C1A-AFD4-F236490BCC29}"/>
    <hyperlink ref="BC507" location="A125574192L" display="A125574192L" xr:uid="{D1BFF166-CDBF-420B-83E3-F6D7824ED179}"/>
    <hyperlink ref="BE395" location="A125551729X" display="A125551729X" xr:uid="{9A6D3142-3FB4-480E-A547-A6E1C657E9BE}"/>
    <hyperlink ref="BE451" location="A125579809T" display="A125579809T" xr:uid="{192BF47E-B7C0-48B5-A203-03E62332BBB6}"/>
    <hyperlink ref="BE507" location="A125565769A" display="A125565769A" xr:uid="{E15A4580-B3E6-43D7-8C6A-825050852301}"/>
    <hyperlink ref="BD396" location="A125551848R" display="A125551848R" xr:uid="{16620256-4306-4ACB-9142-4EDA1D2FF389}"/>
    <hyperlink ref="BD452" location="A125579928J" display="A125579928J" xr:uid="{2C89FAA9-3AF3-4F6D-A4D7-42BF981FA769}"/>
    <hyperlink ref="BD508" location="A125565888T" display="A125565888T" xr:uid="{E78F4C83-9EB7-461D-9543-927887A475E0}"/>
    <hyperlink ref="AZ396" location="A125554656A" display="A125554656A" xr:uid="{B79C73F4-DD5E-4DA6-8100-22D6A63DBCF3}"/>
    <hyperlink ref="AZ452" location="A125582736X" display="A125582736X" xr:uid="{8A7C7221-5BAB-4A0C-8CAD-1183BE025EB8}"/>
    <hyperlink ref="AZ508" location="A125568696C" display="A125568696C" xr:uid="{3E2F503C-0E64-4B28-AE17-B18AB525F751}"/>
    <hyperlink ref="BA396" location="A125549040J" display="A125549040J" xr:uid="{DD2A1CD1-F54F-42DD-B813-A4B1B05A084E}"/>
    <hyperlink ref="BA452" location="A125577120F" display="A125577120F" xr:uid="{F5A816F2-35D3-4968-AB7D-F93AC6EBA91F}"/>
    <hyperlink ref="BA508" location="A125563080R" display="A125563080R" xr:uid="{40B4C472-5880-4570-9703-0AAAC0E9CE35}"/>
    <hyperlink ref="BB396" location="A125557464L" display="A125557464L" xr:uid="{E750879E-52EC-4D01-B9EF-E8EC01838D96}"/>
    <hyperlink ref="BB452" location="A125585544K" display="A125585544K" xr:uid="{D5DCD7E5-BAE2-4976-93D1-E12D69D72EF5}"/>
    <hyperlink ref="BB508" location="A125571504J" display="A125571504J" xr:uid="{D3FF9BDE-9A1A-40C0-AAA2-7339FDAAAB6B}"/>
    <hyperlink ref="BC396" location="A125560272C" display="A125560272C" xr:uid="{EE4D1378-D52A-4B45-BCFD-F64130EE315B}"/>
    <hyperlink ref="BC452" location="A125588352W" display="A125588352W" xr:uid="{D4888E11-6599-408E-B618-79E9ED08EB4F}"/>
    <hyperlink ref="BC508" location="A125574312V" display="A125574312V" xr:uid="{8CD484B2-5D77-42BA-8898-0A335F59943A}"/>
    <hyperlink ref="BE396" location="A125551849T" display="A125551849T" xr:uid="{A35AC70C-6D99-4D9A-92F9-CBC995429498}"/>
    <hyperlink ref="BE452" location="A125579929K" display="A125579929K" xr:uid="{86C04702-7B27-4F08-9F42-24F14EFFEDC5}"/>
    <hyperlink ref="BE508" location="A125565889V" display="A125565889V" xr:uid="{094AF4BD-6346-43F9-8ADC-9C343CD7206A}"/>
    <hyperlink ref="BD397" location="A125551856R" display="A125551856R" xr:uid="{BCF5E7F7-E863-422C-9C0F-FD14A05DE6FF}"/>
    <hyperlink ref="BD453" location="A125579936J" display="A125579936J" xr:uid="{ACA1CB75-E566-4CA0-A4ED-4EF78FF7F0C8}"/>
    <hyperlink ref="BD509" location="A125565896T" display="A125565896T" xr:uid="{8A4284E1-2AE2-4782-9255-911D2C2A7E46}"/>
    <hyperlink ref="AZ397" location="A125554664A" display="A125554664A" xr:uid="{B26DEFA0-C7B1-44E0-92B0-0DA684052025}"/>
    <hyperlink ref="AZ453" location="A125582744X" display="A125582744X" xr:uid="{939A85A6-6089-427E-B6BA-A7A4E65CF38B}"/>
    <hyperlink ref="AZ509" location="A125568704T" display="A125568704T" xr:uid="{6804FAD1-3BBF-44AF-BD57-ABF9C055232D}"/>
    <hyperlink ref="BA397" location="A125549048A" display="A125549048A" xr:uid="{847CFB20-0D18-4ECC-93F9-3ED3426D6317}"/>
    <hyperlink ref="BA453" location="A125577128X" display="A125577128X" xr:uid="{8E4D6C8F-0695-4FFD-B166-21B20ACEF55C}"/>
    <hyperlink ref="BA509" location="A125563088J" display="A125563088J" xr:uid="{45AAC469-5C0E-4FDD-A033-C3AE95A84F3F}"/>
    <hyperlink ref="BB397" location="A125557472L" display="A125557472L" xr:uid="{9212120D-CA03-412F-92FA-023E8E9241C9}"/>
    <hyperlink ref="BB453" location="A125585552K" display="A125585552K" xr:uid="{0230B7D7-6197-4F05-9263-4B497F8FBBE8}"/>
    <hyperlink ref="BB509" location="A125571512J" display="A125571512J" xr:uid="{D88B4AA3-0389-4826-953F-08547CA8948D}"/>
    <hyperlink ref="BC397" location="A125560280C" display="A125560280C" xr:uid="{73A3840C-C195-4C18-A30F-EC600A720438}"/>
    <hyperlink ref="BC453" location="A125588360W" display="A125588360W" xr:uid="{20C1221A-5F35-4D9A-867E-802E7803455A}"/>
    <hyperlink ref="BC509" location="A125574320V" display="A125574320V" xr:uid="{4F8661D6-8ECC-4DC9-8CA8-DB5240856FAD}"/>
    <hyperlink ref="BE397" location="A125551857T" display="A125551857T" xr:uid="{6D28499D-937E-4B82-8C33-4E461AA33ACA}"/>
    <hyperlink ref="BE453" location="A125579937K" display="A125579937K" xr:uid="{DAC96C2B-ADC0-4D6E-AAB9-604E57790486}"/>
    <hyperlink ref="BE509" location="A125565897V" display="A125565897V" xr:uid="{7041DD65-94BD-4192-B0C3-B8B017FBE070}"/>
    <hyperlink ref="BD398" location="A125551736W" display="A125551736W" xr:uid="{3D7C0306-6AD3-4F53-93BB-D754060E025B}"/>
    <hyperlink ref="BD454" location="A125579816R" display="A125579816R" xr:uid="{1CC26A57-F6F2-4333-956E-E934BFC3BFE4}"/>
    <hyperlink ref="BD510" location="A125565776X" display="A125565776X" xr:uid="{10FEEA7C-84A0-4A22-80A5-959BE96700CF}"/>
    <hyperlink ref="AZ398" location="A125554544J" display="A125554544J" xr:uid="{7481671B-F61E-4839-B8DE-99EEE0829A33}"/>
    <hyperlink ref="AZ454" location="A125582624F" display="A125582624F" xr:uid="{87E2F8A6-1A74-4728-A4E2-69FD05C25E02}"/>
    <hyperlink ref="AZ510" location="A125568584K" display="A125568584K" xr:uid="{7E635ED4-9D5F-46D6-9A7B-A3F947B8EE5B}"/>
    <hyperlink ref="BA398" location="A125548928F" display="A125548928F" xr:uid="{A5E76F9F-F625-4699-807D-21839198ABCA}"/>
    <hyperlink ref="BA454" location="A125577008F" display="A125577008F" xr:uid="{7185ABDF-E447-410B-874C-902BC96E99EB}"/>
    <hyperlink ref="BA510" location="A125562968L" display="A125562968L" xr:uid="{C072AD3A-EF8C-45D0-ACFF-7F30842DC282}"/>
    <hyperlink ref="BB398" location="A125557352V" display="A125557352V" xr:uid="{B812BE68-6BCE-4627-92DF-A653AC76F7AB}"/>
    <hyperlink ref="BB454" location="A125585432T" display="A125585432T" xr:uid="{89B685FF-3F0B-493E-973A-FDD22128A521}"/>
    <hyperlink ref="BB510" location="A125571392A" display="A125571392A" xr:uid="{02F32ACF-0F8A-4059-97A6-C86A9F09772F}"/>
    <hyperlink ref="BC398" location="A125560160K" display="A125560160K" xr:uid="{FD0E742B-FE07-4E10-9CFA-43DDD9F8270B}"/>
    <hyperlink ref="BC454" location="A125588240C" display="A125588240C" xr:uid="{88851329-ADD4-4EF7-8D53-25C51C2865F7}"/>
    <hyperlink ref="BC510" location="A125574200A" display="A125574200A" xr:uid="{61E95C02-DFDA-40A2-948B-D101A75E7178}"/>
    <hyperlink ref="BE398" location="A125551737X" display="A125551737X" xr:uid="{AEBF7CBF-B7E9-4D0D-A3AF-3ED7D8633E14}"/>
    <hyperlink ref="BE454" location="A125579817T" display="A125579817T" xr:uid="{44EEAE05-CA21-4D7E-B89C-1B237788BD1C}"/>
    <hyperlink ref="BE510" location="A125565777A" display="A125565777A" xr:uid="{65B38C14-DC05-4DF0-95C0-C267BDC03D1F}"/>
    <hyperlink ref="BD399" location="A125551744W" display="A125551744W" xr:uid="{042678DF-AE47-442D-98E8-228374E30078}"/>
    <hyperlink ref="BD455" location="A125579824R" display="A125579824R" xr:uid="{F047FFFA-E0E9-4DCD-84ED-3478FFB103BA}"/>
    <hyperlink ref="BD511" location="A125565784X" display="A125565784X" xr:uid="{D6B2D017-1761-4598-BB16-FF0070F5A815}"/>
    <hyperlink ref="AZ399" location="A125554552J" display="A125554552J" xr:uid="{15523A79-2422-4F65-96E5-5E978E6EE54E}"/>
    <hyperlink ref="AZ455" location="A125582632F" display="A125582632F" xr:uid="{460EB715-3895-4296-B926-285B850B62A1}"/>
    <hyperlink ref="AZ511" location="A125568592K" display="A125568592K" xr:uid="{7A974406-244E-43D5-BD74-7A5929F30383}"/>
    <hyperlink ref="BA399" location="A125548936F" display="A125548936F" xr:uid="{0C10A9A8-7DB8-4E44-8492-BD0AABFB6B66}"/>
    <hyperlink ref="BA455" location="A125577016F" display="A125577016F" xr:uid="{036CDEC5-BEE6-472B-B46A-CFC5B7966864}"/>
    <hyperlink ref="BA511" location="A125562976L" display="A125562976L" xr:uid="{E3C89A6A-6EAE-472B-BC12-62B3FDD9450B}"/>
    <hyperlink ref="BB399" location="A125557360V" display="A125557360V" xr:uid="{8043F118-11D9-48D9-9129-062C705060EC}"/>
    <hyperlink ref="BB455" location="A125585440T" display="A125585440T" xr:uid="{2D30C725-0B67-4035-B570-45D88FA2B048}"/>
    <hyperlink ref="BB511" location="A125571400R" display="A125571400R" xr:uid="{E659F717-D630-400D-94CE-E8C309BFC988}"/>
    <hyperlink ref="BC399" location="A125560168C" display="A125560168C" xr:uid="{DA3CD539-E066-4067-877B-8C84222FF1B8}"/>
    <hyperlink ref="BC455" location="A125588248W" display="A125588248W" xr:uid="{347CADCC-CE53-4672-A35A-5DD7E78C8AFA}"/>
    <hyperlink ref="BC511" location="A125574208V" display="A125574208V" xr:uid="{6A459386-811E-48B2-A2B7-B4BC5FF2A810}"/>
    <hyperlink ref="BE399" location="A125551745X" display="A125551745X" xr:uid="{924805AB-20A0-4140-9391-6E1A562E84CF}"/>
    <hyperlink ref="BE455" location="A125579825T" display="A125579825T" xr:uid="{68BFA63A-F91D-41CA-A8FC-29CBC50F16FF}"/>
    <hyperlink ref="BE511" location="A125565785A" display="A125565785A" xr:uid="{2148D7F6-6E4A-442C-B7B6-EE3A8785E4ED}"/>
    <hyperlink ref="BD400" location="A125551808W" display="A125551808W" xr:uid="{0063B70F-B9ED-4B16-8829-9562391BCE8C}"/>
    <hyperlink ref="BD456" location="A125579888A" display="A125579888A" xr:uid="{3499C1E9-22EA-453B-A355-5D82C3E0E17B}"/>
    <hyperlink ref="BD512" location="A125565848X" display="A125565848X" xr:uid="{E574D9B1-D2EF-498C-AE0E-089A6DCBB163}"/>
    <hyperlink ref="AZ400" location="A125554616J" display="A125554616J" xr:uid="{D2B62423-1D97-4D2A-91DE-314931D82C59}"/>
    <hyperlink ref="AZ456" location="A125582696T" display="A125582696T" xr:uid="{1425C1FC-8A53-481D-8DE7-71960D3777F3}"/>
    <hyperlink ref="AZ512" location="A125568656K" display="A125568656K" xr:uid="{B24DC92D-835C-4EAC-A1A1-62A6060428A3}"/>
    <hyperlink ref="BA400" location="A125549000R" display="A125549000R" xr:uid="{632468EC-CD5A-4E52-B43E-02C950592C0D}"/>
    <hyperlink ref="BA456" location="A125577080X" display="A125577080X" xr:uid="{A5BE3626-32DC-44A6-8976-DCEED5CC61DC}"/>
    <hyperlink ref="BA512" location="A125563040W" display="A125563040W" xr:uid="{95B8FB2B-1987-4CA7-9870-378D30AE0E2A}"/>
    <hyperlink ref="BB400" location="A125557424V" display="A125557424V" xr:uid="{6EFFCF39-2C68-46F5-964C-2476A4AB7AE8}"/>
    <hyperlink ref="BB456" location="A125585504T" display="A125585504T" xr:uid="{972AA855-76E9-471D-8FC0-39BDCC91BC58}"/>
    <hyperlink ref="BB512" location="A125571464A" display="A125571464A" xr:uid="{41F4EB5E-55EF-42E0-A020-4D22C00B027E}"/>
    <hyperlink ref="BC400" location="A125560232K" display="A125560232K" xr:uid="{36016DEB-E878-4A3E-9AD0-A7B479BAB100}"/>
    <hyperlink ref="BC456" location="A125588312C" display="A125588312C" xr:uid="{D498316B-BA51-4552-941E-D0214ED3E12E}"/>
    <hyperlink ref="BC512" location="A125574272L" display="A125574272L" xr:uid="{0D34CAA5-1F98-4952-AAA6-167EF789E4C9}"/>
    <hyperlink ref="BE400" location="A125551809X" display="A125551809X" xr:uid="{1FAAB789-5AA9-428B-BAD2-C38E4EBD53A3}"/>
    <hyperlink ref="BE456" location="A125579889C" display="A125579889C" xr:uid="{D4E99FF0-596D-48F5-BE78-58FBF9045E7C}"/>
    <hyperlink ref="BE512" location="A125565849A" display="A125565849A" xr:uid="{878FA627-4BC9-4097-AAAA-31383D914BF0}"/>
    <hyperlink ref="BD401" location="A125551680W" display="A125551680W" xr:uid="{26E8D449-83F2-4D51-AF70-2A8D60362EEE}"/>
    <hyperlink ref="BD457" location="A125579760R" display="A125579760R" xr:uid="{34832A55-A8B0-4DC5-8563-1BF71273B661}"/>
    <hyperlink ref="BD513" location="A125565720L" display="A125565720L" xr:uid="{5DD3E5C3-79E5-42B2-830E-29B0B8009940}"/>
    <hyperlink ref="AZ401" location="A125554488A" display="A125554488A" xr:uid="{7AA683BA-CB7C-4E35-989B-7238D2E3690C}"/>
    <hyperlink ref="AZ457" location="A125582568X" display="A125582568X" xr:uid="{756C80D5-4A89-4F0B-948E-C674CE3C362F}"/>
    <hyperlink ref="AZ513" location="A125568528T" display="A125568528T" xr:uid="{68FCECCB-2861-4C61-A8C9-960307D562C6}"/>
    <hyperlink ref="BA401" location="A125548872F" display="A125548872F" xr:uid="{66795728-382B-428E-8727-03B41CEEED3B}"/>
    <hyperlink ref="BA457" location="A125576952C" display="A125576952C" xr:uid="{3A0CB2D0-4038-4CA7-8B27-D31736BDB69D}"/>
    <hyperlink ref="BA513" location="A125562912A" display="A125562912A" xr:uid="{508753C2-C437-4082-8BD6-255A0505441C}"/>
    <hyperlink ref="BB401" location="A125557296L" display="A125557296L" xr:uid="{84922310-6D8F-4252-A931-FE7D063A60FC}"/>
    <hyperlink ref="BB457" location="A125585376K" display="A125585376K" xr:uid="{2DCAEEFB-F106-4FE0-BE93-82D79E473992}"/>
    <hyperlink ref="BB513" location="A125571336J" display="A125571336J" xr:uid="{ED01EAB9-69C1-46F5-BACC-D57218C16AC8}"/>
    <hyperlink ref="BC401" location="A125560104T" display="A125560104T" xr:uid="{CFFF74D4-DBD8-47DC-85E2-7BA8E5328B7F}"/>
    <hyperlink ref="BC457" location="A125588184W" display="A125588184W" xr:uid="{BED66849-93D6-4ACF-9823-4E86A1E5D5E3}"/>
    <hyperlink ref="BC513" location="A125574144V" display="A125574144V" xr:uid="{C8DA476A-C2EC-45F1-A7FD-BDD80ED51E3B}"/>
    <hyperlink ref="BE401" location="A125551681X" display="A125551681X" xr:uid="{B2AD0713-FF61-44A3-A4A0-459FB36307C7}"/>
    <hyperlink ref="BE457" location="A125579761T" display="A125579761T" xr:uid="{47BC6ED9-D0F4-480E-8FA5-1ACA6E22FCED}"/>
    <hyperlink ref="BE513" location="A125565721R" display="A125565721R" xr:uid="{27ECADBA-9763-4BF4-B495-E739020DB636}"/>
    <hyperlink ref="BD402" location="A125551864R" display="A125551864R" xr:uid="{E8049019-8E0F-41CD-90F2-78450DB264B6}"/>
    <hyperlink ref="BD458" location="A125579944J" display="A125579944J" xr:uid="{8EA39FC7-54F9-4EF1-A7FB-0BED177636F7}"/>
    <hyperlink ref="BD514" location="A125565904F" display="A125565904F" xr:uid="{D6DD739D-0AF8-4670-AFE5-0C6F11977004}"/>
    <hyperlink ref="AZ402" location="A125554672A" display="A125554672A" xr:uid="{68FCD605-6D00-4BFA-9868-FB050F20B11A}"/>
    <hyperlink ref="AZ458" location="A125582752X" display="A125582752X" xr:uid="{F34E53D9-4031-4E4E-81CD-63C13E534514}"/>
    <hyperlink ref="AZ514" location="A125568712T" display="A125568712T" xr:uid="{521DB5F3-0934-4FFA-BA00-F6EBC8254F00}"/>
    <hyperlink ref="BA402" location="A125549056A" display="A125549056A" xr:uid="{8D9D4AD8-1CC8-471A-BC41-BAF0C881F607}"/>
    <hyperlink ref="BA458" location="A125577136X" display="A125577136X" xr:uid="{7AD195D8-9D4A-4345-AB10-7E7D973DFD6C}"/>
    <hyperlink ref="BA514" location="A125563096J" display="A125563096J" xr:uid="{6930CC89-244B-44CE-9C5F-474BE53F2DC9}"/>
    <hyperlink ref="BB402" location="A125557480L" display="A125557480L" xr:uid="{48AFAC01-649F-43A9-81B6-8B2EC362C060}"/>
    <hyperlink ref="BB458" location="A125585560K" display="A125585560K" xr:uid="{F165848A-9B5E-4649-BA95-0BBEBDFDABF2}"/>
    <hyperlink ref="BB514" location="A125571520J" display="A125571520J" xr:uid="{91FCCF4C-201B-4295-9968-F486187BEFEA}"/>
    <hyperlink ref="BC402" location="A125560288W" display="A125560288W" xr:uid="{01BF7072-31A0-4764-A80D-2F0362E1DD57}"/>
    <hyperlink ref="BC458" location="A125588368R" display="A125588368R" xr:uid="{8F1F8746-459C-426E-9824-FD525BAE0152}"/>
    <hyperlink ref="BC514" location="A125574328L" display="A125574328L" xr:uid="{729A1B33-8D11-4D5D-ADA7-81E5755CCFA9}"/>
    <hyperlink ref="BE402" location="A125551865T" display="A125551865T" xr:uid="{F5D8C5DE-DFE9-40DF-96DE-E23269B9F851}"/>
    <hyperlink ref="BE458" location="A125579945K" display="A125579945K" xr:uid="{01A231D6-AFB7-4BB4-A582-44B1D8299BA6}"/>
    <hyperlink ref="BE514" location="A125565905J" display="A125565905J" xr:uid="{45AAC40E-D516-41B5-ADFE-334D11CC8FE4}"/>
    <hyperlink ref="BD404" location="A125551752W" display="A125551752W" xr:uid="{A5BDED99-417B-43B9-AF89-019E6E35FA3D}"/>
    <hyperlink ref="BD460" location="A125579832R" display="A125579832R" xr:uid="{7E285AF6-3FC6-4D06-B895-19EA27C6CF55}"/>
    <hyperlink ref="BD516" location="A125565792X" display="A125565792X" xr:uid="{416CDF35-95B2-49CD-847C-A75EBE1B9B7C}"/>
    <hyperlink ref="AZ404" location="A125554560J" display="A125554560J" xr:uid="{FD04B5EA-F22F-41E2-8510-6B0446446898}"/>
    <hyperlink ref="AZ460" location="A125582640F" display="A125582640F" xr:uid="{9F849B13-4733-4F3D-9E5E-095E9E4EB336}"/>
    <hyperlink ref="AZ516" location="A125568600X" display="A125568600X" xr:uid="{848F8194-7464-4499-AC93-BA872BE21D09}"/>
    <hyperlink ref="BA404" location="A125548944F" display="A125548944F" xr:uid="{8ED14411-A430-46C5-8922-DD99AACE31C0}"/>
    <hyperlink ref="BA460" location="A125577024F" display="A125577024F" xr:uid="{777C2A66-1C72-4DA6-808A-D6FFAEC665F4}"/>
    <hyperlink ref="BA516" location="A125562984L" display="A125562984L" xr:uid="{1317E568-7F08-4FF6-9B01-11859A16C4CC}"/>
    <hyperlink ref="BB404" location="A125557368L" display="A125557368L" xr:uid="{6DFF125A-671B-4199-9DCE-FAE4FBACEE17}"/>
    <hyperlink ref="BB460" location="A125585448K" display="A125585448K" xr:uid="{69121990-20F9-463F-97F4-B317447226F3}"/>
    <hyperlink ref="BB516" location="A125571408J" display="A125571408J" xr:uid="{5B6A09EE-DAC6-4DC7-BDBF-5B731295776F}"/>
    <hyperlink ref="BC404" location="A125560176C" display="A125560176C" xr:uid="{F6C308D1-F782-45BD-9881-A0BFBA5B4AD1}"/>
    <hyperlink ref="BC460" location="A125588256W" display="A125588256W" xr:uid="{F1E010DD-E29B-4F4A-8745-D9A7AB549F64}"/>
    <hyperlink ref="BC516" location="A125574216V" display="A125574216V" xr:uid="{878937F2-A445-495C-9C64-33D8FD2F9F5E}"/>
    <hyperlink ref="BE404" location="A125551753X" display="A125551753X" xr:uid="{ABB03C9D-092E-4422-9B3A-5A7258D06C47}"/>
    <hyperlink ref="BE460" location="A125579833T" display="A125579833T" xr:uid="{FE907BF7-611F-467D-B6F9-5B9714FA69B2}"/>
    <hyperlink ref="BE516" location="A125565793A" display="A125565793A" xr:uid="{B9DFD24F-8285-4FC2-B386-50E3D367DF00}"/>
    <hyperlink ref="BD405" location="A125551640C" display="A125551640C" xr:uid="{C39C92C6-8172-4013-A8BB-8CD21D32CFE9}"/>
    <hyperlink ref="BD461" location="A125579720W" display="A125579720W" xr:uid="{4780A0C4-B76E-4BE4-B000-6B240BFE4553}"/>
    <hyperlink ref="BD517" location="A125565680F" display="A125565680F" xr:uid="{66DF795B-3A7A-4624-9FDC-817D8927F3B0}"/>
    <hyperlink ref="AZ405" location="A125554448J" display="A125554448J" xr:uid="{38C96445-C92E-4D59-B4FE-6459BF2FF8BD}"/>
    <hyperlink ref="AZ461" location="A125582528F" display="A125582528F" xr:uid="{8CF7D55C-3AF7-4C34-8061-AD57064F1778}"/>
    <hyperlink ref="AZ517" location="A125568488K" display="A125568488K" xr:uid="{FE27306C-A1C7-4F8B-9150-C9A4481C687E}"/>
    <hyperlink ref="BA405" location="A125548832L" display="A125548832L" xr:uid="{44D4C125-F0D8-4E0A-A3BF-EBFAC6C9BB94}"/>
    <hyperlink ref="BA461" location="A125576912K" display="A125576912K" xr:uid="{11D3307C-44B6-49DA-A5EE-3A748C11C2D3}"/>
    <hyperlink ref="BA517" location="A125562872V" display="A125562872V" xr:uid="{C05AE8F4-33F6-4A7B-8666-6607D408E73A}"/>
    <hyperlink ref="BB405" location="A125557256V" display="A125557256V" xr:uid="{C7C21CD7-A3B3-4398-9BE9-7B281855AB74}"/>
    <hyperlink ref="BB461" location="A125585336T" display="A125585336T" xr:uid="{CA03C065-2D26-4DC7-83B6-94626B06D06C}"/>
    <hyperlink ref="BB517" location="A125571296A" display="A125571296A" xr:uid="{577CF035-58EF-453A-9276-153D3864E226}"/>
    <hyperlink ref="BC405" location="A125560064K" display="A125560064K" xr:uid="{E86EA4C5-38B4-4CA5-B457-09C3A0878167}"/>
    <hyperlink ref="BC461" location="A125588144C" display="A125588144C" xr:uid="{C216D2A5-580A-41D2-A7F6-FE7E02AED082}"/>
    <hyperlink ref="BC517" location="A125574104A" display="A125574104A" xr:uid="{7E7CEE99-A929-441D-9823-427C96FB364C}"/>
    <hyperlink ref="BE405" location="A125551641F" display="A125551641F" xr:uid="{2265C1FE-BC2E-4B83-A3CB-BEF9EBEFB4D8}"/>
    <hyperlink ref="BE461" location="A125579721X" display="A125579721X" xr:uid="{36F3E7D7-0DE1-482E-8C7B-2D1CD77482F2}"/>
    <hyperlink ref="BE517" location="A125565681J" display="A125565681J" xr:uid="{67130416-97BA-4DBC-9DE4-D16A16973BE1}"/>
    <hyperlink ref="BD406" location="A125551760W" display="A125551760W" xr:uid="{0FEBF982-E6DD-440D-A806-834B42303C65}"/>
    <hyperlink ref="BD462" location="A125579840R" display="A125579840R" xr:uid="{7BD57970-3F26-4BFA-9845-5CD8E4733BD3}"/>
    <hyperlink ref="BD518" location="A125565800L" display="A125565800L" xr:uid="{001531C2-0E90-4D5C-824C-DB61A3E97B11}"/>
    <hyperlink ref="AZ406" location="A125554568A" display="A125554568A" xr:uid="{145BDDD5-A574-490F-9DA8-07F4709BE874}"/>
    <hyperlink ref="AZ462" location="A125582648X" display="A125582648X" xr:uid="{D0CB756C-48B1-4256-AD36-E3AF305ACF8F}"/>
    <hyperlink ref="AZ518" location="A125568608T" display="A125568608T" xr:uid="{7F86CCEF-0F4D-404A-8C5F-469C248A83B6}"/>
    <hyperlink ref="BA406" location="A125548952F" display="A125548952F" xr:uid="{9C0388EF-D52C-4E5F-870F-90B331CD5D8E}"/>
    <hyperlink ref="BA462" location="A125577032F" display="A125577032F" xr:uid="{10316F00-D580-448A-B95B-79E65B39E01B}"/>
    <hyperlink ref="BA518" location="A125562992L" display="A125562992L" xr:uid="{DA13887F-BB22-4ACC-A10C-4A042F7B2627}"/>
    <hyperlink ref="BB406" location="A125557376L" display="A125557376L" xr:uid="{1427893C-A0B4-45AD-9716-A3710ED0672A}"/>
    <hyperlink ref="BB462" location="A125585456K" display="A125585456K" xr:uid="{88E00144-24A8-4B78-AEEC-53DE771CF480}"/>
    <hyperlink ref="BB518" location="A125571416J" display="A125571416J" xr:uid="{3DEA2425-7BDB-42C7-A0E2-E126A265C90E}"/>
    <hyperlink ref="BC406" location="A125560184C" display="A125560184C" xr:uid="{73E2AD24-78E1-4719-B71A-F10C527DBDC1}"/>
    <hyperlink ref="BC462" location="A125588264W" display="A125588264W" xr:uid="{FA86DF79-A890-48B0-A7BB-F5FD19BE33A4}"/>
    <hyperlink ref="BC518" location="A125574224V" display="A125574224V" xr:uid="{1D84D4C0-C8CB-4423-B407-6D67D45B9CD7}"/>
    <hyperlink ref="BE406" location="A125551761X" display="A125551761X" xr:uid="{17070933-441F-453C-B597-CAD2FE2B80A7}"/>
    <hyperlink ref="BE462" location="A125579841T" display="A125579841T" xr:uid="{E7FC735C-FCC7-4F73-9407-ECB03B295D42}"/>
    <hyperlink ref="BE518" location="A125565801R" display="A125565801R" xr:uid="{B734C851-338D-41FB-8686-5EC74083014F}"/>
    <hyperlink ref="BD407" location="A125551768R" display="A125551768R" xr:uid="{A2CA85B0-619E-4323-99DC-D7B478286067}"/>
    <hyperlink ref="BD463" location="A125579848J" display="A125579848J" xr:uid="{3B967807-F7EC-4F62-9383-D55F94CB47C9}"/>
    <hyperlink ref="BD519" location="A125565808F" display="A125565808F" xr:uid="{65882220-A2E0-4DC6-9D33-7ED6428DAD37}"/>
    <hyperlink ref="AZ407" location="A125554576A" display="A125554576A" xr:uid="{D6A71B34-1265-4F53-A2F2-7610086048E3}"/>
    <hyperlink ref="AZ463" location="A125582656X" display="A125582656X" xr:uid="{017FE1F2-722A-4BAB-9451-6B6E27261FC5}"/>
    <hyperlink ref="AZ519" location="A125568616T" display="A125568616T" xr:uid="{75A237E2-5C82-4B91-85DD-1CD550B75F17}"/>
    <hyperlink ref="BA407" location="A125548960F" display="A125548960F" xr:uid="{F754AEA0-7623-4347-A545-776EB21CD159}"/>
    <hyperlink ref="BA463" location="A125577040F" display="A125577040F" xr:uid="{273C2FD4-565F-48B7-9E35-1572A33504B5}"/>
    <hyperlink ref="BA519" location="A125563000C" display="A125563000C" xr:uid="{782E13B6-23BB-42F0-B88E-E3FED734C436}"/>
    <hyperlink ref="BB407" location="A125557384L" display="A125557384L" xr:uid="{F6861158-50B8-4CDA-A4C3-75C7C4A9F1DD}"/>
    <hyperlink ref="BB463" location="A125585464K" display="A125585464K" xr:uid="{20AF31F9-1874-4C5F-8F25-EF6601683A7D}"/>
    <hyperlink ref="BB519" location="A125571424J" display="A125571424J" xr:uid="{9F32D5C0-6446-4A7C-B583-5C9906A5AECB}"/>
    <hyperlink ref="BC407" location="A125560192C" display="A125560192C" xr:uid="{A1B318E3-0FF8-4CF0-848D-5DF53A77EE29}"/>
    <hyperlink ref="BC463" location="A125588272W" display="A125588272W" xr:uid="{3A24B9B7-AA57-4E69-B73F-4C3994C23268}"/>
    <hyperlink ref="BC519" location="A125574232V" display="A125574232V" xr:uid="{F4663959-D494-460E-95E4-EA01E755D4B2}"/>
    <hyperlink ref="BE407" location="A125551769T" display="A125551769T" xr:uid="{F6BAD587-50B1-469C-9E41-078BFDC5BB91}"/>
    <hyperlink ref="BE463" location="A125579849K" display="A125579849K" xr:uid="{56C13BDE-80C3-4E09-BE2A-A023816F2346}"/>
    <hyperlink ref="BE519" location="A125565809J" display="A125565809J" xr:uid="{DDE54338-3FA7-493D-8573-CF21A6B6C8CA}"/>
    <hyperlink ref="BD408" location="A125551888J" display="A125551888J" xr:uid="{A0DFACDE-9F49-44C3-A47E-56B4B0D0F218}"/>
    <hyperlink ref="BD464" location="A125579968A" display="A125579968A" xr:uid="{4334F6AE-6000-4751-AE11-BD21CA0D85EF}"/>
    <hyperlink ref="BD520" location="A125565928X" display="A125565928X" xr:uid="{A67D2CC2-65F4-4E4B-9ECB-8E1ACFA9E6AF}"/>
    <hyperlink ref="AZ408" location="A125554696V" display="A125554696V" xr:uid="{7F77C60D-A698-4219-9AD0-2821DA0E3019}"/>
    <hyperlink ref="AZ464" location="A125582776T" display="A125582776T" xr:uid="{57F360A3-F228-45C2-B127-00D6F57F4A9B}"/>
    <hyperlink ref="AZ520" location="A125568736K" display="A125568736K" xr:uid="{097A0BA6-2F8F-44D8-9CA5-D0B8757270D2}"/>
    <hyperlink ref="BA408" location="A125549080A" display="A125549080A" xr:uid="{BAC084E6-9EAE-4474-859B-E0D6CFB1819C}"/>
    <hyperlink ref="BA464" location="A125577160X" display="A125577160X" xr:uid="{26C2D710-4581-4088-815D-405E032266D1}"/>
    <hyperlink ref="BA520" location="A125563120W" display="A125563120W" xr:uid="{FC922085-A20B-4566-AE39-CA469793D690}"/>
    <hyperlink ref="BB408" location="A125557504V" display="A125557504V" xr:uid="{404D515A-0711-4BE7-B3AC-441EB811A02F}"/>
    <hyperlink ref="BB464" location="A125585584C" display="A125585584C" xr:uid="{68597AA7-0A69-4240-BAF8-30A2C69AD1F2}"/>
    <hyperlink ref="BB520" location="A125571544A" display="A125571544A" xr:uid="{4171E79C-274F-417C-BC1C-443510673C54}"/>
    <hyperlink ref="BC408" location="A125560312K" display="A125560312K" xr:uid="{D3DDCADA-A99E-47CE-81FC-F745E10EAC8E}"/>
    <hyperlink ref="BC464" location="A125588392R" display="A125588392R" xr:uid="{C67326E3-3DF1-456F-B11F-DAC53B93F69F}"/>
    <hyperlink ref="BC520" location="A125574352L" display="A125574352L" xr:uid="{514BE700-EC36-4D95-A707-924034CFC0D8}"/>
    <hyperlink ref="BE408" location="A125551889K" display="A125551889K" xr:uid="{FFF84D08-22A3-4E13-935B-9CF8C7D51444}"/>
    <hyperlink ref="BE464" location="A125579969C" display="A125579969C" xr:uid="{2A625649-0A81-4740-ABF9-F89EE71BBEA0}"/>
    <hyperlink ref="BE520" location="A125565929A" display="A125565929A" xr:uid="{1DA911D0-5EF4-4122-9366-D9B63A37A8D2}"/>
    <hyperlink ref="BD409" location="A125551600K" display="A125551600K" xr:uid="{66256EAB-8F2C-4141-9D40-1371E22AA7E2}"/>
    <hyperlink ref="BD465" location="A125579680R" display="A125579680R" xr:uid="{990DB098-C382-4C70-8218-B1D16C2E8C7E}"/>
    <hyperlink ref="BD521" location="A125565640L" display="A125565640L" xr:uid="{C93D85A9-B963-414A-9E7B-3B06E0CD08AA}"/>
    <hyperlink ref="AZ409" location="A125554408R" display="A125554408R" xr:uid="{799A1799-9E14-4902-9FA4-8CA786A99A91}"/>
    <hyperlink ref="AZ465" location="A125582488X" display="A125582488X" xr:uid="{25BCD82C-6BD9-4765-BEE5-46418AB7A71B}"/>
    <hyperlink ref="AZ521" location="A125568448T" display="A125568448T" xr:uid="{503E6D06-7567-4F63-A0AA-7DD0D7DBE1B4}"/>
    <hyperlink ref="BA409" location="A125548792F" display="A125548792F" xr:uid="{92D0B140-4659-49D8-825B-75699B0F3F04}"/>
    <hyperlink ref="BA465" location="A125576872C" display="A125576872C" xr:uid="{EFD7F24F-A914-4A80-9E6D-0B1F582556EB}"/>
    <hyperlink ref="BA521" location="A125562832A" display="A125562832A" xr:uid="{A4E907D4-B6B1-4332-8D2D-8B530B8E9143}"/>
    <hyperlink ref="BB409" location="A125557216A" display="A125557216A" xr:uid="{B8E27C3F-09A6-487D-B286-EC3A2A9382BE}"/>
    <hyperlink ref="BB465" location="A125585296K" display="A125585296K" xr:uid="{6CF74472-0D7C-4C74-A98C-238D78E74E2D}"/>
    <hyperlink ref="BB521" location="A125571256J" display="A125571256J" xr:uid="{DAA0B14E-E3EC-4052-A59B-522F3222D8E0}"/>
    <hyperlink ref="BC409" location="A125560024T" display="A125560024T" xr:uid="{5253A7D9-356C-40FB-A824-33FB07D38D04}"/>
    <hyperlink ref="BC465" location="A125588104K" display="A125588104K" xr:uid="{FAD4E8B6-BF56-413E-9372-475CEE732DF5}"/>
    <hyperlink ref="BC521" location="A125574064V" display="A125574064V" xr:uid="{CF46327E-A88A-4295-AD04-E497F2170518}"/>
    <hyperlink ref="BE409" location="A125551601L" display="A125551601L" xr:uid="{5F534A2F-132D-4CBF-B9A8-094DD4A03A41}"/>
    <hyperlink ref="BE465" location="A125579681T" display="A125579681T" xr:uid="{D5C54CC2-A5DB-407D-BCE4-4549EE010678}"/>
    <hyperlink ref="BE521" location="A125565641R" display="A125565641R" xr:uid="{AF26CC98-8793-4E45-870F-987FB6841DA4}"/>
    <hyperlink ref="BD410" location="A125551872R" display="A125551872R" xr:uid="{8C800181-F80B-4BB6-97EB-0D49B55FDE3C}"/>
    <hyperlink ref="BD466" location="A125579952J" display="A125579952J" xr:uid="{0584A2D1-FE23-4C26-8DF7-EA5C0C2C7FBE}"/>
    <hyperlink ref="BD522" location="A125565912F" display="A125565912F" xr:uid="{69C791F7-98CF-41A3-885F-26844DB227AE}"/>
    <hyperlink ref="AZ410" location="A125554680A" display="A125554680A" xr:uid="{402D8726-43B5-4EEB-BBCE-7BE35A37F68B}"/>
    <hyperlink ref="AZ466" location="A125582760X" display="A125582760X" xr:uid="{1292A6EC-22B0-4B3B-9FC7-61FBF165A683}"/>
    <hyperlink ref="AZ522" location="A125568720T" display="A125568720T" xr:uid="{D34A91C4-7D50-4F3B-8463-1B67F07CEECF}"/>
    <hyperlink ref="BA410" location="A125549064A" display="A125549064A" xr:uid="{ABCF9464-860B-44C0-A2B9-8F951FE0A0FF}"/>
    <hyperlink ref="BA466" location="A125577144X" display="A125577144X" xr:uid="{DD1D14E1-ECBF-4C0C-82D8-6C1A6166CB5A}"/>
    <hyperlink ref="BA522" location="A125563104W" display="A125563104W" xr:uid="{D31087EA-99DD-4952-AA56-14F76D9B1307}"/>
    <hyperlink ref="BB410" location="A125557488F" display="A125557488F" xr:uid="{8AAE1946-9395-450F-A910-90C194BEC9C5}"/>
    <hyperlink ref="BB466" location="A125585568C" display="A125585568C" xr:uid="{DDA71201-C1BD-4764-999E-42E8E86246E3}"/>
    <hyperlink ref="BB522" location="A125571528A" display="A125571528A" xr:uid="{19D841EC-607F-4E3D-B39F-759A57DD6B6B}"/>
    <hyperlink ref="BC410" location="A125560296W" display="A125560296W" xr:uid="{19E5AF5B-23EE-4BF6-A180-78B3EEC58FD2}"/>
    <hyperlink ref="BC466" location="A125588376R" display="A125588376R" xr:uid="{5FCEB0FA-554F-4B7E-86F5-A503C42372BD}"/>
    <hyperlink ref="BC522" location="A125574336L" display="A125574336L" xr:uid="{FC69EE49-897F-499B-9C86-42DA4A06CEBE}"/>
    <hyperlink ref="BE410" location="A125551873T" display="A125551873T" xr:uid="{D172D18C-B51F-478A-A346-458F0170A708}"/>
    <hyperlink ref="BE466" location="A125579953K" display="A125579953K" xr:uid="{93E90269-2F20-49A7-951A-28F8B6DA51D3}"/>
    <hyperlink ref="BE522" location="A125565913J" display="A125565913J" xr:uid="{E1F5B54B-F07B-488D-B0EC-BFB3E769B471}"/>
    <hyperlink ref="BD411" location="A125551880R" display="A125551880R" xr:uid="{F8D94469-764B-4BDD-84D8-7532DF8769EC}"/>
    <hyperlink ref="BD467" location="A125579960J" display="A125579960J" xr:uid="{17CC7DFC-A396-49AF-950C-9E7578A0E148}"/>
    <hyperlink ref="BD523" location="A125565920F" display="A125565920F" xr:uid="{4567B8E1-41ED-42A3-A27C-3852DE5CC714}"/>
    <hyperlink ref="AZ411" location="A125554688V" display="A125554688V" xr:uid="{7ACEB172-7865-4738-9374-7945862EA319}"/>
    <hyperlink ref="AZ467" location="A125582768T" display="A125582768T" xr:uid="{73F3BF03-D774-43A5-A72E-7437040454C9}"/>
    <hyperlink ref="AZ523" location="A125568728K" display="A125568728K" xr:uid="{86BE7611-973A-47D5-8C1F-4E9430AA7593}"/>
    <hyperlink ref="BA411" location="A125549072A" display="A125549072A" xr:uid="{97A3F222-1733-4877-BDEA-1F30A5956F60}"/>
    <hyperlink ref="BA467" location="A125577152X" display="A125577152X" xr:uid="{3B4CD6A2-963C-4CC2-B421-BD625470A6F8}"/>
    <hyperlink ref="BA523" location="A125563112W" display="A125563112W" xr:uid="{36CF0D92-3C4F-4D51-9816-82935F63150C}"/>
    <hyperlink ref="BB411" location="A125557496F" display="A125557496F" xr:uid="{69D1BC56-EF78-4C63-ABBB-E5591BD9A278}"/>
    <hyperlink ref="BB467" location="A125585576C" display="A125585576C" xr:uid="{D74C22C3-4BF2-4897-B808-942589A1DE0E}"/>
    <hyperlink ref="BB523" location="A125571536A" display="A125571536A" xr:uid="{D87AFB55-6E96-4BEB-ABEC-030C4332846E}"/>
    <hyperlink ref="BC411" location="A125560304K" display="A125560304K" xr:uid="{D7F4F3BE-C0DC-4FD0-9B2E-13AB70026710}"/>
    <hyperlink ref="BC467" location="A125588384R" display="A125588384R" xr:uid="{7FD81388-4E3B-4C28-8B08-EBC560E2A2FF}"/>
    <hyperlink ref="BC523" location="A125574344L" display="A125574344L" xr:uid="{57406049-046A-46FF-99B0-3ACC955041B4}"/>
    <hyperlink ref="BE411" location="A125551881T" display="A125551881T" xr:uid="{CD3E0F09-3705-4E7F-B6AD-148072D4A430}"/>
    <hyperlink ref="BE467" location="A125579961K" display="A125579961K" xr:uid="{829E2664-7349-4AE9-B84A-1092FF85DFDD}"/>
    <hyperlink ref="BE523" location="A125565921J" display="A125565921J" xr:uid="{40BA57B4-B42D-431C-81F8-921F5D245B6D}"/>
    <hyperlink ref="BD412" location="A125551608C" display="A125551608C" xr:uid="{149B3FC3-0FE4-4E45-8B2E-B0A96FB450B1}"/>
    <hyperlink ref="BD468" location="A125579688J" display="A125579688J" xr:uid="{085104ED-7023-4AB6-B1DD-C5DDA029B841}"/>
    <hyperlink ref="BD524" location="A125565648F" display="A125565648F" xr:uid="{3658424E-1EEB-4BF9-AC64-8A01215C148E}"/>
    <hyperlink ref="AZ412" location="A125554416R" display="A125554416R" xr:uid="{5019DD3A-C88E-4C5E-8E59-D29A45A65594}"/>
    <hyperlink ref="AZ468" location="A125582496X" display="A125582496X" xr:uid="{A4EC572B-0716-44CD-9C6A-28E812621DDA}"/>
    <hyperlink ref="AZ524" location="A125568456T" display="A125568456T" xr:uid="{C555BA53-C541-4674-B343-54B6F8522FD6}"/>
    <hyperlink ref="BA412" location="A125548800V" display="A125548800V" xr:uid="{99FB3976-4E57-4203-B273-7EDD8668F68E}"/>
    <hyperlink ref="BA468" location="A125576880C" display="A125576880C" xr:uid="{35B4FFB6-AC33-4A7B-8E9C-097F0164067C}"/>
    <hyperlink ref="BA524" location="A125562840A" display="A125562840A" xr:uid="{2EDF2BAC-99E5-44ED-BFEF-B81E34177E8E}"/>
    <hyperlink ref="BB412" location="A125557224A" display="A125557224A" xr:uid="{DE0AFD0A-8ADB-4BFC-8482-6041BEF75525}"/>
    <hyperlink ref="BB468" location="A125585304X" display="A125585304X" xr:uid="{3942FDF0-88A6-452D-A336-D16588EF0BD1}"/>
    <hyperlink ref="BB524" location="A125571264J" display="A125571264J" xr:uid="{6CBF8ACA-DD07-44B2-B5FC-F1202F7550E9}"/>
    <hyperlink ref="BC412" location="A125560032T" display="A125560032T" xr:uid="{D286E887-7CA0-40E3-BA55-275385600BFE}"/>
    <hyperlink ref="BC468" location="A125588112K" display="A125588112K" xr:uid="{469B9684-D1CB-4DBC-A693-066E55213857}"/>
    <hyperlink ref="BC524" location="A125574072V" display="A125574072V" xr:uid="{6E7C7042-49A0-4DE8-8E01-38E6F8B3ACD8}"/>
    <hyperlink ref="BE412" location="A125551609F" display="A125551609F" xr:uid="{67BFA1BB-787B-4181-902A-0B5AA974003F}"/>
    <hyperlink ref="BE468" location="A125579689K" display="A125579689K" xr:uid="{5FCDDFD2-1B03-419A-94E2-C18B68C4E895}"/>
    <hyperlink ref="BE524" location="A125565649J" display="A125565649J" xr:uid="{EB8493A4-7C9C-4AE4-A51F-3F81E547132B}"/>
    <hyperlink ref="BD413" location="A125551688R" display="A125551688R" xr:uid="{A916E071-83D6-4D9E-BB2B-A72EA8CC1CBD}"/>
    <hyperlink ref="BD469" location="A125579768J" display="A125579768J" xr:uid="{071E2CE2-88A9-4C66-BAD3-DFDB2EC90B6C}"/>
    <hyperlink ref="BD525" location="A125565728F" display="A125565728F" xr:uid="{22CF53D3-A20F-4DC8-85BC-00BEB0D190FB}"/>
    <hyperlink ref="AZ413" location="A125554496A" display="A125554496A" xr:uid="{4321D5B2-696D-4674-8D64-04D833D6A57F}"/>
    <hyperlink ref="AZ469" location="A125582576X" display="A125582576X" xr:uid="{5AB1661E-73C8-4143-841A-725C556C050A}"/>
    <hyperlink ref="AZ525" location="A125568536T" display="A125568536T" xr:uid="{79A4416F-5C1C-41E5-9BC8-884C4DCA5C40}"/>
    <hyperlink ref="BA413" location="A125548880F" display="A125548880F" xr:uid="{106B984E-3438-4AF8-A3F4-44136B3E3766}"/>
    <hyperlink ref="BA469" location="A125576960C" display="A125576960C" xr:uid="{00000BA4-66D9-48DC-A021-898459F3AA1C}"/>
    <hyperlink ref="BA525" location="A125562920A" display="A125562920A" xr:uid="{7399F1E1-7C5E-4D5E-AABB-88A910BB3A47}"/>
    <hyperlink ref="BB413" location="A125557304A" display="A125557304A" xr:uid="{AA707502-8473-4524-9BDF-03E9CD63C40B}"/>
    <hyperlink ref="BB469" location="A125585384K" display="A125585384K" xr:uid="{9685677A-6E3E-42E8-A9D1-354C37F3EAD8}"/>
    <hyperlink ref="BB525" location="A125571344J" display="A125571344J" xr:uid="{13FE3A02-3EF1-480D-BD6C-1178D2399147}"/>
    <hyperlink ref="BC413" location="A125560112T" display="A125560112T" xr:uid="{DC946601-43D1-4F91-9FE5-7AF527D33CDC}"/>
    <hyperlink ref="BC469" location="A125588192W" display="A125588192W" xr:uid="{DA9E0E4C-B57F-4327-88CD-B60AA8E65072}"/>
    <hyperlink ref="BC525" location="A125574152V" display="A125574152V" xr:uid="{550C9E84-430A-4669-8855-4F252E249D79}"/>
    <hyperlink ref="BE413" location="A125551689T" display="A125551689T" xr:uid="{EAE9BD28-B513-4CFA-8B0B-172B320840B9}"/>
    <hyperlink ref="BE469" location="A125579769K" display="A125579769K" xr:uid="{33699BCF-2FB7-497D-A678-35A72487A548}"/>
    <hyperlink ref="BE525" location="A125565729J" display="A125565729J" xr:uid="{054F98E7-AB52-4F31-923A-C0185B427675}"/>
    <hyperlink ref="BD414" location="A125551776R" display="A125551776R" xr:uid="{1EA7BFD8-60E2-400C-B3C7-B2F033DEF194}"/>
    <hyperlink ref="BD470" location="A125579856J" display="A125579856J" xr:uid="{5BBB41D8-AEA3-4AA8-ABE2-8CDC87857D78}"/>
    <hyperlink ref="BD526" location="A125565816F" display="A125565816F" xr:uid="{4718B4E8-C152-472B-835A-29C29A564A46}"/>
    <hyperlink ref="AZ414" location="A125554584A" display="A125554584A" xr:uid="{41D27A49-FC67-4D39-B0B7-9A52EFC71C0B}"/>
    <hyperlink ref="AZ470" location="A125582664X" display="A125582664X" xr:uid="{3B1D80C9-A53F-48C0-B613-AE1D5D4AEB11}"/>
    <hyperlink ref="AZ526" location="A125568624T" display="A125568624T" xr:uid="{F84A4D2B-A7BD-4FF1-AF4A-41125F07D77D}"/>
    <hyperlink ref="BA414" location="A125548968X" display="A125548968X" xr:uid="{B986CF93-D41C-4639-B19D-8CB23D7CCFF3}"/>
    <hyperlink ref="BA470" location="A125577048X" display="A125577048X" xr:uid="{64410C12-62B2-4920-8D28-26FB78ED8B5E}"/>
    <hyperlink ref="BA526" location="A125563008W" display="A125563008W" xr:uid="{1193A3F7-0C6F-49B0-9A59-024434A21755}"/>
    <hyperlink ref="BB414" location="A125557392L" display="A125557392L" xr:uid="{98AD73C5-C0FE-4B48-AB78-728BA69DE529}"/>
    <hyperlink ref="BB470" location="A125585472K" display="A125585472K" xr:uid="{6479BB6C-2EF5-410C-871C-3BCDDCB887FF}"/>
    <hyperlink ref="BB526" location="A125571432J" display="A125571432J" xr:uid="{B210AC66-BB6C-472E-8FB3-3A7456D08C59}"/>
    <hyperlink ref="BC414" location="A125560200T" display="A125560200T" xr:uid="{31E5D9DB-2BD2-4830-B670-2C53C5A3AB68}"/>
    <hyperlink ref="BC470" location="A125588280W" display="A125588280W" xr:uid="{0FF9DAE0-BD61-4ED2-BD56-19CC79FFBE87}"/>
    <hyperlink ref="BC526" location="A125574240V" display="A125574240V" xr:uid="{D09DB16A-7A5E-4DF0-A42D-34D55E304467}"/>
    <hyperlink ref="BE414" location="A125551777T" display="A125551777T" xr:uid="{DC9121C7-6AAD-4537-A1E1-16B7A8457F8D}"/>
    <hyperlink ref="BE470" location="A125579857K" display="A125579857K" xr:uid="{7A219E2D-70EA-4450-86BB-A178D8585752}"/>
    <hyperlink ref="BE526" location="A125565817J" display="A125565817J" xr:uid="{8B1E7042-4F73-40D1-BB30-D5A9688CD4E9}"/>
    <hyperlink ref="BD415" location="A125551896J" display="A125551896J" xr:uid="{24B6E07A-781A-4287-A71F-E03F599A4911}"/>
    <hyperlink ref="BD471" location="A125579976A" display="A125579976A" xr:uid="{1474C79B-D6B8-4508-8CD1-76251E74D07B}"/>
    <hyperlink ref="BD527" location="A125565936X" display="A125565936X" xr:uid="{36464846-DAD5-4D95-B764-6FA15BE2A4E6}"/>
    <hyperlink ref="AZ415" location="A125554704J" display="A125554704J" xr:uid="{FE397AF9-752E-4215-BF97-7B2A648D236A}"/>
    <hyperlink ref="AZ471" location="A125582784T" display="A125582784T" xr:uid="{853CA111-F938-49A6-A6B3-BD20A8DB67CE}"/>
    <hyperlink ref="AZ527" location="A125568744K" display="A125568744K" xr:uid="{5230C39A-B0B2-4D1C-8697-8C3A5B80A874}"/>
    <hyperlink ref="BA415" location="A125549088V" display="A125549088V" xr:uid="{970233AB-F930-4955-8C95-E3D5B239DD95}"/>
    <hyperlink ref="BA471" location="A125577168T" display="A125577168T" xr:uid="{D0080160-78A4-46F4-B8F3-19C99F816EBE}"/>
    <hyperlink ref="BA527" location="A125563128R" display="A125563128R" xr:uid="{9941A2CC-9D27-4956-84C3-E9820B7E3C8B}"/>
    <hyperlink ref="BB415" location="A125557512V" display="A125557512V" xr:uid="{628D281C-8139-451D-89E1-53D645FEB596}"/>
    <hyperlink ref="BB471" location="A125585592C" display="A125585592C" xr:uid="{04602224-9338-4F02-8347-703D9772EF83}"/>
    <hyperlink ref="BB527" location="A125571552A" display="A125571552A" xr:uid="{C49CF06B-096F-4987-B6F8-BBC6507062D9}"/>
    <hyperlink ref="BC415" location="A125560320K" display="A125560320K" xr:uid="{1FD97DA1-2853-407C-B1E9-F8057C6E03AF}"/>
    <hyperlink ref="BC471" location="A125588400C" display="A125588400C" xr:uid="{5726B8D6-F952-47A6-8E27-79DF2848213F}"/>
    <hyperlink ref="BC527" location="A125574360L" display="A125574360L" xr:uid="{306F9EAA-84E8-44D7-B727-BF388BC5C8C6}"/>
    <hyperlink ref="BE415" location="A125551897K" display="A125551897K" xr:uid="{7D0D6CE0-4B5A-48E9-A099-7FCEE9691958}"/>
    <hyperlink ref="BE471" location="A125579977C" display="A125579977C" xr:uid="{0318460B-9D6A-4C47-AA66-0CC850421970}"/>
    <hyperlink ref="BE527" location="A125565937A" display="A125565937A" xr:uid="{548C6560-FAEE-4AE3-B833-66C76CF8A3FD}"/>
    <hyperlink ref="BD417" location="A125551616C" display="A125551616C" xr:uid="{466F8E2A-D8F5-4A28-9F39-124DD5C6C2AF}"/>
    <hyperlink ref="BD473" location="A125579696J" display="A125579696J" xr:uid="{FAD77237-13EF-4499-A533-B1B77DBBFF9E}"/>
    <hyperlink ref="BD529" location="A125565656F" display="A125565656F" xr:uid="{21CBDFF5-C288-4F71-B9FB-883B582B2F1D}"/>
    <hyperlink ref="AZ417" location="A125554424R" display="A125554424R" xr:uid="{20FFB16C-C358-4547-B2AD-B98ED0E351A8}"/>
    <hyperlink ref="AZ473" location="A125582504L" display="A125582504L" xr:uid="{B989A9A6-4965-4A73-A1C5-DEE0BBC12053}"/>
    <hyperlink ref="AZ529" location="A125568464T" display="A125568464T" xr:uid="{BE6226B2-C32A-4E2F-BB4F-E4DFB720200C}"/>
    <hyperlink ref="BA417" location="A125548808L" display="A125548808L" xr:uid="{75956079-D7C7-424A-AB76-D624C2CB981D}"/>
    <hyperlink ref="BA473" location="A125576888W" display="A125576888W" xr:uid="{C37593B3-0FD2-401F-B3FB-A4BFEE6001E0}"/>
    <hyperlink ref="BA529" location="A125562848V" display="A125562848V" xr:uid="{9FA0EDE7-6F46-4E60-9782-52A6DAF6AA84}"/>
    <hyperlink ref="BB417" location="A125557232A" display="A125557232A" xr:uid="{5E74E875-E3E9-4EB2-A01E-F95E747E7BFB}"/>
    <hyperlink ref="BB473" location="A125585312X" display="A125585312X" xr:uid="{1069B905-A206-4FFC-874D-BC85A5F6329B}"/>
    <hyperlink ref="BB529" location="A125571272J" display="A125571272J" xr:uid="{81A201FB-F370-44BA-B427-6E7954E8D5D6}"/>
    <hyperlink ref="BC417" location="A125560040T" display="A125560040T" xr:uid="{3054600B-145C-4703-89E6-92C70928FA5B}"/>
    <hyperlink ref="BC473" location="A125588120K" display="A125588120K" xr:uid="{F91D31F4-DCDD-4E68-9CAA-BBA8547BBB54}"/>
    <hyperlink ref="BC529" location="A125574080V" display="A125574080V" xr:uid="{F6E92AC4-0829-4C2D-881D-952488B8C3E9}"/>
    <hyperlink ref="BE417" location="A125551617F" display="A125551617F" xr:uid="{FCA1F34F-C4B8-46C5-B0B8-47C13EA27939}"/>
    <hyperlink ref="BE473" location="A125579697K" display="A125579697K" xr:uid="{70B2CBED-8453-4A4A-AB58-90A778A6DB0B}"/>
    <hyperlink ref="BE529" location="A125565657J" display="A125565657J" xr:uid="{34B7278F-A0C1-40CF-8BCA-6E433A7298C8}"/>
    <hyperlink ref="BD418" location="A125551816W" display="A125551816W" xr:uid="{DD1506FB-FC45-4062-AB57-41D004994E62}"/>
    <hyperlink ref="BD474" location="A125579896A" display="A125579896A" xr:uid="{80F5D25D-A72D-44F2-8D89-B1C052BE3729}"/>
    <hyperlink ref="BD530" location="A125565856X" display="A125565856X" xr:uid="{6B109247-F8EB-4B44-BFBB-4A58B40103AC}"/>
    <hyperlink ref="AZ418" location="A125554624J" display="A125554624J" xr:uid="{0609AB97-DC2E-4FEF-9049-38B60577A64C}"/>
    <hyperlink ref="AZ474" location="A125582704F" display="A125582704F" xr:uid="{7217F767-8D67-4B26-9CED-4A3EE1FBE8B2}"/>
    <hyperlink ref="AZ530" location="A125568664K" display="A125568664K" xr:uid="{2EB26EB7-1020-4663-99CE-7A5C524DCB25}"/>
    <hyperlink ref="BA418" location="A125549008J" display="A125549008J" xr:uid="{B4B88C8D-EEA0-4AF4-AF13-B10DFB4D8A76}"/>
    <hyperlink ref="BA474" location="A125577088T" display="A125577088T" xr:uid="{19858B85-23FD-4884-9888-012C7CC91395}"/>
    <hyperlink ref="BA530" location="A125563048R" display="A125563048R" xr:uid="{75B7F2FB-CFA3-4CEE-AA8B-464AAD0DE5DF}"/>
    <hyperlink ref="BB418" location="A125557432V" display="A125557432V" xr:uid="{A6C170DD-EAEE-449A-8EA9-7A876CF710A2}"/>
    <hyperlink ref="BB474" location="A125585512T" display="A125585512T" xr:uid="{61A237F3-B6F4-4708-8A73-7E30D143A62A}"/>
    <hyperlink ref="BB530" location="A125571472A" display="A125571472A" xr:uid="{D7053846-5917-41A6-9766-FA7AC56EA042}"/>
    <hyperlink ref="BC418" location="A125560240K" display="A125560240K" xr:uid="{B2AB5AB2-1C92-40A0-A12A-5070994A8AED}"/>
    <hyperlink ref="BC474" location="A125588320C" display="A125588320C" xr:uid="{4CE58939-24BE-45B4-A9A1-41FBE4C67828}"/>
    <hyperlink ref="BC530" location="A125574280L" display="A125574280L" xr:uid="{6294900C-D9EC-4945-A7A8-B4ECA2FA2405}"/>
    <hyperlink ref="BE418" location="A125551817X" display="A125551817X" xr:uid="{158D790F-F4D7-4A03-BBA4-423D5BFA6948}"/>
    <hyperlink ref="BE474" location="A125579897C" display="A125579897C" xr:uid="{9D5C0FE5-E22A-43F0-A746-868646555F5B}"/>
    <hyperlink ref="BE530" location="A125565857A" display="A125565857A" xr:uid="{3B4E1440-7C4F-4850-8E27-8AAE1753FA7F}"/>
    <hyperlink ref="BD419" location="A125551824W" display="A125551824W" xr:uid="{3850AA57-AF27-4459-830A-A8B78C904E03}"/>
    <hyperlink ref="BD475" location="A125579904R" display="A125579904R" xr:uid="{6113324C-8701-4B90-96E0-F95F72F8ABB2}"/>
    <hyperlink ref="BD531" location="A125565864X" display="A125565864X" xr:uid="{8DAB91CA-CB60-415F-A6FB-DB94DDDD5E93}"/>
    <hyperlink ref="AZ419" location="A125554632J" display="A125554632J" xr:uid="{DC14ED6A-0A0C-4E38-BA82-F28B3CAD329D}"/>
    <hyperlink ref="AZ475" location="A125582712F" display="A125582712F" xr:uid="{9A548864-6E85-4841-8F38-5214F142452E}"/>
    <hyperlink ref="AZ531" location="A125568672K" display="A125568672K" xr:uid="{64C212DE-53B7-4372-9E30-3723A250C1C5}"/>
    <hyperlink ref="BA419" location="A125549016J" display="A125549016J" xr:uid="{B55B1421-CE6D-4BE5-9C5F-D90299F17FB2}"/>
    <hyperlink ref="BA475" location="A125577096T" display="A125577096T" xr:uid="{6A7E6BFE-EDCA-460F-AC0F-A53002429ECF}"/>
    <hyperlink ref="BA531" location="A125563056R" display="A125563056R" xr:uid="{B3600C91-2910-46A9-B7A4-0A377B7B7E24}"/>
    <hyperlink ref="BB419" location="A125557440V" display="A125557440V" xr:uid="{418E2F2E-9032-4AB4-8305-AD8CF3EFDE4B}"/>
    <hyperlink ref="BB475" location="A125585520T" display="A125585520T" xr:uid="{CB198C01-EE67-4704-89A2-5493EB16159A}"/>
    <hyperlink ref="BB531" location="A125571480A" display="A125571480A" xr:uid="{1302B9F1-432C-420B-9D47-ECA9D638FFF4}"/>
    <hyperlink ref="BC419" location="A125560248C" display="A125560248C" xr:uid="{0C45C7B2-E2D4-48B1-82C0-03FABCED3FDA}"/>
    <hyperlink ref="BC475" location="A125588328W" display="A125588328W" xr:uid="{C0FD14C2-853C-4257-9931-8E71168E1D49}"/>
    <hyperlink ref="BC531" location="A125574288F" display="A125574288F" xr:uid="{9F26D401-52C0-414C-841F-63EECF5AAFF6}"/>
    <hyperlink ref="BE419" location="A125551825X" display="A125551825X" xr:uid="{0C9F82D0-5CE4-413E-8D5D-D39A84369540}"/>
    <hyperlink ref="BE475" location="A125579905T" display="A125579905T" xr:uid="{C6E4001C-A759-49CE-8C17-C1A18C91965A}"/>
    <hyperlink ref="BE531" location="A125565865A" display="A125565865A" xr:uid="{2E6843F2-1364-4E31-B8A2-C24F48E81C45}"/>
    <hyperlink ref="BD420" location="A125551656W" display="A125551656W" xr:uid="{2FF74887-7835-4156-8362-BBDC69495899}"/>
    <hyperlink ref="BD476" location="A125579736R" display="A125579736R" xr:uid="{32D8671E-6F9F-4191-BA38-8880C50B2F96}"/>
    <hyperlink ref="BD532" location="A125565696X" display="A125565696X" xr:uid="{C31A16B4-B54D-406F-990A-6D6BA2283094}"/>
    <hyperlink ref="AZ420" location="A125554464J" display="A125554464J" xr:uid="{0801458F-035C-4473-97E8-FDBD6D925D89}"/>
    <hyperlink ref="AZ476" location="A125582544F" display="A125582544F" xr:uid="{CF858CA9-DFF8-40EA-A0A9-0ECADCBCF94F}"/>
    <hyperlink ref="AZ532" location="A125568504X" display="A125568504X" xr:uid="{E2386DB6-76D6-44F6-9D58-3010E793BB8D}"/>
    <hyperlink ref="BA420" location="A125548848F" display="A125548848F" xr:uid="{53A61F82-9238-4068-A1E1-A0097C83261C}"/>
    <hyperlink ref="BA476" location="A125576928C" display="A125576928C" xr:uid="{1D96D002-A584-452B-BFFA-2A8BC0F79EE6}"/>
    <hyperlink ref="BA532" location="A125562888L" display="A125562888L" xr:uid="{4480BA8B-5D86-47B1-B712-B0B0F2692C45}"/>
    <hyperlink ref="BB420" location="A125557272V" display="A125557272V" xr:uid="{85FBED5B-806C-4EB2-A9BA-B8EAA669A6EA}"/>
    <hyperlink ref="BB476" location="A125585352T" display="A125585352T" xr:uid="{62E7B652-89BB-4FAD-998C-8D7B54315C05}"/>
    <hyperlink ref="BB532" location="A125571312R" display="A125571312R" xr:uid="{2B73F54B-C519-4C60-A64E-2682C662F764}"/>
    <hyperlink ref="BC420" location="A125560080K" display="A125560080K" xr:uid="{A2C2A742-2C4E-4D9C-B20A-B44D7B4CFE32}"/>
    <hyperlink ref="BC476" location="A125588160C" display="A125588160C" xr:uid="{E70C31A8-B70A-4B97-BEE1-DA28D9A467B9}"/>
    <hyperlink ref="BC532" location="A125574120A" display="A125574120A" xr:uid="{6297728A-E3D7-4808-91EE-4858D3EEE9B1}"/>
    <hyperlink ref="BE420" location="A125551657X" display="A125551657X" xr:uid="{3474F279-5CF2-4B88-87F5-7F926CEF5C33}"/>
    <hyperlink ref="BE476" location="A125579737T" display="A125579737T" xr:uid="{E3092DB9-6A3B-4BDF-B293-7DC5F20D87DF}"/>
    <hyperlink ref="BE532" location="A125565697A" display="A125565697A" xr:uid="{EECD6180-F365-4DCD-BD99-299876A80835}"/>
    <hyperlink ref="BD422" location="A125551624C" display="A125551624C" xr:uid="{04AAE569-437F-4F73-8B7C-BC4F2924CEBF}"/>
    <hyperlink ref="BD478" location="A125579704W" display="A125579704W" xr:uid="{DD54A416-4AAE-4A27-ADEB-0073FFE9573D}"/>
    <hyperlink ref="BD534" location="A125565664F" display="A125565664F" xr:uid="{14EB2D0D-EE50-4745-BE88-9CA69F839BD3}"/>
    <hyperlink ref="AZ422" location="A125554432R" display="A125554432R" xr:uid="{D3A54B20-7198-4600-8554-CECB746E2071}"/>
    <hyperlink ref="AZ478" location="A125582512L" display="A125582512L" xr:uid="{020EDBC4-8517-4A77-8003-53524ED0F27A}"/>
    <hyperlink ref="AZ534" location="A125568472T" display="A125568472T" xr:uid="{C20BA9DA-1B60-49B7-8CFB-29CA1F800265}"/>
    <hyperlink ref="BA422" location="A125548816L" display="A125548816L" xr:uid="{1735638C-16BB-4CCA-89EB-28D7F3C649B4}"/>
    <hyperlink ref="BA478" location="A125576896W" display="A125576896W" xr:uid="{B8D7AA99-D6F4-4759-A400-1A3216B9F312}"/>
    <hyperlink ref="BA534" location="A125562856V" display="A125562856V" xr:uid="{D8123BA8-5807-4A62-A230-47997854316A}"/>
    <hyperlink ref="BB422" location="A125557240A" display="A125557240A" xr:uid="{E54A496A-84F1-425F-8B14-A34ECE90B6CE}"/>
    <hyperlink ref="BB478" location="A125585320X" display="A125585320X" xr:uid="{705C96E9-1341-4B43-8E1B-4A067C58D3D6}"/>
    <hyperlink ref="BB534" location="A125571280J" display="A125571280J" xr:uid="{FF145A89-4740-4198-9BBA-A77BF86D5D42}"/>
    <hyperlink ref="BC422" location="A125560048K" display="A125560048K" xr:uid="{5A02501B-0A05-4831-951E-3B3C212792FA}"/>
    <hyperlink ref="BC478" location="A125588128C" display="A125588128C" xr:uid="{FFD74A78-D730-46E1-B598-82E01DCF3961}"/>
    <hyperlink ref="BC534" location="A125574088L" display="A125574088L" xr:uid="{1FE99168-54C9-4D08-A898-04494696135A}"/>
    <hyperlink ref="BE422" location="A125551625F" display="A125551625F" xr:uid="{2E004277-F955-4173-84FE-3DFF303D7266}"/>
    <hyperlink ref="BE478" location="A125579705X" display="A125579705X" xr:uid="{409B13B8-BE00-4ED2-9CA7-D81AF01963D1}"/>
    <hyperlink ref="BE534" location="A125565665J" display="A125565665J" xr:uid="{2229FC50-93D4-4F43-99CC-D9D170728484}"/>
    <hyperlink ref="BD423" location="A125551696R" display="A125551696R" xr:uid="{B5E9DDF5-7545-4A5C-AB1C-7A7817A347A4}"/>
    <hyperlink ref="BD479" location="A125579776J" display="A125579776J" xr:uid="{9AD7CBFA-E451-4D1E-B8D8-9D9AB570B711}"/>
    <hyperlink ref="BD535" location="A125565736F" display="A125565736F" xr:uid="{7D8D0BBB-3F67-4AB7-AA80-B019B2D3ECF2}"/>
    <hyperlink ref="AZ423" location="A125554504R" display="A125554504R" xr:uid="{E5B6DAD6-F287-4282-B30D-82D9E95ADCA9}"/>
    <hyperlink ref="AZ479" location="A125582584X" display="A125582584X" xr:uid="{AFFC829A-E15E-4C23-B266-BE32FDD7F9B7}"/>
    <hyperlink ref="AZ535" location="A125568544T" display="A125568544T" xr:uid="{9BA1A2B7-750B-481C-A404-0F5408B4C4E5}"/>
    <hyperlink ref="BA423" location="A125548888X" display="A125548888X" xr:uid="{E147AD67-EF36-4588-B118-DB209261498F}"/>
    <hyperlink ref="BA479" location="A125576968W" display="A125576968W" xr:uid="{9A9F1C54-444C-4A29-8777-516C318FFC13}"/>
    <hyperlink ref="BA535" location="A125562928V" display="A125562928V" xr:uid="{C675C2DE-A41A-467B-A57E-2735826F15BF}"/>
    <hyperlink ref="BB423" location="A125557312A" display="A125557312A" xr:uid="{A3D508FB-B43B-419B-99C0-ED96CCC139EB}"/>
    <hyperlink ref="BB479" location="A125585392K" display="A125585392K" xr:uid="{700DDBE0-C9FA-464D-8308-64C4BFEB9BD3}"/>
    <hyperlink ref="BB535" location="A125571352J" display="A125571352J" xr:uid="{9A573237-F6AC-4728-9FE8-E25E546C0544}"/>
    <hyperlink ref="BC423" location="A125560120T" display="A125560120T" xr:uid="{74589EE4-2FEA-4F9D-B845-CA19552907AB}"/>
    <hyperlink ref="BC479" location="A125588200K" display="A125588200K" xr:uid="{134BAEF7-D5F8-4166-8361-4C95D084356B}"/>
    <hyperlink ref="BC535" location="A125574160V" display="A125574160V" xr:uid="{3BF7BAF3-494A-4847-A662-460FB3F87E3A}"/>
    <hyperlink ref="BE423" location="A125551697T" display="A125551697T" xr:uid="{008FA5C8-ABE8-42A9-A47B-D078FA3CB25E}"/>
    <hyperlink ref="BE479" location="A125579777K" display="A125579777K" xr:uid="{1647CA9A-55BE-40E3-A618-134A28BEC0AE}"/>
    <hyperlink ref="BE535" location="A125565737J" display="A125565737J" xr:uid="{A9F4C376-34E5-4465-93C5-EB7611AA9953}"/>
    <hyperlink ref="BD425" location="A125551648W" display="A125551648W" xr:uid="{80AE63C5-7430-4DCD-A82A-BFAE34227A16}"/>
    <hyperlink ref="BD481" location="A125579728R" display="A125579728R" xr:uid="{3689AAAD-1EBB-4C7F-8455-52465CDA7682}"/>
    <hyperlink ref="BD537" location="A125565688X" display="A125565688X" xr:uid="{D1208493-6EAC-4567-8614-25919C20DAE8}"/>
    <hyperlink ref="AZ425" location="A125554456J" display="A125554456J" xr:uid="{41E006F4-A821-4482-A28D-56A7620ABAC6}"/>
    <hyperlink ref="AZ481" location="A125582536F" display="A125582536F" xr:uid="{92E1C033-15A1-4B30-B415-0A188D56BA65}"/>
    <hyperlink ref="AZ537" location="A125568496K" display="A125568496K" xr:uid="{7C8DDBDD-9CEB-47F5-B47C-D87C3493FEBB}"/>
    <hyperlink ref="BA425" location="A125548840L" display="A125548840L" xr:uid="{462DC72C-171E-432E-AA86-B9952CA05249}"/>
    <hyperlink ref="BA481" location="A125576920K" display="A125576920K" xr:uid="{EE38B192-9023-4AC7-A1C1-5D04AE72080E}"/>
    <hyperlink ref="BA537" location="A125562880V" display="A125562880V" xr:uid="{7D5B07D6-4B79-4B7B-B677-C9FE8AFAF4B8}"/>
    <hyperlink ref="BB425" location="A125557264V" display="A125557264V" xr:uid="{565205EA-6A74-4F30-B37F-549CF8389A20}"/>
    <hyperlink ref="BB481" location="A125585344T" display="A125585344T" xr:uid="{7845DBC0-3260-4E7C-8DE0-88EE523120A7}"/>
    <hyperlink ref="BB537" location="A125571304R" display="A125571304R" xr:uid="{31A4D122-0684-46F9-9519-DDFAC3FDA892}"/>
    <hyperlink ref="BC425" location="A125560072K" display="A125560072K" xr:uid="{8E918AE3-E8B9-4F4B-AD95-ADD4E40F7CAA}"/>
    <hyperlink ref="BC481" location="A125588152C" display="A125588152C" xr:uid="{58298F4F-55CC-4222-A8C5-61A08563B98A}"/>
    <hyperlink ref="BC537" location="A125574112A" display="A125574112A" xr:uid="{EEFFB9CA-3DFD-4D13-A689-B02BBFA3324F}"/>
    <hyperlink ref="BE425" location="A125551649X" display="A125551649X" xr:uid="{8B8D72C5-F0E3-48F1-85B1-5CEF684BEAD2}"/>
    <hyperlink ref="BE481" location="A125579729T" display="A125579729T" xr:uid="{F77EBF51-A443-4058-B1FC-FE8E6AA88D56}"/>
    <hyperlink ref="BE537" location="A125565689A" display="A125565689A" xr:uid="{B01D4D01-2DA8-4B12-BC2C-8CF7B53EF3B3}"/>
    <hyperlink ref="BD426" location="A125551704C" display="A125551704C" xr:uid="{46765CB6-6EA9-4943-8FCA-34128DC40BF9}"/>
    <hyperlink ref="BD482" location="A125579784J" display="A125579784J" xr:uid="{8A908DEF-C97D-4975-98B8-2A0B0F9F8EC0}"/>
    <hyperlink ref="BD538" location="A125565744F" display="A125565744F" xr:uid="{256B3FBA-4CB1-4023-B479-8DCAABE97BFB}"/>
    <hyperlink ref="AZ426" location="A125554512R" display="A125554512R" xr:uid="{5EE546D9-3233-4597-8B41-B6B9FBD8E260}"/>
    <hyperlink ref="AZ482" location="A125582592X" display="A125582592X" xr:uid="{C76EC0C0-8038-480E-A1CA-CBE8BA607A95}"/>
    <hyperlink ref="AZ538" location="A125568552T" display="A125568552T" xr:uid="{AC4C2E3A-08B5-4AB0-A81D-6BC35EA864C4}"/>
    <hyperlink ref="BA426" location="A125548896X" display="A125548896X" xr:uid="{B593C238-B5F8-4E79-A441-10A40BCA6398}"/>
    <hyperlink ref="BA482" location="A125576976W" display="A125576976W" xr:uid="{BC1E4BAA-42EE-4BF4-B57D-7963BE05A229}"/>
    <hyperlink ref="BA538" location="A125562936V" display="A125562936V" xr:uid="{A4F72AC1-626F-4678-BC2C-28AA1294871F}"/>
    <hyperlink ref="BB426" location="A125557320A" display="A125557320A" xr:uid="{38C87EF8-E749-45E7-858A-6CC1665CA426}"/>
    <hyperlink ref="BB482" location="A125585400X" display="A125585400X" xr:uid="{A3880488-8B93-427C-88FB-4EE94EAF7682}"/>
    <hyperlink ref="BB538" location="A125571360J" display="A125571360J" xr:uid="{C396AA9B-7DF2-4B89-AEE3-6775EA54F2D0}"/>
    <hyperlink ref="BC426" location="A125560128K" display="A125560128K" xr:uid="{E3695C58-EB84-4637-BD22-A189A02E6B28}"/>
    <hyperlink ref="BC482" location="A125588208C" display="A125588208C" xr:uid="{AAEAB223-38A3-4BC7-BA30-5B3AC58FFD21}"/>
    <hyperlink ref="BC538" location="A125574168L" display="A125574168L" xr:uid="{E90882C7-E3C1-421D-917B-AE668E59F98D}"/>
    <hyperlink ref="BE426" location="A125551705F" display="A125551705F" xr:uid="{4C9A31D0-CE3B-4FE3-BB13-8C5FEF9494F5}"/>
    <hyperlink ref="BE482" location="A125579785K" display="A125579785K" xr:uid="{2010FD7C-B0C1-4689-A7B2-7F5207DECCC1}"/>
    <hyperlink ref="BE538" location="A125565745J" display="A125565745J" xr:uid="{10002743-F07F-4E60-8A49-1AA695F2E82B}"/>
    <hyperlink ref="BD427" location="A125551664W" display="A125551664W" xr:uid="{7A2BF695-1CA0-449B-9E21-BF128699CFCF}"/>
    <hyperlink ref="BD483" location="A125579744R" display="A125579744R" xr:uid="{2A5E7512-0B97-4D0E-9B7E-C331FB4F80B7}"/>
    <hyperlink ref="BD539" location="A125565704L" display="A125565704L" xr:uid="{583B0732-D056-4655-B5A5-5A8FB320A58D}"/>
    <hyperlink ref="AZ427" location="A125554472J" display="A125554472J" xr:uid="{115E3C1B-46EA-431F-965D-509A6D594DE7}"/>
    <hyperlink ref="AZ483" location="A125582552F" display="A125582552F" xr:uid="{DEDA1042-9016-4E60-9D98-C68C64625C83}"/>
    <hyperlink ref="AZ539" location="A125568512X" display="A125568512X" xr:uid="{16EA6B0C-24B9-4B7E-A1B2-E641B51D7664}"/>
    <hyperlink ref="BA427" location="A125548856F" display="A125548856F" xr:uid="{16EDC422-CB08-4F9C-8360-7E4F7B0B9670}"/>
    <hyperlink ref="BA483" location="A125576936C" display="A125576936C" xr:uid="{61350B4A-3D98-454F-B1E6-EABCD3545DC6}"/>
    <hyperlink ref="BA539" location="A125562896L" display="A125562896L" xr:uid="{759658A0-CB84-4252-9EC9-EA07BE2BEE50}"/>
    <hyperlink ref="BB427" location="A125557280V" display="A125557280V" xr:uid="{D4A4033B-B4C3-4EAE-A1C3-7EED8E2D8D27}"/>
    <hyperlink ref="BB483" location="A125585360T" display="A125585360T" xr:uid="{B47C6BF1-3B84-4010-A327-3F15F14B22A7}"/>
    <hyperlink ref="BB539" location="A125571320R" display="A125571320R" xr:uid="{34320E0B-1849-481B-A0E7-67BE4AAB682D}"/>
    <hyperlink ref="BC427" location="A125560088C" display="A125560088C" xr:uid="{B3529C7F-2C38-4FC4-A1B8-018DAF3ADD08}"/>
    <hyperlink ref="BC483" location="A125588168W" display="A125588168W" xr:uid="{A145CD79-C179-4507-83A7-3D81BA613919}"/>
    <hyperlink ref="BC539" location="A125574128V" display="A125574128V" xr:uid="{6C923FC0-B496-48EC-80AD-65B88AED9745}"/>
    <hyperlink ref="BE427" location="A125551665X" display="A125551665X" xr:uid="{CFCD5747-49E9-4150-BA4D-32BB95E11696}"/>
    <hyperlink ref="BE483" location="A125579745T" display="A125579745T" xr:uid="{52B0EB4E-A7B5-442E-9205-CB4AC2E4D07F}"/>
    <hyperlink ref="BE539" location="A125565705R" display="A125565705R" xr:uid="{D0792644-28EA-4F86-8BDE-60CB4EED0723}"/>
    <hyperlink ref="BD428" location="A125551712C" display="A125551712C" xr:uid="{F7D6B8BF-6EED-4CE0-B425-691B4560301E}"/>
    <hyperlink ref="BD484" location="A125579792J" display="A125579792J" xr:uid="{F0C4D85E-97EE-4F04-9B8C-E74C162456F6}"/>
    <hyperlink ref="BD540" location="A125565752F" display="A125565752F" xr:uid="{03E68397-1DBC-4A82-8535-21F7017B06DE}"/>
    <hyperlink ref="AZ428" location="A125554520R" display="A125554520R" xr:uid="{C01ED58D-D1E8-46E2-A075-C450A5EB457C}"/>
    <hyperlink ref="AZ484" location="A125582600L" display="A125582600L" xr:uid="{55CCDB2F-4709-41B3-AC27-2B5D6C4CDDE9}"/>
    <hyperlink ref="AZ540" location="A125568560T" display="A125568560T" xr:uid="{71B43EBB-ABB6-487F-B4DC-AF656E929D8C}"/>
    <hyperlink ref="BA428" location="A125548904L" display="A125548904L" xr:uid="{9846FCF1-5059-4A17-AA73-910A589A5DAC}"/>
    <hyperlink ref="BA484" location="A125576984W" display="A125576984W" xr:uid="{D468FF8A-C4E3-459C-934C-EC1FE3617621}"/>
    <hyperlink ref="BA540" location="A125562944V" display="A125562944V" xr:uid="{7272EF9F-471D-4D8B-98E2-7E2B0A098DFD}"/>
    <hyperlink ref="BB428" location="A125557328V" display="A125557328V" xr:uid="{5CC7FB9A-9119-4C5D-AAB8-A630C7AAEE63}"/>
    <hyperlink ref="BB484" location="A125585408T" display="A125585408T" xr:uid="{937AC129-246A-45F0-84F7-4D132516E324}"/>
    <hyperlink ref="BB540" location="A125571368A" display="A125571368A" xr:uid="{3C79408D-0E9E-4C79-9747-44A7E197C0F3}"/>
    <hyperlink ref="BC428" location="A125560136K" display="A125560136K" xr:uid="{F120D8E4-624B-4E3D-9820-23B4952E4FD3}"/>
    <hyperlink ref="BC484" location="A125588216C" display="A125588216C" xr:uid="{9532181A-B96A-479F-9BDD-242BBDD5656C}"/>
    <hyperlink ref="BC540" location="A125574176L" display="A125574176L" xr:uid="{8205E37D-2A8D-48EA-9A99-A925F0572EAE}"/>
    <hyperlink ref="BE428" location="A125551713F" display="A125551713F" xr:uid="{1E2BF916-E3F9-4D98-96F7-4CD6C87A9DEE}"/>
    <hyperlink ref="BE484" location="A125579793K" display="A125579793K" xr:uid="{DCBE5500-9899-4AF4-9E99-6009BF47D306}"/>
    <hyperlink ref="BE540" location="A125565753J" display="A125565753J" xr:uid="{9CF21134-7E0F-42A9-80BA-DA3ADD487DBF}"/>
    <hyperlink ref="BD430" location="A125551784R" display="A125551784R" xr:uid="{B5586B97-37A2-4DA0-96D3-35DA02635407}"/>
    <hyperlink ref="BD486" location="A125579864J" display="A125579864J" xr:uid="{F3FB7E89-B874-4213-9CEE-0258EDF80010}"/>
    <hyperlink ref="BD542" location="A125565824F" display="A125565824F" xr:uid="{F91A9EFD-3B12-44FC-9521-9442C56C1AB5}"/>
    <hyperlink ref="AZ430" location="A125554592A" display="A125554592A" xr:uid="{2FA3C1C7-AEBC-4AEF-A8CE-705E1138D03E}"/>
    <hyperlink ref="AZ486" location="A125582672X" display="A125582672X" xr:uid="{A53E56B3-2418-4F07-989A-F3A91808F727}"/>
    <hyperlink ref="AZ542" location="A125568632T" display="A125568632T" xr:uid="{B257D0E5-7AC0-4DF2-B16B-5A3133920EF7}"/>
    <hyperlink ref="BA430" location="A125548976X" display="A125548976X" xr:uid="{5BB1247A-BC27-4812-AFD7-08D9ED7694A7}"/>
    <hyperlink ref="BA486" location="A125577056X" display="A125577056X" xr:uid="{3E803887-40A7-487F-A7C1-9FB9ED7CE158}"/>
    <hyperlink ref="BA542" location="A125563016W" display="A125563016W" xr:uid="{02E33CAC-3485-4298-877A-1075CF07CBC5}"/>
    <hyperlink ref="BB430" location="A125557400A" display="A125557400A" xr:uid="{C20E8AAF-5F2A-4A22-BB04-D2E549B8E40B}"/>
    <hyperlink ref="BB486" location="A125585480K" display="A125585480K" xr:uid="{8DBC9162-4408-43F1-AA0F-D46F523A598E}"/>
    <hyperlink ref="BB542" location="A125571440J" display="A125571440J" xr:uid="{1EE8D663-E24D-4E98-9E01-5A0A4BD78DA8}"/>
    <hyperlink ref="BC430" location="A125560208K" display="A125560208K" xr:uid="{15E4FC2D-BB9A-4F1F-A2BD-0EBB4C086E0A}"/>
    <hyperlink ref="BC486" location="A125588288R" display="A125588288R" xr:uid="{E5746A81-5206-4E25-AAB8-D6260B4BE2D3}"/>
    <hyperlink ref="BC542" location="A125574248L" display="A125574248L" xr:uid="{3182D0E1-5DD0-4AFF-9E45-275356305EE6}"/>
    <hyperlink ref="BE430" location="A125551785T" display="A125551785T" xr:uid="{40880384-1489-4D88-AD12-19C865B0B884}"/>
    <hyperlink ref="BE486" location="A125579865K" display="A125579865K" xr:uid="{987BD59E-98CF-4D07-A665-AAAC4BC686FB}"/>
    <hyperlink ref="BE542" location="A125565825J" display="A125565825J" xr:uid="{490BDF69-0DBA-43E9-9932-6D06FD2177DA}"/>
    <hyperlink ref="BD431" location="A125551720C" display="A125551720C" xr:uid="{A880EB9E-2501-456A-B0B4-6BEB57F08B0E}"/>
    <hyperlink ref="BD487" location="A125579800W" display="A125579800W" xr:uid="{4CAA7DF5-2677-43F1-88A6-7AC118355562}"/>
    <hyperlink ref="BD543" location="A125565760F" display="A125565760F" xr:uid="{18216CCE-CC30-4AD8-B907-08D1FE7519A2}"/>
    <hyperlink ref="AZ431" location="A125554528J" display="A125554528J" xr:uid="{510A7BBE-87F2-44A6-98FD-88878A247DA4}"/>
    <hyperlink ref="AZ487" location="A125582608F" display="A125582608F" xr:uid="{DF12231F-6C58-4719-8862-37A17737EBFC}"/>
    <hyperlink ref="AZ543" location="A125568568K" display="A125568568K" xr:uid="{3DC5392B-3F26-434D-8293-2B9CEADCA031}"/>
    <hyperlink ref="BA431" location="A125548912L" display="A125548912L" xr:uid="{5F8D3E0D-138C-4FEF-B222-611CCB9ABECC}"/>
    <hyperlink ref="BA487" location="A125576992W" display="A125576992W" xr:uid="{07AFC229-34D9-4EC7-BD14-B210343163C0}"/>
    <hyperlink ref="BA543" location="A125562952V" display="A125562952V" xr:uid="{26DEC40C-0AD1-4FEE-9116-8EAF317E1A8B}"/>
    <hyperlink ref="BB431" location="A125557336V" display="A125557336V" xr:uid="{14710FCF-97E2-41D6-AD2F-AC692D169368}"/>
    <hyperlink ref="BB487" location="A125585416T" display="A125585416T" xr:uid="{4B63FCB2-07A3-4221-8E63-DA8880A89D69}"/>
    <hyperlink ref="BB543" location="A125571376A" display="A125571376A" xr:uid="{3B9974B5-9020-48CC-94AE-D853A2E619AD}"/>
    <hyperlink ref="BC431" location="A125560144K" display="A125560144K" xr:uid="{9094833D-5C33-43E9-A111-32C356807039}"/>
    <hyperlink ref="BC487" location="A125588224C" display="A125588224C" xr:uid="{CBE238D2-476C-4487-9D62-805B31EA3A1B}"/>
    <hyperlink ref="BC543" location="A125574184L" display="A125574184L" xr:uid="{9B02A593-9ECB-43B8-8EA2-3BBB7193249D}"/>
    <hyperlink ref="BE431" location="A125551721F" display="A125551721F" xr:uid="{FB9A3FE3-E82C-4231-9DF0-7857C2EF040A}"/>
    <hyperlink ref="BE487" location="A125579801X" display="A125579801X" xr:uid="{4D02C2E6-E045-4A1F-B01F-BD9C72348AF6}"/>
    <hyperlink ref="BE543" location="A125565761J" display="A125565761J" xr:uid="{0B4194F8-0C93-4260-BC56-6786A4476A0F}"/>
    <hyperlink ref="BD432" location="A125551672W" display="A125551672W" xr:uid="{75253FBA-A167-4D5A-8083-CC64F61DEC6F}"/>
    <hyperlink ref="BD488" location="A125579752R" display="A125579752R" xr:uid="{AFAE3C8E-7744-4252-9CCB-C6C930EDBCCD}"/>
    <hyperlink ref="BD544" location="A125565712L" display="A125565712L" xr:uid="{7123166C-9B20-4852-83A3-42DD69BC48F8}"/>
    <hyperlink ref="AZ432" location="A125554480J" display="A125554480J" xr:uid="{33370695-28BC-4F17-B323-B511B570F7C3}"/>
    <hyperlink ref="AZ488" location="A125582560F" display="A125582560F" xr:uid="{49A1FF5C-F664-4756-87E5-25C2D5110370}"/>
    <hyperlink ref="AZ544" location="A125568520X" display="A125568520X" xr:uid="{A2E1EF80-950D-4F4E-933E-225875B106C7}"/>
    <hyperlink ref="BA432" location="A125548864F" display="A125548864F" xr:uid="{777D2423-DFE6-450A-9CA7-C1F6D68BCEF6}"/>
    <hyperlink ref="BA488" location="A125576944C" display="A125576944C" xr:uid="{CF38DA87-C0C7-4D8E-BDB5-963BBFD8D343}"/>
    <hyperlink ref="BA544" location="A125562904A" display="A125562904A" xr:uid="{EFCCC1BA-6BA8-4B83-9C1A-BC8A238CC568}"/>
    <hyperlink ref="BB432" location="A125557288L" display="A125557288L" xr:uid="{E3D86D9B-071F-4F54-B5CF-D50BDE2EDE69}"/>
    <hyperlink ref="BB488" location="A125585368K" display="A125585368K" xr:uid="{94455C50-1C00-44CE-B9BD-CC3D42D978FB}"/>
    <hyperlink ref="BB544" location="A125571328J" display="A125571328J" xr:uid="{E716A388-FC7E-4AC6-9FBE-CD17CBCBC65E}"/>
    <hyperlink ref="BC432" location="A125560096C" display="A125560096C" xr:uid="{BBC2D688-3AEA-48BF-989A-AE650DA3C898}"/>
    <hyperlink ref="BC488" location="A125588176W" display="A125588176W" xr:uid="{D1CE72CF-6879-4B8D-8FEB-B8BCC2106BF2}"/>
    <hyperlink ref="BC544" location="A125574136V" display="A125574136V" xr:uid="{B748A0CC-AE09-42EB-BE96-9E084FD2C618}"/>
    <hyperlink ref="BE432" location="A125551673X" display="A125551673X" xr:uid="{4F879919-B17E-478A-A9F9-AB3329CC5FCE}"/>
    <hyperlink ref="BE488" location="A125579753T" display="A125579753T" xr:uid="{FBDE3AAE-25B3-41BA-B173-6FF364DE2861}"/>
    <hyperlink ref="BE544" location="A125565713R" display="A125565713R" xr:uid="{C3A9C847-3A24-4B8E-B611-BA3E650585EB}"/>
    <hyperlink ref="BD433" location="A125551832W" display="A125551832W" xr:uid="{574CD6F2-5AE8-40DB-B209-9C471947F058}"/>
    <hyperlink ref="BD489" location="A125579912R" display="A125579912R" xr:uid="{029FCEBC-8812-46BF-A560-4065FF7A4FDA}"/>
    <hyperlink ref="BD545" location="A125565872X" display="A125565872X" xr:uid="{9A314A85-F45E-499B-905E-ABCB7C3D2A53}"/>
    <hyperlink ref="AZ433" location="A125554640J" display="A125554640J" xr:uid="{DE922B37-41F7-4549-B18A-466CCAE953B8}"/>
    <hyperlink ref="AZ489" location="A125582720F" display="A125582720F" xr:uid="{C1483085-4E49-4E14-9540-E969C361C423}"/>
    <hyperlink ref="AZ545" location="A125568680K" display="A125568680K" xr:uid="{F4804561-35FF-453F-9E49-79D3A9A44C39}"/>
    <hyperlink ref="BA433" location="A125549024J" display="A125549024J" xr:uid="{B5329F0D-6C95-4594-974C-DF1EC8212949}"/>
    <hyperlink ref="BA489" location="A125577104F" display="A125577104F" xr:uid="{3A05D864-68B6-48A3-8F9C-C3A8D43DFED7}"/>
    <hyperlink ref="BA545" location="A125563064R" display="A125563064R" xr:uid="{1D036769-C03E-4247-A400-F07E946B5DF2}"/>
    <hyperlink ref="BB433" location="A125557448L" display="A125557448L" xr:uid="{B477427D-B628-4DA5-935B-C83E0AC52F46}"/>
    <hyperlink ref="BB489" location="A125585528K" display="A125585528K" xr:uid="{67214F27-7BC0-4770-9A44-B826EF4946C7}"/>
    <hyperlink ref="BB545" location="A125571488V" display="A125571488V" xr:uid="{49376A68-0F7E-4177-AD03-2578C023EAC7}"/>
    <hyperlink ref="BC433" location="A125560256C" display="A125560256C" xr:uid="{F22E9A3A-CFE7-4BF5-946B-3283AA7F1F67}"/>
    <hyperlink ref="BC489" location="A125588336W" display="A125588336W" xr:uid="{90C0F0F2-FB6B-4E94-B44F-5D93A82DB402}"/>
    <hyperlink ref="BC545" location="A125574296F" display="A125574296F" xr:uid="{0DC027E9-46D7-4EE6-9A6E-E9A97EC5F4ED}"/>
    <hyperlink ref="BE433" location="A125551833X" display="A125551833X" xr:uid="{EEACB223-95D8-47A5-9968-56ABD81AB406}"/>
    <hyperlink ref="BE489" location="A125579913T" display="A125579913T" xr:uid="{E15D6DCA-9B04-4B4D-A3B5-01E7F72BCD15}"/>
    <hyperlink ref="BE545" location="A125565873A" display="A125565873A" xr:uid="{E8355E0D-259E-40CE-AC07-7E0925B0FE6E}"/>
    <hyperlink ref="BD435" location="A125551792R" display="A125551792R" xr:uid="{32DECC2D-7380-4D15-8D19-35D30ABDA570}"/>
    <hyperlink ref="BD491" location="A125579872J" display="A125579872J" xr:uid="{CAE688CD-9618-4B7F-97A1-BE99E252EBB1}"/>
    <hyperlink ref="BD547" location="A125565832F" display="A125565832F" xr:uid="{8CB7F5FD-FE77-4617-97B0-5CC5BD958CC5}"/>
    <hyperlink ref="AZ435" location="A125554600R" display="A125554600R" xr:uid="{E5BE3E12-EF49-4803-9045-ECD362E714E1}"/>
    <hyperlink ref="AZ491" location="A125582680X" display="A125582680X" xr:uid="{AA837A17-D2EC-493D-94AD-AE4806023605}"/>
    <hyperlink ref="AZ547" location="A125568640T" display="A125568640T" xr:uid="{8135B2AB-10A3-4FA8-8062-0AA03DB6F075}"/>
    <hyperlink ref="BA435" location="A125548984X" display="A125548984X" xr:uid="{C653C77A-27EE-42A8-9C69-F7B196DDCD10}"/>
    <hyperlink ref="BA491" location="A125577064X" display="A125577064X" xr:uid="{8FB81E18-3EB6-4D89-B8B6-9247D80E1443}"/>
    <hyperlink ref="BA547" location="A125563024W" display="A125563024W" xr:uid="{55609E0D-85C7-427D-850F-E1104945206D}"/>
    <hyperlink ref="BB435" location="A125557408V" display="A125557408V" xr:uid="{67A6F0FA-5078-4237-8562-102B5DD80A75}"/>
    <hyperlink ref="BB491" location="A125585488C" display="A125585488C" xr:uid="{B7A6BA50-E66E-4699-A275-736F0ABCA1D2}"/>
    <hyperlink ref="BB547" location="A125571448A" display="A125571448A" xr:uid="{0F52B87D-1A97-422A-97AD-18C2EAB7EC37}"/>
    <hyperlink ref="BC435" location="A125560216K" display="A125560216K" xr:uid="{4C12E423-F8C3-4F5A-91A9-1D7EC7FAF69F}"/>
    <hyperlink ref="BC491" location="A125588296R" display="A125588296R" xr:uid="{EB7ABCBD-4F24-4E60-9041-1DDFC2F1983B}"/>
    <hyperlink ref="BC547" location="A125574256L" display="A125574256L" xr:uid="{CE6AE2F6-9B48-4637-A14E-8B2DDA4FADF5}"/>
    <hyperlink ref="BE435" location="A125551793T" display="A125551793T" xr:uid="{DD46A75E-B529-46CB-AA1F-FA538A62B575}"/>
    <hyperlink ref="BE491" location="A125579873K" display="A125579873K" xr:uid="{999FA946-0523-403D-9D3C-E2D6E0C5B514}"/>
    <hyperlink ref="BE547" location="A125565833J" display="A125565833J" xr:uid="{BA699349-0737-4B43-B908-BF948E65DFD3}"/>
    <hyperlink ref="BD436" location="A125551800C" display="A125551800C" xr:uid="{CCC54B61-BC60-4C86-BD21-C332E4456EC8}"/>
    <hyperlink ref="BD492" location="A125579880J" display="A125579880J" xr:uid="{E075618F-1CF4-4E2F-943E-994B081DAB5B}"/>
    <hyperlink ref="BD548" location="A125565840F" display="A125565840F" xr:uid="{8BE38651-E804-454D-8C28-8A3A8AC0D568}"/>
    <hyperlink ref="AZ436" location="A125554608J" display="A125554608J" xr:uid="{22B461E9-E1CA-44FD-BC87-A0315145F234}"/>
    <hyperlink ref="AZ492" location="A125582688T" display="A125582688T" xr:uid="{EE741529-A8A6-40EC-97A0-F2B894B49CB4}"/>
    <hyperlink ref="AZ548" location="A125568648K" display="A125568648K" xr:uid="{A13BA81D-3B26-4575-BA1D-DA37B9C5F996}"/>
    <hyperlink ref="BA436" location="A125548992X" display="A125548992X" xr:uid="{F05EF296-67A2-464B-B94D-560717C59B0D}"/>
    <hyperlink ref="BA492" location="A125577072X" display="A125577072X" xr:uid="{A76835DC-49F3-4719-B16E-25E5242DE5EB}"/>
    <hyperlink ref="BA548" location="A125563032W" display="A125563032W" xr:uid="{4EA32B3D-D06A-4CB9-B891-1A4F8395CDAB}"/>
    <hyperlink ref="BB436" location="A125557416V" display="A125557416V" xr:uid="{276AAEFB-10C9-4037-854B-DA043110EF27}"/>
    <hyperlink ref="BB492" location="A125585496C" display="A125585496C" xr:uid="{7C088404-E367-420B-9BB1-A1F5B8D8179E}"/>
    <hyperlink ref="BB548" location="A125571456A" display="A125571456A" xr:uid="{B54CE75C-F62E-4124-9CCD-1382260F1764}"/>
    <hyperlink ref="BC436" location="A125560224K" display="A125560224K" xr:uid="{C03EAFE3-A5B4-4EE1-B6AE-C50D267D4159}"/>
    <hyperlink ref="BC492" location="A125588304C" display="A125588304C" xr:uid="{519BC647-3635-4E7B-A931-88CDFAD7D4C8}"/>
    <hyperlink ref="BC548" location="A125574264L" display="A125574264L" xr:uid="{E5C783F8-CA10-4EF7-B5DD-6A47202C7DD5}"/>
    <hyperlink ref="BE436" location="A125551801F" display="A125551801F" xr:uid="{7406F552-7778-4A55-A57F-AB950A3D0817}"/>
    <hyperlink ref="BE492" location="A125579881K" display="A125579881K" xr:uid="{A4BBF59F-A0DA-4020-8FD0-11C2C0DA5C39}"/>
    <hyperlink ref="BE548" location="A125565841J" display="A125565841J" xr:uid="{9BF8040F-A759-48AB-8EDE-E3EC5D168AB8}"/>
    <hyperlink ref="BD437" location="A125551904W" display="A125551904W" xr:uid="{3FEF4F4A-09C0-46C2-9F03-18D845B7DEF8}"/>
    <hyperlink ref="BD493" location="A125579984A" display="A125579984A" xr:uid="{F2B3AB6B-18F2-4398-B15E-5A920E9F0E74}"/>
    <hyperlink ref="BD549" location="A125565944X" display="A125565944X" xr:uid="{47F2EFA5-614A-4F04-BCA0-254ECE23ADD1}"/>
    <hyperlink ref="AZ437" location="A125554712J" display="A125554712J" xr:uid="{F7FDB38C-B26C-463D-A808-1CEC85C55C13}"/>
    <hyperlink ref="AZ493" location="A125582792T" display="A125582792T" xr:uid="{3E642AC3-89DA-428A-9926-CBC9B9456939}"/>
    <hyperlink ref="AZ549" location="A125568752K" display="A125568752K" xr:uid="{C1138EE2-9AB8-4543-9B94-478A2B4D10F5}"/>
    <hyperlink ref="BA437" location="A125549096V" display="A125549096V" xr:uid="{D88638AF-4A0D-42D7-8902-4FDE76C54320}"/>
    <hyperlink ref="BA493" location="A125577176T" display="A125577176T" xr:uid="{40D60138-CF12-492A-B20F-58C3F7595A27}"/>
    <hyperlink ref="BA549" location="A125563136R" display="A125563136R" xr:uid="{C1A60666-7885-47D0-B2AE-47DA944ED2F1}"/>
    <hyperlink ref="BB437" location="A125557520V" display="A125557520V" xr:uid="{E8878CFD-0A32-416C-8D12-630F41767E03}"/>
    <hyperlink ref="BB493" location="A125585600T" display="A125585600T" xr:uid="{50275D6A-D230-4A73-B517-C4391DCD2267}"/>
    <hyperlink ref="BB549" location="A125571560A" display="A125571560A" xr:uid="{A8841A64-8C0F-45F8-B9D3-477E27DB46FE}"/>
    <hyperlink ref="BC437" location="A125560328C" display="A125560328C" xr:uid="{1FBFE766-F543-42D9-B58C-4BBF9A9835F7}"/>
    <hyperlink ref="BC493" location="A125588408W" display="A125588408W" xr:uid="{AB67792E-79AC-4049-9602-95490534413F}"/>
    <hyperlink ref="BC549" location="A125574368F" display="A125574368F" xr:uid="{F62332E7-86FE-4E57-854C-8A119E75FB90}"/>
    <hyperlink ref="BE437" location="A125551905X" display="A125551905X" xr:uid="{907C28EB-4673-4F6C-9CD5-74CA19383711}"/>
    <hyperlink ref="BE493" location="A125579985C" display="A125579985C" xr:uid="{CD387CDF-8B56-4F4D-9E7B-913E0AC3D933}"/>
    <hyperlink ref="BE549" location="A125565945A" display="A125565945A" xr:uid="{C6DC7DFB-0279-4A92-A790-7B9535A77BCA}"/>
    <hyperlink ref="H385" location="A125553192W" display="A125553192W" xr:uid="{94480083-B4D1-474F-862B-477A55AE7AC7}"/>
    <hyperlink ref="D385" location="A125556000W" display="A125556000W" xr:uid="{BA346370-4B0A-4FB9-8AE1-9AF5AC0AD818}"/>
    <hyperlink ref="E385" location="A125550384K" display="A125550384K" xr:uid="{D8B78D94-A912-44E6-82C0-D8595364B4BE}"/>
    <hyperlink ref="F385" location="A125558808X" display="A125558808X" xr:uid="{C7D48496-A45F-498C-A120-2984549665EC}"/>
    <hyperlink ref="G385" location="A125561616R" display="A125561616R" xr:uid="{DBF01F73-6616-4D60-9232-98BB9B9684C1}"/>
    <hyperlink ref="I385" location="A125553193X" display="A125553193X" xr:uid="{999E26DA-D2A9-432D-9DB2-000146B2E2BF}"/>
    <hyperlink ref="H386" location="A125551944R" display="A125551944R" xr:uid="{10EB6315-C831-416B-880E-5C03E79F5AA0}"/>
    <hyperlink ref="D386" location="A125554752A" display="A125554752A" xr:uid="{945C5436-B06E-45A4-9CDF-981E3E243BD7}"/>
    <hyperlink ref="E386" location="A125549136A" display="A125549136A" xr:uid="{47F701B8-4A36-4575-A442-7D335F7AC859}"/>
    <hyperlink ref="F386" location="A125557560L" display="A125557560L" xr:uid="{853EF869-98DD-476D-8F9A-F22E68E9422C}"/>
    <hyperlink ref="G386" location="A125560368W" display="A125560368W" xr:uid="{9D555B1F-E199-4266-9FF1-978EE19DFB14}"/>
    <hyperlink ref="I386" location="A125551945T" display="A125551945T" xr:uid="{F32D34E3-5D2A-4878-8F6F-6E8CF9CE05C1}"/>
    <hyperlink ref="H387" location="A125553504W" display="A125553504W" xr:uid="{AE0CC9C7-2781-4676-AD77-7E8382C48D92}"/>
    <hyperlink ref="D387" location="A125556312J" display="A125556312J" xr:uid="{47877775-D730-431C-A65E-F47155B1E1FB}"/>
    <hyperlink ref="E387" location="A125550696W" display="A125550696W" xr:uid="{13682A4D-9843-4155-AF9C-BCF96EBE29DF}"/>
    <hyperlink ref="F387" location="A125559120V" display="A125559120V" xr:uid="{BF9F6C72-BFB8-4BE6-988A-FC07C77F725B}"/>
    <hyperlink ref="G387" location="A125561928A" display="A125561928A" xr:uid="{1F3A8366-51CF-478E-9021-B9A1DE3880CF}"/>
    <hyperlink ref="I387" location="A125553505X" display="A125553505X" xr:uid="{30B9B2AD-108D-412B-A2A0-D1BC63179AC2}"/>
    <hyperlink ref="H388" location="A125553816J" display="A125553816J" xr:uid="{BA65F02D-F400-4CB3-9AB3-A175498636D6}"/>
    <hyperlink ref="D388" location="A125556624V" display="A125556624V" xr:uid="{B914258F-9171-4C9A-B7EB-336B9EB870DE}"/>
    <hyperlink ref="E388" location="A125551008X" display="A125551008X" xr:uid="{4CA772F0-9B12-430A-9ACA-F1C93CDFBCB0}"/>
    <hyperlink ref="F388" location="A125559432F" display="A125559432F" xr:uid="{4246B2F3-8566-4DF6-9B73-2BE85EC938EC}"/>
    <hyperlink ref="G388" location="A125562240W" display="A125562240W" xr:uid="{C59B4D54-68AE-4163-A161-6AAB4D85C394}"/>
    <hyperlink ref="I388" location="A125553817K" display="A125553817K" xr:uid="{60F51CAF-58C2-4B30-85CC-0516A94B0693}"/>
    <hyperlink ref="H389" location="A125552256C" display="A125552256C" xr:uid="{795C8A79-16DD-42CF-813B-F1C1F2319817}"/>
    <hyperlink ref="D389" location="A125555064R" display="A125555064R" xr:uid="{88830FCF-A3D4-44EB-826A-E4658AC53224}"/>
    <hyperlink ref="E389" location="A125549448L" display="A125549448L" xr:uid="{C9C083C9-B6E9-42B9-BACC-1540696B9388}"/>
    <hyperlink ref="F389" location="A125557872X" display="A125557872X" xr:uid="{40F503E1-0A7D-4682-A7F5-7F7C08D7C2AA}"/>
    <hyperlink ref="G389" location="A125560680R" display="A125560680R" xr:uid="{80FE208B-AEAE-42DA-9F59-9691EED67F76}"/>
    <hyperlink ref="I389" location="A125552257F" display="A125552257F" xr:uid="{3F34FFDE-B4A4-47EA-84C5-36CC84370150}"/>
    <hyperlink ref="H390" location="A125552568R" display="A125552568R" xr:uid="{796AA684-474B-4032-B16D-2EF28F02BC7D}"/>
    <hyperlink ref="D390" location="A125555376A" display="A125555376A" xr:uid="{F7A421C8-C939-4624-9CB9-7A9778DA8B26}"/>
    <hyperlink ref="E390" location="A125549760F" display="A125549760F" xr:uid="{4EFE0CAC-8B52-4DDB-B448-AA88D6A8BCC7}"/>
    <hyperlink ref="F390" location="A125558184L" display="A125558184L" xr:uid="{6450CBA2-AA08-4705-B6BE-6F03669FF92A}"/>
    <hyperlink ref="G390" location="A125560992A" display="A125560992A" xr:uid="{94373EE4-06A9-4E82-80C0-FAC652320B63}"/>
    <hyperlink ref="I390" location="A125552569T" display="A125552569T" xr:uid="{66B82400-3E45-4346-AD52-7B027609A54D}"/>
    <hyperlink ref="H391" location="A125552880J" display="A125552880J" xr:uid="{23B61646-75F1-4E44-92AC-8C4BDA145F81}"/>
    <hyperlink ref="D391" location="A125555688L" display="A125555688L" xr:uid="{94FC8CAF-6638-4B50-9C9C-56E7F9797D7C}"/>
    <hyperlink ref="E391" location="A125550072X" display="A125550072X" xr:uid="{CFA5778B-3821-43FD-A133-733183520FED}"/>
    <hyperlink ref="F391" location="A125558496X" display="A125558496X" xr:uid="{3628B6DB-6DD4-4BB4-9640-E55C73EE762D}"/>
    <hyperlink ref="G391" location="A125561304C" display="A125561304C" xr:uid="{2F5587F0-9B5B-4DF7-BC54-0EC2DAED548D}"/>
    <hyperlink ref="I391" location="A125552881K" display="A125552881K" xr:uid="{90C62786-4BDE-4C21-86AB-CA3FFE2FA140}"/>
    <hyperlink ref="H392" location="A125551632C" display="A125551632C" xr:uid="{56FE8E1B-043C-43F1-ACCD-B1AFA117CCEB}"/>
    <hyperlink ref="D392" location="A125554440R" display="A125554440R" xr:uid="{2289610A-C135-4AF2-A99F-94B412112BA1}"/>
    <hyperlink ref="E392" location="A125548824L" display="A125548824L" xr:uid="{F833633D-37CA-47AC-A626-FD7D14E40A61}"/>
    <hyperlink ref="F392" location="A125557248V" display="A125557248V" xr:uid="{2EDDCFA7-A13E-47C9-9C0E-B9E91CFD3A83}"/>
    <hyperlink ref="G392" location="A125560056K" display="A125560056K" xr:uid="{50E5AE42-EEF6-4635-B698-E0F2F8B1D7F0}"/>
    <hyperlink ref="I392" location="A125551633F" display="A125551633F" xr:uid="{AC167540-7EF0-4EF9-B334-E0F9AA8A9BAE}"/>
    <hyperlink ref="N385" location="A125553192W" display="A125553192W" xr:uid="{C9F80F55-0093-4B7D-976C-9D14DB2BAA25}"/>
    <hyperlink ref="J385" location="A125556000W" display="A125556000W" xr:uid="{B9D03F49-2B35-42DF-AB1E-40E865AB3A1F}"/>
    <hyperlink ref="K385" location="A125550384K" display="A125550384K" xr:uid="{F73F7E3D-D36F-4B68-BB29-DD1253BA9F47}"/>
    <hyperlink ref="L385" location="A125558808X" display="A125558808X" xr:uid="{66E1D533-5040-41CE-AF15-641F50902B33}"/>
    <hyperlink ref="M385" location="A125561616R" display="A125561616R" xr:uid="{747C1694-2C5A-48E2-AAE9-38F1CEB56798}"/>
    <hyperlink ref="O385" location="A125553193X" display="A125553193X" xr:uid="{B8FDD23E-81D1-45B9-966B-DCC491AE5211}"/>
    <hyperlink ref="T386" location="A125551944R" display="A125551944R" xr:uid="{6096AD1C-7C95-43D9-BAE6-B1B7DD1B4BB6}"/>
    <hyperlink ref="P386" location="A125554752A" display="A125554752A" xr:uid="{5390548E-7356-4DB7-9304-5795571D5230}"/>
    <hyperlink ref="Q386" location="A125549136A" display="A125549136A" xr:uid="{9459C2CA-D40A-49DC-A8C0-B76B434F1D8A}"/>
    <hyperlink ref="R386" location="A125557560L" display="A125557560L" xr:uid="{55796FBF-51F2-43F2-AAA4-F2C81F021A04}"/>
    <hyperlink ref="S386" location="A125560368W" display="A125560368W" xr:uid="{CDDB92EF-0C15-4B46-9FCC-3B40FA84297A}"/>
    <hyperlink ref="U386" location="A125551945T" display="A125551945T" xr:uid="{B219786E-EB56-4664-B8D3-4F01789DAB4A}"/>
    <hyperlink ref="Z387" location="A125553504W" display="A125553504W" xr:uid="{FC862710-1052-4849-B938-E52103EFFC9D}"/>
    <hyperlink ref="V387" location="A125556312J" display="A125556312J" xr:uid="{DF6073C5-3B9B-4DB9-A5E4-E0D76D59873A}"/>
    <hyperlink ref="W387" location="A125550696W" display="A125550696W" xr:uid="{6CE85CE1-D0DF-4FCB-BC75-8FEBA6DF3D76}"/>
    <hyperlink ref="X387" location="A125559120V" display="A125559120V" xr:uid="{41373BC5-2EF5-4A10-BB7F-3F04C3DE225F}"/>
    <hyperlink ref="Y387" location="A125561928A" display="A125561928A" xr:uid="{6F693A1B-F8FD-48AC-8388-54CCD12AE6A4}"/>
    <hyperlink ref="AA387" location="A125553505X" display="A125553505X" xr:uid="{6C1794EF-9EB5-4242-A8B3-43502DB66793}"/>
    <hyperlink ref="AF388" location="A125553816J" display="A125553816J" xr:uid="{0E119B90-150D-4B0C-92D0-2963F6730E51}"/>
    <hyperlink ref="AB388" location="A125556624V" display="A125556624V" xr:uid="{36D481A3-2B55-4F3A-A8EA-2526C9DBE0DF}"/>
    <hyperlink ref="AC388" location="A125551008X" display="A125551008X" xr:uid="{AFDF9FA9-7279-49BF-9343-62422684485B}"/>
    <hyperlink ref="AD388" location="A125559432F" display="A125559432F" xr:uid="{18A14806-31E9-44B0-AB3F-3E096E2A0BDA}"/>
    <hyperlink ref="AE388" location="A125562240W" display="A125562240W" xr:uid="{DBC4F4F1-FD1A-42C8-BE05-B5FE25F5FF6E}"/>
    <hyperlink ref="AG388" location="A125553817K" display="A125553817K" xr:uid="{A7B18B83-C6BE-45BC-BB84-FA2DF68E6B07}"/>
    <hyperlink ref="AL389" location="A125552256C" display="A125552256C" xr:uid="{059EA6D5-874A-4161-B2D7-F1020F3B222D}"/>
    <hyperlink ref="AH389" location="A125555064R" display="A125555064R" xr:uid="{08449FF3-0903-4C95-9141-FC2AB88338B6}"/>
    <hyperlink ref="AI389" location="A125549448L" display="A125549448L" xr:uid="{D71587DD-8E86-44D0-8837-3F0ADAEA3A3F}"/>
    <hyperlink ref="AJ389" location="A125557872X" display="A125557872X" xr:uid="{489FE34E-5990-4B7B-827B-EA3AEC586A99}"/>
    <hyperlink ref="AK389" location="A125560680R" display="A125560680R" xr:uid="{6CA5E556-F549-4CEB-B43C-66160E5426BD}"/>
    <hyperlink ref="AM389" location="A125552257F" display="A125552257F" xr:uid="{7F01C423-C0C9-47DF-90C8-65E637562F31}"/>
    <hyperlink ref="AR390" location="A125552568R" display="A125552568R" xr:uid="{60E085E9-1EC5-4535-BAAF-284E81FAAA4C}"/>
    <hyperlink ref="AN390" location="A125555376A" display="A125555376A" xr:uid="{F4F80F91-AB3D-4E55-9AED-8918AF6EB0A2}"/>
    <hyperlink ref="AO390" location="A125549760F" display="A125549760F" xr:uid="{55E00576-25FA-46B3-9556-73B04D7FF691}"/>
    <hyperlink ref="AP390" location="A125558184L" display="A125558184L" xr:uid="{CA07EF91-82D6-4B83-A8C5-EB6861B230B2}"/>
    <hyperlink ref="AQ390" location="A125560992A" display="A125560992A" xr:uid="{650A260B-A04F-4A9A-9465-CA7E4BC507A4}"/>
    <hyperlink ref="AS390" location="A125552569T" display="A125552569T" xr:uid="{06672A7F-7C7C-47C4-B40A-E026A61654CA}"/>
    <hyperlink ref="AX391" location="A125552880J" display="A125552880J" xr:uid="{7877B619-D40C-4826-9D1C-B54B02D34B1A}"/>
    <hyperlink ref="AT391" location="A125555688L" display="A125555688L" xr:uid="{0BB0BD9A-79CD-47A2-B4BC-EA18D188E7A0}"/>
    <hyperlink ref="AU391" location="A125550072X" display="A125550072X" xr:uid="{DC22D12C-828E-4552-B984-D8645D17BD80}"/>
    <hyperlink ref="AV391" location="A125558496X" display="A125558496X" xr:uid="{D4983C71-E8AF-4E07-88AF-D71CEDBE076E}"/>
    <hyperlink ref="AW391" location="A125561304C" display="A125561304C" xr:uid="{35671195-709C-43AA-ACCA-19711DDD3FBE}"/>
    <hyperlink ref="AY391" location="A125552881K" display="A125552881K" xr:uid="{B3950819-3861-4B43-8FA6-A9E26E0EC73B}"/>
    <hyperlink ref="BD392" location="A125551632C" display="A125551632C" xr:uid="{5F049BDD-AD49-42B9-80D0-E536E6CA1A11}"/>
    <hyperlink ref="AZ392" location="A125554440R" display="A125554440R" xr:uid="{ABD96640-4955-4770-9D91-E85FB9F8D8FF}"/>
    <hyperlink ref="BA392" location="A125548824L" display="A125548824L" xr:uid="{7AAE7D66-C995-4E3B-BF0D-C57F3A270A45}"/>
    <hyperlink ref="BB392" location="A125557248V" display="A125557248V" xr:uid="{84FE2642-0343-4986-A2EA-F926F0D2BAF5}"/>
    <hyperlink ref="BC392" location="A125560056K" display="A125560056K" xr:uid="{2AFB4F6D-BDFA-4A2D-BEFC-DCE386C377FF}"/>
    <hyperlink ref="BE392" location="A125551633F" display="A125551633F" xr:uid="{09CC77D2-C788-4C05-99A6-DFCC5069B8E4}"/>
    <hyperlink ref="H441" location="A125581272V" display="A125581272V" xr:uid="{BC792FEE-13EA-4A05-8DAD-796CAE4CEC99}"/>
    <hyperlink ref="D441" location="A125584080F" display="A125584080F" xr:uid="{DA9322B3-3279-4556-83D1-B6B9BE8C0F98}"/>
    <hyperlink ref="E441" location="A125578464C" display="A125578464C" xr:uid="{E652BAAF-BD04-483B-AEC1-3039FC28A45A}"/>
    <hyperlink ref="F441" location="A125586888J" display="A125586888J" xr:uid="{026DD020-F48A-49D8-84F9-3C13196A3BA2}"/>
    <hyperlink ref="G441" location="A125589696V" display="A125589696V" xr:uid="{9A5E274B-F145-48F3-BE0C-312AB21BFA77}"/>
    <hyperlink ref="I441" location="A125581273W" display="A125581273W" xr:uid="{FEA3652C-C16A-4C05-9489-BB57593A8D3F}"/>
    <hyperlink ref="H442" location="A125580024R" display="A125580024R" xr:uid="{B21562A2-21BD-4797-8AA9-D40F626A8CEB}"/>
    <hyperlink ref="D442" location="A125582832X" display="A125582832X" xr:uid="{F29CD3CA-DBA7-47FF-96AF-7828CA821AA6}"/>
    <hyperlink ref="E442" location="A125577216X" display="A125577216X" xr:uid="{057D6B1C-6725-46C2-AD09-88A69DD23BBA}"/>
    <hyperlink ref="F442" location="A125585640K" display="A125585640K" xr:uid="{2732CB3B-68F2-4539-AF22-B6A5213A8D37}"/>
    <hyperlink ref="G442" location="A125588448R" display="A125588448R" xr:uid="{CD3BC5CB-2B5D-4F02-A03D-9EF8BAE1D84C}"/>
    <hyperlink ref="I442" location="A125580025T" display="A125580025T" xr:uid="{D1308AF6-8642-4836-8354-D5410E8EC48B}"/>
    <hyperlink ref="H443" location="A125581584F" display="A125581584F" xr:uid="{16B0C34B-B2FD-4BD5-B296-17614B54B93A}"/>
    <hyperlink ref="D443" location="A125584392T" display="A125584392T" xr:uid="{11AA7A2E-E980-429F-A1F4-E818DB8A08C5}"/>
    <hyperlink ref="E443" location="A125578776R" display="A125578776R" xr:uid="{2F10C689-12F5-4AA7-812F-F867E6207DDF}"/>
    <hyperlink ref="F443" location="A125587200T" display="A125587200T" xr:uid="{B5CFF190-7C64-47DF-961D-A4CE64D5BFAA}"/>
    <hyperlink ref="G443" location="A125590008A" display="A125590008A" xr:uid="{F809D03E-8569-4FF0-9871-770ED061A700}"/>
    <hyperlink ref="I443" location="A125581585J" display="A125581585J" xr:uid="{97D190C7-9492-4297-9C08-6EC8EDF0864B}"/>
    <hyperlink ref="H444" location="A125581896T" display="A125581896T" xr:uid="{C58C944F-6734-4F11-9F5F-151C6C8FE32E}"/>
    <hyperlink ref="D444" location="A125584704T" display="A125584704T" xr:uid="{3493B49B-26D4-4FE8-9704-E4AC8FE98DBD}"/>
    <hyperlink ref="E444" location="A125579088C" display="A125579088C" xr:uid="{DCA5B8CB-A362-471D-B231-846F049EC96E}"/>
    <hyperlink ref="F444" location="A125587512C" display="A125587512C" xr:uid="{206B829E-55ED-4615-8B8C-68AA0AF33661}"/>
    <hyperlink ref="G444" location="A125590320V" display="A125590320V" xr:uid="{E979EB0C-70CE-4346-A819-797B7A54DD66}"/>
    <hyperlink ref="I444" location="A125581897V" display="A125581897V" xr:uid="{2A8A9596-5DB5-49C4-BBAD-9C9EE069441D}"/>
    <hyperlink ref="H445" location="A125580336A" display="A125580336A" xr:uid="{C9EC126F-C3C5-4442-9441-61AE86D1942E}"/>
    <hyperlink ref="D445" location="A125583144L" display="A125583144L" xr:uid="{7D0C26C3-3968-4A45-976C-773DCEDF6ABE}"/>
    <hyperlink ref="E445" location="A125577528K" display="A125577528K" xr:uid="{1747667B-06B2-46C1-B1BA-A886E0ED0DA3}"/>
    <hyperlink ref="F445" location="A125585952W" display="A125585952W" xr:uid="{FFFA85D7-86EA-4A96-B922-490576177282}"/>
    <hyperlink ref="G445" location="A125588760J" display="A125588760J" xr:uid="{354D49DA-10EF-4789-97D3-A4ECB89C9B31}"/>
    <hyperlink ref="I445" location="A125580337C" display="A125580337C" xr:uid="{6B0C5C16-7B21-48CB-8C29-505E9E0C3D2A}"/>
    <hyperlink ref="H446" location="A125580648L" display="A125580648L" xr:uid="{A8885E85-78A6-4E8C-9A12-F142875474CC}"/>
    <hyperlink ref="D446" location="A125583456X" display="A125583456X" xr:uid="{93702EF1-F59F-4FA7-9883-D1873A8D041C}"/>
    <hyperlink ref="E446" location="A125577840C" display="A125577840C" xr:uid="{9437CD93-D086-4961-B25F-EE9F4D02FDCE}"/>
    <hyperlink ref="F446" location="A125586264K" display="A125586264K" xr:uid="{0E0C4704-192E-42B9-A28F-9E48DC468516}"/>
    <hyperlink ref="G446" location="A125589072W" display="A125589072W" xr:uid="{A7DDC024-9862-4FFB-86D7-D1A775E0A454}"/>
    <hyperlink ref="I446" location="A125580649R" display="A125580649R" xr:uid="{CC03188F-3941-4DF9-9127-293F2BC84634}"/>
    <hyperlink ref="H447" location="A125580960F" display="A125580960F" xr:uid="{A421E095-75C2-42CC-87BE-0B42D16A6F2F}"/>
    <hyperlink ref="D447" location="A125583768K" display="A125583768K" xr:uid="{48D9BF66-6838-4A27-B358-7CE2E1F84C55}"/>
    <hyperlink ref="E447" location="A125578152T" display="A125578152T" xr:uid="{7F628AE1-7D85-41B8-996D-EB9C608074D3}"/>
    <hyperlink ref="F447" location="A125586576W" display="A125586576W" xr:uid="{07000E3C-457B-4D24-AE7E-A3815AE0C48B}"/>
    <hyperlink ref="G447" location="A125589384J" display="A125589384J" xr:uid="{9CA4B788-943A-4781-B7FA-F9B43536137E}"/>
    <hyperlink ref="I447" location="A125580961J" display="A125580961J" xr:uid="{690746F4-19A2-4151-B06F-BA0537792CD5}"/>
    <hyperlink ref="H448" location="A125579712W" display="A125579712W" xr:uid="{65E51EFF-E4FF-4DCC-8F79-7277E37E435D}"/>
    <hyperlink ref="D448" location="A125582520L" display="A125582520L" xr:uid="{9468D764-95B9-4BEB-B61E-25820E813586}"/>
    <hyperlink ref="E448" location="A125576904K" display="A125576904K" xr:uid="{A35BF0C9-9E7C-4500-90A3-56309D36BC27}"/>
    <hyperlink ref="F448" location="A125585328T" display="A125585328T" xr:uid="{A1F19E06-9BB4-418A-BE12-79018FDA36FD}"/>
    <hyperlink ref="G448" location="A125588136C" display="A125588136C" xr:uid="{4FBC46C7-9862-4B5E-A0DE-D5F2A433DDB4}"/>
    <hyperlink ref="I448" location="A125579713X" display="A125579713X" xr:uid="{0C503839-1B7F-42E2-B022-A5E9DCC4297E}"/>
    <hyperlink ref="N441" location="A125581272V" display="A125581272V" xr:uid="{DB5FA441-FD60-4B36-914E-79EF73BB2E7F}"/>
    <hyperlink ref="J441" location="A125584080F" display="A125584080F" xr:uid="{A6B03FB0-22F6-4823-BFF0-07DF1A9D8691}"/>
    <hyperlink ref="K441" location="A125578464C" display="A125578464C" xr:uid="{11E3C267-8DCC-403D-A840-E2A17B38C92B}"/>
    <hyperlink ref="L441" location="A125586888J" display="A125586888J" xr:uid="{A0419696-E5FC-4159-872B-58B39F27303B}"/>
    <hyperlink ref="M441" location="A125589696V" display="A125589696V" xr:uid="{82B37427-4AC9-4E31-A357-394A689913BC}"/>
    <hyperlink ref="O441" location="A125581273W" display="A125581273W" xr:uid="{07C14350-8615-4B6D-8191-DFCD3167F910}"/>
    <hyperlink ref="T442" location="A125580024R" display="A125580024R" xr:uid="{730611C8-5E23-4E8D-9F7B-B97B968EFA99}"/>
    <hyperlink ref="P442" location="A125582832X" display="A125582832X" xr:uid="{843440F6-EB3B-4BD8-8C8C-213C5BB828B4}"/>
    <hyperlink ref="Q442" location="A125577216X" display="A125577216X" xr:uid="{CFA7FB41-8A1B-4590-A80C-0160F775AE2B}"/>
    <hyperlink ref="R442" location="A125585640K" display="A125585640K" xr:uid="{624CB9DB-5965-422F-AB06-43C2119F6B0E}"/>
    <hyperlink ref="S442" location="A125588448R" display="A125588448R" xr:uid="{3FE5DD0E-A03C-4CC0-B13B-18207D97DE66}"/>
    <hyperlink ref="U442" location="A125580025T" display="A125580025T" xr:uid="{DDE61222-4ECF-4BB0-8B87-47F3CC568F27}"/>
    <hyperlink ref="Z443" location="A125581584F" display="A125581584F" xr:uid="{8FE98387-0B96-4D70-8879-843BDDAA9283}"/>
    <hyperlink ref="V443" location="A125584392T" display="A125584392T" xr:uid="{4AF52C42-A82D-4B04-9D2F-24CC4B5A7B53}"/>
    <hyperlink ref="W443" location="A125578776R" display="A125578776R" xr:uid="{4FABFD84-8FC2-414D-B73B-DF2B050FBE2E}"/>
    <hyperlink ref="X443" location="A125587200T" display="A125587200T" xr:uid="{53F68E18-938B-4B95-9A0B-C10AD9490ECA}"/>
    <hyperlink ref="Y443" location="A125590008A" display="A125590008A" xr:uid="{87E37043-6442-43F4-A1E1-FF992C6FA127}"/>
    <hyperlink ref="AA443" location="A125581585J" display="A125581585J" xr:uid="{B3DC9A6D-47C7-40CE-89FE-6398C1E21FC7}"/>
    <hyperlink ref="AF444" location="A125581896T" display="A125581896T" xr:uid="{539C19F2-0A5F-4E5F-ACE8-B5A9BC311B99}"/>
    <hyperlink ref="AB444" location="A125584704T" display="A125584704T" xr:uid="{BE5A7CD2-60ED-4B35-8355-E9F0C1624687}"/>
    <hyperlink ref="AC444" location="A125579088C" display="A125579088C" xr:uid="{F35D7EB2-5237-46FB-9E17-75A767DFB5D6}"/>
    <hyperlink ref="AD444" location="A125587512C" display="A125587512C" xr:uid="{D5CC8FAF-E454-4877-9780-861CDBD452B3}"/>
    <hyperlink ref="AE444" location="A125590320V" display="A125590320V" xr:uid="{114348D4-502E-422E-A7CF-07C228BEA981}"/>
    <hyperlink ref="AG444" location="A125581897V" display="A125581897V" xr:uid="{5F5CBAB0-FC50-4A5F-A6A5-0C45EDAD595C}"/>
    <hyperlink ref="AL445" location="A125580336A" display="A125580336A" xr:uid="{3D88581F-9505-4C9C-B0CB-A36CF5E1EE5D}"/>
    <hyperlink ref="AH445" location="A125583144L" display="A125583144L" xr:uid="{72B1BDCB-386F-4673-95E8-8B01C8C8976F}"/>
    <hyperlink ref="AI445" location="A125577528K" display="A125577528K" xr:uid="{F30E404F-C27A-4822-96F2-3A768E81868F}"/>
    <hyperlink ref="AJ445" location="A125585952W" display="A125585952W" xr:uid="{7EB6BC9B-25AF-4A9C-9E00-EFD3649202CC}"/>
    <hyperlink ref="AK445" location="A125588760J" display="A125588760J" xr:uid="{E3463B8E-291C-4E6F-ACDD-E1C01B12FD88}"/>
    <hyperlink ref="AM445" location="A125580337C" display="A125580337C" xr:uid="{9CC0E10A-5A2F-45DD-841C-71198E8DB64C}"/>
    <hyperlink ref="AR446" location="A125580648L" display="A125580648L" xr:uid="{6677F160-B6AA-4E64-9E2B-128DCC64627C}"/>
    <hyperlink ref="AN446" location="A125583456X" display="A125583456X" xr:uid="{A84DBBC2-4600-4B18-A278-CFC047C28D04}"/>
    <hyperlink ref="AO446" location="A125577840C" display="A125577840C" xr:uid="{C374893C-8411-47A5-B67E-96AFDCE890B6}"/>
    <hyperlink ref="AP446" location="A125586264K" display="A125586264K" xr:uid="{4B48BA29-B833-4D20-8390-CA8F2F40383D}"/>
    <hyperlink ref="AQ446" location="A125589072W" display="A125589072W" xr:uid="{8BA08346-528B-40C4-9F59-48241170277D}"/>
    <hyperlink ref="AS446" location="A125580649R" display="A125580649R" xr:uid="{0FDF3357-649D-492F-A030-827C03EC362E}"/>
    <hyperlink ref="AX447" location="A125580960F" display="A125580960F" xr:uid="{4425F7F9-21E3-4DCB-8596-29227B5358DE}"/>
    <hyperlink ref="AT447" location="A125583768K" display="A125583768K" xr:uid="{87C96B3C-7F17-4C50-86BB-FA4991A730DD}"/>
    <hyperlink ref="AU447" location="A125578152T" display="A125578152T" xr:uid="{49EB0D96-0083-46F8-BC6E-3FE168620D5B}"/>
    <hyperlink ref="AV447" location="A125586576W" display="A125586576W" xr:uid="{571C37D7-1C21-47C5-A1CE-320BC7D25119}"/>
    <hyperlink ref="AW447" location="A125589384J" display="A125589384J" xr:uid="{A3495FDE-33DB-4FFF-BB6E-AF32E918D6A9}"/>
    <hyperlink ref="AY447" location="A125580961J" display="A125580961J" xr:uid="{87C5DF23-EA1A-4CE1-9F28-DE1574EE84CC}"/>
    <hyperlink ref="BD448" location="A125579712W" display="A125579712W" xr:uid="{FA234618-5C6E-45EF-AA24-9CEBDE147F35}"/>
    <hyperlink ref="AZ448" location="A125582520L" display="A125582520L" xr:uid="{1667B985-BC44-40AE-9DBB-20D578BA82F8}"/>
    <hyperlink ref="BA448" location="A125576904K" display="A125576904K" xr:uid="{5EE68745-8198-4954-85B7-681F312F90D2}"/>
    <hyperlink ref="BB448" location="A125585328T" display="A125585328T" xr:uid="{7E4152A4-E78E-4DE3-9E25-82E7E6DB692B}"/>
    <hyperlink ref="BC448" location="A125588136C" display="A125588136C" xr:uid="{9398C113-B81F-454F-B5B2-8EEC2EF3DDBC}"/>
    <hyperlink ref="BE448" location="A125579713X" display="A125579713X" xr:uid="{08474258-1C3F-4E3C-B1F6-2DB0F656D1D0}"/>
    <hyperlink ref="H497" location="A125567232L" display="A125567232L" xr:uid="{85C3CEE6-40C2-467E-A73A-2F559B3D1B09}"/>
    <hyperlink ref="D497" location="A125570040C" display="A125570040C" xr:uid="{C3408C01-1099-4360-A407-2765D23DCD6B}"/>
    <hyperlink ref="E497" location="A125564424A" display="A125564424A" xr:uid="{E23274CB-833C-431B-A60A-A87FB987D12A}"/>
    <hyperlink ref="F497" location="A125572848F" display="A125572848F" xr:uid="{9C9EEE27-DE0B-4BEB-8EC8-E02CD38D93C0}"/>
    <hyperlink ref="G497" location="A125575656T" display="A125575656T" xr:uid="{AB7CF67B-C4EB-44E2-8394-542AA645C68F}"/>
    <hyperlink ref="I497" location="A125567233R" display="A125567233R" xr:uid="{9EC3EE44-E607-48A4-BF9F-F5C893958911}"/>
    <hyperlink ref="H498" location="A125565984T" display="A125565984T" xr:uid="{DA179FE1-F8D4-40BF-B506-501888297AAB}"/>
    <hyperlink ref="D498" location="A125568792C" display="A125568792C" xr:uid="{8E47E899-4C0A-4411-A3E8-0ED9F1E07E4B}"/>
    <hyperlink ref="E498" location="A125563176J" display="A125563176J" xr:uid="{D306DC55-48E0-4365-ABA2-7E7AC5640175}"/>
    <hyperlink ref="F498" location="A125571600J" display="A125571600J" xr:uid="{DD7A942D-6EE4-47D8-9137-A0FEBFDFCB0A}"/>
    <hyperlink ref="G498" location="A125574408L" display="A125574408L" xr:uid="{1F71ADDB-6C30-4CAE-AC66-FF38ECB1115F}"/>
    <hyperlink ref="I498" location="A125565985V" display="A125565985V" xr:uid="{AA1A19BF-83D9-4C9E-9462-ABF75C729551}"/>
    <hyperlink ref="H499" location="A125567544X" display="A125567544X" xr:uid="{30603976-A7C1-416A-AE6B-B24FD1449DFE}"/>
    <hyperlink ref="D499" location="A125570352R" display="A125570352R" xr:uid="{DD084989-3ED4-4479-BA8D-0DDFDB3BB0B3}"/>
    <hyperlink ref="E499" location="A125564736L" display="A125564736L" xr:uid="{32D5066C-0D89-4CF9-A41D-94EE854D46AC}"/>
    <hyperlink ref="F499" location="A125573160A" display="A125573160A" xr:uid="{93FE5AEE-88E4-46E0-9EC4-86A53EEC3D30}"/>
    <hyperlink ref="G499" location="A125575968C" display="A125575968C" xr:uid="{C3AE09D0-6273-40DF-812B-C893EB49D5B2}"/>
    <hyperlink ref="I499" location="A125567545A" display="A125567545A" xr:uid="{B03657EB-48F1-4FBE-BD0B-ED68B50DBD21}"/>
    <hyperlink ref="H500" location="A125567856K" display="A125567856K" xr:uid="{4D9277B8-DFEF-46D2-AF05-C52CC071BEA5}"/>
    <hyperlink ref="D500" location="A125570664A" display="A125570664A" xr:uid="{C058CD6C-0B3A-43F8-A813-29B58F00B510}"/>
    <hyperlink ref="E500" location="A125565048A" display="A125565048A" xr:uid="{A5FD6195-B190-43BD-9F52-18E0B1CBF176}"/>
    <hyperlink ref="F500" location="A125573472L" display="A125573472L" xr:uid="{0EA72BD7-C2B5-49DF-903F-9AE502E45210}"/>
    <hyperlink ref="G500" location="A125576280X" display="A125576280X" xr:uid="{ECAF58FE-C65B-4ED6-89DB-B20BB76733EF}"/>
    <hyperlink ref="I500" location="A125567857L" display="A125567857L" xr:uid="{76B6AA5C-59AC-4CE7-BF66-28E2314B8A5A}"/>
    <hyperlink ref="H501" location="A125566296F" display="A125566296F" xr:uid="{19D6A713-AA4B-4332-83CB-132187130449}"/>
    <hyperlink ref="D501" location="A125569104F" display="A125569104F" xr:uid="{D96AB864-1898-405D-834A-0595EE54A652}"/>
    <hyperlink ref="E501" location="A125563488V" display="A125563488V" xr:uid="{B96C7A8B-2727-4E47-ABD7-50E6AC89BBA6}"/>
    <hyperlink ref="F501" location="A125571912V" display="A125571912V" xr:uid="{055F324E-B436-4D55-B771-9242504D9B67}"/>
    <hyperlink ref="G501" location="A125574720F" display="A125574720F" xr:uid="{F440E800-1C04-491D-A449-5ABABE2F98FE}"/>
    <hyperlink ref="I501" location="A125566297J" display="A125566297J" xr:uid="{2251E75F-C42D-40C8-A5E2-8F53D93C7F4B}"/>
    <hyperlink ref="H502" location="A125566608F" display="A125566608F" xr:uid="{EE338769-9150-4B01-9466-781CD86A29AD}"/>
    <hyperlink ref="D502" location="A125569416T" display="A125569416T" xr:uid="{818EEA76-FDCC-4519-B341-F18B4E86F01A}"/>
    <hyperlink ref="E502" location="A125563800A" display="A125563800A" xr:uid="{C8B0583E-8B84-4766-BFEC-D0A4A9E1840E}"/>
    <hyperlink ref="F502" location="A125572224J" display="A125572224J" xr:uid="{0EE58140-853A-484E-B581-FD03D45D80A4}"/>
    <hyperlink ref="G502" location="A125575032V" display="A125575032V" xr:uid="{3D386155-1D8D-4202-AE35-44C3F136CB75}"/>
    <hyperlink ref="I502" location="A125566609J" display="A125566609J" xr:uid="{71E61B35-3ABA-4933-B1FD-A575DB454A74}"/>
    <hyperlink ref="H503" location="A125566920X" display="A125566920X" xr:uid="{329F8573-0426-43D4-B514-303E309DD776}"/>
    <hyperlink ref="D503" location="A125569728C" display="A125569728C" xr:uid="{86427900-9341-4A65-B290-7B35B3E6F16E}"/>
    <hyperlink ref="E503" location="A125564112R" display="A125564112R" xr:uid="{8D79F52C-FE5F-4C02-9CEA-738FEC7491DA}"/>
    <hyperlink ref="F503" location="A125572536V" display="A125572536V" xr:uid="{A8B7E354-E2FC-4C66-8163-0BD34920EC88}"/>
    <hyperlink ref="G503" location="A125575344F" display="A125575344F" xr:uid="{66D519F0-1367-43B3-9C1D-EEF15DB86008}"/>
    <hyperlink ref="I503" location="A125566921A" display="A125566921A" xr:uid="{A5E29AE8-4331-46A8-9FA4-37FA567B631D}"/>
    <hyperlink ref="H504" location="A125565672F" display="A125565672F" xr:uid="{85484891-4739-47B6-A1B8-22AEA3EA0185}"/>
    <hyperlink ref="D504" location="A125568480T" display="A125568480T" xr:uid="{AA847CC9-4EA4-4C03-B7F3-E0A3B7269750}"/>
    <hyperlink ref="E504" location="A125562864V" display="A125562864V" xr:uid="{F97E1FBD-015A-4C2A-987B-C94AB1329AC4}"/>
    <hyperlink ref="F504" location="A125571288A" display="A125571288A" xr:uid="{D7CE0A1E-69CF-44AB-9375-B4F26EDBD8AA}"/>
    <hyperlink ref="G504" location="A125574096L" display="A125574096L" xr:uid="{4212AF6F-899B-4B58-9B4A-22C1458EB9FA}"/>
    <hyperlink ref="I504" location="A125565673J" display="A125565673J" xr:uid="{740BE74B-CDF5-40C2-A6CA-F74435146947}"/>
    <hyperlink ref="N497" location="A125567232L" display="A125567232L" xr:uid="{23C27539-7A22-43B3-BF72-6E5BC5F9CBF7}"/>
    <hyperlink ref="J497" location="A125570040C" display="A125570040C" xr:uid="{C5718E92-2555-4235-8181-8966510BB3AC}"/>
    <hyperlink ref="K497" location="A125564424A" display="A125564424A" xr:uid="{49803CB9-484B-43C7-ABC3-1296B86FD6B5}"/>
    <hyperlink ref="L497" location="A125572848F" display="A125572848F" xr:uid="{D4AE2116-472F-4D58-8175-C1B983F4C0D8}"/>
    <hyperlink ref="M497" location="A125575656T" display="A125575656T" xr:uid="{976B71BA-2D54-4B69-95B4-93F23A4CF474}"/>
    <hyperlink ref="O497" location="A125567233R" display="A125567233R" xr:uid="{830A118E-8975-4434-96CC-566DAFAC17CB}"/>
    <hyperlink ref="T498" location="A125565984T" display="A125565984T" xr:uid="{33DDE4CC-54E7-4B1B-B195-06E376977E92}"/>
    <hyperlink ref="P498" location="A125568792C" display="A125568792C" xr:uid="{38C70CF4-42E3-4616-B649-9B78890FBE55}"/>
    <hyperlink ref="Q498" location="A125563176J" display="A125563176J" xr:uid="{BF3F0D9A-C0E5-4A2D-B809-0BBCC67E56CF}"/>
    <hyperlink ref="R498" location="A125571600J" display="A125571600J" xr:uid="{8D041F4B-1F20-4A68-B345-9B6648A9ADDD}"/>
    <hyperlink ref="S498" location="A125574408L" display="A125574408L" xr:uid="{7D9CD979-417F-46B5-AC93-DB28D1491D39}"/>
    <hyperlink ref="U498" location="A125565985V" display="A125565985V" xr:uid="{8A97D485-4BB9-419F-B00D-4EBDCBAEDB6A}"/>
    <hyperlink ref="Z499" location="A125567544X" display="A125567544X" xr:uid="{C2CC97B4-A1F9-43C7-B6EA-5A0EEB3DB0D3}"/>
    <hyperlink ref="V499" location="A125570352R" display="A125570352R" xr:uid="{8A0DEE48-9D76-49CF-878F-8A1F816F14C6}"/>
    <hyperlink ref="W499" location="A125564736L" display="A125564736L" xr:uid="{8B0733D5-4BD6-426E-A6EC-45615AB1CF96}"/>
    <hyperlink ref="X499" location="A125573160A" display="A125573160A" xr:uid="{4ADE9AA1-4135-4D57-B497-03700958F251}"/>
    <hyperlink ref="Y499" location="A125575968C" display="A125575968C" xr:uid="{C640EB81-B8A6-4DB7-8369-D4C7E005A09D}"/>
    <hyperlink ref="AA499" location="A125567545A" display="A125567545A" xr:uid="{65D88CDC-29D8-4DE1-9E92-B5A5580973EF}"/>
    <hyperlink ref="AF500" location="A125567856K" display="A125567856K" xr:uid="{5B41BBA0-08C4-469F-917B-F935953F738E}"/>
    <hyperlink ref="AB500" location="A125570664A" display="A125570664A" xr:uid="{C7CBCFDD-352C-4037-8A9C-439D5B568B84}"/>
    <hyperlink ref="AC500" location="A125565048A" display="A125565048A" xr:uid="{9C51974A-D8B7-4218-A5A3-C32B5A0DE987}"/>
    <hyperlink ref="AD500" location="A125573472L" display="A125573472L" xr:uid="{91D207E8-B877-4072-8712-4A6F31275024}"/>
    <hyperlink ref="AE500" location="A125576280X" display="A125576280X" xr:uid="{DA0FDE63-8C11-4B66-B614-5C9DB7793F85}"/>
    <hyperlink ref="AG500" location="A125567857L" display="A125567857L" xr:uid="{258BB231-7EE3-4446-B89D-F1912BD5D86C}"/>
    <hyperlink ref="AL501" location="A125566296F" display="A125566296F" xr:uid="{B0E4DF9F-C072-4933-9D0C-84ADFB2E9237}"/>
    <hyperlink ref="AH501" location="A125569104F" display="A125569104F" xr:uid="{1944DE3C-5320-4E4A-B3B1-84AC16AC9048}"/>
    <hyperlink ref="AI501" location="A125563488V" display="A125563488V" xr:uid="{9A53A3BC-6F97-4528-8699-7D4E5CBB0C3C}"/>
    <hyperlink ref="AJ501" location="A125571912V" display="A125571912V" xr:uid="{BB190F4A-0106-493F-A784-D5F93CA3C1CA}"/>
    <hyperlink ref="AK501" location="A125574720F" display="A125574720F" xr:uid="{D97B329E-8542-4311-A4B1-1649868A903C}"/>
    <hyperlink ref="AM501" location="A125566297J" display="A125566297J" xr:uid="{15B4FF51-3E9A-4367-B1F1-BAAF0B3F5581}"/>
    <hyperlink ref="AR502" location="A125566608F" display="A125566608F" xr:uid="{981B06E3-57B8-4187-A9C3-9D518A88FE70}"/>
    <hyperlink ref="AN502" location="A125569416T" display="A125569416T" xr:uid="{597B77AB-2DFE-4E6B-8366-CE359A1C785C}"/>
    <hyperlink ref="AO502" location="A125563800A" display="A125563800A" xr:uid="{2D437A46-0070-4E55-A55D-3C413F320C6E}"/>
    <hyperlink ref="AP502" location="A125572224J" display="A125572224J" xr:uid="{5B5132D7-B642-4FEC-862E-7BC5A12B71A3}"/>
    <hyperlink ref="AQ502" location="A125575032V" display="A125575032V" xr:uid="{40CADF8E-E57E-428E-9403-39EF13FD105C}"/>
    <hyperlink ref="AS502" location="A125566609J" display="A125566609J" xr:uid="{9F4DF705-0474-4FAE-964C-285A56A0F2F2}"/>
    <hyperlink ref="AX503" location="A125566920X" display="A125566920X" xr:uid="{734BE17F-7EEC-48B3-8DA2-0B34DA80CB3C}"/>
    <hyperlink ref="AT503" location="A125569728C" display="A125569728C" xr:uid="{37CB46FB-74EC-4A33-9233-F60944BF82B0}"/>
    <hyperlink ref="AU503" location="A125564112R" display="A125564112R" xr:uid="{AA5A6D3E-0548-493D-8587-8B00A2EB89F3}"/>
    <hyperlink ref="AV503" location="A125572536V" display="A125572536V" xr:uid="{47CDAD2B-F0F5-40BC-ADDE-C0ADA29F05BA}"/>
    <hyperlink ref="AW503" location="A125575344F" display="A125575344F" xr:uid="{A16350F1-672E-4586-B67C-46FF18019E96}"/>
    <hyperlink ref="AY503" location="A125566921A" display="A125566921A" xr:uid="{42B99360-E418-4CB7-B5D6-4D38A7331B12}"/>
    <hyperlink ref="BD504" location="A125565672F" display="A125565672F" xr:uid="{0F3C12C6-992A-48F9-BCF4-53AE09508E7D}"/>
    <hyperlink ref="AZ504" location="A125568480T" display="A125568480T" xr:uid="{529A41AE-C3D0-419D-BFF9-7AB722403E0C}"/>
    <hyperlink ref="BA504" location="A125562864V" display="A125562864V" xr:uid="{798CB7C6-5799-46EB-BCE3-8D0CC3A2E14D}"/>
    <hyperlink ref="BB504" location="A125571288A" display="A125571288A" xr:uid="{3C59D401-2BDB-4D2F-8CB3-12977CA8B898}"/>
    <hyperlink ref="BC504" location="A125574096L" display="A125574096L" xr:uid="{6B268E38-C676-4F2C-A2D4-8510B16F3293}"/>
    <hyperlink ref="BE504" location="A125565673J" display="A125565673J" xr:uid="{C411F2C3-2CB4-4D8F-8469-02B0839EC00F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8013</v>
      </c>
      <c r="C1" s="3" t="s">
        <v>8014</v>
      </c>
      <c r="D1" s="3" t="s">
        <v>8015</v>
      </c>
      <c r="E1" s="3" t="s">
        <v>8016</v>
      </c>
      <c r="F1" s="3" t="s">
        <v>8017</v>
      </c>
      <c r="G1" s="3" t="s">
        <v>8018</v>
      </c>
      <c r="H1" s="3" t="s">
        <v>8019</v>
      </c>
      <c r="I1" s="3" t="s">
        <v>8020</v>
      </c>
      <c r="J1" s="3" t="s">
        <v>8021</v>
      </c>
      <c r="K1" s="3" t="s">
        <v>8022</v>
      </c>
      <c r="L1" s="3" t="s">
        <v>8023</v>
      </c>
      <c r="M1" s="3" t="s">
        <v>8024</v>
      </c>
      <c r="N1" s="3" t="s">
        <v>8025</v>
      </c>
      <c r="O1" s="3" t="s">
        <v>8026</v>
      </c>
      <c r="P1" s="3" t="s">
        <v>8027</v>
      </c>
      <c r="Q1" s="3" t="s">
        <v>8028</v>
      </c>
      <c r="R1" s="3" t="s">
        <v>8029</v>
      </c>
      <c r="S1" s="3" t="s">
        <v>8030</v>
      </c>
      <c r="T1" s="3" t="s">
        <v>8031</v>
      </c>
      <c r="U1" s="3" t="s">
        <v>8032</v>
      </c>
      <c r="V1" s="3" t="s">
        <v>8033</v>
      </c>
      <c r="W1" s="3" t="s">
        <v>8034</v>
      </c>
      <c r="X1" s="3" t="s">
        <v>8035</v>
      </c>
      <c r="Y1" s="3" t="s">
        <v>8036</v>
      </c>
      <c r="Z1" s="3" t="s">
        <v>8037</v>
      </c>
      <c r="AA1" s="3" t="s">
        <v>8038</v>
      </c>
      <c r="AB1" s="3" t="s">
        <v>8039</v>
      </c>
      <c r="AC1" s="3" t="s">
        <v>8040</v>
      </c>
      <c r="AD1" s="3" t="s">
        <v>8041</v>
      </c>
      <c r="AE1" s="3" t="s">
        <v>8042</v>
      </c>
      <c r="AF1" s="3" t="s">
        <v>8043</v>
      </c>
      <c r="AG1" s="3" t="s">
        <v>8044</v>
      </c>
      <c r="AH1" s="3" t="s">
        <v>8045</v>
      </c>
      <c r="AI1" s="3" t="s">
        <v>8046</v>
      </c>
      <c r="AJ1" s="3" t="s">
        <v>8047</v>
      </c>
      <c r="AK1" s="3" t="s">
        <v>8048</v>
      </c>
      <c r="AL1" s="3" t="s">
        <v>8049</v>
      </c>
      <c r="AM1" s="3" t="s">
        <v>8050</v>
      </c>
      <c r="AN1" s="3" t="s">
        <v>8051</v>
      </c>
      <c r="AO1" s="3" t="s">
        <v>8052</v>
      </c>
      <c r="AP1" s="3" t="s">
        <v>8053</v>
      </c>
      <c r="AQ1" s="3" t="s">
        <v>8054</v>
      </c>
      <c r="AR1" s="3" t="s">
        <v>8055</v>
      </c>
      <c r="AS1" s="3" t="s">
        <v>8056</v>
      </c>
      <c r="AT1" s="3" t="s">
        <v>8057</v>
      </c>
      <c r="AU1" s="3" t="s">
        <v>8058</v>
      </c>
      <c r="AV1" s="3" t="s">
        <v>8059</v>
      </c>
      <c r="AW1" s="3" t="s">
        <v>8060</v>
      </c>
      <c r="AX1" s="3" t="s">
        <v>8061</v>
      </c>
      <c r="AY1" s="3" t="s">
        <v>8062</v>
      </c>
      <c r="AZ1" s="3" t="s">
        <v>8063</v>
      </c>
      <c r="BA1" s="3" t="s">
        <v>8064</v>
      </c>
      <c r="BB1" s="3" t="s">
        <v>8065</v>
      </c>
      <c r="BC1" s="3" t="s">
        <v>8066</v>
      </c>
      <c r="BD1" s="3" t="s">
        <v>8067</v>
      </c>
      <c r="BE1" s="3" t="s">
        <v>8068</v>
      </c>
      <c r="BF1" s="3" t="s">
        <v>8069</v>
      </c>
      <c r="BG1" s="3" t="s">
        <v>8070</v>
      </c>
      <c r="BH1" s="3" t="s">
        <v>8071</v>
      </c>
      <c r="BI1" s="3" t="s">
        <v>8072</v>
      </c>
      <c r="BJ1" s="3" t="s">
        <v>8073</v>
      </c>
      <c r="BK1" s="3" t="s">
        <v>8074</v>
      </c>
      <c r="BL1" s="3" t="s">
        <v>8075</v>
      </c>
      <c r="BM1" s="3" t="s">
        <v>8076</v>
      </c>
      <c r="BN1" s="3" t="s">
        <v>8077</v>
      </c>
      <c r="BO1" s="3" t="s">
        <v>8078</v>
      </c>
      <c r="BP1" s="3" t="s">
        <v>8079</v>
      </c>
      <c r="BQ1" s="3" t="s">
        <v>8080</v>
      </c>
      <c r="BR1" s="3" t="s">
        <v>8081</v>
      </c>
      <c r="BS1" s="3" t="s">
        <v>8082</v>
      </c>
      <c r="BT1" s="3" t="s">
        <v>8083</v>
      </c>
      <c r="BU1" s="3" t="s">
        <v>8084</v>
      </c>
      <c r="BV1" s="3" t="s">
        <v>8085</v>
      </c>
      <c r="BW1" s="3" t="s">
        <v>8086</v>
      </c>
      <c r="BX1" s="3" t="s">
        <v>8087</v>
      </c>
      <c r="BY1" s="3" t="s">
        <v>8088</v>
      </c>
      <c r="BZ1" s="3" t="s">
        <v>8089</v>
      </c>
      <c r="CA1" s="3" t="s">
        <v>8090</v>
      </c>
      <c r="CB1" s="3" t="s">
        <v>8091</v>
      </c>
      <c r="CC1" s="3" t="s">
        <v>8092</v>
      </c>
      <c r="CD1" s="3" t="s">
        <v>8093</v>
      </c>
      <c r="CE1" s="3" t="s">
        <v>8094</v>
      </c>
      <c r="CF1" s="3" t="s">
        <v>8095</v>
      </c>
      <c r="CG1" s="3" t="s">
        <v>8096</v>
      </c>
      <c r="CH1" s="3" t="s">
        <v>8097</v>
      </c>
      <c r="CI1" s="3" t="s">
        <v>8098</v>
      </c>
      <c r="CJ1" s="3" t="s">
        <v>8099</v>
      </c>
      <c r="CK1" s="3" t="s">
        <v>8100</v>
      </c>
      <c r="CL1" s="3" t="s">
        <v>8101</v>
      </c>
      <c r="CM1" s="3" t="s">
        <v>8102</v>
      </c>
      <c r="CN1" s="3" t="s">
        <v>8103</v>
      </c>
      <c r="CO1" s="3" t="s">
        <v>8104</v>
      </c>
      <c r="CP1" s="3" t="s">
        <v>8105</v>
      </c>
      <c r="CQ1" s="3" t="s">
        <v>8106</v>
      </c>
      <c r="CR1" s="3" t="s">
        <v>8107</v>
      </c>
      <c r="CS1" s="3" t="s">
        <v>8108</v>
      </c>
      <c r="CT1" s="3" t="s">
        <v>8109</v>
      </c>
      <c r="CU1" s="3" t="s">
        <v>8110</v>
      </c>
      <c r="CV1" s="3" t="s">
        <v>8111</v>
      </c>
      <c r="CW1" s="3" t="s">
        <v>8112</v>
      </c>
      <c r="CX1" s="3" t="s">
        <v>8113</v>
      </c>
      <c r="CY1" s="3" t="s">
        <v>8114</v>
      </c>
      <c r="CZ1" s="3" t="s">
        <v>8115</v>
      </c>
      <c r="DA1" s="3" t="s">
        <v>8116</v>
      </c>
      <c r="DB1" s="3" t="s">
        <v>8117</v>
      </c>
      <c r="DC1" s="3" t="s">
        <v>8118</v>
      </c>
      <c r="DD1" s="3" t="s">
        <v>8119</v>
      </c>
      <c r="DE1" s="3" t="s">
        <v>8120</v>
      </c>
      <c r="DF1" s="3" t="s">
        <v>8121</v>
      </c>
      <c r="DG1" s="3" t="s">
        <v>8122</v>
      </c>
      <c r="DH1" s="3" t="s">
        <v>8123</v>
      </c>
      <c r="DI1" s="3" t="s">
        <v>8124</v>
      </c>
      <c r="DJ1" s="3" t="s">
        <v>8125</v>
      </c>
      <c r="DK1" s="3" t="s">
        <v>8126</v>
      </c>
      <c r="DL1" s="3" t="s">
        <v>8127</v>
      </c>
      <c r="DM1" s="3" t="s">
        <v>8128</v>
      </c>
      <c r="DN1" s="3" t="s">
        <v>8129</v>
      </c>
      <c r="DO1" s="3" t="s">
        <v>8130</v>
      </c>
      <c r="DP1" s="3" t="s">
        <v>8131</v>
      </c>
      <c r="DQ1" s="3" t="s">
        <v>8132</v>
      </c>
      <c r="DR1" s="3" t="s">
        <v>8133</v>
      </c>
      <c r="DS1" s="3" t="s">
        <v>8134</v>
      </c>
      <c r="DT1" s="3" t="s">
        <v>8135</v>
      </c>
      <c r="DU1" s="3" t="s">
        <v>8136</v>
      </c>
      <c r="DV1" s="3" t="s">
        <v>8137</v>
      </c>
      <c r="DW1" s="3" t="s">
        <v>8138</v>
      </c>
      <c r="DX1" s="3" t="s">
        <v>8139</v>
      </c>
      <c r="DY1" s="3" t="s">
        <v>8140</v>
      </c>
      <c r="DZ1" s="3" t="s">
        <v>8141</v>
      </c>
      <c r="EA1" s="3" t="s">
        <v>8142</v>
      </c>
      <c r="EB1" s="3" t="s">
        <v>8143</v>
      </c>
      <c r="EC1" s="3" t="s">
        <v>8144</v>
      </c>
      <c r="ED1" s="3" t="s">
        <v>8145</v>
      </c>
      <c r="EE1" s="3" t="s">
        <v>8146</v>
      </c>
      <c r="EF1" s="3" t="s">
        <v>8147</v>
      </c>
      <c r="EG1" s="3" t="s">
        <v>8148</v>
      </c>
      <c r="EH1" s="3" t="s">
        <v>8149</v>
      </c>
      <c r="EI1" s="3" t="s">
        <v>8150</v>
      </c>
      <c r="EJ1" s="3" t="s">
        <v>8151</v>
      </c>
      <c r="EK1" s="3" t="s">
        <v>8152</v>
      </c>
      <c r="EL1" s="3" t="s">
        <v>8153</v>
      </c>
      <c r="EM1" s="3" t="s">
        <v>8154</v>
      </c>
      <c r="EN1" s="3" t="s">
        <v>8155</v>
      </c>
      <c r="EO1" s="3" t="s">
        <v>8156</v>
      </c>
      <c r="EP1" s="3" t="s">
        <v>8157</v>
      </c>
      <c r="EQ1" s="3" t="s">
        <v>8158</v>
      </c>
      <c r="ER1" s="3" t="s">
        <v>8159</v>
      </c>
      <c r="ES1" s="3" t="s">
        <v>8160</v>
      </c>
      <c r="ET1" s="3" t="s">
        <v>8161</v>
      </c>
      <c r="EU1" s="3" t="s">
        <v>8162</v>
      </c>
      <c r="EV1" s="3" t="s">
        <v>8163</v>
      </c>
      <c r="EW1" s="3" t="s">
        <v>8164</v>
      </c>
      <c r="EX1" s="3" t="s">
        <v>8165</v>
      </c>
      <c r="EY1" s="3" t="s">
        <v>8166</v>
      </c>
      <c r="EZ1" s="3" t="s">
        <v>8167</v>
      </c>
      <c r="FA1" s="3" t="s">
        <v>8168</v>
      </c>
      <c r="FB1" s="3" t="s">
        <v>8169</v>
      </c>
      <c r="FC1" s="3" t="s">
        <v>8170</v>
      </c>
      <c r="FD1" s="3" t="s">
        <v>8171</v>
      </c>
      <c r="FE1" s="3" t="s">
        <v>8172</v>
      </c>
      <c r="FF1" s="3" t="s">
        <v>8173</v>
      </c>
      <c r="FG1" s="3" t="s">
        <v>8174</v>
      </c>
      <c r="FH1" s="3" t="s">
        <v>8175</v>
      </c>
      <c r="FI1" s="3" t="s">
        <v>8176</v>
      </c>
      <c r="FJ1" s="3" t="s">
        <v>8177</v>
      </c>
      <c r="FK1" s="3" t="s">
        <v>8178</v>
      </c>
      <c r="FL1" s="3" t="s">
        <v>8179</v>
      </c>
      <c r="FM1" s="3" t="s">
        <v>8180</v>
      </c>
      <c r="FN1" s="3" t="s">
        <v>8181</v>
      </c>
      <c r="FO1" s="3" t="s">
        <v>8182</v>
      </c>
      <c r="FP1" s="3" t="s">
        <v>8183</v>
      </c>
      <c r="FQ1" s="3" t="s">
        <v>8184</v>
      </c>
      <c r="FR1" s="3" t="s">
        <v>8185</v>
      </c>
      <c r="FS1" s="3" t="s">
        <v>8186</v>
      </c>
      <c r="FT1" s="3" t="s">
        <v>8187</v>
      </c>
      <c r="FU1" s="3" t="s">
        <v>8188</v>
      </c>
      <c r="FV1" s="3" t="s">
        <v>8189</v>
      </c>
      <c r="FW1" s="3" t="s">
        <v>8190</v>
      </c>
      <c r="FX1" s="3" t="s">
        <v>8191</v>
      </c>
      <c r="FY1" s="3" t="s">
        <v>8192</v>
      </c>
      <c r="FZ1" s="3" t="s">
        <v>8193</v>
      </c>
      <c r="GA1" s="3" t="s">
        <v>8194</v>
      </c>
      <c r="GB1" s="3" t="s">
        <v>8195</v>
      </c>
      <c r="GC1" s="3" t="s">
        <v>8196</v>
      </c>
      <c r="GD1" s="3" t="s">
        <v>8197</v>
      </c>
      <c r="GE1" s="3" t="s">
        <v>8198</v>
      </c>
      <c r="GF1" s="3" t="s">
        <v>8199</v>
      </c>
      <c r="GG1" s="3" t="s">
        <v>8200</v>
      </c>
      <c r="GH1" s="3" t="s">
        <v>8201</v>
      </c>
      <c r="GI1" s="3" t="s">
        <v>8202</v>
      </c>
      <c r="GJ1" s="3" t="s">
        <v>8203</v>
      </c>
      <c r="GK1" s="3" t="s">
        <v>8204</v>
      </c>
      <c r="GL1" s="3" t="s">
        <v>8205</v>
      </c>
      <c r="GM1" s="3" t="s">
        <v>8206</v>
      </c>
      <c r="GN1" s="3" t="s">
        <v>8207</v>
      </c>
      <c r="GO1" s="3" t="s">
        <v>8208</v>
      </c>
      <c r="GP1" s="3" t="s">
        <v>8209</v>
      </c>
      <c r="GQ1" s="3" t="s">
        <v>8210</v>
      </c>
      <c r="GR1" s="3" t="s">
        <v>8211</v>
      </c>
      <c r="GS1" s="3" t="s">
        <v>8212</v>
      </c>
      <c r="GT1" s="3" t="s">
        <v>8213</v>
      </c>
      <c r="GU1" s="3" t="s">
        <v>8214</v>
      </c>
      <c r="GV1" s="3" t="s">
        <v>8215</v>
      </c>
      <c r="GW1" s="3" t="s">
        <v>8216</v>
      </c>
      <c r="GX1" s="3" t="s">
        <v>8217</v>
      </c>
      <c r="GY1" s="3" t="s">
        <v>8218</v>
      </c>
      <c r="GZ1" s="3" t="s">
        <v>8219</v>
      </c>
      <c r="HA1" s="3" t="s">
        <v>8220</v>
      </c>
      <c r="HB1" s="3" t="s">
        <v>8221</v>
      </c>
      <c r="HC1" s="3" t="s">
        <v>8222</v>
      </c>
      <c r="HD1" s="3" t="s">
        <v>8223</v>
      </c>
      <c r="HE1" s="3" t="s">
        <v>8224</v>
      </c>
      <c r="HF1" s="3" t="s">
        <v>8225</v>
      </c>
      <c r="HG1" s="3" t="s">
        <v>8226</v>
      </c>
      <c r="HH1" s="3" t="s">
        <v>8227</v>
      </c>
      <c r="HI1" s="3" t="s">
        <v>8228</v>
      </c>
      <c r="HJ1" s="3" t="s">
        <v>8229</v>
      </c>
      <c r="HK1" s="3" t="s">
        <v>8230</v>
      </c>
      <c r="HL1" s="3" t="s">
        <v>8231</v>
      </c>
      <c r="HM1" s="3" t="s">
        <v>8232</v>
      </c>
      <c r="HN1" s="3" t="s">
        <v>8233</v>
      </c>
      <c r="HO1" s="3" t="s">
        <v>8234</v>
      </c>
      <c r="HP1" s="3" t="s">
        <v>8235</v>
      </c>
      <c r="HQ1" s="3" t="s">
        <v>8236</v>
      </c>
      <c r="HR1" s="3" t="s">
        <v>8237</v>
      </c>
      <c r="HS1" s="3" t="s">
        <v>8238</v>
      </c>
      <c r="HT1" s="3" t="s">
        <v>8239</v>
      </c>
      <c r="HU1" s="3" t="s">
        <v>8240</v>
      </c>
      <c r="HV1" s="3" t="s">
        <v>8241</v>
      </c>
      <c r="HW1" s="3" t="s">
        <v>8242</v>
      </c>
      <c r="HX1" s="3" t="s">
        <v>8243</v>
      </c>
      <c r="HY1" s="3" t="s">
        <v>8244</v>
      </c>
      <c r="HZ1" s="3" t="s">
        <v>8245</v>
      </c>
      <c r="IA1" s="3" t="s">
        <v>8246</v>
      </c>
      <c r="IB1" s="3" t="s">
        <v>8247</v>
      </c>
      <c r="IC1" s="3" t="s">
        <v>8248</v>
      </c>
      <c r="ID1" s="3" t="s">
        <v>8249</v>
      </c>
      <c r="IE1" s="3" t="s">
        <v>8250</v>
      </c>
      <c r="IF1" s="3" t="s">
        <v>8251</v>
      </c>
      <c r="IG1" s="3" t="s">
        <v>8252</v>
      </c>
      <c r="IH1" s="3" t="s">
        <v>8253</v>
      </c>
      <c r="II1" s="3" t="s">
        <v>8254</v>
      </c>
      <c r="IJ1" s="3" t="s">
        <v>8255</v>
      </c>
      <c r="IK1" s="3" t="s">
        <v>8256</v>
      </c>
      <c r="IL1" s="3" t="s">
        <v>8257</v>
      </c>
      <c r="IM1" s="3" t="s">
        <v>8258</v>
      </c>
      <c r="IN1" s="3" t="s">
        <v>8259</v>
      </c>
      <c r="IO1" s="3" t="s">
        <v>8260</v>
      </c>
      <c r="IP1" s="3" t="s">
        <v>8261</v>
      </c>
      <c r="IQ1" s="3" t="s">
        <v>8262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8263</v>
      </c>
      <c r="C10" s="8" t="s">
        <v>8264</v>
      </c>
      <c r="D10" s="8" t="s">
        <v>8265</v>
      </c>
      <c r="E10" s="8" t="s">
        <v>8266</v>
      </c>
      <c r="F10" s="8" t="s">
        <v>8267</v>
      </c>
      <c r="G10" s="8" t="s">
        <v>8268</v>
      </c>
      <c r="H10" s="8" t="s">
        <v>8269</v>
      </c>
      <c r="I10" s="8" t="s">
        <v>8270</v>
      </c>
      <c r="J10" s="8" t="s">
        <v>8271</v>
      </c>
      <c r="K10" s="8" t="s">
        <v>8272</v>
      </c>
      <c r="L10" s="8" t="s">
        <v>8273</v>
      </c>
      <c r="M10" s="8" t="s">
        <v>8274</v>
      </c>
      <c r="N10" s="8" t="s">
        <v>8275</v>
      </c>
      <c r="O10" s="8" t="s">
        <v>8276</v>
      </c>
      <c r="P10" s="8" t="s">
        <v>8277</v>
      </c>
      <c r="Q10" s="8" t="s">
        <v>8278</v>
      </c>
      <c r="R10" s="8" t="s">
        <v>8279</v>
      </c>
      <c r="S10" s="8" t="s">
        <v>8280</v>
      </c>
      <c r="T10" s="8" t="s">
        <v>8281</v>
      </c>
      <c r="U10" s="8" t="s">
        <v>8282</v>
      </c>
      <c r="V10" s="8" t="s">
        <v>8283</v>
      </c>
      <c r="W10" s="8" t="s">
        <v>8284</v>
      </c>
      <c r="X10" s="8" t="s">
        <v>8285</v>
      </c>
      <c r="Y10" s="8" t="s">
        <v>8286</v>
      </c>
      <c r="Z10" s="8" t="s">
        <v>8287</v>
      </c>
      <c r="AA10" s="8" t="s">
        <v>8288</v>
      </c>
      <c r="AB10" s="8" t="s">
        <v>8289</v>
      </c>
      <c r="AC10" s="8" t="s">
        <v>8290</v>
      </c>
      <c r="AD10" s="8" t="s">
        <v>8291</v>
      </c>
      <c r="AE10" s="8" t="s">
        <v>8292</v>
      </c>
      <c r="AF10" s="8" t="s">
        <v>8293</v>
      </c>
      <c r="AG10" s="8" t="s">
        <v>8294</v>
      </c>
      <c r="AH10" s="8" t="s">
        <v>8295</v>
      </c>
      <c r="AI10" s="8" t="s">
        <v>8296</v>
      </c>
      <c r="AJ10" s="8" t="s">
        <v>8297</v>
      </c>
      <c r="AK10" s="8" t="s">
        <v>8298</v>
      </c>
      <c r="AL10" s="8" t="s">
        <v>8299</v>
      </c>
      <c r="AM10" s="8" t="s">
        <v>8300</v>
      </c>
      <c r="AN10" s="8" t="s">
        <v>8301</v>
      </c>
      <c r="AO10" s="8" t="s">
        <v>8302</v>
      </c>
      <c r="AP10" s="8" t="s">
        <v>8303</v>
      </c>
      <c r="AQ10" s="8" t="s">
        <v>8304</v>
      </c>
      <c r="AR10" s="8" t="s">
        <v>8305</v>
      </c>
      <c r="AS10" s="8" t="s">
        <v>8306</v>
      </c>
      <c r="AT10" s="8" t="s">
        <v>8307</v>
      </c>
      <c r="AU10" s="8" t="s">
        <v>8308</v>
      </c>
      <c r="AV10" s="8" t="s">
        <v>8309</v>
      </c>
      <c r="AW10" s="8" t="s">
        <v>8310</v>
      </c>
      <c r="AX10" s="8" t="s">
        <v>8311</v>
      </c>
      <c r="AY10" s="8" t="s">
        <v>8312</v>
      </c>
      <c r="AZ10" s="8" t="s">
        <v>8313</v>
      </c>
      <c r="BA10" s="8" t="s">
        <v>8314</v>
      </c>
      <c r="BB10" s="8" t="s">
        <v>8315</v>
      </c>
      <c r="BC10" s="8" t="s">
        <v>8316</v>
      </c>
      <c r="BD10" s="8" t="s">
        <v>8317</v>
      </c>
      <c r="BE10" s="8" t="s">
        <v>8318</v>
      </c>
      <c r="BF10" s="8" t="s">
        <v>8319</v>
      </c>
      <c r="BG10" s="8" t="s">
        <v>8320</v>
      </c>
      <c r="BH10" s="8" t="s">
        <v>8321</v>
      </c>
      <c r="BI10" s="8" t="s">
        <v>8322</v>
      </c>
      <c r="BJ10" s="8" t="s">
        <v>8323</v>
      </c>
      <c r="BK10" s="8" t="s">
        <v>8324</v>
      </c>
      <c r="BL10" s="8" t="s">
        <v>8325</v>
      </c>
      <c r="BM10" s="8" t="s">
        <v>8326</v>
      </c>
      <c r="BN10" s="8" t="s">
        <v>8327</v>
      </c>
      <c r="BO10" s="8" t="s">
        <v>8328</v>
      </c>
      <c r="BP10" s="8" t="s">
        <v>8329</v>
      </c>
      <c r="BQ10" s="8" t="s">
        <v>8330</v>
      </c>
      <c r="BR10" s="8" t="s">
        <v>8331</v>
      </c>
      <c r="BS10" s="8" t="s">
        <v>8332</v>
      </c>
      <c r="BT10" s="8" t="s">
        <v>8333</v>
      </c>
      <c r="BU10" s="8" t="s">
        <v>8334</v>
      </c>
      <c r="BV10" s="8" t="s">
        <v>8335</v>
      </c>
      <c r="BW10" s="8" t="s">
        <v>8336</v>
      </c>
      <c r="BX10" s="8" t="s">
        <v>8337</v>
      </c>
      <c r="BY10" s="8" t="s">
        <v>8338</v>
      </c>
      <c r="BZ10" s="8" t="s">
        <v>8339</v>
      </c>
      <c r="CA10" s="8" t="s">
        <v>8340</v>
      </c>
      <c r="CB10" s="8" t="s">
        <v>8341</v>
      </c>
      <c r="CC10" s="8" t="s">
        <v>8342</v>
      </c>
      <c r="CD10" s="8" t="s">
        <v>8343</v>
      </c>
      <c r="CE10" s="8" t="s">
        <v>8344</v>
      </c>
      <c r="CF10" s="8" t="s">
        <v>8345</v>
      </c>
      <c r="CG10" s="8" t="s">
        <v>8346</v>
      </c>
      <c r="CH10" s="8" t="s">
        <v>8347</v>
      </c>
      <c r="CI10" s="8" t="s">
        <v>8348</v>
      </c>
      <c r="CJ10" s="8" t="s">
        <v>8349</v>
      </c>
      <c r="CK10" s="8" t="s">
        <v>8350</v>
      </c>
      <c r="CL10" s="8" t="s">
        <v>8351</v>
      </c>
      <c r="CM10" s="8" t="s">
        <v>8352</v>
      </c>
      <c r="CN10" s="8" t="s">
        <v>8353</v>
      </c>
      <c r="CO10" s="8" t="s">
        <v>8354</v>
      </c>
      <c r="CP10" s="8" t="s">
        <v>8355</v>
      </c>
      <c r="CQ10" s="8" t="s">
        <v>8356</v>
      </c>
      <c r="CR10" s="8" t="s">
        <v>8357</v>
      </c>
      <c r="CS10" s="8" t="s">
        <v>8358</v>
      </c>
      <c r="CT10" s="8" t="s">
        <v>8359</v>
      </c>
      <c r="CU10" s="8" t="s">
        <v>8360</v>
      </c>
      <c r="CV10" s="8" t="s">
        <v>8361</v>
      </c>
      <c r="CW10" s="8" t="s">
        <v>8362</v>
      </c>
      <c r="CX10" s="8" t="s">
        <v>8363</v>
      </c>
      <c r="CY10" s="8" t="s">
        <v>8364</v>
      </c>
      <c r="CZ10" s="8" t="s">
        <v>8365</v>
      </c>
      <c r="DA10" s="8" t="s">
        <v>8366</v>
      </c>
      <c r="DB10" s="8" t="s">
        <v>8367</v>
      </c>
      <c r="DC10" s="8" t="s">
        <v>8368</v>
      </c>
      <c r="DD10" s="8" t="s">
        <v>8369</v>
      </c>
      <c r="DE10" s="8" t="s">
        <v>8370</v>
      </c>
      <c r="DF10" s="8" t="s">
        <v>8371</v>
      </c>
      <c r="DG10" s="8" t="s">
        <v>8372</v>
      </c>
      <c r="DH10" s="8" t="s">
        <v>8373</v>
      </c>
      <c r="DI10" s="8" t="s">
        <v>8374</v>
      </c>
      <c r="DJ10" s="8" t="s">
        <v>8375</v>
      </c>
      <c r="DK10" s="8" t="s">
        <v>8376</v>
      </c>
      <c r="DL10" s="8" t="s">
        <v>8377</v>
      </c>
      <c r="DM10" s="8" t="s">
        <v>8378</v>
      </c>
      <c r="DN10" s="8" t="s">
        <v>8379</v>
      </c>
      <c r="DO10" s="8" t="s">
        <v>8380</v>
      </c>
      <c r="DP10" s="8" t="s">
        <v>8381</v>
      </c>
      <c r="DQ10" s="8" t="s">
        <v>8382</v>
      </c>
      <c r="DR10" s="8" t="s">
        <v>8383</v>
      </c>
      <c r="DS10" s="8" t="s">
        <v>8384</v>
      </c>
      <c r="DT10" s="8" t="s">
        <v>8385</v>
      </c>
      <c r="DU10" s="8" t="s">
        <v>8386</v>
      </c>
      <c r="DV10" s="8" t="s">
        <v>8387</v>
      </c>
      <c r="DW10" s="8" t="s">
        <v>8388</v>
      </c>
      <c r="DX10" s="8" t="s">
        <v>8389</v>
      </c>
      <c r="DY10" s="8" t="s">
        <v>8390</v>
      </c>
      <c r="DZ10" s="8" t="s">
        <v>8391</v>
      </c>
      <c r="EA10" s="8" t="s">
        <v>8392</v>
      </c>
      <c r="EB10" s="8" t="s">
        <v>8393</v>
      </c>
      <c r="EC10" s="8" t="s">
        <v>8394</v>
      </c>
      <c r="ED10" s="8" t="s">
        <v>8395</v>
      </c>
      <c r="EE10" s="8" t="s">
        <v>8396</v>
      </c>
      <c r="EF10" s="8" t="s">
        <v>8397</v>
      </c>
      <c r="EG10" s="8" t="s">
        <v>8398</v>
      </c>
      <c r="EH10" s="8" t="s">
        <v>8399</v>
      </c>
      <c r="EI10" s="8" t="s">
        <v>8400</v>
      </c>
      <c r="EJ10" s="8" t="s">
        <v>8401</v>
      </c>
      <c r="EK10" s="8" t="s">
        <v>8402</v>
      </c>
      <c r="EL10" s="8" t="s">
        <v>8403</v>
      </c>
      <c r="EM10" s="8" t="s">
        <v>8404</v>
      </c>
      <c r="EN10" s="8" t="s">
        <v>8405</v>
      </c>
      <c r="EO10" s="8" t="s">
        <v>8406</v>
      </c>
      <c r="EP10" s="8" t="s">
        <v>8407</v>
      </c>
      <c r="EQ10" s="8" t="s">
        <v>8408</v>
      </c>
      <c r="ER10" s="8" t="s">
        <v>8409</v>
      </c>
      <c r="ES10" s="8" t="s">
        <v>8410</v>
      </c>
      <c r="ET10" s="8" t="s">
        <v>8411</v>
      </c>
      <c r="EU10" s="8" t="s">
        <v>8412</v>
      </c>
      <c r="EV10" s="8" t="s">
        <v>8413</v>
      </c>
      <c r="EW10" s="8" t="s">
        <v>8414</v>
      </c>
      <c r="EX10" s="8" t="s">
        <v>8415</v>
      </c>
      <c r="EY10" s="8" t="s">
        <v>8416</v>
      </c>
      <c r="EZ10" s="8" t="s">
        <v>8417</v>
      </c>
      <c r="FA10" s="8" t="s">
        <v>8418</v>
      </c>
      <c r="FB10" s="8" t="s">
        <v>8419</v>
      </c>
      <c r="FC10" s="8" t="s">
        <v>8420</v>
      </c>
      <c r="FD10" s="8" t="s">
        <v>8421</v>
      </c>
      <c r="FE10" s="8" t="s">
        <v>8422</v>
      </c>
      <c r="FF10" s="8" t="s">
        <v>8423</v>
      </c>
      <c r="FG10" s="8" t="s">
        <v>8424</v>
      </c>
      <c r="FH10" s="8" t="s">
        <v>8425</v>
      </c>
      <c r="FI10" s="8" t="s">
        <v>8426</v>
      </c>
      <c r="FJ10" s="8" t="s">
        <v>8427</v>
      </c>
      <c r="FK10" s="8" t="s">
        <v>8428</v>
      </c>
      <c r="FL10" s="8" t="s">
        <v>8429</v>
      </c>
      <c r="FM10" s="8" t="s">
        <v>8430</v>
      </c>
      <c r="FN10" s="8" t="s">
        <v>8431</v>
      </c>
      <c r="FO10" s="8" t="s">
        <v>8432</v>
      </c>
      <c r="FP10" s="8" t="s">
        <v>8433</v>
      </c>
      <c r="FQ10" s="8" t="s">
        <v>8434</v>
      </c>
      <c r="FR10" s="8" t="s">
        <v>8435</v>
      </c>
      <c r="FS10" s="8" t="s">
        <v>8436</v>
      </c>
      <c r="FT10" s="8" t="s">
        <v>8437</v>
      </c>
      <c r="FU10" s="8" t="s">
        <v>8438</v>
      </c>
      <c r="FV10" s="8" t="s">
        <v>8439</v>
      </c>
      <c r="FW10" s="8" t="s">
        <v>8440</v>
      </c>
      <c r="FX10" s="8" t="s">
        <v>8441</v>
      </c>
      <c r="FY10" s="8" t="s">
        <v>8442</v>
      </c>
      <c r="FZ10" s="8" t="s">
        <v>8443</v>
      </c>
      <c r="GA10" s="8" t="s">
        <v>8444</v>
      </c>
      <c r="GB10" s="8" t="s">
        <v>8445</v>
      </c>
      <c r="GC10" s="8" t="s">
        <v>8446</v>
      </c>
      <c r="GD10" s="8" t="s">
        <v>8447</v>
      </c>
      <c r="GE10" s="8" t="s">
        <v>8448</v>
      </c>
      <c r="GF10" s="8" t="s">
        <v>8449</v>
      </c>
      <c r="GG10" s="8" t="s">
        <v>8450</v>
      </c>
      <c r="GH10" s="8" t="s">
        <v>8451</v>
      </c>
      <c r="GI10" s="8" t="s">
        <v>8452</v>
      </c>
      <c r="GJ10" s="8" t="s">
        <v>8453</v>
      </c>
      <c r="GK10" s="8" t="s">
        <v>8454</v>
      </c>
      <c r="GL10" s="8" t="s">
        <v>8455</v>
      </c>
      <c r="GM10" s="8" t="s">
        <v>8456</v>
      </c>
      <c r="GN10" s="8" t="s">
        <v>8457</v>
      </c>
      <c r="GO10" s="8" t="s">
        <v>8458</v>
      </c>
      <c r="GP10" s="8" t="s">
        <v>8459</v>
      </c>
      <c r="GQ10" s="8" t="s">
        <v>8460</v>
      </c>
      <c r="GR10" s="8" t="s">
        <v>8461</v>
      </c>
      <c r="GS10" s="8" t="s">
        <v>8462</v>
      </c>
      <c r="GT10" s="8" t="s">
        <v>8463</v>
      </c>
      <c r="GU10" s="8" t="s">
        <v>8464</v>
      </c>
      <c r="GV10" s="8" t="s">
        <v>8465</v>
      </c>
      <c r="GW10" s="8" t="s">
        <v>8466</v>
      </c>
      <c r="GX10" s="8" t="s">
        <v>8467</v>
      </c>
      <c r="GY10" s="8" t="s">
        <v>8468</v>
      </c>
      <c r="GZ10" s="8" t="s">
        <v>8469</v>
      </c>
      <c r="HA10" s="8" t="s">
        <v>8470</v>
      </c>
      <c r="HB10" s="8" t="s">
        <v>8471</v>
      </c>
      <c r="HC10" s="8" t="s">
        <v>8472</v>
      </c>
      <c r="HD10" s="8" t="s">
        <v>8473</v>
      </c>
      <c r="HE10" s="8" t="s">
        <v>8474</v>
      </c>
      <c r="HF10" s="8" t="s">
        <v>8475</v>
      </c>
      <c r="HG10" s="8" t="s">
        <v>8476</v>
      </c>
      <c r="HH10" s="8" t="s">
        <v>8477</v>
      </c>
      <c r="HI10" s="8" t="s">
        <v>8478</v>
      </c>
      <c r="HJ10" s="8" t="s">
        <v>8479</v>
      </c>
      <c r="HK10" s="8" t="s">
        <v>8480</v>
      </c>
      <c r="HL10" s="8" t="s">
        <v>8481</v>
      </c>
      <c r="HM10" s="8" t="s">
        <v>8482</v>
      </c>
      <c r="HN10" s="8" t="s">
        <v>8483</v>
      </c>
      <c r="HO10" s="8" t="s">
        <v>8484</v>
      </c>
      <c r="HP10" s="8" t="s">
        <v>8485</v>
      </c>
      <c r="HQ10" s="8" t="s">
        <v>8486</v>
      </c>
      <c r="HR10" s="8" t="s">
        <v>8487</v>
      </c>
      <c r="HS10" s="8" t="s">
        <v>8488</v>
      </c>
      <c r="HT10" s="8" t="s">
        <v>8489</v>
      </c>
      <c r="HU10" s="8" t="s">
        <v>8490</v>
      </c>
      <c r="HV10" s="8" t="s">
        <v>8491</v>
      </c>
      <c r="HW10" s="8" t="s">
        <v>8492</v>
      </c>
      <c r="HX10" s="8" t="s">
        <v>8493</v>
      </c>
      <c r="HY10" s="8" t="s">
        <v>8494</v>
      </c>
      <c r="HZ10" s="8" t="s">
        <v>8495</v>
      </c>
      <c r="IA10" s="8" t="s">
        <v>8496</v>
      </c>
      <c r="IB10" s="8" t="s">
        <v>8497</v>
      </c>
      <c r="IC10" s="8" t="s">
        <v>8498</v>
      </c>
      <c r="ID10" s="8" t="s">
        <v>8499</v>
      </c>
      <c r="IE10" s="8" t="s">
        <v>8500</v>
      </c>
      <c r="IF10" s="8" t="s">
        <v>8501</v>
      </c>
      <c r="IG10" s="8" t="s">
        <v>8502</v>
      </c>
      <c r="IH10" s="8" t="s">
        <v>8503</v>
      </c>
      <c r="II10" s="8" t="s">
        <v>8504</v>
      </c>
      <c r="IJ10" s="8" t="s">
        <v>8505</v>
      </c>
      <c r="IK10" s="8" t="s">
        <v>8506</v>
      </c>
      <c r="IL10" s="8" t="s">
        <v>8507</v>
      </c>
      <c r="IM10" s="8" t="s">
        <v>8508</v>
      </c>
      <c r="IN10" s="8" t="s">
        <v>8509</v>
      </c>
      <c r="IO10" s="8" t="s">
        <v>8510</v>
      </c>
      <c r="IP10" s="8" t="s">
        <v>8511</v>
      </c>
      <c r="IQ10" s="8" t="s">
        <v>8512</v>
      </c>
    </row>
    <row r="11" spans="1:251">
      <c r="A11" s="10">
        <v>42036</v>
      </c>
      <c r="B11" s="9">
        <v>3.5150000000000001</v>
      </c>
      <c r="C11" s="9">
        <v>3.79</v>
      </c>
      <c r="D11" s="9">
        <v>5.9740000000000002</v>
      </c>
      <c r="E11" s="9">
        <v>3.1120000000000001</v>
      </c>
      <c r="F11" s="9">
        <v>2.8620000000000001</v>
      </c>
      <c r="G11" s="9">
        <v>19.780999999999999</v>
      </c>
      <c r="H11" s="9">
        <v>9.843</v>
      </c>
      <c r="I11" s="9">
        <v>9.9380000000000006</v>
      </c>
      <c r="J11" s="9">
        <v>21.585999999999999</v>
      </c>
      <c r="K11" s="9">
        <v>8.657</v>
      </c>
      <c r="L11" s="9">
        <v>12.93</v>
      </c>
      <c r="M11" s="9">
        <v>26</v>
      </c>
      <c r="N11" s="9">
        <v>26</v>
      </c>
      <c r="O11" s="9">
        <v>30.259</v>
      </c>
      <c r="P11" s="9">
        <v>29.477</v>
      </c>
      <c r="Q11" s="9">
        <v>7.01</v>
      </c>
      <c r="R11" s="9">
        <v>22.466999999999999</v>
      </c>
      <c r="S11" s="9">
        <v>3.2120000000000002</v>
      </c>
      <c r="T11" s="9">
        <v>0.28799999999999998</v>
      </c>
      <c r="U11" s="9">
        <v>2.9239999999999999</v>
      </c>
      <c r="V11" s="9">
        <v>5.5129999999999999</v>
      </c>
      <c r="W11" s="9">
        <v>2.6829999999999998</v>
      </c>
      <c r="X11" s="9">
        <v>2.83</v>
      </c>
      <c r="Y11" s="9">
        <v>6.8019999999999996</v>
      </c>
      <c r="Z11" s="9">
        <v>1.8680000000000001</v>
      </c>
      <c r="AA11" s="9">
        <v>4.9340000000000002</v>
      </c>
      <c r="AB11" s="9">
        <v>13.95</v>
      </c>
      <c r="AC11" s="9">
        <v>2.1709999999999998</v>
      </c>
      <c r="AD11" s="9">
        <v>11.78</v>
      </c>
      <c r="AE11" s="9">
        <v>43</v>
      </c>
      <c r="AF11" s="9">
        <v>20</v>
      </c>
      <c r="AG11" s="9">
        <v>52</v>
      </c>
      <c r="AH11" s="9">
        <v>14.72</v>
      </c>
      <c r="AI11" s="9">
        <v>4.609</v>
      </c>
      <c r="AJ11" s="9">
        <v>10.111000000000001</v>
      </c>
      <c r="AK11" s="9">
        <v>0.68100000000000005</v>
      </c>
      <c r="AL11" s="9">
        <v>0</v>
      </c>
      <c r="AM11" s="9">
        <v>0.68100000000000005</v>
      </c>
      <c r="AN11" s="9">
        <v>3.379</v>
      </c>
      <c r="AO11" s="9">
        <v>0.89600000000000002</v>
      </c>
      <c r="AP11" s="9">
        <v>2.4830000000000001</v>
      </c>
      <c r="AQ11" s="9">
        <v>3.335</v>
      </c>
      <c r="AR11" s="9">
        <v>1.3440000000000001</v>
      </c>
      <c r="AS11" s="9">
        <v>1.9910000000000001</v>
      </c>
      <c r="AT11" s="9">
        <v>7.3250000000000002</v>
      </c>
      <c r="AU11" s="9">
        <v>2.3690000000000002</v>
      </c>
      <c r="AV11" s="9">
        <v>4.9560000000000004</v>
      </c>
      <c r="AW11" s="9">
        <v>50.947000000000003</v>
      </c>
      <c r="AX11" s="9">
        <v>51.470999999999997</v>
      </c>
      <c r="AY11" s="9">
        <v>50.438000000000002</v>
      </c>
      <c r="AZ11" s="9">
        <v>20.585000000000001</v>
      </c>
      <c r="BA11" s="9">
        <v>6.6310000000000002</v>
      </c>
      <c r="BB11" s="9">
        <v>13.954000000000001</v>
      </c>
      <c r="BC11" s="9">
        <v>4.3419999999999996</v>
      </c>
      <c r="BD11" s="9">
        <v>1.4850000000000001</v>
      </c>
      <c r="BE11" s="9">
        <v>2.8559999999999999</v>
      </c>
      <c r="BF11" s="9">
        <v>1.5629999999999999</v>
      </c>
      <c r="BG11" s="9">
        <v>0</v>
      </c>
      <c r="BH11" s="9">
        <v>1.5629999999999999</v>
      </c>
      <c r="BI11" s="9">
        <v>7.3449999999999998</v>
      </c>
      <c r="BJ11" s="9">
        <v>1.5960000000000001</v>
      </c>
      <c r="BK11" s="9">
        <v>5.7489999999999997</v>
      </c>
      <c r="BL11" s="9">
        <v>7.3369999999999997</v>
      </c>
      <c r="BM11" s="9">
        <v>3.55</v>
      </c>
      <c r="BN11" s="9">
        <v>3.786</v>
      </c>
      <c r="BO11" s="9">
        <v>26</v>
      </c>
      <c r="BP11" s="9">
        <v>104</v>
      </c>
      <c r="BQ11" s="9">
        <v>26</v>
      </c>
      <c r="BR11" s="9">
        <v>34.061999999999998</v>
      </c>
      <c r="BS11" s="9">
        <v>18.495999999999999</v>
      </c>
      <c r="BT11" s="9">
        <v>15.566000000000001</v>
      </c>
      <c r="BU11" s="9">
        <v>2.964</v>
      </c>
      <c r="BV11" s="9">
        <v>2.0299999999999998</v>
      </c>
      <c r="BW11" s="9">
        <v>0.93400000000000005</v>
      </c>
      <c r="BX11" s="9">
        <v>4.4109999999999996</v>
      </c>
      <c r="BY11" s="9">
        <v>3.1120000000000001</v>
      </c>
      <c r="BZ11" s="9">
        <v>1.2989999999999999</v>
      </c>
      <c r="CA11" s="9">
        <v>12.436999999999999</v>
      </c>
      <c r="CB11" s="9">
        <v>8.2479999999999993</v>
      </c>
      <c r="CC11" s="9">
        <v>4.1890000000000001</v>
      </c>
      <c r="CD11" s="9">
        <v>14.25</v>
      </c>
      <c r="CE11" s="9">
        <v>5.1059999999999999</v>
      </c>
      <c r="CF11" s="9">
        <v>9.1430000000000007</v>
      </c>
      <c r="CG11" s="9">
        <v>26</v>
      </c>
      <c r="CH11" s="9">
        <v>26</v>
      </c>
      <c r="CI11" s="9">
        <v>52</v>
      </c>
      <c r="CJ11" s="9">
        <v>33.819000000000003</v>
      </c>
      <c r="CK11" s="9">
        <v>9.9949999999999992</v>
      </c>
      <c r="CL11" s="9">
        <v>23.824000000000002</v>
      </c>
      <c r="CM11" s="9">
        <v>5.0350000000000001</v>
      </c>
      <c r="CN11" s="9">
        <v>1.3009999999999999</v>
      </c>
      <c r="CO11" s="9">
        <v>3.734</v>
      </c>
      <c r="CP11" s="9">
        <v>8.5380000000000003</v>
      </c>
      <c r="CQ11" s="9">
        <v>2.653</v>
      </c>
      <c r="CR11" s="9">
        <v>5.8849999999999998</v>
      </c>
      <c r="CS11" s="9">
        <v>7.6689999999999996</v>
      </c>
      <c r="CT11" s="9">
        <v>3.7229999999999999</v>
      </c>
      <c r="CU11" s="9">
        <v>3.9460000000000002</v>
      </c>
      <c r="CV11" s="9">
        <v>12.577</v>
      </c>
      <c r="CW11" s="9">
        <v>2.3180000000000001</v>
      </c>
      <c r="CX11" s="9">
        <v>10.259</v>
      </c>
      <c r="CY11" s="9">
        <v>20</v>
      </c>
      <c r="CZ11" s="9">
        <v>18.882000000000001</v>
      </c>
      <c r="DA11" s="9">
        <v>30.846</v>
      </c>
      <c r="DB11" s="9">
        <v>42.665999999999997</v>
      </c>
      <c r="DC11" s="9">
        <v>16.815999999999999</v>
      </c>
      <c r="DD11" s="9">
        <v>25.850999999999999</v>
      </c>
      <c r="DE11" s="9">
        <v>2.79</v>
      </c>
      <c r="DF11" s="9">
        <v>0.97899999999999998</v>
      </c>
      <c r="DG11" s="9">
        <v>1.8109999999999999</v>
      </c>
      <c r="DH11" s="9">
        <v>4.3029999999999999</v>
      </c>
      <c r="DI11" s="9">
        <v>3.1760000000000002</v>
      </c>
      <c r="DJ11" s="9">
        <v>1.127</v>
      </c>
      <c r="DK11" s="9">
        <v>14.891999999999999</v>
      </c>
      <c r="DL11" s="9">
        <v>5.23</v>
      </c>
      <c r="DM11" s="9">
        <v>9.6620000000000008</v>
      </c>
      <c r="DN11" s="9">
        <v>20.681999999999999</v>
      </c>
      <c r="DO11" s="9">
        <v>7.431</v>
      </c>
      <c r="DP11" s="9">
        <v>13.25</v>
      </c>
      <c r="DQ11" s="9">
        <v>48</v>
      </c>
      <c r="DR11" s="9">
        <v>26</v>
      </c>
      <c r="DS11" s="9">
        <v>51.966999999999999</v>
      </c>
      <c r="DT11" s="9">
        <v>15.494</v>
      </c>
      <c r="DU11" s="9">
        <v>7.359</v>
      </c>
      <c r="DV11" s="9">
        <v>8.1349999999999998</v>
      </c>
      <c r="DW11" s="9">
        <v>2.266</v>
      </c>
      <c r="DX11" s="9">
        <v>0.996</v>
      </c>
      <c r="DY11" s="9">
        <v>1.2689999999999999</v>
      </c>
      <c r="DZ11" s="9">
        <v>2.0259999999999998</v>
      </c>
      <c r="EA11" s="9">
        <v>0.86299999999999999</v>
      </c>
      <c r="EB11" s="9">
        <v>1.163</v>
      </c>
      <c r="EC11" s="9">
        <v>5.2329999999999997</v>
      </c>
      <c r="ED11" s="9">
        <v>3.18</v>
      </c>
      <c r="EE11" s="9">
        <v>2.052</v>
      </c>
      <c r="EF11" s="9">
        <v>5.97</v>
      </c>
      <c r="EG11" s="9">
        <v>2.319</v>
      </c>
      <c r="EH11" s="9">
        <v>3.6509999999999998</v>
      </c>
      <c r="EI11" s="9">
        <v>26</v>
      </c>
      <c r="EJ11" s="9">
        <v>24.686</v>
      </c>
      <c r="EK11" s="9">
        <v>26</v>
      </c>
      <c r="EL11" s="9">
        <v>6.8659999999999997</v>
      </c>
      <c r="EM11" s="9">
        <v>2.5779999999999998</v>
      </c>
      <c r="EN11" s="9">
        <v>4.2880000000000003</v>
      </c>
      <c r="EO11" s="9">
        <v>1.1080000000000001</v>
      </c>
      <c r="EP11" s="9">
        <v>0.52700000000000002</v>
      </c>
      <c r="EQ11" s="9">
        <v>0.58099999999999996</v>
      </c>
      <c r="ER11" s="9">
        <v>0</v>
      </c>
      <c r="ES11" s="9">
        <v>0</v>
      </c>
      <c r="ET11" s="9">
        <v>0</v>
      </c>
      <c r="EU11" s="9">
        <v>2.1240000000000001</v>
      </c>
      <c r="EV11" s="9">
        <v>0.92200000000000004</v>
      </c>
      <c r="EW11" s="9">
        <v>1.202</v>
      </c>
      <c r="EX11" s="9">
        <v>3.6339999999999999</v>
      </c>
      <c r="EY11" s="9">
        <v>1.1279999999999999</v>
      </c>
      <c r="EZ11" s="9">
        <v>2.5059999999999998</v>
      </c>
      <c r="FA11" s="9">
        <v>83.045000000000002</v>
      </c>
      <c r="FB11" s="9">
        <v>34.47</v>
      </c>
      <c r="FC11" s="9">
        <v>102.43899999999999</v>
      </c>
      <c r="FD11" s="9">
        <v>34.569000000000003</v>
      </c>
      <c r="FE11" s="9">
        <v>14.015000000000001</v>
      </c>
      <c r="FF11" s="9">
        <v>20.553000000000001</v>
      </c>
      <c r="FG11" s="9">
        <v>5.8209999999999997</v>
      </c>
      <c r="FH11" s="9">
        <v>1.974</v>
      </c>
      <c r="FI11" s="9">
        <v>3.8460000000000001</v>
      </c>
      <c r="FJ11" s="9">
        <v>4.5869999999999997</v>
      </c>
      <c r="FK11" s="9">
        <v>2.198</v>
      </c>
      <c r="FL11" s="9">
        <v>2.3889999999999998</v>
      </c>
      <c r="FM11" s="9">
        <v>12.471</v>
      </c>
      <c r="FN11" s="9">
        <v>5.532</v>
      </c>
      <c r="FO11" s="9">
        <v>6.9390000000000001</v>
      </c>
      <c r="FP11" s="9">
        <v>11.69</v>
      </c>
      <c r="FQ11" s="9">
        <v>4.3109999999999999</v>
      </c>
      <c r="FR11" s="9">
        <v>7.3789999999999996</v>
      </c>
      <c r="FS11" s="9">
        <v>26</v>
      </c>
      <c r="FT11" s="9">
        <v>18.416</v>
      </c>
      <c r="FU11" s="9">
        <v>26</v>
      </c>
      <c r="FV11" s="9">
        <v>47.890999999999998</v>
      </c>
      <c r="FW11" s="9">
        <v>17.102</v>
      </c>
      <c r="FX11" s="9">
        <v>30.788</v>
      </c>
      <c r="FY11" s="9">
        <v>3.569</v>
      </c>
      <c r="FZ11" s="9">
        <v>1.3009999999999999</v>
      </c>
      <c r="GA11" s="9">
        <v>2.2690000000000001</v>
      </c>
      <c r="GB11" s="9">
        <v>9.1240000000000006</v>
      </c>
      <c r="GC11" s="9">
        <v>4.1340000000000003</v>
      </c>
      <c r="GD11" s="9">
        <v>4.99</v>
      </c>
      <c r="GE11" s="9">
        <v>12.05</v>
      </c>
      <c r="GF11" s="9">
        <v>4.8090000000000002</v>
      </c>
      <c r="GG11" s="9">
        <v>7.24</v>
      </c>
      <c r="GH11" s="9">
        <v>23.146999999999998</v>
      </c>
      <c r="GI11" s="9">
        <v>6.8579999999999997</v>
      </c>
      <c r="GJ11" s="9">
        <v>16.289000000000001</v>
      </c>
      <c r="GK11" s="9">
        <v>41.234000000000002</v>
      </c>
      <c r="GL11" s="9">
        <v>26</v>
      </c>
      <c r="GM11" s="9">
        <v>52</v>
      </c>
      <c r="GN11" s="9">
        <v>16.385999999999999</v>
      </c>
      <c r="GO11" s="9">
        <v>5.6289999999999996</v>
      </c>
      <c r="GP11" s="9">
        <v>10.757</v>
      </c>
      <c r="GQ11" s="9">
        <v>1.8080000000000001</v>
      </c>
      <c r="GR11" s="9">
        <v>0.52800000000000002</v>
      </c>
      <c r="GS11" s="9">
        <v>1.28</v>
      </c>
      <c r="GT11" s="9">
        <v>1.155</v>
      </c>
      <c r="GU11" s="9">
        <v>0.35899999999999999</v>
      </c>
      <c r="GV11" s="9">
        <v>0.79600000000000004</v>
      </c>
      <c r="GW11" s="9">
        <v>5.3979999999999997</v>
      </c>
      <c r="GX11" s="9">
        <v>2.714</v>
      </c>
      <c r="GY11" s="9">
        <v>2.6840000000000002</v>
      </c>
      <c r="GZ11" s="9">
        <v>8.0250000000000004</v>
      </c>
      <c r="HA11" s="9">
        <v>2.028</v>
      </c>
      <c r="HB11" s="9">
        <v>5.9969999999999999</v>
      </c>
      <c r="HC11" s="9">
        <v>50.328000000000003</v>
      </c>
      <c r="HD11" s="9">
        <v>26</v>
      </c>
      <c r="HE11" s="9">
        <v>52</v>
      </c>
      <c r="HF11" s="9">
        <v>26.167000000000002</v>
      </c>
      <c r="HG11" s="9">
        <v>9.5350000000000001</v>
      </c>
      <c r="HH11" s="9">
        <v>16.632000000000001</v>
      </c>
      <c r="HI11" s="9">
        <v>1.9350000000000001</v>
      </c>
      <c r="HJ11" s="9">
        <v>0.504</v>
      </c>
      <c r="HK11" s="9">
        <v>1.431</v>
      </c>
      <c r="HL11" s="9">
        <v>3.1829999999999998</v>
      </c>
      <c r="HM11" s="9">
        <v>1.56</v>
      </c>
      <c r="HN11" s="9">
        <v>1.623</v>
      </c>
      <c r="HO11" s="9">
        <v>4.9320000000000004</v>
      </c>
      <c r="HP11" s="9">
        <v>1.8380000000000001</v>
      </c>
      <c r="HQ11" s="9">
        <v>3.0939999999999999</v>
      </c>
      <c r="HR11" s="9">
        <v>16.117000000000001</v>
      </c>
      <c r="HS11" s="9">
        <v>5.633</v>
      </c>
      <c r="HT11" s="9">
        <v>10.484</v>
      </c>
      <c r="HU11" s="9">
        <v>52</v>
      </c>
      <c r="HV11" s="9">
        <v>52</v>
      </c>
      <c r="HW11" s="9">
        <v>52</v>
      </c>
      <c r="HX11" s="9">
        <v>25.821999999999999</v>
      </c>
      <c r="HY11" s="9">
        <v>9.27</v>
      </c>
      <c r="HZ11" s="9">
        <v>16.552</v>
      </c>
      <c r="IA11" s="9">
        <v>1.9350000000000001</v>
      </c>
      <c r="IB11" s="9">
        <v>0.504</v>
      </c>
      <c r="IC11" s="9">
        <v>1.431</v>
      </c>
      <c r="ID11" s="9">
        <v>3.0489999999999999</v>
      </c>
      <c r="IE11" s="9">
        <v>1.4259999999999999</v>
      </c>
      <c r="IF11" s="9">
        <v>1.623</v>
      </c>
      <c r="IG11" s="9">
        <v>4.9320000000000004</v>
      </c>
      <c r="IH11" s="9">
        <v>1.8380000000000001</v>
      </c>
      <c r="II11" s="9">
        <v>3.0939999999999999</v>
      </c>
      <c r="IJ11" s="9">
        <v>15.906000000000001</v>
      </c>
      <c r="IK11" s="9">
        <v>5.5019999999999998</v>
      </c>
      <c r="IL11" s="9">
        <v>10.404</v>
      </c>
      <c r="IM11" s="9">
        <v>52</v>
      </c>
      <c r="IN11" s="9">
        <v>52</v>
      </c>
      <c r="IO11" s="9">
        <v>52</v>
      </c>
      <c r="IP11" s="9">
        <v>9.2279999999999998</v>
      </c>
      <c r="IQ11" s="9">
        <v>4.4809999999999999</v>
      </c>
    </row>
    <row r="12" spans="1:251">
      <c r="A12" s="10">
        <v>42401</v>
      </c>
      <c r="B12" s="9">
        <v>2.4</v>
      </c>
      <c r="C12" s="9">
        <v>5.1779999999999999</v>
      </c>
      <c r="D12" s="9">
        <v>11.476000000000001</v>
      </c>
      <c r="E12" s="9">
        <v>7.0780000000000003</v>
      </c>
      <c r="F12" s="9">
        <v>4.3979999999999997</v>
      </c>
      <c r="G12" s="9">
        <v>15.118</v>
      </c>
      <c r="H12" s="9">
        <v>7.46</v>
      </c>
      <c r="I12" s="9">
        <v>7.6580000000000004</v>
      </c>
      <c r="J12" s="9">
        <v>27.006</v>
      </c>
      <c r="K12" s="9">
        <v>10.978999999999999</v>
      </c>
      <c r="L12" s="9">
        <v>16.027000000000001</v>
      </c>
      <c r="M12" s="9">
        <v>26</v>
      </c>
      <c r="N12" s="9">
        <v>19.192</v>
      </c>
      <c r="O12" s="9">
        <v>43.930999999999997</v>
      </c>
      <c r="P12" s="9">
        <v>34.634</v>
      </c>
      <c r="Q12" s="9">
        <v>10.308</v>
      </c>
      <c r="R12" s="9">
        <v>24.326000000000001</v>
      </c>
      <c r="S12" s="9">
        <v>2.2799999999999998</v>
      </c>
      <c r="T12" s="9">
        <v>0.94199999999999995</v>
      </c>
      <c r="U12" s="9">
        <v>1.339</v>
      </c>
      <c r="V12" s="9">
        <v>3.7719999999999998</v>
      </c>
      <c r="W12" s="9">
        <v>0.83599999999999997</v>
      </c>
      <c r="X12" s="9">
        <v>2.9359999999999999</v>
      </c>
      <c r="Y12" s="9">
        <v>9.8109999999999999</v>
      </c>
      <c r="Z12" s="9">
        <v>1.6659999999999999</v>
      </c>
      <c r="AA12" s="9">
        <v>8.1449999999999996</v>
      </c>
      <c r="AB12" s="9">
        <v>18.771999999999998</v>
      </c>
      <c r="AC12" s="9">
        <v>6.8650000000000002</v>
      </c>
      <c r="AD12" s="9">
        <v>11.907</v>
      </c>
      <c r="AE12" s="9">
        <v>52</v>
      </c>
      <c r="AF12" s="9">
        <v>52</v>
      </c>
      <c r="AG12" s="9">
        <v>48.345999999999997</v>
      </c>
      <c r="AH12" s="9">
        <v>18.704999999999998</v>
      </c>
      <c r="AI12" s="9">
        <v>4.8070000000000004</v>
      </c>
      <c r="AJ12" s="9">
        <v>13.897</v>
      </c>
      <c r="AK12" s="9">
        <v>0.52900000000000003</v>
      </c>
      <c r="AL12" s="9">
        <v>0.52900000000000003</v>
      </c>
      <c r="AM12" s="9">
        <v>0</v>
      </c>
      <c r="AN12" s="9">
        <v>3.8809999999999998</v>
      </c>
      <c r="AO12" s="9">
        <v>1.095</v>
      </c>
      <c r="AP12" s="9">
        <v>2.786</v>
      </c>
      <c r="AQ12" s="9">
        <v>6.0060000000000002</v>
      </c>
      <c r="AR12" s="9">
        <v>1.2450000000000001</v>
      </c>
      <c r="AS12" s="9">
        <v>4.7610000000000001</v>
      </c>
      <c r="AT12" s="9">
        <v>8.2880000000000003</v>
      </c>
      <c r="AU12" s="9">
        <v>1.9379999999999999</v>
      </c>
      <c r="AV12" s="9">
        <v>6.35</v>
      </c>
      <c r="AW12" s="9">
        <v>47.555999999999997</v>
      </c>
      <c r="AX12" s="9">
        <v>35.606999999999999</v>
      </c>
      <c r="AY12" s="9">
        <v>47.975000000000001</v>
      </c>
      <c r="AZ12" s="9">
        <v>31.916</v>
      </c>
      <c r="BA12" s="9">
        <v>11.532</v>
      </c>
      <c r="BB12" s="9">
        <v>20.384</v>
      </c>
      <c r="BC12" s="9">
        <v>5.3109999999999999</v>
      </c>
      <c r="BD12" s="9">
        <v>0.88100000000000001</v>
      </c>
      <c r="BE12" s="9">
        <v>4.43</v>
      </c>
      <c r="BF12" s="9">
        <v>4.8079999999999998</v>
      </c>
      <c r="BG12" s="9">
        <v>1.869</v>
      </c>
      <c r="BH12" s="9">
        <v>2.9390000000000001</v>
      </c>
      <c r="BI12" s="9">
        <v>8.2360000000000007</v>
      </c>
      <c r="BJ12" s="9">
        <v>4.5220000000000002</v>
      </c>
      <c r="BK12" s="9">
        <v>3.7130000000000001</v>
      </c>
      <c r="BL12" s="9">
        <v>13.561</v>
      </c>
      <c r="BM12" s="9">
        <v>4.2590000000000003</v>
      </c>
      <c r="BN12" s="9">
        <v>9.3010000000000002</v>
      </c>
      <c r="BO12" s="9">
        <v>29.084</v>
      </c>
      <c r="BP12" s="9">
        <v>24.992000000000001</v>
      </c>
      <c r="BQ12" s="9">
        <v>37.880000000000003</v>
      </c>
      <c r="BR12" s="9">
        <v>29.262</v>
      </c>
      <c r="BS12" s="9">
        <v>16.385999999999999</v>
      </c>
      <c r="BT12" s="9">
        <v>12.877000000000001</v>
      </c>
      <c r="BU12" s="9">
        <v>2.2669999999999999</v>
      </c>
      <c r="BV12" s="9">
        <v>1.5189999999999999</v>
      </c>
      <c r="BW12" s="9">
        <v>0.748</v>
      </c>
      <c r="BX12" s="9">
        <v>6.6680000000000001</v>
      </c>
      <c r="BY12" s="9">
        <v>5.21</v>
      </c>
      <c r="BZ12" s="9">
        <v>1.458</v>
      </c>
      <c r="CA12" s="9">
        <v>6.8819999999999997</v>
      </c>
      <c r="CB12" s="9">
        <v>2.9369999999999998</v>
      </c>
      <c r="CC12" s="9">
        <v>3.9449999999999998</v>
      </c>
      <c r="CD12" s="9">
        <v>13.445</v>
      </c>
      <c r="CE12" s="9">
        <v>6.72</v>
      </c>
      <c r="CF12" s="9">
        <v>6.726</v>
      </c>
      <c r="CG12" s="9">
        <v>26</v>
      </c>
      <c r="CH12" s="9">
        <v>15.231</v>
      </c>
      <c r="CI12" s="9">
        <v>52</v>
      </c>
      <c r="CJ12" s="9">
        <v>41.508000000000003</v>
      </c>
      <c r="CK12" s="9">
        <v>9.44</v>
      </c>
      <c r="CL12" s="9">
        <v>32.067</v>
      </c>
      <c r="CM12" s="9">
        <v>4.1459999999999999</v>
      </c>
      <c r="CN12" s="9">
        <v>0.879</v>
      </c>
      <c r="CO12" s="9">
        <v>3.2669999999999999</v>
      </c>
      <c r="CP12" s="9">
        <v>3.4540000000000002</v>
      </c>
      <c r="CQ12" s="9">
        <v>0.379</v>
      </c>
      <c r="CR12" s="9">
        <v>3.0760000000000001</v>
      </c>
      <c r="CS12" s="9">
        <v>14.430999999999999</v>
      </c>
      <c r="CT12" s="9">
        <v>2.39</v>
      </c>
      <c r="CU12" s="9">
        <v>12.041</v>
      </c>
      <c r="CV12" s="9">
        <v>19.475999999999999</v>
      </c>
      <c r="CW12" s="9">
        <v>5.7930000000000001</v>
      </c>
      <c r="CX12" s="9">
        <v>13.683999999999999</v>
      </c>
      <c r="CY12" s="9">
        <v>47.674999999999997</v>
      </c>
      <c r="CZ12" s="9">
        <v>52</v>
      </c>
      <c r="DA12" s="9">
        <v>45.819000000000003</v>
      </c>
      <c r="DB12" s="9">
        <v>51.901000000000003</v>
      </c>
      <c r="DC12" s="9">
        <v>24.283999999999999</v>
      </c>
      <c r="DD12" s="9">
        <v>27.617000000000001</v>
      </c>
      <c r="DE12" s="9">
        <v>4.95</v>
      </c>
      <c r="DF12" s="9">
        <v>2.5720000000000001</v>
      </c>
      <c r="DG12" s="9">
        <v>2.3780000000000001</v>
      </c>
      <c r="DH12" s="9">
        <v>11.132</v>
      </c>
      <c r="DI12" s="9">
        <v>6.4080000000000004</v>
      </c>
      <c r="DJ12" s="9">
        <v>4.7249999999999996</v>
      </c>
      <c r="DK12" s="9">
        <v>11.715</v>
      </c>
      <c r="DL12" s="9">
        <v>5.5839999999999996</v>
      </c>
      <c r="DM12" s="9">
        <v>6.1310000000000002</v>
      </c>
      <c r="DN12" s="9">
        <v>24.103999999999999</v>
      </c>
      <c r="DO12" s="9">
        <v>9.7200000000000006</v>
      </c>
      <c r="DP12" s="9">
        <v>14.384</v>
      </c>
      <c r="DQ12" s="9">
        <v>42.292999999999999</v>
      </c>
      <c r="DR12" s="9">
        <v>25.324999999999999</v>
      </c>
      <c r="DS12" s="9">
        <v>52</v>
      </c>
      <c r="DT12" s="9">
        <v>13.765000000000001</v>
      </c>
      <c r="DU12" s="9">
        <v>5.2640000000000002</v>
      </c>
      <c r="DV12" s="9">
        <v>8.5</v>
      </c>
      <c r="DW12" s="9">
        <v>0.443</v>
      </c>
      <c r="DX12" s="9">
        <v>0</v>
      </c>
      <c r="DY12" s="9">
        <v>0.443</v>
      </c>
      <c r="DZ12" s="9">
        <v>3.9390000000000001</v>
      </c>
      <c r="EA12" s="9">
        <v>1.8660000000000001</v>
      </c>
      <c r="EB12" s="9">
        <v>2.0739999999999998</v>
      </c>
      <c r="EC12" s="9">
        <v>2.61</v>
      </c>
      <c r="ED12" s="9">
        <v>1.33</v>
      </c>
      <c r="EE12" s="9">
        <v>1.2789999999999999</v>
      </c>
      <c r="EF12" s="9">
        <v>6.7729999999999997</v>
      </c>
      <c r="EG12" s="9">
        <v>2.0680000000000001</v>
      </c>
      <c r="EH12" s="9">
        <v>4.7050000000000001</v>
      </c>
      <c r="EI12" s="9">
        <v>48.484000000000002</v>
      </c>
      <c r="EJ12" s="9">
        <v>18.646999999999998</v>
      </c>
      <c r="EK12" s="9">
        <v>52</v>
      </c>
      <c r="EL12" s="9">
        <v>7.343</v>
      </c>
      <c r="EM12" s="9">
        <v>4.0449999999999999</v>
      </c>
      <c r="EN12" s="9">
        <v>3.2989999999999999</v>
      </c>
      <c r="EO12" s="9">
        <v>0.84899999999999998</v>
      </c>
      <c r="EP12" s="9">
        <v>0.42</v>
      </c>
      <c r="EQ12" s="9">
        <v>0.42899999999999999</v>
      </c>
      <c r="ER12" s="9">
        <v>0.60299999999999998</v>
      </c>
      <c r="ES12" s="9">
        <v>0.35699999999999998</v>
      </c>
      <c r="ET12" s="9">
        <v>0.245</v>
      </c>
      <c r="EU12" s="9">
        <v>2.1789999999999998</v>
      </c>
      <c r="EV12" s="9">
        <v>1.0660000000000001</v>
      </c>
      <c r="EW12" s="9">
        <v>1.113</v>
      </c>
      <c r="EX12" s="9">
        <v>3.7120000000000002</v>
      </c>
      <c r="EY12" s="9">
        <v>2.2010000000000001</v>
      </c>
      <c r="EZ12" s="9">
        <v>1.5109999999999999</v>
      </c>
      <c r="FA12" s="9">
        <v>38.316000000000003</v>
      </c>
      <c r="FB12" s="9">
        <v>46.335000000000001</v>
      </c>
      <c r="FC12" s="9">
        <v>29.084</v>
      </c>
      <c r="FD12" s="9">
        <v>40.027999999999999</v>
      </c>
      <c r="FE12" s="9">
        <v>18.968</v>
      </c>
      <c r="FF12" s="9">
        <v>21.06</v>
      </c>
      <c r="FG12" s="9">
        <v>2.75</v>
      </c>
      <c r="FH12" s="9">
        <v>2.1640000000000001</v>
      </c>
      <c r="FI12" s="9">
        <v>0.58599999999999997</v>
      </c>
      <c r="FJ12" s="9">
        <v>6.8959999999999999</v>
      </c>
      <c r="FK12" s="9">
        <v>2.3370000000000002</v>
      </c>
      <c r="FL12" s="9">
        <v>4.5590000000000002</v>
      </c>
      <c r="FM12" s="9">
        <v>12.007</v>
      </c>
      <c r="FN12" s="9">
        <v>6.2709999999999999</v>
      </c>
      <c r="FO12" s="9">
        <v>5.7359999999999998</v>
      </c>
      <c r="FP12" s="9">
        <v>18.373999999999999</v>
      </c>
      <c r="FQ12" s="9">
        <v>8.1969999999999992</v>
      </c>
      <c r="FR12" s="9">
        <v>10.178000000000001</v>
      </c>
      <c r="FS12" s="9">
        <v>47</v>
      </c>
      <c r="FT12" s="9">
        <v>26</v>
      </c>
      <c r="FU12" s="9">
        <v>49.521000000000001</v>
      </c>
      <c r="FV12" s="9">
        <v>54.247</v>
      </c>
      <c r="FW12" s="9">
        <v>18.431999999999999</v>
      </c>
      <c r="FX12" s="9">
        <v>35.814999999999998</v>
      </c>
      <c r="FY12" s="9">
        <v>5.1020000000000003</v>
      </c>
      <c r="FZ12" s="9">
        <v>1.347</v>
      </c>
      <c r="GA12" s="9">
        <v>3.7549999999999999</v>
      </c>
      <c r="GB12" s="9">
        <v>8.9390000000000001</v>
      </c>
      <c r="GC12" s="9">
        <v>4.6230000000000002</v>
      </c>
      <c r="GD12" s="9">
        <v>4.3159999999999998</v>
      </c>
      <c r="GE12" s="9">
        <v>14.542</v>
      </c>
      <c r="GF12" s="9">
        <v>3.927</v>
      </c>
      <c r="GG12" s="9">
        <v>10.615</v>
      </c>
      <c r="GH12" s="9">
        <v>25.664999999999999</v>
      </c>
      <c r="GI12" s="9">
        <v>8.5350000000000001</v>
      </c>
      <c r="GJ12" s="9">
        <v>17.129000000000001</v>
      </c>
      <c r="GK12" s="9">
        <v>42.44</v>
      </c>
      <c r="GL12" s="9">
        <v>37.756999999999998</v>
      </c>
      <c r="GM12" s="9">
        <v>48</v>
      </c>
      <c r="GN12" s="9">
        <v>20.242000000000001</v>
      </c>
      <c r="GO12" s="9">
        <v>5.633</v>
      </c>
      <c r="GP12" s="9">
        <v>14.609</v>
      </c>
      <c r="GQ12" s="9">
        <v>2.5369999999999999</v>
      </c>
      <c r="GR12" s="9">
        <v>0.36099999999999999</v>
      </c>
      <c r="GS12" s="9">
        <v>2.1749999999999998</v>
      </c>
      <c r="GT12" s="9">
        <v>3.294</v>
      </c>
      <c r="GU12" s="9">
        <v>2.0489999999999999</v>
      </c>
      <c r="GV12" s="9">
        <v>1.244</v>
      </c>
      <c r="GW12" s="9">
        <v>4.3860000000000001</v>
      </c>
      <c r="GX12" s="9">
        <v>0.17299999999999999</v>
      </c>
      <c r="GY12" s="9">
        <v>4.2130000000000001</v>
      </c>
      <c r="GZ12" s="9">
        <v>10.026</v>
      </c>
      <c r="HA12" s="9">
        <v>3.05</v>
      </c>
      <c r="HB12" s="9">
        <v>6.9770000000000003</v>
      </c>
      <c r="HC12" s="9">
        <v>50.375999999999998</v>
      </c>
      <c r="HD12" s="9">
        <v>51.53</v>
      </c>
      <c r="HE12" s="9">
        <v>45.023000000000003</v>
      </c>
      <c r="HF12" s="9">
        <v>22.661999999999999</v>
      </c>
      <c r="HG12" s="9">
        <v>9.0939999999999994</v>
      </c>
      <c r="HH12" s="9">
        <v>13.568</v>
      </c>
      <c r="HI12" s="9">
        <v>2.153</v>
      </c>
      <c r="HJ12" s="9">
        <v>0.60299999999999998</v>
      </c>
      <c r="HK12" s="9">
        <v>1.55</v>
      </c>
      <c r="HL12" s="9">
        <v>3.468</v>
      </c>
      <c r="HM12" s="9">
        <v>1.0960000000000001</v>
      </c>
      <c r="HN12" s="9">
        <v>2.3719999999999999</v>
      </c>
      <c r="HO12" s="9">
        <v>7.4610000000000003</v>
      </c>
      <c r="HP12" s="9">
        <v>3.7589999999999999</v>
      </c>
      <c r="HQ12" s="9">
        <v>3.702</v>
      </c>
      <c r="HR12" s="9">
        <v>9.58</v>
      </c>
      <c r="HS12" s="9">
        <v>3.6349999999999998</v>
      </c>
      <c r="HT12" s="9">
        <v>5.9450000000000003</v>
      </c>
      <c r="HU12" s="9">
        <v>31.66</v>
      </c>
      <c r="HV12" s="9">
        <v>32.488</v>
      </c>
      <c r="HW12" s="9">
        <v>28.161000000000001</v>
      </c>
      <c r="HX12" s="9">
        <v>22.364999999999998</v>
      </c>
      <c r="HY12" s="9">
        <v>8.9420000000000002</v>
      </c>
      <c r="HZ12" s="9">
        <v>13.423</v>
      </c>
      <c r="IA12" s="9">
        <v>2.0009999999999999</v>
      </c>
      <c r="IB12" s="9">
        <v>0.45200000000000001</v>
      </c>
      <c r="IC12" s="9">
        <v>1.55</v>
      </c>
      <c r="ID12" s="9">
        <v>3.468</v>
      </c>
      <c r="IE12" s="9">
        <v>1.0960000000000001</v>
      </c>
      <c r="IF12" s="9">
        <v>2.3719999999999999</v>
      </c>
      <c r="IG12" s="9">
        <v>7.4610000000000003</v>
      </c>
      <c r="IH12" s="9">
        <v>3.7589999999999999</v>
      </c>
      <c r="II12" s="9">
        <v>3.702</v>
      </c>
      <c r="IJ12" s="9">
        <v>9.4339999999999993</v>
      </c>
      <c r="IK12" s="9">
        <v>3.6349999999999998</v>
      </c>
      <c r="IL12" s="9">
        <v>5.8</v>
      </c>
      <c r="IM12" s="9">
        <v>31.681999999999999</v>
      </c>
      <c r="IN12" s="9">
        <v>32.921999999999997</v>
      </c>
      <c r="IO12" s="9">
        <v>26.286999999999999</v>
      </c>
      <c r="IP12" s="9">
        <v>8.843</v>
      </c>
      <c r="IQ12" s="9">
        <v>4.75</v>
      </c>
    </row>
    <row r="13" spans="1:251">
      <c r="A13" s="10">
        <v>42767</v>
      </c>
      <c r="B13" s="9">
        <v>3.6539999999999999</v>
      </c>
      <c r="C13" s="9">
        <v>3.0960000000000001</v>
      </c>
      <c r="D13" s="9">
        <v>13.784000000000001</v>
      </c>
      <c r="E13" s="9">
        <v>5.04</v>
      </c>
      <c r="F13" s="9">
        <v>8.7430000000000003</v>
      </c>
      <c r="G13" s="9">
        <v>20.547999999999998</v>
      </c>
      <c r="H13" s="9">
        <v>11.164999999999999</v>
      </c>
      <c r="I13" s="9">
        <v>9.3829999999999991</v>
      </c>
      <c r="J13" s="9">
        <v>22.885000000000002</v>
      </c>
      <c r="K13" s="9">
        <v>9.2240000000000002</v>
      </c>
      <c r="L13" s="9">
        <v>13.661</v>
      </c>
      <c r="M13" s="9">
        <v>26</v>
      </c>
      <c r="N13" s="9">
        <v>26</v>
      </c>
      <c r="O13" s="9">
        <v>30.096</v>
      </c>
      <c r="P13" s="9">
        <v>43.427</v>
      </c>
      <c r="Q13" s="9">
        <v>13.227</v>
      </c>
      <c r="R13" s="9">
        <v>30.2</v>
      </c>
      <c r="S13" s="9">
        <v>4.1459999999999999</v>
      </c>
      <c r="T13" s="9">
        <v>2.4300000000000002</v>
      </c>
      <c r="U13" s="9">
        <v>1.7170000000000001</v>
      </c>
      <c r="V13" s="9">
        <v>4.2919999999999998</v>
      </c>
      <c r="W13" s="9">
        <v>1.601</v>
      </c>
      <c r="X13" s="9">
        <v>2.69</v>
      </c>
      <c r="Y13" s="9">
        <v>13.718</v>
      </c>
      <c r="Z13" s="9">
        <v>4.8899999999999997</v>
      </c>
      <c r="AA13" s="9">
        <v>8.8279999999999994</v>
      </c>
      <c r="AB13" s="9">
        <v>21.271000000000001</v>
      </c>
      <c r="AC13" s="9">
        <v>4.306</v>
      </c>
      <c r="AD13" s="9">
        <v>16.965</v>
      </c>
      <c r="AE13" s="9">
        <v>50</v>
      </c>
      <c r="AF13" s="9">
        <v>20.998999999999999</v>
      </c>
      <c r="AG13" s="9">
        <v>52</v>
      </c>
      <c r="AH13" s="9">
        <v>15.913</v>
      </c>
      <c r="AI13" s="9">
        <v>4.5179999999999998</v>
      </c>
      <c r="AJ13" s="9">
        <v>11.395</v>
      </c>
      <c r="AK13" s="9">
        <v>0.872</v>
      </c>
      <c r="AL13" s="9">
        <v>0</v>
      </c>
      <c r="AM13" s="9">
        <v>0.872</v>
      </c>
      <c r="AN13" s="9">
        <v>2.7959999999999998</v>
      </c>
      <c r="AO13" s="9">
        <v>1.6950000000000001</v>
      </c>
      <c r="AP13" s="9">
        <v>1.101</v>
      </c>
      <c r="AQ13" s="9">
        <v>2.9079999999999999</v>
      </c>
      <c r="AR13" s="9">
        <v>1.304</v>
      </c>
      <c r="AS13" s="9">
        <v>1.6040000000000001</v>
      </c>
      <c r="AT13" s="9">
        <v>9.3379999999999992</v>
      </c>
      <c r="AU13" s="9">
        <v>1.5189999999999999</v>
      </c>
      <c r="AV13" s="9">
        <v>7.8179999999999996</v>
      </c>
      <c r="AW13" s="9">
        <v>52</v>
      </c>
      <c r="AX13" s="9">
        <v>27.065000000000001</v>
      </c>
      <c r="AY13" s="9">
        <v>77.558000000000007</v>
      </c>
      <c r="AZ13" s="9">
        <v>29.027999999999999</v>
      </c>
      <c r="BA13" s="9">
        <v>10.497</v>
      </c>
      <c r="BB13" s="9">
        <v>18.530999999999999</v>
      </c>
      <c r="BC13" s="9">
        <v>3.246</v>
      </c>
      <c r="BD13" s="9">
        <v>1.9339999999999999</v>
      </c>
      <c r="BE13" s="9">
        <v>1.3120000000000001</v>
      </c>
      <c r="BF13" s="9">
        <v>6.9189999999999996</v>
      </c>
      <c r="BG13" s="9">
        <v>2.4060000000000001</v>
      </c>
      <c r="BH13" s="9">
        <v>4.5129999999999999</v>
      </c>
      <c r="BI13" s="9">
        <v>7.5590000000000002</v>
      </c>
      <c r="BJ13" s="9">
        <v>2.4119999999999999</v>
      </c>
      <c r="BK13" s="9">
        <v>5.1470000000000002</v>
      </c>
      <c r="BL13" s="9">
        <v>11.304</v>
      </c>
      <c r="BM13" s="9">
        <v>3.7450000000000001</v>
      </c>
      <c r="BN13" s="9">
        <v>7.5590000000000002</v>
      </c>
      <c r="BO13" s="9">
        <v>29.055</v>
      </c>
      <c r="BP13" s="9">
        <v>26</v>
      </c>
      <c r="BQ13" s="9">
        <v>30.765999999999998</v>
      </c>
      <c r="BR13" s="9">
        <v>34.939</v>
      </c>
      <c r="BS13" s="9">
        <v>18.585999999999999</v>
      </c>
      <c r="BT13" s="9">
        <v>16.353000000000002</v>
      </c>
      <c r="BU13" s="9">
        <v>3.504</v>
      </c>
      <c r="BV13" s="9">
        <v>1.72</v>
      </c>
      <c r="BW13" s="9">
        <v>1.784</v>
      </c>
      <c r="BX13" s="9">
        <v>6.8650000000000002</v>
      </c>
      <c r="BY13" s="9">
        <v>2.6339999999999999</v>
      </c>
      <c r="BZ13" s="9">
        <v>4.2309999999999999</v>
      </c>
      <c r="CA13" s="9">
        <v>12.988</v>
      </c>
      <c r="CB13" s="9">
        <v>8.7530000000000001</v>
      </c>
      <c r="CC13" s="9">
        <v>4.2359999999999998</v>
      </c>
      <c r="CD13" s="9">
        <v>11.581</v>
      </c>
      <c r="CE13" s="9">
        <v>5.4790000000000001</v>
      </c>
      <c r="CF13" s="9">
        <v>6.1020000000000003</v>
      </c>
      <c r="CG13" s="9">
        <v>26</v>
      </c>
      <c r="CH13" s="9">
        <v>26</v>
      </c>
      <c r="CI13" s="9">
        <v>22.959</v>
      </c>
      <c r="CJ13" s="9">
        <v>38.771999999999998</v>
      </c>
      <c r="CK13" s="9">
        <v>13.17</v>
      </c>
      <c r="CL13" s="9">
        <v>25.602</v>
      </c>
      <c r="CM13" s="9">
        <v>2.73</v>
      </c>
      <c r="CN13" s="9">
        <v>1.5629999999999999</v>
      </c>
      <c r="CO13" s="9">
        <v>1.167</v>
      </c>
      <c r="CP13" s="9">
        <v>4.6589999999999998</v>
      </c>
      <c r="CQ13" s="9">
        <v>1.1299999999999999</v>
      </c>
      <c r="CR13" s="9">
        <v>3.5289999999999999</v>
      </c>
      <c r="CS13" s="9">
        <v>10.583</v>
      </c>
      <c r="CT13" s="9">
        <v>4.984</v>
      </c>
      <c r="CU13" s="9">
        <v>5.5990000000000002</v>
      </c>
      <c r="CV13" s="9">
        <v>20.8</v>
      </c>
      <c r="CW13" s="9">
        <v>5.4939999999999998</v>
      </c>
      <c r="CX13" s="9">
        <v>15.305999999999999</v>
      </c>
      <c r="CY13" s="9">
        <v>52</v>
      </c>
      <c r="CZ13" s="9">
        <v>30</v>
      </c>
      <c r="DA13" s="9">
        <v>52</v>
      </c>
      <c r="DB13" s="9">
        <v>57.45</v>
      </c>
      <c r="DC13" s="9">
        <v>19.257000000000001</v>
      </c>
      <c r="DD13" s="9">
        <v>38.192999999999998</v>
      </c>
      <c r="DE13" s="9">
        <v>5.7290000000000001</v>
      </c>
      <c r="DF13" s="9">
        <v>2.4670000000000001</v>
      </c>
      <c r="DG13" s="9">
        <v>3.2629999999999999</v>
      </c>
      <c r="DH13" s="9">
        <v>10.484</v>
      </c>
      <c r="DI13" s="9">
        <v>4.6950000000000003</v>
      </c>
      <c r="DJ13" s="9">
        <v>5.7889999999999997</v>
      </c>
      <c r="DK13" s="9">
        <v>15.244999999999999</v>
      </c>
      <c r="DL13" s="9">
        <v>5.9619999999999997</v>
      </c>
      <c r="DM13" s="9">
        <v>9.2829999999999995</v>
      </c>
      <c r="DN13" s="9">
        <v>25.991</v>
      </c>
      <c r="DO13" s="9">
        <v>6.133</v>
      </c>
      <c r="DP13" s="9">
        <v>19.859000000000002</v>
      </c>
      <c r="DQ13" s="9">
        <v>42.832000000000001</v>
      </c>
      <c r="DR13" s="9">
        <v>24.574999999999999</v>
      </c>
      <c r="DS13" s="9">
        <v>52</v>
      </c>
      <c r="DT13" s="9">
        <v>19.484999999999999</v>
      </c>
      <c r="DU13" s="9">
        <v>10.388999999999999</v>
      </c>
      <c r="DV13" s="9">
        <v>9.0960000000000001</v>
      </c>
      <c r="DW13" s="9">
        <v>2.93</v>
      </c>
      <c r="DX13" s="9">
        <v>2.0550000000000002</v>
      </c>
      <c r="DY13" s="9">
        <v>0.875</v>
      </c>
      <c r="DZ13" s="9">
        <v>4.3010000000000002</v>
      </c>
      <c r="EA13" s="9">
        <v>1.5660000000000001</v>
      </c>
      <c r="EB13" s="9">
        <v>2.7349999999999999</v>
      </c>
      <c r="EC13" s="9">
        <v>7.5439999999999996</v>
      </c>
      <c r="ED13" s="9">
        <v>4.4790000000000001</v>
      </c>
      <c r="EE13" s="9">
        <v>3.0649999999999999</v>
      </c>
      <c r="EF13" s="9">
        <v>4.7110000000000003</v>
      </c>
      <c r="EG13" s="9">
        <v>2.2890000000000001</v>
      </c>
      <c r="EH13" s="9">
        <v>2.4220000000000002</v>
      </c>
      <c r="EI13" s="9">
        <v>17</v>
      </c>
      <c r="EJ13" s="9">
        <v>15.593999999999999</v>
      </c>
      <c r="EK13" s="9">
        <v>17</v>
      </c>
      <c r="EL13" s="9">
        <v>7.6</v>
      </c>
      <c r="EM13" s="9">
        <v>4.0129999999999999</v>
      </c>
      <c r="EN13" s="9">
        <v>3.5870000000000002</v>
      </c>
      <c r="EO13" s="9">
        <v>0.379</v>
      </c>
      <c r="EP13" s="9">
        <v>0</v>
      </c>
      <c r="EQ13" s="9">
        <v>0.379</v>
      </c>
      <c r="ER13" s="9">
        <v>1.4279999999999999</v>
      </c>
      <c r="ES13" s="9">
        <v>0.94599999999999995</v>
      </c>
      <c r="ET13" s="9">
        <v>0.48199999999999998</v>
      </c>
      <c r="EU13" s="9">
        <v>3.802</v>
      </c>
      <c r="EV13" s="9">
        <v>1.9330000000000001</v>
      </c>
      <c r="EW13" s="9">
        <v>1.8680000000000001</v>
      </c>
      <c r="EX13" s="9">
        <v>1.9910000000000001</v>
      </c>
      <c r="EY13" s="9">
        <v>1.1339999999999999</v>
      </c>
      <c r="EZ13" s="9">
        <v>0.85799999999999998</v>
      </c>
      <c r="FA13" s="9">
        <v>26</v>
      </c>
      <c r="FB13" s="9">
        <v>26</v>
      </c>
      <c r="FC13" s="9">
        <v>22.725999999999999</v>
      </c>
      <c r="FD13" s="9">
        <v>32.759</v>
      </c>
      <c r="FE13" s="9">
        <v>15.327</v>
      </c>
      <c r="FF13" s="9">
        <v>17.431999999999999</v>
      </c>
      <c r="FG13" s="9">
        <v>4.3440000000000003</v>
      </c>
      <c r="FH13" s="9">
        <v>2.633</v>
      </c>
      <c r="FI13" s="9">
        <v>1.7110000000000001</v>
      </c>
      <c r="FJ13" s="9">
        <v>6.2770000000000001</v>
      </c>
      <c r="FK13" s="9">
        <v>4.3369999999999997</v>
      </c>
      <c r="FL13" s="9">
        <v>1.9410000000000001</v>
      </c>
      <c r="FM13" s="9">
        <v>11.577</v>
      </c>
      <c r="FN13" s="9">
        <v>4.9669999999999996</v>
      </c>
      <c r="FO13" s="9">
        <v>6.6109999999999998</v>
      </c>
      <c r="FP13" s="9">
        <v>10.56</v>
      </c>
      <c r="FQ13" s="9">
        <v>3.391</v>
      </c>
      <c r="FR13" s="9">
        <v>7.1689999999999996</v>
      </c>
      <c r="FS13" s="9">
        <v>26</v>
      </c>
      <c r="FT13" s="9">
        <v>13</v>
      </c>
      <c r="FU13" s="9">
        <v>26</v>
      </c>
      <c r="FV13" s="9">
        <v>64.762</v>
      </c>
      <c r="FW13" s="9">
        <v>22.459</v>
      </c>
      <c r="FX13" s="9">
        <v>42.302999999999997</v>
      </c>
      <c r="FY13" s="9">
        <v>5.8769999999999998</v>
      </c>
      <c r="FZ13" s="9">
        <v>3.0710000000000002</v>
      </c>
      <c r="GA13" s="9">
        <v>2.806</v>
      </c>
      <c r="GB13" s="9">
        <v>12.61</v>
      </c>
      <c r="GC13" s="9">
        <v>3.706</v>
      </c>
      <c r="GD13" s="9">
        <v>8.9039999999999999</v>
      </c>
      <c r="GE13" s="9">
        <v>16.936</v>
      </c>
      <c r="GF13" s="9">
        <v>8.8960000000000008</v>
      </c>
      <c r="GG13" s="9">
        <v>8.0410000000000004</v>
      </c>
      <c r="GH13" s="9">
        <v>29.338999999999999</v>
      </c>
      <c r="GI13" s="9">
        <v>6.7859999999999996</v>
      </c>
      <c r="GJ13" s="9">
        <v>22.553000000000001</v>
      </c>
      <c r="GK13" s="9">
        <v>35.270000000000003</v>
      </c>
      <c r="GL13" s="9">
        <v>26</v>
      </c>
      <c r="GM13" s="9">
        <v>52</v>
      </c>
      <c r="GN13" s="9">
        <v>25.786999999999999</v>
      </c>
      <c r="GO13" s="9">
        <v>9.0440000000000005</v>
      </c>
      <c r="GP13" s="9">
        <v>16.742999999999999</v>
      </c>
      <c r="GQ13" s="9">
        <v>1.548</v>
      </c>
      <c r="GR13" s="9">
        <v>0.38</v>
      </c>
      <c r="GS13" s="9">
        <v>1.167</v>
      </c>
      <c r="GT13" s="9">
        <v>1.984</v>
      </c>
      <c r="GU13" s="9">
        <v>0.29399999999999998</v>
      </c>
      <c r="GV13" s="9">
        <v>1.69</v>
      </c>
      <c r="GW13" s="9">
        <v>8.66</v>
      </c>
      <c r="GX13" s="9">
        <v>3.4969999999999999</v>
      </c>
      <c r="GY13" s="9">
        <v>5.1639999999999997</v>
      </c>
      <c r="GZ13" s="9">
        <v>13.595000000000001</v>
      </c>
      <c r="HA13" s="9">
        <v>4.8730000000000002</v>
      </c>
      <c r="HB13" s="9">
        <v>8.7219999999999995</v>
      </c>
      <c r="HC13" s="9">
        <v>52</v>
      </c>
      <c r="HD13" s="9">
        <v>52</v>
      </c>
      <c r="HE13" s="9">
        <v>52</v>
      </c>
      <c r="HF13" s="9">
        <v>23.597999999999999</v>
      </c>
      <c r="HG13" s="9">
        <v>8.7469999999999999</v>
      </c>
      <c r="HH13" s="9">
        <v>14.851000000000001</v>
      </c>
      <c r="HI13" s="9">
        <v>2.6120000000000001</v>
      </c>
      <c r="HJ13" s="9">
        <v>1.248</v>
      </c>
      <c r="HK13" s="9">
        <v>1.3640000000000001</v>
      </c>
      <c r="HL13" s="9">
        <v>3.9750000000000001</v>
      </c>
      <c r="HM13" s="9">
        <v>1.766</v>
      </c>
      <c r="HN13" s="9">
        <v>2.2090000000000001</v>
      </c>
      <c r="HO13" s="9">
        <v>5.8040000000000003</v>
      </c>
      <c r="HP13" s="9">
        <v>1.8</v>
      </c>
      <c r="HQ13" s="9">
        <v>4.0039999999999996</v>
      </c>
      <c r="HR13" s="9">
        <v>11.208</v>
      </c>
      <c r="HS13" s="9">
        <v>3.9340000000000002</v>
      </c>
      <c r="HT13" s="9">
        <v>7.274</v>
      </c>
      <c r="HU13" s="9">
        <v>43</v>
      </c>
      <c r="HV13" s="9">
        <v>42.46</v>
      </c>
      <c r="HW13" s="9">
        <v>43.412999999999997</v>
      </c>
      <c r="HX13" s="9">
        <v>23.103999999999999</v>
      </c>
      <c r="HY13" s="9">
        <v>8.56</v>
      </c>
      <c r="HZ13" s="9">
        <v>14.542999999999999</v>
      </c>
      <c r="IA13" s="9">
        <v>2.6120000000000001</v>
      </c>
      <c r="IB13" s="9">
        <v>1.248</v>
      </c>
      <c r="IC13" s="9">
        <v>1.3640000000000001</v>
      </c>
      <c r="ID13" s="9">
        <v>3.9750000000000001</v>
      </c>
      <c r="IE13" s="9">
        <v>1.766</v>
      </c>
      <c r="IF13" s="9">
        <v>2.2090000000000001</v>
      </c>
      <c r="IG13" s="9">
        <v>5.6550000000000002</v>
      </c>
      <c r="IH13" s="9">
        <v>1.8</v>
      </c>
      <c r="II13" s="9">
        <v>3.855</v>
      </c>
      <c r="IJ13" s="9">
        <v>10.862</v>
      </c>
      <c r="IK13" s="9">
        <v>3.7469999999999999</v>
      </c>
      <c r="IL13" s="9">
        <v>7.1159999999999997</v>
      </c>
      <c r="IM13" s="9">
        <v>43</v>
      </c>
      <c r="IN13" s="9">
        <v>39.828000000000003</v>
      </c>
      <c r="IO13" s="9">
        <v>43.381999999999998</v>
      </c>
      <c r="IP13" s="9">
        <v>8.3640000000000008</v>
      </c>
      <c r="IQ13" s="9">
        <v>3.6539999999999999</v>
      </c>
    </row>
    <row r="14" spans="1:251">
      <c r="A14" s="10">
        <v>43132</v>
      </c>
      <c r="B14" s="9">
        <v>2.2040000000000002</v>
      </c>
      <c r="C14" s="9">
        <v>2.9049999999999998</v>
      </c>
      <c r="D14" s="9">
        <v>8.3949999999999996</v>
      </c>
      <c r="E14" s="9">
        <v>4.5650000000000004</v>
      </c>
      <c r="F14" s="9">
        <v>3.83</v>
      </c>
      <c r="G14" s="9">
        <v>16.388999999999999</v>
      </c>
      <c r="H14" s="9">
        <v>6.2290000000000001</v>
      </c>
      <c r="I14" s="9">
        <v>10.16</v>
      </c>
      <c r="J14" s="9">
        <v>24.698</v>
      </c>
      <c r="K14" s="9">
        <v>8.8119999999999994</v>
      </c>
      <c r="L14" s="9">
        <v>15.885999999999999</v>
      </c>
      <c r="M14" s="9">
        <v>47</v>
      </c>
      <c r="N14" s="9">
        <v>40</v>
      </c>
      <c r="O14" s="9">
        <v>50.003</v>
      </c>
      <c r="P14" s="9">
        <v>40.121000000000002</v>
      </c>
      <c r="Q14" s="9">
        <v>12.891</v>
      </c>
      <c r="R14" s="9">
        <v>27.23</v>
      </c>
      <c r="S14" s="9">
        <v>4.6130000000000004</v>
      </c>
      <c r="T14" s="9">
        <v>0.89100000000000001</v>
      </c>
      <c r="U14" s="9">
        <v>3.722</v>
      </c>
      <c r="V14" s="9">
        <v>7.1909999999999998</v>
      </c>
      <c r="W14" s="9">
        <v>3.1360000000000001</v>
      </c>
      <c r="X14" s="9">
        <v>4.0549999999999997</v>
      </c>
      <c r="Y14" s="9">
        <v>9.6270000000000007</v>
      </c>
      <c r="Z14" s="9">
        <v>2.5449999999999999</v>
      </c>
      <c r="AA14" s="9">
        <v>7.0819999999999999</v>
      </c>
      <c r="AB14" s="9">
        <v>18.690000000000001</v>
      </c>
      <c r="AC14" s="9">
        <v>6.319</v>
      </c>
      <c r="AD14" s="9">
        <v>12.372</v>
      </c>
      <c r="AE14" s="9">
        <v>39.523000000000003</v>
      </c>
      <c r="AF14" s="9">
        <v>48.677999999999997</v>
      </c>
      <c r="AG14" s="9">
        <v>36.848999999999997</v>
      </c>
      <c r="AH14" s="9">
        <v>18.79</v>
      </c>
      <c r="AI14" s="9">
        <v>4.7969999999999997</v>
      </c>
      <c r="AJ14" s="9">
        <v>13.993</v>
      </c>
      <c r="AK14" s="9">
        <v>2.778</v>
      </c>
      <c r="AL14" s="9">
        <v>0.45700000000000002</v>
      </c>
      <c r="AM14" s="9">
        <v>2.3210000000000002</v>
      </c>
      <c r="AN14" s="9">
        <v>2</v>
      </c>
      <c r="AO14" s="9">
        <v>1.5509999999999999</v>
      </c>
      <c r="AP14" s="9">
        <v>0.44900000000000001</v>
      </c>
      <c r="AQ14" s="9">
        <v>2.9660000000000002</v>
      </c>
      <c r="AR14" s="9">
        <v>0.20399999999999999</v>
      </c>
      <c r="AS14" s="9">
        <v>2.762</v>
      </c>
      <c r="AT14" s="9">
        <v>11.045999999999999</v>
      </c>
      <c r="AU14" s="9">
        <v>2.585</v>
      </c>
      <c r="AV14" s="9">
        <v>8.4610000000000003</v>
      </c>
      <c r="AW14" s="9">
        <v>52</v>
      </c>
      <c r="AX14" s="9">
        <v>47.314999999999998</v>
      </c>
      <c r="AY14" s="9">
        <v>52</v>
      </c>
      <c r="AZ14" s="9">
        <v>27.399000000000001</v>
      </c>
      <c r="BA14" s="9">
        <v>10.624000000000001</v>
      </c>
      <c r="BB14" s="9">
        <v>16.774999999999999</v>
      </c>
      <c r="BC14" s="9">
        <v>2.0569999999999999</v>
      </c>
      <c r="BD14" s="9">
        <v>0.79500000000000004</v>
      </c>
      <c r="BE14" s="9">
        <v>1.262</v>
      </c>
      <c r="BF14" s="9">
        <v>3.9009999999999998</v>
      </c>
      <c r="BG14" s="9">
        <v>2.7320000000000002</v>
      </c>
      <c r="BH14" s="9">
        <v>1.169</v>
      </c>
      <c r="BI14" s="9">
        <v>7.3789999999999996</v>
      </c>
      <c r="BJ14" s="9">
        <v>2.66</v>
      </c>
      <c r="BK14" s="9">
        <v>4.718</v>
      </c>
      <c r="BL14" s="9">
        <v>14.061</v>
      </c>
      <c r="BM14" s="9">
        <v>4.4359999999999999</v>
      </c>
      <c r="BN14" s="9">
        <v>9.625</v>
      </c>
      <c r="BO14" s="9">
        <v>52</v>
      </c>
      <c r="BP14" s="9">
        <v>34</v>
      </c>
      <c r="BQ14" s="9">
        <v>52</v>
      </c>
      <c r="BR14" s="9">
        <v>27.192</v>
      </c>
      <c r="BS14" s="9">
        <v>11.186</v>
      </c>
      <c r="BT14" s="9">
        <v>16.006</v>
      </c>
      <c r="BU14" s="9">
        <v>3.052</v>
      </c>
      <c r="BV14" s="9">
        <v>1.409</v>
      </c>
      <c r="BW14" s="9">
        <v>1.643</v>
      </c>
      <c r="BX14" s="9">
        <v>4.4930000000000003</v>
      </c>
      <c r="BY14" s="9">
        <v>1.8320000000000001</v>
      </c>
      <c r="BZ14" s="9">
        <v>2.661</v>
      </c>
      <c r="CA14" s="9">
        <v>9.01</v>
      </c>
      <c r="CB14" s="9">
        <v>3.569</v>
      </c>
      <c r="CC14" s="9">
        <v>5.4409999999999998</v>
      </c>
      <c r="CD14" s="9">
        <v>10.637</v>
      </c>
      <c r="CE14" s="9">
        <v>4.3760000000000003</v>
      </c>
      <c r="CF14" s="9">
        <v>6.2610000000000001</v>
      </c>
      <c r="CG14" s="9">
        <v>43.787999999999997</v>
      </c>
      <c r="CH14" s="9">
        <v>41.664000000000001</v>
      </c>
      <c r="CI14" s="9">
        <v>47</v>
      </c>
      <c r="CJ14" s="9">
        <v>36.375999999999998</v>
      </c>
      <c r="CK14" s="9">
        <v>10.478</v>
      </c>
      <c r="CL14" s="9">
        <v>25.899000000000001</v>
      </c>
      <c r="CM14" s="9">
        <v>3.8010000000000002</v>
      </c>
      <c r="CN14" s="9">
        <v>0.47099999999999997</v>
      </c>
      <c r="CO14" s="9">
        <v>3.33</v>
      </c>
      <c r="CP14" s="9">
        <v>4.6760000000000002</v>
      </c>
      <c r="CQ14" s="9">
        <v>2.0099999999999998</v>
      </c>
      <c r="CR14" s="9">
        <v>2.6659999999999999</v>
      </c>
      <c r="CS14" s="9">
        <v>11.061</v>
      </c>
      <c r="CT14" s="9">
        <v>3.2989999999999999</v>
      </c>
      <c r="CU14" s="9">
        <v>7.7619999999999996</v>
      </c>
      <c r="CV14" s="9">
        <v>16.838999999999999</v>
      </c>
      <c r="CW14" s="9">
        <v>4.6980000000000004</v>
      </c>
      <c r="CX14" s="9">
        <v>12.141</v>
      </c>
      <c r="CY14" s="9">
        <v>40</v>
      </c>
      <c r="CZ14" s="9">
        <v>41.418999999999997</v>
      </c>
      <c r="DA14" s="9">
        <v>40.779000000000003</v>
      </c>
      <c r="DB14" s="9">
        <v>50.843000000000004</v>
      </c>
      <c r="DC14" s="9">
        <v>19.218</v>
      </c>
      <c r="DD14" s="9">
        <v>31.625</v>
      </c>
      <c r="DE14" s="9">
        <v>5.2030000000000003</v>
      </c>
      <c r="DF14" s="9">
        <v>2.33</v>
      </c>
      <c r="DG14" s="9">
        <v>2.8740000000000001</v>
      </c>
      <c r="DH14" s="9">
        <v>10.259</v>
      </c>
      <c r="DI14" s="9">
        <v>5.8369999999999997</v>
      </c>
      <c r="DJ14" s="9">
        <v>4.4219999999999997</v>
      </c>
      <c r="DK14" s="9">
        <v>10.858000000000001</v>
      </c>
      <c r="DL14" s="9">
        <v>3.488</v>
      </c>
      <c r="DM14" s="9">
        <v>7.37</v>
      </c>
      <c r="DN14" s="9">
        <v>24.521999999999998</v>
      </c>
      <c r="DO14" s="9">
        <v>7.5629999999999997</v>
      </c>
      <c r="DP14" s="9">
        <v>16.959</v>
      </c>
      <c r="DQ14" s="9">
        <v>35.796999999999997</v>
      </c>
      <c r="DR14" s="9">
        <v>30</v>
      </c>
      <c r="DS14" s="9">
        <v>52</v>
      </c>
      <c r="DT14" s="9">
        <v>19.713000000000001</v>
      </c>
      <c r="DU14" s="9">
        <v>7.8639999999999999</v>
      </c>
      <c r="DV14" s="9">
        <v>11.849</v>
      </c>
      <c r="DW14" s="9">
        <v>2.552</v>
      </c>
      <c r="DX14" s="9">
        <v>0.33500000000000002</v>
      </c>
      <c r="DY14" s="9">
        <v>2.2170000000000001</v>
      </c>
      <c r="DZ14" s="9">
        <v>2.0760000000000001</v>
      </c>
      <c r="EA14" s="9">
        <v>1.405</v>
      </c>
      <c r="EB14" s="9">
        <v>0.67100000000000004</v>
      </c>
      <c r="EC14" s="9">
        <v>4.5359999999999996</v>
      </c>
      <c r="ED14" s="9">
        <v>0.94499999999999995</v>
      </c>
      <c r="EE14" s="9">
        <v>3.5910000000000002</v>
      </c>
      <c r="EF14" s="9">
        <v>10.548999999999999</v>
      </c>
      <c r="EG14" s="9">
        <v>5.1790000000000003</v>
      </c>
      <c r="EH14" s="9">
        <v>5.37</v>
      </c>
      <c r="EI14" s="9">
        <v>52</v>
      </c>
      <c r="EJ14" s="9">
        <v>55</v>
      </c>
      <c r="EK14" s="9">
        <v>49.07</v>
      </c>
      <c r="EL14" s="9">
        <v>6.569</v>
      </c>
      <c r="EM14" s="9">
        <v>1.9379999999999999</v>
      </c>
      <c r="EN14" s="9">
        <v>4.6310000000000002</v>
      </c>
      <c r="EO14" s="9">
        <v>0.94399999999999995</v>
      </c>
      <c r="EP14" s="9">
        <v>0.41599999999999998</v>
      </c>
      <c r="EQ14" s="9">
        <v>0.52800000000000002</v>
      </c>
      <c r="ER14" s="9">
        <v>0.57499999999999996</v>
      </c>
      <c r="ES14" s="9">
        <v>0</v>
      </c>
      <c r="ET14" s="9">
        <v>0.57499999999999996</v>
      </c>
      <c r="EU14" s="9">
        <v>2.5270000000000001</v>
      </c>
      <c r="EV14" s="9">
        <v>1.2470000000000001</v>
      </c>
      <c r="EW14" s="9">
        <v>1.28</v>
      </c>
      <c r="EX14" s="9">
        <v>2.5249999999999999</v>
      </c>
      <c r="EY14" s="9">
        <v>0.27600000000000002</v>
      </c>
      <c r="EZ14" s="9">
        <v>2.2490000000000001</v>
      </c>
      <c r="FA14" s="9">
        <v>41.965000000000003</v>
      </c>
      <c r="FB14" s="9">
        <v>42.45</v>
      </c>
      <c r="FC14" s="9">
        <v>43.228000000000002</v>
      </c>
      <c r="FD14" s="9">
        <v>35.694000000000003</v>
      </c>
      <c r="FE14" s="9">
        <v>14.920999999999999</v>
      </c>
      <c r="FF14" s="9">
        <v>20.773</v>
      </c>
      <c r="FG14" s="9">
        <v>1.294</v>
      </c>
      <c r="FH14" s="9">
        <v>0.77500000000000002</v>
      </c>
      <c r="FI14" s="9">
        <v>0.52</v>
      </c>
      <c r="FJ14" s="9">
        <v>6.5359999999999996</v>
      </c>
      <c r="FK14" s="9">
        <v>3.7189999999999999</v>
      </c>
      <c r="FL14" s="9">
        <v>2.8180000000000001</v>
      </c>
      <c r="FM14" s="9">
        <v>11.725</v>
      </c>
      <c r="FN14" s="9">
        <v>4.0679999999999996</v>
      </c>
      <c r="FO14" s="9">
        <v>7.6580000000000004</v>
      </c>
      <c r="FP14" s="9">
        <v>16.138000000000002</v>
      </c>
      <c r="FQ14" s="9">
        <v>6.3609999999999998</v>
      </c>
      <c r="FR14" s="9">
        <v>9.7780000000000005</v>
      </c>
      <c r="FS14" s="9">
        <v>42.481000000000002</v>
      </c>
      <c r="FT14" s="9">
        <v>34</v>
      </c>
      <c r="FU14" s="9">
        <v>49.572000000000003</v>
      </c>
      <c r="FV14" s="9">
        <v>54.859000000000002</v>
      </c>
      <c r="FW14" s="9">
        <v>16.295999999999999</v>
      </c>
      <c r="FX14" s="9">
        <v>38.563000000000002</v>
      </c>
      <c r="FY14" s="9">
        <v>8.3800000000000008</v>
      </c>
      <c r="FZ14" s="9">
        <v>1.9710000000000001</v>
      </c>
      <c r="GA14" s="9">
        <v>6.41</v>
      </c>
      <c r="GB14" s="9">
        <v>9.3030000000000008</v>
      </c>
      <c r="GC14" s="9">
        <v>4.3499999999999996</v>
      </c>
      <c r="GD14" s="9">
        <v>4.9530000000000003</v>
      </c>
      <c r="GE14" s="9">
        <v>12.236000000000001</v>
      </c>
      <c r="GF14" s="9">
        <v>2.9630000000000001</v>
      </c>
      <c r="GG14" s="9">
        <v>9.2729999999999997</v>
      </c>
      <c r="GH14" s="9">
        <v>24.939</v>
      </c>
      <c r="GI14" s="9">
        <v>7.0129999999999999</v>
      </c>
      <c r="GJ14" s="9">
        <v>17.927</v>
      </c>
      <c r="GK14" s="9">
        <v>34</v>
      </c>
      <c r="GL14" s="9">
        <v>37.956000000000003</v>
      </c>
      <c r="GM14" s="9">
        <v>34</v>
      </c>
      <c r="GN14" s="9">
        <v>22.948</v>
      </c>
      <c r="GO14" s="9">
        <v>8.2799999999999994</v>
      </c>
      <c r="GP14" s="9">
        <v>14.669</v>
      </c>
      <c r="GQ14" s="9">
        <v>2.8250000000000002</v>
      </c>
      <c r="GR14" s="9">
        <v>0.80600000000000005</v>
      </c>
      <c r="GS14" s="9">
        <v>2.0190000000000001</v>
      </c>
      <c r="GT14" s="9">
        <v>1.746</v>
      </c>
      <c r="GU14" s="9">
        <v>1.1830000000000001</v>
      </c>
      <c r="GV14" s="9">
        <v>0.56299999999999994</v>
      </c>
      <c r="GW14" s="9">
        <v>5.0199999999999996</v>
      </c>
      <c r="GX14" s="9">
        <v>1.9470000000000001</v>
      </c>
      <c r="GY14" s="9">
        <v>3.0720000000000001</v>
      </c>
      <c r="GZ14" s="9">
        <v>13.356999999999999</v>
      </c>
      <c r="HA14" s="9">
        <v>4.343</v>
      </c>
      <c r="HB14" s="9">
        <v>9.0139999999999993</v>
      </c>
      <c r="HC14" s="9">
        <v>52</v>
      </c>
      <c r="HD14" s="9">
        <v>52</v>
      </c>
      <c r="HE14" s="9">
        <v>52</v>
      </c>
      <c r="HF14" s="9">
        <v>26.478999999999999</v>
      </c>
      <c r="HG14" s="9">
        <v>9.452</v>
      </c>
      <c r="HH14" s="9">
        <v>17.027999999999999</v>
      </c>
      <c r="HI14" s="9">
        <v>1.716</v>
      </c>
      <c r="HJ14" s="9">
        <v>1.123</v>
      </c>
      <c r="HK14" s="9">
        <v>0.59399999999999997</v>
      </c>
      <c r="HL14" s="9">
        <v>4.242</v>
      </c>
      <c r="HM14" s="9">
        <v>1.637</v>
      </c>
      <c r="HN14" s="9">
        <v>2.6040000000000001</v>
      </c>
      <c r="HO14" s="9">
        <v>6.5659999999999998</v>
      </c>
      <c r="HP14" s="9">
        <v>2.302</v>
      </c>
      <c r="HQ14" s="9">
        <v>4.2640000000000002</v>
      </c>
      <c r="HR14" s="9">
        <v>13.955</v>
      </c>
      <c r="HS14" s="9">
        <v>4.3899999999999997</v>
      </c>
      <c r="HT14" s="9">
        <v>9.5649999999999995</v>
      </c>
      <c r="HU14" s="9">
        <v>52</v>
      </c>
      <c r="HV14" s="9">
        <v>47</v>
      </c>
      <c r="HW14" s="9">
        <v>52</v>
      </c>
      <c r="HX14" s="9">
        <v>25.716999999999999</v>
      </c>
      <c r="HY14" s="9">
        <v>9.1020000000000003</v>
      </c>
      <c r="HZ14" s="9">
        <v>16.614999999999998</v>
      </c>
      <c r="IA14" s="9">
        <v>1.6279999999999999</v>
      </c>
      <c r="IB14" s="9">
        <v>1.123</v>
      </c>
      <c r="IC14" s="9">
        <v>0.50600000000000001</v>
      </c>
      <c r="ID14" s="9">
        <v>4.242</v>
      </c>
      <c r="IE14" s="9">
        <v>1.637</v>
      </c>
      <c r="IF14" s="9">
        <v>2.6040000000000001</v>
      </c>
      <c r="IG14" s="9">
        <v>6.3490000000000002</v>
      </c>
      <c r="IH14" s="9">
        <v>2.0840000000000001</v>
      </c>
      <c r="II14" s="9">
        <v>4.2640000000000002</v>
      </c>
      <c r="IJ14" s="9">
        <v>13.497999999999999</v>
      </c>
      <c r="IK14" s="9">
        <v>4.258</v>
      </c>
      <c r="IL14" s="9">
        <v>9.2409999999999997</v>
      </c>
      <c r="IM14" s="9">
        <v>52</v>
      </c>
      <c r="IN14" s="9">
        <v>46.353999999999999</v>
      </c>
      <c r="IO14" s="9">
        <v>52</v>
      </c>
      <c r="IP14" s="9">
        <v>7.7880000000000003</v>
      </c>
      <c r="IQ14" s="9">
        <v>3.3650000000000002</v>
      </c>
    </row>
    <row r="15" spans="1:251">
      <c r="A15" s="10">
        <v>43497</v>
      </c>
      <c r="B15" s="9">
        <v>2.5139999999999998</v>
      </c>
      <c r="C15" s="9">
        <v>3.306</v>
      </c>
      <c r="D15" s="9">
        <v>9.9489999999999998</v>
      </c>
      <c r="E15" s="9">
        <v>4.87</v>
      </c>
      <c r="F15" s="9">
        <v>5.0780000000000003</v>
      </c>
      <c r="G15" s="9">
        <v>15.010999999999999</v>
      </c>
      <c r="H15" s="9">
        <v>5.907</v>
      </c>
      <c r="I15" s="9">
        <v>9.1039999999999992</v>
      </c>
      <c r="J15" s="9">
        <v>29.849</v>
      </c>
      <c r="K15" s="9">
        <v>12.66</v>
      </c>
      <c r="L15" s="9">
        <v>17.189</v>
      </c>
      <c r="M15" s="9">
        <v>51</v>
      </c>
      <c r="N15" s="9">
        <v>51</v>
      </c>
      <c r="O15" s="9">
        <v>51.295000000000002</v>
      </c>
      <c r="P15" s="9">
        <v>32.042999999999999</v>
      </c>
      <c r="Q15" s="9">
        <v>8.3049999999999997</v>
      </c>
      <c r="R15" s="9">
        <v>23.738</v>
      </c>
      <c r="S15" s="9">
        <v>5.0119999999999996</v>
      </c>
      <c r="T15" s="9">
        <v>1.125</v>
      </c>
      <c r="U15" s="9">
        <v>3.8879999999999999</v>
      </c>
      <c r="V15" s="9">
        <v>5.59</v>
      </c>
      <c r="W15" s="9">
        <v>0.30099999999999999</v>
      </c>
      <c r="X15" s="9">
        <v>5.29</v>
      </c>
      <c r="Y15" s="9">
        <v>8.6649999999999991</v>
      </c>
      <c r="Z15" s="9">
        <v>3.371</v>
      </c>
      <c r="AA15" s="9">
        <v>5.2930000000000001</v>
      </c>
      <c r="AB15" s="9">
        <v>12.776</v>
      </c>
      <c r="AC15" s="9">
        <v>3.5089999999999999</v>
      </c>
      <c r="AD15" s="9">
        <v>9.2669999999999995</v>
      </c>
      <c r="AE15" s="9">
        <v>33.575000000000003</v>
      </c>
      <c r="AF15" s="9">
        <v>39.304000000000002</v>
      </c>
      <c r="AG15" s="9">
        <v>28.428999999999998</v>
      </c>
      <c r="AH15" s="9">
        <v>18.434000000000001</v>
      </c>
      <c r="AI15" s="9">
        <v>4.4630000000000001</v>
      </c>
      <c r="AJ15" s="9">
        <v>13.971</v>
      </c>
      <c r="AK15" s="9">
        <v>2.633</v>
      </c>
      <c r="AL15" s="9">
        <v>0.29699999999999999</v>
      </c>
      <c r="AM15" s="9">
        <v>2.3359999999999999</v>
      </c>
      <c r="AN15" s="9">
        <v>3.6070000000000002</v>
      </c>
      <c r="AO15" s="9">
        <v>0.9</v>
      </c>
      <c r="AP15" s="9">
        <v>2.7069999999999999</v>
      </c>
      <c r="AQ15" s="9">
        <v>3.617</v>
      </c>
      <c r="AR15" s="9">
        <v>0.41</v>
      </c>
      <c r="AS15" s="9">
        <v>3.2080000000000002</v>
      </c>
      <c r="AT15" s="9">
        <v>8.5760000000000005</v>
      </c>
      <c r="AU15" s="9">
        <v>2.8559999999999999</v>
      </c>
      <c r="AV15" s="9">
        <v>5.72</v>
      </c>
      <c r="AW15" s="9">
        <v>26</v>
      </c>
      <c r="AX15" s="9">
        <v>114.16200000000001</v>
      </c>
      <c r="AY15" s="9">
        <v>26</v>
      </c>
      <c r="AZ15" s="9">
        <v>32.709000000000003</v>
      </c>
      <c r="BA15" s="9">
        <v>9.9730000000000008</v>
      </c>
      <c r="BB15" s="9">
        <v>22.734999999999999</v>
      </c>
      <c r="BC15" s="9">
        <v>3.0609999999999999</v>
      </c>
      <c r="BD15" s="9">
        <v>0.82199999999999995</v>
      </c>
      <c r="BE15" s="9">
        <v>2.2389999999999999</v>
      </c>
      <c r="BF15" s="9">
        <v>5.3769999999999998</v>
      </c>
      <c r="BG15" s="9">
        <v>0.77600000000000002</v>
      </c>
      <c r="BH15" s="9">
        <v>4.601</v>
      </c>
      <c r="BI15" s="9">
        <v>9.2040000000000006</v>
      </c>
      <c r="BJ15" s="9">
        <v>2.4449999999999998</v>
      </c>
      <c r="BK15" s="9">
        <v>6.7590000000000003</v>
      </c>
      <c r="BL15" s="9">
        <v>15.067</v>
      </c>
      <c r="BM15" s="9">
        <v>5.93</v>
      </c>
      <c r="BN15" s="9">
        <v>9.1370000000000005</v>
      </c>
      <c r="BO15" s="9">
        <v>49.603000000000002</v>
      </c>
      <c r="BP15" s="9">
        <v>84.593000000000004</v>
      </c>
      <c r="BQ15" s="9">
        <v>35.078000000000003</v>
      </c>
      <c r="BR15" s="9">
        <v>27.92</v>
      </c>
      <c r="BS15" s="9">
        <v>15.978999999999999</v>
      </c>
      <c r="BT15" s="9">
        <v>11.942</v>
      </c>
      <c r="BU15" s="9">
        <v>2.7589999999999999</v>
      </c>
      <c r="BV15" s="9">
        <v>1.6919999999999999</v>
      </c>
      <c r="BW15" s="9">
        <v>1.0669999999999999</v>
      </c>
      <c r="BX15" s="9">
        <v>4.5720000000000001</v>
      </c>
      <c r="BY15" s="9">
        <v>4.0940000000000003</v>
      </c>
      <c r="BZ15" s="9">
        <v>0.47799999999999998</v>
      </c>
      <c r="CA15" s="9">
        <v>5.8070000000000004</v>
      </c>
      <c r="CB15" s="9">
        <v>3.4620000000000002</v>
      </c>
      <c r="CC15" s="9">
        <v>2.3450000000000002</v>
      </c>
      <c r="CD15" s="9">
        <v>14.782999999999999</v>
      </c>
      <c r="CE15" s="9">
        <v>6.7309999999999999</v>
      </c>
      <c r="CF15" s="9">
        <v>8.0519999999999996</v>
      </c>
      <c r="CG15" s="9">
        <v>52</v>
      </c>
      <c r="CH15" s="9">
        <v>34.270000000000003</v>
      </c>
      <c r="CI15" s="9">
        <v>80.391000000000005</v>
      </c>
      <c r="CJ15" s="9">
        <v>36.691000000000003</v>
      </c>
      <c r="CK15" s="9">
        <v>11.257999999999999</v>
      </c>
      <c r="CL15" s="9">
        <v>25.433</v>
      </c>
      <c r="CM15" s="9">
        <v>4.2809999999999997</v>
      </c>
      <c r="CN15" s="9">
        <v>1.593</v>
      </c>
      <c r="CO15" s="9">
        <v>2.6880000000000002</v>
      </c>
      <c r="CP15" s="9">
        <v>7.5339999999999998</v>
      </c>
      <c r="CQ15" s="9">
        <v>1.0529999999999999</v>
      </c>
      <c r="CR15" s="9">
        <v>6.4809999999999999</v>
      </c>
      <c r="CS15" s="9">
        <v>9.907</v>
      </c>
      <c r="CT15" s="9">
        <v>2.99</v>
      </c>
      <c r="CU15" s="9">
        <v>6.9169999999999998</v>
      </c>
      <c r="CV15" s="9">
        <v>14.968</v>
      </c>
      <c r="CW15" s="9">
        <v>5.6210000000000004</v>
      </c>
      <c r="CX15" s="9">
        <v>9.3469999999999995</v>
      </c>
      <c r="CY15" s="9">
        <v>30.067</v>
      </c>
      <c r="CZ15" s="9">
        <v>51.552999999999997</v>
      </c>
      <c r="DA15" s="9">
        <v>26</v>
      </c>
      <c r="DB15" s="9">
        <v>48.786000000000001</v>
      </c>
      <c r="DC15" s="9">
        <v>16.164999999999999</v>
      </c>
      <c r="DD15" s="9">
        <v>32.621000000000002</v>
      </c>
      <c r="DE15" s="9">
        <v>7.5490000000000004</v>
      </c>
      <c r="DF15" s="9">
        <v>1.5389999999999999</v>
      </c>
      <c r="DG15" s="9">
        <v>6.01</v>
      </c>
      <c r="DH15" s="9">
        <v>6.101</v>
      </c>
      <c r="DI15" s="9">
        <v>1.488</v>
      </c>
      <c r="DJ15" s="9">
        <v>4.6139999999999999</v>
      </c>
      <c r="DK15" s="9">
        <v>10.907999999999999</v>
      </c>
      <c r="DL15" s="9">
        <v>4.4029999999999996</v>
      </c>
      <c r="DM15" s="9">
        <v>6.5049999999999999</v>
      </c>
      <c r="DN15" s="9">
        <v>24.227</v>
      </c>
      <c r="DO15" s="9">
        <v>8.7349999999999994</v>
      </c>
      <c r="DP15" s="9">
        <v>15.492000000000001</v>
      </c>
      <c r="DQ15" s="9">
        <v>51.256999999999998</v>
      </c>
      <c r="DR15" s="9">
        <v>52</v>
      </c>
      <c r="DS15" s="9">
        <v>50.066000000000003</v>
      </c>
      <c r="DT15" s="9">
        <v>20.22</v>
      </c>
      <c r="DU15" s="9">
        <v>7.5410000000000004</v>
      </c>
      <c r="DV15" s="9">
        <v>12.678000000000001</v>
      </c>
      <c r="DW15" s="9">
        <v>0.83099999999999996</v>
      </c>
      <c r="DX15" s="9">
        <v>0</v>
      </c>
      <c r="DY15" s="9">
        <v>0.83099999999999996</v>
      </c>
      <c r="DZ15" s="9">
        <v>4.4829999999999997</v>
      </c>
      <c r="EA15" s="9">
        <v>2.5030000000000001</v>
      </c>
      <c r="EB15" s="9">
        <v>1.98</v>
      </c>
      <c r="EC15" s="9">
        <v>4.9459999999999997</v>
      </c>
      <c r="ED15" s="9">
        <v>1.615</v>
      </c>
      <c r="EE15" s="9">
        <v>3.331</v>
      </c>
      <c r="EF15" s="9">
        <v>9.9600000000000009</v>
      </c>
      <c r="EG15" s="9">
        <v>3.4239999999999999</v>
      </c>
      <c r="EH15" s="9">
        <v>6.5359999999999996</v>
      </c>
      <c r="EI15" s="9">
        <v>51.174999999999997</v>
      </c>
      <c r="EJ15" s="9">
        <v>47.697000000000003</v>
      </c>
      <c r="EK15" s="9">
        <v>52</v>
      </c>
      <c r="EL15" s="9">
        <v>5.4089999999999998</v>
      </c>
      <c r="EM15" s="9">
        <v>3.7559999999999998</v>
      </c>
      <c r="EN15" s="9">
        <v>1.653</v>
      </c>
      <c r="EO15" s="9">
        <v>0.80400000000000005</v>
      </c>
      <c r="EP15" s="9">
        <v>0.80400000000000005</v>
      </c>
      <c r="EQ15" s="9">
        <v>0</v>
      </c>
      <c r="ER15" s="9">
        <v>1.0269999999999999</v>
      </c>
      <c r="ES15" s="9">
        <v>1.0269999999999999</v>
      </c>
      <c r="ET15" s="9">
        <v>0</v>
      </c>
      <c r="EU15" s="9">
        <v>1.5309999999999999</v>
      </c>
      <c r="EV15" s="9">
        <v>0.67900000000000005</v>
      </c>
      <c r="EW15" s="9">
        <v>0.85199999999999998</v>
      </c>
      <c r="EX15" s="9">
        <v>2.0459999999999998</v>
      </c>
      <c r="EY15" s="9">
        <v>1.2450000000000001</v>
      </c>
      <c r="EZ15" s="9">
        <v>0.80100000000000005</v>
      </c>
      <c r="FA15" s="9">
        <v>31.692</v>
      </c>
      <c r="FB15" s="9">
        <v>18.901</v>
      </c>
      <c r="FC15" s="9">
        <v>75.343000000000004</v>
      </c>
      <c r="FD15" s="9">
        <v>26.157</v>
      </c>
      <c r="FE15" s="9">
        <v>10.166</v>
      </c>
      <c r="FF15" s="9">
        <v>15.991</v>
      </c>
      <c r="FG15" s="9">
        <v>4.3730000000000002</v>
      </c>
      <c r="FH15" s="9">
        <v>1.788</v>
      </c>
      <c r="FI15" s="9">
        <v>2.585</v>
      </c>
      <c r="FJ15" s="9">
        <v>4.24</v>
      </c>
      <c r="FK15" s="9">
        <v>1.927</v>
      </c>
      <c r="FL15" s="9">
        <v>2.3119999999999998</v>
      </c>
      <c r="FM15" s="9">
        <v>4.3849999999999998</v>
      </c>
      <c r="FN15" s="9">
        <v>1.54</v>
      </c>
      <c r="FO15" s="9">
        <v>2.8450000000000002</v>
      </c>
      <c r="FP15" s="9">
        <v>13.159000000000001</v>
      </c>
      <c r="FQ15" s="9">
        <v>4.91</v>
      </c>
      <c r="FR15" s="9">
        <v>8.2490000000000006</v>
      </c>
      <c r="FS15" s="9">
        <v>51.680999999999997</v>
      </c>
      <c r="FT15" s="9">
        <v>39.56</v>
      </c>
      <c r="FU15" s="9">
        <v>52</v>
      </c>
      <c r="FV15" s="9">
        <v>57.962000000000003</v>
      </c>
      <c r="FW15" s="9">
        <v>20.414999999999999</v>
      </c>
      <c r="FX15" s="9">
        <v>37.546999999999997</v>
      </c>
      <c r="FY15" s="9">
        <v>6.226</v>
      </c>
      <c r="FZ15" s="9">
        <v>1.1759999999999999</v>
      </c>
      <c r="GA15" s="9">
        <v>5.05</v>
      </c>
      <c r="GB15" s="9">
        <v>10.544</v>
      </c>
      <c r="GC15" s="9">
        <v>3.4319999999999999</v>
      </c>
      <c r="GD15" s="9">
        <v>7.1120000000000001</v>
      </c>
      <c r="GE15" s="9">
        <v>16.431000000000001</v>
      </c>
      <c r="GF15" s="9">
        <v>6.1680000000000001</v>
      </c>
      <c r="GG15" s="9">
        <v>10.263</v>
      </c>
      <c r="GH15" s="9">
        <v>24.760999999999999</v>
      </c>
      <c r="GI15" s="9">
        <v>9.6379999999999999</v>
      </c>
      <c r="GJ15" s="9">
        <v>15.122</v>
      </c>
      <c r="GK15" s="9">
        <v>38.103000000000002</v>
      </c>
      <c r="GL15" s="9">
        <v>51</v>
      </c>
      <c r="GM15" s="9">
        <v>29.786999999999999</v>
      </c>
      <c r="GN15" s="9">
        <v>26.986999999999998</v>
      </c>
      <c r="GO15" s="9">
        <v>8.14</v>
      </c>
      <c r="GP15" s="9">
        <v>18.847000000000001</v>
      </c>
      <c r="GQ15" s="9">
        <v>2.8660000000000001</v>
      </c>
      <c r="GR15" s="9">
        <v>0.97199999999999998</v>
      </c>
      <c r="GS15" s="9">
        <v>1.895</v>
      </c>
      <c r="GT15" s="9">
        <v>4.3620000000000001</v>
      </c>
      <c r="GU15" s="9">
        <v>0.71199999999999997</v>
      </c>
      <c r="GV15" s="9">
        <v>3.6509999999999998</v>
      </c>
      <c r="GW15" s="9">
        <v>6.476</v>
      </c>
      <c r="GX15" s="9">
        <v>1.98</v>
      </c>
      <c r="GY15" s="9">
        <v>4.4960000000000004</v>
      </c>
      <c r="GZ15" s="9">
        <v>13.282</v>
      </c>
      <c r="HA15" s="9">
        <v>4.4770000000000003</v>
      </c>
      <c r="HB15" s="9">
        <v>8.8059999999999992</v>
      </c>
      <c r="HC15" s="9">
        <v>51.110999999999997</v>
      </c>
      <c r="HD15" s="9">
        <v>52</v>
      </c>
      <c r="HE15" s="9">
        <v>39.076000000000001</v>
      </c>
      <c r="HF15" s="9">
        <v>25.666</v>
      </c>
      <c r="HG15" s="9">
        <v>9.2929999999999993</v>
      </c>
      <c r="HH15" s="9">
        <v>16.372</v>
      </c>
      <c r="HI15" s="9">
        <v>1.839</v>
      </c>
      <c r="HJ15" s="9">
        <v>1.0609999999999999</v>
      </c>
      <c r="HK15" s="9">
        <v>0.77800000000000002</v>
      </c>
      <c r="HL15" s="9">
        <v>3.5910000000000002</v>
      </c>
      <c r="HM15" s="9">
        <v>0.94299999999999995</v>
      </c>
      <c r="HN15" s="9">
        <v>2.6480000000000001</v>
      </c>
      <c r="HO15" s="9">
        <v>6.1779999999999999</v>
      </c>
      <c r="HP15" s="9">
        <v>2.1219999999999999</v>
      </c>
      <c r="HQ15" s="9">
        <v>4.056</v>
      </c>
      <c r="HR15" s="9">
        <v>14.057</v>
      </c>
      <c r="HS15" s="9">
        <v>5.1669999999999998</v>
      </c>
      <c r="HT15" s="9">
        <v>8.89</v>
      </c>
      <c r="HU15" s="9">
        <v>52</v>
      </c>
      <c r="HV15" s="9">
        <v>52</v>
      </c>
      <c r="HW15" s="9">
        <v>52</v>
      </c>
      <c r="HX15" s="9">
        <v>25.274999999999999</v>
      </c>
      <c r="HY15" s="9">
        <v>9.0549999999999997</v>
      </c>
      <c r="HZ15" s="9">
        <v>16.22</v>
      </c>
      <c r="IA15" s="9">
        <v>1.839</v>
      </c>
      <c r="IB15" s="9">
        <v>1.0609999999999999</v>
      </c>
      <c r="IC15" s="9">
        <v>0.77800000000000002</v>
      </c>
      <c r="ID15" s="9">
        <v>3.4380000000000002</v>
      </c>
      <c r="IE15" s="9">
        <v>0.94299999999999995</v>
      </c>
      <c r="IF15" s="9">
        <v>2.4950000000000001</v>
      </c>
      <c r="IG15" s="9">
        <v>6.1779999999999999</v>
      </c>
      <c r="IH15" s="9">
        <v>2.1219999999999999</v>
      </c>
      <c r="II15" s="9">
        <v>4.056</v>
      </c>
      <c r="IJ15" s="9">
        <v>13.819000000000001</v>
      </c>
      <c r="IK15" s="9">
        <v>4.9290000000000003</v>
      </c>
      <c r="IL15" s="9">
        <v>8.89</v>
      </c>
      <c r="IM15" s="9">
        <v>52</v>
      </c>
      <c r="IN15" s="9">
        <v>52</v>
      </c>
      <c r="IO15" s="9">
        <v>52</v>
      </c>
      <c r="IP15" s="9">
        <v>10.991</v>
      </c>
      <c r="IQ15" s="9">
        <v>4.0209999999999999</v>
      </c>
    </row>
    <row r="16" spans="1:251">
      <c r="A16" s="10">
        <v>43862</v>
      </c>
      <c r="B16" s="9">
        <v>4.2320000000000002</v>
      </c>
      <c r="C16" s="9">
        <v>4.444</v>
      </c>
      <c r="D16" s="9">
        <v>10.965</v>
      </c>
      <c r="E16" s="9">
        <v>6.49</v>
      </c>
      <c r="F16" s="9">
        <v>4.4749999999999996</v>
      </c>
      <c r="G16" s="9">
        <v>13.638</v>
      </c>
      <c r="H16" s="9">
        <v>4.9969999999999999</v>
      </c>
      <c r="I16" s="9">
        <v>8.641</v>
      </c>
      <c r="J16" s="9">
        <v>30.425000000000001</v>
      </c>
      <c r="K16" s="9">
        <v>12.771000000000001</v>
      </c>
      <c r="L16" s="9">
        <v>17.655000000000001</v>
      </c>
      <c r="M16" s="9">
        <v>45.905999999999999</v>
      </c>
      <c r="N16" s="9">
        <v>34</v>
      </c>
      <c r="O16" s="9">
        <v>51.610999999999997</v>
      </c>
      <c r="P16" s="9">
        <v>38.481999999999999</v>
      </c>
      <c r="Q16" s="9">
        <v>13.112</v>
      </c>
      <c r="R16" s="9">
        <v>25.37</v>
      </c>
      <c r="S16" s="9">
        <v>3.722</v>
      </c>
      <c r="T16" s="9">
        <v>1.3839999999999999</v>
      </c>
      <c r="U16" s="9">
        <v>2.3370000000000002</v>
      </c>
      <c r="V16" s="9">
        <v>4.7030000000000003</v>
      </c>
      <c r="W16" s="9">
        <v>3.1669999999999998</v>
      </c>
      <c r="X16" s="9">
        <v>1.536</v>
      </c>
      <c r="Y16" s="9">
        <v>11.692</v>
      </c>
      <c r="Z16" s="9">
        <v>3.794</v>
      </c>
      <c r="AA16" s="9">
        <v>7.8979999999999997</v>
      </c>
      <c r="AB16" s="9">
        <v>18.366</v>
      </c>
      <c r="AC16" s="9">
        <v>4.7670000000000003</v>
      </c>
      <c r="AD16" s="9">
        <v>13.599</v>
      </c>
      <c r="AE16" s="9">
        <v>44.856999999999999</v>
      </c>
      <c r="AF16" s="9">
        <v>24.905999999999999</v>
      </c>
      <c r="AG16" s="9">
        <v>52</v>
      </c>
      <c r="AH16" s="9">
        <v>18.943999999999999</v>
      </c>
      <c r="AI16" s="9">
        <v>6.0389999999999997</v>
      </c>
      <c r="AJ16" s="9">
        <v>12.904999999999999</v>
      </c>
      <c r="AK16" s="9">
        <v>2.794</v>
      </c>
      <c r="AL16" s="9">
        <v>0.89100000000000001</v>
      </c>
      <c r="AM16" s="9">
        <v>1.9019999999999999</v>
      </c>
      <c r="AN16" s="9">
        <v>3.2909999999999999</v>
      </c>
      <c r="AO16" s="9">
        <v>1.5489999999999999</v>
      </c>
      <c r="AP16" s="9">
        <v>1.742</v>
      </c>
      <c r="AQ16" s="9">
        <v>5.1639999999999997</v>
      </c>
      <c r="AR16" s="9">
        <v>1.724</v>
      </c>
      <c r="AS16" s="9">
        <v>3.44</v>
      </c>
      <c r="AT16" s="9">
        <v>7.6950000000000003</v>
      </c>
      <c r="AU16" s="9">
        <v>1.8740000000000001</v>
      </c>
      <c r="AV16" s="9">
        <v>5.8209999999999997</v>
      </c>
      <c r="AW16" s="9">
        <v>34.122999999999998</v>
      </c>
      <c r="AX16" s="9">
        <v>13</v>
      </c>
      <c r="AY16" s="9">
        <v>46.497</v>
      </c>
      <c r="AZ16" s="9">
        <v>28.786000000000001</v>
      </c>
      <c r="BA16" s="9">
        <v>10.881</v>
      </c>
      <c r="BB16" s="9">
        <v>17.905999999999999</v>
      </c>
      <c r="BC16" s="9">
        <v>4.6500000000000004</v>
      </c>
      <c r="BD16" s="9">
        <v>2.0299999999999998</v>
      </c>
      <c r="BE16" s="9">
        <v>2.6190000000000002</v>
      </c>
      <c r="BF16" s="9">
        <v>4.6150000000000002</v>
      </c>
      <c r="BG16" s="9">
        <v>1.6</v>
      </c>
      <c r="BH16" s="9">
        <v>3.0150000000000001</v>
      </c>
      <c r="BI16" s="9">
        <v>6.4429999999999996</v>
      </c>
      <c r="BJ16" s="9">
        <v>2.7069999999999999</v>
      </c>
      <c r="BK16" s="9">
        <v>3.7360000000000002</v>
      </c>
      <c r="BL16" s="9">
        <v>13.079000000000001</v>
      </c>
      <c r="BM16" s="9">
        <v>4.5430000000000001</v>
      </c>
      <c r="BN16" s="9">
        <v>8.5359999999999996</v>
      </c>
      <c r="BO16" s="9">
        <v>33.71</v>
      </c>
      <c r="BP16" s="9">
        <v>42.792000000000002</v>
      </c>
      <c r="BQ16" s="9">
        <v>31.571999999999999</v>
      </c>
      <c r="BR16" s="9">
        <v>34.917999999999999</v>
      </c>
      <c r="BS16" s="9">
        <v>17.608000000000001</v>
      </c>
      <c r="BT16" s="9">
        <v>17.309000000000001</v>
      </c>
      <c r="BU16" s="9">
        <v>4.0259999999999998</v>
      </c>
      <c r="BV16" s="9">
        <v>2.2010000000000001</v>
      </c>
      <c r="BW16" s="9">
        <v>1.825</v>
      </c>
      <c r="BX16" s="9">
        <v>6.35</v>
      </c>
      <c r="BY16" s="9">
        <v>4.8890000000000002</v>
      </c>
      <c r="BZ16" s="9">
        <v>1.4610000000000001</v>
      </c>
      <c r="CA16" s="9">
        <v>7.1950000000000003</v>
      </c>
      <c r="CB16" s="9">
        <v>2.29</v>
      </c>
      <c r="CC16" s="9">
        <v>4.9059999999999997</v>
      </c>
      <c r="CD16" s="9">
        <v>17.346</v>
      </c>
      <c r="CE16" s="9">
        <v>8.2279999999999998</v>
      </c>
      <c r="CF16" s="9">
        <v>9.1189999999999998</v>
      </c>
      <c r="CG16" s="9">
        <v>51.33</v>
      </c>
      <c r="CH16" s="9">
        <v>34</v>
      </c>
      <c r="CI16" s="9">
        <v>52</v>
      </c>
      <c r="CJ16" s="9">
        <v>37.04</v>
      </c>
      <c r="CK16" s="9">
        <v>12.314</v>
      </c>
      <c r="CL16" s="9">
        <v>24.725999999999999</v>
      </c>
      <c r="CM16" s="9">
        <v>4.7240000000000002</v>
      </c>
      <c r="CN16" s="9">
        <v>1.925</v>
      </c>
      <c r="CO16" s="9">
        <v>2.7989999999999999</v>
      </c>
      <c r="CP16" s="9">
        <v>5.4</v>
      </c>
      <c r="CQ16" s="9">
        <v>3.0190000000000001</v>
      </c>
      <c r="CR16" s="9">
        <v>2.38</v>
      </c>
      <c r="CS16" s="9">
        <v>10.167999999999999</v>
      </c>
      <c r="CT16" s="9">
        <v>2.512</v>
      </c>
      <c r="CU16" s="9">
        <v>7.6559999999999997</v>
      </c>
      <c r="CV16" s="9">
        <v>16.748999999999999</v>
      </c>
      <c r="CW16" s="9">
        <v>4.8579999999999997</v>
      </c>
      <c r="CX16" s="9">
        <v>11.891</v>
      </c>
      <c r="CY16" s="9">
        <v>47</v>
      </c>
      <c r="CZ16" s="9">
        <v>26</v>
      </c>
      <c r="DA16" s="9">
        <v>47</v>
      </c>
      <c r="DB16" s="9">
        <v>59.481999999999999</v>
      </c>
      <c r="DC16" s="9">
        <v>22.219000000000001</v>
      </c>
      <c r="DD16" s="9">
        <v>37.262999999999998</v>
      </c>
      <c r="DE16" s="9">
        <v>8.1720000000000006</v>
      </c>
      <c r="DF16" s="9">
        <v>2.681</v>
      </c>
      <c r="DG16" s="9">
        <v>5.4909999999999997</v>
      </c>
      <c r="DH16" s="9">
        <v>8.8940000000000001</v>
      </c>
      <c r="DI16" s="9">
        <v>5.2770000000000001</v>
      </c>
      <c r="DJ16" s="9">
        <v>3.617</v>
      </c>
      <c r="DK16" s="9">
        <v>15.395</v>
      </c>
      <c r="DL16" s="9">
        <v>5.7169999999999996</v>
      </c>
      <c r="DM16" s="9">
        <v>9.6780000000000008</v>
      </c>
      <c r="DN16" s="9">
        <v>27.021000000000001</v>
      </c>
      <c r="DO16" s="9">
        <v>8.5429999999999993</v>
      </c>
      <c r="DP16" s="9">
        <v>18.478000000000002</v>
      </c>
      <c r="DQ16" s="9">
        <v>36.372999999999998</v>
      </c>
      <c r="DR16" s="9">
        <v>26</v>
      </c>
      <c r="DS16" s="9">
        <v>51.26</v>
      </c>
      <c r="DT16" s="9">
        <v>18.704000000000001</v>
      </c>
      <c r="DU16" s="9">
        <v>8.1189999999999998</v>
      </c>
      <c r="DV16" s="9">
        <v>10.585000000000001</v>
      </c>
      <c r="DW16" s="9">
        <v>1.474</v>
      </c>
      <c r="DX16" s="9">
        <v>1.081</v>
      </c>
      <c r="DY16" s="9">
        <v>0.39400000000000002</v>
      </c>
      <c r="DZ16" s="9">
        <v>3.7360000000000002</v>
      </c>
      <c r="EA16" s="9">
        <v>1.98</v>
      </c>
      <c r="EB16" s="9">
        <v>1.756</v>
      </c>
      <c r="EC16" s="9">
        <v>4.5279999999999996</v>
      </c>
      <c r="ED16" s="9">
        <v>1.8819999999999999</v>
      </c>
      <c r="EE16" s="9">
        <v>2.645</v>
      </c>
      <c r="EF16" s="9">
        <v>8.9659999999999993</v>
      </c>
      <c r="EG16" s="9">
        <v>3.177</v>
      </c>
      <c r="EH16" s="9">
        <v>5.7889999999999997</v>
      </c>
      <c r="EI16" s="9">
        <v>34</v>
      </c>
      <c r="EJ16" s="9">
        <v>30.001999999999999</v>
      </c>
      <c r="EK16" s="9">
        <v>52</v>
      </c>
      <c r="EL16" s="9">
        <v>5.9039999999999999</v>
      </c>
      <c r="EM16" s="9">
        <v>4.9880000000000004</v>
      </c>
      <c r="EN16" s="9">
        <v>0.91700000000000004</v>
      </c>
      <c r="EO16" s="9">
        <v>0.82099999999999995</v>
      </c>
      <c r="EP16" s="9">
        <v>0.82099999999999995</v>
      </c>
      <c r="EQ16" s="9">
        <v>0</v>
      </c>
      <c r="ER16" s="9">
        <v>0.93</v>
      </c>
      <c r="ES16" s="9">
        <v>0.93</v>
      </c>
      <c r="ET16" s="9">
        <v>0</v>
      </c>
      <c r="EU16" s="9">
        <v>0.40300000000000002</v>
      </c>
      <c r="EV16" s="9">
        <v>0.40300000000000002</v>
      </c>
      <c r="EW16" s="9">
        <v>0</v>
      </c>
      <c r="EX16" s="9">
        <v>3.75</v>
      </c>
      <c r="EY16" s="9">
        <v>2.8340000000000001</v>
      </c>
      <c r="EZ16" s="9">
        <v>0.91700000000000004</v>
      </c>
      <c r="FA16" s="9">
        <v>60.305</v>
      </c>
      <c r="FB16" s="9">
        <v>52</v>
      </c>
      <c r="FC16" s="9">
        <v>342.12799999999999</v>
      </c>
      <c r="FD16" s="9">
        <v>28.297000000000001</v>
      </c>
      <c r="FE16" s="9">
        <v>14.654999999999999</v>
      </c>
      <c r="FF16" s="9">
        <v>13.641999999999999</v>
      </c>
      <c r="FG16" s="9">
        <v>2.9340000000000002</v>
      </c>
      <c r="FH16" s="9">
        <v>1.018</v>
      </c>
      <c r="FI16" s="9">
        <v>1.917</v>
      </c>
      <c r="FJ16" s="9">
        <v>4.7590000000000003</v>
      </c>
      <c r="FK16" s="9">
        <v>3.9790000000000001</v>
      </c>
      <c r="FL16" s="9">
        <v>0.78</v>
      </c>
      <c r="FM16" s="9">
        <v>6.782</v>
      </c>
      <c r="FN16" s="9">
        <v>2.4089999999999998</v>
      </c>
      <c r="FO16" s="9">
        <v>4.3730000000000002</v>
      </c>
      <c r="FP16" s="9">
        <v>13.821999999999999</v>
      </c>
      <c r="FQ16" s="9">
        <v>7.2489999999999997</v>
      </c>
      <c r="FR16" s="9">
        <v>6.5730000000000004</v>
      </c>
      <c r="FS16" s="9">
        <v>31.335000000000001</v>
      </c>
      <c r="FT16" s="9">
        <v>38.6</v>
      </c>
      <c r="FU16" s="9">
        <v>26</v>
      </c>
      <c r="FV16" s="9">
        <v>61.968000000000004</v>
      </c>
      <c r="FW16" s="9">
        <v>22.141999999999999</v>
      </c>
      <c r="FX16" s="9">
        <v>39.826000000000001</v>
      </c>
      <c r="FY16" s="9">
        <v>8.157</v>
      </c>
      <c r="FZ16" s="9">
        <v>3.6589999999999998</v>
      </c>
      <c r="GA16" s="9">
        <v>4.4980000000000002</v>
      </c>
      <c r="GB16" s="9">
        <v>9.1950000000000003</v>
      </c>
      <c r="GC16" s="9">
        <v>5.9169999999999998</v>
      </c>
      <c r="GD16" s="9">
        <v>3.278</v>
      </c>
      <c r="GE16" s="9">
        <v>17.643999999999998</v>
      </c>
      <c r="GF16" s="9">
        <v>5.7640000000000002</v>
      </c>
      <c r="GG16" s="9">
        <v>11.881</v>
      </c>
      <c r="GH16" s="9">
        <v>26.971</v>
      </c>
      <c r="GI16" s="9">
        <v>6.8019999999999996</v>
      </c>
      <c r="GJ16" s="9">
        <v>20.170000000000002</v>
      </c>
      <c r="GK16" s="9">
        <v>39</v>
      </c>
      <c r="GL16" s="9">
        <v>21</v>
      </c>
      <c r="GM16" s="9">
        <v>51.997</v>
      </c>
      <c r="GN16" s="9">
        <v>30.864999999999998</v>
      </c>
      <c r="GO16" s="9">
        <v>10.843</v>
      </c>
      <c r="GP16" s="9">
        <v>20.021999999999998</v>
      </c>
      <c r="GQ16" s="9">
        <v>4.0990000000000002</v>
      </c>
      <c r="GR16" s="9">
        <v>1.83</v>
      </c>
      <c r="GS16" s="9">
        <v>2.2690000000000001</v>
      </c>
      <c r="GT16" s="9">
        <v>5.0060000000000002</v>
      </c>
      <c r="GU16" s="9">
        <v>1.31</v>
      </c>
      <c r="GV16" s="9">
        <v>3.6949999999999998</v>
      </c>
      <c r="GW16" s="9">
        <v>6.0670000000000002</v>
      </c>
      <c r="GX16" s="9">
        <v>2.3420000000000001</v>
      </c>
      <c r="GY16" s="9">
        <v>3.726</v>
      </c>
      <c r="GZ16" s="9">
        <v>15.693</v>
      </c>
      <c r="HA16" s="9">
        <v>5.3609999999999998</v>
      </c>
      <c r="HB16" s="9">
        <v>10.332000000000001</v>
      </c>
      <c r="HC16" s="9">
        <v>51.884</v>
      </c>
      <c r="HD16" s="9">
        <v>39.762</v>
      </c>
      <c r="HE16" s="9">
        <v>52</v>
      </c>
      <c r="HF16" s="9">
        <v>30.44</v>
      </c>
      <c r="HG16" s="9">
        <v>11.819000000000001</v>
      </c>
      <c r="HH16" s="9">
        <v>18.620999999999999</v>
      </c>
      <c r="HI16" s="9">
        <v>3.145</v>
      </c>
      <c r="HJ16" s="9">
        <v>1.81</v>
      </c>
      <c r="HK16" s="9">
        <v>1.335</v>
      </c>
      <c r="HL16" s="9">
        <v>5.1980000000000004</v>
      </c>
      <c r="HM16" s="9">
        <v>1.8120000000000001</v>
      </c>
      <c r="HN16" s="9">
        <v>3.387</v>
      </c>
      <c r="HO16" s="9">
        <v>7.3289999999999997</v>
      </c>
      <c r="HP16" s="9">
        <v>2.6539999999999999</v>
      </c>
      <c r="HQ16" s="9">
        <v>4.6749999999999998</v>
      </c>
      <c r="HR16" s="9">
        <v>14.768000000000001</v>
      </c>
      <c r="HS16" s="9">
        <v>5.5430000000000001</v>
      </c>
      <c r="HT16" s="9">
        <v>9.2249999999999996</v>
      </c>
      <c r="HU16" s="9">
        <v>47</v>
      </c>
      <c r="HV16" s="9">
        <v>47</v>
      </c>
      <c r="HW16" s="9">
        <v>47</v>
      </c>
      <c r="HX16" s="9">
        <v>30.065999999999999</v>
      </c>
      <c r="HY16" s="9">
        <v>11.577999999999999</v>
      </c>
      <c r="HZ16" s="9">
        <v>18.488</v>
      </c>
      <c r="IA16" s="9">
        <v>3.145</v>
      </c>
      <c r="IB16" s="9">
        <v>1.81</v>
      </c>
      <c r="IC16" s="9">
        <v>1.335</v>
      </c>
      <c r="ID16" s="9">
        <v>5.1980000000000004</v>
      </c>
      <c r="IE16" s="9">
        <v>1.8120000000000001</v>
      </c>
      <c r="IF16" s="9">
        <v>3.387</v>
      </c>
      <c r="IG16" s="9">
        <v>7.3289999999999997</v>
      </c>
      <c r="IH16" s="9">
        <v>2.6539999999999999</v>
      </c>
      <c r="II16" s="9">
        <v>4.6749999999999998</v>
      </c>
      <c r="IJ16" s="9">
        <v>14.394</v>
      </c>
      <c r="IK16" s="9">
        <v>5.3019999999999996</v>
      </c>
      <c r="IL16" s="9">
        <v>9.0920000000000005</v>
      </c>
      <c r="IM16" s="9">
        <v>47</v>
      </c>
      <c r="IN16" s="9">
        <v>47</v>
      </c>
      <c r="IO16" s="9">
        <v>47</v>
      </c>
      <c r="IP16" s="9">
        <v>10.779</v>
      </c>
      <c r="IQ16" s="9">
        <v>4.9669999999999996</v>
      </c>
    </row>
    <row r="17" spans="1:251">
      <c r="A17" s="10">
        <v>44228</v>
      </c>
      <c r="B17" s="9">
        <v>1.524</v>
      </c>
      <c r="C17" s="9">
        <v>2.7480000000000002</v>
      </c>
      <c r="D17" s="9">
        <v>7.6440000000000001</v>
      </c>
      <c r="E17" s="9">
        <v>2.5539999999999998</v>
      </c>
      <c r="F17" s="9">
        <v>5.09</v>
      </c>
      <c r="G17" s="9">
        <v>13.21</v>
      </c>
      <c r="H17" s="9">
        <v>6.5730000000000004</v>
      </c>
      <c r="I17" s="9">
        <v>6.6369999999999996</v>
      </c>
      <c r="J17" s="9">
        <v>20.66</v>
      </c>
      <c r="K17" s="9">
        <v>7.4109999999999996</v>
      </c>
      <c r="L17" s="9">
        <v>13.247999999999999</v>
      </c>
      <c r="M17" s="9">
        <v>47</v>
      </c>
      <c r="N17" s="9">
        <v>43</v>
      </c>
      <c r="O17" s="9">
        <v>50</v>
      </c>
      <c r="P17" s="9">
        <v>32.709000000000003</v>
      </c>
      <c r="Q17" s="9">
        <v>6.8630000000000004</v>
      </c>
      <c r="R17" s="9">
        <v>25.846</v>
      </c>
      <c r="S17" s="9">
        <v>5.1239999999999997</v>
      </c>
      <c r="T17" s="9">
        <v>0.8</v>
      </c>
      <c r="U17" s="9">
        <v>4.3230000000000004</v>
      </c>
      <c r="V17" s="9">
        <v>6.27</v>
      </c>
      <c r="W17" s="9">
        <v>0.67100000000000004</v>
      </c>
      <c r="X17" s="9">
        <v>5.5990000000000002</v>
      </c>
      <c r="Y17" s="9">
        <v>10.3</v>
      </c>
      <c r="Z17" s="9">
        <v>1.9430000000000001</v>
      </c>
      <c r="AA17" s="9">
        <v>8.3559999999999999</v>
      </c>
      <c r="AB17" s="9">
        <v>11.016</v>
      </c>
      <c r="AC17" s="9">
        <v>3.448</v>
      </c>
      <c r="AD17" s="9">
        <v>7.5679999999999996</v>
      </c>
      <c r="AE17" s="9">
        <v>26</v>
      </c>
      <c r="AF17" s="9">
        <v>38.722999999999999</v>
      </c>
      <c r="AG17" s="9">
        <v>26</v>
      </c>
      <c r="AH17" s="9">
        <v>12.223000000000001</v>
      </c>
      <c r="AI17" s="9">
        <v>1.2609999999999999</v>
      </c>
      <c r="AJ17" s="9">
        <v>10.962</v>
      </c>
      <c r="AK17" s="9">
        <v>1.071</v>
      </c>
      <c r="AL17" s="9">
        <v>0</v>
      </c>
      <c r="AM17" s="9">
        <v>1.071</v>
      </c>
      <c r="AN17" s="9">
        <v>2.3380000000000001</v>
      </c>
      <c r="AO17" s="9">
        <v>0.52</v>
      </c>
      <c r="AP17" s="9">
        <v>1.8180000000000001</v>
      </c>
      <c r="AQ17" s="9">
        <v>5.3440000000000003</v>
      </c>
      <c r="AR17" s="9">
        <v>0.39800000000000002</v>
      </c>
      <c r="AS17" s="9">
        <v>4.9459999999999997</v>
      </c>
      <c r="AT17" s="9">
        <v>3.47</v>
      </c>
      <c r="AU17" s="9">
        <v>0.34300000000000003</v>
      </c>
      <c r="AV17" s="9">
        <v>3.1269999999999998</v>
      </c>
      <c r="AW17" s="9">
        <v>26</v>
      </c>
      <c r="AX17" s="9">
        <v>11.651999999999999</v>
      </c>
      <c r="AY17" s="9">
        <v>26</v>
      </c>
      <c r="AZ17" s="9">
        <v>19.035</v>
      </c>
      <c r="BA17" s="9">
        <v>6.0730000000000004</v>
      </c>
      <c r="BB17" s="9">
        <v>12.961</v>
      </c>
      <c r="BC17" s="9">
        <v>1.0169999999999999</v>
      </c>
      <c r="BD17" s="9">
        <v>0.47099999999999997</v>
      </c>
      <c r="BE17" s="9">
        <v>0.54600000000000004</v>
      </c>
      <c r="BF17" s="9">
        <v>3.9929999999999999</v>
      </c>
      <c r="BG17" s="9">
        <v>1.3340000000000001</v>
      </c>
      <c r="BH17" s="9">
        <v>2.6589999999999998</v>
      </c>
      <c r="BI17" s="9">
        <v>5.8620000000000001</v>
      </c>
      <c r="BJ17" s="9">
        <v>1.863</v>
      </c>
      <c r="BK17" s="9">
        <v>4</v>
      </c>
      <c r="BL17" s="9">
        <v>8.1630000000000003</v>
      </c>
      <c r="BM17" s="9">
        <v>2.4060000000000001</v>
      </c>
      <c r="BN17" s="9">
        <v>5.7569999999999997</v>
      </c>
      <c r="BO17" s="9">
        <v>47.018999999999998</v>
      </c>
      <c r="BP17" s="9">
        <v>45.32</v>
      </c>
      <c r="BQ17" s="9">
        <v>47.712000000000003</v>
      </c>
      <c r="BR17" s="9">
        <v>26.75</v>
      </c>
      <c r="BS17" s="9">
        <v>11.988</v>
      </c>
      <c r="BT17" s="9">
        <v>14.762</v>
      </c>
      <c r="BU17" s="9">
        <v>3.2549999999999999</v>
      </c>
      <c r="BV17" s="9">
        <v>1.0529999999999999</v>
      </c>
      <c r="BW17" s="9">
        <v>2.202</v>
      </c>
      <c r="BX17" s="9">
        <v>3.65</v>
      </c>
      <c r="BY17" s="9">
        <v>1.2190000000000001</v>
      </c>
      <c r="BZ17" s="9">
        <v>2.431</v>
      </c>
      <c r="CA17" s="9">
        <v>7.3479999999999999</v>
      </c>
      <c r="CB17" s="9">
        <v>4.71</v>
      </c>
      <c r="CC17" s="9">
        <v>2.6379999999999999</v>
      </c>
      <c r="CD17" s="9">
        <v>12.497</v>
      </c>
      <c r="CE17" s="9">
        <v>5.0060000000000002</v>
      </c>
      <c r="CF17" s="9">
        <v>7.4909999999999997</v>
      </c>
      <c r="CG17" s="9">
        <v>47</v>
      </c>
      <c r="CH17" s="9">
        <v>43.084000000000003</v>
      </c>
      <c r="CI17" s="9">
        <v>51.347999999999999</v>
      </c>
      <c r="CJ17" s="9">
        <v>35.671999999999997</v>
      </c>
      <c r="CK17" s="9">
        <v>8.7919999999999998</v>
      </c>
      <c r="CL17" s="9">
        <v>26.88</v>
      </c>
      <c r="CM17" s="9">
        <v>4.7830000000000004</v>
      </c>
      <c r="CN17" s="9">
        <v>1.085</v>
      </c>
      <c r="CO17" s="9">
        <v>3.6970000000000001</v>
      </c>
      <c r="CP17" s="9">
        <v>6.6580000000000004</v>
      </c>
      <c r="CQ17" s="9">
        <v>1.718</v>
      </c>
      <c r="CR17" s="9">
        <v>4.9400000000000004</v>
      </c>
      <c r="CS17" s="9">
        <v>11.753</v>
      </c>
      <c r="CT17" s="9">
        <v>2.6160000000000001</v>
      </c>
      <c r="CU17" s="9">
        <v>9.1370000000000005</v>
      </c>
      <c r="CV17" s="9">
        <v>12.478</v>
      </c>
      <c r="CW17" s="9">
        <v>3.3719999999999999</v>
      </c>
      <c r="CX17" s="9">
        <v>9.1059999999999999</v>
      </c>
      <c r="CY17" s="9">
        <v>26</v>
      </c>
      <c r="CZ17" s="9">
        <v>22.56</v>
      </c>
      <c r="DA17" s="9">
        <v>26</v>
      </c>
      <c r="DB17" s="9">
        <v>38.243000000000002</v>
      </c>
      <c r="DC17" s="9">
        <v>11.45</v>
      </c>
      <c r="DD17" s="9">
        <v>26.792999999999999</v>
      </c>
      <c r="DE17" s="9">
        <v>4.3369999999999997</v>
      </c>
      <c r="DF17" s="9">
        <v>1.2390000000000001</v>
      </c>
      <c r="DG17" s="9">
        <v>3.0979999999999999</v>
      </c>
      <c r="DH17" s="9">
        <v>7.5670000000000002</v>
      </c>
      <c r="DI17" s="9">
        <v>1.0680000000000001</v>
      </c>
      <c r="DJ17" s="9">
        <v>6.4989999999999997</v>
      </c>
      <c r="DK17" s="9">
        <v>12.821</v>
      </c>
      <c r="DL17" s="9">
        <v>4.6449999999999996</v>
      </c>
      <c r="DM17" s="9">
        <v>8.1760000000000002</v>
      </c>
      <c r="DN17" s="9">
        <v>13.518000000000001</v>
      </c>
      <c r="DO17" s="9">
        <v>4.4989999999999997</v>
      </c>
      <c r="DP17" s="9">
        <v>9.02</v>
      </c>
      <c r="DQ17" s="9">
        <v>26.475000000000001</v>
      </c>
      <c r="DR17" s="9">
        <v>39.393000000000001</v>
      </c>
      <c r="DS17" s="9">
        <v>26</v>
      </c>
      <c r="DT17" s="9">
        <v>11.388</v>
      </c>
      <c r="DU17" s="9">
        <v>3.29</v>
      </c>
      <c r="DV17" s="9">
        <v>8.0980000000000008</v>
      </c>
      <c r="DW17" s="9">
        <v>1.0649999999999999</v>
      </c>
      <c r="DX17" s="9">
        <v>0</v>
      </c>
      <c r="DY17" s="9">
        <v>1.0649999999999999</v>
      </c>
      <c r="DZ17" s="9">
        <v>2.028</v>
      </c>
      <c r="EA17" s="9">
        <v>0.95899999999999996</v>
      </c>
      <c r="EB17" s="9">
        <v>1.0680000000000001</v>
      </c>
      <c r="EC17" s="9">
        <v>1.9710000000000001</v>
      </c>
      <c r="ED17" s="9">
        <v>0.56499999999999995</v>
      </c>
      <c r="EE17" s="9">
        <v>1.4059999999999999</v>
      </c>
      <c r="EF17" s="9">
        <v>6.3239999999999998</v>
      </c>
      <c r="EG17" s="9">
        <v>1.766</v>
      </c>
      <c r="EH17" s="9">
        <v>4.5590000000000002</v>
      </c>
      <c r="EI17" s="9">
        <v>52</v>
      </c>
      <c r="EJ17" s="9">
        <v>50.36</v>
      </c>
      <c r="EK17" s="9">
        <v>104</v>
      </c>
      <c r="EL17" s="9">
        <v>5.415</v>
      </c>
      <c r="EM17" s="9">
        <v>2.653</v>
      </c>
      <c r="EN17" s="9">
        <v>2.7610000000000001</v>
      </c>
      <c r="EO17" s="9">
        <v>0.28199999999999997</v>
      </c>
      <c r="EP17" s="9">
        <v>0</v>
      </c>
      <c r="EQ17" s="9">
        <v>0.28199999999999997</v>
      </c>
      <c r="ER17" s="9">
        <v>0</v>
      </c>
      <c r="ES17" s="9">
        <v>0</v>
      </c>
      <c r="ET17" s="9">
        <v>0</v>
      </c>
      <c r="EU17" s="9">
        <v>2.3079999999999998</v>
      </c>
      <c r="EV17" s="9">
        <v>1.0880000000000001</v>
      </c>
      <c r="EW17" s="9">
        <v>1.22</v>
      </c>
      <c r="EX17" s="9">
        <v>2.8250000000000002</v>
      </c>
      <c r="EY17" s="9">
        <v>1.5649999999999999</v>
      </c>
      <c r="EZ17" s="9">
        <v>1.2589999999999999</v>
      </c>
      <c r="FA17" s="9">
        <v>51.753999999999998</v>
      </c>
      <c r="FB17" s="9">
        <v>61.71</v>
      </c>
      <c r="FC17" s="9">
        <v>50.203000000000003</v>
      </c>
      <c r="FD17" s="9">
        <v>20.869</v>
      </c>
      <c r="FE17" s="9">
        <v>5.0380000000000003</v>
      </c>
      <c r="FF17" s="9">
        <v>15.83</v>
      </c>
      <c r="FG17" s="9">
        <v>2.9350000000000001</v>
      </c>
      <c r="FH17" s="9">
        <v>0.61699999999999999</v>
      </c>
      <c r="FI17" s="9">
        <v>2.319</v>
      </c>
      <c r="FJ17" s="9">
        <v>5.1660000000000004</v>
      </c>
      <c r="FK17" s="9">
        <v>0.30299999999999999</v>
      </c>
      <c r="FL17" s="9">
        <v>4.8630000000000004</v>
      </c>
      <c r="FM17" s="9">
        <v>5.4859999999999998</v>
      </c>
      <c r="FN17" s="9">
        <v>1.7829999999999999</v>
      </c>
      <c r="FO17" s="9">
        <v>3.7029999999999998</v>
      </c>
      <c r="FP17" s="9">
        <v>7.2809999999999997</v>
      </c>
      <c r="FQ17" s="9">
        <v>2.3359999999999999</v>
      </c>
      <c r="FR17" s="9">
        <v>4.9450000000000003</v>
      </c>
      <c r="FS17" s="9">
        <v>22.699000000000002</v>
      </c>
      <c r="FT17" s="9">
        <v>43.908999999999999</v>
      </c>
      <c r="FU17" s="9">
        <v>22.234999999999999</v>
      </c>
      <c r="FV17" s="9">
        <v>51.027000000000001</v>
      </c>
      <c r="FW17" s="9">
        <v>14.941000000000001</v>
      </c>
      <c r="FX17" s="9">
        <v>36.085999999999999</v>
      </c>
      <c r="FY17" s="9">
        <v>5.5010000000000003</v>
      </c>
      <c r="FZ17" s="9">
        <v>1.708</v>
      </c>
      <c r="GA17" s="9">
        <v>3.7930000000000001</v>
      </c>
      <c r="GB17" s="9">
        <v>9.0869999999999997</v>
      </c>
      <c r="GC17" s="9">
        <v>2.5190000000000001</v>
      </c>
      <c r="GD17" s="9">
        <v>6.5679999999999996</v>
      </c>
      <c r="GE17" s="9">
        <v>18.507999999999999</v>
      </c>
      <c r="GF17" s="9">
        <v>5.2060000000000004</v>
      </c>
      <c r="GG17" s="9">
        <v>13.302</v>
      </c>
      <c r="GH17" s="9">
        <v>17.931000000000001</v>
      </c>
      <c r="GI17" s="9">
        <v>5.508</v>
      </c>
      <c r="GJ17" s="9">
        <v>12.422000000000001</v>
      </c>
      <c r="GK17" s="9">
        <v>30</v>
      </c>
      <c r="GL17" s="9">
        <v>28.16</v>
      </c>
      <c r="GM17" s="9">
        <v>30</v>
      </c>
      <c r="GN17" s="9">
        <v>18.821000000000002</v>
      </c>
      <c r="GO17" s="9">
        <v>6.2069999999999999</v>
      </c>
      <c r="GP17" s="9">
        <v>12.614000000000001</v>
      </c>
      <c r="GQ17" s="9">
        <v>2.0299999999999998</v>
      </c>
      <c r="GR17" s="9">
        <v>0</v>
      </c>
      <c r="GS17" s="9">
        <v>2.0299999999999998</v>
      </c>
      <c r="GT17" s="9">
        <v>1.9990000000000001</v>
      </c>
      <c r="GU17" s="9">
        <v>0.92400000000000004</v>
      </c>
      <c r="GV17" s="9">
        <v>1.075</v>
      </c>
      <c r="GW17" s="9">
        <v>4.859</v>
      </c>
      <c r="GX17" s="9">
        <v>1.925</v>
      </c>
      <c r="GY17" s="9">
        <v>2.9340000000000002</v>
      </c>
      <c r="GZ17" s="9">
        <v>9.9329999999999998</v>
      </c>
      <c r="HA17" s="9">
        <v>3.3580000000000001</v>
      </c>
      <c r="HB17" s="9">
        <v>6.5759999999999996</v>
      </c>
      <c r="HC17" s="9">
        <v>52</v>
      </c>
      <c r="HD17" s="9">
        <v>52</v>
      </c>
      <c r="HE17" s="9">
        <v>51.981000000000002</v>
      </c>
      <c r="HF17" s="9">
        <v>23.873999999999999</v>
      </c>
      <c r="HG17" s="9">
        <v>10.459</v>
      </c>
      <c r="HH17" s="9">
        <v>13.416</v>
      </c>
      <c r="HI17" s="9">
        <v>2.016</v>
      </c>
      <c r="HJ17" s="9">
        <v>0.68899999999999995</v>
      </c>
      <c r="HK17" s="9">
        <v>1.3260000000000001</v>
      </c>
      <c r="HL17" s="9">
        <v>3.3420000000000001</v>
      </c>
      <c r="HM17" s="9">
        <v>0.90200000000000002</v>
      </c>
      <c r="HN17" s="9">
        <v>2.44</v>
      </c>
      <c r="HO17" s="9">
        <v>5.899</v>
      </c>
      <c r="HP17" s="9">
        <v>3.1859999999999999</v>
      </c>
      <c r="HQ17" s="9">
        <v>2.7130000000000001</v>
      </c>
      <c r="HR17" s="9">
        <v>12.619</v>
      </c>
      <c r="HS17" s="9">
        <v>5.6820000000000004</v>
      </c>
      <c r="HT17" s="9">
        <v>6.9370000000000003</v>
      </c>
      <c r="HU17" s="9">
        <v>52</v>
      </c>
      <c r="HV17" s="9">
        <v>52</v>
      </c>
      <c r="HW17" s="9">
        <v>52</v>
      </c>
      <c r="HX17" s="9">
        <v>23.427</v>
      </c>
      <c r="HY17" s="9">
        <v>10.164</v>
      </c>
      <c r="HZ17" s="9">
        <v>13.263</v>
      </c>
      <c r="IA17" s="9">
        <v>2.016</v>
      </c>
      <c r="IB17" s="9">
        <v>0.68899999999999995</v>
      </c>
      <c r="IC17" s="9">
        <v>1.3260000000000001</v>
      </c>
      <c r="ID17" s="9">
        <v>3.3420000000000001</v>
      </c>
      <c r="IE17" s="9">
        <v>0.90200000000000002</v>
      </c>
      <c r="IF17" s="9">
        <v>2.44</v>
      </c>
      <c r="IG17" s="9">
        <v>5.899</v>
      </c>
      <c r="IH17" s="9">
        <v>3.1859999999999999</v>
      </c>
      <c r="II17" s="9">
        <v>2.7130000000000001</v>
      </c>
      <c r="IJ17" s="9">
        <v>12.170999999999999</v>
      </c>
      <c r="IK17" s="9">
        <v>5.3869999999999996</v>
      </c>
      <c r="IL17" s="9">
        <v>6.7839999999999998</v>
      </c>
      <c r="IM17" s="9">
        <v>52</v>
      </c>
      <c r="IN17" s="9">
        <v>52</v>
      </c>
      <c r="IO17" s="9">
        <v>52</v>
      </c>
      <c r="IP17" s="9">
        <v>7.4930000000000003</v>
      </c>
      <c r="IQ17" s="9">
        <v>3.7029999999999998</v>
      </c>
    </row>
    <row r="18" spans="1:251">
      <c r="A18" s="10">
        <v>44593</v>
      </c>
      <c r="B18" s="9">
        <v>3.0049999999999999</v>
      </c>
      <c r="C18" s="9">
        <v>5.7939999999999996</v>
      </c>
      <c r="D18" s="9">
        <v>7.52</v>
      </c>
      <c r="E18" s="9">
        <v>2.2200000000000002</v>
      </c>
      <c r="F18" s="9">
        <v>5.3010000000000002</v>
      </c>
      <c r="G18" s="9">
        <v>9.9339999999999993</v>
      </c>
      <c r="H18" s="9">
        <v>4.5609999999999999</v>
      </c>
      <c r="I18" s="9">
        <v>5.3730000000000002</v>
      </c>
      <c r="J18" s="9">
        <v>13.738</v>
      </c>
      <c r="K18" s="9">
        <v>5.4729999999999999</v>
      </c>
      <c r="L18" s="9">
        <v>8.2650000000000006</v>
      </c>
      <c r="M18" s="9">
        <v>17</v>
      </c>
      <c r="N18" s="9">
        <v>20.016999999999999</v>
      </c>
      <c r="O18" s="9">
        <v>13.186</v>
      </c>
      <c r="P18" s="9">
        <v>29.122</v>
      </c>
      <c r="Q18" s="9">
        <v>9.6240000000000006</v>
      </c>
      <c r="R18" s="9">
        <v>19.498000000000001</v>
      </c>
      <c r="S18" s="9">
        <v>3.6960000000000002</v>
      </c>
      <c r="T18" s="9">
        <v>0.83099999999999996</v>
      </c>
      <c r="U18" s="9">
        <v>2.8650000000000002</v>
      </c>
      <c r="V18" s="9">
        <v>4.49</v>
      </c>
      <c r="W18" s="9">
        <v>0.71699999999999997</v>
      </c>
      <c r="X18" s="9">
        <v>3.7719999999999998</v>
      </c>
      <c r="Y18" s="9">
        <v>8.5589999999999993</v>
      </c>
      <c r="Z18" s="9">
        <v>1.9730000000000001</v>
      </c>
      <c r="AA18" s="9">
        <v>6.5860000000000003</v>
      </c>
      <c r="AB18" s="9">
        <v>12.378</v>
      </c>
      <c r="AC18" s="9">
        <v>6.1029999999999998</v>
      </c>
      <c r="AD18" s="9">
        <v>6.2750000000000004</v>
      </c>
      <c r="AE18" s="9">
        <v>27.789000000000001</v>
      </c>
      <c r="AF18" s="9">
        <v>52</v>
      </c>
      <c r="AG18" s="9">
        <v>26</v>
      </c>
      <c r="AH18" s="9">
        <v>18.699000000000002</v>
      </c>
      <c r="AI18" s="9">
        <v>5.2539999999999996</v>
      </c>
      <c r="AJ18" s="9">
        <v>13.446</v>
      </c>
      <c r="AK18" s="9">
        <v>2.1179999999999999</v>
      </c>
      <c r="AL18" s="9">
        <v>0.498</v>
      </c>
      <c r="AM18" s="9">
        <v>1.62</v>
      </c>
      <c r="AN18" s="9">
        <v>3.548</v>
      </c>
      <c r="AO18" s="9">
        <v>0.79100000000000004</v>
      </c>
      <c r="AP18" s="9">
        <v>2.7570000000000001</v>
      </c>
      <c r="AQ18" s="9">
        <v>4.8449999999999998</v>
      </c>
      <c r="AR18" s="9">
        <v>0.872</v>
      </c>
      <c r="AS18" s="9">
        <v>3.9729999999999999</v>
      </c>
      <c r="AT18" s="9">
        <v>8.1880000000000006</v>
      </c>
      <c r="AU18" s="9">
        <v>3.0920000000000001</v>
      </c>
      <c r="AV18" s="9">
        <v>5.0960000000000001</v>
      </c>
      <c r="AW18" s="9">
        <v>27.728000000000002</v>
      </c>
      <c r="AX18" s="9">
        <v>52</v>
      </c>
      <c r="AY18" s="9">
        <v>26</v>
      </c>
      <c r="AZ18" s="9">
        <v>19.867999999999999</v>
      </c>
      <c r="BA18" s="9">
        <v>6.44</v>
      </c>
      <c r="BB18" s="9">
        <v>13.428000000000001</v>
      </c>
      <c r="BC18" s="9">
        <v>2.6339999999999999</v>
      </c>
      <c r="BD18" s="9">
        <v>0.79</v>
      </c>
      <c r="BE18" s="9">
        <v>1.8440000000000001</v>
      </c>
      <c r="BF18" s="9">
        <v>5.1109999999999998</v>
      </c>
      <c r="BG18" s="9">
        <v>1.7549999999999999</v>
      </c>
      <c r="BH18" s="9">
        <v>3.3559999999999999</v>
      </c>
      <c r="BI18" s="9">
        <v>4.9749999999999996</v>
      </c>
      <c r="BJ18" s="9">
        <v>1.6539999999999999</v>
      </c>
      <c r="BK18" s="9">
        <v>3.32</v>
      </c>
      <c r="BL18" s="9">
        <v>7.149</v>
      </c>
      <c r="BM18" s="9">
        <v>2.2410000000000001</v>
      </c>
      <c r="BN18" s="9">
        <v>4.9080000000000004</v>
      </c>
      <c r="BO18" s="9">
        <v>17</v>
      </c>
      <c r="BP18" s="9">
        <v>18.890999999999998</v>
      </c>
      <c r="BQ18" s="9">
        <v>15.898</v>
      </c>
      <c r="BR18" s="9">
        <v>20.123000000000001</v>
      </c>
      <c r="BS18" s="9">
        <v>8.8190000000000008</v>
      </c>
      <c r="BT18" s="9">
        <v>11.305</v>
      </c>
      <c r="BU18" s="9">
        <v>6.1660000000000004</v>
      </c>
      <c r="BV18" s="9">
        <v>2.2149999999999999</v>
      </c>
      <c r="BW18" s="9">
        <v>3.9510000000000001</v>
      </c>
      <c r="BX18" s="9">
        <v>2.4089999999999998</v>
      </c>
      <c r="BY18" s="9">
        <v>0.46500000000000002</v>
      </c>
      <c r="BZ18" s="9">
        <v>1.944</v>
      </c>
      <c r="CA18" s="9">
        <v>4.96</v>
      </c>
      <c r="CB18" s="9">
        <v>2.907</v>
      </c>
      <c r="CC18" s="9">
        <v>2.0529999999999999</v>
      </c>
      <c r="CD18" s="9">
        <v>6.5890000000000004</v>
      </c>
      <c r="CE18" s="9">
        <v>3.2320000000000002</v>
      </c>
      <c r="CF18" s="9">
        <v>3.3570000000000002</v>
      </c>
      <c r="CG18" s="9">
        <v>17.332000000000001</v>
      </c>
      <c r="CH18" s="9">
        <v>21.684000000000001</v>
      </c>
      <c r="CI18" s="9">
        <v>8.6880000000000006</v>
      </c>
      <c r="CJ18" s="9">
        <v>32.744999999999997</v>
      </c>
      <c r="CK18" s="9">
        <v>9.2110000000000003</v>
      </c>
      <c r="CL18" s="9">
        <v>23.533999999999999</v>
      </c>
      <c r="CM18" s="9">
        <v>3.2170000000000001</v>
      </c>
      <c r="CN18" s="9">
        <v>0.438</v>
      </c>
      <c r="CO18" s="9">
        <v>2.7789999999999999</v>
      </c>
      <c r="CP18" s="9">
        <v>8.2479999999999993</v>
      </c>
      <c r="CQ18" s="9">
        <v>2.0760000000000001</v>
      </c>
      <c r="CR18" s="9">
        <v>6.1719999999999997</v>
      </c>
      <c r="CS18" s="9">
        <v>9.8070000000000004</v>
      </c>
      <c r="CT18" s="9">
        <v>1.9139999999999999</v>
      </c>
      <c r="CU18" s="9">
        <v>7.8929999999999998</v>
      </c>
      <c r="CV18" s="9">
        <v>11.474</v>
      </c>
      <c r="CW18" s="9">
        <v>4.7830000000000004</v>
      </c>
      <c r="CX18" s="9">
        <v>6.69</v>
      </c>
      <c r="CY18" s="9">
        <v>26</v>
      </c>
      <c r="CZ18" s="9">
        <v>49.92</v>
      </c>
      <c r="DA18" s="9">
        <v>26</v>
      </c>
      <c r="DB18" s="9">
        <v>38.561999999999998</v>
      </c>
      <c r="DC18" s="9">
        <v>15.416</v>
      </c>
      <c r="DD18" s="9">
        <v>23.145</v>
      </c>
      <c r="DE18" s="9">
        <v>7.2539999999999996</v>
      </c>
      <c r="DF18" s="9">
        <v>2.8050000000000002</v>
      </c>
      <c r="DG18" s="9">
        <v>4.4489999999999998</v>
      </c>
      <c r="DH18" s="9">
        <v>5.8449999999999998</v>
      </c>
      <c r="DI18" s="9">
        <v>1.653</v>
      </c>
      <c r="DJ18" s="9">
        <v>4.1920000000000002</v>
      </c>
      <c r="DK18" s="9">
        <v>8.5359999999999996</v>
      </c>
      <c r="DL18" s="9">
        <v>3.33</v>
      </c>
      <c r="DM18" s="9">
        <v>5.2069999999999999</v>
      </c>
      <c r="DN18" s="9">
        <v>16.925999999999998</v>
      </c>
      <c r="DO18" s="9">
        <v>7.6289999999999996</v>
      </c>
      <c r="DP18" s="9">
        <v>9.298</v>
      </c>
      <c r="DQ18" s="9">
        <v>26</v>
      </c>
      <c r="DR18" s="9">
        <v>50.533000000000001</v>
      </c>
      <c r="DS18" s="9">
        <v>26</v>
      </c>
      <c r="DT18" s="9">
        <v>12.763</v>
      </c>
      <c r="DU18" s="9">
        <v>4.9630000000000001</v>
      </c>
      <c r="DV18" s="9">
        <v>7.8</v>
      </c>
      <c r="DW18" s="9">
        <v>3.407</v>
      </c>
      <c r="DX18" s="9">
        <v>1.091</v>
      </c>
      <c r="DY18" s="9">
        <v>2.3170000000000002</v>
      </c>
      <c r="DZ18" s="9">
        <v>0.35099999999999998</v>
      </c>
      <c r="EA18" s="9">
        <v>0</v>
      </c>
      <c r="EB18" s="9">
        <v>0.35099999999999998</v>
      </c>
      <c r="EC18" s="9">
        <v>4.319</v>
      </c>
      <c r="ED18" s="9">
        <v>2.1619999999999999</v>
      </c>
      <c r="EE18" s="9">
        <v>2.157</v>
      </c>
      <c r="EF18" s="9">
        <v>4.6849999999999996</v>
      </c>
      <c r="EG18" s="9">
        <v>1.71</v>
      </c>
      <c r="EH18" s="9">
        <v>2.976</v>
      </c>
      <c r="EI18" s="9">
        <v>27.87</v>
      </c>
      <c r="EJ18" s="9">
        <v>38.417000000000002</v>
      </c>
      <c r="EK18" s="9">
        <v>27.256</v>
      </c>
      <c r="EL18" s="9">
        <v>3.7429999999999999</v>
      </c>
      <c r="EM18" s="9">
        <v>0.54600000000000004</v>
      </c>
      <c r="EN18" s="9">
        <v>3.1960000000000002</v>
      </c>
      <c r="EO18" s="9">
        <v>0.73399999999999999</v>
      </c>
      <c r="EP18" s="9">
        <v>0</v>
      </c>
      <c r="EQ18" s="9">
        <v>0.73399999999999999</v>
      </c>
      <c r="ER18" s="9">
        <v>1.1140000000000001</v>
      </c>
      <c r="ES18" s="9">
        <v>0</v>
      </c>
      <c r="ET18" s="9">
        <v>1.1140000000000001</v>
      </c>
      <c r="EU18" s="9">
        <v>0.67500000000000004</v>
      </c>
      <c r="EV18" s="9">
        <v>0</v>
      </c>
      <c r="EW18" s="9">
        <v>0.67500000000000004</v>
      </c>
      <c r="EX18" s="9">
        <v>1.2190000000000001</v>
      </c>
      <c r="EY18" s="9">
        <v>0.54600000000000004</v>
      </c>
      <c r="EZ18" s="9">
        <v>0.67200000000000004</v>
      </c>
      <c r="FA18" s="9">
        <v>21.837</v>
      </c>
      <c r="FB18" s="9">
        <v>0</v>
      </c>
      <c r="FC18" s="9">
        <v>4</v>
      </c>
      <c r="FD18" s="9">
        <v>23.276</v>
      </c>
      <c r="FE18" s="9">
        <v>8.8699999999999992</v>
      </c>
      <c r="FF18" s="9">
        <v>14.406000000000001</v>
      </c>
      <c r="FG18" s="9">
        <v>3.6520000000000001</v>
      </c>
      <c r="FH18" s="9">
        <v>0.89500000000000002</v>
      </c>
      <c r="FI18" s="9">
        <v>2.7570000000000001</v>
      </c>
      <c r="FJ18" s="9">
        <v>4.3760000000000003</v>
      </c>
      <c r="FK18" s="9">
        <v>1.3580000000000001</v>
      </c>
      <c r="FL18" s="9">
        <v>3.0179999999999998</v>
      </c>
      <c r="FM18" s="9">
        <v>4.3390000000000004</v>
      </c>
      <c r="FN18" s="9">
        <v>1.121</v>
      </c>
      <c r="FO18" s="9">
        <v>3.218</v>
      </c>
      <c r="FP18" s="9">
        <v>10.909000000000001</v>
      </c>
      <c r="FQ18" s="9">
        <v>5.4960000000000004</v>
      </c>
      <c r="FR18" s="9">
        <v>5.4130000000000003</v>
      </c>
      <c r="FS18" s="9">
        <v>32.646000000000001</v>
      </c>
      <c r="FT18" s="9">
        <v>52</v>
      </c>
      <c r="FU18" s="9">
        <v>26.597000000000001</v>
      </c>
      <c r="FV18" s="9">
        <v>44.850999999999999</v>
      </c>
      <c r="FW18" s="9">
        <v>15.348000000000001</v>
      </c>
      <c r="FX18" s="9">
        <v>29.504000000000001</v>
      </c>
      <c r="FY18" s="9">
        <v>9.5519999999999996</v>
      </c>
      <c r="FZ18" s="9">
        <v>2.387</v>
      </c>
      <c r="GA18" s="9">
        <v>7.165</v>
      </c>
      <c r="GB18" s="9">
        <v>8.5549999999999997</v>
      </c>
      <c r="GC18" s="9">
        <v>2.37</v>
      </c>
      <c r="GD18" s="9">
        <v>6.1849999999999996</v>
      </c>
      <c r="GE18" s="9">
        <v>10.89</v>
      </c>
      <c r="GF18" s="9">
        <v>4.1020000000000003</v>
      </c>
      <c r="GG18" s="9">
        <v>6.7889999999999997</v>
      </c>
      <c r="GH18" s="9">
        <v>15.853999999999999</v>
      </c>
      <c r="GI18" s="9">
        <v>6.4889999999999999</v>
      </c>
      <c r="GJ18" s="9">
        <v>9.3650000000000002</v>
      </c>
      <c r="GK18" s="9">
        <v>17</v>
      </c>
      <c r="GL18" s="9">
        <v>25.244</v>
      </c>
      <c r="GM18" s="9">
        <v>13</v>
      </c>
      <c r="GN18" s="9">
        <v>19.684999999999999</v>
      </c>
      <c r="GO18" s="9">
        <v>5.9189999999999996</v>
      </c>
      <c r="GP18" s="9">
        <v>13.766</v>
      </c>
      <c r="GQ18" s="9">
        <v>1.409</v>
      </c>
      <c r="GR18" s="9">
        <v>1.052</v>
      </c>
      <c r="GS18" s="9">
        <v>0.35699999999999998</v>
      </c>
      <c r="GT18" s="9">
        <v>2.6269999999999998</v>
      </c>
      <c r="GU18" s="9">
        <v>0</v>
      </c>
      <c r="GV18" s="9">
        <v>2.6269999999999998</v>
      </c>
      <c r="GW18" s="9">
        <v>8.109</v>
      </c>
      <c r="GX18" s="9">
        <v>2.1840000000000002</v>
      </c>
      <c r="GY18" s="9">
        <v>5.9249999999999998</v>
      </c>
      <c r="GZ18" s="9">
        <v>7.5410000000000004</v>
      </c>
      <c r="HA18" s="9">
        <v>2.6829999999999998</v>
      </c>
      <c r="HB18" s="9">
        <v>4.8579999999999997</v>
      </c>
      <c r="HC18" s="9">
        <v>31.3</v>
      </c>
      <c r="HD18" s="9">
        <v>41.396000000000001</v>
      </c>
      <c r="HE18" s="9">
        <v>27.484000000000002</v>
      </c>
      <c r="HF18" s="9">
        <v>19.526</v>
      </c>
      <c r="HG18" s="9">
        <v>7.2930000000000001</v>
      </c>
      <c r="HH18" s="9">
        <v>12.233000000000001</v>
      </c>
      <c r="HI18" s="9">
        <v>1.681</v>
      </c>
      <c r="HJ18" s="9">
        <v>1.107</v>
      </c>
      <c r="HK18" s="9">
        <v>0.57399999999999995</v>
      </c>
      <c r="HL18" s="9">
        <v>2.7730000000000001</v>
      </c>
      <c r="HM18" s="9">
        <v>0.80700000000000005</v>
      </c>
      <c r="HN18" s="9">
        <v>1.9670000000000001</v>
      </c>
      <c r="HO18" s="9">
        <v>5.8019999999999996</v>
      </c>
      <c r="HP18" s="9">
        <v>2.5190000000000001</v>
      </c>
      <c r="HQ18" s="9">
        <v>3.2829999999999999</v>
      </c>
      <c r="HR18" s="9">
        <v>9.2690000000000001</v>
      </c>
      <c r="HS18" s="9">
        <v>2.859</v>
      </c>
      <c r="HT18" s="9">
        <v>6.41</v>
      </c>
      <c r="HU18" s="9">
        <v>47</v>
      </c>
      <c r="HV18" s="9">
        <v>26</v>
      </c>
      <c r="HW18" s="9">
        <v>52</v>
      </c>
      <c r="HX18" s="9">
        <v>18.940999999999999</v>
      </c>
      <c r="HY18" s="9">
        <v>6.9340000000000002</v>
      </c>
      <c r="HZ18" s="9">
        <v>12.007</v>
      </c>
      <c r="IA18" s="9">
        <v>1.681</v>
      </c>
      <c r="IB18" s="9">
        <v>1.107</v>
      </c>
      <c r="IC18" s="9">
        <v>0.57399999999999995</v>
      </c>
      <c r="ID18" s="9">
        <v>2.7730000000000001</v>
      </c>
      <c r="IE18" s="9">
        <v>0.80700000000000005</v>
      </c>
      <c r="IF18" s="9">
        <v>1.9670000000000001</v>
      </c>
      <c r="IG18" s="9">
        <v>5.8019999999999996</v>
      </c>
      <c r="IH18" s="9">
        <v>2.5190000000000001</v>
      </c>
      <c r="II18" s="9">
        <v>3.2829999999999999</v>
      </c>
      <c r="IJ18" s="9">
        <v>8.6839999999999993</v>
      </c>
      <c r="IK18" s="9">
        <v>2.5009999999999999</v>
      </c>
      <c r="IL18" s="9">
        <v>6.1840000000000002</v>
      </c>
      <c r="IM18" s="9">
        <v>40</v>
      </c>
      <c r="IN18" s="9">
        <v>26</v>
      </c>
      <c r="IO18" s="9">
        <v>52</v>
      </c>
      <c r="IP18" s="9">
        <v>4.6500000000000004</v>
      </c>
      <c r="IQ18" s="9">
        <v>1.78</v>
      </c>
    </row>
    <row r="19" spans="1:251">
      <c r="A19" s="10">
        <v>44958</v>
      </c>
      <c r="B19" s="9">
        <v>5.2009999999999996</v>
      </c>
      <c r="C19" s="9">
        <v>1.2829999999999999</v>
      </c>
      <c r="D19" s="9">
        <v>6.2960000000000003</v>
      </c>
      <c r="E19" s="9">
        <v>3.7029999999999998</v>
      </c>
      <c r="F19" s="9">
        <v>2.593</v>
      </c>
      <c r="G19" s="9">
        <v>12.334</v>
      </c>
      <c r="H19" s="9">
        <v>4.7380000000000004</v>
      </c>
      <c r="I19" s="9">
        <v>7.5960000000000001</v>
      </c>
      <c r="J19" s="9">
        <v>12.31</v>
      </c>
      <c r="K19" s="9">
        <v>4.4219999999999997</v>
      </c>
      <c r="L19" s="9">
        <v>7.8879999999999999</v>
      </c>
      <c r="M19" s="9">
        <v>26</v>
      </c>
      <c r="N19" s="9">
        <v>12.803000000000001</v>
      </c>
      <c r="O19" s="9">
        <v>27.869</v>
      </c>
      <c r="P19" s="9">
        <v>34.484000000000002</v>
      </c>
      <c r="Q19" s="9">
        <v>11.853999999999999</v>
      </c>
      <c r="R19" s="9">
        <v>22.63</v>
      </c>
      <c r="S19" s="9">
        <v>4.2610000000000001</v>
      </c>
      <c r="T19" s="9">
        <v>1.3140000000000001</v>
      </c>
      <c r="U19" s="9">
        <v>2.9470000000000001</v>
      </c>
      <c r="V19" s="9">
        <v>4.6660000000000004</v>
      </c>
      <c r="W19" s="9">
        <v>2.423</v>
      </c>
      <c r="X19" s="9">
        <v>2.2429999999999999</v>
      </c>
      <c r="Y19" s="9">
        <v>12.545</v>
      </c>
      <c r="Z19" s="9">
        <v>4.7549999999999999</v>
      </c>
      <c r="AA19" s="9">
        <v>7.79</v>
      </c>
      <c r="AB19" s="9">
        <v>13.012</v>
      </c>
      <c r="AC19" s="9">
        <v>3.363</v>
      </c>
      <c r="AD19" s="9">
        <v>9.6489999999999991</v>
      </c>
      <c r="AE19" s="9">
        <v>26</v>
      </c>
      <c r="AF19" s="9">
        <v>25.013000000000002</v>
      </c>
      <c r="AG19" s="9">
        <v>27.614000000000001</v>
      </c>
      <c r="AH19" s="9">
        <v>11.238</v>
      </c>
      <c r="AI19" s="9">
        <v>3.6779999999999999</v>
      </c>
      <c r="AJ19" s="9">
        <v>7.5590000000000002</v>
      </c>
      <c r="AK19" s="9">
        <v>0.80100000000000005</v>
      </c>
      <c r="AL19" s="9">
        <v>0.41099999999999998</v>
      </c>
      <c r="AM19" s="9">
        <v>0.39</v>
      </c>
      <c r="AN19" s="9">
        <v>2.1379999999999999</v>
      </c>
      <c r="AO19" s="9">
        <v>0</v>
      </c>
      <c r="AP19" s="9">
        <v>2.1379999999999999</v>
      </c>
      <c r="AQ19" s="9">
        <v>3.6030000000000002</v>
      </c>
      <c r="AR19" s="9">
        <v>1.633</v>
      </c>
      <c r="AS19" s="9">
        <v>1.9710000000000001</v>
      </c>
      <c r="AT19" s="9">
        <v>4.6959999999999997</v>
      </c>
      <c r="AU19" s="9">
        <v>1.6339999999999999</v>
      </c>
      <c r="AV19" s="9">
        <v>3.0609999999999999</v>
      </c>
      <c r="AW19" s="9">
        <v>29.684999999999999</v>
      </c>
      <c r="AX19" s="9">
        <v>46.692</v>
      </c>
      <c r="AY19" s="9">
        <v>26</v>
      </c>
      <c r="AZ19" s="9">
        <v>17.326000000000001</v>
      </c>
      <c r="BA19" s="9">
        <v>5.6280000000000001</v>
      </c>
      <c r="BB19" s="9">
        <v>11.698</v>
      </c>
      <c r="BC19" s="9">
        <v>2.4340000000000002</v>
      </c>
      <c r="BD19" s="9">
        <v>1.5389999999999999</v>
      </c>
      <c r="BE19" s="9">
        <v>0.89500000000000002</v>
      </c>
      <c r="BF19" s="9">
        <v>1.907</v>
      </c>
      <c r="BG19" s="9">
        <v>1.073</v>
      </c>
      <c r="BH19" s="9">
        <v>0.83299999999999996</v>
      </c>
      <c r="BI19" s="9">
        <v>6.3129999999999997</v>
      </c>
      <c r="BJ19" s="9">
        <v>1.9490000000000001</v>
      </c>
      <c r="BK19" s="9">
        <v>4.3630000000000004</v>
      </c>
      <c r="BL19" s="9">
        <v>6.673</v>
      </c>
      <c r="BM19" s="9">
        <v>1.0660000000000001</v>
      </c>
      <c r="BN19" s="9">
        <v>5.6070000000000002</v>
      </c>
      <c r="BO19" s="9">
        <v>27.295000000000002</v>
      </c>
      <c r="BP19" s="9">
        <v>12.949</v>
      </c>
      <c r="BQ19" s="9">
        <v>35.863</v>
      </c>
      <c r="BR19" s="9">
        <v>20.097000000000001</v>
      </c>
      <c r="BS19" s="9">
        <v>12.436</v>
      </c>
      <c r="BT19" s="9">
        <v>7.6619999999999999</v>
      </c>
      <c r="BU19" s="9">
        <v>4.05</v>
      </c>
      <c r="BV19" s="9">
        <v>3.6619999999999999</v>
      </c>
      <c r="BW19" s="9">
        <v>0.38800000000000001</v>
      </c>
      <c r="BX19" s="9">
        <v>4.3890000000000002</v>
      </c>
      <c r="BY19" s="9">
        <v>2.629</v>
      </c>
      <c r="BZ19" s="9">
        <v>1.76</v>
      </c>
      <c r="CA19" s="9">
        <v>6.0209999999999999</v>
      </c>
      <c r="CB19" s="9">
        <v>2.7879999999999998</v>
      </c>
      <c r="CC19" s="9">
        <v>3.2330000000000001</v>
      </c>
      <c r="CD19" s="9">
        <v>5.6369999999999996</v>
      </c>
      <c r="CE19" s="9">
        <v>3.3559999999999999</v>
      </c>
      <c r="CF19" s="9">
        <v>2.2810000000000001</v>
      </c>
      <c r="CG19" s="9">
        <v>17</v>
      </c>
      <c r="CH19" s="9">
        <v>10.031000000000001</v>
      </c>
      <c r="CI19" s="9">
        <v>26</v>
      </c>
      <c r="CJ19" s="9">
        <v>35.994999999999997</v>
      </c>
      <c r="CK19" s="9">
        <v>10.314</v>
      </c>
      <c r="CL19" s="9">
        <v>25.681000000000001</v>
      </c>
      <c r="CM19" s="9">
        <v>4.6710000000000003</v>
      </c>
      <c r="CN19" s="9">
        <v>1.3140000000000001</v>
      </c>
      <c r="CO19" s="9">
        <v>3.3580000000000001</v>
      </c>
      <c r="CP19" s="9">
        <v>6.4820000000000002</v>
      </c>
      <c r="CQ19" s="9">
        <v>2.923</v>
      </c>
      <c r="CR19" s="9">
        <v>3.5590000000000002</v>
      </c>
      <c r="CS19" s="9">
        <v>12.811999999999999</v>
      </c>
      <c r="CT19" s="9">
        <v>3.742</v>
      </c>
      <c r="CU19" s="9">
        <v>9.07</v>
      </c>
      <c r="CV19" s="9">
        <v>12.029</v>
      </c>
      <c r="CW19" s="9">
        <v>2.335</v>
      </c>
      <c r="CX19" s="9">
        <v>9.6940000000000008</v>
      </c>
      <c r="CY19" s="9">
        <v>26</v>
      </c>
      <c r="CZ19" s="9">
        <v>17.716000000000001</v>
      </c>
      <c r="DA19" s="9">
        <v>26</v>
      </c>
      <c r="DB19" s="9">
        <v>33.270000000000003</v>
      </c>
      <c r="DC19" s="9">
        <v>15.14</v>
      </c>
      <c r="DD19" s="9">
        <v>18.13</v>
      </c>
      <c r="DE19" s="9">
        <v>4.8869999999999996</v>
      </c>
      <c r="DF19" s="9">
        <v>3.6240000000000001</v>
      </c>
      <c r="DG19" s="9">
        <v>1.2629999999999999</v>
      </c>
      <c r="DH19" s="9">
        <v>5.7670000000000003</v>
      </c>
      <c r="DI19" s="9">
        <v>2.74</v>
      </c>
      <c r="DJ19" s="9">
        <v>3.0270000000000001</v>
      </c>
      <c r="DK19" s="9">
        <v>9.9610000000000003</v>
      </c>
      <c r="DL19" s="9">
        <v>4.109</v>
      </c>
      <c r="DM19" s="9">
        <v>5.8520000000000003</v>
      </c>
      <c r="DN19" s="9">
        <v>12.654999999999999</v>
      </c>
      <c r="DO19" s="9">
        <v>4.6669999999999998</v>
      </c>
      <c r="DP19" s="9">
        <v>7.9889999999999999</v>
      </c>
      <c r="DQ19" s="9">
        <v>26</v>
      </c>
      <c r="DR19" s="9">
        <v>16.084</v>
      </c>
      <c r="DS19" s="9">
        <v>28.635000000000002</v>
      </c>
      <c r="DT19" s="9">
        <v>10.632999999999999</v>
      </c>
      <c r="DU19" s="9">
        <v>6.1820000000000004</v>
      </c>
      <c r="DV19" s="9">
        <v>4.4509999999999996</v>
      </c>
      <c r="DW19" s="9">
        <v>1.171</v>
      </c>
      <c r="DX19" s="9">
        <v>1.171</v>
      </c>
      <c r="DY19" s="9">
        <v>0</v>
      </c>
      <c r="DZ19" s="9">
        <v>0.38800000000000001</v>
      </c>
      <c r="EA19" s="9">
        <v>0</v>
      </c>
      <c r="EB19" s="9">
        <v>0.38800000000000001</v>
      </c>
      <c r="EC19" s="9">
        <v>4.4219999999999997</v>
      </c>
      <c r="ED19" s="9">
        <v>3.274</v>
      </c>
      <c r="EE19" s="9">
        <v>1.1479999999999999</v>
      </c>
      <c r="EF19" s="9">
        <v>4.6509999999999998</v>
      </c>
      <c r="EG19" s="9">
        <v>1.736</v>
      </c>
      <c r="EH19" s="9">
        <v>2.915</v>
      </c>
      <c r="EI19" s="9">
        <v>26.45</v>
      </c>
      <c r="EJ19" s="9">
        <v>26</v>
      </c>
      <c r="EK19" s="9">
        <v>173.64599999999999</v>
      </c>
      <c r="EL19" s="9">
        <v>3.2480000000000002</v>
      </c>
      <c r="EM19" s="9">
        <v>1.9610000000000001</v>
      </c>
      <c r="EN19" s="9">
        <v>1.2869999999999999</v>
      </c>
      <c r="EO19" s="9">
        <v>0.81699999999999995</v>
      </c>
      <c r="EP19" s="9">
        <v>0.81699999999999995</v>
      </c>
      <c r="EQ19" s="9">
        <v>0</v>
      </c>
      <c r="ER19" s="9">
        <v>0.46300000000000002</v>
      </c>
      <c r="ES19" s="9">
        <v>0.46300000000000002</v>
      </c>
      <c r="ET19" s="9">
        <v>0</v>
      </c>
      <c r="EU19" s="9">
        <v>1.2869999999999999</v>
      </c>
      <c r="EV19" s="9">
        <v>0</v>
      </c>
      <c r="EW19" s="9">
        <v>1.2869999999999999</v>
      </c>
      <c r="EX19" s="9">
        <v>0.68100000000000005</v>
      </c>
      <c r="EY19" s="9">
        <v>0.68100000000000005</v>
      </c>
      <c r="EZ19" s="9">
        <v>0</v>
      </c>
      <c r="FA19" s="9">
        <v>27.119</v>
      </c>
      <c r="FB19" s="9">
        <v>5.2279999999999998</v>
      </c>
      <c r="FC19" s="9">
        <v>29.780999999999999</v>
      </c>
      <c r="FD19" s="9">
        <v>19.908000000000001</v>
      </c>
      <c r="FE19" s="9">
        <v>10.086</v>
      </c>
      <c r="FF19" s="9">
        <v>9.8219999999999992</v>
      </c>
      <c r="FG19" s="9">
        <v>3.7730000000000001</v>
      </c>
      <c r="FH19" s="9">
        <v>2.9220000000000002</v>
      </c>
      <c r="FI19" s="9">
        <v>0.85099999999999998</v>
      </c>
      <c r="FJ19" s="9">
        <v>3.17</v>
      </c>
      <c r="FK19" s="9">
        <v>1.835</v>
      </c>
      <c r="FL19" s="9">
        <v>1.335</v>
      </c>
      <c r="FM19" s="9">
        <v>6.44</v>
      </c>
      <c r="FN19" s="9">
        <v>2.7330000000000001</v>
      </c>
      <c r="FO19" s="9">
        <v>3.7069999999999999</v>
      </c>
      <c r="FP19" s="9">
        <v>6.524</v>
      </c>
      <c r="FQ19" s="9">
        <v>2.5960000000000001</v>
      </c>
      <c r="FR19" s="9">
        <v>3.9279999999999999</v>
      </c>
      <c r="FS19" s="9">
        <v>17</v>
      </c>
      <c r="FT19" s="9">
        <v>13.336</v>
      </c>
      <c r="FU19" s="9">
        <v>25.536999999999999</v>
      </c>
      <c r="FV19" s="9">
        <v>44.878</v>
      </c>
      <c r="FW19" s="9">
        <v>15.022</v>
      </c>
      <c r="FX19" s="9">
        <v>29.856000000000002</v>
      </c>
      <c r="FY19" s="9">
        <v>7.0369999999999999</v>
      </c>
      <c r="FZ19" s="9">
        <v>3.6560000000000001</v>
      </c>
      <c r="GA19" s="9">
        <v>3.3809999999999998</v>
      </c>
      <c r="GB19" s="9">
        <v>7.4870000000000001</v>
      </c>
      <c r="GC19" s="9">
        <v>2.59</v>
      </c>
      <c r="GD19" s="9">
        <v>4.8970000000000002</v>
      </c>
      <c r="GE19" s="9">
        <v>13.478999999999999</v>
      </c>
      <c r="GF19" s="9">
        <v>5.2489999999999997</v>
      </c>
      <c r="GG19" s="9">
        <v>8.23</v>
      </c>
      <c r="GH19" s="9">
        <v>16.875</v>
      </c>
      <c r="GI19" s="9">
        <v>3.5270000000000001</v>
      </c>
      <c r="GJ19" s="9">
        <v>13.349</v>
      </c>
      <c r="GK19" s="9">
        <v>26</v>
      </c>
      <c r="GL19" s="9">
        <v>16.984000000000002</v>
      </c>
      <c r="GM19" s="9">
        <v>30.317</v>
      </c>
      <c r="GN19" s="9">
        <v>18.359000000000002</v>
      </c>
      <c r="GO19" s="9">
        <v>8.4890000000000008</v>
      </c>
      <c r="GP19" s="9">
        <v>9.8710000000000004</v>
      </c>
      <c r="GQ19" s="9">
        <v>0.73599999999999999</v>
      </c>
      <c r="GR19" s="9">
        <v>0.34799999999999998</v>
      </c>
      <c r="GS19" s="9">
        <v>0.38800000000000001</v>
      </c>
      <c r="GT19" s="9">
        <v>2.4420000000000002</v>
      </c>
      <c r="GU19" s="9">
        <v>1.7</v>
      </c>
      <c r="GV19" s="9">
        <v>0.74199999999999999</v>
      </c>
      <c r="GW19" s="9">
        <v>8.5640000000000001</v>
      </c>
      <c r="GX19" s="9">
        <v>3.1440000000000001</v>
      </c>
      <c r="GY19" s="9">
        <v>5.42</v>
      </c>
      <c r="GZ19" s="9">
        <v>6.6180000000000003</v>
      </c>
      <c r="HA19" s="9">
        <v>3.2970000000000002</v>
      </c>
      <c r="HB19" s="9">
        <v>3.3210000000000002</v>
      </c>
      <c r="HC19" s="9">
        <v>27.219000000000001</v>
      </c>
      <c r="HD19" s="9">
        <v>26</v>
      </c>
      <c r="HE19" s="9">
        <v>32.643000000000001</v>
      </c>
      <c r="HF19" s="9">
        <v>21.31</v>
      </c>
      <c r="HG19" s="9">
        <v>8.4689999999999994</v>
      </c>
      <c r="HH19" s="9">
        <v>12.840999999999999</v>
      </c>
      <c r="HI19" s="9">
        <v>3.887</v>
      </c>
      <c r="HJ19" s="9">
        <v>2.335</v>
      </c>
      <c r="HK19" s="9">
        <v>1.552</v>
      </c>
      <c r="HL19" s="9">
        <v>2.4049999999999998</v>
      </c>
      <c r="HM19" s="9">
        <v>1.127</v>
      </c>
      <c r="HN19" s="9">
        <v>1.2769999999999999</v>
      </c>
      <c r="HO19" s="9">
        <v>6.2430000000000003</v>
      </c>
      <c r="HP19" s="9">
        <v>2.68</v>
      </c>
      <c r="HQ19" s="9">
        <v>3.5630000000000002</v>
      </c>
      <c r="HR19" s="9">
        <v>8.7750000000000004</v>
      </c>
      <c r="HS19" s="9">
        <v>2.327</v>
      </c>
      <c r="HT19" s="9">
        <v>6.4480000000000004</v>
      </c>
      <c r="HU19" s="9">
        <v>33.895000000000003</v>
      </c>
      <c r="HV19" s="9">
        <v>15.202999999999999</v>
      </c>
      <c r="HW19" s="9">
        <v>51.456000000000003</v>
      </c>
      <c r="HX19" s="9">
        <v>20.856000000000002</v>
      </c>
      <c r="HY19" s="9">
        <v>8.1539999999999999</v>
      </c>
      <c r="HZ19" s="9">
        <v>12.702</v>
      </c>
      <c r="IA19" s="9">
        <v>3.7229999999999999</v>
      </c>
      <c r="IB19" s="9">
        <v>2.1709999999999998</v>
      </c>
      <c r="IC19" s="9">
        <v>1.552</v>
      </c>
      <c r="ID19" s="9">
        <v>2.4049999999999998</v>
      </c>
      <c r="IE19" s="9">
        <v>1.127</v>
      </c>
      <c r="IF19" s="9">
        <v>1.2769999999999999</v>
      </c>
      <c r="IG19" s="9">
        <v>6.2430000000000003</v>
      </c>
      <c r="IH19" s="9">
        <v>2.68</v>
      </c>
      <c r="II19" s="9">
        <v>3.5630000000000002</v>
      </c>
      <c r="IJ19" s="9">
        <v>8.4849999999999994</v>
      </c>
      <c r="IK19" s="9">
        <v>2.1760000000000002</v>
      </c>
      <c r="IL19" s="9">
        <v>6.3090000000000002</v>
      </c>
      <c r="IM19" s="9">
        <v>32.966999999999999</v>
      </c>
      <c r="IN19" s="9">
        <v>15.302</v>
      </c>
      <c r="IO19" s="9">
        <v>50.447000000000003</v>
      </c>
      <c r="IP19" s="9">
        <v>6.931</v>
      </c>
      <c r="IQ19" s="9">
        <v>2.8330000000000002</v>
      </c>
    </row>
    <row r="20" spans="1:251">
      <c r="A20" s="10">
        <v>45323</v>
      </c>
      <c r="B20" s="9">
        <v>2.0710000000000002</v>
      </c>
      <c r="C20" s="9">
        <v>3.84</v>
      </c>
      <c r="D20" s="9">
        <v>8.6959999999999997</v>
      </c>
      <c r="E20" s="9">
        <v>4.9379999999999997</v>
      </c>
      <c r="F20" s="9">
        <v>3.758</v>
      </c>
      <c r="G20" s="9">
        <v>13.676</v>
      </c>
      <c r="H20" s="9">
        <v>5.5129999999999999</v>
      </c>
      <c r="I20" s="9">
        <v>8.1630000000000003</v>
      </c>
      <c r="J20" s="9">
        <v>12.313000000000001</v>
      </c>
      <c r="K20" s="9">
        <v>3.5329999999999999</v>
      </c>
      <c r="L20" s="9">
        <v>8.7799999999999994</v>
      </c>
      <c r="M20" s="9">
        <v>24</v>
      </c>
      <c r="N20" s="9">
        <v>13</v>
      </c>
      <c r="O20" s="9">
        <v>24.556999999999999</v>
      </c>
      <c r="P20" s="9">
        <v>29.609000000000002</v>
      </c>
      <c r="Q20" s="9">
        <v>9.1980000000000004</v>
      </c>
      <c r="R20" s="9">
        <v>20.411000000000001</v>
      </c>
      <c r="S20" s="9">
        <v>4.641</v>
      </c>
      <c r="T20" s="9">
        <v>1.3</v>
      </c>
      <c r="U20" s="9">
        <v>3.3410000000000002</v>
      </c>
      <c r="V20" s="9">
        <v>4.8079999999999998</v>
      </c>
      <c r="W20" s="9">
        <v>1.83</v>
      </c>
      <c r="X20" s="9">
        <v>2.9780000000000002</v>
      </c>
      <c r="Y20" s="9">
        <v>8.6880000000000006</v>
      </c>
      <c r="Z20" s="9">
        <v>2.15</v>
      </c>
      <c r="AA20" s="9">
        <v>6.5380000000000003</v>
      </c>
      <c r="AB20" s="9">
        <v>11.473000000000001</v>
      </c>
      <c r="AC20" s="9">
        <v>3.919</v>
      </c>
      <c r="AD20" s="9">
        <v>7.5540000000000003</v>
      </c>
      <c r="AE20" s="9">
        <v>26</v>
      </c>
      <c r="AF20" s="9">
        <v>34.9</v>
      </c>
      <c r="AG20" s="9">
        <v>26</v>
      </c>
      <c r="AH20" s="9">
        <v>17.449000000000002</v>
      </c>
      <c r="AI20" s="9">
        <v>4.8929999999999998</v>
      </c>
      <c r="AJ20" s="9">
        <v>12.555</v>
      </c>
      <c r="AK20" s="9">
        <v>2.85</v>
      </c>
      <c r="AL20" s="9">
        <v>0.80800000000000005</v>
      </c>
      <c r="AM20" s="9">
        <v>2.0419999999999998</v>
      </c>
      <c r="AN20" s="9">
        <v>4.3789999999999996</v>
      </c>
      <c r="AO20" s="9">
        <v>0</v>
      </c>
      <c r="AP20" s="9">
        <v>4.3789999999999996</v>
      </c>
      <c r="AQ20" s="9">
        <v>4.1639999999999997</v>
      </c>
      <c r="AR20" s="9">
        <v>1.79</v>
      </c>
      <c r="AS20" s="9">
        <v>2.3730000000000002</v>
      </c>
      <c r="AT20" s="9">
        <v>6.056</v>
      </c>
      <c r="AU20" s="9">
        <v>2.2949999999999999</v>
      </c>
      <c r="AV20" s="9">
        <v>3.76</v>
      </c>
      <c r="AW20" s="9">
        <v>23.85</v>
      </c>
      <c r="AX20" s="9">
        <v>34.676000000000002</v>
      </c>
      <c r="AY20" s="9">
        <v>11.382</v>
      </c>
      <c r="AZ20" s="9">
        <v>23.645</v>
      </c>
      <c r="BA20" s="9">
        <v>7.0860000000000003</v>
      </c>
      <c r="BB20" s="9">
        <v>16.559000000000001</v>
      </c>
      <c r="BC20" s="9">
        <v>3.0219999999999998</v>
      </c>
      <c r="BD20" s="9">
        <v>0.48199999999999998</v>
      </c>
      <c r="BE20" s="9">
        <v>2.5409999999999999</v>
      </c>
      <c r="BF20" s="9">
        <v>4.165</v>
      </c>
      <c r="BG20" s="9">
        <v>1.9139999999999999</v>
      </c>
      <c r="BH20" s="9">
        <v>2.2509999999999999</v>
      </c>
      <c r="BI20" s="9">
        <v>8.8320000000000007</v>
      </c>
      <c r="BJ20" s="9">
        <v>3.3639999999999999</v>
      </c>
      <c r="BK20" s="9">
        <v>5.468</v>
      </c>
      <c r="BL20" s="9">
        <v>7.625</v>
      </c>
      <c r="BM20" s="9">
        <v>1.3260000000000001</v>
      </c>
      <c r="BN20" s="9">
        <v>6.3</v>
      </c>
      <c r="BO20" s="9">
        <v>26</v>
      </c>
      <c r="BP20" s="9">
        <v>13</v>
      </c>
      <c r="BQ20" s="9">
        <v>29.202999999999999</v>
      </c>
      <c r="BR20" s="9">
        <v>16.95</v>
      </c>
      <c r="BS20" s="9">
        <v>8.9689999999999994</v>
      </c>
      <c r="BT20" s="9">
        <v>7.9809999999999999</v>
      </c>
      <c r="BU20" s="9">
        <v>2.8889999999999998</v>
      </c>
      <c r="BV20" s="9">
        <v>1.59</v>
      </c>
      <c r="BW20" s="9">
        <v>1.2989999999999999</v>
      </c>
      <c r="BX20" s="9">
        <v>4.5309999999999997</v>
      </c>
      <c r="BY20" s="9">
        <v>3.024</v>
      </c>
      <c r="BZ20" s="9">
        <v>1.5069999999999999</v>
      </c>
      <c r="CA20" s="9">
        <v>4.8440000000000003</v>
      </c>
      <c r="CB20" s="9">
        <v>2.149</v>
      </c>
      <c r="CC20" s="9">
        <v>2.694</v>
      </c>
      <c r="CD20" s="9">
        <v>4.6870000000000003</v>
      </c>
      <c r="CE20" s="9">
        <v>2.2069999999999999</v>
      </c>
      <c r="CF20" s="9">
        <v>2.48</v>
      </c>
      <c r="CG20" s="9">
        <v>20.806999999999999</v>
      </c>
      <c r="CH20" s="9">
        <v>11.814</v>
      </c>
      <c r="CI20" s="9">
        <v>22.689</v>
      </c>
      <c r="CJ20" s="9">
        <v>35.895000000000003</v>
      </c>
      <c r="CK20" s="9">
        <v>10.615</v>
      </c>
      <c r="CL20" s="9">
        <v>25.28</v>
      </c>
      <c r="CM20" s="9">
        <v>6.0339999999999998</v>
      </c>
      <c r="CN20" s="9">
        <v>1.619</v>
      </c>
      <c r="CO20" s="9">
        <v>4.415</v>
      </c>
      <c r="CP20" s="9">
        <v>8.0359999999999996</v>
      </c>
      <c r="CQ20" s="9">
        <v>2.105</v>
      </c>
      <c r="CR20" s="9">
        <v>5.931</v>
      </c>
      <c r="CS20" s="9">
        <v>12.554</v>
      </c>
      <c r="CT20" s="9">
        <v>3.669</v>
      </c>
      <c r="CU20" s="9">
        <v>8.8849999999999998</v>
      </c>
      <c r="CV20" s="9">
        <v>9.27</v>
      </c>
      <c r="CW20" s="9">
        <v>3.222</v>
      </c>
      <c r="CX20" s="9">
        <v>6.048</v>
      </c>
      <c r="CY20" s="9">
        <v>21</v>
      </c>
      <c r="CZ20" s="9">
        <v>20.763999999999999</v>
      </c>
      <c r="DA20" s="9">
        <v>21</v>
      </c>
      <c r="DB20" s="9">
        <v>36.093000000000004</v>
      </c>
      <c r="DC20" s="9">
        <v>13.776999999999999</v>
      </c>
      <c r="DD20" s="9">
        <v>22.315000000000001</v>
      </c>
      <c r="DE20" s="9">
        <v>6.8540000000000001</v>
      </c>
      <c r="DF20" s="9">
        <v>2.5590000000000002</v>
      </c>
      <c r="DG20" s="9">
        <v>4.2939999999999996</v>
      </c>
      <c r="DH20" s="9">
        <v>5.9340000000000002</v>
      </c>
      <c r="DI20" s="9">
        <v>2.54</v>
      </c>
      <c r="DJ20" s="9">
        <v>3.3940000000000001</v>
      </c>
      <c r="DK20" s="9">
        <v>8.3680000000000003</v>
      </c>
      <c r="DL20" s="9">
        <v>3.5619999999999998</v>
      </c>
      <c r="DM20" s="9">
        <v>4.806</v>
      </c>
      <c r="DN20" s="9">
        <v>14.936999999999999</v>
      </c>
      <c r="DO20" s="9">
        <v>5.1159999999999997</v>
      </c>
      <c r="DP20" s="9">
        <v>9.8209999999999997</v>
      </c>
      <c r="DQ20" s="9">
        <v>30</v>
      </c>
      <c r="DR20" s="9">
        <v>25.815999999999999</v>
      </c>
      <c r="DS20" s="9">
        <v>30</v>
      </c>
      <c r="DT20" s="9">
        <v>12.153</v>
      </c>
      <c r="DU20" s="9">
        <v>4.3780000000000001</v>
      </c>
      <c r="DV20" s="9">
        <v>7.7750000000000004</v>
      </c>
      <c r="DW20" s="9">
        <v>0</v>
      </c>
      <c r="DX20" s="9">
        <v>0</v>
      </c>
      <c r="DY20" s="9">
        <v>0</v>
      </c>
      <c r="DZ20" s="9">
        <v>2.9289999999999998</v>
      </c>
      <c r="EA20" s="9">
        <v>1.1379999999999999</v>
      </c>
      <c r="EB20" s="9">
        <v>1.79</v>
      </c>
      <c r="EC20" s="9">
        <v>5.1449999999999996</v>
      </c>
      <c r="ED20" s="9">
        <v>2.2229999999999999</v>
      </c>
      <c r="EE20" s="9">
        <v>2.9220000000000002</v>
      </c>
      <c r="EF20" s="9">
        <v>4.08</v>
      </c>
      <c r="EG20" s="9">
        <v>1.0169999999999999</v>
      </c>
      <c r="EH20" s="9">
        <v>3.0630000000000002</v>
      </c>
      <c r="EI20" s="9">
        <v>26</v>
      </c>
      <c r="EJ20" s="9">
        <v>27.646000000000001</v>
      </c>
      <c r="EK20" s="9">
        <v>25.475000000000001</v>
      </c>
      <c r="EL20" s="9">
        <v>3.512</v>
      </c>
      <c r="EM20" s="9">
        <v>1.377</v>
      </c>
      <c r="EN20" s="9">
        <v>2.1360000000000001</v>
      </c>
      <c r="EO20" s="9">
        <v>0.51300000000000001</v>
      </c>
      <c r="EP20" s="9">
        <v>0</v>
      </c>
      <c r="EQ20" s="9">
        <v>0.51300000000000001</v>
      </c>
      <c r="ER20" s="9">
        <v>0.98499999999999999</v>
      </c>
      <c r="ES20" s="9">
        <v>0.98499999999999999</v>
      </c>
      <c r="ET20" s="9">
        <v>0</v>
      </c>
      <c r="EU20" s="9">
        <v>0.46100000000000002</v>
      </c>
      <c r="EV20" s="9">
        <v>0</v>
      </c>
      <c r="EW20" s="9">
        <v>0.46100000000000002</v>
      </c>
      <c r="EX20" s="9">
        <v>1.554</v>
      </c>
      <c r="EY20" s="9">
        <v>0.39200000000000002</v>
      </c>
      <c r="EZ20" s="9">
        <v>1.1619999999999999</v>
      </c>
      <c r="FA20" s="9">
        <v>25.827999999999999</v>
      </c>
      <c r="FB20" s="9">
        <v>7.9939999999999998</v>
      </c>
      <c r="FC20" s="9">
        <v>84.697999999999993</v>
      </c>
      <c r="FD20" s="9">
        <v>25.222999999999999</v>
      </c>
      <c r="FE20" s="9">
        <v>9.7349999999999994</v>
      </c>
      <c r="FF20" s="9">
        <v>15.489000000000001</v>
      </c>
      <c r="FG20" s="9">
        <v>3.9489999999999998</v>
      </c>
      <c r="FH20" s="9">
        <v>1.2290000000000001</v>
      </c>
      <c r="FI20" s="9">
        <v>2.72</v>
      </c>
      <c r="FJ20" s="9">
        <v>4.117</v>
      </c>
      <c r="FK20" s="9">
        <v>1.3819999999999999</v>
      </c>
      <c r="FL20" s="9">
        <v>2.7360000000000002</v>
      </c>
      <c r="FM20" s="9">
        <v>7.601</v>
      </c>
      <c r="FN20" s="9">
        <v>3.145</v>
      </c>
      <c r="FO20" s="9">
        <v>4.4560000000000004</v>
      </c>
      <c r="FP20" s="9">
        <v>9.5559999999999992</v>
      </c>
      <c r="FQ20" s="9">
        <v>3.9780000000000002</v>
      </c>
      <c r="FR20" s="9">
        <v>5.577</v>
      </c>
      <c r="FS20" s="9">
        <v>26</v>
      </c>
      <c r="FT20" s="9">
        <v>30.696999999999999</v>
      </c>
      <c r="FU20" s="9">
        <v>25.917000000000002</v>
      </c>
      <c r="FV20" s="9">
        <v>45.579000000000001</v>
      </c>
      <c r="FW20" s="9">
        <v>14.247999999999999</v>
      </c>
      <c r="FX20" s="9">
        <v>31.331</v>
      </c>
      <c r="FY20" s="9">
        <v>7.07</v>
      </c>
      <c r="FZ20" s="9">
        <v>1.774</v>
      </c>
      <c r="GA20" s="9">
        <v>5.2960000000000003</v>
      </c>
      <c r="GB20" s="9">
        <v>11.858000000000001</v>
      </c>
      <c r="GC20" s="9">
        <v>3.9350000000000001</v>
      </c>
      <c r="GD20" s="9">
        <v>7.9240000000000004</v>
      </c>
      <c r="GE20" s="9">
        <v>12.112</v>
      </c>
      <c r="GF20" s="9">
        <v>4.7789999999999999</v>
      </c>
      <c r="GG20" s="9">
        <v>7.3330000000000002</v>
      </c>
      <c r="GH20" s="9">
        <v>14.538</v>
      </c>
      <c r="GI20" s="9">
        <v>3.76</v>
      </c>
      <c r="GJ20" s="9">
        <v>10.778</v>
      </c>
      <c r="GK20" s="9">
        <v>25</v>
      </c>
      <c r="GL20" s="9">
        <v>25.344999999999999</v>
      </c>
      <c r="GM20" s="9">
        <v>24.344999999999999</v>
      </c>
      <c r="GN20" s="9">
        <v>16.850999999999999</v>
      </c>
      <c r="GO20" s="9">
        <v>6.1639999999999997</v>
      </c>
      <c r="GP20" s="9">
        <v>10.686999999999999</v>
      </c>
      <c r="GQ20" s="9">
        <v>2.3820000000000001</v>
      </c>
      <c r="GR20" s="9">
        <v>1.175</v>
      </c>
      <c r="GS20" s="9">
        <v>1.206</v>
      </c>
      <c r="GT20" s="9">
        <v>1.9079999999999999</v>
      </c>
      <c r="GU20" s="9">
        <v>1.4510000000000001</v>
      </c>
      <c r="GV20" s="9">
        <v>0.45600000000000002</v>
      </c>
      <c r="GW20" s="9">
        <v>6.8140000000000001</v>
      </c>
      <c r="GX20" s="9">
        <v>1.5289999999999999</v>
      </c>
      <c r="GY20" s="9">
        <v>5.2850000000000001</v>
      </c>
      <c r="GZ20" s="9">
        <v>5.7480000000000002</v>
      </c>
      <c r="HA20" s="9">
        <v>2.008</v>
      </c>
      <c r="HB20" s="9">
        <v>3.7389999999999999</v>
      </c>
      <c r="HC20" s="9">
        <v>18.579999999999998</v>
      </c>
      <c r="HD20" s="9">
        <v>13</v>
      </c>
      <c r="HE20" s="9">
        <v>26</v>
      </c>
      <c r="HF20" s="9">
        <v>19.579999999999998</v>
      </c>
      <c r="HG20" s="9">
        <v>6.8079999999999998</v>
      </c>
      <c r="HH20" s="9">
        <v>12.773</v>
      </c>
      <c r="HI20" s="9">
        <v>2.6040000000000001</v>
      </c>
      <c r="HJ20" s="9">
        <v>1.2569999999999999</v>
      </c>
      <c r="HK20" s="9">
        <v>1.3460000000000001</v>
      </c>
      <c r="HL20" s="9">
        <v>4.0990000000000002</v>
      </c>
      <c r="HM20" s="9">
        <v>1.0249999999999999</v>
      </c>
      <c r="HN20" s="9">
        <v>3.0739999999999998</v>
      </c>
      <c r="HO20" s="9">
        <v>6.08</v>
      </c>
      <c r="HP20" s="9">
        <v>1.875</v>
      </c>
      <c r="HQ20" s="9">
        <v>4.2050000000000001</v>
      </c>
      <c r="HR20" s="9">
        <v>6.798</v>
      </c>
      <c r="HS20" s="9">
        <v>2.65</v>
      </c>
      <c r="HT20" s="9">
        <v>4.1479999999999997</v>
      </c>
      <c r="HU20" s="9">
        <v>26</v>
      </c>
      <c r="HV20" s="9">
        <v>34.488</v>
      </c>
      <c r="HW20" s="9">
        <v>26</v>
      </c>
      <c r="HX20" s="9">
        <v>18.469000000000001</v>
      </c>
      <c r="HY20" s="9">
        <v>5.8970000000000002</v>
      </c>
      <c r="HZ20" s="9">
        <v>12.571999999999999</v>
      </c>
      <c r="IA20" s="9">
        <v>2.0990000000000002</v>
      </c>
      <c r="IB20" s="9">
        <v>0.753</v>
      </c>
      <c r="IC20" s="9">
        <v>1.3460000000000001</v>
      </c>
      <c r="ID20" s="9">
        <v>4.0990000000000002</v>
      </c>
      <c r="IE20" s="9">
        <v>1.0249999999999999</v>
      </c>
      <c r="IF20" s="9">
        <v>3.0739999999999998</v>
      </c>
      <c r="IG20" s="9">
        <v>6.08</v>
      </c>
      <c r="IH20" s="9">
        <v>1.875</v>
      </c>
      <c r="II20" s="9">
        <v>4.2050000000000001</v>
      </c>
      <c r="IJ20" s="9">
        <v>6.1920000000000002</v>
      </c>
      <c r="IK20" s="9">
        <v>2.2440000000000002</v>
      </c>
      <c r="IL20" s="9">
        <v>3.9470000000000001</v>
      </c>
      <c r="IM20" s="9">
        <v>26</v>
      </c>
      <c r="IN20" s="9">
        <v>37.003999999999998</v>
      </c>
      <c r="IO20" s="9">
        <v>26</v>
      </c>
      <c r="IP20" s="9">
        <v>7.117</v>
      </c>
      <c r="IQ20" s="9">
        <v>2.835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8513</v>
      </c>
      <c r="C1" s="3" t="s">
        <v>8514</v>
      </c>
      <c r="D1" s="3" t="s">
        <v>8515</v>
      </c>
      <c r="E1" s="3" t="s">
        <v>8516</v>
      </c>
      <c r="F1" s="3" t="s">
        <v>8517</v>
      </c>
      <c r="G1" s="3" t="s">
        <v>8518</v>
      </c>
      <c r="H1" s="3" t="s">
        <v>8519</v>
      </c>
      <c r="I1" s="3" t="s">
        <v>8520</v>
      </c>
      <c r="J1" s="3" t="s">
        <v>8521</v>
      </c>
      <c r="K1" s="3" t="s">
        <v>8522</v>
      </c>
      <c r="L1" s="3" t="s">
        <v>8523</v>
      </c>
      <c r="M1" s="3" t="s">
        <v>8524</v>
      </c>
      <c r="N1" s="3" t="s">
        <v>8525</v>
      </c>
      <c r="O1" s="3" t="s">
        <v>8526</v>
      </c>
      <c r="P1" s="3" t="s">
        <v>8527</v>
      </c>
      <c r="Q1" s="3" t="s">
        <v>8528</v>
      </c>
      <c r="R1" s="3" t="s">
        <v>8529</v>
      </c>
      <c r="S1" s="3" t="s">
        <v>8530</v>
      </c>
      <c r="T1" s="3" t="s">
        <v>8531</v>
      </c>
      <c r="U1" s="3" t="s">
        <v>8532</v>
      </c>
      <c r="V1" s="3" t="s">
        <v>8533</v>
      </c>
      <c r="W1" s="3" t="s">
        <v>8534</v>
      </c>
      <c r="X1" s="3" t="s">
        <v>8535</v>
      </c>
      <c r="Y1" s="3" t="s">
        <v>8536</v>
      </c>
      <c r="Z1" s="3" t="s">
        <v>8537</v>
      </c>
      <c r="AA1" s="3" t="s">
        <v>8538</v>
      </c>
      <c r="AB1" s="3" t="s">
        <v>8539</v>
      </c>
      <c r="AC1" s="3" t="s">
        <v>8540</v>
      </c>
      <c r="AD1" s="3" t="s">
        <v>8541</v>
      </c>
      <c r="AE1" s="3" t="s">
        <v>8542</v>
      </c>
      <c r="AF1" s="3" t="s">
        <v>8543</v>
      </c>
      <c r="AG1" s="3" t="s">
        <v>8544</v>
      </c>
      <c r="AH1" s="3" t="s">
        <v>8545</v>
      </c>
      <c r="AI1" s="3" t="s">
        <v>8546</v>
      </c>
      <c r="AJ1" s="3" t="s">
        <v>8547</v>
      </c>
      <c r="AK1" s="3" t="s">
        <v>8548</v>
      </c>
      <c r="AL1" s="3" t="s">
        <v>8549</v>
      </c>
      <c r="AM1" s="3" t="s">
        <v>8550</v>
      </c>
      <c r="AN1" s="3" t="s">
        <v>8551</v>
      </c>
      <c r="AO1" s="3" t="s">
        <v>8552</v>
      </c>
      <c r="AP1" s="3" t="s">
        <v>8553</v>
      </c>
      <c r="AQ1" s="3" t="s">
        <v>8554</v>
      </c>
      <c r="AR1" s="3" t="s">
        <v>8555</v>
      </c>
      <c r="AS1" s="3" t="s">
        <v>8556</v>
      </c>
      <c r="AT1" s="3" t="s">
        <v>8557</v>
      </c>
      <c r="AU1" s="3" t="s">
        <v>8558</v>
      </c>
      <c r="AV1" s="3" t="s">
        <v>8559</v>
      </c>
      <c r="AW1" s="3" t="s">
        <v>8560</v>
      </c>
      <c r="AX1" s="3" t="s">
        <v>8561</v>
      </c>
      <c r="AY1" s="3" t="s">
        <v>8562</v>
      </c>
      <c r="AZ1" s="3" t="s">
        <v>8563</v>
      </c>
      <c r="BA1" s="3" t="s">
        <v>8564</v>
      </c>
      <c r="BB1" s="3" t="s">
        <v>8565</v>
      </c>
      <c r="BC1" s="3" t="s">
        <v>8566</v>
      </c>
      <c r="BD1" s="3" t="s">
        <v>8567</v>
      </c>
      <c r="BE1" s="3" t="s">
        <v>8568</v>
      </c>
      <c r="BF1" s="3" t="s">
        <v>8569</v>
      </c>
      <c r="BG1" s="3" t="s">
        <v>8570</v>
      </c>
      <c r="BH1" s="3" t="s">
        <v>8571</v>
      </c>
      <c r="BI1" s="3" t="s">
        <v>8572</v>
      </c>
      <c r="BJ1" s="3" t="s">
        <v>8573</v>
      </c>
      <c r="BK1" s="3" t="s">
        <v>8574</v>
      </c>
      <c r="BL1" s="3" t="s">
        <v>8575</v>
      </c>
      <c r="BM1" s="3" t="s">
        <v>8576</v>
      </c>
      <c r="BN1" s="3" t="s">
        <v>8577</v>
      </c>
      <c r="BO1" s="3" t="s">
        <v>8578</v>
      </c>
      <c r="BP1" s="3" t="s">
        <v>8579</v>
      </c>
      <c r="BQ1" s="3" t="s">
        <v>8580</v>
      </c>
      <c r="BR1" s="3" t="s">
        <v>8581</v>
      </c>
      <c r="BS1" s="3" t="s">
        <v>8582</v>
      </c>
      <c r="BT1" s="3" t="s">
        <v>8583</v>
      </c>
      <c r="BU1" s="3" t="s">
        <v>8584</v>
      </c>
      <c r="BV1" s="3" t="s">
        <v>8585</v>
      </c>
      <c r="BW1" s="3" t="s">
        <v>8586</v>
      </c>
      <c r="BX1" s="3" t="s">
        <v>8587</v>
      </c>
      <c r="BY1" s="3" t="s">
        <v>8588</v>
      </c>
      <c r="BZ1" s="3" t="s">
        <v>8589</v>
      </c>
      <c r="CA1" s="3" t="s">
        <v>8590</v>
      </c>
      <c r="CB1" s="3" t="s">
        <v>8591</v>
      </c>
      <c r="CC1" s="3" t="s">
        <v>8592</v>
      </c>
      <c r="CD1" s="3" t="s">
        <v>8593</v>
      </c>
      <c r="CE1" s="3" t="s">
        <v>8594</v>
      </c>
      <c r="CF1" s="3" t="s">
        <v>8595</v>
      </c>
      <c r="CG1" s="3" t="s">
        <v>8596</v>
      </c>
      <c r="CH1" s="3" t="s">
        <v>8597</v>
      </c>
      <c r="CI1" s="3" t="s">
        <v>8598</v>
      </c>
      <c r="CJ1" s="3" t="s">
        <v>8599</v>
      </c>
      <c r="CK1" s="3" t="s">
        <v>8600</v>
      </c>
      <c r="CL1" s="3" t="s">
        <v>8601</v>
      </c>
      <c r="CM1" s="3" t="s">
        <v>8602</v>
      </c>
      <c r="CN1" s="3" t="s">
        <v>8603</v>
      </c>
      <c r="CO1" s="3" t="s">
        <v>8604</v>
      </c>
      <c r="CP1" s="3" t="s">
        <v>8605</v>
      </c>
      <c r="CQ1" s="3" t="s">
        <v>8606</v>
      </c>
      <c r="CR1" s="3" t="s">
        <v>8607</v>
      </c>
      <c r="CS1" s="3" t="s">
        <v>8608</v>
      </c>
      <c r="CT1" s="3" t="s">
        <v>8609</v>
      </c>
      <c r="CU1" s="3" t="s">
        <v>8610</v>
      </c>
      <c r="CV1" s="3" t="s">
        <v>8611</v>
      </c>
      <c r="CW1" s="3" t="s">
        <v>8612</v>
      </c>
      <c r="CX1" s="3" t="s">
        <v>8613</v>
      </c>
      <c r="CY1" s="3" t="s">
        <v>8614</v>
      </c>
      <c r="CZ1" s="3" t="s">
        <v>8615</v>
      </c>
      <c r="DA1" s="3" t="s">
        <v>8616</v>
      </c>
      <c r="DB1" s="3" t="s">
        <v>8617</v>
      </c>
      <c r="DC1" s="3" t="s">
        <v>8618</v>
      </c>
      <c r="DD1" s="3" t="s">
        <v>8619</v>
      </c>
      <c r="DE1" s="3" t="s">
        <v>8620</v>
      </c>
      <c r="DF1" s="3" t="s">
        <v>8621</v>
      </c>
      <c r="DG1" s="3" t="s">
        <v>8622</v>
      </c>
      <c r="DH1" s="3" t="s">
        <v>8623</v>
      </c>
      <c r="DI1" s="3" t="s">
        <v>8624</v>
      </c>
      <c r="DJ1" s="3" t="s">
        <v>8625</v>
      </c>
      <c r="DK1" s="3" t="s">
        <v>8626</v>
      </c>
      <c r="DL1" s="3" t="s">
        <v>8627</v>
      </c>
      <c r="DM1" s="3" t="s">
        <v>8628</v>
      </c>
      <c r="DN1" s="3" t="s">
        <v>8629</v>
      </c>
      <c r="DO1" s="3" t="s">
        <v>8630</v>
      </c>
      <c r="DP1" s="3" t="s">
        <v>8631</v>
      </c>
      <c r="DQ1" s="3" t="s">
        <v>8632</v>
      </c>
      <c r="DR1" s="3" t="s">
        <v>8633</v>
      </c>
      <c r="DS1" s="3" t="s">
        <v>8634</v>
      </c>
      <c r="DT1" s="3" t="s">
        <v>8635</v>
      </c>
      <c r="DU1" s="3" t="s">
        <v>8636</v>
      </c>
      <c r="DV1" s="3" t="s">
        <v>8637</v>
      </c>
      <c r="DW1" s="3" t="s">
        <v>8638</v>
      </c>
      <c r="DX1" s="3" t="s">
        <v>8639</v>
      </c>
      <c r="DY1" s="3" t="s">
        <v>8640</v>
      </c>
      <c r="DZ1" s="3" t="s">
        <v>8641</v>
      </c>
      <c r="EA1" s="3" t="s">
        <v>8642</v>
      </c>
      <c r="EB1" s="3" t="s">
        <v>8643</v>
      </c>
      <c r="EC1" s="3" t="s">
        <v>8644</v>
      </c>
      <c r="ED1" s="3" t="s">
        <v>8645</v>
      </c>
      <c r="EE1" s="3" t="s">
        <v>8646</v>
      </c>
      <c r="EF1" s="3" t="s">
        <v>8647</v>
      </c>
      <c r="EG1" s="3" t="s">
        <v>8648</v>
      </c>
      <c r="EH1" s="3" t="s">
        <v>8649</v>
      </c>
      <c r="EI1" s="3" t="s">
        <v>8650</v>
      </c>
      <c r="EJ1" s="3" t="s">
        <v>8651</v>
      </c>
      <c r="EK1" s="3" t="s">
        <v>8652</v>
      </c>
      <c r="EL1" s="3" t="s">
        <v>8653</v>
      </c>
      <c r="EM1" s="3" t="s">
        <v>8654</v>
      </c>
      <c r="EN1" s="3" t="s">
        <v>8655</v>
      </c>
      <c r="EO1" s="3" t="s">
        <v>8656</v>
      </c>
      <c r="EP1" s="3" t="s">
        <v>8657</v>
      </c>
      <c r="EQ1" s="3" t="s">
        <v>8658</v>
      </c>
      <c r="ER1" s="3" t="s">
        <v>8659</v>
      </c>
      <c r="ES1" s="3" t="s">
        <v>8660</v>
      </c>
      <c r="ET1" s="3" t="s">
        <v>8661</v>
      </c>
      <c r="EU1" s="3" t="s">
        <v>8662</v>
      </c>
      <c r="EV1" s="3" t="s">
        <v>8663</v>
      </c>
      <c r="EW1" s="3" t="s">
        <v>8664</v>
      </c>
      <c r="EX1" s="3" t="s">
        <v>8665</v>
      </c>
      <c r="EY1" s="3" t="s">
        <v>8666</v>
      </c>
      <c r="EZ1" s="3" t="s">
        <v>8667</v>
      </c>
      <c r="FA1" s="3" t="s">
        <v>8668</v>
      </c>
      <c r="FB1" s="3" t="s">
        <v>8669</v>
      </c>
      <c r="FC1" s="3" t="s">
        <v>8670</v>
      </c>
      <c r="FD1" s="3" t="s">
        <v>8671</v>
      </c>
      <c r="FE1" s="3" t="s">
        <v>8672</v>
      </c>
      <c r="FF1" s="3" t="s">
        <v>8673</v>
      </c>
      <c r="FG1" s="3" t="s">
        <v>8674</v>
      </c>
      <c r="FH1" s="3" t="s">
        <v>8675</v>
      </c>
      <c r="FI1" s="3" t="s">
        <v>8676</v>
      </c>
      <c r="FJ1" s="3" t="s">
        <v>8677</v>
      </c>
      <c r="FK1" s="3" t="s">
        <v>8678</v>
      </c>
      <c r="FL1" s="3" t="s">
        <v>8679</v>
      </c>
      <c r="FM1" s="3" t="s">
        <v>8680</v>
      </c>
      <c r="FN1" s="3" t="s">
        <v>8681</v>
      </c>
      <c r="FO1" s="3" t="s">
        <v>8682</v>
      </c>
      <c r="FP1" s="3" t="s">
        <v>8683</v>
      </c>
      <c r="FQ1" s="3" t="s">
        <v>8684</v>
      </c>
      <c r="FR1" s="3" t="s">
        <v>8685</v>
      </c>
      <c r="FS1" s="3" t="s">
        <v>8686</v>
      </c>
      <c r="FT1" s="3" t="s">
        <v>8687</v>
      </c>
      <c r="FU1" s="3" t="s">
        <v>8688</v>
      </c>
      <c r="FV1" s="3" t="s">
        <v>8689</v>
      </c>
      <c r="FW1" s="3" t="s">
        <v>8690</v>
      </c>
      <c r="FX1" s="3" t="s">
        <v>8691</v>
      </c>
      <c r="FY1" s="3" t="s">
        <v>8692</v>
      </c>
      <c r="FZ1" s="3" t="s">
        <v>8693</v>
      </c>
      <c r="GA1" s="3" t="s">
        <v>8694</v>
      </c>
      <c r="GB1" s="3" t="s">
        <v>8695</v>
      </c>
      <c r="GC1" s="3" t="s">
        <v>8696</v>
      </c>
      <c r="GD1" s="3" t="s">
        <v>8697</v>
      </c>
      <c r="GE1" s="3" t="s">
        <v>8698</v>
      </c>
      <c r="GF1" s="3" t="s">
        <v>8699</v>
      </c>
      <c r="GG1" s="3" t="s">
        <v>8700</v>
      </c>
      <c r="GH1" s="3" t="s">
        <v>8701</v>
      </c>
      <c r="GI1" s="3" t="s">
        <v>8702</v>
      </c>
      <c r="GJ1" s="3" t="s">
        <v>8703</v>
      </c>
      <c r="GK1" s="3" t="s">
        <v>8704</v>
      </c>
      <c r="GL1" s="3" t="s">
        <v>8705</v>
      </c>
      <c r="GM1" s="3" t="s">
        <v>8706</v>
      </c>
      <c r="GN1" s="3" t="s">
        <v>8707</v>
      </c>
      <c r="GO1" s="3" t="s">
        <v>8708</v>
      </c>
      <c r="GP1" s="3" t="s">
        <v>8709</v>
      </c>
      <c r="GQ1" s="3" t="s">
        <v>8710</v>
      </c>
      <c r="GR1" s="3" t="s">
        <v>8711</v>
      </c>
      <c r="GS1" s="3" t="s">
        <v>8712</v>
      </c>
      <c r="GT1" s="3" t="s">
        <v>8713</v>
      </c>
      <c r="GU1" s="3" t="s">
        <v>8714</v>
      </c>
      <c r="GV1" s="3" t="s">
        <v>8715</v>
      </c>
      <c r="GW1" s="3" t="s">
        <v>8716</v>
      </c>
      <c r="GX1" s="3" t="s">
        <v>8717</v>
      </c>
      <c r="GY1" s="3" t="s">
        <v>8718</v>
      </c>
      <c r="GZ1" s="3" t="s">
        <v>8719</v>
      </c>
      <c r="HA1" s="3" t="s">
        <v>8720</v>
      </c>
      <c r="HB1" s="3" t="s">
        <v>8721</v>
      </c>
      <c r="HC1" s="3" t="s">
        <v>8722</v>
      </c>
      <c r="HD1" s="3" t="s">
        <v>8723</v>
      </c>
      <c r="HE1" s="3" t="s">
        <v>8724</v>
      </c>
      <c r="HF1" s="3" t="s">
        <v>8725</v>
      </c>
      <c r="HG1" s="3" t="s">
        <v>8726</v>
      </c>
      <c r="HH1" s="3" t="s">
        <v>8727</v>
      </c>
      <c r="HI1" s="3" t="s">
        <v>8728</v>
      </c>
      <c r="HJ1" s="3" t="s">
        <v>8729</v>
      </c>
      <c r="HK1" s="3" t="s">
        <v>8730</v>
      </c>
      <c r="HL1" s="3" t="s">
        <v>8731</v>
      </c>
      <c r="HM1" s="3" t="s">
        <v>8732</v>
      </c>
      <c r="HN1" s="3" t="s">
        <v>8733</v>
      </c>
      <c r="HO1" s="3" t="s">
        <v>8734</v>
      </c>
      <c r="HP1" s="3" t="s">
        <v>8735</v>
      </c>
      <c r="HQ1" s="3" t="s">
        <v>8736</v>
      </c>
      <c r="HR1" s="3" t="s">
        <v>8737</v>
      </c>
      <c r="HS1" s="3" t="s">
        <v>8738</v>
      </c>
      <c r="HT1" s="3" t="s">
        <v>8739</v>
      </c>
      <c r="HU1" s="3" t="s">
        <v>8740</v>
      </c>
      <c r="HV1" s="3" t="s">
        <v>8741</v>
      </c>
      <c r="HW1" s="3" t="s">
        <v>8742</v>
      </c>
      <c r="HX1" s="3" t="s">
        <v>8743</v>
      </c>
      <c r="HY1" s="3" t="s">
        <v>8744</v>
      </c>
      <c r="HZ1" s="3" t="s">
        <v>8745</v>
      </c>
      <c r="IA1" s="3" t="s">
        <v>8746</v>
      </c>
      <c r="IB1" s="3" t="s">
        <v>8747</v>
      </c>
      <c r="IC1" s="3" t="s">
        <v>8748</v>
      </c>
      <c r="ID1" s="3" t="s">
        <v>8749</v>
      </c>
      <c r="IE1" s="3" t="s">
        <v>8750</v>
      </c>
      <c r="IF1" s="3" t="s">
        <v>8751</v>
      </c>
      <c r="IG1" s="3" t="s">
        <v>8752</v>
      </c>
      <c r="IH1" s="3" t="s">
        <v>8753</v>
      </c>
      <c r="II1" s="3" t="s">
        <v>8754</v>
      </c>
      <c r="IJ1" s="3" t="s">
        <v>8755</v>
      </c>
      <c r="IK1" s="3" t="s">
        <v>8756</v>
      </c>
      <c r="IL1" s="3" t="s">
        <v>8757</v>
      </c>
      <c r="IM1" s="3" t="s">
        <v>8758</v>
      </c>
      <c r="IN1" s="3" t="s">
        <v>8759</v>
      </c>
      <c r="IO1" s="3" t="s">
        <v>8760</v>
      </c>
      <c r="IP1" s="3" t="s">
        <v>8761</v>
      </c>
      <c r="IQ1" s="3" t="s">
        <v>8762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8763</v>
      </c>
      <c r="C10" s="8" t="s">
        <v>8764</v>
      </c>
      <c r="D10" s="8" t="s">
        <v>8765</v>
      </c>
      <c r="E10" s="8" t="s">
        <v>8766</v>
      </c>
      <c r="F10" s="8" t="s">
        <v>8767</v>
      </c>
      <c r="G10" s="8" t="s">
        <v>8768</v>
      </c>
      <c r="H10" s="8" t="s">
        <v>8769</v>
      </c>
      <c r="I10" s="8" t="s">
        <v>8770</v>
      </c>
      <c r="J10" s="8" t="s">
        <v>8771</v>
      </c>
      <c r="K10" s="8" t="s">
        <v>8772</v>
      </c>
      <c r="L10" s="8" t="s">
        <v>8773</v>
      </c>
      <c r="M10" s="8" t="s">
        <v>8774</v>
      </c>
      <c r="N10" s="8" t="s">
        <v>8775</v>
      </c>
      <c r="O10" s="8" t="s">
        <v>8776</v>
      </c>
      <c r="P10" s="8" t="s">
        <v>8777</v>
      </c>
      <c r="Q10" s="8" t="s">
        <v>8778</v>
      </c>
      <c r="R10" s="8" t="s">
        <v>8779</v>
      </c>
      <c r="S10" s="8" t="s">
        <v>8780</v>
      </c>
      <c r="T10" s="8" t="s">
        <v>8781</v>
      </c>
      <c r="U10" s="8" t="s">
        <v>8782</v>
      </c>
      <c r="V10" s="8" t="s">
        <v>8783</v>
      </c>
      <c r="W10" s="8" t="s">
        <v>8784</v>
      </c>
      <c r="X10" s="8" t="s">
        <v>8785</v>
      </c>
      <c r="Y10" s="8" t="s">
        <v>8786</v>
      </c>
      <c r="Z10" s="8" t="s">
        <v>8787</v>
      </c>
      <c r="AA10" s="8" t="s">
        <v>8788</v>
      </c>
      <c r="AB10" s="8" t="s">
        <v>8789</v>
      </c>
      <c r="AC10" s="8" t="s">
        <v>8790</v>
      </c>
      <c r="AD10" s="8" t="s">
        <v>8791</v>
      </c>
      <c r="AE10" s="8" t="s">
        <v>8792</v>
      </c>
      <c r="AF10" s="8" t="s">
        <v>8793</v>
      </c>
      <c r="AG10" s="8" t="s">
        <v>8794</v>
      </c>
      <c r="AH10" s="8" t="s">
        <v>8795</v>
      </c>
      <c r="AI10" s="8" t="s">
        <v>8796</v>
      </c>
      <c r="AJ10" s="8" t="s">
        <v>8797</v>
      </c>
      <c r="AK10" s="8" t="s">
        <v>8798</v>
      </c>
      <c r="AL10" s="8" t="s">
        <v>8799</v>
      </c>
      <c r="AM10" s="8" t="s">
        <v>8800</v>
      </c>
      <c r="AN10" s="8" t="s">
        <v>8801</v>
      </c>
      <c r="AO10" s="8" t="s">
        <v>8802</v>
      </c>
      <c r="AP10" s="8" t="s">
        <v>8803</v>
      </c>
      <c r="AQ10" s="8" t="s">
        <v>8804</v>
      </c>
      <c r="AR10" s="8" t="s">
        <v>8805</v>
      </c>
      <c r="AS10" s="8" t="s">
        <v>8806</v>
      </c>
      <c r="AT10" s="8" t="s">
        <v>8807</v>
      </c>
      <c r="AU10" s="8" t="s">
        <v>8808</v>
      </c>
      <c r="AV10" s="8" t="s">
        <v>8809</v>
      </c>
      <c r="AW10" s="8" t="s">
        <v>8810</v>
      </c>
      <c r="AX10" s="8" t="s">
        <v>8811</v>
      </c>
      <c r="AY10" s="8" t="s">
        <v>8812</v>
      </c>
      <c r="AZ10" s="8" t="s">
        <v>8813</v>
      </c>
      <c r="BA10" s="8" t="s">
        <v>8814</v>
      </c>
      <c r="BB10" s="8" t="s">
        <v>8815</v>
      </c>
      <c r="BC10" s="8" t="s">
        <v>8816</v>
      </c>
      <c r="BD10" s="8" t="s">
        <v>8817</v>
      </c>
      <c r="BE10" s="8" t="s">
        <v>8818</v>
      </c>
      <c r="BF10" s="8" t="s">
        <v>8819</v>
      </c>
      <c r="BG10" s="8" t="s">
        <v>8820</v>
      </c>
      <c r="BH10" s="8" t="s">
        <v>8821</v>
      </c>
      <c r="BI10" s="8" t="s">
        <v>8822</v>
      </c>
      <c r="BJ10" s="8" t="s">
        <v>8823</v>
      </c>
      <c r="BK10" s="8" t="s">
        <v>8824</v>
      </c>
      <c r="BL10" s="8" t="s">
        <v>8825</v>
      </c>
      <c r="BM10" s="8" t="s">
        <v>8826</v>
      </c>
      <c r="BN10" s="8" t="s">
        <v>8827</v>
      </c>
      <c r="BO10" s="8" t="s">
        <v>8828</v>
      </c>
      <c r="BP10" s="8" t="s">
        <v>8829</v>
      </c>
      <c r="BQ10" s="8" t="s">
        <v>8830</v>
      </c>
      <c r="BR10" s="8" t="s">
        <v>8831</v>
      </c>
      <c r="BS10" s="8" t="s">
        <v>8832</v>
      </c>
      <c r="BT10" s="8" t="s">
        <v>8833</v>
      </c>
      <c r="BU10" s="8" t="s">
        <v>8834</v>
      </c>
      <c r="BV10" s="8" t="s">
        <v>8835</v>
      </c>
      <c r="BW10" s="8" t="s">
        <v>8836</v>
      </c>
      <c r="BX10" s="8" t="s">
        <v>8837</v>
      </c>
      <c r="BY10" s="8" t="s">
        <v>8838</v>
      </c>
      <c r="BZ10" s="8" t="s">
        <v>8839</v>
      </c>
      <c r="CA10" s="8" t="s">
        <v>8840</v>
      </c>
      <c r="CB10" s="8" t="s">
        <v>8841</v>
      </c>
      <c r="CC10" s="8" t="s">
        <v>8842</v>
      </c>
      <c r="CD10" s="8" t="s">
        <v>8843</v>
      </c>
      <c r="CE10" s="8" t="s">
        <v>8844</v>
      </c>
      <c r="CF10" s="8" t="s">
        <v>8845</v>
      </c>
      <c r="CG10" s="8" t="s">
        <v>8846</v>
      </c>
      <c r="CH10" s="8" t="s">
        <v>8847</v>
      </c>
      <c r="CI10" s="8" t="s">
        <v>8848</v>
      </c>
      <c r="CJ10" s="8" t="s">
        <v>8849</v>
      </c>
      <c r="CK10" s="8" t="s">
        <v>8850</v>
      </c>
      <c r="CL10" s="8" t="s">
        <v>8851</v>
      </c>
      <c r="CM10" s="8" t="s">
        <v>8852</v>
      </c>
      <c r="CN10" s="8" t="s">
        <v>8853</v>
      </c>
      <c r="CO10" s="8" t="s">
        <v>8854</v>
      </c>
      <c r="CP10" s="8" t="s">
        <v>8855</v>
      </c>
      <c r="CQ10" s="8" t="s">
        <v>8856</v>
      </c>
      <c r="CR10" s="8" t="s">
        <v>8857</v>
      </c>
      <c r="CS10" s="8" t="s">
        <v>8858</v>
      </c>
      <c r="CT10" s="8" t="s">
        <v>8859</v>
      </c>
      <c r="CU10" s="8" t="s">
        <v>8860</v>
      </c>
      <c r="CV10" s="8" t="s">
        <v>8861</v>
      </c>
      <c r="CW10" s="8" t="s">
        <v>8862</v>
      </c>
      <c r="CX10" s="8" t="s">
        <v>8863</v>
      </c>
      <c r="CY10" s="8" t="s">
        <v>8864</v>
      </c>
      <c r="CZ10" s="8" t="s">
        <v>8865</v>
      </c>
      <c r="DA10" s="8" t="s">
        <v>8866</v>
      </c>
      <c r="DB10" s="8" t="s">
        <v>8867</v>
      </c>
      <c r="DC10" s="8" t="s">
        <v>8868</v>
      </c>
      <c r="DD10" s="8" t="s">
        <v>8869</v>
      </c>
      <c r="DE10" s="8" t="s">
        <v>8870</v>
      </c>
      <c r="DF10" s="8" t="s">
        <v>8871</v>
      </c>
      <c r="DG10" s="8" t="s">
        <v>8872</v>
      </c>
      <c r="DH10" s="8" t="s">
        <v>8873</v>
      </c>
      <c r="DI10" s="8" t="s">
        <v>8874</v>
      </c>
      <c r="DJ10" s="8" t="s">
        <v>8875</v>
      </c>
      <c r="DK10" s="8" t="s">
        <v>8876</v>
      </c>
      <c r="DL10" s="8" t="s">
        <v>8877</v>
      </c>
      <c r="DM10" s="8" t="s">
        <v>8878</v>
      </c>
      <c r="DN10" s="8" t="s">
        <v>8879</v>
      </c>
      <c r="DO10" s="8" t="s">
        <v>8880</v>
      </c>
      <c r="DP10" s="8" t="s">
        <v>8881</v>
      </c>
      <c r="DQ10" s="8" t="s">
        <v>8882</v>
      </c>
      <c r="DR10" s="8" t="s">
        <v>8883</v>
      </c>
      <c r="DS10" s="8" t="s">
        <v>8884</v>
      </c>
      <c r="DT10" s="8" t="s">
        <v>8885</v>
      </c>
      <c r="DU10" s="8" t="s">
        <v>8886</v>
      </c>
      <c r="DV10" s="8" t="s">
        <v>8887</v>
      </c>
      <c r="DW10" s="8" t="s">
        <v>8888</v>
      </c>
      <c r="DX10" s="8" t="s">
        <v>8889</v>
      </c>
      <c r="DY10" s="8" t="s">
        <v>8890</v>
      </c>
      <c r="DZ10" s="8" t="s">
        <v>8891</v>
      </c>
      <c r="EA10" s="8" t="s">
        <v>8892</v>
      </c>
      <c r="EB10" s="8" t="s">
        <v>8893</v>
      </c>
      <c r="EC10" s="8" t="s">
        <v>8894</v>
      </c>
      <c r="ED10" s="8" t="s">
        <v>8895</v>
      </c>
      <c r="EE10" s="8" t="s">
        <v>8896</v>
      </c>
      <c r="EF10" s="8" t="s">
        <v>8897</v>
      </c>
      <c r="EG10" s="8" t="s">
        <v>8898</v>
      </c>
      <c r="EH10" s="8" t="s">
        <v>8899</v>
      </c>
      <c r="EI10" s="8" t="s">
        <v>8900</v>
      </c>
      <c r="EJ10" s="8" t="s">
        <v>8901</v>
      </c>
      <c r="EK10" s="8" t="s">
        <v>8902</v>
      </c>
      <c r="EL10" s="8" t="s">
        <v>8903</v>
      </c>
      <c r="EM10" s="8" t="s">
        <v>8904</v>
      </c>
      <c r="EN10" s="8" t="s">
        <v>8905</v>
      </c>
      <c r="EO10" s="8" t="s">
        <v>8906</v>
      </c>
      <c r="EP10" s="8" t="s">
        <v>8907</v>
      </c>
      <c r="EQ10" s="8" t="s">
        <v>8908</v>
      </c>
      <c r="ER10" s="8" t="s">
        <v>8909</v>
      </c>
      <c r="ES10" s="8" t="s">
        <v>8910</v>
      </c>
      <c r="ET10" s="8" t="s">
        <v>8911</v>
      </c>
      <c r="EU10" s="8" t="s">
        <v>8912</v>
      </c>
      <c r="EV10" s="8" t="s">
        <v>8913</v>
      </c>
      <c r="EW10" s="8" t="s">
        <v>8914</v>
      </c>
      <c r="EX10" s="8" t="s">
        <v>8915</v>
      </c>
      <c r="EY10" s="8" t="s">
        <v>8916</v>
      </c>
      <c r="EZ10" s="8" t="s">
        <v>8917</v>
      </c>
      <c r="FA10" s="8" t="s">
        <v>8918</v>
      </c>
      <c r="FB10" s="8" t="s">
        <v>8919</v>
      </c>
      <c r="FC10" s="8" t="s">
        <v>8920</v>
      </c>
      <c r="FD10" s="8" t="s">
        <v>8921</v>
      </c>
      <c r="FE10" s="8" t="s">
        <v>8922</v>
      </c>
      <c r="FF10" s="8" t="s">
        <v>8923</v>
      </c>
      <c r="FG10" s="8" t="s">
        <v>8924</v>
      </c>
      <c r="FH10" s="8" t="s">
        <v>8925</v>
      </c>
      <c r="FI10" s="8" t="s">
        <v>8926</v>
      </c>
      <c r="FJ10" s="8" t="s">
        <v>8927</v>
      </c>
      <c r="FK10" s="8" t="s">
        <v>8928</v>
      </c>
      <c r="FL10" s="8" t="s">
        <v>8929</v>
      </c>
      <c r="FM10" s="8" t="s">
        <v>8930</v>
      </c>
      <c r="FN10" s="8" t="s">
        <v>8931</v>
      </c>
      <c r="FO10" s="8" t="s">
        <v>8932</v>
      </c>
      <c r="FP10" s="8" t="s">
        <v>8933</v>
      </c>
      <c r="FQ10" s="8" t="s">
        <v>8934</v>
      </c>
      <c r="FR10" s="8" t="s">
        <v>8935</v>
      </c>
      <c r="FS10" s="8" t="s">
        <v>8936</v>
      </c>
      <c r="FT10" s="8" t="s">
        <v>8937</v>
      </c>
      <c r="FU10" s="8" t="s">
        <v>8938</v>
      </c>
      <c r="FV10" s="8" t="s">
        <v>8939</v>
      </c>
      <c r="FW10" s="8" t="s">
        <v>8940</v>
      </c>
      <c r="FX10" s="8" t="s">
        <v>8941</v>
      </c>
      <c r="FY10" s="8" t="s">
        <v>8942</v>
      </c>
      <c r="FZ10" s="8" t="s">
        <v>8943</v>
      </c>
      <c r="GA10" s="8" t="s">
        <v>8944</v>
      </c>
      <c r="GB10" s="8" t="s">
        <v>8945</v>
      </c>
      <c r="GC10" s="8" t="s">
        <v>8946</v>
      </c>
      <c r="GD10" s="8" t="s">
        <v>8947</v>
      </c>
      <c r="GE10" s="8" t="s">
        <v>8948</v>
      </c>
      <c r="GF10" s="8" t="s">
        <v>8949</v>
      </c>
      <c r="GG10" s="8" t="s">
        <v>8950</v>
      </c>
      <c r="GH10" s="8" t="s">
        <v>8951</v>
      </c>
      <c r="GI10" s="8" t="s">
        <v>8952</v>
      </c>
      <c r="GJ10" s="8" t="s">
        <v>8953</v>
      </c>
      <c r="GK10" s="8" t="s">
        <v>8954</v>
      </c>
      <c r="GL10" s="8" t="s">
        <v>8955</v>
      </c>
      <c r="GM10" s="8" t="s">
        <v>8956</v>
      </c>
      <c r="GN10" s="8" t="s">
        <v>8957</v>
      </c>
      <c r="GO10" s="8" t="s">
        <v>8958</v>
      </c>
      <c r="GP10" s="8" t="s">
        <v>8959</v>
      </c>
      <c r="GQ10" s="8" t="s">
        <v>8960</v>
      </c>
      <c r="GR10" s="8" t="s">
        <v>8961</v>
      </c>
      <c r="GS10" s="8" t="s">
        <v>8962</v>
      </c>
      <c r="GT10" s="8" t="s">
        <v>8963</v>
      </c>
      <c r="GU10" s="8" t="s">
        <v>8964</v>
      </c>
      <c r="GV10" s="8" t="s">
        <v>8965</v>
      </c>
      <c r="GW10" s="8" t="s">
        <v>8966</v>
      </c>
      <c r="GX10" s="8" t="s">
        <v>8967</v>
      </c>
      <c r="GY10" s="8" t="s">
        <v>8968</v>
      </c>
      <c r="GZ10" s="8" t="s">
        <v>8969</v>
      </c>
      <c r="HA10" s="8" t="s">
        <v>8970</v>
      </c>
      <c r="HB10" s="8" t="s">
        <v>8971</v>
      </c>
      <c r="HC10" s="8" t="s">
        <v>8972</v>
      </c>
      <c r="HD10" s="8" t="s">
        <v>8973</v>
      </c>
      <c r="HE10" s="8" t="s">
        <v>8974</v>
      </c>
      <c r="HF10" s="8" t="s">
        <v>8975</v>
      </c>
      <c r="HG10" s="8" t="s">
        <v>8976</v>
      </c>
      <c r="HH10" s="8" t="s">
        <v>8977</v>
      </c>
      <c r="HI10" s="8" t="s">
        <v>8978</v>
      </c>
      <c r="HJ10" s="8" t="s">
        <v>8979</v>
      </c>
      <c r="HK10" s="8" t="s">
        <v>8980</v>
      </c>
      <c r="HL10" s="8" t="s">
        <v>8981</v>
      </c>
      <c r="HM10" s="8" t="s">
        <v>8982</v>
      </c>
      <c r="HN10" s="8" t="s">
        <v>8983</v>
      </c>
      <c r="HO10" s="8" t="s">
        <v>8984</v>
      </c>
      <c r="HP10" s="8" t="s">
        <v>8985</v>
      </c>
      <c r="HQ10" s="8" t="s">
        <v>8986</v>
      </c>
      <c r="HR10" s="8" t="s">
        <v>8987</v>
      </c>
      <c r="HS10" s="8" t="s">
        <v>8988</v>
      </c>
      <c r="HT10" s="8" t="s">
        <v>8989</v>
      </c>
      <c r="HU10" s="8" t="s">
        <v>8990</v>
      </c>
      <c r="HV10" s="8" t="s">
        <v>8991</v>
      </c>
      <c r="HW10" s="8" t="s">
        <v>8992</v>
      </c>
      <c r="HX10" s="8" t="s">
        <v>8993</v>
      </c>
      <c r="HY10" s="8" t="s">
        <v>8994</v>
      </c>
      <c r="HZ10" s="8" t="s">
        <v>8995</v>
      </c>
      <c r="IA10" s="8" t="s">
        <v>8996</v>
      </c>
      <c r="IB10" s="8" t="s">
        <v>8997</v>
      </c>
      <c r="IC10" s="8" t="s">
        <v>8998</v>
      </c>
      <c r="ID10" s="8" t="s">
        <v>8999</v>
      </c>
      <c r="IE10" s="8" t="s">
        <v>9000</v>
      </c>
      <c r="IF10" s="8" t="s">
        <v>9001</v>
      </c>
      <c r="IG10" s="8" t="s">
        <v>9002</v>
      </c>
      <c r="IH10" s="8" t="s">
        <v>9003</v>
      </c>
      <c r="II10" s="8" t="s">
        <v>9004</v>
      </c>
      <c r="IJ10" s="8" t="s">
        <v>9005</v>
      </c>
      <c r="IK10" s="8" t="s">
        <v>9006</v>
      </c>
      <c r="IL10" s="8" t="s">
        <v>9007</v>
      </c>
      <c r="IM10" s="8" t="s">
        <v>9008</v>
      </c>
      <c r="IN10" s="8" t="s">
        <v>9009</v>
      </c>
      <c r="IO10" s="8" t="s">
        <v>9010</v>
      </c>
      <c r="IP10" s="8" t="s">
        <v>9011</v>
      </c>
      <c r="IQ10" s="8" t="s">
        <v>9012</v>
      </c>
    </row>
    <row r="11" spans="1:251">
      <c r="A11" s="10">
        <v>42036</v>
      </c>
      <c r="B11" s="9">
        <v>4.7469999999999999</v>
      </c>
      <c r="C11" s="9">
        <v>1.139</v>
      </c>
      <c r="D11" s="9">
        <v>0.41699999999999998</v>
      </c>
      <c r="E11" s="9">
        <v>0.72199999999999998</v>
      </c>
      <c r="F11" s="9">
        <v>1.7589999999999999</v>
      </c>
      <c r="G11" s="9">
        <v>0.85499999999999998</v>
      </c>
      <c r="H11" s="9">
        <v>0.90400000000000003</v>
      </c>
      <c r="I11" s="9">
        <v>1.946</v>
      </c>
      <c r="J11" s="9">
        <v>0.93700000000000006</v>
      </c>
      <c r="K11" s="9">
        <v>1.0089999999999999</v>
      </c>
      <c r="L11" s="9">
        <v>4.3840000000000003</v>
      </c>
      <c r="M11" s="9">
        <v>2.2719999999999998</v>
      </c>
      <c r="N11" s="9">
        <v>2.1110000000000002</v>
      </c>
      <c r="O11" s="9">
        <v>46.758000000000003</v>
      </c>
      <c r="P11" s="9">
        <v>46.813000000000002</v>
      </c>
      <c r="Q11" s="9">
        <v>45.923999999999999</v>
      </c>
      <c r="R11" s="9">
        <v>8.1389999999999993</v>
      </c>
      <c r="S11" s="9">
        <v>2.2410000000000001</v>
      </c>
      <c r="T11" s="9">
        <v>5.8979999999999997</v>
      </c>
      <c r="U11" s="9">
        <v>0.47599999999999998</v>
      </c>
      <c r="V11" s="9">
        <v>8.6999999999999994E-2</v>
      </c>
      <c r="W11" s="9">
        <v>0.38900000000000001</v>
      </c>
      <c r="X11" s="9">
        <v>0.98099999999999998</v>
      </c>
      <c r="Y11" s="9">
        <v>0.57199999999999995</v>
      </c>
      <c r="Z11" s="9">
        <v>0.40899999999999997</v>
      </c>
      <c r="AA11" s="9">
        <v>1.1919999999999999</v>
      </c>
      <c r="AB11" s="9">
        <v>0.24</v>
      </c>
      <c r="AC11" s="9">
        <v>0.95199999999999996</v>
      </c>
      <c r="AD11" s="9">
        <v>5.49</v>
      </c>
      <c r="AE11" s="9">
        <v>1.3420000000000001</v>
      </c>
      <c r="AF11" s="9">
        <v>4.1479999999999997</v>
      </c>
      <c r="AG11" s="9">
        <v>56</v>
      </c>
      <c r="AH11" s="9">
        <v>52</v>
      </c>
      <c r="AI11" s="9">
        <v>78</v>
      </c>
      <c r="AJ11" s="9">
        <v>3.7959999999999998</v>
      </c>
      <c r="AK11" s="9">
        <v>1.2829999999999999</v>
      </c>
      <c r="AL11" s="9">
        <v>2.5129999999999999</v>
      </c>
      <c r="AM11" s="9">
        <v>0.28799999999999998</v>
      </c>
      <c r="AN11" s="9">
        <v>0</v>
      </c>
      <c r="AO11" s="9">
        <v>0.28799999999999998</v>
      </c>
      <c r="AP11" s="9">
        <v>0.26600000000000001</v>
      </c>
      <c r="AQ11" s="9">
        <v>0.155</v>
      </c>
      <c r="AR11" s="9">
        <v>0.111</v>
      </c>
      <c r="AS11" s="9">
        <v>0.28799999999999998</v>
      </c>
      <c r="AT11" s="9">
        <v>0.129</v>
      </c>
      <c r="AU11" s="9">
        <v>0.159</v>
      </c>
      <c r="AV11" s="9">
        <v>2.9550000000000001</v>
      </c>
      <c r="AW11" s="9">
        <v>0.998</v>
      </c>
      <c r="AX11" s="9">
        <v>1.956</v>
      </c>
      <c r="AY11" s="9">
        <v>104</v>
      </c>
      <c r="AZ11" s="9">
        <v>78.015000000000001</v>
      </c>
      <c r="BA11" s="9">
        <v>111.602</v>
      </c>
      <c r="BB11" s="9">
        <v>4.3419999999999996</v>
      </c>
      <c r="BC11" s="9">
        <v>0.95799999999999996</v>
      </c>
      <c r="BD11" s="9">
        <v>3.3849999999999998</v>
      </c>
      <c r="BE11" s="9">
        <v>0.188</v>
      </c>
      <c r="BF11" s="9">
        <v>8.6999999999999994E-2</v>
      </c>
      <c r="BG11" s="9">
        <v>0.10199999999999999</v>
      </c>
      <c r="BH11" s="9">
        <v>0.71399999999999997</v>
      </c>
      <c r="BI11" s="9">
        <v>0.41599999999999998</v>
      </c>
      <c r="BJ11" s="9">
        <v>0.29799999999999999</v>
      </c>
      <c r="BK11" s="9">
        <v>0.90400000000000003</v>
      </c>
      <c r="BL11" s="9">
        <v>0.111</v>
      </c>
      <c r="BM11" s="9">
        <v>0.79300000000000004</v>
      </c>
      <c r="BN11" s="9">
        <v>2.536</v>
      </c>
      <c r="BO11" s="9">
        <v>0.34399999999999997</v>
      </c>
      <c r="BP11" s="9">
        <v>2.1909999999999998</v>
      </c>
      <c r="BQ11" s="9">
        <v>52</v>
      </c>
      <c r="BR11" s="9">
        <v>12.664999999999999</v>
      </c>
      <c r="BS11" s="9">
        <v>52</v>
      </c>
      <c r="BT11" s="9">
        <v>8.4559999999999995</v>
      </c>
      <c r="BU11" s="9">
        <v>2.5489999999999999</v>
      </c>
      <c r="BV11" s="9">
        <v>5.907</v>
      </c>
      <c r="BW11" s="9">
        <v>0.32</v>
      </c>
      <c r="BX11" s="9">
        <v>0</v>
      </c>
      <c r="BY11" s="9">
        <v>0.32</v>
      </c>
      <c r="BZ11" s="9">
        <v>0.31</v>
      </c>
      <c r="CA11" s="9">
        <v>0</v>
      </c>
      <c r="CB11" s="9">
        <v>0.31</v>
      </c>
      <c r="CC11" s="9">
        <v>1.794</v>
      </c>
      <c r="CD11" s="9">
        <v>0.66100000000000003</v>
      </c>
      <c r="CE11" s="9">
        <v>1.133</v>
      </c>
      <c r="CF11" s="9">
        <v>6.032</v>
      </c>
      <c r="CG11" s="9">
        <v>1.8879999999999999</v>
      </c>
      <c r="CH11" s="9">
        <v>4.1449999999999996</v>
      </c>
      <c r="CI11" s="9">
        <v>104</v>
      </c>
      <c r="CJ11" s="9">
        <v>104</v>
      </c>
      <c r="CK11" s="9">
        <v>104</v>
      </c>
      <c r="CL11" s="9">
        <v>4.835</v>
      </c>
      <c r="CM11" s="9">
        <v>1.3140000000000001</v>
      </c>
      <c r="CN11" s="9">
        <v>3.5209999999999999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1.6319999999999999</v>
      </c>
      <c r="CV11" s="9">
        <v>0.66100000000000003</v>
      </c>
      <c r="CW11" s="9">
        <v>0.97</v>
      </c>
      <c r="CX11" s="9">
        <v>3.2029999999999998</v>
      </c>
      <c r="CY11" s="9">
        <v>0.65300000000000002</v>
      </c>
      <c r="CZ11" s="9">
        <v>2.5499999999999998</v>
      </c>
      <c r="DA11" s="9">
        <v>79.623000000000005</v>
      </c>
      <c r="DB11" s="9">
        <v>49.537999999999997</v>
      </c>
      <c r="DC11" s="9">
        <v>104</v>
      </c>
      <c r="DD11" s="9">
        <v>3.621</v>
      </c>
      <c r="DE11" s="9">
        <v>1.2350000000000001</v>
      </c>
      <c r="DF11" s="9">
        <v>2.3860000000000001</v>
      </c>
      <c r="DG11" s="9">
        <v>0.32</v>
      </c>
      <c r="DH11" s="9">
        <v>0</v>
      </c>
      <c r="DI11" s="9">
        <v>0.32</v>
      </c>
      <c r="DJ11" s="9">
        <v>0.31</v>
      </c>
      <c r="DK11" s="9">
        <v>0</v>
      </c>
      <c r="DL11" s="9">
        <v>0.31</v>
      </c>
      <c r="DM11" s="9">
        <v>0.16300000000000001</v>
      </c>
      <c r="DN11" s="9">
        <v>0</v>
      </c>
      <c r="DO11" s="9">
        <v>0.16300000000000001</v>
      </c>
      <c r="DP11" s="9">
        <v>2.8290000000000002</v>
      </c>
      <c r="DQ11" s="9">
        <v>1.2350000000000001</v>
      </c>
      <c r="DR11" s="9">
        <v>1.5940000000000001</v>
      </c>
      <c r="DS11" s="9">
        <v>104</v>
      </c>
      <c r="DT11" s="9">
        <v>128.78200000000001</v>
      </c>
      <c r="DU11" s="9">
        <v>104</v>
      </c>
      <c r="DV11" s="9">
        <v>0.34499999999999997</v>
      </c>
      <c r="DW11" s="9">
        <v>0.26500000000000001</v>
      </c>
      <c r="DX11" s="9">
        <v>0.08</v>
      </c>
      <c r="DY11" s="9">
        <v>0</v>
      </c>
      <c r="DZ11" s="9">
        <v>0</v>
      </c>
      <c r="EA11" s="9">
        <v>0</v>
      </c>
      <c r="EB11" s="9">
        <v>0.13400000000000001</v>
      </c>
      <c r="EC11" s="9">
        <v>0.13400000000000001</v>
      </c>
      <c r="ED11" s="9">
        <v>0</v>
      </c>
      <c r="EE11" s="9">
        <v>0</v>
      </c>
      <c r="EF11" s="9">
        <v>0</v>
      </c>
      <c r="EG11" s="9">
        <v>0</v>
      </c>
      <c r="EH11" s="9">
        <v>0.21099999999999999</v>
      </c>
      <c r="EI11" s="9">
        <v>0.13100000000000001</v>
      </c>
      <c r="EJ11" s="9">
        <v>0.08</v>
      </c>
      <c r="EK11" s="9">
        <v>83.540999999999997</v>
      </c>
      <c r="EL11" s="9">
        <v>53.351999999999997</v>
      </c>
      <c r="EM11" s="9">
        <v>0</v>
      </c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>
        <v>0</v>
      </c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>
        <v>0</v>
      </c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>
        <v>0</v>
      </c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>
        <v>0</v>
      </c>
      <c r="HL11" s="9">
        <v>0</v>
      </c>
      <c r="HM11" s="9">
        <v>0</v>
      </c>
      <c r="HN11" s="9"/>
      <c r="HO11" s="9">
        <v>0</v>
      </c>
      <c r="HP11" s="9"/>
      <c r="HQ11" s="9"/>
      <c r="HR11" s="9">
        <v>0</v>
      </c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>
        <v>0</v>
      </c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4.0940000000000003</v>
      </c>
      <c r="C12" s="9">
        <v>0.83199999999999996</v>
      </c>
      <c r="D12" s="9">
        <v>0.45200000000000001</v>
      </c>
      <c r="E12" s="9">
        <v>0.38100000000000001</v>
      </c>
      <c r="F12" s="9">
        <v>1.6060000000000001</v>
      </c>
      <c r="G12" s="9">
        <v>0.91700000000000004</v>
      </c>
      <c r="H12" s="9">
        <v>0.68899999999999995</v>
      </c>
      <c r="I12" s="9">
        <v>3.633</v>
      </c>
      <c r="J12" s="9">
        <v>2.0670000000000002</v>
      </c>
      <c r="K12" s="9">
        <v>1.5649999999999999</v>
      </c>
      <c r="L12" s="9">
        <v>2.7730000000000001</v>
      </c>
      <c r="M12" s="9">
        <v>1.3140000000000001</v>
      </c>
      <c r="N12" s="9">
        <v>1.4590000000000001</v>
      </c>
      <c r="O12" s="9">
        <v>26</v>
      </c>
      <c r="P12" s="9">
        <v>28.268999999999998</v>
      </c>
      <c r="Q12" s="9">
        <v>25.949000000000002</v>
      </c>
      <c r="R12" s="9">
        <v>7.2060000000000004</v>
      </c>
      <c r="S12" s="9">
        <v>1.603</v>
      </c>
      <c r="T12" s="9">
        <v>5.6029999999999998</v>
      </c>
      <c r="U12" s="9">
        <v>0.68100000000000005</v>
      </c>
      <c r="V12" s="9">
        <v>0</v>
      </c>
      <c r="W12" s="9">
        <v>0.68100000000000005</v>
      </c>
      <c r="X12" s="9">
        <v>0.77800000000000002</v>
      </c>
      <c r="Y12" s="9">
        <v>0</v>
      </c>
      <c r="Z12" s="9">
        <v>0.77800000000000002</v>
      </c>
      <c r="AA12" s="9">
        <v>2.5499999999999998</v>
      </c>
      <c r="AB12" s="9">
        <v>0.71399999999999997</v>
      </c>
      <c r="AC12" s="9">
        <v>1.8360000000000001</v>
      </c>
      <c r="AD12" s="9">
        <v>3.1970000000000001</v>
      </c>
      <c r="AE12" s="9">
        <v>0.88900000000000001</v>
      </c>
      <c r="AF12" s="9">
        <v>2.3079999999999998</v>
      </c>
      <c r="AG12" s="9">
        <v>32.835000000000001</v>
      </c>
      <c r="AH12" s="9">
        <v>58.951999999999998</v>
      </c>
      <c r="AI12" s="9">
        <v>29.056000000000001</v>
      </c>
      <c r="AJ12" s="9">
        <v>2.7730000000000001</v>
      </c>
      <c r="AK12" s="9">
        <v>0.66</v>
      </c>
      <c r="AL12" s="9">
        <v>2.113</v>
      </c>
      <c r="AM12" s="9">
        <v>0.40200000000000002</v>
      </c>
      <c r="AN12" s="9">
        <v>0</v>
      </c>
      <c r="AO12" s="9">
        <v>0.40200000000000002</v>
      </c>
      <c r="AP12" s="9">
        <v>0.33100000000000002</v>
      </c>
      <c r="AQ12" s="9">
        <v>0</v>
      </c>
      <c r="AR12" s="9">
        <v>0.33100000000000002</v>
      </c>
      <c r="AS12" s="9">
        <v>0.98099999999999998</v>
      </c>
      <c r="AT12" s="9">
        <v>0.27400000000000002</v>
      </c>
      <c r="AU12" s="9">
        <v>0.70599999999999996</v>
      </c>
      <c r="AV12" s="9">
        <v>1.0589999999999999</v>
      </c>
      <c r="AW12" s="9">
        <v>0.38600000000000001</v>
      </c>
      <c r="AX12" s="9">
        <v>0.67300000000000004</v>
      </c>
      <c r="AY12" s="9">
        <v>24.498999999999999</v>
      </c>
      <c r="AZ12" s="9">
        <v>212.43100000000001</v>
      </c>
      <c r="BA12" s="9">
        <v>22.795999999999999</v>
      </c>
      <c r="BB12" s="9">
        <v>4.4329999999999998</v>
      </c>
      <c r="BC12" s="9">
        <v>0.94299999999999995</v>
      </c>
      <c r="BD12" s="9">
        <v>3.49</v>
      </c>
      <c r="BE12" s="9">
        <v>0.27800000000000002</v>
      </c>
      <c r="BF12" s="9">
        <v>0</v>
      </c>
      <c r="BG12" s="9">
        <v>0.27800000000000002</v>
      </c>
      <c r="BH12" s="9">
        <v>0.44700000000000001</v>
      </c>
      <c r="BI12" s="9">
        <v>0</v>
      </c>
      <c r="BJ12" s="9">
        <v>0.44700000000000001</v>
      </c>
      <c r="BK12" s="9">
        <v>1.57</v>
      </c>
      <c r="BL12" s="9">
        <v>0.44</v>
      </c>
      <c r="BM12" s="9">
        <v>1.1299999999999999</v>
      </c>
      <c r="BN12" s="9">
        <v>2.1379999999999999</v>
      </c>
      <c r="BO12" s="9">
        <v>0.503</v>
      </c>
      <c r="BP12" s="9">
        <v>1.635</v>
      </c>
      <c r="BQ12" s="9">
        <v>41.136000000000003</v>
      </c>
      <c r="BR12" s="9">
        <v>45.728999999999999</v>
      </c>
      <c r="BS12" s="9">
        <v>39.283999999999999</v>
      </c>
      <c r="BT12" s="9">
        <v>6.3159999999999998</v>
      </c>
      <c r="BU12" s="9">
        <v>2.589</v>
      </c>
      <c r="BV12" s="9">
        <v>3.726</v>
      </c>
      <c r="BW12" s="9">
        <v>0.48899999999999999</v>
      </c>
      <c r="BX12" s="9">
        <v>0</v>
      </c>
      <c r="BY12" s="9">
        <v>0.48899999999999999</v>
      </c>
      <c r="BZ12" s="9">
        <v>1.085</v>
      </c>
      <c r="CA12" s="9">
        <v>0.18</v>
      </c>
      <c r="CB12" s="9">
        <v>0.90500000000000003</v>
      </c>
      <c r="CC12" s="9">
        <v>1.278</v>
      </c>
      <c r="CD12" s="9">
        <v>0.97799999999999998</v>
      </c>
      <c r="CE12" s="9">
        <v>0.3</v>
      </c>
      <c r="CF12" s="9">
        <v>3.464</v>
      </c>
      <c r="CG12" s="9">
        <v>1.431</v>
      </c>
      <c r="CH12" s="9">
        <v>2.0329999999999999</v>
      </c>
      <c r="CI12" s="9">
        <v>65.146000000000001</v>
      </c>
      <c r="CJ12" s="9">
        <v>122.11199999999999</v>
      </c>
      <c r="CK12" s="9">
        <v>52</v>
      </c>
      <c r="CL12" s="9">
        <v>3.8029999999999999</v>
      </c>
      <c r="CM12" s="9">
        <v>1.0609999999999999</v>
      </c>
      <c r="CN12" s="9">
        <v>2.742</v>
      </c>
      <c r="CO12" s="9">
        <v>0.48899999999999999</v>
      </c>
      <c r="CP12" s="9">
        <v>0</v>
      </c>
      <c r="CQ12" s="9">
        <v>0.48899999999999999</v>
      </c>
      <c r="CR12" s="9">
        <v>0.81599999999999995</v>
      </c>
      <c r="CS12" s="9">
        <v>0.18</v>
      </c>
      <c r="CT12" s="9">
        <v>0.63600000000000001</v>
      </c>
      <c r="CU12" s="9">
        <v>0.48799999999999999</v>
      </c>
      <c r="CV12" s="9">
        <v>0.33</v>
      </c>
      <c r="CW12" s="9">
        <v>0.158</v>
      </c>
      <c r="CX12" s="9">
        <v>2.0110000000000001</v>
      </c>
      <c r="CY12" s="9">
        <v>0.55100000000000005</v>
      </c>
      <c r="CZ12" s="9">
        <v>1.46</v>
      </c>
      <c r="DA12" s="9">
        <v>52</v>
      </c>
      <c r="DB12" s="9">
        <v>98.837000000000003</v>
      </c>
      <c r="DC12" s="9">
        <v>52</v>
      </c>
      <c r="DD12" s="9">
        <v>2.512</v>
      </c>
      <c r="DE12" s="9">
        <v>1.528</v>
      </c>
      <c r="DF12" s="9">
        <v>0.98499999999999999</v>
      </c>
      <c r="DG12" s="9">
        <v>0</v>
      </c>
      <c r="DH12" s="9">
        <v>0</v>
      </c>
      <c r="DI12" s="9">
        <v>0</v>
      </c>
      <c r="DJ12" s="9">
        <v>0.26900000000000002</v>
      </c>
      <c r="DK12" s="9">
        <v>0</v>
      </c>
      <c r="DL12" s="9">
        <v>0.26900000000000002</v>
      </c>
      <c r="DM12" s="9">
        <v>0.79</v>
      </c>
      <c r="DN12" s="9">
        <v>0.64800000000000002</v>
      </c>
      <c r="DO12" s="9">
        <v>0.14199999999999999</v>
      </c>
      <c r="DP12" s="9">
        <v>1.4530000000000001</v>
      </c>
      <c r="DQ12" s="9">
        <v>0.88</v>
      </c>
      <c r="DR12" s="9">
        <v>0.57299999999999995</v>
      </c>
      <c r="DS12" s="9">
        <v>101.935</v>
      </c>
      <c r="DT12" s="9">
        <v>116.096</v>
      </c>
      <c r="DU12" s="9">
        <v>79.16</v>
      </c>
      <c r="DV12" s="9">
        <v>0.29699999999999999</v>
      </c>
      <c r="DW12" s="9">
        <v>0.152</v>
      </c>
      <c r="DX12" s="9">
        <v>0.14499999999999999</v>
      </c>
      <c r="DY12" s="9">
        <v>0.152</v>
      </c>
      <c r="DZ12" s="9">
        <v>0.152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0.14499999999999999</v>
      </c>
      <c r="EI12" s="9">
        <v>0</v>
      </c>
      <c r="EJ12" s="9">
        <v>0.14499999999999999</v>
      </c>
      <c r="EK12" s="9">
        <v>64.082999999999998</v>
      </c>
      <c r="EL12" s="9">
        <v>0</v>
      </c>
      <c r="EM12" s="9">
        <v>0</v>
      </c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>
        <v>0</v>
      </c>
      <c r="GC12" s="9"/>
      <c r="GD12" s="9"/>
      <c r="GE12" s="9">
        <v>0</v>
      </c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>
        <v>0</v>
      </c>
      <c r="HJ12" s="9"/>
      <c r="HK12" s="9"/>
      <c r="HL12" s="9">
        <v>0</v>
      </c>
      <c r="HM12" s="9"/>
      <c r="HN12" s="9"/>
      <c r="HO12" s="9">
        <v>0</v>
      </c>
      <c r="HP12" s="9"/>
      <c r="HQ12" s="9"/>
      <c r="HR12" s="9">
        <v>0</v>
      </c>
      <c r="HS12" s="9"/>
      <c r="HT12" s="9"/>
      <c r="HU12" s="9">
        <v>0</v>
      </c>
      <c r="HV12" s="9"/>
      <c r="HW12" s="9"/>
      <c r="HX12" s="9">
        <v>0</v>
      </c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4.71</v>
      </c>
      <c r="C13" s="9">
        <v>0.82299999999999995</v>
      </c>
      <c r="D13" s="9">
        <v>0.52300000000000002</v>
      </c>
      <c r="E13" s="9">
        <v>0.3</v>
      </c>
      <c r="F13" s="9">
        <v>2.1909999999999998</v>
      </c>
      <c r="G13" s="9">
        <v>1.0289999999999999</v>
      </c>
      <c r="H13" s="9">
        <v>1.1619999999999999</v>
      </c>
      <c r="I13" s="9">
        <v>2.472</v>
      </c>
      <c r="J13" s="9">
        <v>0.69299999999999995</v>
      </c>
      <c r="K13" s="9">
        <v>1.78</v>
      </c>
      <c r="L13" s="9">
        <v>2.8769999999999998</v>
      </c>
      <c r="M13" s="9">
        <v>1.409</v>
      </c>
      <c r="N13" s="9">
        <v>1.468</v>
      </c>
      <c r="O13" s="9">
        <v>21</v>
      </c>
      <c r="P13" s="9">
        <v>21</v>
      </c>
      <c r="Q13" s="9">
        <v>21</v>
      </c>
      <c r="R13" s="9">
        <v>8.0530000000000008</v>
      </c>
      <c r="S13" s="9">
        <v>2.7709999999999999</v>
      </c>
      <c r="T13" s="9">
        <v>5.282</v>
      </c>
      <c r="U13" s="9">
        <v>1.4279999999999999</v>
      </c>
      <c r="V13" s="9">
        <v>0.61399999999999999</v>
      </c>
      <c r="W13" s="9">
        <v>0.81399999999999995</v>
      </c>
      <c r="X13" s="9">
        <v>0.871</v>
      </c>
      <c r="Y13" s="9">
        <v>0.49399999999999999</v>
      </c>
      <c r="Z13" s="9">
        <v>0.377</v>
      </c>
      <c r="AA13" s="9">
        <v>1.69</v>
      </c>
      <c r="AB13" s="9">
        <v>0.55500000000000005</v>
      </c>
      <c r="AC13" s="9">
        <v>1.1339999999999999</v>
      </c>
      <c r="AD13" s="9">
        <v>4.0650000000000004</v>
      </c>
      <c r="AE13" s="9">
        <v>1.107</v>
      </c>
      <c r="AF13" s="9">
        <v>2.9569999999999999</v>
      </c>
      <c r="AG13" s="9">
        <v>51.86</v>
      </c>
      <c r="AH13" s="9">
        <v>14.534000000000001</v>
      </c>
      <c r="AI13" s="9">
        <v>52</v>
      </c>
      <c r="AJ13" s="9">
        <v>4.2380000000000004</v>
      </c>
      <c r="AK13" s="9">
        <v>1.716</v>
      </c>
      <c r="AL13" s="9">
        <v>2.5219999999999998</v>
      </c>
      <c r="AM13" s="9">
        <v>0.95099999999999996</v>
      </c>
      <c r="AN13" s="9">
        <v>0.498</v>
      </c>
      <c r="AO13" s="9">
        <v>0.45300000000000001</v>
      </c>
      <c r="AP13" s="9">
        <v>0.64100000000000001</v>
      </c>
      <c r="AQ13" s="9">
        <v>0.377</v>
      </c>
      <c r="AR13" s="9">
        <v>0.26400000000000001</v>
      </c>
      <c r="AS13" s="9">
        <v>0.88600000000000001</v>
      </c>
      <c r="AT13" s="9">
        <v>0.312</v>
      </c>
      <c r="AU13" s="9">
        <v>0.57299999999999995</v>
      </c>
      <c r="AV13" s="9">
        <v>1.76</v>
      </c>
      <c r="AW13" s="9">
        <v>0.52900000000000003</v>
      </c>
      <c r="AX13" s="9">
        <v>1.2310000000000001</v>
      </c>
      <c r="AY13" s="9">
        <v>20.734999999999999</v>
      </c>
      <c r="AZ13" s="9">
        <v>10.337999999999999</v>
      </c>
      <c r="BA13" s="9">
        <v>31.712</v>
      </c>
      <c r="BB13" s="9">
        <v>3.8149999999999999</v>
      </c>
      <c r="BC13" s="9">
        <v>1.0549999999999999</v>
      </c>
      <c r="BD13" s="9">
        <v>2.7610000000000001</v>
      </c>
      <c r="BE13" s="9">
        <v>0.47699999999999998</v>
      </c>
      <c r="BF13" s="9">
        <v>0.11600000000000001</v>
      </c>
      <c r="BG13" s="9">
        <v>0.36099999999999999</v>
      </c>
      <c r="BH13" s="9">
        <v>0.23</v>
      </c>
      <c r="BI13" s="9">
        <v>0.11700000000000001</v>
      </c>
      <c r="BJ13" s="9">
        <v>0.113</v>
      </c>
      <c r="BK13" s="9">
        <v>0.80400000000000005</v>
      </c>
      <c r="BL13" s="9">
        <v>0.24299999999999999</v>
      </c>
      <c r="BM13" s="9">
        <v>0.56100000000000005</v>
      </c>
      <c r="BN13" s="9">
        <v>2.3050000000000002</v>
      </c>
      <c r="BO13" s="9">
        <v>0.57899999999999996</v>
      </c>
      <c r="BP13" s="9">
        <v>1.726</v>
      </c>
      <c r="BQ13" s="9">
        <v>52</v>
      </c>
      <c r="BR13" s="9">
        <v>51.96</v>
      </c>
      <c r="BS13" s="9">
        <v>52</v>
      </c>
      <c r="BT13" s="9">
        <v>6.6870000000000003</v>
      </c>
      <c r="BU13" s="9">
        <v>2.1360000000000001</v>
      </c>
      <c r="BV13" s="9">
        <v>4.5510000000000002</v>
      </c>
      <c r="BW13" s="9">
        <v>0.36099999999999999</v>
      </c>
      <c r="BX13" s="9">
        <v>0.111</v>
      </c>
      <c r="BY13" s="9">
        <v>0.25</v>
      </c>
      <c r="BZ13" s="9">
        <v>0.91300000000000003</v>
      </c>
      <c r="CA13" s="9">
        <v>0.24299999999999999</v>
      </c>
      <c r="CB13" s="9">
        <v>0.67</v>
      </c>
      <c r="CC13" s="9">
        <v>1.4930000000000001</v>
      </c>
      <c r="CD13" s="9">
        <v>0.55200000000000005</v>
      </c>
      <c r="CE13" s="9">
        <v>0.94099999999999995</v>
      </c>
      <c r="CF13" s="9">
        <v>3.92</v>
      </c>
      <c r="CG13" s="9">
        <v>1.23</v>
      </c>
      <c r="CH13" s="9">
        <v>2.69</v>
      </c>
      <c r="CI13" s="9">
        <v>52</v>
      </c>
      <c r="CJ13" s="9">
        <v>52</v>
      </c>
      <c r="CK13" s="9">
        <v>90.116</v>
      </c>
      <c r="CL13" s="9">
        <v>3.92</v>
      </c>
      <c r="CM13" s="9">
        <v>1.1719999999999999</v>
      </c>
      <c r="CN13" s="9">
        <v>2.7480000000000002</v>
      </c>
      <c r="CO13" s="9">
        <v>0.36099999999999999</v>
      </c>
      <c r="CP13" s="9">
        <v>0.111</v>
      </c>
      <c r="CQ13" s="9">
        <v>0.25</v>
      </c>
      <c r="CR13" s="9">
        <v>0.53200000000000003</v>
      </c>
      <c r="CS13" s="9">
        <v>0</v>
      </c>
      <c r="CT13" s="9">
        <v>0.53200000000000003</v>
      </c>
      <c r="CU13" s="9">
        <v>0.68300000000000005</v>
      </c>
      <c r="CV13" s="9">
        <v>0.159</v>
      </c>
      <c r="CW13" s="9">
        <v>0.52400000000000002</v>
      </c>
      <c r="CX13" s="9">
        <v>2.3450000000000002</v>
      </c>
      <c r="CY13" s="9">
        <v>0.90300000000000002</v>
      </c>
      <c r="CZ13" s="9">
        <v>1.4419999999999999</v>
      </c>
      <c r="DA13" s="9">
        <v>52</v>
      </c>
      <c r="DB13" s="9">
        <v>79.954999999999998</v>
      </c>
      <c r="DC13" s="9">
        <v>51.459000000000003</v>
      </c>
      <c r="DD13" s="9">
        <v>2.7669999999999999</v>
      </c>
      <c r="DE13" s="9">
        <v>0.96299999999999997</v>
      </c>
      <c r="DF13" s="9">
        <v>1.804</v>
      </c>
      <c r="DG13" s="9">
        <v>0</v>
      </c>
      <c r="DH13" s="9">
        <v>0</v>
      </c>
      <c r="DI13" s="9">
        <v>0</v>
      </c>
      <c r="DJ13" s="9">
        <v>0.38200000000000001</v>
      </c>
      <c r="DK13" s="9">
        <v>0.24299999999999999</v>
      </c>
      <c r="DL13" s="9">
        <v>0.13800000000000001</v>
      </c>
      <c r="DM13" s="9">
        <v>0.81</v>
      </c>
      <c r="DN13" s="9">
        <v>0.39300000000000002</v>
      </c>
      <c r="DO13" s="9">
        <v>0.41699999999999998</v>
      </c>
      <c r="DP13" s="9">
        <v>1.5760000000000001</v>
      </c>
      <c r="DQ13" s="9">
        <v>0.32800000000000001</v>
      </c>
      <c r="DR13" s="9">
        <v>1.248</v>
      </c>
      <c r="DS13" s="9">
        <v>89.224000000000004</v>
      </c>
      <c r="DT13" s="9">
        <v>30.559000000000001</v>
      </c>
      <c r="DU13" s="9">
        <v>131.119</v>
      </c>
      <c r="DV13" s="9">
        <v>0.49399999999999999</v>
      </c>
      <c r="DW13" s="9">
        <v>0.187</v>
      </c>
      <c r="DX13" s="9">
        <v>0.308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0.14899999999999999</v>
      </c>
      <c r="EF13" s="9">
        <v>0</v>
      </c>
      <c r="EG13" s="9">
        <v>0.14899999999999999</v>
      </c>
      <c r="EH13" s="9">
        <v>0.34499999999999997</v>
      </c>
      <c r="EI13" s="9">
        <v>0.187</v>
      </c>
      <c r="EJ13" s="9">
        <v>0.158</v>
      </c>
      <c r="EK13" s="9">
        <v>80.873999999999995</v>
      </c>
      <c r="EL13" s="9">
        <v>411.81299999999999</v>
      </c>
      <c r="EM13" s="9">
        <v>66.108999999999995</v>
      </c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>
        <v>0</v>
      </c>
      <c r="HM13" s="9"/>
      <c r="HN13" s="9"/>
      <c r="HO13" s="9">
        <v>0</v>
      </c>
      <c r="HP13" s="9"/>
      <c r="HQ13" s="9"/>
      <c r="HR13" s="9">
        <v>0</v>
      </c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4.423</v>
      </c>
      <c r="C14" s="9">
        <v>0.45500000000000002</v>
      </c>
      <c r="D14" s="9">
        <v>0.45500000000000002</v>
      </c>
      <c r="E14" s="9">
        <v>0</v>
      </c>
      <c r="F14" s="9">
        <v>1.625</v>
      </c>
      <c r="G14" s="9">
        <v>0.749</v>
      </c>
      <c r="H14" s="9">
        <v>0.876</v>
      </c>
      <c r="I14" s="9">
        <v>2.1709999999999998</v>
      </c>
      <c r="J14" s="9">
        <v>0.77400000000000002</v>
      </c>
      <c r="K14" s="9">
        <v>1.397</v>
      </c>
      <c r="L14" s="9">
        <v>3.5369999999999999</v>
      </c>
      <c r="M14" s="9">
        <v>1.3879999999999999</v>
      </c>
      <c r="N14" s="9">
        <v>2.149</v>
      </c>
      <c r="O14" s="9">
        <v>44.298999999999999</v>
      </c>
      <c r="P14" s="9">
        <v>32.383000000000003</v>
      </c>
      <c r="Q14" s="9">
        <v>46.988</v>
      </c>
      <c r="R14" s="9">
        <v>10.919</v>
      </c>
      <c r="S14" s="9">
        <v>3.7850000000000001</v>
      </c>
      <c r="T14" s="9">
        <v>7.1340000000000003</v>
      </c>
      <c r="U14" s="9">
        <v>0.63900000000000001</v>
      </c>
      <c r="V14" s="9">
        <v>0.28199999999999997</v>
      </c>
      <c r="W14" s="9">
        <v>0.35699999999999998</v>
      </c>
      <c r="X14" s="9">
        <v>2.0190000000000001</v>
      </c>
      <c r="Y14" s="9">
        <v>0.40400000000000003</v>
      </c>
      <c r="Z14" s="9">
        <v>1.615</v>
      </c>
      <c r="AA14" s="9">
        <v>2.8109999999999999</v>
      </c>
      <c r="AB14" s="9">
        <v>1.0169999999999999</v>
      </c>
      <c r="AC14" s="9">
        <v>1.794</v>
      </c>
      <c r="AD14" s="9">
        <v>5.45</v>
      </c>
      <c r="AE14" s="9">
        <v>2.0819999999999999</v>
      </c>
      <c r="AF14" s="9">
        <v>3.3679999999999999</v>
      </c>
      <c r="AG14" s="9">
        <v>50.112000000000002</v>
      </c>
      <c r="AH14" s="9">
        <v>52</v>
      </c>
      <c r="AI14" s="9">
        <v>41.521999999999998</v>
      </c>
      <c r="AJ14" s="9">
        <v>6.2389999999999999</v>
      </c>
      <c r="AK14" s="9">
        <v>2.927</v>
      </c>
      <c r="AL14" s="9">
        <v>3.3119999999999998</v>
      </c>
      <c r="AM14" s="9">
        <v>0.50700000000000001</v>
      </c>
      <c r="AN14" s="9">
        <v>0.28199999999999997</v>
      </c>
      <c r="AO14" s="9">
        <v>0.22500000000000001</v>
      </c>
      <c r="AP14" s="9">
        <v>0.78400000000000003</v>
      </c>
      <c r="AQ14" s="9">
        <v>0.40400000000000003</v>
      </c>
      <c r="AR14" s="9">
        <v>0.38</v>
      </c>
      <c r="AS14" s="9">
        <v>1.72</v>
      </c>
      <c r="AT14" s="9">
        <v>0.58799999999999997</v>
      </c>
      <c r="AU14" s="9">
        <v>1.1319999999999999</v>
      </c>
      <c r="AV14" s="9">
        <v>3.2269999999999999</v>
      </c>
      <c r="AW14" s="9">
        <v>1.653</v>
      </c>
      <c r="AX14" s="9">
        <v>1.5740000000000001</v>
      </c>
      <c r="AY14" s="9">
        <v>52</v>
      </c>
      <c r="AZ14" s="9">
        <v>52</v>
      </c>
      <c r="BA14" s="9">
        <v>47.722999999999999</v>
      </c>
      <c r="BB14" s="9">
        <v>4.681</v>
      </c>
      <c r="BC14" s="9">
        <v>0.85799999999999998</v>
      </c>
      <c r="BD14" s="9">
        <v>3.8220000000000001</v>
      </c>
      <c r="BE14" s="9">
        <v>0.13200000000000001</v>
      </c>
      <c r="BF14" s="9">
        <v>0</v>
      </c>
      <c r="BG14" s="9">
        <v>0.13200000000000001</v>
      </c>
      <c r="BH14" s="9">
        <v>1.2350000000000001</v>
      </c>
      <c r="BI14" s="9">
        <v>0</v>
      </c>
      <c r="BJ14" s="9">
        <v>1.2350000000000001</v>
      </c>
      <c r="BK14" s="9">
        <v>1.091</v>
      </c>
      <c r="BL14" s="9">
        <v>0.42899999999999999</v>
      </c>
      <c r="BM14" s="9">
        <v>0.66200000000000003</v>
      </c>
      <c r="BN14" s="9">
        <v>2.2229999999999999</v>
      </c>
      <c r="BO14" s="9">
        <v>0.42899999999999999</v>
      </c>
      <c r="BP14" s="9">
        <v>1.794</v>
      </c>
      <c r="BQ14" s="9">
        <v>37.728000000000002</v>
      </c>
      <c r="BR14" s="9">
        <v>43.143999999999998</v>
      </c>
      <c r="BS14" s="9">
        <v>37.728000000000002</v>
      </c>
      <c r="BT14" s="9">
        <v>7.0090000000000003</v>
      </c>
      <c r="BU14" s="9">
        <v>1.9510000000000001</v>
      </c>
      <c r="BV14" s="9">
        <v>5.0579999999999998</v>
      </c>
      <c r="BW14" s="9">
        <v>0.53400000000000003</v>
      </c>
      <c r="BX14" s="9">
        <v>0.38500000000000001</v>
      </c>
      <c r="BY14" s="9">
        <v>0.14899999999999999</v>
      </c>
      <c r="BZ14" s="9">
        <v>0.59799999999999998</v>
      </c>
      <c r="CA14" s="9">
        <v>0.48399999999999999</v>
      </c>
      <c r="CB14" s="9">
        <v>0.113</v>
      </c>
      <c r="CC14" s="9">
        <v>1.367</v>
      </c>
      <c r="CD14" s="9">
        <v>0.29399999999999998</v>
      </c>
      <c r="CE14" s="9">
        <v>1.073</v>
      </c>
      <c r="CF14" s="9">
        <v>4.5110000000000001</v>
      </c>
      <c r="CG14" s="9">
        <v>0.78800000000000003</v>
      </c>
      <c r="CH14" s="9">
        <v>3.7229999999999999</v>
      </c>
      <c r="CI14" s="9">
        <v>104</v>
      </c>
      <c r="CJ14" s="9">
        <v>26.765999999999998</v>
      </c>
      <c r="CK14" s="9">
        <v>104</v>
      </c>
      <c r="CL14" s="9">
        <v>3.5169999999999999</v>
      </c>
      <c r="CM14" s="9">
        <v>0.46</v>
      </c>
      <c r="CN14" s="9">
        <v>3.0569999999999999</v>
      </c>
      <c r="CO14" s="9">
        <v>0.14899999999999999</v>
      </c>
      <c r="CP14" s="9">
        <v>0</v>
      </c>
      <c r="CQ14" s="9">
        <v>0.14899999999999999</v>
      </c>
      <c r="CR14" s="9">
        <v>0.114</v>
      </c>
      <c r="CS14" s="9">
        <v>0.114</v>
      </c>
      <c r="CT14" s="9">
        <v>0</v>
      </c>
      <c r="CU14" s="9">
        <v>0.89300000000000002</v>
      </c>
      <c r="CV14" s="9">
        <v>0.11899999999999999</v>
      </c>
      <c r="CW14" s="9">
        <v>0.77400000000000002</v>
      </c>
      <c r="CX14" s="9">
        <v>2.3620000000000001</v>
      </c>
      <c r="CY14" s="9">
        <v>0.22700000000000001</v>
      </c>
      <c r="CZ14" s="9">
        <v>2.1349999999999998</v>
      </c>
      <c r="DA14" s="9">
        <v>104</v>
      </c>
      <c r="DB14" s="9">
        <v>41.762999999999998</v>
      </c>
      <c r="DC14" s="9">
        <v>104</v>
      </c>
      <c r="DD14" s="9">
        <v>3.492</v>
      </c>
      <c r="DE14" s="9">
        <v>1.492</v>
      </c>
      <c r="DF14" s="9">
        <v>2.0009999999999999</v>
      </c>
      <c r="DG14" s="9">
        <v>0.38500000000000001</v>
      </c>
      <c r="DH14" s="9">
        <v>0.38500000000000001</v>
      </c>
      <c r="DI14" s="9">
        <v>0</v>
      </c>
      <c r="DJ14" s="9">
        <v>0.48399999999999999</v>
      </c>
      <c r="DK14" s="9">
        <v>0.371</v>
      </c>
      <c r="DL14" s="9">
        <v>0.113</v>
      </c>
      <c r="DM14" s="9">
        <v>0.47399999999999998</v>
      </c>
      <c r="DN14" s="9">
        <v>0.17499999999999999</v>
      </c>
      <c r="DO14" s="9">
        <v>0.29899999999999999</v>
      </c>
      <c r="DP14" s="9">
        <v>2.149</v>
      </c>
      <c r="DQ14" s="9">
        <v>0.56100000000000005</v>
      </c>
      <c r="DR14" s="9">
        <v>1.5880000000000001</v>
      </c>
      <c r="DS14" s="9">
        <v>58.536000000000001</v>
      </c>
      <c r="DT14" s="9">
        <v>17.010000000000002</v>
      </c>
      <c r="DU14" s="9">
        <v>106.732</v>
      </c>
      <c r="DV14" s="9">
        <v>0.76300000000000001</v>
      </c>
      <c r="DW14" s="9">
        <v>0.35</v>
      </c>
      <c r="DX14" s="9">
        <v>0.41299999999999998</v>
      </c>
      <c r="DY14" s="9">
        <v>8.7999999999999995E-2</v>
      </c>
      <c r="DZ14" s="9">
        <v>0</v>
      </c>
      <c r="EA14" s="9">
        <v>8.7999999999999995E-2</v>
      </c>
      <c r="EB14" s="9">
        <v>0</v>
      </c>
      <c r="EC14" s="9">
        <v>0</v>
      </c>
      <c r="ED14" s="9">
        <v>0</v>
      </c>
      <c r="EE14" s="9">
        <v>0.217</v>
      </c>
      <c r="EF14" s="9">
        <v>0.217</v>
      </c>
      <c r="EG14" s="9">
        <v>0</v>
      </c>
      <c r="EH14" s="9">
        <v>0.45700000000000002</v>
      </c>
      <c r="EI14" s="9">
        <v>0.13300000000000001</v>
      </c>
      <c r="EJ14" s="9">
        <v>0.32400000000000001</v>
      </c>
      <c r="EK14" s="9">
        <v>83.519000000000005</v>
      </c>
      <c r="EL14" s="9">
        <v>88.287999999999997</v>
      </c>
      <c r="EM14" s="9">
        <v>365.14699999999999</v>
      </c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>
        <v>0</v>
      </c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>
        <v>0</v>
      </c>
      <c r="GB14" s="9">
        <v>0</v>
      </c>
      <c r="GC14" s="9">
        <v>0</v>
      </c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>
        <v>0</v>
      </c>
      <c r="GU14" s="9"/>
      <c r="GV14" s="9"/>
      <c r="GW14" s="9">
        <v>0</v>
      </c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>
        <v>0</v>
      </c>
      <c r="HJ14" s="9"/>
      <c r="HK14" s="9"/>
      <c r="HL14" s="9">
        <v>0</v>
      </c>
      <c r="HM14" s="9"/>
      <c r="HN14" s="9"/>
      <c r="HO14" s="9">
        <v>0</v>
      </c>
      <c r="HP14" s="9"/>
      <c r="HQ14" s="9"/>
      <c r="HR14" s="9">
        <v>0</v>
      </c>
      <c r="HS14" s="9"/>
      <c r="HT14" s="9"/>
      <c r="HU14" s="9">
        <v>0</v>
      </c>
      <c r="HV14" s="9"/>
      <c r="HW14" s="9"/>
      <c r="HX14" s="9">
        <v>0</v>
      </c>
      <c r="HY14" s="9"/>
      <c r="HZ14" s="9"/>
      <c r="IA14" s="9"/>
      <c r="IB14" s="9"/>
      <c r="IC14" s="9"/>
      <c r="ID14" s="9"/>
      <c r="IE14" s="9">
        <v>0</v>
      </c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6.9690000000000003</v>
      </c>
      <c r="C15" s="9">
        <v>0.73499999999999999</v>
      </c>
      <c r="D15" s="9">
        <v>0.34599999999999997</v>
      </c>
      <c r="E15" s="9">
        <v>0.38900000000000001</v>
      </c>
      <c r="F15" s="9">
        <v>2.2440000000000002</v>
      </c>
      <c r="G15" s="9">
        <v>0.59899999999999998</v>
      </c>
      <c r="H15" s="9">
        <v>1.6439999999999999</v>
      </c>
      <c r="I15" s="9">
        <v>2.6030000000000002</v>
      </c>
      <c r="J15" s="9">
        <v>0.91400000000000003</v>
      </c>
      <c r="K15" s="9">
        <v>1.6890000000000001</v>
      </c>
      <c r="L15" s="9">
        <v>5.4089999999999998</v>
      </c>
      <c r="M15" s="9">
        <v>2.1619999999999999</v>
      </c>
      <c r="N15" s="9">
        <v>3.2480000000000002</v>
      </c>
      <c r="O15" s="9">
        <v>43</v>
      </c>
      <c r="P15" s="9">
        <v>52</v>
      </c>
      <c r="Q15" s="9">
        <v>42.780999999999999</v>
      </c>
      <c r="R15" s="9">
        <v>7.96</v>
      </c>
      <c r="S15" s="9">
        <v>3.1230000000000002</v>
      </c>
      <c r="T15" s="9">
        <v>4.8360000000000003</v>
      </c>
      <c r="U15" s="9">
        <v>0.57199999999999995</v>
      </c>
      <c r="V15" s="9">
        <v>0.436</v>
      </c>
      <c r="W15" s="9">
        <v>0.13500000000000001</v>
      </c>
      <c r="X15" s="9">
        <v>0.69199999999999995</v>
      </c>
      <c r="Y15" s="9">
        <v>0.121</v>
      </c>
      <c r="Z15" s="9">
        <v>0.57099999999999995</v>
      </c>
      <c r="AA15" s="9">
        <v>2.3530000000000002</v>
      </c>
      <c r="AB15" s="9">
        <v>0.83399999999999996</v>
      </c>
      <c r="AC15" s="9">
        <v>1.5189999999999999</v>
      </c>
      <c r="AD15" s="9">
        <v>4.3419999999999996</v>
      </c>
      <c r="AE15" s="9">
        <v>1.7310000000000001</v>
      </c>
      <c r="AF15" s="9">
        <v>2.6110000000000002</v>
      </c>
      <c r="AG15" s="9">
        <v>52</v>
      </c>
      <c r="AH15" s="9">
        <v>52</v>
      </c>
      <c r="AI15" s="9">
        <v>52</v>
      </c>
      <c r="AJ15" s="9">
        <v>4.1630000000000003</v>
      </c>
      <c r="AK15" s="9">
        <v>1.762</v>
      </c>
      <c r="AL15" s="9">
        <v>2.4009999999999998</v>
      </c>
      <c r="AM15" s="9">
        <v>0.45500000000000002</v>
      </c>
      <c r="AN15" s="9">
        <v>0.31900000000000001</v>
      </c>
      <c r="AO15" s="9">
        <v>0.13500000000000001</v>
      </c>
      <c r="AP15" s="9">
        <v>0.45600000000000002</v>
      </c>
      <c r="AQ15" s="9">
        <v>0</v>
      </c>
      <c r="AR15" s="9">
        <v>0.45600000000000002</v>
      </c>
      <c r="AS15" s="9">
        <v>1.345</v>
      </c>
      <c r="AT15" s="9">
        <v>0.61899999999999999</v>
      </c>
      <c r="AU15" s="9">
        <v>0.72699999999999998</v>
      </c>
      <c r="AV15" s="9">
        <v>1.907</v>
      </c>
      <c r="AW15" s="9">
        <v>0.82399999999999995</v>
      </c>
      <c r="AX15" s="9">
        <v>1.083</v>
      </c>
      <c r="AY15" s="9">
        <v>31.027000000000001</v>
      </c>
      <c r="AZ15" s="9">
        <v>34.819000000000003</v>
      </c>
      <c r="BA15" s="9">
        <v>32.222999999999999</v>
      </c>
      <c r="BB15" s="9">
        <v>3.7959999999999998</v>
      </c>
      <c r="BC15" s="9">
        <v>1.361</v>
      </c>
      <c r="BD15" s="9">
        <v>2.4350000000000001</v>
      </c>
      <c r="BE15" s="9">
        <v>0.11700000000000001</v>
      </c>
      <c r="BF15" s="9">
        <v>0.11700000000000001</v>
      </c>
      <c r="BG15" s="9">
        <v>0</v>
      </c>
      <c r="BH15" s="9">
        <v>0.23599999999999999</v>
      </c>
      <c r="BI15" s="9">
        <v>0.121</v>
      </c>
      <c r="BJ15" s="9">
        <v>0.115</v>
      </c>
      <c r="BK15" s="9">
        <v>1.008</v>
      </c>
      <c r="BL15" s="9">
        <v>0.215</v>
      </c>
      <c r="BM15" s="9">
        <v>0.79200000000000004</v>
      </c>
      <c r="BN15" s="9">
        <v>2.4350000000000001</v>
      </c>
      <c r="BO15" s="9">
        <v>0.90700000000000003</v>
      </c>
      <c r="BP15" s="9">
        <v>1.528</v>
      </c>
      <c r="BQ15" s="9">
        <v>87.933000000000007</v>
      </c>
      <c r="BR15" s="9">
        <v>103.078</v>
      </c>
      <c r="BS15" s="9">
        <v>75.659000000000006</v>
      </c>
      <c r="BT15" s="9">
        <v>6.3250000000000002</v>
      </c>
      <c r="BU15" s="9">
        <v>1.911</v>
      </c>
      <c r="BV15" s="9">
        <v>4.4139999999999997</v>
      </c>
      <c r="BW15" s="9">
        <v>0.53200000000000003</v>
      </c>
      <c r="BX15" s="9">
        <v>0.27900000000000003</v>
      </c>
      <c r="BY15" s="9">
        <v>0.254</v>
      </c>
      <c r="BZ15" s="9">
        <v>0.502</v>
      </c>
      <c r="CA15" s="9">
        <v>0.222</v>
      </c>
      <c r="CB15" s="9">
        <v>0.28000000000000003</v>
      </c>
      <c r="CC15" s="9">
        <v>1.2230000000000001</v>
      </c>
      <c r="CD15" s="9">
        <v>0.374</v>
      </c>
      <c r="CE15" s="9">
        <v>0.84799999999999998</v>
      </c>
      <c r="CF15" s="9">
        <v>4.0679999999999996</v>
      </c>
      <c r="CG15" s="9">
        <v>1.036</v>
      </c>
      <c r="CH15" s="9">
        <v>3.032</v>
      </c>
      <c r="CI15" s="9">
        <v>104</v>
      </c>
      <c r="CJ15" s="9">
        <v>57.091999999999999</v>
      </c>
      <c r="CK15" s="9">
        <v>104</v>
      </c>
      <c r="CL15" s="9">
        <v>2.9119999999999999</v>
      </c>
      <c r="CM15" s="9">
        <v>0.61399999999999999</v>
      </c>
      <c r="CN15" s="9">
        <v>2.2970000000000002</v>
      </c>
      <c r="CO15" s="9">
        <v>0.26400000000000001</v>
      </c>
      <c r="CP15" s="9">
        <v>0.14599999999999999</v>
      </c>
      <c r="CQ15" s="9">
        <v>0.11700000000000001</v>
      </c>
      <c r="CR15" s="9">
        <v>0.35</v>
      </c>
      <c r="CS15" s="9">
        <v>0.222</v>
      </c>
      <c r="CT15" s="9">
        <v>0.128</v>
      </c>
      <c r="CU15" s="9">
        <v>0.46800000000000003</v>
      </c>
      <c r="CV15" s="9">
        <v>9.6000000000000002E-2</v>
      </c>
      <c r="CW15" s="9">
        <v>0.371</v>
      </c>
      <c r="CX15" s="9">
        <v>1.831</v>
      </c>
      <c r="CY15" s="9">
        <v>0.14899999999999999</v>
      </c>
      <c r="CZ15" s="9">
        <v>1.681</v>
      </c>
      <c r="DA15" s="9">
        <v>56.101999999999997</v>
      </c>
      <c r="DB15" s="9">
        <v>5</v>
      </c>
      <c r="DC15" s="9">
        <v>102.239</v>
      </c>
      <c r="DD15" s="9">
        <v>3.4129999999999998</v>
      </c>
      <c r="DE15" s="9">
        <v>1.296</v>
      </c>
      <c r="DF15" s="9">
        <v>2.117</v>
      </c>
      <c r="DG15" s="9">
        <v>0.26800000000000002</v>
      </c>
      <c r="DH15" s="9">
        <v>0.13200000000000001</v>
      </c>
      <c r="DI15" s="9">
        <v>0.13600000000000001</v>
      </c>
      <c r="DJ15" s="9">
        <v>0.152</v>
      </c>
      <c r="DK15" s="9">
        <v>0</v>
      </c>
      <c r="DL15" s="9">
        <v>0.152</v>
      </c>
      <c r="DM15" s="9">
        <v>0.755</v>
      </c>
      <c r="DN15" s="9">
        <v>0.27800000000000002</v>
      </c>
      <c r="DO15" s="9">
        <v>0.47699999999999998</v>
      </c>
      <c r="DP15" s="9">
        <v>2.2370000000000001</v>
      </c>
      <c r="DQ15" s="9">
        <v>0.88600000000000001</v>
      </c>
      <c r="DR15" s="9">
        <v>1.351</v>
      </c>
      <c r="DS15" s="9">
        <v>156</v>
      </c>
      <c r="DT15" s="9">
        <v>157.49</v>
      </c>
      <c r="DU15" s="9">
        <v>156</v>
      </c>
      <c r="DV15" s="9">
        <v>0.39</v>
      </c>
      <c r="DW15" s="9">
        <v>0.23799999999999999</v>
      </c>
      <c r="DX15" s="9">
        <v>0.153</v>
      </c>
      <c r="DY15" s="9">
        <v>0</v>
      </c>
      <c r="DZ15" s="9">
        <v>0</v>
      </c>
      <c r="EA15" s="9">
        <v>0</v>
      </c>
      <c r="EB15" s="9">
        <v>0.153</v>
      </c>
      <c r="EC15" s="9">
        <v>0</v>
      </c>
      <c r="ED15" s="9">
        <v>0.153</v>
      </c>
      <c r="EE15" s="9">
        <v>0</v>
      </c>
      <c r="EF15" s="9">
        <v>0</v>
      </c>
      <c r="EG15" s="9">
        <v>0</v>
      </c>
      <c r="EH15" s="9">
        <v>0.23799999999999999</v>
      </c>
      <c r="EI15" s="9">
        <v>0.23799999999999999</v>
      </c>
      <c r="EJ15" s="9">
        <v>0</v>
      </c>
      <c r="EK15" s="9">
        <v>92.557000000000002</v>
      </c>
      <c r="EL15" s="9">
        <v>156.74100000000001</v>
      </c>
      <c r="EM15" s="9">
        <v>0</v>
      </c>
      <c r="EN15" s="9">
        <v>21.568999999999999</v>
      </c>
      <c r="EO15" s="9">
        <v>7.3070000000000004</v>
      </c>
      <c r="EP15" s="9">
        <v>14.262</v>
      </c>
      <c r="EQ15" s="9">
        <v>1.1439999999999999</v>
      </c>
      <c r="ER15" s="9">
        <v>0.63800000000000001</v>
      </c>
      <c r="ES15" s="9">
        <v>0.50600000000000001</v>
      </c>
      <c r="ET15" s="9">
        <v>2.706</v>
      </c>
      <c r="EU15" s="9">
        <v>0.72099999999999997</v>
      </c>
      <c r="EV15" s="9">
        <v>1.9850000000000001</v>
      </c>
      <c r="EW15" s="9">
        <v>5.6379999999999999</v>
      </c>
      <c r="EX15" s="9">
        <v>1.8879999999999999</v>
      </c>
      <c r="EY15" s="9">
        <v>3.75</v>
      </c>
      <c r="EZ15" s="9">
        <v>12.081</v>
      </c>
      <c r="FA15" s="9">
        <v>4.0599999999999996</v>
      </c>
      <c r="FB15" s="9">
        <v>8.0220000000000002</v>
      </c>
      <c r="FC15" s="9">
        <v>52</v>
      </c>
      <c r="FD15" s="9">
        <v>52</v>
      </c>
      <c r="FE15" s="9">
        <v>52</v>
      </c>
      <c r="FF15" s="9">
        <v>9.2279999999999998</v>
      </c>
      <c r="FG15" s="9">
        <v>2.718</v>
      </c>
      <c r="FH15" s="9">
        <v>6.51</v>
      </c>
      <c r="FI15" s="9">
        <v>0.29199999999999998</v>
      </c>
      <c r="FJ15" s="9">
        <v>0.29199999999999998</v>
      </c>
      <c r="FK15" s="9">
        <v>0</v>
      </c>
      <c r="FL15" s="9">
        <v>0.91</v>
      </c>
      <c r="FM15" s="9">
        <v>0.121</v>
      </c>
      <c r="FN15" s="9">
        <v>0.78900000000000003</v>
      </c>
      <c r="FO15" s="9">
        <v>2.173</v>
      </c>
      <c r="FP15" s="9">
        <v>0.316</v>
      </c>
      <c r="FQ15" s="9">
        <v>1.857</v>
      </c>
      <c r="FR15" s="9">
        <v>5.8529999999999998</v>
      </c>
      <c r="FS15" s="9">
        <v>1.988</v>
      </c>
      <c r="FT15" s="9">
        <v>3.8650000000000002</v>
      </c>
      <c r="FU15" s="9">
        <v>93.171999999999997</v>
      </c>
      <c r="FV15" s="9">
        <v>152.16200000000001</v>
      </c>
      <c r="FW15" s="9">
        <v>53.155000000000001</v>
      </c>
      <c r="FX15" s="9">
        <v>5.0640000000000001</v>
      </c>
      <c r="FY15" s="9">
        <v>1.4570000000000001</v>
      </c>
      <c r="FZ15" s="9">
        <v>3.6070000000000002</v>
      </c>
      <c r="GA15" s="9">
        <v>0.13200000000000001</v>
      </c>
      <c r="GB15" s="9">
        <v>0.13200000000000001</v>
      </c>
      <c r="GC15" s="9">
        <v>0</v>
      </c>
      <c r="GD15" s="9">
        <v>0.28999999999999998</v>
      </c>
      <c r="GE15" s="9">
        <v>0.121</v>
      </c>
      <c r="GF15" s="9">
        <v>0.16800000000000001</v>
      </c>
      <c r="GG15" s="9">
        <v>1.22</v>
      </c>
      <c r="GH15" s="9">
        <v>0.215</v>
      </c>
      <c r="GI15" s="9">
        <v>1.0049999999999999</v>
      </c>
      <c r="GJ15" s="9">
        <v>3.4209999999999998</v>
      </c>
      <c r="GK15" s="9">
        <v>0.98799999999999999</v>
      </c>
      <c r="GL15" s="9">
        <v>2.4340000000000002</v>
      </c>
      <c r="GM15" s="9">
        <v>104</v>
      </c>
      <c r="GN15" s="9">
        <v>150.61600000000001</v>
      </c>
      <c r="GO15" s="9">
        <v>104</v>
      </c>
      <c r="GP15" s="9">
        <v>4.165</v>
      </c>
      <c r="GQ15" s="9">
        <v>1.2609999999999999</v>
      </c>
      <c r="GR15" s="9">
        <v>2.903</v>
      </c>
      <c r="GS15" s="9">
        <v>0.16</v>
      </c>
      <c r="GT15" s="9">
        <v>0.16</v>
      </c>
      <c r="GU15" s="9">
        <v>0</v>
      </c>
      <c r="GV15" s="9">
        <v>0.62</v>
      </c>
      <c r="GW15" s="9">
        <v>0</v>
      </c>
      <c r="GX15" s="9">
        <v>0.62</v>
      </c>
      <c r="GY15" s="9">
        <v>0.95199999999999996</v>
      </c>
      <c r="GZ15" s="9">
        <v>0.10100000000000001</v>
      </c>
      <c r="HA15" s="9">
        <v>0.85199999999999998</v>
      </c>
      <c r="HB15" s="9">
        <v>2.4319999999999999</v>
      </c>
      <c r="HC15" s="9">
        <v>1.0009999999999999</v>
      </c>
      <c r="HD15" s="9">
        <v>1.431</v>
      </c>
      <c r="HE15" s="9">
        <v>52.494</v>
      </c>
      <c r="HF15" s="9">
        <v>150.19</v>
      </c>
      <c r="HG15" s="9">
        <v>40.987000000000002</v>
      </c>
      <c r="HH15" s="9">
        <v>2.238</v>
      </c>
      <c r="HI15" s="9">
        <v>0.25</v>
      </c>
      <c r="HJ15" s="9">
        <v>1.988</v>
      </c>
      <c r="HK15" s="9">
        <v>0.11700000000000001</v>
      </c>
      <c r="HL15" s="9">
        <v>0</v>
      </c>
      <c r="HM15" s="9">
        <v>0.11700000000000001</v>
      </c>
      <c r="HN15" s="9">
        <v>0.115</v>
      </c>
      <c r="HO15" s="9">
        <v>0</v>
      </c>
      <c r="HP15" s="9">
        <v>0.115</v>
      </c>
      <c r="HQ15" s="9">
        <v>0.69</v>
      </c>
      <c r="HR15" s="9">
        <v>0.25</v>
      </c>
      <c r="HS15" s="9">
        <v>0.44</v>
      </c>
      <c r="HT15" s="9">
        <v>1.3160000000000001</v>
      </c>
      <c r="HU15" s="9">
        <v>0</v>
      </c>
      <c r="HV15" s="9">
        <v>1.3160000000000001</v>
      </c>
      <c r="HW15" s="9">
        <v>52</v>
      </c>
      <c r="HX15" s="9">
        <v>33.493000000000002</v>
      </c>
      <c r="HY15" s="9">
        <v>55.097000000000001</v>
      </c>
      <c r="HZ15" s="9">
        <v>3.8650000000000002</v>
      </c>
      <c r="IA15" s="9">
        <v>1.917</v>
      </c>
      <c r="IB15" s="9">
        <v>1.9490000000000001</v>
      </c>
      <c r="IC15" s="9">
        <v>0.34599999999999997</v>
      </c>
      <c r="ID15" s="9">
        <v>0.34599999999999997</v>
      </c>
      <c r="IE15" s="9">
        <v>0</v>
      </c>
      <c r="IF15" s="9">
        <v>0.76600000000000001</v>
      </c>
      <c r="IG15" s="9">
        <v>0.19400000000000001</v>
      </c>
      <c r="IH15" s="9">
        <v>0.57299999999999995</v>
      </c>
      <c r="II15" s="9">
        <v>0.88200000000000001</v>
      </c>
      <c r="IJ15" s="9">
        <v>0.21</v>
      </c>
      <c r="IK15" s="9">
        <v>0.67100000000000004</v>
      </c>
      <c r="IL15" s="9">
        <v>1.871</v>
      </c>
      <c r="IM15" s="9">
        <v>1.1659999999999999</v>
      </c>
      <c r="IN15" s="9">
        <v>0.70499999999999996</v>
      </c>
      <c r="IO15" s="9">
        <v>42.81</v>
      </c>
      <c r="IP15" s="9">
        <v>57.756999999999998</v>
      </c>
      <c r="IQ15" s="9">
        <v>20.003</v>
      </c>
    </row>
    <row r="16" spans="1:251">
      <c r="A16" s="10">
        <v>43862</v>
      </c>
      <c r="B16" s="9">
        <v>5.8120000000000003</v>
      </c>
      <c r="C16" s="9">
        <v>0.98699999999999999</v>
      </c>
      <c r="D16" s="9">
        <v>0.38400000000000001</v>
      </c>
      <c r="E16" s="9">
        <v>0.60399999999999998</v>
      </c>
      <c r="F16" s="9">
        <v>2.2879999999999998</v>
      </c>
      <c r="G16" s="9">
        <v>0.66400000000000003</v>
      </c>
      <c r="H16" s="9">
        <v>1.6240000000000001</v>
      </c>
      <c r="I16" s="9">
        <v>3.161</v>
      </c>
      <c r="J16" s="9">
        <v>1.2470000000000001</v>
      </c>
      <c r="K16" s="9">
        <v>1.9139999999999999</v>
      </c>
      <c r="L16" s="9">
        <v>4.3419999999999996</v>
      </c>
      <c r="M16" s="9">
        <v>2.6720000000000002</v>
      </c>
      <c r="N16" s="9">
        <v>1.67</v>
      </c>
      <c r="O16" s="9">
        <v>39</v>
      </c>
      <c r="P16" s="9">
        <v>52</v>
      </c>
      <c r="Q16" s="9">
        <v>17</v>
      </c>
      <c r="R16" s="9">
        <v>10.414999999999999</v>
      </c>
      <c r="S16" s="9">
        <v>3.6070000000000002</v>
      </c>
      <c r="T16" s="9">
        <v>6.8079999999999998</v>
      </c>
      <c r="U16" s="9">
        <v>1.2310000000000001</v>
      </c>
      <c r="V16" s="9">
        <v>0.79300000000000004</v>
      </c>
      <c r="W16" s="9">
        <v>0.437</v>
      </c>
      <c r="X16" s="9">
        <v>2.4060000000000001</v>
      </c>
      <c r="Y16" s="9">
        <v>1.0269999999999999</v>
      </c>
      <c r="Z16" s="9">
        <v>1.379</v>
      </c>
      <c r="AA16" s="9">
        <v>2.1259999999999999</v>
      </c>
      <c r="AB16" s="9">
        <v>0.57799999999999996</v>
      </c>
      <c r="AC16" s="9">
        <v>1.5469999999999999</v>
      </c>
      <c r="AD16" s="9">
        <v>4.6529999999999996</v>
      </c>
      <c r="AE16" s="9">
        <v>1.208</v>
      </c>
      <c r="AF16" s="9">
        <v>3.444</v>
      </c>
      <c r="AG16" s="9">
        <v>28.457999999999998</v>
      </c>
      <c r="AH16" s="9">
        <v>10.444000000000001</v>
      </c>
      <c r="AI16" s="9">
        <v>50.886000000000003</v>
      </c>
      <c r="AJ16" s="9">
        <v>6.2030000000000003</v>
      </c>
      <c r="AK16" s="9">
        <v>2.117</v>
      </c>
      <c r="AL16" s="9">
        <v>4.085</v>
      </c>
      <c r="AM16" s="9">
        <v>0.69599999999999995</v>
      </c>
      <c r="AN16" s="9">
        <v>0.54800000000000004</v>
      </c>
      <c r="AO16" s="9">
        <v>0.14799999999999999</v>
      </c>
      <c r="AP16" s="9">
        <v>1.5860000000000001</v>
      </c>
      <c r="AQ16" s="9">
        <v>0.754</v>
      </c>
      <c r="AR16" s="9">
        <v>0.83099999999999996</v>
      </c>
      <c r="AS16" s="9">
        <v>1.0589999999999999</v>
      </c>
      <c r="AT16" s="9">
        <v>0.18</v>
      </c>
      <c r="AU16" s="9">
        <v>0.879</v>
      </c>
      <c r="AV16" s="9">
        <v>2.8620000000000001</v>
      </c>
      <c r="AW16" s="9">
        <v>0.63500000000000001</v>
      </c>
      <c r="AX16" s="9">
        <v>2.2269999999999999</v>
      </c>
      <c r="AY16" s="9">
        <v>40.475000000000001</v>
      </c>
      <c r="AZ16" s="9">
        <v>8</v>
      </c>
      <c r="BA16" s="9">
        <v>52</v>
      </c>
      <c r="BB16" s="9">
        <v>4.2130000000000001</v>
      </c>
      <c r="BC16" s="9">
        <v>1.49</v>
      </c>
      <c r="BD16" s="9">
        <v>2.7229999999999999</v>
      </c>
      <c r="BE16" s="9">
        <v>0.53500000000000003</v>
      </c>
      <c r="BF16" s="9">
        <v>0.246</v>
      </c>
      <c r="BG16" s="9">
        <v>0.28899999999999998</v>
      </c>
      <c r="BH16" s="9">
        <v>0.82</v>
      </c>
      <c r="BI16" s="9">
        <v>0.27200000000000002</v>
      </c>
      <c r="BJ16" s="9">
        <v>0.54800000000000004</v>
      </c>
      <c r="BK16" s="9">
        <v>1.0669999999999999</v>
      </c>
      <c r="BL16" s="9">
        <v>0.39900000000000002</v>
      </c>
      <c r="BM16" s="9">
        <v>0.66800000000000004</v>
      </c>
      <c r="BN16" s="9">
        <v>1.7909999999999999</v>
      </c>
      <c r="BO16" s="9">
        <v>0.57299999999999995</v>
      </c>
      <c r="BP16" s="9">
        <v>1.2170000000000001</v>
      </c>
      <c r="BQ16" s="9">
        <v>26.145</v>
      </c>
      <c r="BR16" s="9">
        <v>26.931999999999999</v>
      </c>
      <c r="BS16" s="9">
        <v>31.824000000000002</v>
      </c>
      <c r="BT16" s="9">
        <v>8.8719999999999999</v>
      </c>
      <c r="BU16" s="9">
        <v>3.004</v>
      </c>
      <c r="BV16" s="9">
        <v>5.8680000000000003</v>
      </c>
      <c r="BW16" s="9">
        <v>0.92700000000000005</v>
      </c>
      <c r="BX16" s="9">
        <v>0.63300000000000001</v>
      </c>
      <c r="BY16" s="9">
        <v>0.29399999999999998</v>
      </c>
      <c r="BZ16" s="9">
        <v>0.505</v>
      </c>
      <c r="CA16" s="9">
        <v>0.121</v>
      </c>
      <c r="CB16" s="9">
        <v>0.38400000000000001</v>
      </c>
      <c r="CC16" s="9">
        <v>2.0419999999999998</v>
      </c>
      <c r="CD16" s="9">
        <v>0.82899999999999996</v>
      </c>
      <c r="CE16" s="9">
        <v>1.214</v>
      </c>
      <c r="CF16" s="9">
        <v>5.3979999999999997</v>
      </c>
      <c r="CG16" s="9">
        <v>1.421</v>
      </c>
      <c r="CH16" s="9">
        <v>3.9769999999999999</v>
      </c>
      <c r="CI16" s="9">
        <v>104</v>
      </c>
      <c r="CJ16" s="9">
        <v>46.265000000000001</v>
      </c>
      <c r="CK16" s="9">
        <v>104</v>
      </c>
      <c r="CL16" s="9">
        <v>5.0640000000000001</v>
      </c>
      <c r="CM16" s="9">
        <v>1.7789999999999999</v>
      </c>
      <c r="CN16" s="9">
        <v>3.286</v>
      </c>
      <c r="CO16" s="9">
        <v>0.65500000000000003</v>
      </c>
      <c r="CP16" s="9">
        <v>0.51</v>
      </c>
      <c r="CQ16" s="9">
        <v>0.14399999999999999</v>
      </c>
      <c r="CR16" s="9">
        <v>0.37</v>
      </c>
      <c r="CS16" s="9">
        <v>0.121</v>
      </c>
      <c r="CT16" s="9">
        <v>0.248</v>
      </c>
      <c r="CU16" s="9">
        <v>1.2869999999999999</v>
      </c>
      <c r="CV16" s="9">
        <v>0.51300000000000001</v>
      </c>
      <c r="CW16" s="9">
        <v>0.77400000000000002</v>
      </c>
      <c r="CX16" s="9">
        <v>2.7530000000000001</v>
      </c>
      <c r="CY16" s="9">
        <v>0.63400000000000001</v>
      </c>
      <c r="CZ16" s="9">
        <v>2.12</v>
      </c>
      <c r="DA16" s="9">
        <v>52</v>
      </c>
      <c r="DB16" s="9">
        <v>29.24</v>
      </c>
      <c r="DC16" s="9">
        <v>104.152</v>
      </c>
      <c r="DD16" s="9">
        <v>3.8079999999999998</v>
      </c>
      <c r="DE16" s="9">
        <v>1.226</v>
      </c>
      <c r="DF16" s="9">
        <v>2.5819999999999999</v>
      </c>
      <c r="DG16" s="9">
        <v>0.27200000000000002</v>
      </c>
      <c r="DH16" s="9">
        <v>0.123</v>
      </c>
      <c r="DI16" s="9">
        <v>0.15</v>
      </c>
      <c r="DJ16" s="9">
        <v>0.13500000000000001</v>
      </c>
      <c r="DK16" s="9">
        <v>0</v>
      </c>
      <c r="DL16" s="9">
        <v>0.13500000000000001</v>
      </c>
      <c r="DM16" s="9">
        <v>0.755</v>
      </c>
      <c r="DN16" s="9">
        <v>0.315</v>
      </c>
      <c r="DO16" s="9">
        <v>0.44</v>
      </c>
      <c r="DP16" s="9">
        <v>2.645</v>
      </c>
      <c r="DQ16" s="9">
        <v>0.78800000000000003</v>
      </c>
      <c r="DR16" s="9">
        <v>1.857</v>
      </c>
      <c r="DS16" s="9">
        <v>104</v>
      </c>
      <c r="DT16" s="9">
        <v>104</v>
      </c>
      <c r="DU16" s="9">
        <v>104</v>
      </c>
      <c r="DV16" s="9">
        <v>0.374</v>
      </c>
      <c r="DW16" s="9">
        <v>0.24099999999999999</v>
      </c>
      <c r="DX16" s="9">
        <v>0.13300000000000001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0.374</v>
      </c>
      <c r="EI16" s="9">
        <v>0.24099999999999999</v>
      </c>
      <c r="EJ16" s="9">
        <v>0.13300000000000001</v>
      </c>
      <c r="EK16" s="9">
        <v>609.04200000000003</v>
      </c>
      <c r="EL16" s="9">
        <v>508.52</v>
      </c>
      <c r="EM16" s="9">
        <v>0</v>
      </c>
      <c r="EN16" s="9">
        <v>24.591999999999999</v>
      </c>
      <c r="EO16" s="9">
        <v>9.2040000000000006</v>
      </c>
      <c r="EP16" s="9">
        <v>15.387</v>
      </c>
      <c r="EQ16" s="9">
        <v>2.782</v>
      </c>
      <c r="ER16" s="9">
        <v>1.597</v>
      </c>
      <c r="ES16" s="9">
        <v>1.1850000000000001</v>
      </c>
      <c r="ET16" s="9">
        <v>3.9279999999999999</v>
      </c>
      <c r="EU16" s="9">
        <v>1.1439999999999999</v>
      </c>
      <c r="EV16" s="9">
        <v>2.7850000000000001</v>
      </c>
      <c r="EW16" s="9">
        <v>6.6449999999999996</v>
      </c>
      <c r="EX16" s="9">
        <v>2.3889999999999998</v>
      </c>
      <c r="EY16" s="9">
        <v>4.2549999999999999</v>
      </c>
      <c r="EZ16" s="9">
        <v>11.236000000000001</v>
      </c>
      <c r="FA16" s="9">
        <v>4.0739999999999998</v>
      </c>
      <c r="FB16" s="9">
        <v>7.1619999999999999</v>
      </c>
      <c r="FC16" s="9">
        <v>42.213999999999999</v>
      </c>
      <c r="FD16" s="9">
        <v>46.33</v>
      </c>
      <c r="FE16" s="9">
        <v>39.332000000000001</v>
      </c>
      <c r="FF16" s="9">
        <v>12.943</v>
      </c>
      <c r="FG16" s="9">
        <v>4.3849999999999998</v>
      </c>
      <c r="FH16" s="9">
        <v>8.5579999999999998</v>
      </c>
      <c r="FI16" s="9">
        <v>1.839</v>
      </c>
      <c r="FJ16" s="9">
        <v>0.96899999999999997</v>
      </c>
      <c r="FK16" s="9">
        <v>0.871</v>
      </c>
      <c r="FL16" s="9">
        <v>1.853</v>
      </c>
      <c r="FM16" s="9">
        <v>0.54500000000000004</v>
      </c>
      <c r="FN16" s="9">
        <v>1.3069999999999999</v>
      </c>
      <c r="FO16" s="9">
        <v>2.8610000000000002</v>
      </c>
      <c r="FP16" s="9">
        <v>0.77500000000000002</v>
      </c>
      <c r="FQ16" s="9">
        <v>2.0859999999999999</v>
      </c>
      <c r="FR16" s="9">
        <v>6.39</v>
      </c>
      <c r="FS16" s="9">
        <v>2.0960000000000001</v>
      </c>
      <c r="FT16" s="9">
        <v>4.2939999999999996</v>
      </c>
      <c r="FU16" s="9">
        <v>47</v>
      </c>
      <c r="FV16" s="9">
        <v>46.351999999999997</v>
      </c>
      <c r="FW16" s="9">
        <v>49.875</v>
      </c>
      <c r="FX16" s="9">
        <v>5.8070000000000004</v>
      </c>
      <c r="FY16" s="9">
        <v>1.696</v>
      </c>
      <c r="FZ16" s="9">
        <v>4.1120000000000001</v>
      </c>
      <c r="GA16" s="9">
        <v>0.76</v>
      </c>
      <c r="GB16" s="9">
        <v>0.32600000000000001</v>
      </c>
      <c r="GC16" s="9">
        <v>0.434</v>
      </c>
      <c r="GD16" s="9">
        <v>1.377</v>
      </c>
      <c r="GE16" s="9">
        <v>0.315</v>
      </c>
      <c r="GF16" s="9">
        <v>1.0620000000000001</v>
      </c>
      <c r="GG16" s="9">
        <v>1.149</v>
      </c>
      <c r="GH16" s="9">
        <v>0.27</v>
      </c>
      <c r="GI16" s="9">
        <v>0.879</v>
      </c>
      <c r="GJ16" s="9">
        <v>2.5209999999999999</v>
      </c>
      <c r="GK16" s="9">
        <v>0.78400000000000003</v>
      </c>
      <c r="GL16" s="9">
        <v>1.7370000000000001</v>
      </c>
      <c r="GM16" s="9">
        <v>28.172999999999998</v>
      </c>
      <c r="GN16" s="9">
        <v>32.417999999999999</v>
      </c>
      <c r="GO16" s="9">
        <v>26</v>
      </c>
      <c r="GP16" s="9">
        <v>7.1349999999999998</v>
      </c>
      <c r="GQ16" s="9">
        <v>2.6890000000000001</v>
      </c>
      <c r="GR16" s="9">
        <v>4.4459999999999997</v>
      </c>
      <c r="GS16" s="9">
        <v>1.08</v>
      </c>
      <c r="GT16" s="9">
        <v>0.64300000000000002</v>
      </c>
      <c r="GU16" s="9">
        <v>0.437</v>
      </c>
      <c r="GV16" s="9">
        <v>0.47599999999999998</v>
      </c>
      <c r="GW16" s="9">
        <v>0.23</v>
      </c>
      <c r="GX16" s="9">
        <v>0.245</v>
      </c>
      <c r="GY16" s="9">
        <v>1.7110000000000001</v>
      </c>
      <c r="GZ16" s="9">
        <v>0.504</v>
      </c>
      <c r="HA16" s="9">
        <v>1.2070000000000001</v>
      </c>
      <c r="HB16" s="9">
        <v>3.8690000000000002</v>
      </c>
      <c r="HC16" s="9">
        <v>1.3120000000000001</v>
      </c>
      <c r="HD16" s="9">
        <v>2.5569999999999999</v>
      </c>
      <c r="HE16" s="9">
        <v>52</v>
      </c>
      <c r="HF16" s="9">
        <v>48.326000000000001</v>
      </c>
      <c r="HG16" s="9">
        <v>54.688000000000002</v>
      </c>
      <c r="HH16" s="9">
        <v>2.7</v>
      </c>
      <c r="HI16" s="9">
        <v>0.38100000000000001</v>
      </c>
      <c r="HJ16" s="9">
        <v>2.319</v>
      </c>
      <c r="HK16" s="9">
        <v>0.245</v>
      </c>
      <c r="HL16" s="9">
        <v>0.245</v>
      </c>
      <c r="HM16" s="9">
        <v>0</v>
      </c>
      <c r="HN16" s="9">
        <v>0.505</v>
      </c>
      <c r="HO16" s="9">
        <v>0</v>
      </c>
      <c r="HP16" s="9">
        <v>0.505</v>
      </c>
      <c r="HQ16" s="9">
        <v>0.379</v>
      </c>
      <c r="HR16" s="9">
        <v>0</v>
      </c>
      <c r="HS16" s="9">
        <v>0.379</v>
      </c>
      <c r="HT16" s="9">
        <v>1.571</v>
      </c>
      <c r="HU16" s="9">
        <v>0.13600000000000001</v>
      </c>
      <c r="HV16" s="9">
        <v>1.4350000000000001</v>
      </c>
      <c r="HW16" s="9">
        <v>53.311</v>
      </c>
      <c r="HX16" s="9">
        <v>1.9510000000000001</v>
      </c>
      <c r="HY16" s="9">
        <v>75.692999999999998</v>
      </c>
      <c r="HZ16" s="9">
        <v>3.0550000000000002</v>
      </c>
      <c r="IA16" s="9">
        <v>1.127</v>
      </c>
      <c r="IB16" s="9">
        <v>1.9279999999999999</v>
      </c>
      <c r="IC16" s="9">
        <v>0.55000000000000004</v>
      </c>
      <c r="ID16" s="9">
        <v>0.38400000000000001</v>
      </c>
      <c r="IE16" s="9">
        <v>0.16700000000000001</v>
      </c>
      <c r="IF16" s="9">
        <v>0.55000000000000004</v>
      </c>
      <c r="IG16" s="9">
        <v>0.17599999999999999</v>
      </c>
      <c r="IH16" s="9">
        <v>0.374</v>
      </c>
      <c r="II16" s="9">
        <v>0.78600000000000003</v>
      </c>
      <c r="IJ16" s="9">
        <v>0.125</v>
      </c>
      <c r="IK16" s="9">
        <v>0.66100000000000003</v>
      </c>
      <c r="IL16" s="9">
        <v>1.1679999999999999</v>
      </c>
      <c r="IM16" s="9">
        <v>0.442</v>
      </c>
      <c r="IN16" s="9">
        <v>0.72599999999999998</v>
      </c>
      <c r="IO16" s="9">
        <v>22.401</v>
      </c>
      <c r="IP16" s="9">
        <v>12.61</v>
      </c>
      <c r="IQ16" s="9">
        <v>29.917999999999999</v>
      </c>
    </row>
    <row r="17" spans="1:251">
      <c r="A17" s="10">
        <v>44228</v>
      </c>
      <c r="B17" s="9">
        <v>3.79</v>
      </c>
      <c r="C17" s="9">
        <v>0.61399999999999999</v>
      </c>
      <c r="D17" s="9">
        <v>0.11899999999999999</v>
      </c>
      <c r="E17" s="9">
        <v>0.496</v>
      </c>
      <c r="F17" s="9">
        <v>1.38</v>
      </c>
      <c r="G17" s="9">
        <v>0.57199999999999995</v>
      </c>
      <c r="H17" s="9">
        <v>0.80800000000000005</v>
      </c>
      <c r="I17" s="9">
        <v>2.2290000000000001</v>
      </c>
      <c r="J17" s="9">
        <v>0.99299999999999999</v>
      </c>
      <c r="K17" s="9">
        <v>1.236</v>
      </c>
      <c r="L17" s="9">
        <v>3.2690000000000001</v>
      </c>
      <c r="M17" s="9">
        <v>2.0190000000000001</v>
      </c>
      <c r="N17" s="9">
        <v>1.25</v>
      </c>
      <c r="O17" s="9">
        <v>40.909999999999997</v>
      </c>
      <c r="P17" s="9">
        <v>52</v>
      </c>
      <c r="Q17" s="9">
        <v>17.515999999999998</v>
      </c>
      <c r="R17" s="9">
        <v>9.3689999999999998</v>
      </c>
      <c r="S17" s="9">
        <v>3.794</v>
      </c>
      <c r="T17" s="9">
        <v>5.5739999999999998</v>
      </c>
      <c r="U17" s="9">
        <v>0.95099999999999996</v>
      </c>
      <c r="V17" s="9">
        <v>0.432</v>
      </c>
      <c r="W17" s="9">
        <v>0.51900000000000002</v>
      </c>
      <c r="X17" s="9">
        <v>1.2649999999999999</v>
      </c>
      <c r="Y17" s="9">
        <v>0.33</v>
      </c>
      <c r="Z17" s="9">
        <v>0.93500000000000005</v>
      </c>
      <c r="AA17" s="9">
        <v>1.6619999999999999</v>
      </c>
      <c r="AB17" s="9">
        <v>1.073</v>
      </c>
      <c r="AC17" s="9">
        <v>0.58899999999999997</v>
      </c>
      <c r="AD17" s="9">
        <v>5.492</v>
      </c>
      <c r="AE17" s="9">
        <v>1.96</v>
      </c>
      <c r="AF17" s="9">
        <v>3.5310000000000001</v>
      </c>
      <c r="AG17" s="9">
        <v>52</v>
      </c>
      <c r="AH17" s="9">
        <v>51.841999999999999</v>
      </c>
      <c r="AI17" s="9">
        <v>52</v>
      </c>
      <c r="AJ17" s="9">
        <v>6.7050000000000001</v>
      </c>
      <c r="AK17" s="9">
        <v>3.286</v>
      </c>
      <c r="AL17" s="9">
        <v>3.419</v>
      </c>
      <c r="AM17" s="9">
        <v>0.60299999999999998</v>
      </c>
      <c r="AN17" s="9">
        <v>0.318</v>
      </c>
      <c r="AO17" s="9">
        <v>0.28499999999999998</v>
      </c>
      <c r="AP17" s="9">
        <v>1.171</v>
      </c>
      <c r="AQ17" s="9">
        <v>0.33</v>
      </c>
      <c r="AR17" s="9">
        <v>0.84099999999999997</v>
      </c>
      <c r="AS17" s="9">
        <v>1.1160000000000001</v>
      </c>
      <c r="AT17" s="9">
        <v>0.92100000000000004</v>
      </c>
      <c r="AU17" s="9">
        <v>0.19600000000000001</v>
      </c>
      <c r="AV17" s="9">
        <v>3.8149999999999999</v>
      </c>
      <c r="AW17" s="9">
        <v>1.718</v>
      </c>
      <c r="AX17" s="9">
        <v>2.097</v>
      </c>
      <c r="AY17" s="9">
        <v>52</v>
      </c>
      <c r="AZ17" s="9">
        <v>52</v>
      </c>
      <c r="BA17" s="9">
        <v>52</v>
      </c>
      <c r="BB17" s="9">
        <v>2.6640000000000001</v>
      </c>
      <c r="BC17" s="9">
        <v>0.50900000000000001</v>
      </c>
      <c r="BD17" s="9">
        <v>2.1549999999999998</v>
      </c>
      <c r="BE17" s="9">
        <v>0.34799999999999998</v>
      </c>
      <c r="BF17" s="9">
        <v>0.114</v>
      </c>
      <c r="BG17" s="9">
        <v>0.23400000000000001</v>
      </c>
      <c r="BH17" s="9">
        <v>9.4E-2</v>
      </c>
      <c r="BI17" s="9">
        <v>0</v>
      </c>
      <c r="BJ17" s="9">
        <v>9.4E-2</v>
      </c>
      <c r="BK17" s="9">
        <v>0.54500000000000004</v>
      </c>
      <c r="BL17" s="9">
        <v>0.152</v>
      </c>
      <c r="BM17" s="9">
        <v>0.39300000000000002</v>
      </c>
      <c r="BN17" s="9">
        <v>1.677</v>
      </c>
      <c r="BO17" s="9">
        <v>0.24299999999999999</v>
      </c>
      <c r="BP17" s="9">
        <v>1.4339999999999999</v>
      </c>
      <c r="BQ17" s="9">
        <v>52</v>
      </c>
      <c r="BR17" s="9">
        <v>59.24</v>
      </c>
      <c r="BS17" s="9">
        <v>52</v>
      </c>
      <c r="BT17" s="9">
        <v>6.5650000000000004</v>
      </c>
      <c r="BU17" s="9">
        <v>2.6659999999999999</v>
      </c>
      <c r="BV17" s="9">
        <v>3.899</v>
      </c>
      <c r="BW17" s="9">
        <v>0.45</v>
      </c>
      <c r="BX17" s="9">
        <v>0.13900000000000001</v>
      </c>
      <c r="BY17" s="9">
        <v>0.311</v>
      </c>
      <c r="BZ17" s="9">
        <v>0.69699999999999995</v>
      </c>
      <c r="CA17" s="9">
        <v>0</v>
      </c>
      <c r="CB17" s="9">
        <v>0.69699999999999995</v>
      </c>
      <c r="CC17" s="9">
        <v>2.008</v>
      </c>
      <c r="CD17" s="9">
        <v>1.1200000000000001</v>
      </c>
      <c r="CE17" s="9">
        <v>0.88800000000000001</v>
      </c>
      <c r="CF17" s="9">
        <v>3.41</v>
      </c>
      <c r="CG17" s="9">
        <v>1.407</v>
      </c>
      <c r="CH17" s="9">
        <v>2.0030000000000001</v>
      </c>
      <c r="CI17" s="9">
        <v>52</v>
      </c>
      <c r="CJ17" s="9">
        <v>52</v>
      </c>
      <c r="CK17" s="9">
        <v>50.213999999999999</v>
      </c>
      <c r="CL17" s="9">
        <v>4.0640000000000001</v>
      </c>
      <c r="CM17" s="9">
        <v>1.9339999999999999</v>
      </c>
      <c r="CN17" s="9">
        <v>2.13</v>
      </c>
      <c r="CO17" s="9">
        <v>0.13900000000000001</v>
      </c>
      <c r="CP17" s="9">
        <v>0.13900000000000001</v>
      </c>
      <c r="CQ17" s="9">
        <v>0</v>
      </c>
      <c r="CR17" s="9">
        <v>0.55800000000000005</v>
      </c>
      <c r="CS17" s="9">
        <v>0</v>
      </c>
      <c r="CT17" s="9">
        <v>0.55800000000000005</v>
      </c>
      <c r="CU17" s="9">
        <v>1.377</v>
      </c>
      <c r="CV17" s="9">
        <v>0.81200000000000006</v>
      </c>
      <c r="CW17" s="9">
        <v>0.56499999999999995</v>
      </c>
      <c r="CX17" s="9">
        <v>1.99</v>
      </c>
      <c r="CY17" s="9">
        <v>0.98199999999999998</v>
      </c>
      <c r="CZ17" s="9">
        <v>1.0069999999999999</v>
      </c>
      <c r="DA17" s="9">
        <v>44.377000000000002</v>
      </c>
      <c r="DB17" s="9">
        <v>47.936</v>
      </c>
      <c r="DC17" s="9">
        <v>40.375999999999998</v>
      </c>
      <c r="DD17" s="9">
        <v>2.5019999999999998</v>
      </c>
      <c r="DE17" s="9">
        <v>0.73199999999999998</v>
      </c>
      <c r="DF17" s="9">
        <v>1.7689999999999999</v>
      </c>
      <c r="DG17" s="9">
        <v>0.311</v>
      </c>
      <c r="DH17" s="9">
        <v>0</v>
      </c>
      <c r="DI17" s="9">
        <v>0.311</v>
      </c>
      <c r="DJ17" s="9">
        <v>0.13900000000000001</v>
      </c>
      <c r="DK17" s="9">
        <v>0</v>
      </c>
      <c r="DL17" s="9">
        <v>0.13900000000000001</v>
      </c>
      <c r="DM17" s="9">
        <v>0.63100000000000001</v>
      </c>
      <c r="DN17" s="9">
        <v>0.308</v>
      </c>
      <c r="DO17" s="9">
        <v>0.32300000000000001</v>
      </c>
      <c r="DP17" s="9">
        <v>1.42</v>
      </c>
      <c r="DQ17" s="9">
        <v>0.42499999999999999</v>
      </c>
      <c r="DR17" s="9">
        <v>0.996</v>
      </c>
      <c r="DS17" s="9">
        <v>52</v>
      </c>
      <c r="DT17" s="9">
        <v>55.311</v>
      </c>
      <c r="DU17" s="9">
        <v>51.427</v>
      </c>
      <c r="DV17" s="9">
        <v>0.44800000000000001</v>
      </c>
      <c r="DW17" s="9">
        <v>0.29499999999999998</v>
      </c>
      <c r="DX17" s="9">
        <v>0.153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0.44800000000000001</v>
      </c>
      <c r="EI17" s="9">
        <v>0.29499999999999998</v>
      </c>
      <c r="EJ17" s="9">
        <v>0.153</v>
      </c>
      <c r="EK17" s="9">
        <v>234.136</v>
      </c>
      <c r="EL17" s="9">
        <v>357.37200000000001</v>
      </c>
      <c r="EM17" s="9">
        <v>0</v>
      </c>
      <c r="EN17" s="9">
        <v>20.792000000000002</v>
      </c>
      <c r="EO17" s="9">
        <v>8.98</v>
      </c>
      <c r="EP17" s="9">
        <v>11.811999999999999</v>
      </c>
      <c r="EQ17" s="9">
        <v>1.4750000000000001</v>
      </c>
      <c r="ER17" s="9">
        <v>0.50900000000000001</v>
      </c>
      <c r="ES17" s="9">
        <v>0.96599999999999997</v>
      </c>
      <c r="ET17" s="9">
        <v>2.7189999999999999</v>
      </c>
      <c r="EU17" s="9">
        <v>0.90200000000000002</v>
      </c>
      <c r="EV17" s="9">
        <v>1.8169999999999999</v>
      </c>
      <c r="EW17" s="9">
        <v>5.1050000000000004</v>
      </c>
      <c r="EX17" s="9">
        <v>2.5550000000000002</v>
      </c>
      <c r="EY17" s="9">
        <v>2.5499999999999998</v>
      </c>
      <c r="EZ17" s="9">
        <v>11.493</v>
      </c>
      <c r="FA17" s="9">
        <v>5.0149999999999997</v>
      </c>
      <c r="FB17" s="9">
        <v>6.4790000000000001</v>
      </c>
      <c r="FC17" s="9">
        <v>52</v>
      </c>
      <c r="FD17" s="9">
        <v>52</v>
      </c>
      <c r="FE17" s="9">
        <v>52</v>
      </c>
      <c r="FF17" s="9">
        <v>11.916</v>
      </c>
      <c r="FG17" s="9">
        <v>4.6360000000000001</v>
      </c>
      <c r="FH17" s="9">
        <v>7.28</v>
      </c>
      <c r="FI17" s="9">
        <v>0.89</v>
      </c>
      <c r="FJ17" s="9">
        <v>0.39100000000000001</v>
      </c>
      <c r="FK17" s="9">
        <v>0.499</v>
      </c>
      <c r="FL17" s="9">
        <v>1.5920000000000001</v>
      </c>
      <c r="FM17" s="9">
        <v>0.33</v>
      </c>
      <c r="FN17" s="9">
        <v>1.2629999999999999</v>
      </c>
      <c r="FO17" s="9">
        <v>2.7919999999999998</v>
      </c>
      <c r="FP17" s="9">
        <v>1.337</v>
      </c>
      <c r="FQ17" s="9">
        <v>1.4550000000000001</v>
      </c>
      <c r="FR17" s="9">
        <v>6.6420000000000003</v>
      </c>
      <c r="FS17" s="9">
        <v>2.5779999999999998</v>
      </c>
      <c r="FT17" s="9">
        <v>4.0640000000000001</v>
      </c>
      <c r="FU17" s="9">
        <v>52</v>
      </c>
      <c r="FV17" s="9">
        <v>52</v>
      </c>
      <c r="FW17" s="9">
        <v>52</v>
      </c>
      <c r="FX17" s="9">
        <v>4.609</v>
      </c>
      <c r="FY17" s="9">
        <v>1.8080000000000001</v>
      </c>
      <c r="FZ17" s="9">
        <v>2.8010000000000002</v>
      </c>
      <c r="GA17" s="9">
        <v>0.27700000000000002</v>
      </c>
      <c r="GB17" s="9">
        <v>0.27700000000000002</v>
      </c>
      <c r="GC17" s="9">
        <v>0</v>
      </c>
      <c r="GD17" s="9">
        <v>0.80400000000000005</v>
      </c>
      <c r="GE17" s="9">
        <v>0.13</v>
      </c>
      <c r="GF17" s="9">
        <v>0.67400000000000004</v>
      </c>
      <c r="GG17" s="9">
        <v>1.4930000000000001</v>
      </c>
      <c r="GH17" s="9">
        <v>0.66600000000000004</v>
      </c>
      <c r="GI17" s="9">
        <v>0.82699999999999996</v>
      </c>
      <c r="GJ17" s="9">
        <v>2.0350000000000001</v>
      </c>
      <c r="GK17" s="9">
        <v>0.73499999999999999</v>
      </c>
      <c r="GL17" s="9">
        <v>1.3</v>
      </c>
      <c r="GM17" s="9">
        <v>40.853000000000002</v>
      </c>
      <c r="GN17" s="9">
        <v>26.742999999999999</v>
      </c>
      <c r="GO17" s="9">
        <v>47.625999999999998</v>
      </c>
      <c r="GP17" s="9">
        <v>7.3070000000000004</v>
      </c>
      <c r="GQ17" s="9">
        <v>2.8279999999999998</v>
      </c>
      <c r="GR17" s="9">
        <v>4.4790000000000001</v>
      </c>
      <c r="GS17" s="9">
        <v>0.61299999999999999</v>
      </c>
      <c r="GT17" s="9">
        <v>0.114</v>
      </c>
      <c r="GU17" s="9">
        <v>0.499</v>
      </c>
      <c r="GV17" s="9">
        <v>0.78900000000000003</v>
      </c>
      <c r="GW17" s="9">
        <v>0.2</v>
      </c>
      <c r="GX17" s="9">
        <v>0.58899999999999997</v>
      </c>
      <c r="GY17" s="9">
        <v>1.298</v>
      </c>
      <c r="GZ17" s="9">
        <v>0.67100000000000004</v>
      </c>
      <c r="HA17" s="9">
        <v>0.628</v>
      </c>
      <c r="HB17" s="9">
        <v>4.6070000000000002</v>
      </c>
      <c r="HC17" s="9">
        <v>1.843</v>
      </c>
      <c r="HD17" s="9">
        <v>2.7639999999999998</v>
      </c>
      <c r="HE17" s="9">
        <v>52</v>
      </c>
      <c r="HF17" s="9">
        <v>104</v>
      </c>
      <c r="HG17" s="9">
        <v>52</v>
      </c>
      <c r="HH17" s="9">
        <v>1.7090000000000001</v>
      </c>
      <c r="HI17" s="9">
        <v>0</v>
      </c>
      <c r="HJ17" s="9">
        <v>1.7090000000000001</v>
      </c>
      <c r="HK17" s="9">
        <v>0.23400000000000001</v>
      </c>
      <c r="HL17" s="9">
        <v>0</v>
      </c>
      <c r="HM17" s="9">
        <v>0.23400000000000001</v>
      </c>
      <c r="HN17" s="9">
        <v>0</v>
      </c>
      <c r="HO17" s="9">
        <v>0</v>
      </c>
      <c r="HP17" s="9">
        <v>0</v>
      </c>
      <c r="HQ17" s="9">
        <v>0.38</v>
      </c>
      <c r="HR17" s="9">
        <v>0</v>
      </c>
      <c r="HS17" s="9">
        <v>0.38</v>
      </c>
      <c r="HT17" s="9">
        <v>1.095</v>
      </c>
      <c r="HU17" s="9">
        <v>0</v>
      </c>
      <c r="HV17" s="9">
        <v>1.095</v>
      </c>
      <c r="HW17" s="9">
        <v>52</v>
      </c>
      <c r="HX17" s="9">
        <v>0</v>
      </c>
      <c r="HY17" s="9">
        <v>52</v>
      </c>
      <c r="HZ17" s="9">
        <v>2.3420000000000001</v>
      </c>
      <c r="IA17" s="9">
        <v>0.93700000000000006</v>
      </c>
      <c r="IB17" s="9">
        <v>1.4039999999999999</v>
      </c>
      <c r="IC17" s="9">
        <v>0.23300000000000001</v>
      </c>
      <c r="ID17" s="9">
        <v>0</v>
      </c>
      <c r="IE17" s="9">
        <v>0.23300000000000001</v>
      </c>
      <c r="IF17" s="9">
        <v>0.47399999999999998</v>
      </c>
      <c r="IG17" s="9">
        <v>0.32700000000000001</v>
      </c>
      <c r="IH17" s="9">
        <v>0.14699999999999999</v>
      </c>
      <c r="II17" s="9">
        <v>0.626</v>
      </c>
      <c r="IJ17" s="9">
        <v>0.246</v>
      </c>
      <c r="IK17" s="9">
        <v>0.38</v>
      </c>
      <c r="IL17" s="9">
        <v>1.0089999999999999</v>
      </c>
      <c r="IM17" s="9">
        <v>0.36499999999999999</v>
      </c>
      <c r="IN17" s="9">
        <v>0.64400000000000002</v>
      </c>
      <c r="IO17" s="9">
        <v>43</v>
      </c>
      <c r="IP17" s="9">
        <v>40.1</v>
      </c>
      <c r="IQ17" s="9">
        <v>44.106000000000002</v>
      </c>
    </row>
    <row r="18" spans="1:251">
      <c r="A18" s="10">
        <v>44593</v>
      </c>
      <c r="B18" s="9">
        <v>2.87</v>
      </c>
      <c r="C18" s="9">
        <v>0.439</v>
      </c>
      <c r="D18" s="9">
        <v>0.30499999999999999</v>
      </c>
      <c r="E18" s="9">
        <v>0.13400000000000001</v>
      </c>
      <c r="F18" s="9">
        <v>0.95799999999999996</v>
      </c>
      <c r="G18" s="9">
        <v>8.3000000000000004E-2</v>
      </c>
      <c r="H18" s="9">
        <v>0.875</v>
      </c>
      <c r="I18" s="9">
        <v>1.1970000000000001</v>
      </c>
      <c r="J18" s="9">
        <v>0.88</v>
      </c>
      <c r="K18" s="9">
        <v>0.317</v>
      </c>
      <c r="L18" s="9">
        <v>2.056</v>
      </c>
      <c r="M18" s="9">
        <v>0.51200000000000001</v>
      </c>
      <c r="N18" s="9">
        <v>1.5429999999999999</v>
      </c>
      <c r="O18" s="9">
        <v>26.140999999999998</v>
      </c>
      <c r="P18" s="9">
        <v>17</v>
      </c>
      <c r="Q18" s="9">
        <v>52</v>
      </c>
      <c r="R18" s="9">
        <v>8.5709999999999997</v>
      </c>
      <c r="S18" s="9">
        <v>2.794</v>
      </c>
      <c r="T18" s="9">
        <v>5.7770000000000001</v>
      </c>
      <c r="U18" s="9">
        <v>1.026</v>
      </c>
      <c r="V18" s="9">
        <v>0.58699999999999997</v>
      </c>
      <c r="W18" s="9">
        <v>0.44</v>
      </c>
      <c r="X18" s="9">
        <v>1.381</v>
      </c>
      <c r="Y18" s="9">
        <v>0.50900000000000001</v>
      </c>
      <c r="Z18" s="9">
        <v>0.872</v>
      </c>
      <c r="AA18" s="9">
        <v>3.1160000000000001</v>
      </c>
      <c r="AB18" s="9">
        <v>0.88700000000000001</v>
      </c>
      <c r="AC18" s="9">
        <v>2.2290000000000001</v>
      </c>
      <c r="AD18" s="9">
        <v>3.0470000000000002</v>
      </c>
      <c r="AE18" s="9">
        <v>0.81100000000000005</v>
      </c>
      <c r="AF18" s="9">
        <v>2.2370000000000001</v>
      </c>
      <c r="AG18" s="9">
        <v>26</v>
      </c>
      <c r="AH18" s="9">
        <v>22.548999999999999</v>
      </c>
      <c r="AI18" s="9">
        <v>32.271999999999998</v>
      </c>
      <c r="AJ18" s="9">
        <v>6.2789999999999999</v>
      </c>
      <c r="AK18" s="9">
        <v>2.363</v>
      </c>
      <c r="AL18" s="9">
        <v>3.9159999999999999</v>
      </c>
      <c r="AM18" s="9">
        <v>0.748</v>
      </c>
      <c r="AN18" s="9">
        <v>0.46100000000000002</v>
      </c>
      <c r="AO18" s="9">
        <v>0.28799999999999998</v>
      </c>
      <c r="AP18" s="9">
        <v>1.2290000000000001</v>
      </c>
      <c r="AQ18" s="9">
        <v>0.50900000000000001</v>
      </c>
      <c r="AR18" s="9">
        <v>0.72</v>
      </c>
      <c r="AS18" s="9">
        <v>2.214</v>
      </c>
      <c r="AT18" s="9">
        <v>0.78700000000000003</v>
      </c>
      <c r="AU18" s="9">
        <v>1.427</v>
      </c>
      <c r="AV18" s="9">
        <v>2.0880000000000001</v>
      </c>
      <c r="AW18" s="9">
        <v>0.60599999999999998</v>
      </c>
      <c r="AX18" s="9">
        <v>1.4810000000000001</v>
      </c>
      <c r="AY18" s="9">
        <v>26</v>
      </c>
      <c r="AZ18" s="9">
        <v>18.55</v>
      </c>
      <c r="BA18" s="9">
        <v>43.798000000000002</v>
      </c>
      <c r="BB18" s="9">
        <v>2.2919999999999998</v>
      </c>
      <c r="BC18" s="9">
        <v>0.43099999999999999</v>
      </c>
      <c r="BD18" s="9">
        <v>1.861</v>
      </c>
      <c r="BE18" s="9">
        <v>0.27800000000000002</v>
      </c>
      <c r="BF18" s="9">
        <v>0.126</v>
      </c>
      <c r="BG18" s="9">
        <v>0.152</v>
      </c>
      <c r="BH18" s="9">
        <v>0.152</v>
      </c>
      <c r="BI18" s="9">
        <v>0</v>
      </c>
      <c r="BJ18" s="9">
        <v>0.152</v>
      </c>
      <c r="BK18" s="9">
        <v>0.90300000000000002</v>
      </c>
      <c r="BL18" s="9">
        <v>0.1</v>
      </c>
      <c r="BM18" s="9">
        <v>0.80200000000000005</v>
      </c>
      <c r="BN18" s="9">
        <v>0.96</v>
      </c>
      <c r="BO18" s="9">
        <v>0.20399999999999999</v>
      </c>
      <c r="BP18" s="9">
        <v>0.755</v>
      </c>
      <c r="BQ18" s="9">
        <v>29.798999999999999</v>
      </c>
      <c r="BR18" s="9">
        <v>125.30800000000001</v>
      </c>
      <c r="BS18" s="9">
        <v>27.655999999999999</v>
      </c>
      <c r="BT18" s="9">
        <v>5.7210000000000001</v>
      </c>
      <c r="BU18" s="9">
        <v>2.3610000000000002</v>
      </c>
      <c r="BV18" s="9">
        <v>3.36</v>
      </c>
      <c r="BW18" s="9">
        <v>0.216</v>
      </c>
      <c r="BX18" s="9">
        <v>0.216</v>
      </c>
      <c r="BY18" s="9">
        <v>0</v>
      </c>
      <c r="BZ18" s="9">
        <v>0.434</v>
      </c>
      <c r="CA18" s="9">
        <v>0.215</v>
      </c>
      <c r="CB18" s="9">
        <v>0.22</v>
      </c>
      <c r="CC18" s="9">
        <v>1.4890000000000001</v>
      </c>
      <c r="CD18" s="9">
        <v>0.752</v>
      </c>
      <c r="CE18" s="9">
        <v>0.73699999999999999</v>
      </c>
      <c r="CF18" s="9">
        <v>3.581</v>
      </c>
      <c r="CG18" s="9">
        <v>1.1779999999999999</v>
      </c>
      <c r="CH18" s="9">
        <v>2.4039999999999999</v>
      </c>
      <c r="CI18" s="9">
        <v>104.49299999999999</v>
      </c>
      <c r="CJ18" s="9">
        <v>49.79</v>
      </c>
      <c r="CK18" s="9">
        <v>260</v>
      </c>
      <c r="CL18" s="9">
        <v>2.8460000000000001</v>
      </c>
      <c r="CM18" s="9">
        <v>1.008</v>
      </c>
      <c r="CN18" s="9">
        <v>1.837</v>
      </c>
      <c r="CO18" s="9">
        <v>0</v>
      </c>
      <c r="CP18" s="9">
        <v>0</v>
      </c>
      <c r="CQ18" s="9">
        <v>0</v>
      </c>
      <c r="CR18" s="9">
        <v>0.21199999999999999</v>
      </c>
      <c r="CS18" s="9">
        <v>9.9000000000000005E-2</v>
      </c>
      <c r="CT18" s="9">
        <v>0.113</v>
      </c>
      <c r="CU18" s="9">
        <v>1.0069999999999999</v>
      </c>
      <c r="CV18" s="9">
        <v>0.52900000000000003</v>
      </c>
      <c r="CW18" s="9">
        <v>0.47799999999999998</v>
      </c>
      <c r="CX18" s="9">
        <v>1.627</v>
      </c>
      <c r="CY18" s="9">
        <v>0.38</v>
      </c>
      <c r="CZ18" s="9">
        <v>1.246</v>
      </c>
      <c r="DA18" s="9">
        <v>69.317999999999998</v>
      </c>
      <c r="DB18" s="9">
        <v>29.620999999999999</v>
      </c>
      <c r="DC18" s="9">
        <v>142.148</v>
      </c>
      <c r="DD18" s="9">
        <v>2.875</v>
      </c>
      <c r="DE18" s="9">
        <v>1.3520000000000001</v>
      </c>
      <c r="DF18" s="9">
        <v>1.5229999999999999</v>
      </c>
      <c r="DG18" s="9">
        <v>0.216</v>
      </c>
      <c r="DH18" s="9">
        <v>0.216</v>
      </c>
      <c r="DI18" s="9">
        <v>0</v>
      </c>
      <c r="DJ18" s="9">
        <v>0.222</v>
      </c>
      <c r="DK18" s="9">
        <v>0.115</v>
      </c>
      <c r="DL18" s="9">
        <v>0.107</v>
      </c>
      <c r="DM18" s="9">
        <v>0.48199999999999998</v>
      </c>
      <c r="DN18" s="9">
        <v>0.223</v>
      </c>
      <c r="DO18" s="9">
        <v>0.25900000000000001</v>
      </c>
      <c r="DP18" s="9">
        <v>1.9550000000000001</v>
      </c>
      <c r="DQ18" s="9">
        <v>0.79700000000000004</v>
      </c>
      <c r="DR18" s="9">
        <v>1.157</v>
      </c>
      <c r="DS18" s="9">
        <v>208</v>
      </c>
      <c r="DT18" s="9">
        <v>104</v>
      </c>
      <c r="DU18" s="9">
        <v>260</v>
      </c>
      <c r="DV18" s="9">
        <v>0.58499999999999996</v>
      </c>
      <c r="DW18" s="9">
        <v>0.35799999999999998</v>
      </c>
      <c r="DX18" s="9">
        <v>0.22600000000000001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0.58499999999999996</v>
      </c>
      <c r="EI18" s="9">
        <v>0.35799999999999998</v>
      </c>
      <c r="EJ18" s="9">
        <v>0.22600000000000001</v>
      </c>
      <c r="EK18" s="9">
        <v>265.86399999999998</v>
      </c>
      <c r="EL18" s="9">
        <v>286.85300000000001</v>
      </c>
      <c r="EM18" s="9">
        <v>240.24799999999999</v>
      </c>
      <c r="EN18" s="9">
        <v>14.398</v>
      </c>
      <c r="EO18" s="9">
        <v>5.0339999999999998</v>
      </c>
      <c r="EP18" s="9">
        <v>9.3650000000000002</v>
      </c>
      <c r="EQ18" s="9">
        <v>1.0349999999999999</v>
      </c>
      <c r="ER18" s="9">
        <v>0.74299999999999999</v>
      </c>
      <c r="ES18" s="9">
        <v>0.29199999999999998</v>
      </c>
      <c r="ET18" s="9">
        <v>1.744</v>
      </c>
      <c r="EU18" s="9">
        <v>0.32500000000000001</v>
      </c>
      <c r="EV18" s="9">
        <v>1.419</v>
      </c>
      <c r="EW18" s="9">
        <v>4.5270000000000001</v>
      </c>
      <c r="EX18" s="9">
        <v>2.0609999999999999</v>
      </c>
      <c r="EY18" s="9">
        <v>2.4670000000000001</v>
      </c>
      <c r="EZ18" s="9">
        <v>7.0919999999999996</v>
      </c>
      <c r="FA18" s="9">
        <v>1.905</v>
      </c>
      <c r="FB18" s="9">
        <v>5.1879999999999997</v>
      </c>
      <c r="FC18" s="9">
        <v>49.848999999999997</v>
      </c>
      <c r="FD18" s="9">
        <v>32.491999999999997</v>
      </c>
      <c r="FE18" s="9">
        <v>52</v>
      </c>
      <c r="FF18" s="9">
        <v>8.5790000000000006</v>
      </c>
      <c r="FG18" s="9">
        <v>3.0960000000000001</v>
      </c>
      <c r="FH18" s="9">
        <v>5.4829999999999997</v>
      </c>
      <c r="FI18" s="9">
        <v>0.73</v>
      </c>
      <c r="FJ18" s="9">
        <v>0.439</v>
      </c>
      <c r="FK18" s="9">
        <v>0.29199999999999998</v>
      </c>
      <c r="FL18" s="9">
        <v>1.3109999999999999</v>
      </c>
      <c r="FM18" s="9">
        <v>0.24199999999999999</v>
      </c>
      <c r="FN18" s="9">
        <v>1.069</v>
      </c>
      <c r="FO18" s="9">
        <v>2.6579999999999999</v>
      </c>
      <c r="FP18" s="9">
        <v>1.18</v>
      </c>
      <c r="FQ18" s="9">
        <v>1.478</v>
      </c>
      <c r="FR18" s="9">
        <v>3.879</v>
      </c>
      <c r="FS18" s="9">
        <v>1.2350000000000001</v>
      </c>
      <c r="FT18" s="9">
        <v>2.6440000000000001</v>
      </c>
      <c r="FU18" s="9">
        <v>43.134</v>
      </c>
      <c r="FV18" s="9">
        <v>26</v>
      </c>
      <c r="FW18" s="9">
        <v>47.863999999999997</v>
      </c>
      <c r="FX18" s="9">
        <v>3.4220000000000002</v>
      </c>
      <c r="FY18" s="9">
        <v>0.73399999999999999</v>
      </c>
      <c r="FZ18" s="9">
        <v>2.6869999999999998</v>
      </c>
      <c r="GA18" s="9">
        <v>0.51400000000000001</v>
      </c>
      <c r="GB18" s="9">
        <v>0.222</v>
      </c>
      <c r="GC18" s="9">
        <v>0.29199999999999998</v>
      </c>
      <c r="GD18" s="9">
        <v>0.32</v>
      </c>
      <c r="GE18" s="9">
        <v>0</v>
      </c>
      <c r="GF18" s="9">
        <v>0.32</v>
      </c>
      <c r="GG18" s="9">
        <v>1.421</v>
      </c>
      <c r="GH18" s="9">
        <v>0.34</v>
      </c>
      <c r="GI18" s="9">
        <v>1.081</v>
      </c>
      <c r="GJ18" s="9">
        <v>1.167</v>
      </c>
      <c r="GK18" s="9">
        <v>0.17199999999999999</v>
      </c>
      <c r="GL18" s="9">
        <v>0.995</v>
      </c>
      <c r="GM18" s="9">
        <v>28.125</v>
      </c>
      <c r="GN18" s="9">
        <v>21</v>
      </c>
      <c r="GO18" s="9">
        <v>39.024000000000001</v>
      </c>
      <c r="GP18" s="9">
        <v>5.157</v>
      </c>
      <c r="GQ18" s="9">
        <v>2.3620000000000001</v>
      </c>
      <c r="GR18" s="9">
        <v>2.7959999999999998</v>
      </c>
      <c r="GS18" s="9">
        <v>0.216</v>
      </c>
      <c r="GT18" s="9">
        <v>0.216</v>
      </c>
      <c r="GU18" s="9">
        <v>0</v>
      </c>
      <c r="GV18" s="9">
        <v>0.99199999999999999</v>
      </c>
      <c r="GW18" s="9">
        <v>0.24199999999999999</v>
      </c>
      <c r="GX18" s="9">
        <v>0.75</v>
      </c>
      <c r="GY18" s="9">
        <v>1.2370000000000001</v>
      </c>
      <c r="GZ18" s="9">
        <v>0.84</v>
      </c>
      <c r="HA18" s="9">
        <v>0.39700000000000002</v>
      </c>
      <c r="HB18" s="9">
        <v>2.7120000000000002</v>
      </c>
      <c r="HC18" s="9">
        <v>1.0629999999999999</v>
      </c>
      <c r="HD18" s="9">
        <v>1.649</v>
      </c>
      <c r="HE18" s="9">
        <v>52</v>
      </c>
      <c r="HF18" s="9">
        <v>40.530999999999999</v>
      </c>
      <c r="HG18" s="9">
        <v>52</v>
      </c>
      <c r="HH18" s="9">
        <v>1.923</v>
      </c>
      <c r="HI18" s="9">
        <v>0.32900000000000001</v>
      </c>
      <c r="HJ18" s="9">
        <v>1.5940000000000001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0.78800000000000003</v>
      </c>
      <c r="HR18" s="9">
        <v>0.1</v>
      </c>
      <c r="HS18" s="9">
        <v>0.68799999999999994</v>
      </c>
      <c r="HT18" s="9">
        <v>1.135</v>
      </c>
      <c r="HU18" s="9">
        <v>0.22900000000000001</v>
      </c>
      <c r="HV18" s="9">
        <v>0.90600000000000003</v>
      </c>
      <c r="HW18" s="9">
        <v>133.97399999999999</v>
      </c>
      <c r="HX18" s="9">
        <v>163.57900000000001</v>
      </c>
      <c r="HY18" s="9">
        <v>80.852999999999994</v>
      </c>
      <c r="HZ18" s="9">
        <v>1.2170000000000001</v>
      </c>
      <c r="IA18" s="9">
        <v>0.38800000000000001</v>
      </c>
      <c r="IB18" s="9">
        <v>0.82899999999999996</v>
      </c>
      <c r="IC18" s="9">
        <v>0.30499999999999999</v>
      </c>
      <c r="ID18" s="9">
        <v>0.30499999999999999</v>
      </c>
      <c r="IE18" s="9">
        <v>0</v>
      </c>
      <c r="IF18" s="9">
        <v>0.432</v>
      </c>
      <c r="IG18" s="9">
        <v>8.3000000000000004E-2</v>
      </c>
      <c r="IH18" s="9">
        <v>0.34899999999999998</v>
      </c>
      <c r="II18" s="9">
        <v>0.112</v>
      </c>
      <c r="IJ18" s="9">
        <v>0</v>
      </c>
      <c r="IK18" s="9">
        <v>0.112</v>
      </c>
      <c r="IL18" s="9">
        <v>0.36799999999999999</v>
      </c>
      <c r="IM18" s="9">
        <v>0</v>
      </c>
      <c r="IN18" s="9">
        <v>0.36799999999999999</v>
      </c>
      <c r="IO18" s="9">
        <v>8.6449999999999996</v>
      </c>
      <c r="IP18" s="9">
        <v>1</v>
      </c>
      <c r="IQ18" s="9">
        <v>28.158999999999999</v>
      </c>
    </row>
    <row r="19" spans="1:251">
      <c r="A19" s="10">
        <v>44958</v>
      </c>
      <c r="B19" s="9">
        <v>4.0979999999999999</v>
      </c>
      <c r="C19" s="9">
        <v>1.4330000000000001</v>
      </c>
      <c r="D19" s="9">
        <v>1.2789999999999999</v>
      </c>
      <c r="E19" s="9">
        <v>0.154</v>
      </c>
      <c r="F19" s="9">
        <v>0.96699999999999997</v>
      </c>
      <c r="G19" s="9">
        <v>0.18</v>
      </c>
      <c r="H19" s="9">
        <v>0.78700000000000003</v>
      </c>
      <c r="I19" s="9">
        <v>1.425</v>
      </c>
      <c r="J19" s="9">
        <v>0.93799999999999994</v>
      </c>
      <c r="K19" s="9">
        <v>0.48699999999999999</v>
      </c>
      <c r="L19" s="9">
        <v>3.105</v>
      </c>
      <c r="M19" s="9">
        <v>0.436</v>
      </c>
      <c r="N19" s="9">
        <v>2.669</v>
      </c>
      <c r="O19" s="9">
        <v>43.442</v>
      </c>
      <c r="P19" s="9">
        <v>6.7850000000000001</v>
      </c>
      <c r="Q19" s="9">
        <v>52</v>
      </c>
      <c r="R19" s="9">
        <v>9.0229999999999997</v>
      </c>
      <c r="S19" s="9">
        <v>3.5339999999999998</v>
      </c>
      <c r="T19" s="9">
        <v>5.4889999999999999</v>
      </c>
      <c r="U19" s="9">
        <v>1.593</v>
      </c>
      <c r="V19" s="9">
        <v>0.67600000000000005</v>
      </c>
      <c r="W19" s="9">
        <v>0.91600000000000004</v>
      </c>
      <c r="X19" s="9">
        <v>1.008</v>
      </c>
      <c r="Y19" s="9">
        <v>0.64200000000000002</v>
      </c>
      <c r="Z19" s="9">
        <v>0.36599999999999999</v>
      </c>
      <c r="AA19" s="9">
        <v>3.3820000000000001</v>
      </c>
      <c r="AB19" s="9">
        <v>1.3520000000000001</v>
      </c>
      <c r="AC19" s="9">
        <v>2.0310000000000001</v>
      </c>
      <c r="AD19" s="9">
        <v>3.04</v>
      </c>
      <c r="AE19" s="9">
        <v>0.86499999999999999</v>
      </c>
      <c r="AF19" s="9">
        <v>2.1760000000000002</v>
      </c>
      <c r="AG19" s="9">
        <v>20.6</v>
      </c>
      <c r="AH19" s="9">
        <v>13</v>
      </c>
      <c r="AI19" s="9">
        <v>24.221</v>
      </c>
      <c r="AJ19" s="9">
        <v>3.9889999999999999</v>
      </c>
      <c r="AK19" s="9">
        <v>1.849</v>
      </c>
      <c r="AL19" s="9">
        <v>2.14</v>
      </c>
      <c r="AM19" s="9">
        <v>0.35899999999999999</v>
      </c>
      <c r="AN19" s="9">
        <v>0.22</v>
      </c>
      <c r="AO19" s="9">
        <v>0.13900000000000001</v>
      </c>
      <c r="AP19" s="9">
        <v>0.70599999999999996</v>
      </c>
      <c r="AQ19" s="9">
        <v>0.34</v>
      </c>
      <c r="AR19" s="9">
        <v>0.36599999999999999</v>
      </c>
      <c r="AS19" s="9">
        <v>1.7949999999999999</v>
      </c>
      <c r="AT19" s="9">
        <v>0.76800000000000002</v>
      </c>
      <c r="AU19" s="9">
        <v>1.0269999999999999</v>
      </c>
      <c r="AV19" s="9">
        <v>1.129</v>
      </c>
      <c r="AW19" s="9">
        <v>0.52100000000000002</v>
      </c>
      <c r="AX19" s="9">
        <v>0.60899999999999999</v>
      </c>
      <c r="AY19" s="9">
        <v>17</v>
      </c>
      <c r="AZ19" s="9">
        <v>15.478</v>
      </c>
      <c r="BA19" s="9">
        <v>19.361000000000001</v>
      </c>
      <c r="BB19" s="9">
        <v>5.0339999999999998</v>
      </c>
      <c r="BC19" s="9">
        <v>1.6850000000000001</v>
      </c>
      <c r="BD19" s="9">
        <v>3.3479999999999999</v>
      </c>
      <c r="BE19" s="9">
        <v>1.234</v>
      </c>
      <c r="BF19" s="9">
        <v>0.45600000000000002</v>
      </c>
      <c r="BG19" s="9">
        <v>0.77800000000000002</v>
      </c>
      <c r="BH19" s="9">
        <v>0.30199999999999999</v>
      </c>
      <c r="BI19" s="9">
        <v>0.30199999999999999</v>
      </c>
      <c r="BJ19" s="9">
        <v>0</v>
      </c>
      <c r="BK19" s="9">
        <v>1.587</v>
      </c>
      <c r="BL19" s="9">
        <v>0.58299999999999996</v>
      </c>
      <c r="BM19" s="9">
        <v>1.004</v>
      </c>
      <c r="BN19" s="9">
        <v>1.911</v>
      </c>
      <c r="BO19" s="9">
        <v>0.34399999999999997</v>
      </c>
      <c r="BP19" s="9">
        <v>1.5669999999999999</v>
      </c>
      <c r="BQ19" s="9">
        <v>23.533999999999999</v>
      </c>
      <c r="BR19" s="9">
        <v>12.851000000000001</v>
      </c>
      <c r="BS19" s="9">
        <v>25.831</v>
      </c>
      <c r="BT19" s="9">
        <v>4.9020000000000001</v>
      </c>
      <c r="BU19" s="9">
        <v>1.786</v>
      </c>
      <c r="BV19" s="9">
        <v>3.1160000000000001</v>
      </c>
      <c r="BW19" s="9">
        <v>0.69699999999999995</v>
      </c>
      <c r="BX19" s="9">
        <v>0.215</v>
      </c>
      <c r="BY19" s="9">
        <v>0.48199999999999998</v>
      </c>
      <c r="BZ19" s="9">
        <v>0.43</v>
      </c>
      <c r="CA19" s="9">
        <v>0.30499999999999999</v>
      </c>
      <c r="CB19" s="9">
        <v>0.125</v>
      </c>
      <c r="CC19" s="9">
        <v>1.4350000000000001</v>
      </c>
      <c r="CD19" s="9">
        <v>0.39</v>
      </c>
      <c r="CE19" s="9">
        <v>1.0449999999999999</v>
      </c>
      <c r="CF19" s="9">
        <v>2.34</v>
      </c>
      <c r="CG19" s="9">
        <v>0.876</v>
      </c>
      <c r="CH19" s="9">
        <v>1.464</v>
      </c>
      <c r="CI19" s="9">
        <v>46.45</v>
      </c>
      <c r="CJ19" s="9">
        <v>71.037000000000006</v>
      </c>
      <c r="CK19" s="9">
        <v>42.826000000000001</v>
      </c>
      <c r="CL19" s="9">
        <v>2.3239999999999998</v>
      </c>
      <c r="CM19" s="9">
        <v>0.79400000000000004</v>
      </c>
      <c r="CN19" s="9">
        <v>1.53</v>
      </c>
      <c r="CO19" s="9">
        <v>0.215</v>
      </c>
      <c r="CP19" s="9">
        <v>0.215</v>
      </c>
      <c r="CQ19" s="9">
        <v>0</v>
      </c>
      <c r="CR19" s="9">
        <v>0</v>
      </c>
      <c r="CS19" s="9">
        <v>0</v>
      </c>
      <c r="CT19" s="9">
        <v>0</v>
      </c>
      <c r="CU19" s="9">
        <v>0.92</v>
      </c>
      <c r="CV19" s="9">
        <v>0.215</v>
      </c>
      <c r="CW19" s="9">
        <v>0.70399999999999996</v>
      </c>
      <c r="CX19" s="9">
        <v>1.1890000000000001</v>
      </c>
      <c r="CY19" s="9">
        <v>0.36299999999999999</v>
      </c>
      <c r="CZ19" s="9">
        <v>0.82599999999999996</v>
      </c>
      <c r="DA19" s="9">
        <v>48.417000000000002</v>
      </c>
      <c r="DB19" s="9">
        <v>82.424999999999997</v>
      </c>
      <c r="DC19" s="9">
        <v>51.625</v>
      </c>
      <c r="DD19" s="9">
        <v>2.5779999999999998</v>
      </c>
      <c r="DE19" s="9">
        <v>0.99299999999999999</v>
      </c>
      <c r="DF19" s="9">
        <v>1.5860000000000001</v>
      </c>
      <c r="DG19" s="9">
        <v>0.48199999999999998</v>
      </c>
      <c r="DH19" s="9">
        <v>0</v>
      </c>
      <c r="DI19" s="9">
        <v>0.48199999999999998</v>
      </c>
      <c r="DJ19" s="9">
        <v>0.43</v>
      </c>
      <c r="DK19" s="9">
        <v>0.30499999999999999</v>
      </c>
      <c r="DL19" s="9">
        <v>0.125</v>
      </c>
      <c r="DM19" s="9">
        <v>0.51500000000000001</v>
      </c>
      <c r="DN19" s="9">
        <v>0.17399999999999999</v>
      </c>
      <c r="DO19" s="9">
        <v>0.34100000000000003</v>
      </c>
      <c r="DP19" s="9">
        <v>1.151</v>
      </c>
      <c r="DQ19" s="9">
        <v>0.51300000000000001</v>
      </c>
      <c r="DR19" s="9">
        <v>0.63800000000000001</v>
      </c>
      <c r="DS19" s="9">
        <v>45.826000000000001</v>
      </c>
      <c r="DT19" s="9">
        <v>82.665000000000006</v>
      </c>
      <c r="DU19" s="9">
        <v>35.683</v>
      </c>
      <c r="DV19" s="9">
        <v>0.45300000000000001</v>
      </c>
      <c r="DW19" s="9">
        <v>0.315</v>
      </c>
      <c r="DX19" s="9">
        <v>0.13900000000000001</v>
      </c>
      <c r="DY19" s="9">
        <v>0.16400000000000001</v>
      </c>
      <c r="DZ19" s="9">
        <v>0.16400000000000001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0.28999999999999998</v>
      </c>
      <c r="EI19" s="9">
        <v>0.151</v>
      </c>
      <c r="EJ19" s="9">
        <v>0.13900000000000001</v>
      </c>
      <c r="EK19" s="9">
        <v>49.854999999999997</v>
      </c>
      <c r="EL19" s="9">
        <v>250.01</v>
      </c>
      <c r="EM19" s="9">
        <v>0</v>
      </c>
      <c r="EN19" s="9">
        <v>18.145</v>
      </c>
      <c r="EO19" s="9">
        <v>7.4160000000000004</v>
      </c>
      <c r="EP19" s="9">
        <v>10.728999999999999</v>
      </c>
      <c r="EQ19" s="9">
        <v>3.383</v>
      </c>
      <c r="ER19" s="9">
        <v>2.335</v>
      </c>
      <c r="ES19" s="9">
        <v>1.048</v>
      </c>
      <c r="ET19" s="9">
        <v>2.4049999999999998</v>
      </c>
      <c r="EU19" s="9">
        <v>1.127</v>
      </c>
      <c r="EV19" s="9">
        <v>1.2769999999999999</v>
      </c>
      <c r="EW19" s="9">
        <v>5.1310000000000002</v>
      </c>
      <c r="EX19" s="9">
        <v>2.1680000000000001</v>
      </c>
      <c r="EY19" s="9">
        <v>2.9620000000000002</v>
      </c>
      <c r="EZ19" s="9">
        <v>7.2270000000000003</v>
      </c>
      <c r="FA19" s="9">
        <v>1.786</v>
      </c>
      <c r="FB19" s="9">
        <v>5.4409999999999998</v>
      </c>
      <c r="FC19" s="9">
        <v>26.515999999999998</v>
      </c>
      <c r="FD19" s="9">
        <v>13</v>
      </c>
      <c r="FE19" s="9">
        <v>52</v>
      </c>
      <c r="FF19" s="9">
        <v>8.9809999999999999</v>
      </c>
      <c r="FG19" s="9">
        <v>3.5339999999999998</v>
      </c>
      <c r="FH19" s="9">
        <v>5.4459999999999997</v>
      </c>
      <c r="FI19" s="9">
        <v>1.5049999999999999</v>
      </c>
      <c r="FJ19" s="9">
        <v>0.45600000000000002</v>
      </c>
      <c r="FK19" s="9">
        <v>1.048</v>
      </c>
      <c r="FL19" s="9">
        <v>1.1279999999999999</v>
      </c>
      <c r="FM19" s="9">
        <v>0.78800000000000003</v>
      </c>
      <c r="FN19" s="9">
        <v>0.34</v>
      </c>
      <c r="FO19" s="9">
        <v>2.7309999999999999</v>
      </c>
      <c r="FP19" s="9">
        <v>0.98699999999999999</v>
      </c>
      <c r="FQ19" s="9">
        <v>1.744</v>
      </c>
      <c r="FR19" s="9">
        <v>3.617</v>
      </c>
      <c r="FS19" s="9">
        <v>1.3029999999999999</v>
      </c>
      <c r="FT19" s="9">
        <v>2.3140000000000001</v>
      </c>
      <c r="FU19" s="9">
        <v>26</v>
      </c>
      <c r="FV19" s="9">
        <v>30.617000000000001</v>
      </c>
      <c r="FW19" s="9">
        <v>27.013999999999999</v>
      </c>
      <c r="FX19" s="9">
        <v>4.718</v>
      </c>
      <c r="FY19" s="9">
        <v>1.6180000000000001</v>
      </c>
      <c r="FZ19" s="9">
        <v>3.101</v>
      </c>
      <c r="GA19" s="9">
        <v>0.99399999999999999</v>
      </c>
      <c r="GB19" s="9">
        <v>0.27800000000000002</v>
      </c>
      <c r="GC19" s="9">
        <v>0.71599999999999997</v>
      </c>
      <c r="GD19" s="9">
        <v>0.79300000000000004</v>
      </c>
      <c r="GE19" s="9">
        <v>0.57799999999999996</v>
      </c>
      <c r="GF19" s="9">
        <v>0.215</v>
      </c>
      <c r="GG19" s="9">
        <v>1.2809999999999999</v>
      </c>
      <c r="GH19" s="9">
        <v>0.27100000000000002</v>
      </c>
      <c r="GI19" s="9">
        <v>1.0109999999999999</v>
      </c>
      <c r="GJ19" s="9">
        <v>1.65</v>
      </c>
      <c r="GK19" s="9">
        <v>0.49099999999999999</v>
      </c>
      <c r="GL19" s="9">
        <v>1.159</v>
      </c>
      <c r="GM19" s="9">
        <v>17</v>
      </c>
      <c r="GN19" s="9">
        <v>11.263999999999999</v>
      </c>
      <c r="GO19" s="9">
        <v>17</v>
      </c>
      <c r="GP19" s="9">
        <v>4.2619999999999996</v>
      </c>
      <c r="GQ19" s="9">
        <v>1.9159999999999999</v>
      </c>
      <c r="GR19" s="9">
        <v>2.3460000000000001</v>
      </c>
      <c r="GS19" s="9">
        <v>0.51100000000000001</v>
      </c>
      <c r="GT19" s="9">
        <v>0.17899999999999999</v>
      </c>
      <c r="GU19" s="9">
        <v>0.33200000000000002</v>
      </c>
      <c r="GV19" s="9">
        <v>0.33500000000000002</v>
      </c>
      <c r="GW19" s="9">
        <v>0.21</v>
      </c>
      <c r="GX19" s="9">
        <v>0.125</v>
      </c>
      <c r="GY19" s="9">
        <v>1.45</v>
      </c>
      <c r="GZ19" s="9">
        <v>0.71599999999999997</v>
      </c>
      <c r="HA19" s="9">
        <v>0.73399999999999999</v>
      </c>
      <c r="HB19" s="9">
        <v>1.9670000000000001</v>
      </c>
      <c r="HC19" s="9">
        <v>0.81200000000000006</v>
      </c>
      <c r="HD19" s="9">
        <v>1.155</v>
      </c>
      <c r="HE19" s="9">
        <v>45.29</v>
      </c>
      <c r="HF19" s="9">
        <v>45.460999999999999</v>
      </c>
      <c r="HG19" s="9">
        <v>47.003999999999998</v>
      </c>
      <c r="HH19" s="9">
        <v>1.631</v>
      </c>
      <c r="HI19" s="9">
        <v>0.34100000000000003</v>
      </c>
      <c r="HJ19" s="9">
        <v>1.29</v>
      </c>
      <c r="HK19" s="9">
        <v>0.16400000000000001</v>
      </c>
      <c r="HL19" s="9">
        <v>0.16400000000000001</v>
      </c>
      <c r="HM19" s="9">
        <v>0</v>
      </c>
      <c r="HN19" s="9">
        <v>0.151</v>
      </c>
      <c r="HO19" s="9">
        <v>0</v>
      </c>
      <c r="HP19" s="9">
        <v>0.151</v>
      </c>
      <c r="HQ19" s="9">
        <v>0.52200000000000002</v>
      </c>
      <c r="HR19" s="9">
        <v>0</v>
      </c>
      <c r="HS19" s="9">
        <v>0.52200000000000002</v>
      </c>
      <c r="HT19" s="9">
        <v>0.79500000000000004</v>
      </c>
      <c r="HU19" s="9">
        <v>0.17799999999999999</v>
      </c>
      <c r="HV19" s="9">
        <v>0.61699999999999999</v>
      </c>
      <c r="HW19" s="9">
        <v>43.886000000000003</v>
      </c>
      <c r="HX19" s="9">
        <v>81.67</v>
      </c>
      <c r="HY19" s="9">
        <v>43.225000000000001</v>
      </c>
      <c r="HZ19" s="9">
        <v>2.879</v>
      </c>
      <c r="IA19" s="9">
        <v>1.026</v>
      </c>
      <c r="IB19" s="9">
        <v>1.853</v>
      </c>
      <c r="IC19" s="9">
        <v>0.32600000000000001</v>
      </c>
      <c r="ID19" s="9">
        <v>0.32600000000000001</v>
      </c>
      <c r="IE19" s="9">
        <v>0</v>
      </c>
      <c r="IF19" s="9">
        <v>0.66500000000000004</v>
      </c>
      <c r="IG19" s="9">
        <v>0.18</v>
      </c>
      <c r="IH19" s="9">
        <v>0.48399999999999999</v>
      </c>
      <c r="II19" s="9">
        <v>0.73799999999999999</v>
      </c>
      <c r="IJ19" s="9">
        <v>0.52</v>
      </c>
      <c r="IK19" s="9">
        <v>0.218</v>
      </c>
      <c r="IL19" s="9">
        <v>1.151</v>
      </c>
      <c r="IM19" s="9">
        <v>0</v>
      </c>
      <c r="IN19" s="9">
        <v>1.151</v>
      </c>
      <c r="IO19" s="9">
        <v>19.544</v>
      </c>
      <c r="IP19" s="9">
        <v>10.202</v>
      </c>
      <c r="IQ19" s="9">
        <v>52</v>
      </c>
    </row>
    <row r="20" spans="1:251">
      <c r="A20" s="10">
        <v>45323</v>
      </c>
      <c r="B20" s="9">
        <v>4.282</v>
      </c>
      <c r="C20" s="9">
        <v>0.93600000000000005</v>
      </c>
      <c r="D20" s="9">
        <v>0.186</v>
      </c>
      <c r="E20" s="9">
        <v>0.751</v>
      </c>
      <c r="F20" s="9">
        <v>1.835</v>
      </c>
      <c r="G20" s="9">
        <v>0.23200000000000001</v>
      </c>
      <c r="H20" s="9">
        <v>1.603</v>
      </c>
      <c r="I20" s="9">
        <v>2.4929999999999999</v>
      </c>
      <c r="J20" s="9">
        <v>1.35</v>
      </c>
      <c r="K20" s="9">
        <v>1.143</v>
      </c>
      <c r="L20" s="9">
        <v>1.8520000000000001</v>
      </c>
      <c r="M20" s="9">
        <v>1.0669999999999999</v>
      </c>
      <c r="N20" s="9">
        <v>0.78500000000000003</v>
      </c>
      <c r="O20" s="9">
        <v>26</v>
      </c>
      <c r="P20" s="9">
        <v>44.2</v>
      </c>
      <c r="Q20" s="9">
        <v>9.8729999999999993</v>
      </c>
      <c r="R20" s="9">
        <v>6.1369999999999996</v>
      </c>
      <c r="S20" s="9">
        <v>1.702</v>
      </c>
      <c r="T20" s="9">
        <v>4.4349999999999996</v>
      </c>
      <c r="U20" s="9">
        <v>0.57699999999999996</v>
      </c>
      <c r="V20" s="9">
        <v>0.38400000000000001</v>
      </c>
      <c r="W20" s="9">
        <v>0.193</v>
      </c>
      <c r="X20" s="9">
        <v>1.3240000000000001</v>
      </c>
      <c r="Y20" s="9">
        <v>0.505</v>
      </c>
      <c r="Z20" s="9">
        <v>0.81899999999999995</v>
      </c>
      <c r="AA20" s="9">
        <v>2.343</v>
      </c>
      <c r="AB20" s="9">
        <v>0.41199999999999998</v>
      </c>
      <c r="AC20" s="9">
        <v>1.93</v>
      </c>
      <c r="AD20" s="9">
        <v>1.893</v>
      </c>
      <c r="AE20" s="9">
        <v>0.4</v>
      </c>
      <c r="AF20" s="9">
        <v>1.4930000000000001</v>
      </c>
      <c r="AG20" s="9">
        <v>26</v>
      </c>
      <c r="AH20" s="9">
        <v>10.189</v>
      </c>
      <c r="AI20" s="9">
        <v>26</v>
      </c>
      <c r="AJ20" s="9">
        <v>3.242</v>
      </c>
      <c r="AK20" s="9">
        <v>0.94599999999999995</v>
      </c>
      <c r="AL20" s="9">
        <v>2.2959999999999998</v>
      </c>
      <c r="AM20" s="9">
        <v>0.38400000000000001</v>
      </c>
      <c r="AN20" s="9">
        <v>0.38400000000000001</v>
      </c>
      <c r="AO20" s="9">
        <v>0</v>
      </c>
      <c r="AP20" s="9">
        <v>0.75700000000000001</v>
      </c>
      <c r="AQ20" s="9">
        <v>0.27400000000000002</v>
      </c>
      <c r="AR20" s="9">
        <v>0.48299999999999998</v>
      </c>
      <c r="AS20" s="9">
        <v>1.276</v>
      </c>
      <c r="AT20" s="9">
        <v>0</v>
      </c>
      <c r="AU20" s="9">
        <v>1.276</v>
      </c>
      <c r="AV20" s="9">
        <v>0.82499999999999996</v>
      </c>
      <c r="AW20" s="9">
        <v>0.28799999999999998</v>
      </c>
      <c r="AX20" s="9">
        <v>0.53700000000000003</v>
      </c>
      <c r="AY20" s="9">
        <v>20.585000000000001</v>
      </c>
      <c r="AZ20" s="9">
        <v>4.2539999999999996</v>
      </c>
      <c r="BA20" s="9">
        <v>25.78</v>
      </c>
      <c r="BB20" s="9">
        <v>2.895</v>
      </c>
      <c r="BC20" s="9">
        <v>0.75600000000000001</v>
      </c>
      <c r="BD20" s="9">
        <v>2.1389999999999998</v>
      </c>
      <c r="BE20" s="9">
        <v>0.193</v>
      </c>
      <c r="BF20" s="9">
        <v>0</v>
      </c>
      <c r="BG20" s="9">
        <v>0.193</v>
      </c>
      <c r="BH20" s="9">
        <v>0.56699999999999995</v>
      </c>
      <c r="BI20" s="9">
        <v>0.23100000000000001</v>
      </c>
      <c r="BJ20" s="9">
        <v>0.33600000000000002</v>
      </c>
      <c r="BK20" s="9">
        <v>1.0669999999999999</v>
      </c>
      <c r="BL20" s="9">
        <v>0.41199999999999998</v>
      </c>
      <c r="BM20" s="9">
        <v>0.65400000000000003</v>
      </c>
      <c r="BN20" s="9">
        <v>1.0680000000000001</v>
      </c>
      <c r="BO20" s="9">
        <v>0.112</v>
      </c>
      <c r="BP20" s="9">
        <v>0.95599999999999996</v>
      </c>
      <c r="BQ20" s="9">
        <v>26</v>
      </c>
      <c r="BR20" s="9">
        <v>26</v>
      </c>
      <c r="BS20" s="9">
        <v>45.834000000000003</v>
      </c>
      <c r="BT20" s="9">
        <v>5.2149999999999999</v>
      </c>
      <c r="BU20" s="9">
        <v>1.361</v>
      </c>
      <c r="BV20" s="9">
        <v>3.855</v>
      </c>
      <c r="BW20" s="9">
        <v>0.58499999999999996</v>
      </c>
      <c r="BX20" s="9">
        <v>0.183</v>
      </c>
      <c r="BY20" s="9">
        <v>0.40200000000000002</v>
      </c>
      <c r="BZ20" s="9">
        <v>0.94</v>
      </c>
      <c r="CA20" s="9">
        <v>0.28799999999999998</v>
      </c>
      <c r="CB20" s="9">
        <v>0.65200000000000002</v>
      </c>
      <c r="CC20" s="9">
        <v>1.244</v>
      </c>
      <c r="CD20" s="9">
        <v>0.113</v>
      </c>
      <c r="CE20" s="9">
        <v>1.131</v>
      </c>
      <c r="CF20" s="9">
        <v>2.4460000000000002</v>
      </c>
      <c r="CG20" s="9">
        <v>0.77700000000000002</v>
      </c>
      <c r="CH20" s="9">
        <v>1.669</v>
      </c>
      <c r="CI20" s="9">
        <v>39.683</v>
      </c>
      <c r="CJ20" s="9">
        <v>52</v>
      </c>
      <c r="CK20" s="9">
        <v>35.125</v>
      </c>
      <c r="CL20" s="9">
        <v>3.36</v>
      </c>
      <c r="CM20" s="9">
        <v>1.0249999999999999</v>
      </c>
      <c r="CN20" s="9">
        <v>2.335</v>
      </c>
      <c r="CO20" s="9">
        <v>0.24399999999999999</v>
      </c>
      <c r="CP20" s="9">
        <v>0</v>
      </c>
      <c r="CQ20" s="9">
        <v>0.24399999999999999</v>
      </c>
      <c r="CR20" s="9">
        <v>0.94</v>
      </c>
      <c r="CS20" s="9">
        <v>0.28799999999999998</v>
      </c>
      <c r="CT20" s="9">
        <v>0.65200000000000002</v>
      </c>
      <c r="CU20" s="9">
        <v>0.90500000000000003</v>
      </c>
      <c r="CV20" s="9">
        <v>0.113</v>
      </c>
      <c r="CW20" s="9">
        <v>0.79200000000000004</v>
      </c>
      <c r="CX20" s="9">
        <v>1.2709999999999999</v>
      </c>
      <c r="CY20" s="9">
        <v>0.624</v>
      </c>
      <c r="CZ20" s="9">
        <v>0.64700000000000002</v>
      </c>
      <c r="DA20" s="9">
        <v>31.532</v>
      </c>
      <c r="DB20" s="9">
        <v>57.002000000000002</v>
      </c>
      <c r="DC20" s="9">
        <v>27.263999999999999</v>
      </c>
      <c r="DD20" s="9">
        <v>1.855</v>
      </c>
      <c r="DE20" s="9">
        <v>0.33600000000000002</v>
      </c>
      <c r="DF20" s="9">
        <v>1.52</v>
      </c>
      <c r="DG20" s="9">
        <v>0.34200000000000003</v>
      </c>
      <c r="DH20" s="9">
        <v>0.183</v>
      </c>
      <c r="DI20" s="9">
        <v>0.158</v>
      </c>
      <c r="DJ20" s="9">
        <v>0</v>
      </c>
      <c r="DK20" s="9">
        <v>0</v>
      </c>
      <c r="DL20" s="9">
        <v>0</v>
      </c>
      <c r="DM20" s="9">
        <v>0.33900000000000002</v>
      </c>
      <c r="DN20" s="9">
        <v>0</v>
      </c>
      <c r="DO20" s="9">
        <v>0.33900000000000002</v>
      </c>
      <c r="DP20" s="9">
        <v>1.175</v>
      </c>
      <c r="DQ20" s="9">
        <v>0.153</v>
      </c>
      <c r="DR20" s="9">
        <v>1.022</v>
      </c>
      <c r="DS20" s="9">
        <v>62.823</v>
      </c>
      <c r="DT20" s="9">
        <v>25.271000000000001</v>
      </c>
      <c r="DU20" s="9">
        <v>104</v>
      </c>
      <c r="DV20" s="9">
        <v>1.111</v>
      </c>
      <c r="DW20" s="9">
        <v>0.91</v>
      </c>
      <c r="DX20" s="9">
        <v>0.2</v>
      </c>
      <c r="DY20" s="9">
        <v>0.505</v>
      </c>
      <c r="DZ20" s="9">
        <v>0.505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0.60599999999999998</v>
      </c>
      <c r="EI20" s="9">
        <v>0.40600000000000003</v>
      </c>
      <c r="EJ20" s="9">
        <v>0.2</v>
      </c>
      <c r="EK20" s="9">
        <v>104</v>
      </c>
      <c r="EL20" s="9">
        <v>50.771999999999998</v>
      </c>
      <c r="EM20" s="9">
        <v>0</v>
      </c>
      <c r="EN20" s="9">
        <v>15.292999999999999</v>
      </c>
      <c r="EO20" s="9">
        <v>4.83</v>
      </c>
      <c r="EP20" s="9">
        <v>10.462999999999999</v>
      </c>
      <c r="EQ20" s="9">
        <v>1.2030000000000001</v>
      </c>
      <c r="ER20" s="9">
        <v>0.315</v>
      </c>
      <c r="ES20" s="9">
        <v>0.88800000000000001</v>
      </c>
      <c r="ET20" s="9">
        <v>3.2519999999999998</v>
      </c>
      <c r="EU20" s="9">
        <v>0.91100000000000003</v>
      </c>
      <c r="EV20" s="9">
        <v>2.3410000000000002</v>
      </c>
      <c r="EW20" s="9">
        <v>5.7080000000000002</v>
      </c>
      <c r="EX20" s="9">
        <v>1.875</v>
      </c>
      <c r="EY20" s="9">
        <v>3.8330000000000002</v>
      </c>
      <c r="EZ20" s="9">
        <v>5.13</v>
      </c>
      <c r="FA20" s="9">
        <v>1.728</v>
      </c>
      <c r="FB20" s="9">
        <v>3.4020000000000001</v>
      </c>
      <c r="FC20" s="9">
        <v>26</v>
      </c>
      <c r="FD20" s="9">
        <v>37.914000000000001</v>
      </c>
      <c r="FE20" s="9">
        <v>26</v>
      </c>
      <c r="FF20" s="9">
        <v>7.0880000000000001</v>
      </c>
      <c r="FG20" s="9">
        <v>1.621</v>
      </c>
      <c r="FH20" s="9">
        <v>5.4669999999999996</v>
      </c>
      <c r="FI20" s="9">
        <v>0.81399999999999995</v>
      </c>
      <c r="FJ20" s="9">
        <v>0.219</v>
      </c>
      <c r="FK20" s="9">
        <v>0.59599999999999997</v>
      </c>
      <c r="FL20" s="9">
        <v>0.74</v>
      </c>
      <c r="FM20" s="9">
        <v>0.23100000000000001</v>
      </c>
      <c r="FN20" s="9">
        <v>0.50900000000000001</v>
      </c>
      <c r="FO20" s="9">
        <v>2.6040000000000001</v>
      </c>
      <c r="FP20" s="9">
        <v>0.52500000000000002</v>
      </c>
      <c r="FQ20" s="9">
        <v>2.0790000000000002</v>
      </c>
      <c r="FR20" s="9">
        <v>2.93</v>
      </c>
      <c r="FS20" s="9">
        <v>0.64600000000000002</v>
      </c>
      <c r="FT20" s="9">
        <v>2.2839999999999998</v>
      </c>
      <c r="FU20" s="9">
        <v>33.58</v>
      </c>
      <c r="FV20" s="9">
        <v>32.216000000000001</v>
      </c>
      <c r="FW20" s="9">
        <v>34.625</v>
      </c>
      <c r="FX20" s="9">
        <v>3.53</v>
      </c>
      <c r="FY20" s="9">
        <v>1.046</v>
      </c>
      <c r="FZ20" s="9">
        <v>2.484</v>
      </c>
      <c r="GA20" s="9">
        <v>0.193</v>
      </c>
      <c r="GB20" s="9">
        <v>0</v>
      </c>
      <c r="GC20" s="9">
        <v>0.193</v>
      </c>
      <c r="GD20" s="9">
        <v>0.74</v>
      </c>
      <c r="GE20" s="9">
        <v>0.23100000000000001</v>
      </c>
      <c r="GF20" s="9">
        <v>0.50900000000000001</v>
      </c>
      <c r="GG20" s="9">
        <v>0.995</v>
      </c>
      <c r="GH20" s="9">
        <v>0.39600000000000002</v>
      </c>
      <c r="GI20" s="9">
        <v>0.59899999999999998</v>
      </c>
      <c r="GJ20" s="9">
        <v>1.601</v>
      </c>
      <c r="GK20" s="9">
        <v>0.41899999999999998</v>
      </c>
      <c r="GL20" s="9">
        <v>1.1819999999999999</v>
      </c>
      <c r="GM20" s="9">
        <v>31.053000000000001</v>
      </c>
      <c r="GN20" s="9">
        <v>26</v>
      </c>
      <c r="GO20" s="9">
        <v>38.167999999999999</v>
      </c>
      <c r="GP20" s="9">
        <v>3.5590000000000002</v>
      </c>
      <c r="GQ20" s="9">
        <v>0.57499999999999996</v>
      </c>
      <c r="GR20" s="9">
        <v>2.9830000000000001</v>
      </c>
      <c r="GS20" s="9">
        <v>0.621</v>
      </c>
      <c r="GT20" s="9">
        <v>0.219</v>
      </c>
      <c r="GU20" s="9">
        <v>0.40200000000000002</v>
      </c>
      <c r="GV20" s="9">
        <v>0</v>
      </c>
      <c r="GW20" s="9">
        <v>0</v>
      </c>
      <c r="GX20" s="9">
        <v>0</v>
      </c>
      <c r="GY20" s="9">
        <v>1.609</v>
      </c>
      <c r="GZ20" s="9">
        <v>0.13</v>
      </c>
      <c r="HA20" s="9">
        <v>1.4790000000000001</v>
      </c>
      <c r="HB20" s="9">
        <v>1.329</v>
      </c>
      <c r="HC20" s="9">
        <v>0.22700000000000001</v>
      </c>
      <c r="HD20" s="9">
        <v>1.1020000000000001</v>
      </c>
      <c r="HE20" s="9">
        <v>39.875</v>
      </c>
      <c r="HF20" s="9">
        <v>49.057000000000002</v>
      </c>
      <c r="HG20" s="9">
        <v>35.328000000000003</v>
      </c>
      <c r="HH20" s="9">
        <v>1.7729999999999999</v>
      </c>
      <c r="HI20" s="9">
        <v>0.32600000000000001</v>
      </c>
      <c r="HJ20" s="9">
        <v>1.4470000000000001</v>
      </c>
      <c r="HK20" s="9">
        <v>0</v>
      </c>
      <c r="HL20" s="9">
        <v>0</v>
      </c>
      <c r="HM20" s="9">
        <v>0</v>
      </c>
      <c r="HN20" s="9">
        <v>0.72</v>
      </c>
      <c r="HO20" s="9">
        <v>0.17399999999999999</v>
      </c>
      <c r="HP20" s="9">
        <v>0.54700000000000004</v>
      </c>
      <c r="HQ20" s="9">
        <v>0.505</v>
      </c>
      <c r="HR20" s="9">
        <v>0</v>
      </c>
      <c r="HS20" s="9">
        <v>0.505</v>
      </c>
      <c r="HT20" s="9">
        <v>0.54800000000000004</v>
      </c>
      <c r="HU20" s="9">
        <v>0.153</v>
      </c>
      <c r="HV20" s="9">
        <v>0.39500000000000002</v>
      </c>
      <c r="HW20" s="9">
        <v>17.472999999999999</v>
      </c>
      <c r="HX20" s="9">
        <v>28.050999999999998</v>
      </c>
      <c r="HY20" s="9">
        <v>18.193999999999999</v>
      </c>
      <c r="HZ20" s="9">
        <v>2.4220000000000002</v>
      </c>
      <c r="IA20" s="9">
        <v>0.878</v>
      </c>
      <c r="IB20" s="9">
        <v>1.5429999999999999</v>
      </c>
      <c r="IC20" s="9">
        <v>0</v>
      </c>
      <c r="ID20" s="9">
        <v>0</v>
      </c>
      <c r="IE20" s="9">
        <v>0</v>
      </c>
      <c r="IF20" s="9">
        <v>0.754</v>
      </c>
      <c r="IG20" s="9">
        <v>0</v>
      </c>
      <c r="IH20" s="9">
        <v>0.754</v>
      </c>
      <c r="II20" s="9">
        <v>1.577</v>
      </c>
      <c r="IJ20" s="9">
        <v>0.78800000000000003</v>
      </c>
      <c r="IK20" s="9">
        <v>0.78900000000000003</v>
      </c>
      <c r="IL20" s="9">
        <v>9.0999999999999998E-2</v>
      </c>
      <c r="IM20" s="9">
        <v>9.0999999999999998E-2</v>
      </c>
      <c r="IN20" s="9">
        <v>0</v>
      </c>
      <c r="IO20" s="9">
        <v>24.344000000000001</v>
      </c>
      <c r="IP20" s="9">
        <v>40.597999999999999</v>
      </c>
      <c r="IQ20" s="9">
        <v>12.589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9013</v>
      </c>
      <c r="C1" s="3" t="s">
        <v>9014</v>
      </c>
      <c r="D1" s="3" t="s">
        <v>9015</v>
      </c>
      <c r="E1" s="3" t="s">
        <v>9016</v>
      </c>
      <c r="F1" s="3" t="s">
        <v>9017</v>
      </c>
      <c r="G1" s="3" t="s">
        <v>9018</v>
      </c>
      <c r="H1" s="3" t="s">
        <v>9019</v>
      </c>
      <c r="I1" s="3" t="s">
        <v>9020</v>
      </c>
      <c r="J1" s="3" t="s">
        <v>9021</v>
      </c>
      <c r="K1" s="3" t="s">
        <v>9022</v>
      </c>
      <c r="L1" s="3" t="s">
        <v>9023</v>
      </c>
      <c r="M1" s="3" t="s">
        <v>9024</v>
      </c>
      <c r="N1" s="3" t="s">
        <v>9025</v>
      </c>
      <c r="O1" s="3" t="s">
        <v>9026</v>
      </c>
      <c r="P1" s="3" t="s">
        <v>9027</v>
      </c>
      <c r="Q1" s="3" t="s">
        <v>9028</v>
      </c>
      <c r="R1" s="3" t="s">
        <v>9029</v>
      </c>
      <c r="S1" s="3" t="s">
        <v>9030</v>
      </c>
      <c r="T1" s="3" t="s">
        <v>9031</v>
      </c>
      <c r="U1" s="3" t="s">
        <v>9032</v>
      </c>
      <c r="V1" s="3" t="s">
        <v>9033</v>
      </c>
      <c r="W1" s="3" t="s">
        <v>9034</v>
      </c>
      <c r="X1" s="3" t="s">
        <v>9035</v>
      </c>
      <c r="Y1" s="3" t="s">
        <v>9036</v>
      </c>
      <c r="Z1" s="3" t="s">
        <v>9037</v>
      </c>
      <c r="AA1" s="3" t="s">
        <v>9038</v>
      </c>
      <c r="AB1" s="3" t="s">
        <v>9039</v>
      </c>
      <c r="AC1" s="3" t="s">
        <v>9040</v>
      </c>
      <c r="AD1" s="3" t="s">
        <v>9041</v>
      </c>
      <c r="AE1" s="3" t="s">
        <v>9042</v>
      </c>
      <c r="AF1" s="3" t="s">
        <v>9043</v>
      </c>
      <c r="AG1" s="3" t="s">
        <v>9044</v>
      </c>
      <c r="AH1" s="3" t="s">
        <v>9045</v>
      </c>
      <c r="AI1" s="3" t="s">
        <v>9046</v>
      </c>
      <c r="AJ1" s="3" t="s">
        <v>9047</v>
      </c>
      <c r="AK1" s="3" t="s">
        <v>9048</v>
      </c>
      <c r="AL1" s="3" t="s">
        <v>9049</v>
      </c>
      <c r="AM1" s="3" t="s">
        <v>9050</v>
      </c>
      <c r="AN1" s="3" t="s">
        <v>9051</v>
      </c>
      <c r="AO1" s="3" t="s">
        <v>9052</v>
      </c>
      <c r="AP1" s="3" t="s">
        <v>9053</v>
      </c>
      <c r="AQ1" s="3" t="s">
        <v>9054</v>
      </c>
      <c r="AR1" s="3" t="s">
        <v>9055</v>
      </c>
      <c r="AS1" s="3" t="s">
        <v>9056</v>
      </c>
      <c r="AT1" s="3" t="s">
        <v>9057</v>
      </c>
      <c r="AU1" s="3" t="s">
        <v>9058</v>
      </c>
      <c r="AV1" s="3" t="s">
        <v>9059</v>
      </c>
      <c r="AW1" s="3" t="s">
        <v>9060</v>
      </c>
      <c r="AX1" s="3" t="s">
        <v>9061</v>
      </c>
      <c r="AY1" s="3" t="s">
        <v>9062</v>
      </c>
      <c r="AZ1" s="3" t="s">
        <v>9063</v>
      </c>
      <c r="BA1" s="3" t="s">
        <v>9064</v>
      </c>
      <c r="BB1" s="3" t="s">
        <v>9065</v>
      </c>
      <c r="BC1" s="3" t="s">
        <v>9066</v>
      </c>
      <c r="BD1" s="3" t="s">
        <v>9067</v>
      </c>
      <c r="BE1" s="3" t="s">
        <v>9068</v>
      </c>
      <c r="BF1" s="3" t="s">
        <v>9069</v>
      </c>
      <c r="BG1" s="3" t="s">
        <v>9070</v>
      </c>
      <c r="BH1" s="3" t="s">
        <v>9071</v>
      </c>
      <c r="BI1" s="3" t="s">
        <v>9072</v>
      </c>
      <c r="BJ1" s="3" t="s">
        <v>9073</v>
      </c>
      <c r="BK1" s="3" t="s">
        <v>9074</v>
      </c>
      <c r="BL1" s="3" t="s">
        <v>9075</v>
      </c>
      <c r="BM1" s="3" t="s">
        <v>9076</v>
      </c>
      <c r="BN1" s="3" t="s">
        <v>9077</v>
      </c>
      <c r="BO1" s="3" t="s">
        <v>9078</v>
      </c>
      <c r="BP1" s="3" t="s">
        <v>9079</v>
      </c>
      <c r="BQ1" s="3" t="s">
        <v>9080</v>
      </c>
      <c r="BR1" s="3" t="s">
        <v>9081</v>
      </c>
      <c r="BS1" s="3" t="s">
        <v>9082</v>
      </c>
      <c r="BT1" s="3" t="s">
        <v>9083</v>
      </c>
      <c r="BU1" s="3" t="s">
        <v>9084</v>
      </c>
      <c r="BV1" s="3" t="s">
        <v>9085</v>
      </c>
      <c r="BW1" s="3" t="s">
        <v>9086</v>
      </c>
      <c r="BX1" s="3" t="s">
        <v>9087</v>
      </c>
      <c r="BY1" s="3" t="s">
        <v>9088</v>
      </c>
      <c r="BZ1" s="3" t="s">
        <v>9089</v>
      </c>
      <c r="CA1" s="3" t="s">
        <v>9090</v>
      </c>
      <c r="CB1" s="3" t="s">
        <v>9091</v>
      </c>
      <c r="CC1" s="3" t="s">
        <v>9092</v>
      </c>
      <c r="CD1" s="3" t="s">
        <v>9093</v>
      </c>
      <c r="CE1" s="3" t="s">
        <v>9094</v>
      </c>
      <c r="CF1" s="3" t="s">
        <v>9095</v>
      </c>
      <c r="CG1" s="3" t="s">
        <v>9096</v>
      </c>
      <c r="CH1" s="3" t="s">
        <v>9097</v>
      </c>
      <c r="CI1" s="3" t="s">
        <v>9098</v>
      </c>
      <c r="CJ1" s="3" t="s">
        <v>9099</v>
      </c>
      <c r="CK1" s="3" t="s">
        <v>9100</v>
      </c>
      <c r="CL1" s="3" t="s">
        <v>9101</v>
      </c>
      <c r="CM1" s="3" t="s">
        <v>9102</v>
      </c>
      <c r="CN1" s="3" t="s">
        <v>9103</v>
      </c>
      <c r="CO1" s="3" t="s">
        <v>9104</v>
      </c>
      <c r="CP1" s="3" t="s">
        <v>9105</v>
      </c>
      <c r="CQ1" s="3" t="s">
        <v>9106</v>
      </c>
      <c r="CR1" s="3" t="s">
        <v>9107</v>
      </c>
      <c r="CS1" s="3" t="s">
        <v>9108</v>
      </c>
      <c r="CT1" s="3" t="s">
        <v>9109</v>
      </c>
      <c r="CU1" s="3" t="s">
        <v>9110</v>
      </c>
      <c r="CV1" s="3" t="s">
        <v>9111</v>
      </c>
      <c r="CW1" s="3" t="s">
        <v>9112</v>
      </c>
      <c r="CX1" s="3" t="s">
        <v>9113</v>
      </c>
      <c r="CY1" s="3" t="s">
        <v>9114</v>
      </c>
      <c r="CZ1" s="3" t="s">
        <v>9115</v>
      </c>
      <c r="DA1" s="3" t="s">
        <v>9116</v>
      </c>
      <c r="DB1" s="3" t="s">
        <v>9117</v>
      </c>
      <c r="DC1" s="3" t="s">
        <v>9118</v>
      </c>
      <c r="DD1" s="3" t="s">
        <v>9119</v>
      </c>
      <c r="DE1" s="3" t="s">
        <v>9120</v>
      </c>
      <c r="DF1" s="3" t="s">
        <v>9121</v>
      </c>
      <c r="DG1" s="3" t="s">
        <v>9122</v>
      </c>
      <c r="DH1" s="3" t="s">
        <v>9123</v>
      </c>
      <c r="DI1" s="3" t="s">
        <v>9124</v>
      </c>
      <c r="DJ1" s="3" t="s">
        <v>9125</v>
      </c>
      <c r="DK1" s="3" t="s">
        <v>9126</v>
      </c>
      <c r="DL1" s="3" t="s">
        <v>9127</v>
      </c>
      <c r="DM1" s="3" t="s">
        <v>9128</v>
      </c>
      <c r="DN1" s="3" t="s">
        <v>9129</v>
      </c>
      <c r="DO1" s="3" t="s">
        <v>9130</v>
      </c>
      <c r="DP1" s="3" t="s">
        <v>9131</v>
      </c>
      <c r="DQ1" s="3" t="s">
        <v>9132</v>
      </c>
      <c r="DR1" s="3" t="s">
        <v>9133</v>
      </c>
      <c r="DS1" s="3" t="s">
        <v>9134</v>
      </c>
      <c r="DT1" s="3" t="s">
        <v>9135</v>
      </c>
      <c r="DU1" s="3" t="s">
        <v>9136</v>
      </c>
      <c r="DV1" s="3" t="s">
        <v>9137</v>
      </c>
      <c r="DW1" s="3" t="s">
        <v>9138</v>
      </c>
      <c r="DX1" s="3" t="s">
        <v>9139</v>
      </c>
      <c r="DY1" s="3" t="s">
        <v>9140</v>
      </c>
      <c r="DZ1" s="3" t="s">
        <v>9141</v>
      </c>
      <c r="EA1" s="3" t="s">
        <v>9142</v>
      </c>
      <c r="EB1" s="3" t="s">
        <v>9143</v>
      </c>
      <c r="EC1" s="3" t="s">
        <v>9144</v>
      </c>
      <c r="ED1" s="3" t="s">
        <v>9145</v>
      </c>
      <c r="EE1" s="3" t="s">
        <v>9146</v>
      </c>
      <c r="EF1" s="3" t="s">
        <v>9147</v>
      </c>
      <c r="EG1" s="3" t="s">
        <v>9148</v>
      </c>
      <c r="EH1" s="3" t="s">
        <v>9149</v>
      </c>
      <c r="EI1" s="3" t="s">
        <v>9150</v>
      </c>
      <c r="EJ1" s="3" t="s">
        <v>9151</v>
      </c>
      <c r="EK1" s="3" t="s">
        <v>9152</v>
      </c>
      <c r="EL1" s="3" t="s">
        <v>9153</v>
      </c>
      <c r="EM1" s="3" t="s">
        <v>9154</v>
      </c>
      <c r="EN1" s="3" t="s">
        <v>9155</v>
      </c>
      <c r="EO1" s="3" t="s">
        <v>9156</v>
      </c>
      <c r="EP1" s="3" t="s">
        <v>9157</v>
      </c>
      <c r="EQ1" s="3" t="s">
        <v>9158</v>
      </c>
      <c r="ER1" s="3" t="s">
        <v>9159</v>
      </c>
      <c r="ES1" s="3" t="s">
        <v>9160</v>
      </c>
      <c r="ET1" s="3" t="s">
        <v>9161</v>
      </c>
      <c r="EU1" s="3" t="s">
        <v>9162</v>
      </c>
      <c r="EV1" s="3" t="s">
        <v>9163</v>
      </c>
      <c r="EW1" s="3" t="s">
        <v>9164</v>
      </c>
      <c r="EX1" s="3" t="s">
        <v>9165</v>
      </c>
      <c r="EY1" s="3" t="s">
        <v>9166</v>
      </c>
      <c r="EZ1" s="3" t="s">
        <v>9167</v>
      </c>
      <c r="FA1" s="3" t="s">
        <v>9168</v>
      </c>
      <c r="FB1" s="3" t="s">
        <v>9169</v>
      </c>
      <c r="FC1" s="3" t="s">
        <v>9170</v>
      </c>
      <c r="FD1" s="3" t="s">
        <v>9171</v>
      </c>
      <c r="FE1" s="3" t="s">
        <v>9172</v>
      </c>
      <c r="FF1" s="3" t="s">
        <v>9173</v>
      </c>
      <c r="FG1" s="3" t="s">
        <v>9174</v>
      </c>
      <c r="FH1" s="3" t="s">
        <v>9175</v>
      </c>
      <c r="FI1" s="3" t="s">
        <v>9176</v>
      </c>
      <c r="FJ1" s="3" t="s">
        <v>9177</v>
      </c>
      <c r="FK1" s="3" t="s">
        <v>9178</v>
      </c>
      <c r="FL1" s="3" t="s">
        <v>9179</v>
      </c>
      <c r="FM1" s="3" t="s">
        <v>9180</v>
      </c>
      <c r="FN1" s="3" t="s">
        <v>9181</v>
      </c>
      <c r="FO1" s="3" t="s">
        <v>9182</v>
      </c>
      <c r="FP1" s="3" t="s">
        <v>9183</v>
      </c>
      <c r="FQ1" s="3" t="s">
        <v>9184</v>
      </c>
      <c r="FR1" s="3" t="s">
        <v>9185</v>
      </c>
      <c r="FS1" s="3" t="s">
        <v>9186</v>
      </c>
      <c r="FT1" s="3" t="s">
        <v>9187</v>
      </c>
      <c r="FU1" s="3" t="s">
        <v>9188</v>
      </c>
      <c r="FV1" s="3" t="s">
        <v>9189</v>
      </c>
      <c r="FW1" s="3" t="s">
        <v>9190</v>
      </c>
      <c r="FX1" s="3" t="s">
        <v>9191</v>
      </c>
      <c r="FY1" s="3" t="s">
        <v>9192</v>
      </c>
      <c r="FZ1" s="3" t="s">
        <v>9193</v>
      </c>
      <c r="GA1" s="3" t="s">
        <v>9194</v>
      </c>
      <c r="GB1" s="3" t="s">
        <v>9195</v>
      </c>
      <c r="GC1" s="3" t="s">
        <v>9196</v>
      </c>
      <c r="GD1" s="3" t="s">
        <v>9197</v>
      </c>
      <c r="GE1" s="3" t="s">
        <v>9198</v>
      </c>
      <c r="GF1" s="3" t="s">
        <v>9199</v>
      </c>
      <c r="GG1" s="3" t="s">
        <v>9200</v>
      </c>
      <c r="GH1" s="3" t="s">
        <v>9201</v>
      </c>
      <c r="GI1" s="3" t="s">
        <v>9202</v>
      </c>
      <c r="GJ1" s="3" t="s">
        <v>9203</v>
      </c>
      <c r="GK1" s="3" t="s">
        <v>9204</v>
      </c>
      <c r="GL1" s="3" t="s">
        <v>9205</v>
      </c>
      <c r="GM1" s="3" t="s">
        <v>9206</v>
      </c>
      <c r="GN1" s="3" t="s">
        <v>9207</v>
      </c>
      <c r="GO1" s="3" t="s">
        <v>9208</v>
      </c>
      <c r="GP1" s="3" t="s">
        <v>9209</v>
      </c>
      <c r="GQ1" s="3" t="s">
        <v>9210</v>
      </c>
      <c r="GR1" s="3" t="s">
        <v>9211</v>
      </c>
      <c r="GS1" s="3" t="s">
        <v>9212</v>
      </c>
      <c r="GT1" s="3" t="s">
        <v>9213</v>
      </c>
      <c r="GU1" s="3" t="s">
        <v>9214</v>
      </c>
      <c r="GV1" s="3" t="s">
        <v>9215</v>
      </c>
      <c r="GW1" s="3" t="s">
        <v>9216</v>
      </c>
      <c r="GX1" s="3" t="s">
        <v>9217</v>
      </c>
      <c r="GY1" s="3" t="s">
        <v>9218</v>
      </c>
      <c r="GZ1" s="3" t="s">
        <v>9219</v>
      </c>
      <c r="HA1" s="3" t="s">
        <v>9220</v>
      </c>
      <c r="HB1" s="3" t="s">
        <v>9221</v>
      </c>
      <c r="HC1" s="3" t="s">
        <v>9222</v>
      </c>
      <c r="HD1" s="3" t="s">
        <v>9223</v>
      </c>
      <c r="HE1" s="3" t="s">
        <v>9224</v>
      </c>
      <c r="HF1" s="3" t="s">
        <v>9225</v>
      </c>
      <c r="HG1" s="3" t="s">
        <v>9226</v>
      </c>
      <c r="HH1" s="3" t="s">
        <v>9227</v>
      </c>
      <c r="HI1" s="3" t="s">
        <v>9228</v>
      </c>
      <c r="HJ1" s="3" t="s">
        <v>9229</v>
      </c>
      <c r="HK1" s="3" t="s">
        <v>9230</v>
      </c>
      <c r="HL1" s="3" t="s">
        <v>9231</v>
      </c>
      <c r="HM1" s="3" t="s">
        <v>9232</v>
      </c>
      <c r="HN1" s="3" t="s">
        <v>9233</v>
      </c>
      <c r="HO1" s="3" t="s">
        <v>9234</v>
      </c>
      <c r="HP1" s="3" t="s">
        <v>9235</v>
      </c>
      <c r="HQ1" s="3" t="s">
        <v>9236</v>
      </c>
      <c r="HR1" s="3" t="s">
        <v>9237</v>
      </c>
      <c r="HS1" s="3" t="s">
        <v>9238</v>
      </c>
      <c r="HT1" s="3" t="s">
        <v>9239</v>
      </c>
      <c r="HU1" s="3" t="s">
        <v>9240</v>
      </c>
      <c r="HV1" s="3" t="s">
        <v>9241</v>
      </c>
      <c r="HW1" s="3" t="s">
        <v>9242</v>
      </c>
      <c r="HX1" s="3" t="s">
        <v>9243</v>
      </c>
      <c r="HY1" s="3" t="s">
        <v>9244</v>
      </c>
      <c r="HZ1" s="3" t="s">
        <v>9245</v>
      </c>
      <c r="IA1" s="3" t="s">
        <v>9246</v>
      </c>
      <c r="IB1" s="3" t="s">
        <v>9247</v>
      </c>
      <c r="IC1" s="3" t="s">
        <v>9248</v>
      </c>
      <c r="ID1" s="3" t="s">
        <v>9249</v>
      </c>
      <c r="IE1" s="3" t="s">
        <v>9250</v>
      </c>
      <c r="IF1" s="3" t="s">
        <v>9251</v>
      </c>
      <c r="IG1" s="3" t="s">
        <v>9252</v>
      </c>
      <c r="IH1" s="3" t="s">
        <v>9253</v>
      </c>
      <c r="II1" s="3" t="s">
        <v>9254</v>
      </c>
      <c r="IJ1" s="3" t="s">
        <v>9255</v>
      </c>
      <c r="IK1" s="3" t="s">
        <v>9256</v>
      </c>
      <c r="IL1" s="3" t="s">
        <v>9257</v>
      </c>
      <c r="IM1" s="3" t="s">
        <v>9258</v>
      </c>
      <c r="IN1" s="3" t="s">
        <v>9259</v>
      </c>
      <c r="IO1" s="3" t="s">
        <v>9260</v>
      </c>
      <c r="IP1" s="3" t="s">
        <v>9261</v>
      </c>
      <c r="IQ1" s="3" t="s">
        <v>9262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9263</v>
      </c>
      <c r="C10" s="8" t="s">
        <v>9264</v>
      </c>
      <c r="D10" s="8" t="s">
        <v>9265</v>
      </c>
      <c r="E10" s="8" t="s">
        <v>9266</v>
      </c>
      <c r="F10" s="8" t="s">
        <v>9267</v>
      </c>
      <c r="G10" s="8" t="s">
        <v>9268</v>
      </c>
      <c r="H10" s="8" t="s">
        <v>9269</v>
      </c>
      <c r="I10" s="8" t="s">
        <v>9270</v>
      </c>
      <c r="J10" s="8" t="s">
        <v>9271</v>
      </c>
      <c r="K10" s="8" t="s">
        <v>9272</v>
      </c>
      <c r="L10" s="8" t="s">
        <v>9273</v>
      </c>
      <c r="M10" s="8" t="s">
        <v>9274</v>
      </c>
      <c r="N10" s="8" t="s">
        <v>9275</v>
      </c>
      <c r="O10" s="8" t="s">
        <v>9276</v>
      </c>
      <c r="P10" s="8" t="s">
        <v>9277</v>
      </c>
      <c r="Q10" s="8" t="s">
        <v>9278</v>
      </c>
      <c r="R10" s="8" t="s">
        <v>9279</v>
      </c>
      <c r="S10" s="8" t="s">
        <v>9280</v>
      </c>
      <c r="T10" s="8" t="s">
        <v>9281</v>
      </c>
      <c r="U10" s="8" t="s">
        <v>9282</v>
      </c>
      <c r="V10" s="8" t="s">
        <v>9283</v>
      </c>
      <c r="W10" s="8" t="s">
        <v>9284</v>
      </c>
      <c r="X10" s="8" t="s">
        <v>9285</v>
      </c>
      <c r="Y10" s="8" t="s">
        <v>9286</v>
      </c>
      <c r="Z10" s="8" t="s">
        <v>9287</v>
      </c>
      <c r="AA10" s="8" t="s">
        <v>9288</v>
      </c>
      <c r="AB10" s="8" t="s">
        <v>9289</v>
      </c>
      <c r="AC10" s="8" t="s">
        <v>9290</v>
      </c>
      <c r="AD10" s="8" t="s">
        <v>9291</v>
      </c>
      <c r="AE10" s="8" t="s">
        <v>9292</v>
      </c>
      <c r="AF10" s="8" t="s">
        <v>9293</v>
      </c>
      <c r="AG10" s="8" t="s">
        <v>9294</v>
      </c>
      <c r="AH10" s="8" t="s">
        <v>9295</v>
      </c>
      <c r="AI10" s="8" t="s">
        <v>9296</v>
      </c>
      <c r="AJ10" s="8" t="s">
        <v>9297</v>
      </c>
      <c r="AK10" s="8" t="s">
        <v>9298</v>
      </c>
      <c r="AL10" s="8" t="s">
        <v>9299</v>
      </c>
      <c r="AM10" s="8" t="s">
        <v>9300</v>
      </c>
      <c r="AN10" s="8" t="s">
        <v>9301</v>
      </c>
      <c r="AO10" s="8" t="s">
        <v>9302</v>
      </c>
      <c r="AP10" s="8" t="s">
        <v>9303</v>
      </c>
      <c r="AQ10" s="8" t="s">
        <v>9304</v>
      </c>
      <c r="AR10" s="8" t="s">
        <v>9305</v>
      </c>
      <c r="AS10" s="8" t="s">
        <v>9306</v>
      </c>
      <c r="AT10" s="8" t="s">
        <v>9307</v>
      </c>
      <c r="AU10" s="8" t="s">
        <v>9308</v>
      </c>
      <c r="AV10" s="8" t="s">
        <v>9309</v>
      </c>
      <c r="AW10" s="8" t="s">
        <v>9310</v>
      </c>
      <c r="AX10" s="8" t="s">
        <v>9311</v>
      </c>
      <c r="AY10" s="8" t="s">
        <v>9312</v>
      </c>
      <c r="AZ10" s="8" t="s">
        <v>9313</v>
      </c>
      <c r="BA10" s="8" t="s">
        <v>9314</v>
      </c>
      <c r="BB10" s="8" t="s">
        <v>9315</v>
      </c>
      <c r="BC10" s="8" t="s">
        <v>9316</v>
      </c>
      <c r="BD10" s="8" t="s">
        <v>9317</v>
      </c>
      <c r="BE10" s="8" t="s">
        <v>9318</v>
      </c>
      <c r="BF10" s="8" t="s">
        <v>9319</v>
      </c>
      <c r="BG10" s="8" t="s">
        <v>9320</v>
      </c>
      <c r="BH10" s="8" t="s">
        <v>9321</v>
      </c>
      <c r="BI10" s="8" t="s">
        <v>9322</v>
      </c>
      <c r="BJ10" s="8" t="s">
        <v>9323</v>
      </c>
      <c r="BK10" s="8" t="s">
        <v>9324</v>
      </c>
      <c r="BL10" s="8" t="s">
        <v>9325</v>
      </c>
      <c r="BM10" s="8" t="s">
        <v>9326</v>
      </c>
      <c r="BN10" s="8" t="s">
        <v>9327</v>
      </c>
      <c r="BO10" s="8" t="s">
        <v>9328</v>
      </c>
      <c r="BP10" s="8" t="s">
        <v>9329</v>
      </c>
      <c r="BQ10" s="8" t="s">
        <v>9330</v>
      </c>
      <c r="BR10" s="8" t="s">
        <v>9331</v>
      </c>
      <c r="BS10" s="8" t="s">
        <v>9332</v>
      </c>
      <c r="BT10" s="8" t="s">
        <v>9333</v>
      </c>
      <c r="BU10" s="8" t="s">
        <v>9334</v>
      </c>
      <c r="BV10" s="8" t="s">
        <v>9335</v>
      </c>
      <c r="BW10" s="8" t="s">
        <v>9336</v>
      </c>
      <c r="BX10" s="8" t="s">
        <v>9337</v>
      </c>
      <c r="BY10" s="8" t="s">
        <v>9338</v>
      </c>
      <c r="BZ10" s="8" t="s">
        <v>9339</v>
      </c>
      <c r="CA10" s="8" t="s">
        <v>9340</v>
      </c>
      <c r="CB10" s="8" t="s">
        <v>9341</v>
      </c>
      <c r="CC10" s="8" t="s">
        <v>9342</v>
      </c>
      <c r="CD10" s="8" t="s">
        <v>9343</v>
      </c>
      <c r="CE10" s="8" t="s">
        <v>9344</v>
      </c>
      <c r="CF10" s="8" t="s">
        <v>9345</v>
      </c>
      <c r="CG10" s="8" t="s">
        <v>9346</v>
      </c>
      <c r="CH10" s="8" t="s">
        <v>9347</v>
      </c>
      <c r="CI10" s="8" t="s">
        <v>9348</v>
      </c>
      <c r="CJ10" s="8" t="s">
        <v>9349</v>
      </c>
      <c r="CK10" s="8" t="s">
        <v>9350</v>
      </c>
      <c r="CL10" s="8" t="s">
        <v>9351</v>
      </c>
      <c r="CM10" s="8" t="s">
        <v>9352</v>
      </c>
      <c r="CN10" s="8" t="s">
        <v>9353</v>
      </c>
      <c r="CO10" s="8" t="s">
        <v>9354</v>
      </c>
      <c r="CP10" s="8" t="s">
        <v>9355</v>
      </c>
      <c r="CQ10" s="8" t="s">
        <v>9356</v>
      </c>
      <c r="CR10" s="8" t="s">
        <v>9357</v>
      </c>
      <c r="CS10" s="8" t="s">
        <v>9358</v>
      </c>
      <c r="CT10" s="8" t="s">
        <v>9359</v>
      </c>
      <c r="CU10" s="8" t="s">
        <v>9360</v>
      </c>
      <c r="CV10" s="8" t="s">
        <v>9361</v>
      </c>
      <c r="CW10" s="8" t="s">
        <v>9362</v>
      </c>
      <c r="CX10" s="8" t="s">
        <v>9363</v>
      </c>
      <c r="CY10" s="8" t="s">
        <v>9364</v>
      </c>
      <c r="CZ10" s="8" t="s">
        <v>9365</v>
      </c>
      <c r="DA10" s="8" t="s">
        <v>9366</v>
      </c>
      <c r="DB10" s="8" t="s">
        <v>9367</v>
      </c>
      <c r="DC10" s="8" t="s">
        <v>9368</v>
      </c>
      <c r="DD10" s="8" t="s">
        <v>9369</v>
      </c>
      <c r="DE10" s="8" t="s">
        <v>9370</v>
      </c>
      <c r="DF10" s="8" t="s">
        <v>9371</v>
      </c>
      <c r="DG10" s="8" t="s">
        <v>9372</v>
      </c>
      <c r="DH10" s="8" t="s">
        <v>9373</v>
      </c>
      <c r="DI10" s="8" t="s">
        <v>9374</v>
      </c>
      <c r="DJ10" s="8" t="s">
        <v>9375</v>
      </c>
      <c r="DK10" s="8" t="s">
        <v>9376</v>
      </c>
      <c r="DL10" s="8" t="s">
        <v>9377</v>
      </c>
      <c r="DM10" s="8" t="s">
        <v>9378</v>
      </c>
      <c r="DN10" s="8" t="s">
        <v>9379</v>
      </c>
      <c r="DO10" s="8" t="s">
        <v>9380</v>
      </c>
      <c r="DP10" s="8" t="s">
        <v>9381</v>
      </c>
      <c r="DQ10" s="8" t="s">
        <v>9382</v>
      </c>
      <c r="DR10" s="8" t="s">
        <v>9383</v>
      </c>
      <c r="DS10" s="8" t="s">
        <v>9384</v>
      </c>
      <c r="DT10" s="8" t="s">
        <v>9385</v>
      </c>
      <c r="DU10" s="8" t="s">
        <v>9386</v>
      </c>
      <c r="DV10" s="8" t="s">
        <v>9387</v>
      </c>
      <c r="DW10" s="8" t="s">
        <v>9388</v>
      </c>
      <c r="DX10" s="8" t="s">
        <v>9389</v>
      </c>
      <c r="DY10" s="8" t="s">
        <v>9390</v>
      </c>
      <c r="DZ10" s="8" t="s">
        <v>9391</v>
      </c>
      <c r="EA10" s="8" t="s">
        <v>9392</v>
      </c>
      <c r="EB10" s="8" t="s">
        <v>9393</v>
      </c>
      <c r="EC10" s="8" t="s">
        <v>9394</v>
      </c>
      <c r="ED10" s="8" t="s">
        <v>9395</v>
      </c>
      <c r="EE10" s="8" t="s">
        <v>9396</v>
      </c>
      <c r="EF10" s="8" t="s">
        <v>9397</v>
      </c>
      <c r="EG10" s="8" t="s">
        <v>9398</v>
      </c>
      <c r="EH10" s="8" t="s">
        <v>9399</v>
      </c>
      <c r="EI10" s="8" t="s">
        <v>9400</v>
      </c>
      <c r="EJ10" s="8" t="s">
        <v>9401</v>
      </c>
      <c r="EK10" s="8" t="s">
        <v>9402</v>
      </c>
      <c r="EL10" s="8" t="s">
        <v>9403</v>
      </c>
      <c r="EM10" s="8" t="s">
        <v>9404</v>
      </c>
      <c r="EN10" s="8" t="s">
        <v>9405</v>
      </c>
      <c r="EO10" s="8" t="s">
        <v>9406</v>
      </c>
      <c r="EP10" s="8" t="s">
        <v>9407</v>
      </c>
      <c r="EQ10" s="8" t="s">
        <v>9408</v>
      </c>
      <c r="ER10" s="8" t="s">
        <v>9409</v>
      </c>
      <c r="ES10" s="8" t="s">
        <v>9410</v>
      </c>
      <c r="ET10" s="8" t="s">
        <v>9411</v>
      </c>
      <c r="EU10" s="8" t="s">
        <v>9412</v>
      </c>
      <c r="EV10" s="8" t="s">
        <v>9413</v>
      </c>
      <c r="EW10" s="8" t="s">
        <v>9414</v>
      </c>
      <c r="EX10" s="8" t="s">
        <v>9415</v>
      </c>
      <c r="EY10" s="8" t="s">
        <v>9416</v>
      </c>
      <c r="EZ10" s="8" t="s">
        <v>9417</v>
      </c>
      <c r="FA10" s="8" t="s">
        <v>9418</v>
      </c>
      <c r="FB10" s="8" t="s">
        <v>9419</v>
      </c>
      <c r="FC10" s="8" t="s">
        <v>9420</v>
      </c>
      <c r="FD10" s="8" t="s">
        <v>9421</v>
      </c>
      <c r="FE10" s="8" t="s">
        <v>9422</v>
      </c>
      <c r="FF10" s="8" t="s">
        <v>9423</v>
      </c>
      <c r="FG10" s="8" t="s">
        <v>9424</v>
      </c>
      <c r="FH10" s="8" t="s">
        <v>9425</v>
      </c>
      <c r="FI10" s="8" t="s">
        <v>9426</v>
      </c>
      <c r="FJ10" s="8" t="s">
        <v>9427</v>
      </c>
      <c r="FK10" s="8" t="s">
        <v>9428</v>
      </c>
      <c r="FL10" s="8" t="s">
        <v>9429</v>
      </c>
      <c r="FM10" s="8" t="s">
        <v>9430</v>
      </c>
      <c r="FN10" s="8" t="s">
        <v>9431</v>
      </c>
      <c r="FO10" s="8" t="s">
        <v>9432</v>
      </c>
      <c r="FP10" s="8" t="s">
        <v>9433</v>
      </c>
      <c r="FQ10" s="8" t="s">
        <v>9434</v>
      </c>
      <c r="FR10" s="8" t="s">
        <v>9435</v>
      </c>
      <c r="FS10" s="8" t="s">
        <v>9436</v>
      </c>
      <c r="FT10" s="8" t="s">
        <v>9437</v>
      </c>
      <c r="FU10" s="8" t="s">
        <v>9438</v>
      </c>
      <c r="FV10" s="8" t="s">
        <v>9439</v>
      </c>
      <c r="FW10" s="8" t="s">
        <v>9440</v>
      </c>
      <c r="FX10" s="8" t="s">
        <v>9441</v>
      </c>
      <c r="FY10" s="8" t="s">
        <v>9442</v>
      </c>
      <c r="FZ10" s="8" t="s">
        <v>9443</v>
      </c>
      <c r="GA10" s="8" t="s">
        <v>9444</v>
      </c>
      <c r="GB10" s="8" t="s">
        <v>9445</v>
      </c>
      <c r="GC10" s="8" t="s">
        <v>9446</v>
      </c>
      <c r="GD10" s="8" t="s">
        <v>9447</v>
      </c>
      <c r="GE10" s="8" t="s">
        <v>9448</v>
      </c>
      <c r="GF10" s="8" t="s">
        <v>9449</v>
      </c>
      <c r="GG10" s="8" t="s">
        <v>9450</v>
      </c>
      <c r="GH10" s="8" t="s">
        <v>9451</v>
      </c>
      <c r="GI10" s="8" t="s">
        <v>9452</v>
      </c>
      <c r="GJ10" s="8" t="s">
        <v>9453</v>
      </c>
      <c r="GK10" s="8" t="s">
        <v>9454</v>
      </c>
      <c r="GL10" s="8" t="s">
        <v>9455</v>
      </c>
      <c r="GM10" s="8" t="s">
        <v>9456</v>
      </c>
      <c r="GN10" s="8" t="s">
        <v>9457</v>
      </c>
      <c r="GO10" s="8" t="s">
        <v>9458</v>
      </c>
      <c r="GP10" s="8" t="s">
        <v>9459</v>
      </c>
      <c r="GQ10" s="8" t="s">
        <v>9460</v>
      </c>
      <c r="GR10" s="8" t="s">
        <v>9461</v>
      </c>
      <c r="GS10" s="8" t="s">
        <v>9462</v>
      </c>
      <c r="GT10" s="8" t="s">
        <v>9463</v>
      </c>
      <c r="GU10" s="8" t="s">
        <v>9464</v>
      </c>
      <c r="GV10" s="8" t="s">
        <v>9465</v>
      </c>
      <c r="GW10" s="8" t="s">
        <v>9466</v>
      </c>
      <c r="GX10" s="8" t="s">
        <v>9467</v>
      </c>
      <c r="GY10" s="8" t="s">
        <v>9468</v>
      </c>
      <c r="GZ10" s="8" t="s">
        <v>9469</v>
      </c>
      <c r="HA10" s="8" t="s">
        <v>9470</v>
      </c>
      <c r="HB10" s="8" t="s">
        <v>9471</v>
      </c>
      <c r="HC10" s="8" t="s">
        <v>9472</v>
      </c>
      <c r="HD10" s="8" t="s">
        <v>9473</v>
      </c>
      <c r="HE10" s="8" t="s">
        <v>9474</v>
      </c>
      <c r="HF10" s="8" t="s">
        <v>9475</v>
      </c>
      <c r="HG10" s="8" t="s">
        <v>9476</v>
      </c>
      <c r="HH10" s="8" t="s">
        <v>9477</v>
      </c>
      <c r="HI10" s="8" t="s">
        <v>9478</v>
      </c>
      <c r="HJ10" s="8" t="s">
        <v>9479</v>
      </c>
      <c r="HK10" s="8" t="s">
        <v>9480</v>
      </c>
      <c r="HL10" s="8" t="s">
        <v>9481</v>
      </c>
      <c r="HM10" s="8" t="s">
        <v>9482</v>
      </c>
      <c r="HN10" s="8" t="s">
        <v>9483</v>
      </c>
      <c r="HO10" s="8" t="s">
        <v>9484</v>
      </c>
      <c r="HP10" s="8" t="s">
        <v>9485</v>
      </c>
      <c r="HQ10" s="8" t="s">
        <v>9486</v>
      </c>
      <c r="HR10" s="8" t="s">
        <v>9487</v>
      </c>
      <c r="HS10" s="8" t="s">
        <v>9488</v>
      </c>
      <c r="HT10" s="8" t="s">
        <v>9489</v>
      </c>
      <c r="HU10" s="8" t="s">
        <v>9490</v>
      </c>
      <c r="HV10" s="8" t="s">
        <v>9491</v>
      </c>
      <c r="HW10" s="8" t="s">
        <v>9492</v>
      </c>
      <c r="HX10" s="8" t="s">
        <v>9493</v>
      </c>
      <c r="HY10" s="8" t="s">
        <v>9494</v>
      </c>
      <c r="HZ10" s="8" t="s">
        <v>9495</v>
      </c>
      <c r="IA10" s="8" t="s">
        <v>9496</v>
      </c>
      <c r="IB10" s="8" t="s">
        <v>9497</v>
      </c>
      <c r="IC10" s="8" t="s">
        <v>9498</v>
      </c>
      <c r="ID10" s="8" t="s">
        <v>9499</v>
      </c>
      <c r="IE10" s="8" t="s">
        <v>9500</v>
      </c>
      <c r="IF10" s="8" t="s">
        <v>9501</v>
      </c>
      <c r="IG10" s="8" t="s">
        <v>9502</v>
      </c>
      <c r="IH10" s="8" t="s">
        <v>9503</v>
      </c>
      <c r="II10" s="8" t="s">
        <v>9504</v>
      </c>
      <c r="IJ10" s="8" t="s">
        <v>9505</v>
      </c>
      <c r="IK10" s="8" t="s">
        <v>9506</v>
      </c>
      <c r="IL10" s="8" t="s">
        <v>9507</v>
      </c>
      <c r="IM10" s="8" t="s">
        <v>9508</v>
      </c>
      <c r="IN10" s="8" t="s">
        <v>9509</v>
      </c>
      <c r="IO10" s="8" t="s">
        <v>9510</v>
      </c>
      <c r="IP10" s="8" t="s">
        <v>9511</v>
      </c>
      <c r="IQ10" s="8" t="s">
        <v>9512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>
        <v>0</v>
      </c>
      <c r="V11" s="9"/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/>
      <c r="AG11" s="9">
        <v>0</v>
      </c>
      <c r="AH11" s="9"/>
      <c r="AI11" s="9"/>
      <c r="AJ11" s="9">
        <v>0</v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>
        <v>0</v>
      </c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>
        <v>0</v>
      </c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>
        <v>0</v>
      </c>
      <c r="CA11" s="9"/>
      <c r="CB11" s="9"/>
      <c r="CC11" s="9"/>
      <c r="CD11" s="9">
        <v>0</v>
      </c>
      <c r="CE11" s="9"/>
      <c r="CF11" s="9"/>
      <c r="CG11" s="9">
        <v>0</v>
      </c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>
        <v>0</v>
      </c>
      <c r="CS11" s="9"/>
      <c r="CT11" s="9">
        <v>0</v>
      </c>
      <c r="CU11" s="9">
        <v>0</v>
      </c>
      <c r="CV11" s="9">
        <v>0</v>
      </c>
      <c r="CW11" s="9"/>
      <c r="CX11" s="9"/>
      <c r="CY11" s="9"/>
      <c r="CZ11" s="9">
        <v>0</v>
      </c>
      <c r="DA11" s="9">
        <v>0</v>
      </c>
      <c r="DB11" s="9">
        <v>0</v>
      </c>
      <c r="DC11" s="9"/>
      <c r="DD11" s="9"/>
      <c r="DE11" s="9"/>
      <c r="DF11" s="9">
        <v>22.971</v>
      </c>
      <c r="DG11" s="9">
        <v>7.992</v>
      </c>
      <c r="DH11" s="9">
        <v>14.978999999999999</v>
      </c>
      <c r="DI11" s="9">
        <v>1.7010000000000001</v>
      </c>
      <c r="DJ11" s="9">
        <v>0.504</v>
      </c>
      <c r="DK11" s="9">
        <v>1.1970000000000001</v>
      </c>
      <c r="DL11" s="9">
        <v>2.7229999999999999</v>
      </c>
      <c r="DM11" s="9">
        <v>1.264</v>
      </c>
      <c r="DN11" s="9">
        <v>1.4590000000000001</v>
      </c>
      <c r="DO11" s="9">
        <v>4.3810000000000002</v>
      </c>
      <c r="DP11" s="9">
        <v>1.7250000000000001</v>
      </c>
      <c r="DQ11" s="9">
        <v>2.6560000000000001</v>
      </c>
      <c r="DR11" s="9">
        <v>14.166</v>
      </c>
      <c r="DS11" s="9">
        <v>4.4989999999999997</v>
      </c>
      <c r="DT11" s="9">
        <v>9.6669999999999998</v>
      </c>
      <c r="DU11" s="9">
        <v>52</v>
      </c>
      <c r="DV11" s="9">
        <v>52</v>
      </c>
      <c r="DW11" s="9">
        <v>52</v>
      </c>
      <c r="DX11" s="9">
        <v>8.4320000000000004</v>
      </c>
      <c r="DY11" s="9">
        <v>3.2850000000000001</v>
      </c>
      <c r="DZ11" s="9">
        <v>5.1470000000000002</v>
      </c>
      <c r="EA11" s="9">
        <v>0.64</v>
      </c>
      <c r="EB11" s="9">
        <v>0.16700000000000001</v>
      </c>
      <c r="EC11" s="9">
        <v>0.47299999999999998</v>
      </c>
      <c r="ED11" s="9">
        <v>0.46</v>
      </c>
      <c r="EE11" s="9">
        <v>0.46</v>
      </c>
      <c r="EF11" s="9">
        <v>0</v>
      </c>
      <c r="EG11" s="9">
        <v>1.544</v>
      </c>
      <c r="EH11" s="9">
        <v>0.60599999999999998</v>
      </c>
      <c r="EI11" s="9">
        <v>0.93899999999999995</v>
      </c>
      <c r="EJ11" s="9">
        <v>5.7880000000000003</v>
      </c>
      <c r="EK11" s="9">
        <v>2.0529999999999999</v>
      </c>
      <c r="EL11" s="9">
        <v>3.7349999999999999</v>
      </c>
      <c r="EM11" s="9">
        <v>104</v>
      </c>
      <c r="EN11" s="9">
        <v>54.536999999999999</v>
      </c>
      <c r="EO11" s="9">
        <v>104</v>
      </c>
      <c r="EP11" s="9">
        <v>14.539</v>
      </c>
      <c r="EQ11" s="9">
        <v>4.7069999999999999</v>
      </c>
      <c r="ER11" s="9">
        <v>9.8320000000000007</v>
      </c>
      <c r="ES11" s="9">
        <v>1.0609999999999999</v>
      </c>
      <c r="ET11" s="9">
        <v>0.33700000000000002</v>
      </c>
      <c r="EU11" s="9">
        <v>0.72299999999999998</v>
      </c>
      <c r="EV11" s="9">
        <v>2.2629999999999999</v>
      </c>
      <c r="EW11" s="9">
        <v>0.80400000000000005</v>
      </c>
      <c r="EX11" s="9">
        <v>1.4590000000000001</v>
      </c>
      <c r="EY11" s="9">
        <v>2.8370000000000002</v>
      </c>
      <c r="EZ11" s="9">
        <v>1.119</v>
      </c>
      <c r="FA11" s="9">
        <v>1.718</v>
      </c>
      <c r="FB11" s="9">
        <v>8.3780000000000001</v>
      </c>
      <c r="FC11" s="9">
        <v>2.4460000000000002</v>
      </c>
      <c r="FD11" s="9">
        <v>5.9320000000000004</v>
      </c>
      <c r="FE11" s="9">
        <v>52</v>
      </c>
      <c r="FF11" s="9">
        <v>51.664999999999999</v>
      </c>
      <c r="FG11" s="9">
        <v>52</v>
      </c>
      <c r="FH11" s="9">
        <v>3.1960000000000002</v>
      </c>
      <c r="FI11" s="9">
        <v>1.544</v>
      </c>
      <c r="FJ11" s="9">
        <v>1.6519999999999999</v>
      </c>
      <c r="FK11" s="9">
        <v>0.23400000000000001</v>
      </c>
      <c r="FL11" s="9">
        <v>0</v>
      </c>
      <c r="FM11" s="9">
        <v>0.23400000000000001</v>
      </c>
      <c r="FN11" s="9">
        <v>0.46</v>
      </c>
      <c r="FO11" s="9">
        <v>0.29699999999999999</v>
      </c>
      <c r="FP11" s="9">
        <v>0.16400000000000001</v>
      </c>
      <c r="FQ11" s="9">
        <v>0.55100000000000005</v>
      </c>
      <c r="FR11" s="9">
        <v>0.113</v>
      </c>
      <c r="FS11" s="9">
        <v>0.438</v>
      </c>
      <c r="FT11" s="9">
        <v>1.95</v>
      </c>
      <c r="FU11" s="9">
        <v>1.1339999999999999</v>
      </c>
      <c r="FV11" s="9">
        <v>0.81599999999999995</v>
      </c>
      <c r="FW11" s="9">
        <v>52</v>
      </c>
      <c r="FX11" s="9">
        <v>104</v>
      </c>
      <c r="FY11" s="9">
        <v>37.609000000000002</v>
      </c>
      <c r="FZ11" s="9">
        <v>11.504</v>
      </c>
      <c r="GA11" s="9">
        <v>2.5179999999999998</v>
      </c>
      <c r="GB11" s="9">
        <v>8.9860000000000007</v>
      </c>
      <c r="GC11" s="9">
        <v>0.73299999999999998</v>
      </c>
      <c r="GD11" s="9">
        <v>0.317</v>
      </c>
      <c r="GE11" s="9">
        <v>0.41599999999999998</v>
      </c>
      <c r="GF11" s="9">
        <v>1.607</v>
      </c>
      <c r="GG11" s="9">
        <v>0.33700000000000002</v>
      </c>
      <c r="GH11" s="9">
        <v>1.27</v>
      </c>
      <c r="GI11" s="9">
        <v>1.72</v>
      </c>
      <c r="GJ11" s="9">
        <v>0.30099999999999999</v>
      </c>
      <c r="GK11" s="9">
        <v>1.419</v>
      </c>
      <c r="GL11" s="9">
        <v>7.4450000000000003</v>
      </c>
      <c r="GM11" s="9">
        <v>1.5629999999999999</v>
      </c>
      <c r="GN11" s="9">
        <v>5.8819999999999997</v>
      </c>
      <c r="GO11" s="9">
        <v>52</v>
      </c>
      <c r="GP11" s="9">
        <v>91.034999999999997</v>
      </c>
      <c r="GQ11" s="9">
        <v>52</v>
      </c>
      <c r="GR11" s="9">
        <v>14.663</v>
      </c>
      <c r="GS11" s="9">
        <v>7.0179999999999998</v>
      </c>
      <c r="GT11" s="9">
        <v>7.6449999999999996</v>
      </c>
      <c r="GU11" s="9">
        <v>1.202</v>
      </c>
      <c r="GV11" s="9">
        <v>0.187</v>
      </c>
      <c r="GW11" s="9">
        <v>1.0149999999999999</v>
      </c>
      <c r="GX11" s="9">
        <v>1.577</v>
      </c>
      <c r="GY11" s="9">
        <v>1.224</v>
      </c>
      <c r="GZ11" s="9">
        <v>0.35299999999999998</v>
      </c>
      <c r="HA11" s="9">
        <v>3.2120000000000002</v>
      </c>
      <c r="HB11" s="9">
        <v>1.5369999999999999</v>
      </c>
      <c r="HC11" s="9">
        <v>1.6759999999999999</v>
      </c>
      <c r="HD11" s="9">
        <v>8.6720000000000006</v>
      </c>
      <c r="HE11" s="9">
        <v>4.07</v>
      </c>
      <c r="HF11" s="9">
        <v>4.6020000000000003</v>
      </c>
      <c r="HG11" s="9">
        <v>52</v>
      </c>
      <c r="HH11" s="9">
        <v>52</v>
      </c>
      <c r="HI11" s="9">
        <v>52</v>
      </c>
      <c r="HJ11" s="9">
        <v>7.8470000000000004</v>
      </c>
      <c r="HK11" s="9">
        <v>1.8620000000000001</v>
      </c>
      <c r="HL11" s="9">
        <v>5.9850000000000003</v>
      </c>
      <c r="HM11" s="9">
        <v>0.73299999999999998</v>
      </c>
      <c r="HN11" s="9">
        <v>0.317</v>
      </c>
      <c r="HO11" s="9">
        <v>0.41599999999999998</v>
      </c>
      <c r="HP11" s="9">
        <v>0.96</v>
      </c>
      <c r="HQ11" s="9">
        <v>0.33700000000000002</v>
      </c>
      <c r="HR11" s="9">
        <v>0.624</v>
      </c>
      <c r="HS11" s="9">
        <v>1.236</v>
      </c>
      <c r="HT11" s="9">
        <v>0.30099999999999999</v>
      </c>
      <c r="HU11" s="9">
        <v>0.93500000000000005</v>
      </c>
      <c r="HV11" s="9">
        <v>4.9180000000000001</v>
      </c>
      <c r="HW11" s="9">
        <v>0.90700000000000003</v>
      </c>
      <c r="HX11" s="9">
        <v>4.0110000000000001</v>
      </c>
      <c r="HY11" s="9">
        <v>52</v>
      </c>
      <c r="HZ11" s="9">
        <v>45.158000000000001</v>
      </c>
      <c r="IA11" s="9">
        <v>52</v>
      </c>
      <c r="IB11" s="9">
        <v>3.657</v>
      </c>
      <c r="IC11" s="9">
        <v>0.65600000000000003</v>
      </c>
      <c r="ID11" s="9">
        <v>3.0009999999999999</v>
      </c>
      <c r="IE11" s="9">
        <v>0</v>
      </c>
      <c r="IF11" s="9">
        <v>0</v>
      </c>
      <c r="IG11" s="9">
        <v>0</v>
      </c>
      <c r="IH11" s="9">
        <v>0.64600000000000002</v>
      </c>
      <c r="II11" s="9">
        <v>0</v>
      </c>
      <c r="IJ11" s="9">
        <v>0.64600000000000002</v>
      </c>
      <c r="IK11" s="9">
        <v>0.48299999999999998</v>
      </c>
      <c r="IL11" s="9">
        <v>0</v>
      </c>
      <c r="IM11" s="9">
        <v>0.48299999999999998</v>
      </c>
      <c r="IN11" s="9">
        <v>2.5270000000000001</v>
      </c>
      <c r="IO11" s="9">
        <v>0.65600000000000003</v>
      </c>
      <c r="IP11" s="9">
        <v>1.871</v>
      </c>
      <c r="IQ11" s="9">
        <v>102.119</v>
      </c>
    </row>
    <row r="12" spans="1:251">
      <c r="A12" s="10">
        <v>42401</v>
      </c>
      <c r="B12" s="9"/>
      <c r="C12" s="9"/>
      <c r="D12" s="9"/>
      <c r="E12" s="9">
        <v>0</v>
      </c>
      <c r="F12" s="9">
        <v>0</v>
      </c>
      <c r="G12" s="9">
        <v>0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/>
      <c r="AM12" s="9"/>
      <c r="AN12" s="9"/>
      <c r="AO12" s="9"/>
      <c r="AP12" s="9">
        <v>0</v>
      </c>
      <c r="AQ12" s="9"/>
      <c r="AR12" s="9"/>
      <c r="AS12" s="9"/>
      <c r="AT12" s="9">
        <v>0</v>
      </c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>
        <v>0</v>
      </c>
      <c r="BI12" s="9"/>
      <c r="BJ12" s="9"/>
      <c r="BK12" s="9"/>
      <c r="BL12" s="9">
        <v>0</v>
      </c>
      <c r="BM12" s="9"/>
      <c r="BN12" s="9"/>
      <c r="BO12" s="9">
        <v>0</v>
      </c>
      <c r="BP12" s="9"/>
      <c r="BQ12" s="9"/>
      <c r="BR12" s="9"/>
      <c r="BS12" s="9"/>
      <c r="BT12" s="9"/>
      <c r="BU12" s="9"/>
      <c r="BV12" s="9"/>
      <c r="BW12" s="9"/>
      <c r="BX12" s="9"/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>
        <v>0</v>
      </c>
      <c r="CP12" s="9"/>
      <c r="CQ12" s="9"/>
      <c r="CR12" s="9">
        <v>0</v>
      </c>
      <c r="CS12" s="9"/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/>
      <c r="DD12" s="9">
        <v>0</v>
      </c>
      <c r="DE12" s="9"/>
      <c r="DF12" s="9">
        <v>21.309000000000001</v>
      </c>
      <c r="DG12" s="9">
        <v>8.2089999999999996</v>
      </c>
      <c r="DH12" s="9">
        <v>13.101000000000001</v>
      </c>
      <c r="DI12" s="9">
        <v>2.153</v>
      </c>
      <c r="DJ12" s="9">
        <v>0.60299999999999998</v>
      </c>
      <c r="DK12" s="9">
        <v>1.55</v>
      </c>
      <c r="DL12" s="9">
        <v>3.468</v>
      </c>
      <c r="DM12" s="9">
        <v>1.0960000000000001</v>
      </c>
      <c r="DN12" s="9">
        <v>2.3719999999999999</v>
      </c>
      <c r="DO12" s="9">
        <v>6.5880000000000001</v>
      </c>
      <c r="DP12" s="9">
        <v>3.044</v>
      </c>
      <c r="DQ12" s="9">
        <v>3.544</v>
      </c>
      <c r="DR12" s="9">
        <v>9.1</v>
      </c>
      <c r="DS12" s="9">
        <v>3.4649999999999999</v>
      </c>
      <c r="DT12" s="9">
        <v>5.6349999999999998</v>
      </c>
      <c r="DU12" s="9">
        <v>30.771000000000001</v>
      </c>
      <c r="DV12" s="9">
        <v>32.161000000000001</v>
      </c>
      <c r="DW12" s="9">
        <v>26.19</v>
      </c>
      <c r="DX12" s="9">
        <v>6.851</v>
      </c>
      <c r="DY12" s="9">
        <v>2.593</v>
      </c>
      <c r="DZ12" s="9">
        <v>4.2590000000000003</v>
      </c>
      <c r="EA12" s="9">
        <v>0.46100000000000002</v>
      </c>
      <c r="EB12" s="9">
        <v>0</v>
      </c>
      <c r="EC12" s="9">
        <v>0.46100000000000002</v>
      </c>
      <c r="ED12" s="9">
        <v>0.51400000000000001</v>
      </c>
      <c r="EE12" s="9">
        <v>0.20300000000000001</v>
      </c>
      <c r="EF12" s="9">
        <v>0.311</v>
      </c>
      <c r="EG12" s="9">
        <v>1.964</v>
      </c>
      <c r="EH12" s="9">
        <v>1.1759999999999999</v>
      </c>
      <c r="EI12" s="9">
        <v>0.78800000000000003</v>
      </c>
      <c r="EJ12" s="9">
        <v>3.9119999999999999</v>
      </c>
      <c r="EK12" s="9">
        <v>1.2130000000000001</v>
      </c>
      <c r="EL12" s="9">
        <v>2.6989999999999998</v>
      </c>
      <c r="EM12" s="9">
        <v>94.391999999999996</v>
      </c>
      <c r="EN12" s="9">
        <v>42.142000000000003</v>
      </c>
      <c r="EO12" s="9">
        <v>104</v>
      </c>
      <c r="EP12" s="9">
        <v>14.458</v>
      </c>
      <c r="EQ12" s="9">
        <v>5.6159999999999997</v>
      </c>
      <c r="ER12" s="9">
        <v>8.8420000000000005</v>
      </c>
      <c r="ES12" s="9">
        <v>1.6919999999999999</v>
      </c>
      <c r="ET12" s="9">
        <v>0.60299999999999998</v>
      </c>
      <c r="EU12" s="9">
        <v>1.089</v>
      </c>
      <c r="EV12" s="9">
        <v>2.9540000000000002</v>
      </c>
      <c r="EW12" s="9">
        <v>0.89300000000000002</v>
      </c>
      <c r="EX12" s="9">
        <v>2.0609999999999999</v>
      </c>
      <c r="EY12" s="9">
        <v>4.6239999999999997</v>
      </c>
      <c r="EZ12" s="9">
        <v>1.8680000000000001</v>
      </c>
      <c r="FA12" s="9">
        <v>2.7559999999999998</v>
      </c>
      <c r="FB12" s="9">
        <v>5.1879999999999997</v>
      </c>
      <c r="FC12" s="9">
        <v>2.2519999999999998</v>
      </c>
      <c r="FD12" s="9">
        <v>2.9359999999999999</v>
      </c>
      <c r="FE12" s="9">
        <v>26</v>
      </c>
      <c r="FF12" s="9">
        <v>26</v>
      </c>
      <c r="FG12" s="9">
        <v>26</v>
      </c>
      <c r="FH12" s="9">
        <v>1.3520000000000001</v>
      </c>
      <c r="FI12" s="9">
        <v>0.88500000000000001</v>
      </c>
      <c r="FJ12" s="9">
        <v>0.46800000000000003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0.872</v>
      </c>
      <c r="FR12" s="9">
        <v>0.71499999999999997</v>
      </c>
      <c r="FS12" s="9">
        <v>0.158</v>
      </c>
      <c r="FT12" s="9">
        <v>0.48</v>
      </c>
      <c r="FU12" s="9">
        <v>0.17</v>
      </c>
      <c r="FV12" s="9">
        <v>0.31</v>
      </c>
      <c r="FW12" s="9">
        <v>46.021000000000001</v>
      </c>
      <c r="FX12" s="9">
        <v>36.338000000000001</v>
      </c>
      <c r="FY12" s="9">
        <v>51.97</v>
      </c>
      <c r="FZ12" s="9">
        <v>11.778</v>
      </c>
      <c r="GA12" s="9">
        <v>2.8969999999999998</v>
      </c>
      <c r="GB12" s="9">
        <v>8.8810000000000002</v>
      </c>
      <c r="GC12" s="9">
        <v>1.35</v>
      </c>
      <c r="GD12" s="9">
        <v>0.40500000000000003</v>
      </c>
      <c r="GE12" s="9">
        <v>0.94499999999999995</v>
      </c>
      <c r="GF12" s="9">
        <v>1.946</v>
      </c>
      <c r="GG12" s="9">
        <v>0.318</v>
      </c>
      <c r="GH12" s="9">
        <v>1.6279999999999999</v>
      </c>
      <c r="GI12" s="9">
        <v>3.2309999999999999</v>
      </c>
      <c r="GJ12" s="9">
        <v>0.98599999999999999</v>
      </c>
      <c r="GK12" s="9">
        <v>2.2450000000000001</v>
      </c>
      <c r="GL12" s="9">
        <v>5.2510000000000003</v>
      </c>
      <c r="GM12" s="9">
        <v>1.1879999999999999</v>
      </c>
      <c r="GN12" s="9">
        <v>4.0629999999999997</v>
      </c>
      <c r="GO12" s="9">
        <v>33.909999999999997</v>
      </c>
      <c r="GP12" s="9">
        <v>45.697000000000003</v>
      </c>
      <c r="GQ12" s="9">
        <v>26</v>
      </c>
      <c r="GR12" s="9">
        <v>10.884</v>
      </c>
      <c r="GS12" s="9">
        <v>6.1970000000000001</v>
      </c>
      <c r="GT12" s="9">
        <v>4.6870000000000003</v>
      </c>
      <c r="GU12" s="9">
        <v>0.80300000000000005</v>
      </c>
      <c r="GV12" s="9">
        <v>0.19800000000000001</v>
      </c>
      <c r="GW12" s="9">
        <v>0.60499999999999998</v>
      </c>
      <c r="GX12" s="9">
        <v>1.5229999999999999</v>
      </c>
      <c r="GY12" s="9">
        <v>0.77900000000000003</v>
      </c>
      <c r="GZ12" s="9">
        <v>0.74399999999999999</v>
      </c>
      <c r="HA12" s="9">
        <v>4.2300000000000004</v>
      </c>
      <c r="HB12" s="9">
        <v>2.7730000000000001</v>
      </c>
      <c r="HC12" s="9">
        <v>1.4570000000000001</v>
      </c>
      <c r="HD12" s="9">
        <v>4.3289999999999997</v>
      </c>
      <c r="HE12" s="9">
        <v>2.4470000000000001</v>
      </c>
      <c r="HF12" s="9">
        <v>1.8819999999999999</v>
      </c>
      <c r="HG12" s="9">
        <v>26</v>
      </c>
      <c r="HH12" s="9">
        <v>26</v>
      </c>
      <c r="HI12" s="9">
        <v>39.143000000000001</v>
      </c>
      <c r="HJ12" s="9">
        <v>8.1440000000000001</v>
      </c>
      <c r="HK12" s="9">
        <v>2.0139999999999998</v>
      </c>
      <c r="HL12" s="9">
        <v>6.13</v>
      </c>
      <c r="HM12" s="9">
        <v>0.82099999999999995</v>
      </c>
      <c r="HN12" s="9">
        <v>0.253</v>
      </c>
      <c r="HO12" s="9">
        <v>0.56799999999999995</v>
      </c>
      <c r="HP12" s="9">
        <v>0.94399999999999995</v>
      </c>
      <c r="HQ12" s="9">
        <v>0.318</v>
      </c>
      <c r="HR12" s="9">
        <v>0.626</v>
      </c>
      <c r="HS12" s="9">
        <v>2.323</v>
      </c>
      <c r="HT12" s="9">
        <v>0.51600000000000001</v>
      </c>
      <c r="HU12" s="9">
        <v>1.8069999999999999</v>
      </c>
      <c r="HV12" s="9">
        <v>4.056</v>
      </c>
      <c r="HW12" s="9">
        <v>0.92700000000000005</v>
      </c>
      <c r="HX12" s="9">
        <v>3.129</v>
      </c>
      <c r="HY12" s="9">
        <v>50.624000000000002</v>
      </c>
      <c r="HZ12" s="9">
        <v>68.864000000000004</v>
      </c>
      <c r="IA12" s="9">
        <v>51.814</v>
      </c>
      <c r="IB12" s="9">
        <v>3.633</v>
      </c>
      <c r="IC12" s="9">
        <v>0.88300000000000001</v>
      </c>
      <c r="ID12" s="9">
        <v>2.7509999999999999</v>
      </c>
      <c r="IE12" s="9">
        <v>0.52900000000000003</v>
      </c>
      <c r="IF12" s="9">
        <v>0.152</v>
      </c>
      <c r="IG12" s="9">
        <v>0.377</v>
      </c>
      <c r="IH12" s="9">
        <v>1.002</v>
      </c>
      <c r="II12" s="9">
        <v>0</v>
      </c>
      <c r="IJ12" s="9">
        <v>1.002</v>
      </c>
      <c r="IK12" s="9">
        <v>0.90800000000000003</v>
      </c>
      <c r="IL12" s="9">
        <v>0.47</v>
      </c>
      <c r="IM12" s="9">
        <v>0.438</v>
      </c>
      <c r="IN12" s="9">
        <v>1.194</v>
      </c>
      <c r="IO12" s="9">
        <v>0.26100000000000001</v>
      </c>
      <c r="IP12" s="9">
        <v>0.93400000000000005</v>
      </c>
      <c r="IQ12" s="9">
        <v>26</v>
      </c>
    </row>
    <row r="13" spans="1:251">
      <c r="A13" s="10">
        <v>42767</v>
      </c>
      <c r="B13" s="9"/>
      <c r="C13" s="9"/>
      <c r="D13" s="9"/>
      <c r="E13" s="9"/>
      <c r="F13" s="9"/>
      <c r="G13" s="9">
        <v>0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>
        <v>0</v>
      </c>
      <c r="V13" s="9"/>
      <c r="W13" s="9"/>
      <c r="X13" s="9">
        <v>0</v>
      </c>
      <c r="Y13" s="9"/>
      <c r="Z13" s="9">
        <v>0</v>
      </c>
      <c r="AA13" s="9">
        <v>0</v>
      </c>
      <c r="AB13" s="9">
        <v>0</v>
      </c>
      <c r="AC13" s="9"/>
      <c r="AD13" s="9">
        <v>0</v>
      </c>
      <c r="AE13" s="9"/>
      <c r="AF13" s="9"/>
      <c r="AG13" s="9">
        <v>0</v>
      </c>
      <c r="AH13" s="9"/>
      <c r="AI13" s="9"/>
      <c r="AJ13" s="9">
        <v>0</v>
      </c>
      <c r="AK13" s="9"/>
      <c r="AL13" s="9"/>
      <c r="AM13" s="9"/>
      <c r="AN13" s="9"/>
      <c r="AO13" s="9"/>
      <c r="AP13" s="9"/>
      <c r="AQ13" s="9">
        <v>0</v>
      </c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>
        <v>0</v>
      </c>
      <c r="CB13" s="9"/>
      <c r="CC13" s="9"/>
      <c r="CD13" s="9"/>
      <c r="CE13" s="9">
        <v>0</v>
      </c>
      <c r="CF13" s="9">
        <v>0</v>
      </c>
      <c r="CG13" s="9">
        <v>0</v>
      </c>
      <c r="CH13" s="9"/>
      <c r="CI13" s="9"/>
      <c r="CJ13" s="9"/>
      <c r="CK13" s="9"/>
      <c r="CL13" s="9"/>
      <c r="CM13" s="9"/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21.084</v>
      </c>
      <c r="DG13" s="9">
        <v>7.2229999999999999</v>
      </c>
      <c r="DH13" s="9">
        <v>13.861000000000001</v>
      </c>
      <c r="DI13" s="9">
        <v>2.4569999999999999</v>
      </c>
      <c r="DJ13" s="9">
        <v>1.248</v>
      </c>
      <c r="DK13" s="9">
        <v>1.21</v>
      </c>
      <c r="DL13" s="9">
        <v>3.8330000000000002</v>
      </c>
      <c r="DM13" s="9">
        <v>1.766</v>
      </c>
      <c r="DN13" s="9">
        <v>2.0670000000000002</v>
      </c>
      <c r="DO13" s="9">
        <v>5.1070000000000002</v>
      </c>
      <c r="DP13" s="9">
        <v>1.405</v>
      </c>
      <c r="DQ13" s="9">
        <v>3.7010000000000001</v>
      </c>
      <c r="DR13" s="9">
        <v>9.6869999999999994</v>
      </c>
      <c r="DS13" s="9">
        <v>2.8039999999999998</v>
      </c>
      <c r="DT13" s="9">
        <v>6.883</v>
      </c>
      <c r="DU13" s="9">
        <v>38.051000000000002</v>
      </c>
      <c r="DV13" s="9">
        <v>15.51</v>
      </c>
      <c r="DW13" s="9">
        <v>45.191000000000003</v>
      </c>
      <c r="DX13" s="9">
        <v>7.6980000000000004</v>
      </c>
      <c r="DY13" s="9">
        <v>1.629</v>
      </c>
      <c r="DZ13" s="9">
        <v>6.0679999999999996</v>
      </c>
      <c r="EA13" s="9">
        <v>0.76800000000000002</v>
      </c>
      <c r="EB13" s="9">
        <v>0.52</v>
      </c>
      <c r="EC13" s="9">
        <v>0.248</v>
      </c>
      <c r="ED13" s="9">
        <v>0.86499999999999999</v>
      </c>
      <c r="EE13" s="9">
        <v>9.7000000000000003E-2</v>
      </c>
      <c r="EF13" s="9">
        <v>0.76800000000000002</v>
      </c>
      <c r="EG13" s="9">
        <v>1.3280000000000001</v>
      </c>
      <c r="EH13" s="9">
        <v>0.49099999999999999</v>
      </c>
      <c r="EI13" s="9">
        <v>0.83699999999999997</v>
      </c>
      <c r="EJ13" s="9">
        <v>4.7370000000000001</v>
      </c>
      <c r="EK13" s="9">
        <v>0.52200000000000002</v>
      </c>
      <c r="EL13" s="9">
        <v>4.2149999999999999</v>
      </c>
      <c r="EM13" s="9">
        <v>52</v>
      </c>
      <c r="EN13" s="9">
        <v>13</v>
      </c>
      <c r="EO13" s="9">
        <v>64.043000000000006</v>
      </c>
      <c r="EP13" s="9">
        <v>13.387</v>
      </c>
      <c r="EQ13" s="9">
        <v>5.5940000000000003</v>
      </c>
      <c r="ER13" s="9">
        <v>7.7930000000000001</v>
      </c>
      <c r="ES13" s="9">
        <v>1.69</v>
      </c>
      <c r="ET13" s="9">
        <v>0.72799999999999998</v>
      </c>
      <c r="EU13" s="9">
        <v>0.96199999999999997</v>
      </c>
      <c r="EV13" s="9">
        <v>2.9689999999999999</v>
      </c>
      <c r="EW13" s="9">
        <v>1.669</v>
      </c>
      <c r="EX13" s="9">
        <v>1.2989999999999999</v>
      </c>
      <c r="EY13" s="9">
        <v>3.778</v>
      </c>
      <c r="EZ13" s="9">
        <v>0.91400000000000003</v>
      </c>
      <c r="FA13" s="9">
        <v>2.8639999999999999</v>
      </c>
      <c r="FB13" s="9">
        <v>4.95</v>
      </c>
      <c r="FC13" s="9">
        <v>2.282</v>
      </c>
      <c r="FD13" s="9">
        <v>2.6680000000000001</v>
      </c>
      <c r="FE13" s="9">
        <v>21</v>
      </c>
      <c r="FF13" s="9">
        <v>20.132999999999999</v>
      </c>
      <c r="FG13" s="9">
        <v>21.556999999999999</v>
      </c>
      <c r="FH13" s="9">
        <v>2.5139999999999998</v>
      </c>
      <c r="FI13" s="9">
        <v>1.524</v>
      </c>
      <c r="FJ13" s="9">
        <v>0.99</v>
      </c>
      <c r="FK13" s="9">
        <v>0.154</v>
      </c>
      <c r="FL13" s="9">
        <v>0</v>
      </c>
      <c r="FM13" s="9">
        <v>0.154</v>
      </c>
      <c r="FN13" s="9">
        <v>0.14199999999999999</v>
      </c>
      <c r="FO13" s="9">
        <v>0</v>
      </c>
      <c r="FP13" s="9">
        <v>0.14199999999999999</v>
      </c>
      <c r="FQ13" s="9">
        <v>0.69699999999999995</v>
      </c>
      <c r="FR13" s="9">
        <v>0.39400000000000002</v>
      </c>
      <c r="FS13" s="9">
        <v>0.30299999999999999</v>
      </c>
      <c r="FT13" s="9">
        <v>1.5209999999999999</v>
      </c>
      <c r="FU13" s="9">
        <v>1.1299999999999999</v>
      </c>
      <c r="FV13" s="9">
        <v>0.39100000000000001</v>
      </c>
      <c r="FW13" s="9">
        <v>88.296999999999997</v>
      </c>
      <c r="FX13" s="9">
        <v>113.696</v>
      </c>
      <c r="FY13" s="9">
        <v>41.334000000000003</v>
      </c>
      <c r="FZ13" s="9">
        <v>12.385</v>
      </c>
      <c r="GA13" s="9">
        <v>3.077</v>
      </c>
      <c r="GB13" s="9">
        <v>9.3070000000000004</v>
      </c>
      <c r="GC13" s="9">
        <v>1.444</v>
      </c>
      <c r="GD13" s="9">
        <v>0.375</v>
      </c>
      <c r="GE13" s="9">
        <v>1.069</v>
      </c>
      <c r="GF13" s="9">
        <v>1.706</v>
      </c>
      <c r="GG13" s="9">
        <v>0.57699999999999996</v>
      </c>
      <c r="GH13" s="9">
        <v>1.129</v>
      </c>
      <c r="GI13" s="9">
        <v>3.2170000000000001</v>
      </c>
      <c r="GJ13" s="9">
        <v>0.47799999999999998</v>
      </c>
      <c r="GK13" s="9">
        <v>2.7389999999999999</v>
      </c>
      <c r="GL13" s="9">
        <v>6.0179999999999998</v>
      </c>
      <c r="GM13" s="9">
        <v>1.647</v>
      </c>
      <c r="GN13" s="9">
        <v>4.3710000000000004</v>
      </c>
      <c r="GO13" s="9">
        <v>45.345999999999997</v>
      </c>
      <c r="GP13" s="9">
        <v>52</v>
      </c>
      <c r="GQ13" s="9">
        <v>41.295999999999999</v>
      </c>
      <c r="GR13" s="9">
        <v>11.212999999999999</v>
      </c>
      <c r="GS13" s="9">
        <v>5.67</v>
      </c>
      <c r="GT13" s="9">
        <v>5.5430000000000001</v>
      </c>
      <c r="GU13" s="9">
        <v>1.167</v>
      </c>
      <c r="GV13" s="9">
        <v>0.872</v>
      </c>
      <c r="GW13" s="9">
        <v>0.29499999999999998</v>
      </c>
      <c r="GX13" s="9">
        <v>2.2690000000000001</v>
      </c>
      <c r="GY13" s="9">
        <v>1.1890000000000001</v>
      </c>
      <c r="GZ13" s="9">
        <v>1.08</v>
      </c>
      <c r="HA13" s="9">
        <v>2.5870000000000002</v>
      </c>
      <c r="HB13" s="9">
        <v>1.3220000000000001</v>
      </c>
      <c r="HC13" s="9">
        <v>1.2649999999999999</v>
      </c>
      <c r="HD13" s="9">
        <v>5.19</v>
      </c>
      <c r="HE13" s="9">
        <v>2.2869999999999999</v>
      </c>
      <c r="HF13" s="9">
        <v>2.903</v>
      </c>
      <c r="HG13" s="9">
        <v>43</v>
      </c>
      <c r="HH13" s="9">
        <v>31.021000000000001</v>
      </c>
      <c r="HI13" s="9">
        <v>52</v>
      </c>
      <c r="HJ13" s="9">
        <v>8.8360000000000003</v>
      </c>
      <c r="HK13" s="9">
        <v>2.8490000000000002</v>
      </c>
      <c r="HL13" s="9">
        <v>5.9870000000000001</v>
      </c>
      <c r="HM13" s="9">
        <v>1.0509999999999999</v>
      </c>
      <c r="HN13" s="9">
        <v>0.375</v>
      </c>
      <c r="HO13" s="9">
        <v>0.67600000000000005</v>
      </c>
      <c r="HP13" s="9">
        <v>0.79600000000000004</v>
      </c>
      <c r="HQ13" s="9">
        <v>0.48099999999999998</v>
      </c>
      <c r="HR13" s="9">
        <v>0.316</v>
      </c>
      <c r="HS13" s="9">
        <v>2.5030000000000001</v>
      </c>
      <c r="HT13" s="9">
        <v>0.34699999999999998</v>
      </c>
      <c r="HU13" s="9">
        <v>2.1560000000000001</v>
      </c>
      <c r="HV13" s="9">
        <v>4.4859999999999998</v>
      </c>
      <c r="HW13" s="9">
        <v>1.647</v>
      </c>
      <c r="HX13" s="9">
        <v>2.84</v>
      </c>
      <c r="HY13" s="9">
        <v>51.615000000000002</v>
      </c>
      <c r="HZ13" s="9">
        <v>52</v>
      </c>
      <c r="IA13" s="9">
        <v>40.908999999999999</v>
      </c>
      <c r="IB13" s="9">
        <v>3.5489999999999999</v>
      </c>
      <c r="IC13" s="9">
        <v>0.22800000000000001</v>
      </c>
      <c r="ID13" s="9">
        <v>3.32</v>
      </c>
      <c r="IE13" s="9">
        <v>0.39300000000000002</v>
      </c>
      <c r="IF13" s="9">
        <v>0</v>
      </c>
      <c r="IG13" s="9">
        <v>0.39300000000000002</v>
      </c>
      <c r="IH13" s="9">
        <v>0.91</v>
      </c>
      <c r="II13" s="9">
        <v>9.7000000000000003E-2</v>
      </c>
      <c r="IJ13" s="9">
        <v>0.81299999999999994</v>
      </c>
      <c r="IK13" s="9">
        <v>0.71399999999999997</v>
      </c>
      <c r="IL13" s="9">
        <v>0.13100000000000001</v>
      </c>
      <c r="IM13" s="9">
        <v>0.58299999999999996</v>
      </c>
      <c r="IN13" s="9">
        <v>1.5309999999999999</v>
      </c>
      <c r="IO13" s="9">
        <v>0</v>
      </c>
      <c r="IP13" s="9">
        <v>1.5309999999999999</v>
      </c>
      <c r="IQ13" s="9">
        <v>40.094000000000001</v>
      </c>
    </row>
    <row r="14" spans="1:251">
      <c r="A14" s="10">
        <v>43132</v>
      </c>
      <c r="B14" s="9"/>
      <c r="C14" s="9"/>
      <c r="D14" s="9"/>
      <c r="E14" s="9"/>
      <c r="F14" s="9"/>
      <c r="G14" s="9">
        <v>0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>
        <v>0</v>
      </c>
      <c r="X14" s="9">
        <v>0</v>
      </c>
      <c r="Y14" s="9">
        <v>0</v>
      </c>
      <c r="Z14" s="9"/>
      <c r="AA14" s="9">
        <v>0</v>
      </c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>
        <v>0</v>
      </c>
      <c r="CB14" s="9"/>
      <c r="CC14" s="9">
        <v>0</v>
      </c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>
        <v>0</v>
      </c>
      <c r="CQ14" s="9">
        <v>0</v>
      </c>
      <c r="CR14" s="9">
        <v>0</v>
      </c>
      <c r="CS14" s="9">
        <v>0</v>
      </c>
      <c r="CT14" s="9"/>
      <c r="CU14" s="9"/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/>
      <c r="DD14" s="9"/>
      <c r="DE14" s="9">
        <v>0</v>
      </c>
      <c r="DF14" s="9">
        <v>24.677</v>
      </c>
      <c r="DG14" s="9">
        <v>8.99</v>
      </c>
      <c r="DH14" s="9">
        <v>15.686999999999999</v>
      </c>
      <c r="DI14" s="9">
        <v>1.3160000000000001</v>
      </c>
      <c r="DJ14" s="9">
        <v>0.81</v>
      </c>
      <c r="DK14" s="9">
        <v>0.50600000000000001</v>
      </c>
      <c r="DL14" s="9">
        <v>4.1139999999999999</v>
      </c>
      <c r="DM14" s="9">
        <v>1.637</v>
      </c>
      <c r="DN14" s="9">
        <v>2.4769999999999999</v>
      </c>
      <c r="DO14" s="9">
        <v>6.4630000000000001</v>
      </c>
      <c r="DP14" s="9">
        <v>2.302</v>
      </c>
      <c r="DQ14" s="9">
        <v>4.1609999999999996</v>
      </c>
      <c r="DR14" s="9">
        <v>12.785</v>
      </c>
      <c r="DS14" s="9">
        <v>4.2409999999999997</v>
      </c>
      <c r="DT14" s="9">
        <v>8.5440000000000005</v>
      </c>
      <c r="DU14" s="9">
        <v>52</v>
      </c>
      <c r="DV14" s="9">
        <v>47.131</v>
      </c>
      <c r="DW14" s="9">
        <v>52</v>
      </c>
      <c r="DX14" s="9">
        <v>8.7460000000000004</v>
      </c>
      <c r="DY14" s="9">
        <v>2.2450000000000001</v>
      </c>
      <c r="DZ14" s="9">
        <v>6.5019999999999998</v>
      </c>
      <c r="EA14" s="9">
        <v>0.38300000000000001</v>
      </c>
      <c r="EB14" s="9">
        <v>0.251</v>
      </c>
      <c r="EC14" s="9">
        <v>0.13200000000000001</v>
      </c>
      <c r="ED14" s="9">
        <v>1.175</v>
      </c>
      <c r="EE14" s="9">
        <v>0.29099999999999998</v>
      </c>
      <c r="EF14" s="9">
        <v>0.88400000000000001</v>
      </c>
      <c r="EG14" s="9">
        <v>2.3279999999999998</v>
      </c>
      <c r="EH14" s="9">
        <v>0.48299999999999998</v>
      </c>
      <c r="EI14" s="9">
        <v>1.845</v>
      </c>
      <c r="EJ14" s="9">
        <v>4.8609999999999998</v>
      </c>
      <c r="EK14" s="9">
        <v>1.22</v>
      </c>
      <c r="EL14" s="9">
        <v>3.641</v>
      </c>
      <c r="EM14" s="9">
        <v>52</v>
      </c>
      <c r="EN14" s="9">
        <v>52</v>
      </c>
      <c r="EO14" s="9">
        <v>52</v>
      </c>
      <c r="EP14" s="9">
        <v>15.930999999999999</v>
      </c>
      <c r="EQ14" s="9">
        <v>6.7460000000000004</v>
      </c>
      <c r="ER14" s="9">
        <v>9.1850000000000005</v>
      </c>
      <c r="ES14" s="9">
        <v>0.93200000000000005</v>
      </c>
      <c r="ET14" s="9">
        <v>0.55900000000000005</v>
      </c>
      <c r="EU14" s="9">
        <v>0.374</v>
      </c>
      <c r="EV14" s="9">
        <v>2.9390000000000001</v>
      </c>
      <c r="EW14" s="9">
        <v>1.347</v>
      </c>
      <c r="EX14" s="9">
        <v>1.593</v>
      </c>
      <c r="EY14" s="9">
        <v>4.1349999999999998</v>
      </c>
      <c r="EZ14" s="9">
        <v>1.819</v>
      </c>
      <c r="FA14" s="9">
        <v>2.3159999999999998</v>
      </c>
      <c r="FB14" s="9">
        <v>7.9249999999999998</v>
      </c>
      <c r="FC14" s="9">
        <v>3.0209999999999999</v>
      </c>
      <c r="FD14" s="9">
        <v>4.9029999999999996</v>
      </c>
      <c r="FE14" s="9">
        <v>49.32</v>
      </c>
      <c r="FF14" s="9">
        <v>43.859000000000002</v>
      </c>
      <c r="FG14" s="9">
        <v>52</v>
      </c>
      <c r="FH14" s="9">
        <v>1.802</v>
      </c>
      <c r="FI14" s="9">
        <v>0.46100000000000002</v>
      </c>
      <c r="FJ14" s="9">
        <v>1.341</v>
      </c>
      <c r="FK14" s="9">
        <v>0.40100000000000002</v>
      </c>
      <c r="FL14" s="9">
        <v>0.312</v>
      </c>
      <c r="FM14" s="9">
        <v>8.7999999999999995E-2</v>
      </c>
      <c r="FN14" s="9">
        <v>0.127</v>
      </c>
      <c r="FO14" s="9">
        <v>0</v>
      </c>
      <c r="FP14" s="9">
        <v>0.127</v>
      </c>
      <c r="FQ14" s="9">
        <v>0.104</v>
      </c>
      <c r="FR14" s="9">
        <v>0</v>
      </c>
      <c r="FS14" s="9">
        <v>0.104</v>
      </c>
      <c r="FT14" s="9">
        <v>1.17</v>
      </c>
      <c r="FU14" s="9">
        <v>0.14899999999999999</v>
      </c>
      <c r="FV14" s="9">
        <v>1.0209999999999999</v>
      </c>
      <c r="FW14" s="9">
        <v>100</v>
      </c>
      <c r="FX14" s="9">
        <v>3.0990000000000002</v>
      </c>
      <c r="FY14" s="9">
        <v>143.15</v>
      </c>
      <c r="FZ14" s="9">
        <v>13.244999999999999</v>
      </c>
      <c r="GA14" s="9">
        <v>4.423</v>
      </c>
      <c r="GB14" s="9">
        <v>8.8219999999999992</v>
      </c>
      <c r="GC14" s="9">
        <v>0.70799999999999996</v>
      </c>
      <c r="GD14" s="9">
        <v>0.33900000000000002</v>
      </c>
      <c r="GE14" s="9">
        <v>0.36899999999999999</v>
      </c>
      <c r="GF14" s="9">
        <v>1.887</v>
      </c>
      <c r="GG14" s="9">
        <v>0.79600000000000004</v>
      </c>
      <c r="GH14" s="9">
        <v>1.091</v>
      </c>
      <c r="GI14" s="9">
        <v>3.3439999999999999</v>
      </c>
      <c r="GJ14" s="9">
        <v>1.1950000000000001</v>
      </c>
      <c r="GK14" s="9">
        <v>2.1480000000000001</v>
      </c>
      <c r="GL14" s="9">
        <v>7.306</v>
      </c>
      <c r="GM14" s="9">
        <v>2.093</v>
      </c>
      <c r="GN14" s="9">
        <v>5.2140000000000004</v>
      </c>
      <c r="GO14" s="9">
        <v>52</v>
      </c>
      <c r="GP14" s="9">
        <v>44.912999999999997</v>
      </c>
      <c r="GQ14" s="9">
        <v>55.423000000000002</v>
      </c>
      <c r="GR14" s="9">
        <v>13.234999999999999</v>
      </c>
      <c r="GS14" s="9">
        <v>5.0289999999999999</v>
      </c>
      <c r="GT14" s="9">
        <v>8.2059999999999995</v>
      </c>
      <c r="GU14" s="9">
        <v>1.0089999999999999</v>
      </c>
      <c r="GV14" s="9">
        <v>0.78400000000000003</v>
      </c>
      <c r="GW14" s="9">
        <v>0.22500000000000001</v>
      </c>
      <c r="GX14" s="9">
        <v>2.3540000000000001</v>
      </c>
      <c r="GY14" s="9">
        <v>0.84099999999999997</v>
      </c>
      <c r="GZ14" s="9">
        <v>1.5129999999999999</v>
      </c>
      <c r="HA14" s="9">
        <v>3.2229999999999999</v>
      </c>
      <c r="HB14" s="9">
        <v>1.1060000000000001</v>
      </c>
      <c r="HC14" s="9">
        <v>2.1160000000000001</v>
      </c>
      <c r="HD14" s="9">
        <v>6.649</v>
      </c>
      <c r="HE14" s="9">
        <v>2.2970000000000002</v>
      </c>
      <c r="HF14" s="9">
        <v>4.3520000000000003</v>
      </c>
      <c r="HG14" s="9">
        <v>51.152000000000001</v>
      </c>
      <c r="HH14" s="9">
        <v>47.387</v>
      </c>
      <c r="HI14" s="9">
        <v>52</v>
      </c>
      <c r="HJ14" s="9">
        <v>9.02</v>
      </c>
      <c r="HK14" s="9">
        <v>3.004</v>
      </c>
      <c r="HL14" s="9">
        <v>6.016</v>
      </c>
      <c r="HM14" s="9">
        <v>0.70799999999999996</v>
      </c>
      <c r="HN14" s="9">
        <v>0.33900000000000002</v>
      </c>
      <c r="HO14" s="9">
        <v>0.36899999999999999</v>
      </c>
      <c r="HP14" s="9">
        <v>1.044</v>
      </c>
      <c r="HQ14" s="9">
        <v>0.312</v>
      </c>
      <c r="HR14" s="9">
        <v>0.73299999999999998</v>
      </c>
      <c r="HS14" s="9">
        <v>1.927</v>
      </c>
      <c r="HT14" s="9">
        <v>0.74099999999999999</v>
      </c>
      <c r="HU14" s="9">
        <v>1.1859999999999999</v>
      </c>
      <c r="HV14" s="9">
        <v>5.3410000000000002</v>
      </c>
      <c r="HW14" s="9">
        <v>1.6120000000000001</v>
      </c>
      <c r="HX14" s="9">
        <v>3.7290000000000001</v>
      </c>
      <c r="HY14" s="9">
        <v>52</v>
      </c>
      <c r="HZ14" s="9">
        <v>52</v>
      </c>
      <c r="IA14" s="9">
        <v>52.64</v>
      </c>
      <c r="IB14" s="9">
        <v>4.2249999999999996</v>
      </c>
      <c r="IC14" s="9">
        <v>1.419</v>
      </c>
      <c r="ID14" s="9">
        <v>2.8050000000000002</v>
      </c>
      <c r="IE14" s="9">
        <v>0</v>
      </c>
      <c r="IF14" s="9">
        <v>0</v>
      </c>
      <c r="IG14" s="9">
        <v>0</v>
      </c>
      <c r="IH14" s="9">
        <v>0.84299999999999997</v>
      </c>
      <c r="II14" s="9">
        <v>0.48399999999999999</v>
      </c>
      <c r="IJ14" s="9">
        <v>0.35799999999999998</v>
      </c>
      <c r="IK14" s="9">
        <v>1.4159999999999999</v>
      </c>
      <c r="IL14" s="9">
        <v>0.45400000000000001</v>
      </c>
      <c r="IM14" s="9">
        <v>0.96199999999999997</v>
      </c>
      <c r="IN14" s="9">
        <v>1.966</v>
      </c>
      <c r="IO14" s="9">
        <v>0.48099999999999998</v>
      </c>
      <c r="IP14" s="9">
        <v>1.4850000000000001</v>
      </c>
      <c r="IQ14" s="9">
        <v>47.610999999999997</v>
      </c>
    </row>
    <row r="15" spans="1:251">
      <c r="A15" s="10">
        <v>43497</v>
      </c>
      <c r="B15" s="9">
        <v>4.9450000000000003</v>
      </c>
      <c r="C15" s="9">
        <v>2.0249999999999999</v>
      </c>
      <c r="D15" s="9">
        <v>2.92</v>
      </c>
      <c r="E15" s="9">
        <v>0.38900000000000001</v>
      </c>
      <c r="F15" s="9">
        <v>0</v>
      </c>
      <c r="G15" s="9">
        <v>0.38900000000000001</v>
      </c>
      <c r="H15" s="9">
        <v>0.91400000000000003</v>
      </c>
      <c r="I15" s="9">
        <v>0.40500000000000003</v>
      </c>
      <c r="J15" s="9">
        <v>0.50800000000000001</v>
      </c>
      <c r="K15" s="9">
        <v>1.704</v>
      </c>
      <c r="L15" s="9">
        <v>0.92300000000000004</v>
      </c>
      <c r="M15" s="9">
        <v>0.78200000000000003</v>
      </c>
      <c r="N15" s="9">
        <v>1.9379999999999999</v>
      </c>
      <c r="O15" s="9">
        <v>0.69699999999999995</v>
      </c>
      <c r="P15" s="9">
        <v>1.2410000000000001</v>
      </c>
      <c r="Q15" s="9">
        <v>26</v>
      </c>
      <c r="R15" s="9">
        <v>26</v>
      </c>
      <c r="S15" s="9">
        <v>42.055999999999997</v>
      </c>
      <c r="T15" s="9">
        <v>1.292</v>
      </c>
      <c r="U15" s="9">
        <v>0.39700000000000002</v>
      </c>
      <c r="V15" s="9">
        <v>0.89500000000000002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0.189</v>
      </c>
      <c r="AD15" s="9">
        <v>0.189</v>
      </c>
      <c r="AE15" s="9">
        <v>0</v>
      </c>
      <c r="AF15" s="9">
        <v>1.103</v>
      </c>
      <c r="AG15" s="9">
        <v>0.20799999999999999</v>
      </c>
      <c r="AH15" s="9">
        <v>0.89500000000000002</v>
      </c>
      <c r="AI15" s="9">
        <v>56.631</v>
      </c>
      <c r="AJ15" s="9">
        <v>41.509</v>
      </c>
      <c r="AK15" s="9">
        <v>100.938</v>
      </c>
      <c r="AL15" s="9">
        <v>3.8650000000000002</v>
      </c>
      <c r="AM15" s="9">
        <v>1.9870000000000001</v>
      </c>
      <c r="AN15" s="9">
        <v>1.8779999999999999</v>
      </c>
      <c r="AO15" s="9">
        <v>0.55900000000000005</v>
      </c>
      <c r="AP15" s="9">
        <v>0.42299999999999999</v>
      </c>
      <c r="AQ15" s="9">
        <v>0.13600000000000001</v>
      </c>
      <c r="AR15" s="9">
        <v>0.78900000000000003</v>
      </c>
      <c r="AS15" s="9">
        <v>0.222</v>
      </c>
      <c r="AT15" s="9">
        <v>0.56699999999999995</v>
      </c>
      <c r="AU15" s="9">
        <v>0.54</v>
      </c>
      <c r="AV15" s="9">
        <v>0.23400000000000001</v>
      </c>
      <c r="AW15" s="9">
        <v>0.30599999999999999</v>
      </c>
      <c r="AX15" s="9">
        <v>1.976</v>
      </c>
      <c r="AY15" s="9">
        <v>1.107</v>
      </c>
      <c r="AZ15" s="9">
        <v>0.86899999999999999</v>
      </c>
      <c r="BA15" s="9">
        <v>43.850999999999999</v>
      </c>
      <c r="BB15" s="9">
        <v>52</v>
      </c>
      <c r="BC15" s="9">
        <v>29.463000000000001</v>
      </c>
      <c r="BD15" s="9">
        <v>2.8210000000000002</v>
      </c>
      <c r="BE15" s="9">
        <v>1.639</v>
      </c>
      <c r="BF15" s="9">
        <v>1.181</v>
      </c>
      <c r="BG15" s="9">
        <v>0.55900000000000005</v>
      </c>
      <c r="BH15" s="9">
        <v>0.42299999999999999</v>
      </c>
      <c r="BI15" s="9">
        <v>0.13600000000000001</v>
      </c>
      <c r="BJ15" s="9">
        <v>0.52700000000000002</v>
      </c>
      <c r="BK15" s="9">
        <v>0.222</v>
      </c>
      <c r="BL15" s="9">
        <v>0.30499999999999999</v>
      </c>
      <c r="BM15" s="9">
        <v>0.374</v>
      </c>
      <c r="BN15" s="9">
        <v>0.23400000000000001</v>
      </c>
      <c r="BO15" s="9">
        <v>0.14000000000000001</v>
      </c>
      <c r="BP15" s="9">
        <v>1.36</v>
      </c>
      <c r="BQ15" s="9">
        <v>0.76</v>
      </c>
      <c r="BR15" s="9">
        <v>0.6</v>
      </c>
      <c r="BS15" s="9">
        <v>26</v>
      </c>
      <c r="BT15" s="9">
        <v>26</v>
      </c>
      <c r="BU15" s="9">
        <v>94.557000000000002</v>
      </c>
      <c r="BV15" s="9">
        <v>1.044</v>
      </c>
      <c r="BW15" s="9">
        <v>0.34699999999999998</v>
      </c>
      <c r="BX15" s="9">
        <v>0.69699999999999995</v>
      </c>
      <c r="BY15" s="9">
        <v>0</v>
      </c>
      <c r="BZ15" s="9">
        <v>0</v>
      </c>
      <c r="CA15" s="9">
        <v>0</v>
      </c>
      <c r="CB15" s="9">
        <v>0.26200000000000001</v>
      </c>
      <c r="CC15" s="9">
        <v>0</v>
      </c>
      <c r="CD15" s="9">
        <v>0.26200000000000001</v>
      </c>
      <c r="CE15" s="9">
        <v>0.16600000000000001</v>
      </c>
      <c r="CF15" s="9">
        <v>0</v>
      </c>
      <c r="CG15" s="9">
        <v>0.16600000000000001</v>
      </c>
      <c r="CH15" s="9">
        <v>0.61599999999999999</v>
      </c>
      <c r="CI15" s="9">
        <v>0.34699999999999998</v>
      </c>
      <c r="CJ15" s="9">
        <v>0.26900000000000002</v>
      </c>
      <c r="CK15" s="9">
        <v>100.214</v>
      </c>
      <c r="CL15" s="9">
        <v>125.76900000000001</v>
      </c>
      <c r="CM15" s="9">
        <v>21.388000000000002</v>
      </c>
      <c r="CN15" s="9">
        <v>0.23200000000000001</v>
      </c>
      <c r="CO15" s="9">
        <v>0</v>
      </c>
      <c r="CP15" s="9">
        <v>0.23200000000000001</v>
      </c>
      <c r="CQ15" s="9">
        <v>0.13500000000000001</v>
      </c>
      <c r="CR15" s="9">
        <v>0</v>
      </c>
      <c r="CS15" s="9">
        <v>0.13500000000000001</v>
      </c>
      <c r="CT15" s="9">
        <v>9.7000000000000003E-2</v>
      </c>
      <c r="CU15" s="9">
        <v>0</v>
      </c>
      <c r="CV15" s="9">
        <v>9.7000000000000003E-2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2.8330000000000002</v>
      </c>
      <c r="DD15" s="9">
        <v>0</v>
      </c>
      <c r="DE15" s="9">
        <v>2.8330000000000002</v>
      </c>
      <c r="DF15" s="9">
        <v>22.948</v>
      </c>
      <c r="DG15" s="9">
        <v>8.1300000000000008</v>
      </c>
      <c r="DH15" s="9">
        <v>14.819000000000001</v>
      </c>
      <c r="DI15" s="9">
        <v>1.722</v>
      </c>
      <c r="DJ15" s="9">
        <v>1.0609999999999999</v>
      </c>
      <c r="DK15" s="9">
        <v>0.66100000000000003</v>
      </c>
      <c r="DL15" s="9">
        <v>3.3069999999999999</v>
      </c>
      <c r="DM15" s="9">
        <v>0.81499999999999995</v>
      </c>
      <c r="DN15" s="9">
        <v>2.492</v>
      </c>
      <c r="DO15" s="9">
        <v>5.6879999999999997</v>
      </c>
      <c r="DP15" s="9">
        <v>1.8859999999999999</v>
      </c>
      <c r="DQ15" s="9">
        <v>3.8010000000000002</v>
      </c>
      <c r="DR15" s="9">
        <v>12.231999999999999</v>
      </c>
      <c r="DS15" s="9">
        <v>4.367</v>
      </c>
      <c r="DT15" s="9">
        <v>7.8650000000000002</v>
      </c>
      <c r="DU15" s="9">
        <v>52</v>
      </c>
      <c r="DV15" s="9">
        <v>52</v>
      </c>
      <c r="DW15" s="9">
        <v>52</v>
      </c>
      <c r="DX15" s="9">
        <v>8.4009999999999998</v>
      </c>
      <c r="DY15" s="9">
        <v>2.0510000000000002</v>
      </c>
      <c r="DZ15" s="9">
        <v>6.35</v>
      </c>
      <c r="EA15" s="9">
        <v>0.29199999999999998</v>
      </c>
      <c r="EB15" s="9">
        <v>0.29199999999999998</v>
      </c>
      <c r="EC15" s="9">
        <v>0</v>
      </c>
      <c r="ED15" s="9">
        <v>0.75600000000000001</v>
      </c>
      <c r="EE15" s="9">
        <v>7.8E-2</v>
      </c>
      <c r="EF15" s="9">
        <v>0.67800000000000005</v>
      </c>
      <c r="EG15" s="9">
        <v>1.899</v>
      </c>
      <c r="EH15" s="9">
        <v>0.77400000000000002</v>
      </c>
      <c r="EI15" s="9">
        <v>1.1240000000000001</v>
      </c>
      <c r="EJ15" s="9">
        <v>5.4539999999999997</v>
      </c>
      <c r="EK15" s="9">
        <v>0.90700000000000003</v>
      </c>
      <c r="EL15" s="9">
        <v>4.548</v>
      </c>
      <c r="EM15" s="9">
        <v>102.7</v>
      </c>
      <c r="EN15" s="9">
        <v>38.497999999999998</v>
      </c>
      <c r="EO15" s="9">
        <v>104</v>
      </c>
      <c r="EP15" s="9">
        <v>14.547000000000001</v>
      </c>
      <c r="EQ15" s="9">
        <v>6.0789999999999997</v>
      </c>
      <c r="ER15" s="9">
        <v>8.468</v>
      </c>
      <c r="ES15" s="9">
        <v>1.43</v>
      </c>
      <c r="ET15" s="9">
        <v>0.76900000000000002</v>
      </c>
      <c r="EU15" s="9">
        <v>0.66100000000000003</v>
      </c>
      <c r="EV15" s="9">
        <v>2.5510000000000002</v>
      </c>
      <c r="EW15" s="9">
        <v>0.73699999999999999</v>
      </c>
      <c r="EX15" s="9">
        <v>1.8140000000000001</v>
      </c>
      <c r="EY15" s="9">
        <v>3.7890000000000001</v>
      </c>
      <c r="EZ15" s="9">
        <v>1.1120000000000001</v>
      </c>
      <c r="FA15" s="9">
        <v>2.677</v>
      </c>
      <c r="FB15" s="9">
        <v>6.7779999999999996</v>
      </c>
      <c r="FC15" s="9">
        <v>3.46</v>
      </c>
      <c r="FD15" s="9">
        <v>3.3170000000000002</v>
      </c>
      <c r="FE15" s="9">
        <v>38.603000000000002</v>
      </c>
      <c r="FF15" s="9">
        <v>52</v>
      </c>
      <c r="FG15" s="9">
        <v>26</v>
      </c>
      <c r="FH15" s="9">
        <v>2.7170000000000001</v>
      </c>
      <c r="FI15" s="9">
        <v>1.163</v>
      </c>
      <c r="FJ15" s="9">
        <v>1.554</v>
      </c>
      <c r="FK15" s="9">
        <v>0.11700000000000001</v>
      </c>
      <c r="FL15" s="9">
        <v>0</v>
      </c>
      <c r="FM15" s="9">
        <v>0.11700000000000001</v>
      </c>
      <c r="FN15" s="9">
        <v>0.28399999999999997</v>
      </c>
      <c r="FO15" s="9">
        <v>0.128</v>
      </c>
      <c r="FP15" s="9">
        <v>0.156</v>
      </c>
      <c r="FQ15" s="9">
        <v>0.49099999999999999</v>
      </c>
      <c r="FR15" s="9">
        <v>0.23599999999999999</v>
      </c>
      <c r="FS15" s="9">
        <v>0.255</v>
      </c>
      <c r="FT15" s="9">
        <v>1.825</v>
      </c>
      <c r="FU15" s="9">
        <v>0.79900000000000004</v>
      </c>
      <c r="FV15" s="9">
        <v>1.026</v>
      </c>
      <c r="FW15" s="9">
        <v>156</v>
      </c>
      <c r="FX15" s="9">
        <v>160.72200000000001</v>
      </c>
      <c r="FY15" s="9">
        <v>133.29</v>
      </c>
      <c r="FZ15" s="9">
        <v>12.856</v>
      </c>
      <c r="GA15" s="9">
        <v>4.0369999999999999</v>
      </c>
      <c r="GB15" s="9">
        <v>8.8190000000000008</v>
      </c>
      <c r="GC15" s="9">
        <v>0.41699999999999998</v>
      </c>
      <c r="GD15" s="9">
        <v>0.34499999999999997</v>
      </c>
      <c r="GE15" s="9">
        <v>7.1999999999999995E-2</v>
      </c>
      <c r="GF15" s="9">
        <v>1.9039999999999999</v>
      </c>
      <c r="GG15" s="9">
        <v>0.20799999999999999</v>
      </c>
      <c r="GH15" s="9">
        <v>1.696</v>
      </c>
      <c r="GI15" s="9">
        <v>3.1309999999999998</v>
      </c>
      <c r="GJ15" s="9">
        <v>0.78900000000000003</v>
      </c>
      <c r="GK15" s="9">
        <v>2.3420000000000001</v>
      </c>
      <c r="GL15" s="9">
        <v>7.4039999999999999</v>
      </c>
      <c r="GM15" s="9">
        <v>2.6960000000000002</v>
      </c>
      <c r="GN15" s="9">
        <v>4.7089999999999996</v>
      </c>
      <c r="GO15" s="9">
        <v>52</v>
      </c>
      <c r="GP15" s="9">
        <v>103.602</v>
      </c>
      <c r="GQ15" s="9">
        <v>52</v>
      </c>
      <c r="GR15" s="9">
        <v>12.808999999999999</v>
      </c>
      <c r="GS15" s="9">
        <v>5.2560000000000002</v>
      </c>
      <c r="GT15" s="9">
        <v>7.5529999999999999</v>
      </c>
      <c r="GU15" s="9">
        <v>1.4219999999999999</v>
      </c>
      <c r="GV15" s="9">
        <v>0.71599999999999997</v>
      </c>
      <c r="GW15" s="9">
        <v>0.70599999999999996</v>
      </c>
      <c r="GX15" s="9">
        <v>1.6870000000000001</v>
      </c>
      <c r="GY15" s="9">
        <v>0.73499999999999999</v>
      </c>
      <c r="GZ15" s="9">
        <v>0.95199999999999996</v>
      </c>
      <c r="HA15" s="9">
        <v>3.0470000000000002</v>
      </c>
      <c r="HB15" s="9">
        <v>1.3340000000000001</v>
      </c>
      <c r="HC15" s="9">
        <v>1.714</v>
      </c>
      <c r="HD15" s="9">
        <v>6.6529999999999996</v>
      </c>
      <c r="HE15" s="9">
        <v>2.4710000000000001</v>
      </c>
      <c r="HF15" s="9">
        <v>4.1820000000000004</v>
      </c>
      <c r="HG15" s="9">
        <v>52</v>
      </c>
      <c r="HH15" s="9">
        <v>43.293999999999997</v>
      </c>
      <c r="HI15" s="9">
        <v>54.515999999999998</v>
      </c>
      <c r="HJ15" s="9">
        <v>8.7379999999999995</v>
      </c>
      <c r="HK15" s="9">
        <v>3.0539999999999998</v>
      </c>
      <c r="HL15" s="9">
        <v>5.6829999999999998</v>
      </c>
      <c r="HM15" s="9">
        <v>0.28499999999999998</v>
      </c>
      <c r="HN15" s="9">
        <v>0.21299999999999999</v>
      </c>
      <c r="HO15" s="9">
        <v>7.1999999999999995E-2</v>
      </c>
      <c r="HP15" s="9">
        <v>1.161</v>
      </c>
      <c r="HQ15" s="9">
        <v>0</v>
      </c>
      <c r="HR15" s="9">
        <v>1.161</v>
      </c>
      <c r="HS15" s="9">
        <v>1.9379999999999999</v>
      </c>
      <c r="HT15" s="9">
        <v>0.30499999999999999</v>
      </c>
      <c r="HU15" s="9">
        <v>1.6319999999999999</v>
      </c>
      <c r="HV15" s="9">
        <v>5.3540000000000001</v>
      </c>
      <c r="HW15" s="9">
        <v>2.536</v>
      </c>
      <c r="HX15" s="9">
        <v>2.8180000000000001</v>
      </c>
      <c r="HY15" s="9">
        <v>60.646999999999998</v>
      </c>
      <c r="HZ15" s="9">
        <v>104</v>
      </c>
      <c r="IA15" s="9">
        <v>45.061999999999998</v>
      </c>
      <c r="IB15" s="9">
        <v>4.1189999999999998</v>
      </c>
      <c r="IC15" s="9">
        <v>0.98299999999999998</v>
      </c>
      <c r="ID15" s="9">
        <v>3.1360000000000001</v>
      </c>
      <c r="IE15" s="9">
        <v>0.13200000000000001</v>
      </c>
      <c r="IF15" s="9">
        <v>0.13200000000000001</v>
      </c>
      <c r="IG15" s="9">
        <v>0</v>
      </c>
      <c r="IH15" s="9">
        <v>0.74299999999999999</v>
      </c>
      <c r="II15" s="9">
        <v>0.20799999999999999</v>
      </c>
      <c r="IJ15" s="9">
        <v>0.53500000000000003</v>
      </c>
      <c r="IK15" s="9">
        <v>1.1930000000000001</v>
      </c>
      <c r="IL15" s="9">
        <v>0.48299999999999998</v>
      </c>
      <c r="IM15" s="9">
        <v>0.71</v>
      </c>
      <c r="IN15" s="9">
        <v>2.0499999999999998</v>
      </c>
      <c r="IO15" s="9">
        <v>0.16</v>
      </c>
      <c r="IP15" s="9">
        <v>1.891</v>
      </c>
      <c r="IQ15" s="9">
        <v>41.889000000000003</v>
      </c>
    </row>
    <row r="16" spans="1:251">
      <c r="A16" s="10">
        <v>43862</v>
      </c>
      <c r="B16" s="9">
        <v>5.2649999999999997</v>
      </c>
      <c r="C16" s="9">
        <v>2.9609999999999999</v>
      </c>
      <c r="D16" s="9">
        <v>2.3039999999999998</v>
      </c>
      <c r="E16" s="9">
        <v>0.14799999999999999</v>
      </c>
      <c r="F16" s="9">
        <v>0</v>
      </c>
      <c r="G16" s="9">
        <v>0.14799999999999999</v>
      </c>
      <c r="H16" s="9">
        <v>1.02</v>
      </c>
      <c r="I16" s="9">
        <v>0.42299999999999999</v>
      </c>
      <c r="J16" s="9">
        <v>0.59799999999999998</v>
      </c>
      <c r="K16" s="9">
        <v>2.125</v>
      </c>
      <c r="L16" s="9">
        <v>1.139</v>
      </c>
      <c r="M16" s="9">
        <v>0.98699999999999999</v>
      </c>
      <c r="N16" s="9">
        <v>1.972</v>
      </c>
      <c r="O16" s="9">
        <v>1.4</v>
      </c>
      <c r="P16" s="9">
        <v>0.57199999999999995</v>
      </c>
      <c r="Q16" s="9">
        <v>42.338999999999999</v>
      </c>
      <c r="R16" s="9">
        <v>48.244</v>
      </c>
      <c r="S16" s="9">
        <v>24.640999999999998</v>
      </c>
      <c r="T16" s="9">
        <v>0.629</v>
      </c>
      <c r="U16" s="9">
        <v>0.35</v>
      </c>
      <c r="V16" s="9">
        <v>0.27800000000000002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0.49399999999999999</v>
      </c>
      <c r="AD16" s="9">
        <v>0.35</v>
      </c>
      <c r="AE16" s="9">
        <v>0.14299999999999999</v>
      </c>
      <c r="AF16" s="9">
        <v>0.13500000000000001</v>
      </c>
      <c r="AG16" s="9">
        <v>0</v>
      </c>
      <c r="AH16" s="9">
        <v>0.13500000000000001</v>
      </c>
      <c r="AI16" s="9">
        <v>26.45</v>
      </c>
      <c r="AJ16" s="9">
        <v>24.574999999999999</v>
      </c>
      <c r="AK16" s="9">
        <v>63.875999999999998</v>
      </c>
      <c r="AL16" s="9">
        <v>5.8479999999999999</v>
      </c>
      <c r="AM16" s="9">
        <v>2.6139999999999999</v>
      </c>
      <c r="AN16" s="9">
        <v>3.234</v>
      </c>
      <c r="AO16" s="9">
        <v>0.36299999999999999</v>
      </c>
      <c r="AP16" s="9">
        <v>0.21299999999999999</v>
      </c>
      <c r="AQ16" s="9">
        <v>0.15</v>
      </c>
      <c r="AR16" s="9">
        <v>1.27</v>
      </c>
      <c r="AS16" s="9">
        <v>0.66800000000000004</v>
      </c>
      <c r="AT16" s="9">
        <v>0.60199999999999998</v>
      </c>
      <c r="AU16" s="9">
        <v>0.68400000000000005</v>
      </c>
      <c r="AV16" s="9">
        <v>0.26500000000000001</v>
      </c>
      <c r="AW16" s="9">
        <v>0.42</v>
      </c>
      <c r="AX16" s="9">
        <v>3.5310000000000001</v>
      </c>
      <c r="AY16" s="9">
        <v>1.4690000000000001</v>
      </c>
      <c r="AZ16" s="9">
        <v>2.0630000000000002</v>
      </c>
      <c r="BA16" s="9">
        <v>52</v>
      </c>
      <c r="BB16" s="9">
        <v>52</v>
      </c>
      <c r="BC16" s="9">
        <v>52</v>
      </c>
      <c r="BD16" s="9">
        <v>3.4710000000000001</v>
      </c>
      <c r="BE16" s="9">
        <v>1.649</v>
      </c>
      <c r="BF16" s="9">
        <v>1.821</v>
      </c>
      <c r="BG16" s="9">
        <v>0.15</v>
      </c>
      <c r="BH16" s="9">
        <v>0</v>
      </c>
      <c r="BI16" s="9">
        <v>0.15</v>
      </c>
      <c r="BJ16" s="9">
        <v>0.33800000000000002</v>
      </c>
      <c r="BK16" s="9">
        <v>0.20100000000000001</v>
      </c>
      <c r="BL16" s="9">
        <v>0.13700000000000001</v>
      </c>
      <c r="BM16" s="9">
        <v>0.40899999999999997</v>
      </c>
      <c r="BN16" s="9">
        <v>0.26500000000000001</v>
      </c>
      <c r="BO16" s="9">
        <v>0.14399999999999999</v>
      </c>
      <c r="BP16" s="9">
        <v>2.5739999999999998</v>
      </c>
      <c r="BQ16" s="9">
        <v>1.1839999999999999</v>
      </c>
      <c r="BR16" s="9">
        <v>1.39</v>
      </c>
      <c r="BS16" s="9">
        <v>104</v>
      </c>
      <c r="BT16" s="9">
        <v>97.906000000000006</v>
      </c>
      <c r="BU16" s="9">
        <v>103.636</v>
      </c>
      <c r="BV16" s="9">
        <v>2.3780000000000001</v>
      </c>
      <c r="BW16" s="9">
        <v>0.96499999999999997</v>
      </c>
      <c r="BX16" s="9">
        <v>1.413</v>
      </c>
      <c r="BY16" s="9">
        <v>0.21299999999999999</v>
      </c>
      <c r="BZ16" s="9">
        <v>0.21299999999999999</v>
      </c>
      <c r="CA16" s="9">
        <v>0</v>
      </c>
      <c r="CB16" s="9">
        <v>0.93200000000000005</v>
      </c>
      <c r="CC16" s="9">
        <v>0.46700000000000003</v>
      </c>
      <c r="CD16" s="9">
        <v>0.46500000000000002</v>
      </c>
      <c r="CE16" s="9">
        <v>0.27500000000000002</v>
      </c>
      <c r="CF16" s="9">
        <v>0</v>
      </c>
      <c r="CG16" s="9">
        <v>0.27500000000000002</v>
      </c>
      <c r="CH16" s="9">
        <v>0.95699999999999996</v>
      </c>
      <c r="CI16" s="9">
        <v>0.28499999999999998</v>
      </c>
      <c r="CJ16" s="9">
        <v>0.67200000000000004</v>
      </c>
      <c r="CK16" s="9">
        <v>22.181999999999999</v>
      </c>
      <c r="CL16" s="9">
        <v>6.04</v>
      </c>
      <c r="CM16" s="9">
        <v>42.866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27.530999999999999</v>
      </c>
      <c r="DG16" s="9">
        <v>10.186</v>
      </c>
      <c r="DH16" s="9">
        <v>17.344999999999999</v>
      </c>
      <c r="DI16" s="9">
        <v>2.5409999999999999</v>
      </c>
      <c r="DJ16" s="9">
        <v>1.351</v>
      </c>
      <c r="DK16" s="9">
        <v>1.1910000000000001</v>
      </c>
      <c r="DL16" s="9">
        <v>5.0529999999999999</v>
      </c>
      <c r="DM16" s="9">
        <v>1.8120000000000001</v>
      </c>
      <c r="DN16" s="9">
        <v>3.2410000000000001</v>
      </c>
      <c r="DO16" s="9">
        <v>6.4909999999999997</v>
      </c>
      <c r="DP16" s="9">
        <v>2.1429999999999998</v>
      </c>
      <c r="DQ16" s="9">
        <v>4.3479999999999999</v>
      </c>
      <c r="DR16" s="9">
        <v>13.445</v>
      </c>
      <c r="DS16" s="9">
        <v>4.8810000000000002</v>
      </c>
      <c r="DT16" s="9">
        <v>8.5640000000000001</v>
      </c>
      <c r="DU16" s="9">
        <v>47</v>
      </c>
      <c r="DV16" s="9">
        <v>47.177</v>
      </c>
      <c r="DW16" s="9">
        <v>47</v>
      </c>
      <c r="DX16" s="9">
        <v>10.388999999999999</v>
      </c>
      <c r="DY16" s="9">
        <v>2.6720000000000002</v>
      </c>
      <c r="DZ16" s="9">
        <v>7.7169999999999996</v>
      </c>
      <c r="EA16" s="9">
        <v>0.78700000000000003</v>
      </c>
      <c r="EB16" s="9">
        <v>0.32800000000000001</v>
      </c>
      <c r="EC16" s="9">
        <v>0.45900000000000002</v>
      </c>
      <c r="ED16" s="9">
        <v>2.222</v>
      </c>
      <c r="EE16" s="9">
        <v>0.35899999999999999</v>
      </c>
      <c r="EF16" s="9">
        <v>1.863</v>
      </c>
      <c r="EG16" s="9">
        <v>2.4790000000000001</v>
      </c>
      <c r="EH16" s="9">
        <v>0.70499999999999996</v>
      </c>
      <c r="EI16" s="9">
        <v>1.774</v>
      </c>
      <c r="EJ16" s="9">
        <v>4.9009999999999998</v>
      </c>
      <c r="EK16" s="9">
        <v>1.2789999999999999</v>
      </c>
      <c r="EL16" s="9">
        <v>3.621</v>
      </c>
      <c r="EM16" s="9">
        <v>47</v>
      </c>
      <c r="EN16" s="9">
        <v>47.186</v>
      </c>
      <c r="EO16" s="9">
        <v>45.027000000000001</v>
      </c>
      <c r="EP16" s="9">
        <v>17.140999999999998</v>
      </c>
      <c r="EQ16" s="9">
        <v>7.5140000000000002</v>
      </c>
      <c r="ER16" s="9">
        <v>9.6280000000000001</v>
      </c>
      <c r="ES16" s="9">
        <v>1.7549999999999999</v>
      </c>
      <c r="ET16" s="9">
        <v>1.0229999999999999</v>
      </c>
      <c r="EU16" s="9">
        <v>0.73199999999999998</v>
      </c>
      <c r="EV16" s="9">
        <v>2.831</v>
      </c>
      <c r="EW16" s="9">
        <v>1.452</v>
      </c>
      <c r="EX16" s="9">
        <v>1.3779999999999999</v>
      </c>
      <c r="EY16" s="9">
        <v>4.0119999999999996</v>
      </c>
      <c r="EZ16" s="9">
        <v>1.4370000000000001</v>
      </c>
      <c r="FA16" s="9">
        <v>2.5739999999999998</v>
      </c>
      <c r="FB16" s="9">
        <v>8.5449999999999999</v>
      </c>
      <c r="FC16" s="9">
        <v>3.6019999999999999</v>
      </c>
      <c r="FD16" s="9">
        <v>4.9429999999999996</v>
      </c>
      <c r="FE16" s="9">
        <v>49.670999999999999</v>
      </c>
      <c r="FF16" s="9">
        <v>47.582000000000001</v>
      </c>
      <c r="FG16" s="9">
        <v>52</v>
      </c>
      <c r="FH16" s="9">
        <v>2.9089999999999998</v>
      </c>
      <c r="FI16" s="9">
        <v>1.6319999999999999</v>
      </c>
      <c r="FJ16" s="9">
        <v>1.2769999999999999</v>
      </c>
      <c r="FK16" s="9">
        <v>0.60299999999999998</v>
      </c>
      <c r="FL16" s="9">
        <v>0.45900000000000002</v>
      </c>
      <c r="FM16" s="9">
        <v>0.14399999999999999</v>
      </c>
      <c r="FN16" s="9">
        <v>0.14499999999999999</v>
      </c>
      <c r="FO16" s="9">
        <v>0</v>
      </c>
      <c r="FP16" s="9">
        <v>0.14499999999999999</v>
      </c>
      <c r="FQ16" s="9">
        <v>0.83799999999999997</v>
      </c>
      <c r="FR16" s="9">
        <v>0.51100000000000001</v>
      </c>
      <c r="FS16" s="9">
        <v>0.32700000000000001</v>
      </c>
      <c r="FT16" s="9">
        <v>1.3220000000000001</v>
      </c>
      <c r="FU16" s="9">
        <v>0.66200000000000003</v>
      </c>
      <c r="FV16" s="9">
        <v>0.66</v>
      </c>
      <c r="FW16" s="9">
        <v>29.428999999999998</v>
      </c>
      <c r="FX16" s="9">
        <v>28.928000000000001</v>
      </c>
      <c r="FY16" s="9">
        <v>81.037000000000006</v>
      </c>
      <c r="FZ16" s="9">
        <v>15.56</v>
      </c>
      <c r="GA16" s="9">
        <v>6.327</v>
      </c>
      <c r="GB16" s="9">
        <v>9.234</v>
      </c>
      <c r="GC16" s="9">
        <v>1.389</v>
      </c>
      <c r="GD16" s="9">
        <v>0.628</v>
      </c>
      <c r="GE16" s="9">
        <v>0.76100000000000001</v>
      </c>
      <c r="GF16" s="9">
        <v>2.6190000000000002</v>
      </c>
      <c r="GG16" s="9">
        <v>0.91100000000000003</v>
      </c>
      <c r="GH16" s="9">
        <v>1.708</v>
      </c>
      <c r="GI16" s="9">
        <v>4.0590000000000002</v>
      </c>
      <c r="GJ16" s="9">
        <v>1.5660000000000001</v>
      </c>
      <c r="GK16" s="9">
        <v>2.4929999999999999</v>
      </c>
      <c r="GL16" s="9">
        <v>7.4930000000000003</v>
      </c>
      <c r="GM16" s="9">
        <v>3.222</v>
      </c>
      <c r="GN16" s="9">
        <v>4.2709999999999999</v>
      </c>
      <c r="GO16" s="9">
        <v>47</v>
      </c>
      <c r="GP16" s="9">
        <v>51.831000000000003</v>
      </c>
      <c r="GQ16" s="9">
        <v>36.950000000000003</v>
      </c>
      <c r="GR16" s="9">
        <v>14.879</v>
      </c>
      <c r="GS16" s="9">
        <v>5.492</v>
      </c>
      <c r="GT16" s="9">
        <v>9.3879999999999999</v>
      </c>
      <c r="GU16" s="9">
        <v>1.756</v>
      </c>
      <c r="GV16" s="9">
        <v>1.1819999999999999</v>
      </c>
      <c r="GW16" s="9">
        <v>0.57399999999999995</v>
      </c>
      <c r="GX16" s="9">
        <v>2.58</v>
      </c>
      <c r="GY16" s="9">
        <v>0.90100000000000002</v>
      </c>
      <c r="GZ16" s="9">
        <v>1.679</v>
      </c>
      <c r="HA16" s="9">
        <v>3.2690000000000001</v>
      </c>
      <c r="HB16" s="9">
        <v>1.087</v>
      </c>
      <c r="HC16" s="9">
        <v>2.1819999999999999</v>
      </c>
      <c r="HD16" s="9">
        <v>7.274</v>
      </c>
      <c r="HE16" s="9">
        <v>2.3210000000000002</v>
      </c>
      <c r="HF16" s="9">
        <v>4.9530000000000003</v>
      </c>
      <c r="HG16" s="9">
        <v>47.493000000000002</v>
      </c>
      <c r="HH16" s="9">
        <v>35.948</v>
      </c>
      <c r="HI16" s="9">
        <v>52</v>
      </c>
      <c r="HJ16" s="9">
        <v>10.211</v>
      </c>
      <c r="HK16" s="9">
        <v>3.8530000000000002</v>
      </c>
      <c r="HL16" s="9">
        <v>6.3579999999999997</v>
      </c>
      <c r="HM16" s="9">
        <v>1.1499999999999999</v>
      </c>
      <c r="HN16" s="9">
        <v>0.53100000000000003</v>
      </c>
      <c r="HO16" s="9">
        <v>0.61799999999999999</v>
      </c>
      <c r="HP16" s="9">
        <v>1.7929999999999999</v>
      </c>
      <c r="HQ16" s="9">
        <v>0.38800000000000001</v>
      </c>
      <c r="HR16" s="9">
        <v>1.405</v>
      </c>
      <c r="HS16" s="9">
        <v>2.4340000000000002</v>
      </c>
      <c r="HT16" s="9">
        <v>0.96799999999999997</v>
      </c>
      <c r="HU16" s="9">
        <v>1.4650000000000001</v>
      </c>
      <c r="HV16" s="9">
        <v>4.835</v>
      </c>
      <c r="HW16" s="9">
        <v>1.9650000000000001</v>
      </c>
      <c r="HX16" s="9">
        <v>2.87</v>
      </c>
      <c r="HY16" s="9">
        <v>44.506999999999998</v>
      </c>
      <c r="HZ16" s="9">
        <v>51.076000000000001</v>
      </c>
      <c r="IA16" s="9">
        <v>33.122999999999998</v>
      </c>
      <c r="IB16" s="9">
        <v>5.3490000000000002</v>
      </c>
      <c r="IC16" s="9">
        <v>2.4740000000000002</v>
      </c>
      <c r="ID16" s="9">
        <v>2.875</v>
      </c>
      <c r="IE16" s="9">
        <v>0.24</v>
      </c>
      <c r="IF16" s="9">
        <v>9.7000000000000003E-2</v>
      </c>
      <c r="IG16" s="9">
        <v>0.14299999999999999</v>
      </c>
      <c r="IH16" s="9">
        <v>0.82599999999999996</v>
      </c>
      <c r="II16" s="9">
        <v>0.52300000000000002</v>
      </c>
      <c r="IJ16" s="9">
        <v>0.30299999999999999</v>
      </c>
      <c r="IK16" s="9">
        <v>1.6259999999999999</v>
      </c>
      <c r="IL16" s="9">
        <v>0.59799999999999998</v>
      </c>
      <c r="IM16" s="9">
        <v>1.028</v>
      </c>
      <c r="IN16" s="9">
        <v>2.6579999999999999</v>
      </c>
      <c r="IO16" s="9">
        <v>1.2569999999999999</v>
      </c>
      <c r="IP16" s="9">
        <v>1.4019999999999999</v>
      </c>
      <c r="IQ16" s="9">
        <v>48.731000000000002</v>
      </c>
    </row>
    <row r="17" spans="1:251">
      <c r="A17" s="10">
        <v>44228</v>
      </c>
      <c r="B17" s="9">
        <v>3.976</v>
      </c>
      <c r="C17" s="9">
        <v>2.83</v>
      </c>
      <c r="D17" s="9">
        <v>1.1459999999999999</v>
      </c>
      <c r="E17" s="9">
        <v>0</v>
      </c>
      <c r="F17" s="9">
        <v>0</v>
      </c>
      <c r="G17" s="9">
        <v>0</v>
      </c>
      <c r="H17" s="9">
        <v>0.65200000000000002</v>
      </c>
      <c r="I17" s="9">
        <v>0.245</v>
      </c>
      <c r="J17" s="9">
        <v>0.40699999999999997</v>
      </c>
      <c r="K17" s="9">
        <v>0.84799999999999998</v>
      </c>
      <c r="L17" s="9">
        <v>0.51300000000000001</v>
      </c>
      <c r="M17" s="9">
        <v>0.33500000000000002</v>
      </c>
      <c r="N17" s="9">
        <v>2.4750000000000001</v>
      </c>
      <c r="O17" s="9">
        <v>2.0720000000000001</v>
      </c>
      <c r="P17" s="9">
        <v>0.40400000000000003</v>
      </c>
      <c r="Q17" s="9">
        <v>52</v>
      </c>
      <c r="R17" s="9">
        <v>52</v>
      </c>
      <c r="S17" s="9">
        <v>13</v>
      </c>
      <c r="T17" s="9">
        <v>0.85</v>
      </c>
      <c r="U17" s="9">
        <v>0.57799999999999996</v>
      </c>
      <c r="V17" s="9">
        <v>0.27200000000000002</v>
      </c>
      <c r="W17" s="9">
        <v>0.11899999999999999</v>
      </c>
      <c r="X17" s="9">
        <v>0.11899999999999999</v>
      </c>
      <c r="Y17" s="9">
        <v>0</v>
      </c>
      <c r="Z17" s="9">
        <v>0</v>
      </c>
      <c r="AA17" s="9">
        <v>0</v>
      </c>
      <c r="AB17" s="9">
        <v>0</v>
      </c>
      <c r="AC17" s="9">
        <v>0.45900000000000002</v>
      </c>
      <c r="AD17" s="9">
        <v>0.45900000000000002</v>
      </c>
      <c r="AE17" s="9">
        <v>0</v>
      </c>
      <c r="AF17" s="9">
        <v>0.27200000000000002</v>
      </c>
      <c r="AG17" s="9">
        <v>0</v>
      </c>
      <c r="AH17" s="9">
        <v>0.27200000000000002</v>
      </c>
      <c r="AI17" s="9">
        <v>44.453000000000003</v>
      </c>
      <c r="AJ17" s="9">
        <v>31.71</v>
      </c>
      <c r="AK17" s="9">
        <v>88.054000000000002</v>
      </c>
      <c r="AL17" s="9">
        <v>2.95</v>
      </c>
      <c r="AM17" s="9">
        <v>1.478</v>
      </c>
      <c r="AN17" s="9">
        <v>1.4710000000000001</v>
      </c>
      <c r="AO17" s="9">
        <v>0.40799999999999997</v>
      </c>
      <c r="AP17" s="9">
        <v>0.18</v>
      </c>
      <c r="AQ17" s="9">
        <v>0.22700000000000001</v>
      </c>
      <c r="AR17" s="9">
        <v>0.623</v>
      </c>
      <c r="AS17" s="9">
        <v>0</v>
      </c>
      <c r="AT17" s="9">
        <v>0.623</v>
      </c>
      <c r="AU17" s="9">
        <v>0.79400000000000004</v>
      </c>
      <c r="AV17" s="9">
        <v>0.63100000000000001</v>
      </c>
      <c r="AW17" s="9">
        <v>0.16300000000000001</v>
      </c>
      <c r="AX17" s="9">
        <v>1.125</v>
      </c>
      <c r="AY17" s="9">
        <v>0.66700000000000004</v>
      </c>
      <c r="AZ17" s="9">
        <v>0.45800000000000002</v>
      </c>
      <c r="BA17" s="9">
        <v>37.189</v>
      </c>
      <c r="BB17" s="9">
        <v>49.834000000000003</v>
      </c>
      <c r="BC17" s="9">
        <v>8</v>
      </c>
      <c r="BD17" s="9">
        <v>1.0900000000000001</v>
      </c>
      <c r="BE17" s="9">
        <v>0.52300000000000002</v>
      </c>
      <c r="BF17" s="9">
        <v>0.56699999999999995</v>
      </c>
      <c r="BG17" s="9">
        <v>0.13900000000000001</v>
      </c>
      <c r="BH17" s="9">
        <v>0</v>
      </c>
      <c r="BI17" s="9">
        <v>0.13900000000000001</v>
      </c>
      <c r="BJ17" s="9">
        <v>0.28799999999999998</v>
      </c>
      <c r="BK17" s="9">
        <v>0</v>
      </c>
      <c r="BL17" s="9">
        <v>0.28799999999999998</v>
      </c>
      <c r="BM17" s="9">
        <v>0.28299999999999997</v>
      </c>
      <c r="BN17" s="9">
        <v>0.28299999999999997</v>
      </c>
      <c r="BO17" s="9">
        <v>0</v>
      </c>
      <c r="BP17" s="9">
        <v>0.379</v>
      </c>
      <c r="BQ17" s="9">
        <v>0.24</v>
      </c>
      <c r="BR17" s="9">
        <v>0.13900000000000001</v>
      </c>
      <c r="BS17" s="9">
        <v>19.614000000000001</v>
      </c>
      <c r="BT17" s="9">
        <v>41.314</v>
      </c>
      <c r="BU17" s="9">
        <v>5.5140000000000002</v>
      </c>
      <c r="BV17" s="9">
        <v>1.86</v>
      </c>
      <c r="BW17" s="9">
        <v>0.95499999999999996</v>
      </c>
      <c r="BX17" s="9">
        <v>0.90500000000000003</v>
      </c>
      <c r="BY17" s="9">
        <v>0.26800000000000002</v>
      </c>
      <c r="BZ17" s="9">
        <v>0.18</v>
      </c>
      <c r="CA17" s="9">
        <v>8.7999999999999995E-2</v>
      </c>
      <c r="CB17" s="9">
        <v>0.33500000000000002</v>
      </c>
      <c r="CC17" s="9">
        <v>0</v>
      </c>
      <c r="CD17" s="9">
        <v>0.33500000000000002</v>
      </c>
      <c r="CE17" s="9">
        <v>0.51100000000000001</v>
      </c>
      <c r="CF17" s="9">
        <v>0.34799999999999998</v>
      </c>
      <c r="CG17" s="9">
        <v>0.16300000000000001</v>
      </c>
      <c r="CH17" s="9">
        <v>0.746</v>
      </c>
      <c r="CI17" s="9">
        <v>0.42699999999999999</v>
      </c>
      <c r="CJ17" s="9">
        <v>0.31900000000000001</v>
      </c>
      <c r="CK17" s="9">
        <v>44.314</v>
      </c>
      <c r="CL17" s="9">
        <v>56.371000000000002</v>
      </c>
      <c r="CM17" s="9">
        <v>14.169</v>
      </c>
      <c r="CN17" s="9">
        <v>0.13300000000000001</v>
      </c>
      <c r="CO17" s="9">
        <v>0</v>
      </c>
      <c r="CP17" s="9">
        <v>0.13300000000000001</v>
      </c>
      <c r="CQ17" s="9">
        <v>0.13300000000000001</v>
      </c>
      <c r="CR17" s="9">
        <v>0</v>
      </c>
      <c r="CS17" s="9">
        <v>0.13300000000000001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20.864000000000001</v>
      </c>
      <c r="DG17" s="9">
        <v>9.07</v>
      </c>
      <c r="DH17" s="9">
        <v>11.795</v>
      </c>
      <c r="DI17" s="9">
        <v>1.843</v>
      </c>
      <c r="DJ17" s="9">
        <v>0.68899999999999995</v>
      </c>
      <c r="DK17" s="9">
        <v>1.1539999999999999</v>
      </c>
      <c r="DL17" s="9">
        <v>2.915</v>
      </c>
      <c r="DM17" s="9">
        <v>0.90200000000000002</v>
      </c>
      <c r="DN17" s="9">
        <v>2.0139999999999998</v>
      </c>
      <c r="DO17" s="9">
        <v>5.1589999999999998</v>
      </c>
      <c r="DP17" s="9">
        <v>2.4460000000000002</v>
      </c>
      <c r="DQ17" s="9">
        <v>2.7130000000000001</v>
      </c>
      <c r="DR17" s="9">
        <v>10.946</v>
      </c>
      <c r="DS17" s="9">
        <v>5.032</v>
      </c>
      <c r="DT17" s="9">
        <v>5.9139999999999997</v>
      </c>
      <c r="DU17" s="9">
        <v>52</v>
      </c>
      <c r="DV17" s="9">
        <v>52</v>
      </c>
      <c r="DW17" s="9">
        <v>50.472000000000001</v>
      </c>
      <c r="DX17" s="9">
        <v>6.4390000000000001</v>
      </c>
      <c r="DY17" s="9">
        <v>2.427</v>
      </c>
      <c r="DZ17" s="9">
        <v>4.0129999999999999</v>
      </c>
      <c r="EA17" s="9">
        <v>0.84</v>
      </c>
      <c r="EB17" s="9">
        <v>0.13900000000000001</v>
      </c>
      <c r="EC17" s="9">
        <v>0.7</v>
      </c>
      <c r="ED17" s="9">
        <v>0.625</v>
      </c>
      <c r="EE17" s="9">
        <v>0</v>
      </c>
      <c r="EF17" s="9">
        <v>0.625</v>
      </c>
      <c r="EG17" s="9">
        <v>0.63700000000000001</v>
      </c>
      <c r="EH17" s="9">
        <v>0.34799999999999998</v>
      </c>
      <c r="EI17" s="9">
        <v>0.28899999999999998</v>
      </c>
      <c r="EJ17" s="9">
        <v>4.3380000000000001</v>
      </c>
      <c r="EK17" s="9">
        <v>1.94</v>
      </c>
      <c r="EL17" s="9">
        <v>2.3980000000000001</v>
      </c>
      <c r="EM17" s="9">
        <v>52</v>
      </c>
      <c r="EN17" s="9">
        <v>104</v>
      </c>
      <c r="EO17" s="9">
        <v>52</v>
      </c>
      <c r="EP17" s="9">
        <v>14.425000000000001</v>
      </c>
      <c r="EQ17" s="9">
        <v>6.6429999999999998</v>
      </c>
      <c r="ER17" s="9">
        <v>7.782</v>
      </c>
      <c r="ES17" s="9">
        <v>1.004</v>
      </c>
      <c r="ET17" s="9">
        <v>0.55000000000000004</v>
      </c>
      <c r="EU17" s="9">
        <v>0.45400000000000001</v>
      </c>
      <c r="EV17" s="9">
        <v>2.29</v>
      </c>
      <c r="EW17" s="9">
        <v>0.90200000000000002</v>
      </c>
      <c r="EX17" s="9">
        <v>1.389</v>
      </c>
      <c r="EY17" s="9">
        <v>4.5220000000000002</v>
      </c>
      <c r="EZ17" s="9">
        <v>2.0979999999999999</v>
      </c>
      <c r="FA17" s="9">
        <v>2.4239999999999999</v>
      </c>
      <c r="FB17" s="9">
        <v>6.609</v>
      </c>
      <c r="FC17" s="9">
        <v>3.093</v>
      </c>
      <c r="FD17" s="9">
        <v>3.516</v>
      </c>
      <c r="FE17" s="9">
        <v>43.296999999999997</v>
      </c>
      <c r="FF17" s="9">
        <v>46.354999999999997</v>
      </c>
      <c r="FG17" s="9">
        <v>40.140999999999998</v>
      </c>
      <c r="FH17" s="9">
        <v>3.01</v>
      </c>
      <c r="FI17" s="9">
        <v>1.389</v>
      </c>
      <c r="FJ17" s="9">
        <v>1.621</v>
      </c>
      <c r="FK17" s="9">
        <v>0.17199999999999999</v>
      </c>
      <c r="FL17" s="9">
        <v>0</v>
      </c>
      <c r="FM17" s="9">
        <v>0.17199999999999999</v>
      </c>
      <c r="FN17" s="9">
        <v>0.42599999999999999</v>
      </c>
      <c r="FO17" s="9">
        <v>0</v>
      </c>
      <c r="FP17" s="9">
        <v>0.42599999999999999</v>
      </c>
      <c r="FQ17" s="9">
        <v>0.74</v>
      </c>
      <c r="FR17" s="9">
        <v>0.74</v>
      </c>
      <c r="FS17" s="9">
        <v>0</v>
      </c>
      <c r="FT17" s="9">
        <v>1.6719999999999999</v>
      </c>
      <c r="FU17" s="9">
        <v>0.64900000000000002</v>
      </c>
      <c r="FV17" s="9">
        <v>1.0229999999999999</v>
      </c>
      <c r="FW17" s="9">
        <v>52</v>
      </c>
      <c r="FX17" s="9">
        <v>48.094999999999999</v>
      </c>
      <c r="FY17" s="9">
        <v>52</v>
      </c>
      <c r="FZ17" s="9">
        <v>10.387</v>
      </c>
      <c r="GA17" s="9">
        <v>3.0670000000000002</v>
      </c>
      <c r="GB17" s="9">
        <v>7.32</v>
      </c>
      <c r="GC17" s="9">
        <v>1.155</v>
      </c>
      <c r="GD17" s="9">
        <v>0.251</v>
      </c>
      <c r="GE17" s="9">
        <v>0.90300000000000002</v>
      </c>
      <c r="GF17" s="9">
        <v>1.341</v>
      </c>
      <c r="GG17" s="9">
        <v>0.57199999999999995</v>
      </c>
      <c r="GH17" s="9">
        <v>0.76900000000000002</v>
      </c>
      <c r="GI17" s="9">
        <v>2.165</v>
      </c>
      <c r="GJ17" s="9">
        <v>0.95</v>
      </c>
      <c r="GK17" s="9">
        <v>1.214</v>
      </c>
      <c r="GL17" s="9">
        <v>5.7270000000000003</v>
      </c>
      <c r="GM17" s="9">
        <v>1.2929999999999999</v>
      </c>
      <c r="GN17" s="9">
        <v>4.4340000000000002</v>
      </c>
      <c r="GO17" s="9">
        <v>52</v>
      </c>
      <c r="GP17" s="9">
        <v>43</v>
      </c>
      <c r="GQ17" s="9">
        <v>52</v>
      </c>
      <c r="GR17" s="9">
        <v>13.488</v>
      </c>
      <c r="GS17" s="9">
        <v>7.3920000000000003</v>
      </c>
      <c r="GT17" s="9">
        <v>6.0960000000000001</v>
      </c>
      <c r="GU17" s="9">
        <v>0.86099999999999999</v>
      </c>
      <c r="GV17" s="9">
        <v>0.438</v>
      </c>
      <c r="GW17" s="9">
        <v>0.42299999999999999</v>
      </c>
      <c r="GX17" s="9">
        <v>2.0009999999999999</v>
      </c>
      <c r="GY17" s="9">
        <v>0.33</v>
      </c>
      <c r="GZ17" s="9">
        <v>1.671</v>
      </c>
      <c r="HA17" s="9">
        <v>3.734</v>
      </c>
      <c r="HB17" s="9">
        <v>2.2360000000000002</v>
      </c>
      <c r="HC17" s="9">
        <v>1.498</v>
      </c>
      <c r="HD17" s="9">
        <v>6.8920000000000003</v>
      </c>
      <c r="HE17" s="9">
        <v>4.3879999999999999</v>
      </c>
      <c r="HF17" s="9">
        <v>2.504</v>
      </c>
      <c r="HG17" s="9">
        <v>52</v>
      </c>
      <c r="HH17" s="9">
        <v>52</v>
      </c>
      <c r="HI17" s="9">
        <v>26</v>
      </c>
      <c r="HJ17" s="9">
        <v>6.8970000000000002</v>
      </c>
      <c r="HK17" s="9">
        <v>1.954</v>
      </c>
      <c r="HL17" s="9">
        <v>4.944</v>
      </c>
      <c r="HM17" s="9">
        <v>0.755</v>
      </c>
      <c r="HN17" s="9">
        <v>0.251</v>
      </c>
      <c r="HO17" s="9">
        <v>0.503</v>
      </c>
      <c r="HP17" s="9">
        <v>0.95899999999999996</v>
      </c>
      <c r="HQ17" s="9">
        <v>0.36899999999999999</v>
      </c>
      <c r="HR17" s="9">
        <v>0.59</v>
      </c>
      <c r="HS17" s="9">
        <v>1.482</v>
      </c>
      <c r="HT17" s="9">
        <v>0.66400000000000003</v>
      </c>
      <c r="HU17" s="9">
        <v>0.81699999999999995</v>
      </c>
      <c r="HV17" s="9">
        <v>3.702</v>
      </c>
      <c r="HW17" s="9">
        <v>0.66900000000000004</v>
      </c>
      <c r="HX17" s="9">
        <v>3.0329999999999999</v>
      </c>
      <c r="HY17" s="9">
        <v>52</v>
      </c>
      <c r="HZ17" s="9">
        <v>39.707000000000001</v>
      </c>
      <c r="IA17" s="9">
        <v>52</v>
      </c>
      <c r="IB17" s="9">
        <v>3.4889999999999999</v>
      </c>
      <c r="IC17" s="9">
        <v>1.113</v>
      </c>
      <c r="ID17" s="9">
        <v>2.3769999999999998</v>
      </c>
      <c r="IE17" s="9">
        <v>0.4</v>
      </c>
      <c r="IF17" s="9">
        <v>0</v>
      </c>
      <c r="IG17" s="9">
        <v>0.4</v>
      </c>
      <c r="IH17" s="9">
        <v>0.38200000000000001</v>
      </c>
      <c r="II17" s="9">
        <v>0.20300000000000001</v>
      </c>
      <c r="IJ17" s="9">
        <v>0.17899999999999999</v>
      </c>
      <c r="IK17" s="9">
        <v>0.68300000000000005</v>
      </c>
      <c r="IL17" s="9">
        <v>0.28599999999999998</v>
      </c>
      <c r="IM17" s="9">
        <v>0.39700000000000002</v>
      </c>
      <c r="IN17" s="9">
        <v>2.0249999999999999</v>
      </c>
      <c r="IO17" s="9">
        <v>0.625</v>
      </c>
      <c r="IP17" s="9">
        <v>1.4</v>
      </c>
      <c r="IQ17" s="9">
        <v>52</v>
      </c>
    </row>
    <row r="18" spans="1:251">
      <c r="A18" s="10">
        <v>44593</v>
      </c>
      <c r="B18" s="9">
        <v>2.2120000000000002</v>
      </c>
      <c r="C18" s="9">
        <v>1.2210000000000001</v>
      </c>
      <c r="D18" s="9">
        <v>0.99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0.96899999999999997</v>
      </c>
      <c r="L18" s="9">
        <v>0.78100000000000003</v>
      </c>
      <c r="M18" s="9">
        <v>0.188</v>
      </c>
      <c r="N18" s="9">
        <v>1.2430000000000001</v>
      </c>
      <c r="O18" s="9">
        <v>0.441</v>
      </c>
      <c r="P18" s="9">
        <v>0.80200000000000005</v>
      </c>
      <c r="Q18" s="9">
        <v>52</v>
      </c>
      <c r="R18" s="9">
        <v>38.258000000000003</v>
      </c>
      <c r="S18" s="9">
        <v>149.62899999999999</v>
      </c>
      <c r="T18" s="9">
        <v>0.46800000000000003</v>
      </c>
      <c r="U18" s="9">
        <v>0</v>
      </c>
      <c r="V18" s="9">
        <v>0.46800000000000003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0.46800000000000003</v>
      </c>
      <c r="AG18" s="9">
        <v>0</v>
      </c>
      <c r="AH18" s="9">
        <v>0.46800000000000003</v>
      </c>
      <c r="AI18" s="9">
        <v>92.671999999999997</v>
      </c>
      <c r="AJ18" s="9">
        <v>0</v>
      </c>
      <c r="AK18" s="9">
        <v>92.671999999999997</v>
      </c>
      <c r="AL18" s="9">
        <v>4.8250000000000002</v>
      </c>
      <c r="AM18" s="9">
        <v>2.2589999999999999</v>
      </c>
      <c r="AN18" s="9">
        <v>2.5659999999999998</v>
      </c>
      <c r="AO18" s="9">
        <v>0.51200000000000001</v>
      </c>
      <c r="AP18" s="9">
        <v>0.36399999999999999</v>
      </c>
      <c r="AQ18" s="9">
        <v>0.14799999999999999</v>
      </c>
      <c r="AR18" s="9">
        <v>0.86099999999999999</v>
      </c>
      <c r="AS18" s="9">
        <v>0.48199999999999998</v>
      </c>
      <c r="AT18" s="9">
        <v>0.379</v>
      </c>
      <c r="AU18" s="9">
        <v>1.2749999999999999</v>
      </c>
      <c r="AV18" s="9">
        <v>0.45900000000000002</v>
      </c>
      <c r="AW18" s="9">
        <v>0.81599999999999995</v>
      </c>
      <c r="AX18" s="9">
        <v>2.177</v>
      </c>
      <c r="AY18" s="9">
        <v>0.95399999999999996</v>
      </c>
      <c r="AZ18" s="9">
        <v>1.222</v>
      </c>
      <c r="BA18" s="9">
        <v>26</v>
      </c>
      <c r="BB18" s="9">
        <v>17</v>
      </c>
      <c r="BC18" s="9">
        <v>39.098999999999997</v>
      </c>
      <c r="BD18" s="9">
        <v>3.0739999999999998</v>
      </c>
      <c r="BE18" s="9">
        <v>1.196</v>
      </c>
      <c r="BF18" s="9">
        <v>1.8779999999999999</v>
      </c>
      <c r="BG18" s="9">
        <v>0.22800000000000001</v>
      </c>
      <c r="BH18" s="9">
        <v>0.22800000000000001</v>
      </c>
      <c r="BI18" s="9">
        <v>0</v>
      </c>
      <c r="BJ18" s="9">
        <v>0.215</v>
      </c>
      <c r="BK18" s="9">
        <v>0.215</v>
      </c>
      <c r="BL18" s="9">
        <v>0</v>
      </c>
      <c r="BM18" s="9">
        <v>0.95799999999999996</v>
      </c>
      <c r="BN18" s="9">
        <v>0.14199999999999999</v>
      </c>
      <c r="BO18" s="9">
        <v>0.81599999999999995</v>
      </c>
      <c r="BP18" s="9">
        <v>1.673</v>
      </c>
      <c r="BQ18" s="9">
        <v>0.61099999999999999</v>
      </c>
      <c r="BR18" s="9">
        <v>1.0620000000000001</v>
      </c>
      <c r="BS18" s="9">
        <v>52</v>
      </c>
      <c r="BT18" s="9">
        <v>40.747999999999998</v>
      </c>
      <c r="BU18" s="9">
        <v>114.947</v>
      </c>
      <c r="BV18" s="9">
        <v>1.7509999999999999</v>
      </c>
      <c r="BW18" s="9">
        <v>1.0629999999999999</v>
      </c>
      <c r="BX18" s="9">
        <v>0.68700000000000006</v>
      </c>
      <c r="BY18" s="9">
        <v>0.28399999999999997</v>
      </c>
      <c r="BZ18" s="9">
        <v>0.13600000000000001</v>
      </c>
      <c r="CA18" s="9">
        <v>0.14799999999999999</v>
      </c>
      <c r="CB18" s="9">
        <v>0.64600000000000002</v>
      </c>
      <c r="CC18" s="9">
        <v>0.26700000000000002</v>
      </c>
      <c r="CD18" s="9">
        <v>0.379</v>
      </c>
      <c r="CE18" s="9">
        <v>0.316</v>
      </c>
      <c r="CF18" s="9">
        <v>0.316</v>
      </c>
      <c r="CG18" s="9">
        <v>0</v>
      </c>
      <c r="CH18" s="9">
        <v>0.504</v>
      </c>
      <c r="CI18" s="9">
        <v>0.34399999999999997</v>
      </c>
      <c r="CJ18" s="9">
        <v>0.16</v>
      </c>
      <c r="CK18" s="9">
        <v>9.7479999999999993</v>
      </c>
      <c r="CL18" s="9">
        <v>15.345000000000001</v>
      </c>
      <c r="CM18" s="9">
        <v>6.548</v>
      </c>
      <c r="CN18" s="9">
        <v>0.30299999999999999</v>
      </c>
      <c r="CO18" s="9">
        <v>0</v>
      </c>
      <c r="CP18" s="9">
        <v>0.30299999999999999</v>
      </c>
      <c r="CQ18" s="9">
        <v>0.13400000000000001</v>
      </c>
      <c r="CR18" s="9">
        <v>0</v>
      </c>
      <c r="CS18" s="9">
        <v>0.13400000000000001</v>
      </c>
      <c r="CT18" s="9">
        <v>0.16900000000000001</v>
      </c>
      <c r="CU18" s="9">
        <v>0</v>
      </c>
      <c r="CV18" s="9">
        <v>0.16900000000000001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3.5569999999999999</v>
      </c>
      <c r="DD18" s="9">
        <v>0</v>
      </c>
      <c r="DE18" s="9">
        <v>3.5569999999999999</v>
      </c>
      <c r="DF18" s="9">
        <v>16.783000000000001</v>
      </c>
      <c r="DG18" s="9">
        <v>6.125</v>
      </c>
      <c r="DH18" s="9">
        <v>10.657999999999999</v>
      </c>
      <c r="DI18" s="9">
        <v>1.4139999999999999</v>
      </c>
      <c r="DJ18" s="9">
        <v>0.99199999999999999</v>
      </c>
      <c r="DK18" s="9">
        <v>0.42199999999999999</v>
      </c>
      <c r="DL18" s="9">
        <v>2.4159999999999999</v>
      </c>
      <c r="DM18" s="9">
        <v>0.70799999999999996</v>
      </c>
      <c r="DN18" s="9">
        <v>1.708</v>
      </c>
      <c r="DO18" s="9">
        <v>5.3</v>
      </c>
      <c r="DP18" s="9">
        <v>2.3580000000000001</v>
      </c>
      <c r="DQ18" s="9">
        <v>2.9430000000000001</v>
      </c>
      <c r="DR18" s="9">
        <v>7.6529999999999996</v>
      </c>
      <c r="DS18" s="9">
        <v>2.0670000000000002</v>
      </c>
      <c r="DT18" s="9">
        <v>5.5860000000000003</v>
      </c>
      <c r="DU18" s="9">
        <v>39.152999999999999</v>
      </c>
      <c r="DV18" s="9">
        <v>26</v>
      </c>
      <c r="DW18" s="9">
        <v>52</v>
      </c>
      <c r="DX18" s="9">
        <v>5.7279999999999998</v>
      </c>
      <c r="DY18" s="9">
        <v>1.381</v>
      </c>
      <c r="DZ18" s="9">
        <v>4.3479999999999999</v>
      </c>
      <c r="EA18" s="9">
        <v>0.126</v>
      </c>
      <c r="EB18" s="9">
        <v>0.126</v>
      </c>
      <c r="EC18" s="9">
        <v>0</v>
      </c>
      <c r="ED18" s="9">
        <v>0.67900000000000005</v>
      </c>
      <c r="EE18" s="9">
        <v>0.252</v>
      </c>
      <c r="EF18" s="9">
        <v>0.42699999999999999</v>
      </c>
      <c r="EG18" s="9">
        <v>1.92</v>
      </c>
      <c r="EH18" s="9">
        <v>0.63100000000000001</v>
      </c>
      <c r="EI18" s="9">
        <v>1.2889999999999999</v>
      </c>
      <c r="EJ18" s="9">
        <v>3.004</v>
      </c>
      <c r="EK18" s="9">
        <v>0.372</v>
      </c>
      <c r="EL18" s="9">
        <v>2.6309999999999998</v>
      </c>
      <c r="EM18" s="9">
        <v>52</v>
      </c>
      <c r="EN18" s="9">
        <v>30.905999999999999</v>
      </c>
      <c r="EO18" s="9">
        <v>60.738</v>
      </c>
      <c r="EP18" s="9">
        <v>11.055</v>
      </c>
      <c r="EQ18" s="9">
        <v>4.7439999999999998</v>
      </c>
      <c r="ER18" s="9">
        <v>6.3109999999999999</v>
      </c>
      <c r="ES18" s="9">
        <v>1.288</v>
      </c>
      <c r="ET18" s="9">
        <v>0.86599999999999999</v>
      </c>
      <c r="EU18" s="9">
        <v>0.42199999999999999</v>
      </c>
      <c r="EV18" s="9">
        <v>1.7370000000000001</v>
      </c>
      <c r="EW18" s="9">
        <v>0.45600000000000002</v>
      </c>
      <c r="EX18" s="9">
        <v>1.2809999999999999</v>
      </c>
      <c r="EY18" s="9">
        <v>3.38</v>
      </c>
      <c r="EZ18" s="9">
        <v>1.7270000000000001</v>
      </c>
      <c r="FA18" s="9">
        <v>1.653</v>
      </c>
      <c r="FB18" s="9">
        <v>4.649</v>
      </c>
      <c r="FC18" s="9">
        <v>1.6950000000000001</v>
      </c>
      <c r="FD18" s="9">
        <v>2.9540000000000002</v>
      </c>
      <c r="FE18" s="9">
        <v>31.774999999999999</v>
      </c>
      <c r="FF18" s="9">
        <v>26</v>
      </c>
      <c r="FG18" s="9">
        <v>48.344000000000001</v>
      </c>
      <c r="FH18" s="9">
        <v>2.7429999999999999</v>
      </c>
      <c r="FI18" s="9">
        <v>1.1679999999999999</v>
      </c>
      <c r="FJ18" s="9">
        <v>1.575</v>
      </c>
      <c r="FK18" s="9">
        <v>0.26700000000000002</v>
      </c>
      <c r="FL18" s="9">
        <v>0.115</v>
      </c>
      <c r="FM18" s="9">
        <v>0.152</v>
      </c>
      <c r="FN18" s="9">
        <v>0.35799999999999998</v>
      </c>
      <c r="FO18" s="9">
        <v>9.9000000000000005E-2</v>
      </c>
      <c r="FP18" s="9">
        <v>0.25800000000000001</v>
      </c>
      <c r="FQ18" s="9">
        <v>0.502</v>
      </c>
      <c r="FR18" s="9">
        <v>0.16200000000000001</v>
      </c>
      <c r="FS18" s="9">
        <v>0.34</v>
      </c>
      <c r="FT18" s="9">
        <v>1.6160000000000001</v>
      </c>
      <c r="FU18" s="9">
        <v>0.79200000000000004</v>
      </c>
      <c r="FV18" s="9">
        <v>0.82499999999999996</v>
      </c>
      <c r="FW18" s="9">
        <v>100.541</v>
      </c>
      <c r="FX18" s="9">
        <v>172.84100000000001</v>
      </c>
      <c r="FY18" s="9">
        <v>50.896000000000001</v>
      </c>
      <c r="FZ18" s="9">
        <v>8.4469999999999992</v>
      </c>
      <c r="GA18" s="9">
        <v>2.492</v>
      </c>
      <c r="GB18" s="9">
        <v>5.9560000000000004</v>
      </c>
      <c r="GC18" s="9">
        <v>0.72499999999999998</v>
      </c>
      <c r="GD18" s="9">
        <v>0.59</v>
      </c>
      <c r="GE18" s="9">
        <v>0.13400000000000001</v>
      </c>
      <c r="GF18" s="9">
        <v>1.5069999999999999</v>
      </c>
      <c r="GG18" s="9">
        <v>0.217</v>
      </c>
      <c r="GH18" s="9">
        <v>1.29</v>
      </c>
      <c r="GI18" s="9">
        <v>1.923</v>
      </c>
      <c r="GJ18" s="9">
        <v>0.65800000000000003</v>
      </c>
      <c r="GK18" s="9">
        <v>1.266</v>
      </c>
      <c r="GL18" s="9">
        <v>4.2919999999999998</v>
      </c>
      <c r="GM18" s="9">
        <v>1.0269999999999999</v>
      </c>
      <c r="GN18" s="9">
        <v>3.266</v>
      </c>
      <c r="GO18" s="9">
        <v>51.726999999999997</v>
      </c>
      <c r="GP18" s="9">
        <v>33.218000000000004</v>
      </c>
      <c r="GQ18" s="9">
        <v>52</v>
      </c>
      <c r="GR18" s="9">
        <v>11.079000000000001</v>
      </c>
      <c r="GS18" s="9">
        <v>4.8010000000000002</v>
      </c>
      <c r="GT18" s="9">
        <v>6.2779999999999996</v>
      </c>
      <c r="GU18" s="9">
        <v>0.95699999999999996</v>
      </c>
      <c r="GV18" s="9">
        <v>0.51700000000000002</v>
      </c>
      <c r="GW18" s="9">
        <v>0.44</v>
      </c>
      <c r="GX18" s="9">
        <v>1.266</v>
      </c>
      <c r="GY18" s="9">
        <v>0.59</v>
      </c>
      <c r="GZ18" s="9">
        <v>0.67700000000000005</v>
      </c>
      <c r="HA18" s="9">
        <v>3.879</v>
      </c>
      <c r="HB18" s="9">
        <v>1.8620000000000001</v>
      </c>
      <c r="HC18" s="9">
        <v>2.0169999999999999</v>
      </c>
      <c r="HD18" s="9">
        <v>4.9770000000000003</v>
      </c>
      <c r="HE18" s="9">
        <v>1.8320000000000001</v>
      </c>
      <c r="HF18" s="9">
        <v>3.1440000000000001</v>
      </c>
      <c r="HG18" s="9">
        <v>41.206000000000003</v>
      </c>
      <c r="HH18" s="9">
        <v>26</v>
      </c>
      <c r="HI18" s="9">
        <v>51.344999999999999</v>
      </c>
      <c r="HJ18" s="9">
        <v>5.327</v>
      </c>
      <c r="HK18" s="9">
        <v>1.5149999999999999</v>
      </c>
      <c r="HL18" s="9">
        <v>3.8119999999999998</v>
      </c>
      <c r="HM18" s="9">
        <v>0.45400000000000001</v>
      </c>
      <c r="HN18" s="9">
        <v>0.45400000000000001</v>
      </c>
      <c r="HO18" s="9">
        <v>0</v>
      </c>
      <c r="HP18" s="9">
        <v>0.93300000000000005</v>
      </c>
      <c r="HQ18" s="9">
        <v>0.217</v>
      </c>
      <c r="HR18" s="9">
        <v>0.71599999999999997</v>
      </c>
      <c r="HS18" s="9">
        <v>0.71599999999999997</v>
      </c>
      <c r="HT18" s="9">
        <v>0.27800000000000002</v>
      </c>
      <c r="HU18" s="9">
        <v>0.437</v>
      </c>
      <c r="HV18" s="9">
        <v>3.2240000000000002</v>
      </c>
      <c r="HW18" s="9">
        <v>0.56499999999999995</v>
      </c>
      <c r="HX18" s="9">
        <v>2.6589999999999998</v>
      </c>
      <c r="HY18" s="9">
        <v>74.123000000000005</v>
      </c>
      <c r="HZ18" s="9">
        <v>17.984999999999999</v>
      </c>
      <c r="IA18" s="9">
        <v>104</v>
      </c>
      <c r="IB18" s="9">
        <v>3.121</v>
      </c>
      <c r="IC18" s="9">
        <v>0.97699999999999998</v>
      </c>
      <c r="ID18" s="9">
        <v>2.1440000000000001</v>
      </c>
      <c r="IE18" s="9">
        <v>0.27100000000000002</v>
      </c>
      <c r="IF18" s="9">
        <v>0.13600000000000001</v>
      </c>
      <c r="IG18" s="9">
        <v>0.13400000000000001</v>
      </c>
      <c r="IH18" s="9">
        <v>0.57399999999999995</v>
      </c>
      <c r="II18" s="9">
        <v>0</v>
      </c>
      <c r="IJ18" s="9">
        <v>0.57399999999999995</v>
      </c>
      <c r="IK18" s="9">
        <v>1.208</v>
      </c>
      <c r="IL18" s="9">
        <v>0.379</v>
      </c>
      <c r="IM18" s="9">
        <v>0.82799999999999996</v>
      </c>
      <c r="IN18" s="9">
        <v>1.0680000000000001</v>
      </c>
      <c r="IO18" s="9">
        <v>0.46100000000000002</v>
      </c>
      <c r="IP18" s="9">
        <v>0.60699999999999998</v>
      </c>
      <c r="IQ18" s="9">
        <v>26</v>
      </c>
    </row>
    <row r="19" spans="1:251">
      <c r="A19" s="10">
        <v>44958</v>
      </c>
      <c r="B19" s="9">
        <v>3.903</v>
      </c>
      <c r="C19" s="9">
        <v>2.169</v>
      </c>
      <c r="D19" s="9">
        <v>1.7330000000000001</v>
      </c>
      <c r="E19" s="9">
        <v>1.173</v>
      </c>
      <c r="F19" s="9">
        <v>1.173</v>
      </c>
      <c r="G19" s="9">
        <v>0</v>
      </c>
      <c r="H19" s="9">
        <v>0.46100000000000002</v>
      </c>
      <c r="I19" s="9">
        <v>0.159</v>
      </c>
      <c r="J19" s="9">
        <v>0.30199999999999999</v>
      </c>
      <c r="K19" s="9">
        <v>0.88600000000000001</v>
      </c>
      <c r="L19" s="9">
        <v>0.53200000000000003</v>
      </c>
      <c r="M19" s="9">
        <v>0.35399999999999998</v>
      </c>
      <c r="N19" s="9">
        <v>1.3819999999999999</v>
      </c>
      <c r="O19" s="9">
        <v>0.30499999999999999</v>
      </c>
      <c r="P19" s="9">
        <v>1.077</v>
      </c>
      <c r="Q19" s="9">
        <v>26.736000000000001</v>
      </c>
      <c r="R19" s="9">
        <v>3.4329999999999998</v>
      </c>
      <c r="S19" s="9">
        <v>52</v>
      </c>
      <c r="T19" s="9">
        <v>0.751</v>
      </c>
      <c r="U19" s="9">
        <v>0.34499999999999997</v>
      </c>
      <c r="V19" s="9">
        <v>0.40600000000000003</v>
      </c>
      <c r="W19" s="9">
        <v>0.215</v>
      </c>
      <c r="X19" s="9">
        <v>0.215</v>
      </c>
      <c r="Y19" s="9">
        <v>0</v>
      </c>
      <c r="Z19" s="9">
        <v>0</v>
      </c>
      <c r="AA19" s="9">
        <v>0</v>
      </c>
      <c r="AB19" s="9">
        <v>0</v>
      </c>
      <c r="AC19" s="9">
        <v>0.254</v>
      </c>
      <c r="AD19" s="9">
        <v>0.13</v>
      </c>
      <c r="AE19" s="9">
        <v>0.124</v>
      </c>
      <c r="AF19" s="9">
        <v>0.28199999999999997</v>
      </c>
      <c r="AG19" s="9">
        <v>0</v>
      </c>
      <c r="AH19" s="9">
        <v>0.28199999999999997</v>
      </c>
      <c r="AI19" s="9">
        <v>36.546999999999997</v>
      </c>
      <c r="AJ19" s="9">
        <v>15.294</v>
      </c>
      <c r="AK19" s="9">
        <v>156</v>
      </c>
      <c r="AL19" s="9">
        <v>3.1640000000000001</v>
      </c>
      <c r="AM19" s="9">
        <v>1.0529999999999999</v>
      </c>
      <c r="AN19" s="9">
        <v>2.1120000000000001</v>
      </c>
      <c r="AO19" s="9">
        <v>0.504</v>
      </c>
      <c r="AP19" s="9">
        <v>0</v>
      </c>
      <c r="AQ19" s="9">
        <v>0.504</v>
      </c>
      <c r="AR19" s="9">
        <v>0</v>
      </c>
      <c r="AS19" s="9">
        <v>0</v>
      </c>
      <c r="AT19" s="9">
        <v>0</v>
      </c>
      <c r="AU19" s="9">
        <v>1.1120000000000001</v>
      </c>
      <c r="AV19" s="9">
        <v>0.51100000000000001</v>
      </c>
      <c r="AW19" s="9">
        <v>0.60099999999999998</v>
      </c>
      <c r="AX19" s="9">
        <v>1.548</v>
      </c>
      <c r="AY19" s="9">
        <v>0.54200000000000004</v>
      </c>
      <c r="AZ19" s="9">
        <v>1.0069999999999999</v>
      </c>
      <c r="BA19" s="9">
        <v>53.686999999999998</v>
      </c>
      <c r="BB19" s="9">
        <v>119.584</v>
      </c>
      <c r="BC19" s="9">
        <v>48.347000000000001</v>
      </c>
      <c r="BD19" s="9">
        <v>2.1339999999999999</v>
      </c>
      <c r="BE19" s="9">
        <v>0.68799999999999994</v>
      </c>
      <c r="BF19" s="9">
        <v>1.446</v>
      </c>
      <c r="BG19" s="9">
        <v>0.35</v>
      </c>
      <c r="BH19" s="9">
        <v>0</v>
      </c>
      <c r="BI19" s="9">
        <v>0.35</v>
      </c>
      <c r="BJ19" s="9">
        <v>0</v>
      </c>
      <c r="BK19" s="9">
        <v>0</v>
      </c>
      <c r="BL19" s="9">
        <v>0</v>
      </c>
      <c r="BM19" s="9">
        <v>0.94199999999999995</v>
      </c>
      <c r="BN19" s="9">
        <v>0.34200000000000003</v>
      </c>
      <c r="BO19" s="9">
        <v>0.60099999999999998</v>
      </c>
      <c r="BP19" s="9">
        <v>0.84099999999999997</v>
      </c>
      <c r="BQ19" s="9">
        <v>0.34599999999999997</v>
      </c>
      <c r="BR19" s="9">
        <v>0.495</v>
      </c>
      <c r="BS19" s="9">
        <v>35.005000000000003</v>
      </c>
      <c r="BT19" s="9">
        <v>110.795</v>
      </c>
      <c r="BU19" s="9">
        <v>27.952999999999999</v>
      </c>
      <c r="BV19" s="9">
        <v>1.0309999999999999</v>
      </c>
      <c r="BW19" s="9">
        <v>0.36499999999999999</v>
      </c>
      <c r="BX19" s="9">
        <v>0.66600000000000004</v>
      </c>
      <c r="BY19" s="9">
        <v>0.154</v>
      </c>
      <c r="BZ19" s="9">
        <v>0</v>
      </c>
      <c r="CA19" s="9">
        <v>0.154</v>
      </c>
      <c r="CB19" s="9">
        <v>0</v>
      </c>
      <c r="CC19" s="9">
        <v>0</v>
      </c>
      <c r="CD19" s="9">
        <v>0</v>
      </c>
      <c r="CE19" s="9">
        <v>0.17</v>
      </c>
      <c r="CF19" s="9">
        <v>0.17</v>
      </c>
      <c r="CG19" s="9">
        <v>0</v>
      </c>
      <c r="CH19" s="9">
        <v>0.70699999999999996</v>
      </c>
      <c r="CI19" s="9">
        <v>0.19500000000000001</v>
      </c>
      <c r="CJ19" s="9">
        <v>0.51100000000000001</v>
      </c>
      <c r="CK19" s="9">
        <v>82.102999999999994</v>
      </c>
      <c r="CL19" s="9">
        <v>161.03200000000001</v>
      </c>
      <c r="CM19" s="9">
        <v>80.790999999999997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18.702000000000002</v>
      </c>
      <c r="DG19" s="9">
        <v>6.8920000000000003</v>
      </c>
      <c r="DH19" s="9">
        <v>11.808999999999999</v>
      </c>
      <c r="DI19" s="9">
        <v>2.98</v>
      </c>
      <c r="DJ19" s="9">
        <v>1.8160000000000001</v>
      </c>
      <c r="DK19" s="9">
        <v>1.1639999999999999</v>
      </c>
      <c r="DL19" s="9">
        <v>2.052</v>
      </c>
      <c r="DM19" s="9">
        <v>0.77500000000000002</v>
      </c>
      <c r="DN19" s="9">
        <v>1.2769999999999999</v>
      </c>
      <c r="DO19" s="9">
        <v>5.4020000000000001</v>
      </c>
      <c r="DP19" s="9">
        <v>1.9750000000000001</v>
      </c>
      <c r="DQ19" s="9">
        <v>3.427</v>
      </c>
      <c r="DR19" s="9">
        <v>8.2669999999999995</v>
      </c>
      <c r="DS19" s="9">
        <v>2.327</v>
      </c>
      <c r="DT19" s="9">
        <v>5.94</v>
      </c>
      <c r="DU19" s="9">
        <v>41.36</v>
      </c>
      <c r="DV19" s="9">
        <v>26</v>
      </c>
      <c r="DW19" s="9">
        <v>51.573</v>
      </c>
      <c r="DX19" s="9">
        <v>8.0579999999999998</v>
      </c>
      <c r="DY19" s="9">
        <v>2.6779999999999999</v>
      </c>
      <c r="DZ19" s="9">
        <v>5.3789999999999996</v>
      </c>
      <c r="EA19" s="9">
        <v>1.4359999999999999</v>
      </c>
      <c r="EB19" s="9">
        <v>0.77600000000000002</v>
      </c>
      <c r="EC19" s="9">
        <v>0.66</v>
      </c>
      <c r="ED19" s="9">
        <v>0.46700000000000003</v>
      </c>
      <c r="EE19" s="9">
        <v>0.317</v>
      </c>
      <c r="EF19" s="9">
        <v>0.151</v>
      </c>
      <c r="EG19" s="9">
        <v>2.34</v>
      </c>
      <c r="EH19" s="9">
        <v>0.47599999999999998</v>
      </c>
      <c r="EI19" s="9">
        <v>1.8640000000000001</v>
      </c>
      <c r="EJ19" s="9">
        <v>3.8140000000000001</v>
      </c>
      <c r="EK19" s="9">
        <v>1.1100000000000001</v>
      </c>
      <c r="EL19" s="9">
        <v>2.7040000000000002</v>
      </c>
      <c r="EM19" s="9">
        <v>43.566000000000003</v>
      </c>
      <c r="EN19" s="9">
        <v>43.165999999999997</v>
      </c>
      <c r="EO19" s="9">
        <v>49.006</v>
      </c>
      <c r="EP19" s="9">
        <v>10.644</v>
      </c>
      <c r="EQ19" s="9">
        <v>4.2140000000000004</v>
      </c>
      <c r="ER19" s="9">
        <v>6.43</v>
      </c>
      <c r="ES19" s="9">
        <v>1.544</v>
      </c>
      <c r="ET19" s="9">
        <v>1.04</v>
      </c>
      <c r="EU19" s="9">
        <v>0.504</v>
      </c>
      <c r="EV19" s="9">
        <v>1.585</v>
      </c>
      <c r="EW19" s="9">
        <v>0.45800000000000002</v>
      </c>
      <c r="EX19" s="9">
        <v>1.127</v>
      </c>
      <c r="EY19" s="9">
        <v>3.0630000000000002</v>
      </c>
      <c r="EZ19" s="9">
        <v>1.4990000000000001</v>
      </c>
      <c r="FA19" s="9">
        <v>1.5640000000000001</v>
      </c>
      <c r="FB19" s="9">
        <v>4.4530000000000003</v>
      </c>
      <c r="FC19" s="9">
        <v>1.218</v>
      </c>
      <c r="FD19" s="9">
        <v>3.2360000000000002</v>
      </c>
      <c r="FE19" s="9">
        <v>37.558</v>
      </c>
      <c r="FF19" s="9">
        <v>24.588000000000001</v>
      </c>
      <c r="FG19" s="9">
        <v>51.216999999999999</v>
      </c>
      <c r="FH19" s="9">
        <v>2.6080000000000001</v>
      </c>
      <c r="FI19" s="9">
        <v>1.5760000000000001</v>
      </c>
      <c r="FJ19" s="9">
        <v>1.0309999999999999</v>
      </c>
      <c r="FK19" s="9">
        <v>0.90700000000000003</v>
      </c>
      <c r="FL19" s="9">
        <v>0.51900000000000002</v>
      </c>
      <c r="FM19" s="9">
        <v>0.38800000000000001</v>
      </c>
      <c r="FN19" s="9">
        <v>0.35299999999999998</v>
      </c>
      <c r="FO19" s="9">
        <v>0.35299999999999998</v>
      </c>
      <c r="FP19" s="9">
        <v>0</v>
      </c>
      <c r="FQ19" s="9">
        <v>0.84</v>
      </c>
      <c r="FR19" s="9">
        <v>0.70499999999999996</v>
      </c>
      <c r="FS19" s="9">
        <v>0.13600000000000001</v>
      </c>
      <c r="FT19" s="9">
        <v>0.50800000000000001</v>
      </c>
      <c r="FU19" s="9">
        <v>0</v>
      </c>
      <c r="FV19" s="9">
        <v>0.50800000000000001</v>
      </c>
      <c r="FW19" s="9">
        <v>12.148999999999999</v>
      </c>
      <c r="FX19" s="9">
        <v>8</v>
      </c>
      <c r="FY19" s="9">
        <v>31.423999999999999</v>
      </c>
      <c r="FZ19" s="9">
        <v>10.452</v>
      </c>
      <c r="GA19" s="9">
        <v>3.0859999999999999</v>
      </c>
      <c r="GB19" s="9">
        <v>7.3659999999999997</v>
      </c>
      <c r="GC19" s="9">
        <v>2.452</v>
      </c>
      <c r="GD19" s="9">
        <v>0.9</v>
      </c>
      <c r="GE19" s="9">
        <v>1.552</v>
      </c>
      <c r="GF19" s="9">
        <v>1.601</v>
      </c>
      <c r="GG19" s="9">
        <v>0.44800000000000001</v>
      </c>
      <c r="GH19" s="9">
        <v>1.153</v>
      </c>
      <c r="GI19" s="9">
        <v>2.2069999999999999</v>
      </c>
      <c r="GJ19" s="9">
        <v>0.69399999999999995</v>
      </c>
      <c r="GK19" s="9">
        <v>1.5129999999999999</v>
      </c>
      <c r="GL19" s="9">
        <v>4.1920000000000002</v>
      </c>
      <c r="GM19" s="9">
        <v>1.044</v>
      </c>
      <c r="GN19" s="9">
        <v>3.1480000000000001</v>
      </c>
      <c r="GO19" s="9">
        <v>19.792999999999999</v>
      </c>
      <c r="GP19" s="9">
        <v>18.224</v>
      </c>
      <c r="GQ19" s="9">
        <v>20.945</v>
      </c>
      <c r="GR19" s="9">
        <v>10.856999999999999</v>
      </c>
      <c r="GS19" s="9">
        <v>5.3819999999999997</v>
      </c>
      <c r="GT19" s="9">
        <v>5.4749999999999996</v>
      </c>
      <c r="GU19" s="9">
        <v>1.4350000000000001</v>
      </c>
      <c r="GV19" s="9">
        <v>1.4350000000000001</v>
      </c>
      <c r="GW19" s="9">
        <v>0</v>
      </c>
      <c r="GX19" s="9">
        <v>0.80400000000000005</v>
      </c>
      <c r="GY19" s="9">
        <v>0.67900000000000005</v>
      </c>
      <c r="GZ19" s="9">
        <v>0.125</v>
      </c>
      <c r="HA19" s="9">
        <v>4.0359999999999996</v>
      </c>
      <c r="HB19" s="9">
        <v>1.9850000000000001</v>
      </c>
      <c r="HC19" s="9">
        <v>2.0499999999999998</v>
      </c>
      <c r="HD19" s="9">
        <v>4.5830000000000002</v>
      </c>
      <c r="HE19" s="9">
        <v>1.2829999999999999</v>
      </c>
      <c r="HF19" s="9">
        <v>3.3</v>
      </c>
      <c r="HG19" s="9">
        <v>42.237000000000002</v>
      </c>
      <c r="HH19" s="9">
        <v>13</v>
      </c>
      <c r="HI19" s="9">
        <v>52</v>
      </c>
      <c r="HJ19" s="9">
        <v>6.7960000000000003</v>
      </c>
      <c r="HK19" s="9">
        <v>1.9370000000000001</v>
      </c>
      <c r="HL19" s="9">
        <v>4.859</v>
      </c>
      <c r="HM19" s="9">
        <v>1.4039999999999999</v>
      </c>
      <c r="HN19" s="9">
        <v>0.73799999999999999</v>
      </c>
      <c r="HO19" s="9">
        <v>0.66600000000000004</v>
      </c>
      <c r="HP19" s="9">
        <v>0.93700000000000006</v>
      </c>
      <c r="HQ19" s="9">
        <v>0</v>
      </c>
      <c r="HR19" s="9">
        <v>0.93700000000000006</v>
      </c>
      <c r="HS19" s="9">
        <v>1.625</v>
      </c>
      <c r="HT19" s="9">
        <v>0.69399999999999995</v>
      </c>
      <c r="HU19" s="9">
        <v>0.93100000000000005</v>
      </c>
      <c r="HV19" s="9">
        <v>2.8290000000000002</v>
      </c>
      <c r="HW19" s="9">
        <v>0.505</v>
      </c>
      <c r="HX19" s="9">
        <v>2.3239999999999998</v>
      </c>
      <c r="HY19" s="9">
        <v>27.273</v>
      </c>
      <c r="HZ19" s="9">
        <v>19.021000000000001</v>
      </c>
      <c r="IA19" s="9">
        <v>45.488</v>
      </c>
      <c r="IB19" s="9">
        <v>3.6560000000000001</v>
      </c>
      <c r="IC19" s="9">
        <v>1.149</v>
      </c>
      <c r="ID19" s="9">
        <v>2.5070000000000001</v>
      </c>
      <c r="IE19" s="9">
        <v>1.048</v>
      </c>
      <c r="IF19" s="9">
        <v>0.16200000000000001</v>
      </c>
      <c r="IG19" s="9">
        <v>0.88600000000000001</v>
      </c>
      <c r="IH19" s="9">
        <v>0.66300000000000003</v>
      </c>
      <c r="II19" s="9">
        <v>0.44800000000000001</v>
      </c>
      <c r="IJ19" s="9">
        <v>0.215</v>
      </c>
      <c r="IK19" s="9">
        <v>0.58199999999999996</v>
      </c>
      <c r="IL19" s="9">
        <v>0</v>
      </c>
      <c r="IM19" s="9">
        <v>0.58199999999999996</v>
      </c>
      <c r="IN19" s="9">
        <v>1.363</v>
      </c>
      <c r="IO19" s="9">
        <v>0.53900000000000003</v>
      </c>
      <c r="IP19" s="9">
        <v>0.82299999999999995</v>
      </c>
      <c r="IQ19" s="9">
        <v>14.164999999999999</v>
      </c>
    </row>
    <row r="20" spans="1:251">
      <c r="A20" s="10">
        <v>45323</v>
      </c>
      <c r="B20" s="9">
        <v>3.4830000000000001</v>
      </c>
      <c r="C20" s="9">
        <v>2.004</v>
      </c>
      <c r="D20" s="9">
        <v>1.4790000000000001</v>
      </c>
      <c r="E20" s="9">
        <v>0.38800000000000001</v>
      </c>
      <c r="F20" s="9">
        <v>9.7000000000000003E-2</v>
      </c>
      <c r="G20" s="9">
        <v>0.29199999999999998</v>
      </c>
      <c r="H20" s="9">
        <v>0.86699999999999999</v>
      </c>
      <c r="I20" s="9">
        <v>0.50600000000000001</v>
      </c>
      <c r="J20" s="9">
        <v>0.36</v>
      </c>
      <c r="K20" s="9">
        <v>1.0229999999999999</v>
      </c>
      <c r="L20" s="9">
        <v>0.56200000000000006</v>
      </c>
      <c r="M20" s="9">
        <v>0.46</v>
      </c>
      <c r="N20" s="9">
        <v>1.2050000000000001</v>
      </c>
      <c r="O20" s="9">
        <v>0.83899999999999997</v>
      </c>
      <c r="P20" s="9">
        <v>0.36599999999999999</v>
      </c>
      <c r="Q20" s="9">
        <v>26</v>
      </c>
      <c r="R20" s="9">
        <v>34.334000000000003</v>
      </c>
      <c r="S20" s="9">
        <v>17.13</v>
      </c>
      <c r="T20" s="9">
        <v>0.52700000000000002</v>
      </c>
      <c r="U20" s="9">
        <v>0</v>
      </c>
      <c r="V20" s="9">
        <v>0.52700000000000002</v>
      </c>
      <c r="W20" s="9">
        <v>0</v>
      </c>
      <c r="X20" s="9">
        <v>0</v>
      </c>
      <c r="Y20" s="9">
        <v>0</v>
      </c>
      <c r="Z20" s="9">
        <v>0.17</v>
      </c>
      <c r="AA20" s="9">
        <v>0</v>
      </c>
      <c r="AB20" s="9">
        <v>0.17</v>
      </c>
      <c r="AC20" s="9">
        <v>0</v>
      </c>
      <c r="AD20" s="9">
        <v>0</v>
      </c>
      <c r="AE20" s="9">
        <v>0</v>
      </c>
      <c r="AF20" s="9">
        <v>0.35699999999999998</v>
      </c>
      <c r="AG20" s="9">
        <v>0</v>
      </c>
      <c r="AH20" s="9">
        <v>0.35699999999999998</v>
      </c>
      <c r="AI20" s="9">
        <v>369.59300000000002</v>
      </c>
      <c r="AJ20" s="9">
        <v>0</v>
      </c>
      <c r="AK20" s="9">
        <v>369.59300000000002</v>
      </c>
      <c r="AL20" s="9">
        <v>4.1189999999999998</v>
      </c>
      <c r="AM20" s="9">
        <v>1.978</v>
      </c>
      <c r="AN20" s="9">
        <v>2.1419999999999999</v>
      </c>
      <c r="AO20" s="9">
        <v>1.401</v>
      </c>
      <c r="AP20" s="9">
        <v>0.94199999999999995</v>
      </c>
      <c r="AQ20" s="9">
        <v>0.45900000000000002</v>
      </c>
      <c r="AR20" s="9">
        <v>0.84699999999999998</v>
      </c>
      <c r="AS20" s="9">
        <v>0.114</v>
      </c>
      <c r="AT20" s="9">
        <v>0.73299999999999998</v>
      </c>
      <c r="AU20" s="9">
        <v>0.20399999999999999</v>
      </c>
      <c r="AV20" s="9">
        <v>0</v>
      </c>
      <c r="AW20" s="9">
        <v>0.20399999999999999</v>
      </c>
      <c r="AX20" s="9">
        <v>1.6679999999999999</v>
      </c>
      <c r="AY20" s="9">
        <v>0.92100000000000004</v>
      </c>
      <c r="AZ20" s="9">
        <v>0.746</v>
      </c>
      <c r="BA20" s="9">
        <v>11.012</v>
      </c>
      <c r="BB20" s="9">
        <v>3.8980000000000001</v>
      </c>
      <c r="BC20" s="9">
        <v>11.661</v>
      </c>
      <c r="BD20" s="9">
        <v>2.4950000000000001</v>
      </c>
      <c r="BE20" s="9">
        <v>1.216</v>
      </c>
      <c r="BF20" s="9">
        <v>1.2789999999999999</v>
      </c>
      <c r="BG20" s="9">
        <v>1.1459999999999999</v>
      </c>
      <c r="BH20" s="9">
        <v>0.68700000000000006</v>
      </c>
      <c r="BI20" s="9">
        <v>0.45900000000000002</v>
      </c>
      <c r="BJ20" s="9">
        <v>0.35799999999999998</v>
      </c>
      <c r="BK20" s="9">
        <v>0.114</v>
      </c>
      <c r="BL20" s="9">
        <v>0.24399999999999999</v>
      </c>
      <c r="BM20" s="9">
        <v>0</v>
      </c>
      <c r="BN20" s="9">
        <v>0</v>
      </c>
      <c r="BO20" s="9">
        <v>0</v>
      </c>
      <c r="BP20" s="9">
        <v>0.99099999999999999</v>
      </c>
      <c r="BQ20" s="9">
        <v>0.41499999999999998</v>
      </c>
      <c r="BR20" s="9">
        <v>0.57599999999999996</v>
      </c>
      <c r="BS20" s="9">
        <v>5.4859999999999998</v>
      </c>
      <c r="BT20" s="9">
        <v>3.0830000000000002</v>
      </c>
      <c r="BU20" s="9">
        <v>23.356000000000002</v>
      </c>
      <c r="BV20" s="9">
        <v>1.6240000000000001</v>
      </c>
      <c r="BW20" s="9">
        <v>0.76100000000000001</v>
      </c>
      <c r="BX20" s="9">
        <v>0.86299999999999999</v>
      </c>
      <c r="BY20" s="9">
        <v>0.255</v>
      </c>
      <c r="BZ20" s="9">
        <v>0.255</v>
      </c>
      <c r="CA20" s="9">
        <v>0</v>
      </c>
      <c r="CB20" s="9">
        <v>0.48899999999999999</v>
      </c>
      <c r="CC20" s="9">
        <v>0</v>
      </c>
      <c r="CD20" s="9">
        <v>0.48899999999999999</v>
      </c>
      <c r="CE20" s="9">
        <v>0.20399999999999999</v>
      </c>
      <c r="CF20" s="9">
        <v>0</v>
      </c>
      <c r="CG20" s="9">
        <v>0.20399999999999999</v>
      </c>
      <c r="CH20" s="9">
        <v>0.67700000000000005</v>
      </c>
      <c r="CI20" s="9">
        <v>0.50700000000000001</v>
      </c>
      <c r="CJ20" s="9">
        <v>0.17</v>
      </c>
      <c r="CK20" s="9">
        <v>43.203000000000003</v>
      </c>
      <c r="CL20" s="9">
        <v>120.508</v>
      </c>
      <c r="CM20" s="9">
        <v>17.68</v>
      </c>
      <c r="CN20" s="9">
        <v>0.16800000000000001</v>
      </c>
      <c r="CO20" s="9">
        <v>0</v>
      </c>
      <c r="CP20" s="9">
        <v>0.16800000000000001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0.16800000000000001</v>
      </c>
      <c r="CX20" s="9">
        <v>0</v>
      </c>
      <c r="CY20" s="9">
        <v>0.16800000000000001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17.817</v>
      </c>
      <c r="DG20" s="9">
        <v>5.798</v>
      </c>
      <c r="DH20" s="9">
        <v>12.019</v>
      </c>
      <c r="DI20" s="9">
        <v>2.2519999999999998</v>
      </c>
      <c r="DJ20" s="9">
        <v>1.2569999999999999</v>
      </c>
      <c r="DK20" s="9">
        <v>0.99399999999999999</v>
      </c>
      <c r="DL20" s="9">
        <v>3.8540000000000001</v>
      </c>
      <c r="DM20" s="9">
        <v>0.78</v>
      </c>
      <c r="DN20" s="9">
        <v>3.0739999999999998</v>
      </c>
      <c r="DO20" s="9">
        <v>5.5510000000000002</v>
      </c>
      <c r="DP20" s="9">
        <v>1.748</v>
      </c>
      <c r="DQ20" s="9">
        <v>3.8029999999999999</v>
      </c>
      <c r="DR20" s="9">
        <v>6.16</v>
      </c>
      <c r="DS20" s="9">
        <v>2.012</v>
      </c>
      <c r="DT20" s="9">
        <v>4.1479999999999997</v>
      </c>
      <c r="DU20" s="9">
        <v>26</v>
      </c>
      <c r="DV20" s="9">
        <v>30.317</v>
      </c>
      <c r="DW20" s="9">
        <v>26</v>
      </c>
      <c r="DX20" s="9">
        <v>6.6950000000000003</v>
      </c>
      <c r="DY20" s="9">
        <v>1.2649999999999999</v>
      </c>
      <c r="DZ20" s="9">
        <v>5.43</v>
      </c>
      <c r="EA20" s="9">
        <v>1.21</v>
      </c>
      <c r="EB20" s="9">
        <v>0.38400000000000001</v>
      </c>
      <c r="EC20" s="9">
        <v>0.82599999999999996</v>
      </c>
      <c r="ED20" s="9">
        <v>1.4</v>
      </c>
      <c r="EE20" s="9">
        <v>0.10199999999999999</v>
      </c>
      <c r="EF20" s="9">
        <v>1.298</v>
      </c>
      <c r="EG20" s="9">
        <v>0.91300000000000003</v>
      </c>
      <c r="EH20" s="9">
        <v>0.153</v>
      </c>
      <c r="EI20" s="9">
        <v>0.76</v>
      </c>
      <c r="EJ20" s="9">
        <v>3.1720000000000002</v>
      </c>
      <c r="EK20" s="9">
        <v>0.626</v>
      </c>
      <c r="EL20" s="9">
        <v>2.5459999999999998</v>
      </c>
      <c r="EM20" s="9">
        <v>26</v>
      </c>
      <c r="EN20" s="9">
        <v>39.707000000000001</v>
      </c>
      <c r="EO20" s="9">
        <v>26</v>
      </c>
      <c r="EP20" s="9">
        <v>11.122</v>
      </c>
      <c r="EQ20" s="9">
        <v>4.5330000000000004</v>
      </c>
      <c r="ER20" s="9">
        <v>6.5890000000000004</v>
      </c>
      <c r="ES20" s="9">
        <v>1.042</v>
      </c>
      <c r="ET20" s="9">
        <v>0.874</v>
      </c>
      <c r="EU20" s="9">
        <v>0.16800000000000001</v>
      </c>
      <c r="EV20" s="9">
        <v>2.4540000000000002</v>
      </c>
      <c r="EW20" s="9">
        <v>0.67800000000000005</v>
      </c>
      <c r="EX20" s="9">
        <v>1.776</v>
      </c>
      <c r="EY20" s="9">
        <v>4.6379999999999999</v>
      </c>
      <c r="EZ20" s="9">
        <v>1.595</v>
      </c>
      <c r="FA20" s="9">
        <v>3.0430000000000001</v>
      </c>
      <c r="FB20" s="9">
        <v>2.988</v>
      </c>
      <c r="FC20" s="9">
        <v>1.3859999999999999</v>
      </c>
      <c r="FD20" s="9">
        <v>1.6020000000000001</v>
      </c>
      <c r="FE20" s="9">
        <v>26</v>
      </c>
      <c r="FF20" s="9">
        <v>29.824999999999999</v>
      </c>
      <c r="FG20" s="9">
        <v>26</v>
      </c>
      <c r="FH20" s="9">
        <v>1.7629999999999999</v>
      </c>
      <c r="FI20" s="9">
        <v>1.01</v>
      </c>
      <c r="FJ20" s="9">
        <v>0.753</v>
      </c>
      <c r="FK20" s="9">
        <v>0.35199999999999998</v>
      </c>
      <c r="FL20" s="9">
        <v>0</v>
      </c>
      <c r="FM20" s="9">
        <v>0.35199999999999998</v>
      </c>
      <c r="FN20" s="9">
        <v>0.245</v>
      </c>
      <c r="FO20" s="9">
        <v>0.245</v>
      </c>
      <c r="FP20" s="9">
        <v>0</v>
      </c>
      <c r="FQ20" s="9">
        <v>0.52900000000000003</v>
      </c>
      <c r="FR20" s="9">
        <v>0.127</v>
      </c>
      <c r="FS20" s="9">
        <v>0.40100000000000002</v>
      </c>
      <c r="FT20" s="9">
        <v>0.63700000000000001</v>
      </c>
      <c r="FU20" s="9">
        <v>0.63700000000000001</v>
      </c>
      <c r="FV20" s="9">
        <v>0</v>
      </c>
      <c r="FW20" s="9">
        <v>20.396999999999998</v>
      </c>
      <c r="FX20" s="9">
        <v>52</v>
      </c>
      <c r="FY20" s="9">
        <v>8.8350000000000009</v>
      </c>
      <c r="FZ20" s="9">
        <v>12.472</v>
      </c>
      <c r="GA20" s="9">
        <v>3.633</v>
      </c>
      <c r="GB20" s="9">
        <v>8.8379999999999992</v>
      </c>
      <c r="GC20" s="9">
        <v>1.647</v>
      </c>
      <c r="GD20" s="9">
        <v>0.69</v>
      </c>
      <c r="GE20" s="9">
        <v>0.95699999999999996</v>
      </c>
      <c r="GF20" s="9">
        <v>3.0630000000000002</v>
      </c>
      <c r="GG20" s="9">
        <v>0.23300000000000001</v>
      </c>
      <c r="GH20" s="9">
        <v>2.83</v>
      </c>
      <c r="GI20" s="9">
        <v>3.8319999999999999</v>
      </c>
      <c r="GJ20" s="9">
        <v>1.1559999999999999</v>
      </c>
      <c r="GK20" s="9">
        <v>2.6760000000000002</v>
      </c>
      <c r="GL20" s="9">
        <v>3.93</v>
      </c>
      <c r="GM20" s="9">
        <v>1.5549999999999999</v>
      </c>
      <c r="GN20" s="9">
        <v>2.375</v>
      </c>
      <c r="GO20" s="9">
        <v>26</v>
      </c>
      <c r="GP20" s="9">
        <v>43.7</v>
      </c>
      <c r="GQ20" s="9">
        <v>15.856</v>
      </c>
      <c r="GR20" s="9">
        <v>7.1079999999999997</v>
      </c>
      <c r="GS20" s="9">
        <v>3.1739999999999999</v>
      </c>
      <c r="GT20" s="9">
        <v>3.9340000000000002</v>
      </c>
      <c r="GU20" s="9">
        <v>0.95699999999999996</v>
      </c>
      <c r="GV20" s="9">
        <v>0.56699999999999995</v>
      </c>
      <c r="GW20" s="9">
        <v>0.39</v>
      </c>
      <c r="GX20" s="9">
        <v>1.036</v>
      </c>
      <c r="GY20" s="9">
        <v>0.79200000000000004</v>
      </c>
      <c r="GZ20" s="9">
        <v>0.24399999999999999</v>
      </c>
      <c r="HA20" s="9">
        <v>2.2480000000000002</v>
      </c>
      <c r="HB20" s="9">
        <v>0.71899999999999997</v>
      </c>
      <c r="HC20" s="9">
        <v>1.528</v>
      </c>
      <c r="HD20" s="9">
        <v>2.8679999999999999</v>
      </c>
      <c r="HE20" s="9">
        <v>1.095</v>
      </c>
      <c r="HF20" s="9">
        <v>1.7729999999999999</v>
      </c>
      <c r="HG20" s="9">
        <v>42.686999999999998</v>
      </c>
      <c r="HH20" s="9">
        <v>26</v>
      </c>
      <c r="HI20" s="9">
        <v>45.593000000000004</v>
      </c>
      <c r="HJ20" s="9">
        <v>8.2050000000000001</v>
      </c>
      <c r="HK20" s="9">
        <v>2.2290000000000001</v>
      </c>
      <c r="HL20" s="9">
        <v>5.976</v>
      </c>
      <c r="HM20" s="9">
        <v>1.1000000000000001</v>
      </c>
      <c r="HN20" s="9">
        <v>0.59399999999999997</v>
      </c>
      <c r="HO20" s="9">
        <v>0.50600000000000001</v>
      </c>
      <c r="HP20" s="9">
        <v>1.6990000000000001</v>
      </c>
      <c r="HQ20" s="9">
        <v>0.10199999999999999</v>
      </c>
      <c r="HR20" s="9">
        <v>1.597</v>
      </c>
      <c r="HS20" s="9">
        <v>2.64</v>
      </c>
      <c r="HT20" s="9">
        <v>0.51900000000000002</v>
      </c>
      <c r="HU20" s="9">
        <v>2.121</v>
      </c>
      <c r="HV20" s="9">
        <v>2.766</v>
      </c>
      <c r="HW20" s="9">
        <v>1.014</v>
      </c>
      <c r="HX20" s="9">
        <v>1.7509999999999999</v>
      </c>
      <c r="HY20" s="9">
        <v>26</v>
      </c>
      <c r="HZ20" s="9">
        <v>48.427</v>
      </c>
      <c r="IA20" s="9">
        <v>21.478999999999999</v>
      </c>
      <c r="IB20" s="9">
        <v>4.266</v>
      </c>
      <c r="IC20" s="9">
        <v>1.405</v>
      </c>
      <c r="ID20" s="9">
        <v>2.8620000000000001</v>
      </c>
      <c r="IE20" s="9">
        <v>0.54700000000000004</v>
      </c>
      <c r="IF20" s="9">
        <v>9.7000000000000003E-2</v>
      </c>
      <c r="IG20" s="9">
        <v>0.45</v>
      </c>
      <c r="IH20" s="9">
        <v>1.3640000000000001</v>
      </c>
      <c r="II20" s="9">
        <v>0.13100000000000001</v>
      </c>
      <c r="IJ20" s="9">
        <v>1.2330000000000001</v>
      </c>
      <c r="IK20" s="9">
        <v>1.1919999999999999</v>
      </c>
      <c r="IL20" s="9">
        <v>0.63700000000000001</v>
      </c>
      <c r="IM20" s="9">
        <v>0.55500000000000005</v>
      </c>
      <c r="IN20" s="9">
        <v>1.1639999999999999</v>
      </c>
      <c r="IO20" s="9">
        <v>0.54</v>
      </c>
      <c r="IP20" s="9">
        <v>0.624</v>
      </c>
      <c r="IQ20" s="9">
        <v>14.444000000000001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9513</v>
      </c>
      <c r="C1" s="3" t="s">
        <v>9514</v>
      </c>
      <c r="D1" s="3" t="s">
        <v>9515</v>
      </c>
      <c r="E1" s="3" t="s">
        <v>9516</v>
      </c>
      <c r="F1" s="3" t="s">
        <v>9517</v>
      </c>
      <c r="G1" s="3" t="s">
        <v>9518</v>
      </c>
      <c r="H1" s="3" t="s">
        <v>9519</v>
      </c>
      <c r="I1" s="3" t="s">
        <v>9520</v>
      </c>
      <c r="J1" s="3" t="s">
        <v>9521</v>
      </c>
      <c r="K1" s="3" t="s">
        <v>9522</v>
      </c>
      <c r="L1" s="3" t="s">
        <v>9523</v>
      </c>
      <c r="M1" s="3" t="s">
        <v>9524</v>
      </c>
      <c r="N1" s="3" t="s">
        <v>9525</v>
      </c>
      <c r="O1" s="3" t="s">
        <v>9526</v>
      </c>
      <c r="P1" s="3" t="s">
        <v>9527</v>
      </c>
      <c r="Q1" s="3" t="s">
        <v>9528</v>
      </c>
      <c r="R1" s="3" t="s">
        <v>9529</v>
      </c>
      <c r="S1" s="3" t="s">
        <v>9530</v>
      </c>
      <c r="T1" s="3" t="s">
        <v>9531</v>
      </c>
      <c r="U1" s="3" t="s">
        <v>9532</v>
      </c>
      <c r="V1" s="3" t="s">
        <v>9533</v>
      </c>
      <c r="W1" s="3" t="s">
        <v>9534</v>
      </c>
      <c r="X1" s="3" t="s">
        <v>9535</v>
      </c>
      <c r="Y1" s="3" t="s">
        <v>9536</v>
      </c>
      <c r="Z1" s="3" t="s">
        <v>9537</v>
      </c>
      <c r="AA1" s="3" t="s">
        <v>9538</v>
      </c>
      <c r="AB1" s="3" t="s">
        <v>9539</v>
      </c>
      <c r="AC1" s="3" t="s">
        <v>9540</v>
      </c>
      <c r="AD1" s="3" t="s">
        <v>9541</v>
      </c>
      <c r="AE1" s="3" t="s">
        <v>9542</v>
      </c>
      <c r="AF1" s="3" t="s">
        <v>9543</v>
      </c>
      <c r="AG1" s="3" t="s">
        <v>9544</v>
      </c>
      <c r="AH1" s="3" t="s">
        <v>9545</v>
      </c>
      <c r="AI1" s="3" t="s">
        <v>9546</v>
      </c>
      <c r="AJ1" s="3" t="s">
        <v>9547</v>
      </c>
      <c r="AK1" s="3" t="s">
        <v>9548</v>
      </c>
      <c r="AL1" s="3" t="s">
        <v>9549</v>
      </c>
      <c r="AM1" s="3" t="s">
        <v>9550</v>
      </c>
      <c r="AN1" s="3" t="s">
        <v>9551</v>
      </c>
      <c r="AO1" s="3" t="s">
        <v>9552</v>
      </c>
      <c r="AP1" s="3" t="s">
        <v>9553</v>
      </c>
      <c r="AQ1" s="3" t="s">
        <v>9554</v>
      </c>
      <c r="AR1" s="3" t="s">
        <v>9555</v>
      </c>
      <c r="AS1" s="3" t="s">
        <v>9556</v>
      </c>
      <c r="AT1" s="3" t="s">
        <v>9557</v>
      </c>
      <c r="AU1" s="3" t="s">
        <v>9558</v>
      </c>
      <c r="AV1" s="3" t="s">
        <v>9559</v>
      </c>
      <c r="AW1" s="3" t="s">
        <v>9560</v>
      </c>
      <c r="AX1" s="3" t="s">
        <v>9561</v>
      </c>
      <c r="AY1" s="3" t="s">
        <v>9562</v>
      </c>
      <c r="AZ1" s="3" t="s">
        <v>9563</v>
      </c>
      <c r="BA1" s="3" t="s">
        <v>9564</v>
      </c>
      <c r="BB1" s="3" t="s">
        <v>9565</v>
      </c>
      <c r="BC1" s="3" t="s">
        <v>9566</v>
      </c>
      <c r="BD1" s="3" t="s">
        <v>9567</v>
      </c>
      <c r="BE1" s="3" t="s">
        <v>9568</v>
      </c>
      <c r="BF1" s="3" t="s">
        <v>9569</v>
      </c>
      <c r="BG1" s="3" t="s">
        <v>9570</v>
      </c>
      <c r="BH1" s="3" t="s">
        <v>9571</v>
      </c>
      <c r="BI1" s="3" t="s">
        <v>9572</v>
      </c>
      <c r="BJ1" s="3" t="s">
        <v>9573</v>
      </c>
      <c r="BK1" s="3" t="s">
        <v>9574</v>
      </c>
      <c r="BL1" s="3" t="s">
        <v>9575</v>
      </c>
      <c r="BM1" s="3" t="s">
        <v>9576</v>
      </c>
      <c r="BN1" s="3" t="s">
        <v>9577</v>
      </c>
      <c r="BO1" s="3" t="s">
        <v>9578</v>
      </c>
      <c r="BP1" s="3" t="s">
        <v>9579</v>
      </c>
      <c r="BQ1" s="3" t="s">
        <v>9580</v>
      </c>
      <c r="BR1" s="3" t="s">
        <v>9581</v>
      </c>
      <c r="BS1" s="3" t="s">
        <v>9582</v>
      </c>
      <c r="BT1" s="3" t="s">
        <v>9583</v>
      </c>
      <c r="BU1" s="3" t="s">
        <v>9584</v>
      </c>
      <c r="BV1" s="3" t="s">
        <v>9585</v>
      </c>
      <c r="BW1" s="3" t="s">
        <v>9586</v>
      </c>
      <c r="BX1" s="3" t="s">
        <v>9587</v>
      </c>
      <c r="BY1" s="3" t="s">
        <v>9588</v>
      </c>
      <c r="BZ1" s="3" t="s">
        <v>9589</v>
      </c>
      <c r="CA1" s="3" t="s">
        <v>9590</v>
      </c>
      <c r="CB1" s="3" t="s">
        <v>9591</v>
      </c>
      <c r="CC1" s="3" t="s">
        <v>9592</v>
      </c>
      <c r="CD1" s="3" t="s">
        <v>9593</v>
      </c>
      <c r="CE1" s="3" t="s">
        <v>9594</v>
      </c>
      <c r="CF1" s="3" t="s">
        <v>9595</v>
      </c>
      <c r="CG1" s="3" t="s">
        <v>9596</v>
      </c>
      <c r="CH1" s="3" t="s">
        <v>9597</v>
      </c>
      <c r="CI1" s="3" t="s">
        <v>9598</v>
      </c>
      <c r="CJ1" s="3" t="s">
        <v>9599</v>
      </c>
      <c r="CK1" s="3" t="s">
        <v>9600</v>
      </c>
      <c r="CL1" s="3" t="s">
        <v>9601</v>
      </c>
      <c r="CM1" s="3" t="s">
        <v>9602</v>
      </c>
      <c r="CN1" s="3" t="s">
        <v>9603</v>
      </c>
      <c r="CO1" s="3" t="s">
        <v>9604</v>
      </c>
      <c r="CP1" s="3" t="s">
        <v>9605</v>
      </c>
      <c r="CQ1" s="3" t="s">
        <v>9606</v>
      </c>
      <c r="CR1" s="3" t="s">
        <v>9607</v>
      </c>
      <c r="CS1" s="3" t="s">
        <v>9608</v>
      </c>
      <c r="CT1" s="3" t="s">
        <v>9609</v>
      </c>
      <c r="CU1" s="3" t="s">
        <v>9610</v>
      </c>
      <c r="CV1" s="3" t="s">
        <v>9611</v>
      </c>
      <c r="CW1" s="3" t="s">
        <v>9612</v>
      </c>
      <c r="CX1" s="3" t="s">
        <v>9613</v>
      </c>
      <c r="CY1" s="3" t="s">
        <v>9614</v>
      </c>
      <c r="CZ1" s="3" t="s">
        <v>9615</v>
      </c>
      <c r="DA1" s="3" t="s">
        <v>9616</v>
      </c>
      <c r="DB1" s="3" t="s">
        <v>9617</v>
      </c>
      <c r="DC1" s="3" t="s">
        <v>9618</v>
      </c>
      <c r="DD1" s="3" t="s">
        <v>9619</v>
      </c>
      <c r="DE1" s="3" t="s">
        <v>9620</v>
      </c>
      <c r="DF1" s="3" t="s">
        <v>9621</v>
      </c>
      <c r="DG1" s="3" t="s">
        <v>9622</v>
      </c>
      <c r="DH1" s="3" t="s">
        <v>9623</v>
      </c>
      <c r="DI1" s="3" t="s">
        <v>9624</v>
      </c>
      <c r="DJ1" s="3" t="s">
        <v>9625</v>
      </c>
      <c r="DK1" s="3" t="s">
        <v>9626</v>
      </c>
      <c r="DL1" s="3" t="s">
        <v>9627</v>
      </c>
      <c r="DM1" s="3" t="s">
        <v>9628</v>
      </c>
      <c r="DN1" s="3" t="s">
        <v>9629</v>
      </c>
      <c r="DO1" s="3" t="s">
        <v>9630</v>
      </c>
      <c r="DP1" s="3" t="s">
        <v>9631</v>
      </c>
      <c r="DQ1" s="3" t="s">
        <v>9632</v>
      </c>
      <c r="DR1" s="3" t="s">
        <v>9633</v>
      </c>
      <c r="DS1" s="3" t="s">
        <v>9634</v>
      </c>
      <c r="DT1" s="3" t="s">
        <v>9635</v>
      </c>
      <c r="DU1" s="3" t="s">
        <v>9636</v>
      </c>
      <c r="DV1" s="3" t="s">
        <v>9637</v>
      </c>
      <c r="DW1" s="3" t="s">
        <v>9638</v>
      </c>
      <c r="DX1" s="3" t="s">
        <v>9639</v>
      </c>
      <c r="DY1" s="3" t="s">
        <v>9640</v>
      </c>
      <c r="DZ1" s="3" t="s">
        <v>9641</v>
      </c>
      <c r="EA1" s="3" t="s">
        <v>9642</v>
      </c>
      <c r="EB1" s="3" t="s">
        <v>9643</v>
      </c>
      <c r="EC1" s="3" t="s">
        <v>9644</v>
      </c>
      <c r="ED1" s="3" t="s">
        <v>9645</v>
      </c>
      <c r="EE1" s="3" t="s">
        <v>9646</v>
      </c>
      <c r="EF1" s="3" t="s">
        <v>9647</v>
      </c>
      <c r="EG1" s="3" t="s">
        <v>9648</v>
      </c>
      <c r="EH1" s="3" t="s">
        <v>9649</v>
      </c>
      <c r="EI1" s="3" t="s">
        <v>9650</v>
      </c>
      <c r="EJ1" s="3" t="s">
        <v>9651</v>
      </c>
      <c r="EK1" s="3" t="s">
        <v>9652</v>
      </c>
      <c r="EL1" s="3" t="s">
        <v>9653</v>
      </c>
      <c r="EM1" s="3" t="s">
        <v>9654</v>
      </c>
      <c r="EN1" s="3" t="s">
        <v>9655</v>
      </c>
      <c r="EO1" s="3" t="s">
        <v>9656</v>
      </c>
      <c r="EP1" s="3" t="s">
        <v>9657</v>
      </c>
      <c r="EQ1" s="3" t="s">
        <v>9658</v>
      </c>
      <c r="ER1" s="3" t="s">
        <v>9659</v>
      </c>
      <c r="ES1" s="3" t="s">
        <v>9660</v>
      </c>
      <c r="ET1" s="3" t="s">
        <v>9661</v>
      </c>
      <c r="EU1" s="3" t="s">
        <v>9662</v>
      </c>
      <c r="EV1" s="3" t="s">
        <v>9663</v>
      </c>
      <c r="EW1" s="3" t="s">
        <v>9664</v>
      </c>
      <c r="EX1" s="3" t="s">
        <v>9665</v>
      </c>
      <c r="EY1" s="3" t="s">
        <v>9666</v>
      </c>
      <c r="EZ1" s="3" t="s">
        <v>9667</v>
      </c>
      <c r="FA1" s="3" t="s">
        <v>9668</v>
      </c>
      <c r="FB1" s="3" t="s">
        <v>9669</v>
      </c>
      <c r="FC1" s="3" t="s">
        <v>9670</v>
      </c>
      <c r="FD1" s="3" t="s">
        <v>9671</v>
      </c>
      <c r="FE1" s="3" t="s">
        <v>9672</v>
      </c>
      <c r="FF1" s="3" t="s">
        <v>9673</v>
      </c>
      <c r="FG1" s="3" t="s">
        <v>9674</v>
      </c>
      <c r="FH1" s="3" t="s">
        <v>9675</v>
      </c>
      <c r="FI1" s="3" t="s">
        <v>9676</v>
      </c>
      <c r="FJ1" s="3" t="s">
        <v>9677</v>
      </c>
      <c r="FK1" s="3" t="s">
        <v>9678</v>
      </c>
      <c r="FL1" s="3" t="s">
        <v>9679</v>
      </c>
      <c r="FM1" s="3" t="s">
        <v>9680</v>
      </c>
      <c r="FN1" s="3" t="s">
        <v>9681</v>
      </c>
      <c r="FO1" s="3" t="s">
        <v>9682</v>
      </c>
      <c r="FP1" s="3" t="s">
        <v>9683</v>
      </c>
      <c r="FQ1" s="3" t="s">
        <v>9684</v>
      </c>
      <c r="FR1" s="3" t="s">
        <v>9685</v>
      </c>
      <c r="FS1" s="3" t="s">
        <v>9686</v>
      </c>
      <c r="FT1" s="3" t="s">
        <v>9687</v>
      </c>
      <c r="FU1" s="3" t="s">
        <v>9688</v>
      </c>
      <c r="FV1" s="3" t="s">
        <v>9689</v>
      </c>
      <c r="FW1" s="3" t="s">
        <v>9690</v>
      </c>
      <c r="FX1" s="3" t="s">
        <v>9691</v>
      </c>
      <c r="FY1" s="3" t="s">
        <v>9692</v>
      </c>
      <c r="FZ1" s="3" t="s">
        <v>9693</v>
      </c>
      <c r="GA1" s="3" t="s">
        <v>9694</v>
      </c>
      <c r="GB1" s="3" t="s">
        <v>9695</v>
      </c>
      <c r="GC1" s="3" t="s">
        <v>9696</v>
      </c>
      <c r="GD1" s="3" t="s">
        <v>9697</v>
      </c>
      <c r="GE1" s="3" t="s">
        <v>9698</v>
      </c>
      <c r="GF1" s="3" t="s">
        <v>9699</v>
      </c>
      <c r="GG1" s="3" t="s">
        <v>9700</v>
      </c>
      <c r="GH1" s="3" t="s">
        <v>9701</v>
      </c>
      <c r="GI1" s="3" t="s">
        <v>9702</v>
      </c>
      <c r="GJ1" s="3" t="s">
        <v>9703</v>
      </c>
      <c r="GK1" s="3" t="s">
        <v>9704</v>
      </c>
      <c r="GL1" s="3" t="s">
        <v>9705</v>
      </c>
      <c r="GM1" s="3" t="s">
        <v>9706</v>
      </c>
      <c r="GN1" s="3" t="s">
        <v>9707</v>
      </c>
      <c r="GO1" s="3" t="s">
        <v>9708</v>
      </c>
      <c r="GP1" s="3" t="s">
        <v>9709</v>
      </c>
      <c r="GQ1" s="3" t="s">
        <v>9710</v>
      </c>
      <c r="GR1" s="3" t="s">
        <v>9711</v>
      </c>
      <c r="GS1" s="3" t="s">
        <v>9712</v>
      </c>
      <c r="GT1" s="3" t="s">
        <v>9713</v>
      </c>
      <c r="GU1" s="3" t="s">
        <v>9714</v>
      </c>
      <c r="GV1" s="3" t="s">
        <v>9715</v>
      </c>
      <c r="GW1" s="3" t="s">
        <v>9716</v>
      </c>
      <c r="GX1" s="3" t="s">
        <v>9717</v>
      </c>
      <c r="GY1" s="3" t="s">
        <v>9718</v>
      </c>
      <c r="GZ1" s="3" t="s">
        <v>9719</v>
      </c>
      <c r="HA1" s="3" t="s">
        <v>9720</v>
      </c>
      <c r="HB1" s="3" t="s">
        <v>9721</v>
      </c>
      <c r="HC1" s="3" t="s">
        <v>9722</v>
      </c>
      <c r="HD1" s="3" t="s">
        <v>9723</v>
      </c>
      <c r="HE1" s="3" t="s">
        <v>9724</v>
      </c>
      <c r="HF1" s="3" t="s">
        <v>9725</v>
      </c>
      <c r="HG1" s="3" t="s">
        <v>9726</v>
      </c>
      <c r="HH1" s="3" t="s">
        <v>9727</v>
      </c>
      <c r="HI1" s="3" t="s">
        <v>9728</v>
      </c>
      <c r="HJ1" s="3" t="s">
        <v>9729</v>
      </c>
      <c r="HK1" s="3" t="s">
        <v>9730</v>
      </c>
      <c r="HL1" s="3" t="s">
        <v>9731</v>
      </c>
      <c r="HM1" s="3" t="s">
        <v>9732</v>
      </c>
      <c r="HN1" s="3" t="s">
        <v>9733</v>
      </c>
      <c r="HO1" s="3" t="s">
        <v>9734</v>
      </c>
      <c r="HP1" s="3" t="s">
        <v>9735</v>
      </c>
      <c r="HQ1" s="3" t="s">
        <v>9736</v>
      </c>
      <c r="HR1" s="3" t="s">
        <v>9737</v>
      </c>
      <c r="HS1" s="3" t="s">
        <v>9738</v>
      </c>
      <c r="HT1" s="3" t="s">
        <v>9739</v>
      </c>
      <c r="HU1" s="3" t="s">
        <v>9740</v>
      </c>
      <c r="HV1" s="3" t="s">
        <v>9741</v>
      </c>
      <c r="HW1" s="3" t="s">
        <v>9742</v>
      </c>
      <c r="HX1" s="3" t="s">
        <v>9743</v>
      </c>
      <c r="HY1" s="3" t="s">
        <v>9744</v>
      </c>
      <c r="HZ1" s="3" t="s">
        <v>9745</v>
      </c>
      <c r="IA1" s="3" t="s">
        <v>9746</v>
      </c>
      <c r="IB1" s="3" t="s">
        <v>9747</v>
      </c>
      <c r="IC1" s="3" t="s">
        <v>9748</v>
      </c>
      <c r="ID1" s="3" t="s">
        <v>9749</v>
      </c>
      <c r="IE1" s="3" t="s">
        <v>9750</v>
      </c>
      <c r="IF1" s="3" t="s">
        <v>9751</v>
      </c>
      <c r="IG1" s="3" t="s">
        <v>9752</v>
      </c>
      <c r="IH1" s="3" t="s">
        <v>9753</v>
      </c>
      <c r="II1" s="3" t="s">
        <v>9754</v>
      </c>
      <c r="IJ1" s="3" t="s">
        <v>9755</v>
      </c>
      <c r="IK1" s="3" t="s">
        <v>9756</v>
      </c>
      <c r="IL1" s="3" t="s">
        <v>9757</v>
      </c>
      <c r="IM1" s="3" t="s">
        <v>9758</v>
      </c>
      <c r="IN1" s="3" t="s">
        <v>9759</v>
      </c>
      <c r="IO1" s="3" t="s">
        <v>9760</v>
      </c>
      <c r="IP1" s="3" t="s">
        <v>9761</v>
      </c>
      <c r="IQ1" s="3" t="s">
        <v>9762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9763</v>
      </c>
      <c r="C10" s="8" t="s">
        <v>9764</v>
      </c>
      <c r="D10" s="8" t="s">
        <v>9765</v>
      </c>
      <c r="E10" s="8" t="s">
        <v>9766</v>
      </c>
      <c r="F10" s="8" t="s">
        <v>9767</v>
      </c>
      <c r="G10" s="8" t="s">
        <v>9768</v>
      </c>
      <c r="H10" s="8" t="s">
        <v>9769</v>
      </c>
      <c r="I10" s="8" t="s">
        <v>9770</v>
      </c>
      <c r="J10" s="8" t="s">
        <v>9771</v>
      </c>
      <c r="K10" s="8" t="s">
        <v>9772</v>
      </c>
      <c r="L10" s="8" t="s">
        <v>9773</v>
      </c>
      <c r="M10" s="8" t="s">
        <v>9774</v>
      </c>
      <c r="N10" s="8" t="s">
        <v>9775</v>
      </c>
      <c r="O10" s="8" t="s">
        <v>9776</v>
      </c>
      <c r="P10" s="8" t="s">
        <v>9777</v>
      </c>
      <c r="Q10" s="8" t="s">
        <v>9778</v>
      </c>
      <c r="R10" s="8" t="s">
        <v>9779</v>
      </c>
      <c r="S10" s="8" t="s">
        <v>9780</v>
      </c>
      <c r="T10" s="8" t="s">
        <v>9781</v>
      </c>
      <c r="U10" s="8" t="s">
        <v>9782</v>
      </c>
      <c r="V10" s="8" t="s">
        <v>9783</v>
      </c>
      <c r="W10" s="8" t="s">
        <v>9784</v>
      </c>
      <c r="X10" s="8" t="s">
        <v>9785</v>
      </c>
      <c r="Y10" s="8" t="s">
        <v>9786</v>
      </c>
      <c r="Z10" s="8" t="s">
        <v>9787</v>
      </c>
      <c r="AA10" s="8" t="s">
        <v>9788</v>
      </c>
      <c r="AB10" s="8" t="s">
        <v>9789</v>
      </c>
      <c r="AC10" s="8" t="s">
        <v>9790</v>
      </c>
      <c r="AD10" s="8" t="s">
        <v>9791</v>
      </c>
      <c r="AE10" s="8" t="s">
        <v>9792</v>
      </c>
      <c r="AF10" s="8" t="s">
        <v>9793</v>
      </c>
      <c r="AG10" s="8" t="s">
        <v>9794</v>
      </c>
      <c r="AH10" s="8" t="s">
        <v>9795</v>
      </c>
      <c r="AI10" s="8" t="s">
        <v>9796</v>
      </c>
      <c r="AJ10" s="8" t="s">
        <v>9797</v>
      </c>
      <c r="AK10" s="8" t="s">
        <v>9798</v>
      </c>
      <c r="AL10" s="8" t="s">
        <v>9799</v>
      </c>
      <c r="AM10" s="8" t="s">
        <v>9800</v>
      </c>
      <c r="AN10" s="8" t="s">
        <v>9801</v>
      </c>
      <c r="AO10" s="8" t="s">
        <v>9802</v>
      </c>
      <c r="AP10" s="8" t="s">
        <v>9803</v>
      </c>
      <c r="AQ10" s="8" t="s">
        <v>9804</v>
      </c>
      <c r="AR10" s="8" t="s">
        <v>9805</v>
      </c>
      <c r="AS10" s="8" t="s">
        <v>9806</v>
      </c>
      <c r="AT10" s="8" t="s">
        <v>9807</v>
      </c>
      <c r="AU10" s="8" t="s">
        <v>9808</v>
      </c>
      <c r="AV10" s="8" t="s">
        <v>9809</v>
      </c>
      <c r="AW10" s="8" t="s">
        <v>9810</v>
      </c>
      <c r="AX10" s="8" t="s">
        <v>9811</v>
      </c>
      <c r="AY10" s="8" t="s">
        <v>9812</v>
      </c>
      <c r="AZ10" s="8" t="s">
        <v>9813</v>
      </c>
      <c r="BA10" s="8" t="s">
        <v>9814</v>
      </c>
      <c r="BB10" s="8" t="s">
        <v>9815</v>
      </c>
      <c r="BC10" s="8" t="s">
        <v>9816</v>
      </c>
      <c r="BD10" s="8" t="s">
        <v>9817</v>
      </c>
      <c r="BE10" s="8" t="s">
        <v>9818</v>
      </c>
      <c r="BF10" s="8" t="s">
        <v>9819</v>
      </c>
      <c r="BG10" s="8" t="s">
        <v>9820</v>
      </c>
      <c r="BH10" s="8" t="s">
        <v>9821</v>
      </c>
      <c r="BI10" s="8" t="s">
        <v>9822</v>
      </c>
      <c r="BJ10" s="8" t="s">
        <v>9823</v>
      </c>
      <c r="BK10" s="8" t="s">
        <v>9824</v>
      </c>
      <c r="BL10" s="8" t="s">
        <v>9825</v>
      </c>
      <c r="BM10" s="8" t="s">
        <v>9826</v>
      </c>
      <c r="BN10" s="8" t="s">
        <v>9827</v>
      </c>
      <c r="BO10" s="8" t="s">
        <v>9828</v>
      </c>
      <c r="BP10" s="8" t="s">
        <v>9829</v>
      </c>
      <c r="BQ10" s="8" t="s">
        <v>9830</v>
      </c>
      <c r="BR10" s="8" t="s">
        <v>9831</v>
      </c>
      <c r="BS10" s="8" t="s">
        <v>9832</v>
      </c>
      <c r="BT10" s="8" t="s">
        <v>9833</v>
      </c>
      <c r="BU10" s="8" t="s">
        <v>9834</v>
      </c>
      <c r="BV10" s="8" t="s">
        <v>9835</v>
      </c>
      <c r="BW10" s="8" t="s">
        <v>9836</v>
      </c>
      <c r="BX10" s="8" t="s">
        <v>9837</v>
      </c>
      <c r="BY10" s="8" t="s">
        <v>9838</v>
      </c>
      <c r="BZ10" s="8" t="s">
        <v>9839</v>
      </c>
      <c r="CA10" s="8" t="s">
        <v>9840</v>
      </c>
      <c r="CB10" s="8" t="s">
        <v>9841</v>
      </c>
      <c r="CC10" s="8" t="s">
        <v>9842</v>
      </c>
      <c r="CD10" s="8" t="s">
        <v>9843</v>
      </c>
      <c r="CE10" s="8" t="s">
        <v>9844</v>
      </c>
      <c r="CF10" s="8" t="s">
        <v>9845</v>
      </c>
      <c r="CG10" s="8" t="s">
        <v>9846</v>
      </c>
      <c r="CH10" s="8" t="s">
        <v>9847</v>
      </c>
      <c r="CI10" s="8" t="s">
        <v>9848</v>
      </c>
      <c r="CJ10" s="8" t="s">
        <v>9849</v>
      </c>
      <c r="CK10" s="8" t="s">
        <v>9850</v>
      </c>
      <c r="CL10" s="8" t="s">
        <v>9851</v>
      </c>
      <c r="CM10" s="8" t="s">
        <v>9852</v>
      </c>
      <c r="CN10" s="8" t="s">
        <v>9853</v>
      </c>
      <c r="CO10" s="8" t="s">
        <v>9854</v>
      </c>
      <c r="CP10" s="8" t="s">
        <v>9855</v>
      </c>
      <c r="CQ10" s="8" t="s">
        <v>9856</v>
      </c>
      <c r="CR10" s="8" t="s">
        <v>9857</v>
      </c>
      <c r="CS10" s="8" t="s">
        <v>9858</v>
      </c>
      <c r="CT10" s="8" t="s">
        <v>9859</v>
      </c>
      <c r="CU10" s="8" t="s">
        <v>9860</v>
      </c>
      <c r="CV10" s="8" t="s">
        <v>9861</v>
      </c>
      <c r="CW10" s="8" t="s">
        <v>9862</v>
      </c>
      <c r="CX10" s="8" t="s">
        <v>9863</v>
      </c>
      <c r="CY10" s="8" t="s">
        <v>9864</v>
      </c>
      <c r="CZ10" s="8" t="s">
        <v>9865</v>
      </c>
      <c r="DA10" s="8" t="s">
        <v>9866</v>
      </c>
      <c r="DB10" s="8" t="s">
        <v>9867</v>
      </c>
      <c r="DC10" s="8" t="s">
        <v>9868</v>
      </c>
      <c r="DD10" s="8" t="s">
        <v>9869</v>
      </c>
      <c r="DE10" s="8" t="s">
        <v>9870</v>
      </c>
      <c r="DF10" s="8" t="s">
        <v>9871</v>
      </c>
      <c r="DG10" s="8" t="s">
        <v>9872</v>
      </c>
      <c r="DH10" s="8" t="s">
        <v>9873</v>
      </c>
      <c r="DI10" s="8" t="s">
        <v>9874</v>
      </c>
      <c r="DJ10" s="8" t="s">
        <v>9875</v>
      </c>
      <c r="DK10" s="8" t="s">
        <v>9876</v>
      </c>
      <c r="DL10" s="8" t="s">
        <v>9877</v>
      </c>
      <c r="DM10" s="8" t="s">
        <v>9878</v>
      </c>
      <c r="DN10" s="8" t="s">
        <v>9879</v>
      </c>
      <c r="DO10" s="8" t="s">
        <v>9880</v>
      </c>
      <c r="DP10" s="8" t="s">
        <v>9881</v>
      </c>
      <c r="DQ10" s="8" t="s">
        <v>9882</v>
      </c>
      <c r="DR10" s="8" t="s">
        <v>9883</v>
      </c>
      <c r="DS10" s="8" t="s">
        <v>9884</v>
      </c>
      <c r="DT10" s="8" t="s">
        <v>9885</v>
      </c>
      <c r="DU10" s="8" t="s">
        <v>9886</v>
      </c>
      <c r="DV10" s="8" t="s">
        <v>9887</v>
      </c>
      <c r="DW10" s="8" t="s">
        <v>9888</v>
      </c>
      <c r="DX10" s="8" t="s">
        <v>9889</v>
      </c>
      <c r="DY10" s="8" t="s">
        <v>9890</v>
      </c>
      <c r="DZ10" s="8" t="s">
        <v>9891</v>
      </c>
      <c r="EA10" s="8" t="s">
        <v>9892</v>
      </c>
      <c r="EB10" s="8" t="s">
        <v>9893</v>
      </c>
      <c r="EC10" s="8" t="s">
        <v>9894</v>
      </c>
      <c r="ED10" s="8" t="s">
        <v>9895</v>
      </c>
      <c r="EE10" s="8" t="s">
        <v>9896</v>
      </c>
      <c r="EF10" s="8" t="s">
        <v>9897</v>
      </c>
      <c r="EG10" s="8" t="s">
        <v>9898</v>
      </c>
      <c r="EH10" s="8" t="s">
        <v>9899</v>
      </c>
      <c r="EI10" s="8" t="s">
        <v>9900</v>
      </c>
      <c r="EJ10" s="8" t="s">
        <v>9901</v>
      </c>
      <c r="EK10" s="8" t="s">
        <v>9902</v>
      </c>
      <c r="EL10" s="8" t="s">
        <v>9903</v>
      </c>
      <c r="EM10" s="8" t="s">
        <v>9904</v>
      </c>
      <c r="EN10" s="8" t="s">
        <v>9905</v>
      </c>
      <c r="EO10" s="8" t="s">
        <v>9906</v>
      </c>
      <c r="EP10" s="8" t="s">
        <v>9907</v>
      </c>
      <c r="EQ10" s="8" t="s">
        <v>9908</v>
      </c>
      <c r="ER10" s="8" t="s">
        <v>9909</v>
      </c>
      <c r="ES10" s="8" t="s">
        <v>9910</v>
      </c>
      <c r="ET10" s="8" t="s">
        <v>9911</v>
      </c>
      <c r="EU10" s="8" t="s">
        <v>9912</v>
      </c>
      <c r="EV10" s="8" t="s">
        <v>9913</v>
      </c>
      <c r="EW10" s="8" t="s">
        <v>9914</v>
      </c>
      <c r="EX10" s="8" t="s">
        <v>9915</v>
      </c>
      <c r="EY10" s="8" t="s">
        <v>9916</v>
      </c>
      <c r="EZ10" s="8" t="s">
        <v>9917</v>
      </c>
      <c r="FA10" s="8" t="s">
        <v>9918</v>
      </c>
      <c r="FB10" s="8" t="s">
        <v>9919</v>
      </c>
      <c r="FC10" s="8" t="s">
        <v>9920</v>
      </c>
      <c r="FD10" s="8" t="s">
        <v>9921</v>
      </c>
      <c r="FE10" s="8" t="s">
        <v>9922</v>
      </c>
      <c r="FF10" s="8" t="s">
        <v>9923</v>
      </c>
      <c r="FG10" s="8" t="s">
        <v>9924</v>
      </c>
      <c r="FH10" s="8" t="s">
        <v>9925</v>
      </c>
      <c r="FI10" s="8" t="s">
        <v>9926</v>
      </c>
      <c r="FJ10" s="8" t="s">
        <v>9927</v>
      </c>
      <c r="FK10" s="8" t="s">
        <v>9928</v>
      </c>
      <c r="FL10" s="8" t="s">
        <v>9929</v>
      </c>
      <c r="FM10" s="8" t="s">
        <v>9930</v>
      </c>
      <c r="FN10" s="8" t="s">
        <v>9931</v>
      </c>
      <c r="FO10" s="8" t="s">
        <v>9932</v>
      </c>
      <c r="FP10" s="8" t="s">
        <v>9933</v>
      </c>
      <c r="FQ10" s="8" t="s">
        <v>9934</v>
      </c>
      <c r="FR10" s="8" t="s">
        <v>9935</v>
      </c>
      <c r="FS10" s="8" t="s">
        <v>9936</v>
      </c>
      <c r="FT10" s="8" t="s">
        <v>9937</v>
      </c>
      <c r="FU10" s="8" t="s">
        <v>9938</v>
      </c>
      <c r="FV10" s="8" t="s">
        <v>9939</v>
      </c>
      <c r="FW10" s="8" t="s">
        <v>9940</v>
      </c>
      <c r="FX10" s="8" t="s">
        <v>9941</v>
      </c>
      <c r="FY10" s="8" t="s">
        <v>9942</v>
      </c>
      <c r="FZ10" s="8" t="s">
        <v>9943</v>
      </c>
      <c r="GA10" s="8" t="s">
        <v>9944</v>
      </c>
      <c r="GB10" s="8" t="s">
        <v>9945</v>
      </c>
      <c r="GC10" s="8" t="s">
        <v>9946</v>
      </c>
      <c r="GD10" s="8" t="s">
        <v>9947</v>
      </c>
      <c r="GE10" s="8" t="s">
        <v>9948</v>
      </c>
      <c r="GF10" s="8" t="s">
        <v>9949</v>
      </c>
      <c r="GG10" s="8" t="s">
        <v>9950</v>
      </c>
      <c r="GH10" s="8" t="s">
        <v>9951</v>
      </c>
      <c r="GI10" s="8" t="s">
        <v>9952</v>
      </c>
      <c r="GJ10" s="8" t="s">
        <v>9953</v>
      </c>
      <c r="GK10" s="8" t="s">
        <v>9954</v>
      </c>
      <c r="GL10" s="8" t="s">
        <v>9955</v>
      </c>
      <c r="GM10" s="8" t="s">
        <v>9956</v>
      </c>
      <c r="GN10" s="8" t="s">
        <v>9957</v>
      </c>
      <c r="GO10" s="8" t="s">
        <v>9958</v>
      </c>
      <c r="GP10" s="8" t="s">
        <v>9959</v>
      </c>
      <c r="GQ10" s="8" t="s">
        <v>9960</v>
      </c>
      <c r="GR10" s="8" t="s">
        <v>9961</v>
      </c>
      <c r="GS10" s="8" t="s">
        <v>9962</v>
      </c>
      <c r="GT10" s="8" t="s">
        <v>9963</v>
      </c>
      <c r="GU10" s="8" t="s">
        <v>9964</v>
      </c>
      <c r="GV10" s="8" t="s">
        <v>9965</v>
      </c>
      <c r="GW10" s="8" t="s">
        <v>9966</v>
      </c>
      <c r="GX10" s="8" t="s">
        <v>9967</v>
      </c>
      <c r="GY10" s="8" t="s">
        <v>9968</v>
      </c>
      <c r="GZ10" s="8" t="s">
        <v>9969</v>
      </c>
      <c r="HA10" s="8" t="s">
        <v>9970</v>
      </c>
      <c r="HB10" s="8" t="s">
        <v>9971</v>
      </c>
      <c r="HC10" s="8" t="s">
        <v>9972</v>
      </c>
      <c r="HD10" s="8" t="s">
        <v>9973</v>
      </c>
      <c r="HE10" s="8" t="s">
        <v>9974</v>
      </c>
      <c r="HF10" s="8" t="s">
        <v>9975</v>
      </c>
      <c r="HG10" s="8" t="s">
        <v>9976</v>
      </c>
      <c r="HH10" s="8" t="s">
        <v>9977</v>
      </c>
      <c r="HI10" s="8" t="s">
        <v>9978</v>
      </c>
      <c r="HJ10" s="8" t="s">
        <v>9979</v>
      </c>
      <c r="HK10" s="8" t="s">
        <v>9980</v>
      </c>
      <c r="HL10" s="8" t="s">
        <v>9981</v>
      </c>
      <c r="HM10" s="8" t="s">
        <v>9982</v>
      </c>
      <c r="HN10" s="8" t="s">
        <v>9983</v>
      </c>
      <c r="HO10" s="8" t="s">
        <v>9984</v>
      </c>
      <c r="HP10" s="8" t="s">
        <v>9985</v>
      </c>
      <c r="HQ10" s="8" t="s">
        <v>9986</v>
      </c>
      <c r="HR10" s="8" t="s">
        <v>9987</v>
      </c>
      <c r="HS10" s="8" t="s">
        <v>9988</v>
      </c>
      <c r="HT10" s="8" t="s">
        <v>9989</v>
      </c>
      <c r="HU10" s="8" t="s">
        <v>9990</v>
      </c>
      <c r="HV10" s="8" t="s">
        <v>9991</v>
      </c>
      <c r="HW10" s="8" t="s">
        <v>9992</v>
      </c>
      <c r="HX10" s="8" t="s">
        <v>9993</v>
      </c>
      <c r="HY10" s="8" t="s">
        <v>9994</v>
      </c>
      <c r="HZ10" s="8" t="s">
        <v>9995</v>
      </c>
      <c r="IA10" s="8" t="s">
        <v>9996</v>
      </c>
      <c r="IB10" s="8" t="s">
        <v>9997</v>
      </c>
      <c r="IC10" s="8" t="s">
        <v>9998</v>
      </c>
      <c r="ID10" s="8" t="s">
        <v>9999</v>
      </c>
      <c r="IE10" s="8" t="s">
        <v>10000</v>
      </c>
      <c r="IF10" s="8" t="s">
        <v>10001</v>
      </c>
      <c r="IG10" s="8" t="s">
        <v>10002</v>
      </c>
      <c r="IH10" s="8" t="s">
        <v>10003</v>
      </c>
      <c r="II10" s="8" t="s">
        <v>10004</v>
      </c>
      <c r="IJ10" s="8" t="s">
        <v>10005</v>
      </c>
      <c r="IK10" s="8" t="s">
        <v>10006</v>
      </c>
      <c r="IL10" s="8" t="s">
        <v>10007</v>
      </c>
      <c r="IM10" s="8" t="s">
        <v>10008</v>
      </c>
      <c r="IN10" s="8" t="s">
        <v>10009</v>
      </c>
      <c r="IO10" s="8" t="s">
        <v>10010</v>
      </c>
      <c r="IP10" s="8" t="s">
        <v>10011</v>
      </c>
      <c r="IQ10" s="8" t="s">
        <v>10012</v>
      </c>
    </row>
    <row r="11" spans="1:251">
      <c r="A11" s="10">
        <v>42036</v>
      </c>
      <c r="B11" s="9">
        <v>169.959</v>
      </c>
      <c r="C11" s="9">
        <v>67.031000000000006</v>
      </c>
      <c r="D11" s="9">
        <v>7.9909999999999997</v>
      </c>
      <c r="E11" s="9">
        <v>3.0459999999999998</v>
      </c>
      <c r="F11" s="9">
        <v>4.9450000000000003</v>
      </c>
      <c r="G11" s="9">
        <v>0.56000000000000005</v>
      </c>
      <c r="H11" s="9">
        <v>8.6999999999999994E-2</v>
      </c>
      <c r="I11" s="9">
        <v>0.47299999999999998</v>
      </c>
      <c r="J11" s="9">
        <v>0.67600000000000005</v>
      </c>
      <c r="K11" s="9">
        <v>0.42099999999999999</v>
      </c>
      <c r="L11" s="9">
        <v>0.25600000000000001</v>
      </c>
      <c r="M11" s="9">
        <v>1.7789999999999999</v>
      </c>
      <c r="N11" s="9">
        <v>0.86899999999999999</v>
      </c>
      <c r="O11" s="9">
        <v>0.91</v>
      </c>
      <c r="P11" s="9">
        <v>4.976</v>
      </c>
      <c r="Q11" s="9">
        <v>1.669</v>
      </c>
      <c r="R11" s="9">
        <v>3.3069999999999999</v>
      </c>
      <c r="S11" s="9">
        <v>52</v>
      </c>
      <c r="T11" s="9">
        <v>55.244</v>
      </c>
      <c r="U11" s="9">
        <v>52</v>
      </c>
      <c r="V11" s="9">
        <v>6.6719999999999997</v>
      </c>
      <c r="W11" s="9">
        <v>3.972</v>
      </c>
      <c r="X11" s="9">
        <v>2.7</v>
      </c>
      <c r="Y11" s="9">
        <v>0.64300000000000002</v>
      </c>
      <c r="Z11" s="9">
        <v>0.10100000000000001</v>
      </c>
      <c r="AA11" s="9">
        <v>0.54200000000000004</v>
      </c>
      <c r="AB11" s="9">
        <v>0.9</v>
      </c>
      <c r="AC11" s="9">
        <v>0.80300000000000005</v>
      </c>
      <c r="AD11" s="9">
        <v>9.7000000000000003E-2</v>
      </c>
      <c r="AE11" s="9">
        <v>1.4339999999999999</v>
      </c>
      <c r="AF11" s="9">
        <v>0.66800000000000004</v>
      </c>
      <c r="AG11" s="9">
        <v>0.76600000000000001</v>
      </c>
      <c r="AH11" s="9">
        <v>3.6960000000000002</v>
      </c>
      <c r="AI11" s="9">
        <v>2.4</v>
      </c>
      <c r="AJ11" s="9">
        <v>1.2949999999999999</v>
      </c>
      <c r="AK11" s="9">
        <v>52</v>
      </c>
      <c r="AL11" s="9">
        <v>52</v>
      </c>
      <c r="AM11" s="9">
        <v>48.161000000000001</v>
      </c>
      <c r="AN11" s="9">
        <v>10.53</v>
      </c>
      <c r="AO11" s="9">
        <v>2.8660000000000001</v>
      </c>
      <c r="AP11" s="9">
        <v>7.6639999999999997</v>
      </c>
      <c r="AQ11" s="9">
        <v>0.88500000000000001</v>
      </c>
      <c r="AR11" s="9">
        <v>0.40300000000000002</v>
      </c>
      <c r="AS11" s="9">
        <v>0.48199999999999998</v>
      </c>
      <c r="AT11" s="9">
        <v>1.274</v>
      </c>
      <c r="AU11" s="9">
        <v>0.48799999999999999</v>
      </c>
      <c r="AV11" s="9">
        <v>0.78600000000000003</v>
      </c>
      <c r="AW11" s="9">
        <v>1.7609999999999999</v>
      </c>
      <c r="AX11" s="9">
        <v>0.377</v>
      </c>
      <c r="AY11" s="9">
        <v>1.3839999999999999</v>
      </c>
      <c r="AZ11" s="9">
        <v>6.61</v>
      </c>
      <c r="BA11" s="9">
        <v>1.5980000000000001</v>
      </c>
      <c r="BB11" s="9">
        <v>5.0129999999999999</v>
      </c>
      <c r="BC11" s="9">
        <v>58.125999999999998</v>
      </c>
      <c r="BD11" s="9">
        <v>104</v>
      </c>
      <c r="BE11" s="9">
        <v>52</v>
      </c>
      <c r="BF11" s="9">
        <v>10.773999999999999</v>
      </c>
      <c r="BG11" s="9">
        <v>4.3710000000000004</v>
      </c>
      <c r="BH11" s="9">
        <v>6.4020000000000001</v>
      </c>
      <c r="BI11" s="9">
        <v>0.80400000000000005</v>
      </c>
      <c r="BJ11" s="9">
        <v>0.10100000000000001</v>
      </c>
      <c r="BK11" s="9">
        <v>0.70299999999999996</v>
      </c>
      <c r="BL11" s="9">
        <v>0.98299999999999998</v>
      </c>
      <c r="BM11" s="9">
        <v>0.56299999999999994</v>
      </c>
      <c r="BN11" s="9">
        <v>0.42</v>
      </c>
      <c r="BO11" s="9">
        <v>2.1640000000000001</v>
      </c>
      <c r="BP11" s="9">
        <v>1.056</v>
      </c>
      <c r="BQ11" s="9">
        <v>1.1080000000000001</v>
      </c>
      <c r="BR11" s="9">
        <v>6.8220000000000001</v>
      </c>
      <c r="BS11" s="9">
        <v>2.6520000000000001</v>
      </c>
      <c r="BT11" s="9">
        <v>4.1710000000000003</v>
      </c>
      <c r="BU11" s="9">
        <v>52</v>
      </c>
      <c r="BV11" s="9">
        <v>52</v>
      </c>
      <c r="BW11" s="9">
        <v>52</v>
      </c>
      <c r="BX11" s="9">
        <v>3.677</v>
      </c>
      <c r="BY11" s="9">
        <v>1.611</v>
      </c>
      <c r="BZ11" s="9">
        <v>2.0659999999999998</v>
      </c>
      <c r="CA11" s="9">
        <v>0.246</v>
      </c>
      <c r="CB11" s="9">
        <v>0</v>
      </c>
      <c r="CC11" s="9">
        <v>0.246</v>
      </c>
      <c r="CD11" s="9">
        <v>0.69399999999999995</v>
      </c>
      <c r="CE11" s="9">
        <v>0.38700000000000001</v>
      </c>
      <c r="CF11" s="9">
        <v>0.307</v>
      </c>
      <c r="CG11" s="9">
        <v>0.71499999999999997</v>
      </c>
      <c r="CH11" s="9">
        <v>0.113</v>
      </c>
      <c r="CI11" s="9">
        <v>0.60099999999999998</v>
      </c>
      <c r="CJ11" s="9">
        <v>2.0219999999999998</v>
      </c>
      <c r="CK11" s="9">
        <v>1.111</v>
      </c>
      <c r="CL11" s="9">
        <v>0.91100000000000003</v>
      </c>
      <c r="CM11" s="9">
        <v>52</v>
      </c>
      <c r="CN11" s="9">
        <v>53.93</v>
      </c>
      <c r="CO11" s="9">
        <v>48.710999999999999</v>
      </c>
      <c r="CP11" s="9">
        <v>1.1859999999999999</v>
      </c>
      <c r="CQ11" s="9">
        <v>0.68600000000000005</v>
      </c>
      <c r="CR11" s="9">
        <v>0.499</v>
      </c>
      <c r="CS11" s="9">
        <v>0</v>
      </c>
      <c r="CT11" s="9">
        <v>0</v>
      </c>
      <c r="CU11" s="9">
        <v>0</v>
      </c>
      <c r="CV11" s="9">
        <v>0.23200000000000001</v>
      </c>
      <c r="CW11" s="9">
        <v>0.122</v>
      </c>
      <c r="CX11" s="9">
        <v>0.11</v>
      </c>
      <c r="CY11" s="9">
        <v>0.29199999999999998</v>
      </c>
      <c r="CZ11" s="9">
        <v>0.29199999999999998</v>
      </c>
      <c r="DA11" s="9">
        <v>0</v>
      </c>
      <c r="DB11" s="9">
        <v>0.66200000000000003</v>
      </c>
      <c r="DC11" s="9">
        <v>0.27200000000000002</v>
      </c>
      <c r="DD11" s="9">
        <v>0.39</v>
      </c>
      <c r="DE11" s="9">
        <v>51.261000000000003</v>
      </c>
      <c r="DF11" s="9">
        <v>47.843000000000004</v>
      </c>
      <c r="DG11" s="9">
        <v>84.326999999999998</v>
      </c>
      <c r="DH11" s="9">
        <v>7.9950000000000001</v>
      </c>
      <c r="DI11" s="9">
        <v>3.181</v>
      </c>
      <c r="DJ11" s="9">
        <v>4.8140000000000001</v>
      </c>
      <c r="DK11" s="9">
        <v>0.46800000000000003</v>
      </c>
      <c r="DL11" s="9">
        <v>0</v>
      </c>
      <c r="DM11" s="9">
        <v>0.46800000000000003</v>
      </c>
      <c r="DN11" s="9">
        <v>0.57899999999999996</v>
      </c>
      <c r="DO11" s="9">
        <v>0.57899999999999996</v>
      </c>
      <c r="DP11" s="9">
        <v>0</v>
      </c>
      <c r="DQ11" s="9">
        <v>1.776</v>
      </c>
      <c r="DR11" s="9">
        <v>0.621</v>
      </c>
      <c r="DS11" s="9">
        <v>1.1559999999999999</v>
      </c>
      <c r="DT11" s="9">
        <v>5.1719999999999997</v>
      </c>
      <c r="DU11" s="9">
        <v>1.982</v>
      </c>
      <c r="DV11" s="9">
        <v>3.19</v>
      </c>
      <c r="DW11" s="9">
        <v>52</v>
      </c>
      <c r="DX11" s="9">
        <v>92.988</v>
      </c>
      <c r="DY11" s="9">
        <v>52</v>
      </c>
      <c r="DZ11" s="9">
        <v>14.028</v>
      </c>
      <c r="EA11" s="9">
        <v>4.4740000000000002</v>
      </c>
      <c r="EB11" s="9">
        <v>9.5549999999999997</v>
      </c>
      <c r="EC11" s="9">
        <v>0.95699999999999996</v>
      </c>
      <c r="ED11" s="9">
        <v>0.40300000000000002</v>
      </c>
      <c r="EE11" s="9">
        <v>0.55300000000000005</v>
      </c>
      <c r="EF11" s="9">
        <v>1.85</v>
      </c>
      <c r="EG11" s="9">
        <v>0.73199999999999998</v>
      </c>
      <c r="EH11" s="9">
        <v>1.1180000000000001</v>
      </c>
      <c r="EI11" s="9">
        <v>2.173</v>
      </c>
      <c r="EJ11" s="9">
        <v>0.57099999999999995</v>
      </c>
      <c r="EK11" s="9">
        <v>1.6020000000000001</v>
      </c>
      <c r="EL11" s="9">
        <v>9.048</v>
      </c>
      <c r="EM11" s="9">
        <v>2.7669999999999999</v>
      </c>
      <c r="EN11" s="9">
        <v>6.2809999999999997</v>
      </c>
      <c r="EO11" s="9">
        <v>52</v>
      </c>
      <c r="EP11" s="9">
        <v>52</v>
      </c>
      <c r="EQ11" s="9">
        <v>52</v>
      </c>
      <c r="ER11" s="9">
        <v>4.1440000000000001</v>
      </c>
      <c r="ES11" s="9">
        <v>1.881</v>
      </c>
      <c r="ET11" s="9">
        <v>2.2629999999999999</v>
      </c>
      <c r="EU11" s="9">
        <v>0.51</v>
      </c>
      <c r="EV11" s="9">
        <v>0.10100000000000001</v>
      </c>
      <c r="EW11" s="9">
        <v>0.40899999999999997</v>
      </c>
      <c r="EX11" s="9">
        <v>0.754</v>
      </c>
      <c r="EY11" s="9">
        <v>0.249</v>
      </c>
      <c r="EZ11" s="9">
        <v>0.505</v>
      </c>
      <c r="FA11" s="9">
        <v>0.98299999999999998</v>
      </c>
      <c r="FB11" s="9">
        <v>0.64700000000000002</v>
      </c>
      <c r="FC11" s="9">
        <v>0.33600000000000002</v>
      </c>
      <c r="FD11" s="9">
        <v>1.8959999999999999</v>
      </c>
      <c r="FE11" s="9">
        <v>0.88400000000000001</v>
      </c>
      <c r="FF11" s="9">
        <v>1.012</v>
      </c>
      <c r="FG11" s="9">
        <v>39.375999999999998</v>
      </c>
      <c r="FH11" s="9">
        <v>42.628</v>
      </c>
      <c r="FI11" s="9">
        <v>29.411999999999999</v>
      </c>
      <c r="FJ11" s="9">
        <v>4.6970000000000001</v>
      </c>
      <c r="FK11" s="9">
        <v>1.7789999999999999</v>
      </c>
      <c r="FL11" s="9">
        <v>2.9180000000000001</v>
      </c>
      <c r="FM11" s="9">
        <v>0.58299999999999996</v>
      </c>
      <c r="FN11" s="9">
        <v>0.29399999999999998</v>
      </c>
      <c r="FO11" s="9">
        <v>0.28899999999999998</v>
      </c>
      <c r="FP11" s="9">
        <v>1.6859999999999999</v>
      </c>
      <c r="FQ11" s="9">
        <v>0.89100000000000001</v>
      </c>
      <c r="FR11" s="9">
        <v>0.79500000000000004</v>
      </c>
      <c r="FS11" s="9">
        <v>1.1439999999999999</v>
      </c>
      <c r="FT11" s="9">
        <v>0.22500000000000001</v>
      </c>
      <c r="FU11" s="9">
        <v>0.91800000000000004</v>
      </c>
      <c r="FV11" s="9">
        <v>1.284</v>
      </c>
      <c r="FW11" s="9">
        <v>0.36799999999999999</v>
      </c>
      <c r="FX11" s="9">
        <v>0.91600000000000004</v>
      </c>
      <c r="FY11" s="9">
        <v>13</v>
      </c>
      <c r="FZ11" s="9">
        <v>12</v>
      </c>
      <c r="GA11" s="9">
        <v>30.186</v>
      </c>
      <c r="GB11" s="9">
        <v>4.633</v>
      </c>
      <c r="GC11" s="9">
        <v>1.7789999999999999</v>
      </c>
      <c r="GD11" s="9">
        <v>2.855</v>
      </c>
      <c r="GE11" s="9">
        <v>0.58299999999999996</v>
      </c>
      <c r="GF11" s="9">
        <v>0.29399999999999998</v>
      </c>
      <c r="GG11" s="9">
        <v>0.28899999999999998</v>
      </c>
      <c r="GH11" s="9">
        <v>1.6859999999999999</v>
      </c>
      <c r="GI11" s="9">
        <v>0.89100000000000001</v>
      </c>
      <c r="GJ11" s="9">
        <v>0.79500000000000004</v>
      </c>
      <c r="GK11" s="9">
        <v>1.1439999999999999</v>
      </c>
      <c r="GL11" s="9">
        <v>0.22500000000000001</v>
      </c>
      <c r="GM11" s="9">
        <v>0.91800000000000004</v>
      </c>
      <c r="GN11" s="9">
        <v>1.2210000000000001</v>
      </c>
      <c r="GO11" s="9">
        <v>0.36799999999999999</v>
      </c>
      <c r="GP11" s="9">
        <v>0.85299999999999998</v>
      </c>
      <c r="GQ11" s="9">
        <v>13</v>
      </c>
      <c r="GR11" s="9">
        <v>12</v>
      </c>
      <c r="GS11" s="9">
        <v>27.908999999999999</v>
      </c>
      <c r="GT11" s="9">
        <v>1.7450000000000001</v>
      </c>
      <c r="GU11" s="9">
        <v>0.71599999999999997</v>
      </c>
      <c r="GV11" s="9">
        <v>1.0289999999999999</v>
      </c>
      <c r="GW11" s="9">
        <v>0.151</v>
      </c>
      <c r="GX11" s="9">
        <v>7.0000000000000007E-2</v>
      </c>
      <c r="GY11" s="9">
        <v>8.1000000000000003E-2</v>
      </c>
      <c r="GZ11" s="9">
        <v>0.878</v>
      </c>
      <c r="HA11" s="9">
        <v>0.40899999999999997</v>
      </c>
      <c r="HB11" s="9">
        <v>0.46899999999999997</v>
      </c>
      <c r="HC11" s="9">
        <v>0.49099999999999999</v>
      </c>
      <c r="HD11" s="9">
        <v>0.17</v>
      </c>
      <c r="HE11" s="9">
        <v>0.32100000000000001</v>
      </c>
      <c r="HF11" s="9">
        <v>0.22500000000000001</v>
      </c>
      <c r="HG11" s="9">
        <v>6.7000000000000004E-2</v>
      </c>
      <c r="HH11" s="9">
        <v>0.158</v>
      </c>
      <c r="HI11" s="9">
        <v>11.374000000000001</v>
      </c>
      <c r="HJ11" s="9">
        <v>12</v>
      </c>
      <c r="HK11" s="9">
        <v>10.066000000000001</v>
      </c>
      <c r="HL11" s="9">
        <v>1.722</v>
      </c>
      <c r="HM11" s="9">
        <v>0.46400000000000002</v>
      </c>
      <c r="HN11" s="9">
        <v>1.258</v>
      </c>
      <c r="HO11" s="9">
        <v>0.35099999999999998</v>
      </c>
      <c r="HP11" s="9">
        <v>0.224</v>
      </c>
      <c r="HQ11" s="9">
        <v>0.127</v>
      </c>
      <c r="HR11" s="9">
        <v>0.24099999999999999</v>
      </c>
      <c r="HS11" s="9">
        <v>0.16300000000000001</v>
      </c>
      <c r="HT11" s="9">
        <v>7.8E-2</v>
      </c>
      <c r="HU11" s="9">
        <v>0.53100000000000003</v>
      </c>
      <c r="HV11" s="9">
        <v>0</v>
      </c>
      <c r="HW11" s="9">
        <v>0.53100000000000003</v>
      </c>
      <c r="HX11" s="9">
        <v>0.59899999999999998</v>
      </c>
      <c r="HY11" s="9">
        <v>7.6999999999999999E-2</v>
      </c>
      <c r="HZ11" s="9">
        <v>0.52200000000000002</v>
      </c>
      <c r="IA11" s="9">
        <v>25.082000000000001</v>
      </c>
      <c r="IB11" s="9">
        <v>3.395</v>
      </c>
      <c r="IC11" s="9">
        <v>34.052999999999997</v>
      </c>
      <c r="ID11" s="9">
        <v>0.58499999999999996</v>
      </c>
      <c r="IE11" s="9">
        <v>0.19500000000000001</v>
      </c>
      <c r="IF11" s="9">
        <v>0.38900000000000001</v>
      </c>
      <c r="IG11" s="9">
        <v>9.8000000000000004E-2</v>
      </c>
      <c r="IH11" s="9">
        <v>9.8000000000000004E-2</v>
      </c>
      <c r="II11" s="9">
        <v>0</v>
      </c>
      <c r="IJ11" s="9">
        <v>9.8000000000000004E-2</v>
      </c>
      <c r="IK11" s="9">
        <v>9.8000000000000004E-2</v>
      </c>
      <c r="IL11" s="9">
        <v>0</v>
      </c>
      <c r="IM11" s="9">
        <v>0.38900000000000001</v>
      </c>
      <c r="IN11" s="9">
        <v>0</v>
      </c>
      <c r="IO11" s="9">
        <v>0.38900000000000001</v>
      </c>
      <c r="IP11" s="9">
        <v>0</v>
      </c>
      <c r="IQ11" s="9">
        <v>0</v>
      </c>
    </row>
    <row r="12" spans="1:251">
      <c r="A12" s="10">
        <v>42401</v>
      </c>
      <c r="B12" s="9">
        <v>42.750999999999998</v>
      </c>
      <c r="C12" s="9">
        <v>11.977</v>
      </c>
      <c r="D12" s="9">
        <v>8.5090000000000003</v>
      </c>
      <c r="E12" s="9">
        <v>4.7789999999999999</v>
      </c>
      <c r="F12" s="9">
        <v>3.73</v>
      </c>
      <c r="G12" s="9">
        <v>0.66200000000000003</v>
      </c>
      <c r="H12" s="9">
        <v>0.19800000000000001</v>
      </c>
      <c r="I12" s="9">
        <v>0.46400000000000002</v>
      </c>
      <c r="J12" s="9">
        <v>1.0760000000000001</v>
      </c>
      <c r="K12" s="9">
        <v>0.41799999999999998</v>
      </c>
      <c r="L12" s="9">
        <v>0.65700000000000003</v>
      </c>
      <c r="M12" s="9">
        <v>3.4510000000000001</v>
      </c>
      <c r="N12" s="9">
        <v>2.0840000000000001</v>
      </c>
      <c r="O12" s="9">
        <v>1.367</v>
      </c>
      <c r="P12" s="9">
        <v>3.32</v>
      </c>
      <c r="Q12" s="9">
        <v>2.0790000000000002</v>
      </c>
      <c r="R12" s="9">
        <v>1.2410000000000001</v>
      </c>
      <c r="S12" s="9">
        <v>26</v>
      </c>
      <c r="T12" s="9">
        <v>29.509</v>
      </c>
      <c r="U12" s="9">
        <v>29.341999999999999</v>
      </c>
      <c r="V12" s="9">
        <v>2.375</v>
      </c>
      <c r="W12" s="9">
        <v>1.4179999999999999</v>
      </c>
      <c r="X12" s="9">
        <v>0.95699999999999996</v>
      </c>
      <c r="Y12" s="9">
        <v>0.14000000000000001</v>
      </c>
      <c r="Z12" s="9">
        <v>0</v>
      </c>
      <c r="AA12" s="9">
        <v>0.14000000000000001</v>
      </c>
      <c r="AB12" s="9">
        <v>0.44700000000000001</v>
      </c>
      <c r="AC12" s="9">
        <v>0.36099999999999999</v>
      </c>
      <c r="AD12" s="9">
        <v>8.5999999999999993E-2</v>
      </c>
      <c r="AE12" s="9">
        <v>0.77900000000000003</v>
      </c>
      <c r="AF12" s="9">
        <v>0.68899999999999995</v>
      </c>
      <c r="AG12" s="9">
        <v>0.09</v>
      </c>
      <c r="AH12" s="9">
        <v>1.0089999999999999</v>
      </c>
      <c r="AI12" s="9">
        <v>0.36799999999999999</v>
      </c>
      <c r="AJ12" s="9">
        <v>0.64100000000000001</v>
      </c>
      <c r="AK12" s="9">
        <v>33.640999999999998</v>
      </c>
      <c r="AL12" s="9">
        <v>26</v>
      </c>
      <c r="AM12" s="9">
        <v>81.725999999999999</v>
      </c>
      <c r="AN12" s="9">
        <v>9.298</v>
      </c>
      <c r="AO12" s="9">
        <v>3.0289999999999999</v>
      </c>
      <c r="AP12" s="9">
        <v>6.2690000000000001</v>
      </c>
      <c r="AQ12" s="9">
        <v>0.70199999999999996</v>
      </c>
      <c r="AR12" s="9">
        <v>0.19800000000000001</v>
      </c>
      <c r="AS12" s="9">
        <v>0.504</v>
      </c>
      <c r="AT12" s="9">
        <v>1.833</v>
      </c>
      <c r="AU12" s="9">
        <v>0.70099999999999996</v>
      </c>
      <c r="AV12" s="9">
        <v>1.133</v>
      </c>
      <c r="AW12" s="9">
        <v>2.6629999999999998</v>
      </c>
      <c r="AX12" s="9">
        <v>1.0189999999999999</v>
      </c>
      <c r="AY12" s="9">
        <v>1.645</v>
      </c>
      <c r="AZ12" s="9">
        <v>4.0990000000000002</v>
      </c>
      <c r="BA12" s="9">
        <v>1.111</v>
      </c>
      <c r="BB12" s="9">
        <v>2.988</v>
      </c>
      <c r="BC12" s="9">
        <v>26</v>
      </c>
      <c r="BD12" s="9">
        <v>23.225999999999999</v>
      </c>
      <c r="BE12" s="9">
        <v>35.582000000000001</v>
      </c>
      <c r="BF12" s="9">
        <v>9.1219999999999999</v>
      </c>
      <c r="BG12" s="9">
        <v>3.46</v>
      </c>
      <c r="BH12" s="9">
        <v>5.6619999999999999</v>
      </c>
      <c r="BI12" s="9">
        <v>0.91500000000000004</v>
      </c>
      <c r="BJ12" s="9">
        <v>0.152</v>
      </c>
      <c r="BK12" s="9">
        <v>0.76300000000000001</v>
      </c>
      <c r="BL12" s="9">
        <v>0.86799999999999999</v>
      </c>
      <c r="BM12" s="9">
        <v>0</v>
      </c>
      <c r="BN12" s="9">
        <v>0.86799999999999999</v>
      </c>
      <c r="BO12" s="9">
        <v>3.5459999999999998</v>
      </c>
      <c r="BP12" s="9">
        <v>1.774</v>
      </c>
      <c r="BQ12" s="9">
        <v>1.772</v>
      </c>
      <c r="BR12" s="9">
        <v>3.7930000000000001</v>
      </c>
      <c r="BS12" s="9">
        <v>1.534</v>
      </c>
      <c r="BT12" s="9">
        <v>2.2589999999999999</v>
      </c>
      <c r="BU12" s="9">
        <v>33.481999999999999</v>
      </c>
      <c r="BV12" s="9">
        <v>37.768000000000001</v>
      </c>
      <c r="BW12" s="9">
        <v>26.873999999999999</v>
      </c>
      <c r="BX12" s="9">
        <v>3.617</v>
      </c>
      <c r="BY12" s="9">
        <v>2.605</v>
      </c>
      <c r="BZ12" s="9">
        <v>1.012</v>
      </c>
      <c r="CA12" s="9">
        <v>0.53600000000000003</v>
      </c>
      <c r="CB12" s="9">
        <v>0.253</v>
      </c>
      <c r="CC12" s="9">
        <v>0.28299999999999997</v>
      </c>
      <c r="CD12" s="9">
        <v>0.63700000000000001</v>
      </c>
      <c r="CE12" s="9">
        <v>0.39600000000000002</v>
      </c>
      <c r="CF12" s="9">
        <v>0.24099999999999999</v>
      </c>
      <c r="CG12" s="9">
        <v>1.056</v>
      </c>
      <c r="CH12" s="9">
        <v>0.96599999999999997</v>
      </c>
      <c r="CI12" s="9">
        <v>0.09</v>
      </c>
      <c r="CJ12" s="9">
        <v>1.3879999999999999</v>
      </c>
      <c r="CK12" s="9">
        <v>0.98899999999999999</v>
      </c>
      <c r="CL12" s="9">
        <v>0.39900000000000002</v>
      </c>
      <c r="CM12" s="9">
        <v>20.268000000000001</v>
      </c>
      <c r="CN12" s="9">
        <v>25.236000000000001</v>
      </c>
      <c r="CO12" s="9">
        <v>10.612</v>
      </c>
      <c r="CP12" s="9">
        <v>0.625</v>
      </c>
      <c r="CQ12" s="9">
        <v>0</v>
      </c>
      <c r="CR12" s="9">
        <v>0.625</v>
      </c>
      <c r="CS12" s="9">
        <v>0</v>
      </c>
      <c r="CT12" s="9">
        <v>0</v>
      </c>
      <c r="CU12" s="9">
        <v>0</v>
      </c>
      <c r="CV12" s="9">
        <v>0.13</v>
      </c>
      <c r="CW12" s="9">
        <v>0</v>
      </c>
      <c r="CX12" s="9">
        <v>0.13</v>
      </c>
      <c r="CY12" s="9">
        <v>0.19600000000000001</v>
      </c>
      <c r="CZ12" s="9">
        <v>0</v>
      </c>
      <c r="DA12" s="9">
        <v>0.19600000000000001</v>
      </c>
      <c r="DB12" s="9">
        <v>0.3</v>
      </c>
      <c r="DC12" s="9">
        <v>0</v>
      </c>
      <c r="DD12" s="9">
        <v>0.3</v>
      </c>
      <c r="DE12" s="9">
        <v>45.64</v>
      </c>
      <c r="DF12" s="9">
        <v>0</v>
      </c>
      <c r="DG12" s="9">
        <v>45.64</v>
      </c>
      <c r="DH12" s="9">
        <v>4.3650000000000002</v>
      </c>
      <c r="DI12" s="9">
        <v>1.996</v>
      </c>
      <c r="DJ12" s="9">
        <v>2.3690000000000002</v>
      </c>
      <c r="DK12" s="9">
        <v>0</v>
      </c>
      <c r="DL12" s="9">
        <v>0</v>
      </c>
      <c r="DM12" s="9">
        <v>0</v>
      </c>
      <c r="DN12" s="9">
        <v>1.109</v>
      </c>
      <c r="DO12" s="9">
        <v>0.41799999999999998</v>
      </c>
      <c r="DP12" s="9">
        <v>0.69099999999999995</v>
      </c>
      <c r="DQ12" s="9">
        <v>1.532</v>
      </c>
      <c r="DR12" s="9">
        <v>0.88500000000000001</v>
      </c>
      <c r="DS12" s="9">
        <v>0.64600000000000002</v>
      </c>
      <c r="DT12" s="9">
        <v>1.724</v>
      </c>
      <c r="DU12" s="9">
        <v>0.69299999999999995</v>
      </c>
      <c r="DV12" s="9">
        <v>1.0309999999999999</v>
      </c>
      <c r="DW12" s="9">
        <v>26</v>
      </c>
      <c r="DX12" s="9">
        <v>29.626999999999999</v>
      </c>
      <c r="DY12" s="9">
        <v>27.704999999999998</v>
      </c>
      <c r="DZ12" s="9">
        <v>12.961</v>
      </c>
      <c r="EA12" s="9">
        <v>4.8049999999999997</v>
      </c>
      <c r="EB12" s="9">
        <v>8.1560000000000006</v>
      </c>
      <c r="EC12" s="9">
        <v>1.3680000000000001</v>
      </c>
      <c r="ED12" s="9">
        <v>0.35</v>
      </c>
      <c r="EE12" s="9">
        <v>1.018</v>
      </c>
      <c r="EF12" s="9">
        <v>2.04</v>
      </c>
      <c r="EG12" s="9">
        <v>0.498</v>
      </c>
      <c r="EH12" s="9">
        <v>1.5409999999999999</v>
      </c>
      <c r="EI12" s="9">
        <v>4.5679999999999996</v>
      </c>
      <c r="EJ12" s="9">
        <v>2.1859999999999999</v>
      </c>
      <c r="EK12" s="9">
        <v>2.3820000000000001</v>
      </c>
      <c r="EL12" s="9">
        <v>4.9859999999999998</v>
      </c>
      <c r="EM12" s="9">
        <v>1.7709999999999999</v>
      </c>
      <c r="EN12" s="9">
        <v>3.2149999999999999</v>
      </c>
      <c r="EO12" s="9">
        <v>26</v>
      </c>
      <c r="EP12" s="9">
        <v>30.716000000000001</v>
      </c>
      <c r="EQ12" s="9">
        <v>26</v>
      </c>
      <c r="ER12" s="9">
        <v>5.3360000000000003</v>
      </c>
      <c r="ES12" s="9">
        <v>2.2919999999999998</v>
      </c>
      <c r="ET12" s="9">
        <v>3.044</v>
      </c>
      <c r="EU12" s="9">
        <v>0.78500000000000003</v>
      </c>
      <c r="EV12" s="9">
        <v>0.253</v>
      </c>
      <c r="EW12" s="9">
        <v>0.53200000000000003</v>
      </c>
      <c r="EX12" s="9">
        <v>0.32</v>
      </c>
      <c r="EY12" s="9">
        <v>0.18</v>
      </c>
      <c r="EZ12" s="9">
        <v>0.14000000000000001</v>
      </c>
      <c r="FA12" s="9">
        <v>1.3620000000000001</v>
      </c>
      <c r="FB12" s="9">
        <v>0.68799999999999994</v>
      </c>
      <c r="FC12" s="9">
        <v>0.67400000000000004</v>
      </c>
      <c r="FD12" s="9">
        <v>2.8690000000000002</v>
      </c>
      <c r="FE12" s="9">
        <v>1.171</v>
      </c>
      <c r="FF12" s="9">
        <v>1.698</v>
      </c>
      <c r="FG12" s="9">
        <v>57.347000000000001</v>
      </c>
      <c r="FH12" s="9">
        <v>54.627000000000002</v>
      </c>
      <c r="FI12" s="9">
        <v>56.238999999999997</v>
      </c>
      <c r="FJ12" s="9">
        <v>5.077</v>
      </c>
      <c r="FK12" s="9">
        <v>1.708</v>
      </c>
      <c r="FL12" s="9">
        <v>3.37</v>
      </c>
      <c r="FM12" s="9">
        <v>0.98899999999999999</v>
      </c>
      <c r="FN12" s="9">
        <v>0.377</v>
      </c>
      <c r="FO12" s="9">
        <v>0.61299999999999999</v>
      </c>
      <c r="FP12" s="9">
        <v>0.71</v>
      </c>
      <c r="FQ12" s="9">
        <v>0.16300000000000001</v>
      </c>
      <c r="FR12" s="9">
        <v>0.54700000000000004</v>
      </c>
      <c r="FS12" s="9">
        <v>1.6080000000000001</v>
      </c>
      <c r="FT12" s="9">
        <v>0.625</v>
      </c>
      <c r="FU12" s="9">
        <v>0.98299999999999998</v>
      </c>
      <c r="FV12" s="9">
        <v>1.77</v>
      </c>
      <c r="FW12" s="9">
        <v>0.54200000000000004</v>
      </c>
      <c r="FX12" s="9">
        <v>1.228</v>
      </c>
      <c r="FY12" s="9">
        <v>30</v>
      </c>
      <c r="FZ12" s="9">
        <v>26.419</v>
      </c>
      <c r="GA12" s="9">
        <v>30</v>
      </c>
      <c r="GB12" s="9">
        <v>5.077</v>
      </c>
      <c r="GC12" s="9">
        <v>1.708</v>
      </c>
      <c r="GD12" s="9">
        <v>3.37</v>
      </c>
      <c r="GE12" s="9">
        <v>0.98899999999999999</v>
      </c>
      <c r="GF12" s="9">
        <v>0.377</v>
      </c>
      <c r="GG12" s="9">
        <v>0.61299999999999999</v>
      </c>
      <c r="GH12" s="9">
        <v>0.71</v>
      </c>
      <c r="GI12" s="9">
        <v>0.16300000000000001</v>
      </c>
      <c r="GJ12" s="9">
        <v>0.54700000000000004</v>
      </c>
      <c r="GK12" s="9">
        <v>1.6080000000000001</v>
      </c>
      <c r="GL12" s="9">
        <v>0.625</v>
      </c>
      <c r="GM12" s="9">
        <v>0.98299999999999998</v>
      </c>
      <c r="GN12" s="9">
        <v>1.77</v>
      </c>
      <c r="GO12" s="9">
        <v>0.54200000000000004</v>
      </c>
      <c r="GP12" s="9">
        <v>1.228</v>
      </c>
      <c r="GQ12" s="9">
        <v>30</v>
      </c>
      <c r="GR12" s="9">
        <v>26.419</v>
      </c>
      <c r="GS12" s="9">
        <v>30</v>
      </c>
      <c r="GT12" s="9">
        <v>1.6930000000000001</v>
      </c>
      <c r="GU12" s="9">
        <v>0.376</v>
      </c>
      <c r="GV12" s="9">
        <v>1.3169999999999999</v>
      </c>
      <c r="GW12" s="9">
        <v>0.17899999999999999</v>
      </c>
      <c r="GX12" s="9">
        <v>0</v>
      </c>
      <c r="GY12" s="9">
        <v>0.17899999999999999</v>
      </c>
      <c r="GZ12" s="9">
        <v>0.40300000000000002</v>
      </c>
      <c r="HA12" s="9">
        <v>0.16300000000000001</v>
      </c>
      <c r="HB12" s="9">
        <v>0.24</v>
      </c>
      <c r="HC12" s="9">
        <v>0.43099999999999999</v>
      </c>
      <c r="HD12" s="9">
        <v>0.08</v>
      </c>
      <c r="HE12" s="9">
        <v>0.35199999999999998</v>
      </c>
      <c r="HF12" s="9">
        <v>0.67900000000000005</v>
      </c>
      <c r="HG12" s="9">
        <v>0.13300000000000001</v>
      </c>
      <c r="HH12" s="9">
        <v>0.54700000000000004</v>
      </c>
      <c r="HI12" s="9">
        <v>28.88</v>
      </c>
      <c r="HJ12" s="9">
        <v>20.966999999999999</v>
      </c>
      <c r="HK12" s="9">
        <v>30.800999999999998</v>
      </c>
      <c r="HL12" s="9">
        <v>1.665</v>
      </c>
      <c r="HM12" s="9">
        <v>0.86099999999999999</v>
      </c>
      <c r="HN12" s="9">
        <v>0.80400000000000005</v>
      </c>
      <c r="HO12" s="9">
        <v>0.63800000000000001</v>
      </c>
      <c r="HP12" s="9">
        <v>0.377</v>
      </c>
      <c r="HQ12" s="9">
        <v>0.26100000000000001</v>
      </c>
      <c r="HR12" s="9">
        <v>0.193</v>
      </c>
      <c r="HS12" s="9">
        <v>0</v>
      </c>
      <c r="HT12" s="9">
        <v>0.193</v>
      </c>
      <c r="HU12" s="9">
        <v>0.48199999999999998</v>
      </c>
      <c r="HV12" s="9">
        <v>0.28999999999999998</v>
      </c>
      <c r="HW12" s="9">
        <v>0.192</v>
      </c>
      <c r="HX12" s="9">
        <v>0.35299999999999998</v>
      </c>
      <c r="HY12" s="9">
        <v>0.19400000000000001</v>
      </c>
      <c r="HZ12" s="9">
        <v>0.158</v>
      </c>
      <c r="IA12" s="9">
        <v>10.634</v>
      </c>
      <c r="IB12" s="9">
        <v>20.948</v>
      </c>
      <c r="IC12" s="9">
        <v>8</v>
      </c>
      <c r="ID12" s="9">
        <v>0.77300000000000002</v>
      </c>
      <c r="IE12" s="9">
        <v>0.30399999999999999</v>
      </c>
      <c r="IF12" s="9">
        <v>0.46899999999999997</v>
      </c>
      <c r="IG12" s="9">
        <v>0.26400000000000001</v>
      </c>
      <c r="IH12" s="9">
        <v>7.8E-2</v>
      </c>
      <c r="II12" s="9">
        <v>0.185</v>
      </c>
      <c r="IJ12" s="9">
        <v>0.193</v>
      </c>
      <c r="IK12" s="9">
        <v>0</v>
      </c>
      <c r="IL12" s="9">
        <v>0.193</v>
      </c>
      <c r="IM12" s="9">
        <v>0.14699999999999999</v>
      </c>
      <c r="IN12" s="9">
        <v>0.14699999999999999</v>
      </c>
      <c r="IO12" s="9">
        <v>0</v>
      </c>
      <c r="IP12" s="9">
        <v>0.16900000000000001</v>
      </c>
      <c r="IQ12" s="9">
        <v>7.8E-2</v>
      </c>
    </row>
    <row r="13" spans="1:251">
      <c r="A13" s="10">
        <v>42767</v>
      </c>
      <c r="B13" s="9">
        <v>31.07</v>
      </c>
      <c r="C13" s="9">
        <v>38.445</v>
      </c>
      <c r="D13" s="9">
        <v>6.6260000000000003</v>
      </c>
      <c r="E13" s="9">
        <v>3.1360000000000001</v>
      </c>
      <c r="F13" s="9">
        <v>3.49</v>
      </c>
      <c r="G13" s="9">
        <v>0.78800000000000003</v>
      </c>
      <c r="H13" s="9">
        <v>0.623</v>
      </c>
      <c r="I13" s="9">
        <v>0.16400000000000001</v>
      </c>
      <c r="J13" s="9">
        <v>0.97699999999999998</v>
      </c>
      <c r="K13" s="9">
        <v>0.55200000000000005</v>
      </c>
      <c r="L13" s="9">
        <v>0.42499999999999999</v>
      </c>
      <c r="M13" s="9">
        <v>1.869</v>
      </c>
      <c r="N13" s="9">
        <v>0.72799999999999998</v>
      </c>
      <c r="O13" s="9">
        <v>1.141</v>
      </c>
      <c r="P13" s="9">
        <v>2.9929999999999999</v>
      </c>
      <c r="Q13" s="9">
        <v>1.2330000000000001</v>
      </c>
      <c r="R13" s="9">
        <v>1.76</v>
      </c>
      <c r="S13" s="9">
        <v>35.116999999999997</v>
      </c>
      <c r="T13" s="9">
        <v>18.039000000000001</v>
      </c>
      <c r="U13" s="9">
        <v>49.066000000000003</v>
      </c>
      <c r="V13" s="9">
        <v>4.5869999999999997</v>
      </c>
      <c r="W13" s="9">
        <v>2.5339999999999998</v>
      </c>
      <c r="X13" s="9">
        <v>2.0529999999999999</v>
      </c>
      <c r="Y13" s="9">
        <v>0.379</v>
      </c>
      <c r="Z13" s="9">
        <v>0.249</v>
      </c>
      <c r="AA13" s="9">
        <v>0.13</v>
      </c>
      <c r="AB13" s="9">
        <v>1.2929999999999999</v>
      </c>
      <c r="AC13" s="9">
        <v>0.63700000000000001</v>
      </c>
      <c r="AD13" s="9">
        <v>0.65600000000000003</v>
      </c>
      <c r="AE13" s="9">
        <v>0.71799999999999997</v>
      </c>
      <c r="AF13" s="9">
        <v>0.59399999999999997</v>
      </c>
      <c r="AG13" s="9">
        <v>0.124</v>
      </c>
      <c r="AH13" s="9">
        <v>2.1970000000000001</v>
      </c>
      <c r="AI13" s="9">
        <v>1.054</v>
      </c>
      <c r="AJ13" s="9">
        <v>1.143</v>
      </c>
      <c r="AK13" s="9">
        <v>50.177999999999997</v>
      </c>
      <c r="AL13" s="9">
        <v>44.331000000000003</v>
      </c>
      <c r="AM13" s="9">
        <v>54.319000000000003</v>
      </c>
      <c r="AN13" s="9">
        <v>8.8490000000000002</v>
      </c>
      <c r="AO13" s="9">
        <v>2.343</v>
      </c>
      <c r="AP13" s="9">
        <v>6.5060000000000002</v>
      </c>
      <c r="AQ13" s="9">
        <v>1.0489999999999999</v>
      </c>
      <c r="AR13" s="9">
        <v>0.27900000000000003</v>
      </c>
      <c r="AS13" s="9">
        <v>0.77</v>
      </c>
      <c r="AT13" s="9">
        <v>1.5469999999999999</v>
      </c>
      <c r="AU13" s="9">
        <v>0.56000000000000005</v>
      </c>
      <c r="AV13" s="9">
        <v>0.98699999999999999</v>
      </c>
      <c r="AW13" s="9">
        <v>2.34</v>
      </c>
      <c r="AX13" s="9">
        <v>0.56699999999999995</v>
      </c>
      <c r="AY13" s="9">
        <v>1.774</v>
      </c>
      <c r="AZ13" s="9">
        <v>3.9119999999999999</v>
      </c>
      <c r="BA13" s="9">
        <v>0.93700000000000006</v>
      </c>
      <c r="BB13" s="9">
        <v>2.9750000000000001</v>
      </c>
      <c r="BC13" s="9">
        <v>26.486000000000001</v>
      </c>
      <c r="BD13" s="9">
        <v>18.099</v>
      </c>
      <c r="BE13" s="9">
        <v>32.176000000000002</v>
      </c>
      <c r="BF13" s="9">
        <v>11.394</v>
      </c>
      <c r="BG13" s="9">
        <v>4.67</v>
      </c>
      <c r="BH13" s="9">
        <v>6.7249999999999996</v>
      </c>
      <c r="BI13" s="9">
        <v>1.3979999999999999</v>
      </c>
      <c r="BJ13" s="9">
        <v>0.96799999999999997</v>
      </c>
      <c r="BK13" s="9">
        <v>0.43</v>
      </c>
      <c r="BL13" s="9">
        <v>1.4650000000000001</v>
      </c>
      <c r="BM13" s="9">
        <v>0.77700000000000002</v>
      </c>
      <c r="BN13" s="9">
        <v>0.68799999999999994</v>
      </c>
      <c r="BO13" s="9">
        <v>2.7210000000000001</v>
      </c>
      <c r="BP13" s="9">
        <v>0.77700000000000002</v>
      </c>
      <c r="BQ13" s="9">
        <v>1.944</v>
      </c>
      <c r="BR13" s="9">
        <v>5.8090000000000002</v>
      </c>
      <c r="BS13" s="9">
        <v>2.1469999999999998</v>
      </c>
      <c r="BT13" s="9">
        <v>3.6629999999999998</v>
      </c>
      <c r="BU13" s="9">
        <v>52</v>
      </c>
      <c r="BV13" s="9">
        <v>40.883000000000003</v>
      </c>
      <c r="BW13" s="9">
        <v>52</v>
      </c>
      <c r="BX13" s="9">
        <v>2.383</v>
      </c>
      <c r="BY13" s="9">
        <v>1.2949999999999999</v>
      </c>
      <c r="BZ13" s="9">
        <v>1.0880000000000001</v>
      </c>
      <c r="CA13" s="9">
        <v>0.16400000000000001</v>
      </c>
      <c r="CB13" s="9">
        <v>0</v>
      </c>
      <c r="CC13" s="9">
        <v>0.16400000000000001</v>
      </c>
      <c r="CD13" s="9">
        <v>0.80600000000000005</v>
      </c>
      <c r="CE13" s="9">
        <v>0.42899999999999999</v>
      </c>
      <c r="CF13" s="9">
        <v>0.378</v>
      </c>
      <c r="CG13" s="9">
        <v>0.39100000000000001</v>
      </c>
      <c r="CH13" s="9">
        <v>0.22900000000000001</v>
      </c>
      <c r="CI13" s="9">
        <v>0.16200000000000001</v>
      </c>
      <c r="CJ13" s="9">
        <v>1.0209999999999999</v>
      </c>
      <c r="CK13" s="9">
        <v>0.63700000000000001</v>
      </c>
      <c r="CL13" s="9">
        <v>0.38400000000000001</v>
      </c>
      <c r="CM13" s="9">
        <v>34.262</v>
      </c>
      <c r="CN13" s="9">
        <v>38.22</v>
      </c>
      <c r="CO13" s="9">
        <v>21.768999999999998</v>
      </c>
      <c r="CP13" s="9">
        <v>0.97299999999999998</v>
      </c>
      <c r="CQ13" s="9">
        <v>0.44</v>
      </c>
      <c r="CR13" s="9">
        <v>0.53200000000000003</v>
      </c>
      <c r="CS13" s="9">
        <v>0</v>
      </c>
      <c r="CT13" s="9">
        <v>0</v>
      </c>
      <c r="CU13" s="9">
        <v>0</v>
      </c>
      <c r="CV13" s="9">
        <v>0.156</v>
      </c>
      <c r="CW13" s="9">
        <v>0</v>
      </c>
      <c r="CX13" s="9">
        <v>0.156</v>
      </c>
      <c r="CY13" s="9">
        <v>0.35099999999999998</v>
      </c>
      <c r="CZ13" s="9">
        <v>0.22700000000000001</v>
      </c>
      <c r="DA13" s="9">
        <v>0.124</v>
      </c>
      <c r="DB13" s="9">
        <v>0.46500000000000002</v>
      </c>
      <c r="DC13" s="9">
        <v>0.21299999999999999</v>
      </c>
      <c r="DD13" s="9">
        <v>0.252</v>
      </c>
      <c r="DE13" s="9">
        <v>79.268000000000001</v>
      </c>
      <c r="DF13" s="9">
        <v>86.861000000000004</v>
      </c>
      <c r="DG13" s="9">
        <v>51.328000000000003</v>
      </c>
      <c r="DH13" s="9">
        <v>6.5990000000000002</v>
      </c>
      <c r="DI13" s="9">
        <v>3.2149999999999999</v>
      </c>
      <c r="DJ13" s="9">
        <v>3.3849999999999998</v>
      </c>
      <c r="DK13" s="9">
        <v>0.65</v>
      </c>
      <c r="DL13" s="9">
        <v>0.65</v>
      </c>
      <c r="DM13" s="9">
        <v>0</v>
      </c>
      <c r="DN13" s="9">
        <v>1.7769999999999999</v>
      </c>
      <c r="DO13" s="9">
        <v>0.79300000000000004</v>
      </c>
      <c r="DP13" s="9">
        <v>0.98399999999999999</v>
      </c>
      <c r="DQ13" s="9">
        <v>1.101</v>
      </c>
      <c r="DR13" s="9">
        <v>0.48699999999999999</v>
      </c>
      <c r="DS13" s="9">
        <v>0.61399999999999999</v>
      </c>
      <c r="DT13" s="9">
        <v>3.0710000000000002</v>
      </c>
      <c r="DU13" s="9">
        <v>1.284</v>
      </c>
      <c r="DV13" s="9">
        <v>1.7869999999999999</v>
      </c>
      <c r="DW13" s="9">
        <v>42.218000000000004</v>
      </c>
      <c r="DX13" s="9">
        <v>17.260000000000002</v>
      </c>
      <c r="DY13" s="9">
        <v>52</v>
      </c>
      <c r="DZ13" s="9">
        <v>12.058</v>
      </c>
      <c r="EA13" s="9">
        <v>3.97</v>
      </c>
      <c r="EB13" s="9">
        <v>8.0879999999999992</v>
      </c>
      <c r="EC13" s="9">
        <v>1.2210000000000001</v>
      </c>
      <c r="ED13" s="9">
        <v>0.32200000000000001</v>
      </c>
      <c r="EE13" s="9">
        <v>0.89900000000000002</v>
      </c>
      <c r="EF13" s="9">
        <v>1.891</v>
      </c>
      <c r="EG13" s="9">
        <v>0.66600000000000004</v>
      </c>
      <c r="EH13" s="9">
        <v>1.2250000000000001</v>
      </c>
      <c r="EI13" s="9">
        <v>3.8069999999999999</v>
      </c>
      <c r="EJ13" s="9">
        <v>1.2090000000000001</v>
      </c>
      <c r="EK13" s="9">
        <v>2.5979999999999999</v>
      </c>
      <c r="EL13" s="9">
        <v>5.1379999999999999</v>
      </c>
      <c r="EM13" s="9">
        <v>1.7729999999999999</v>
      </c>
      <c r="EN13" s="9">
        <v>3.3650000000000002</v>
      </c>
      <c r="EO13" s="9">
        <v>31.045000000000002</v>
      </c>
      <c r="EP13" s="9">
        <v>46.08</v>
      </c>
      <c r="EQ13" s="9">
        <v>25.747</v>
      </c>
      <c r="ER13" s="9">
        <v>4.9409999999999998</v>
      </c>
      <c r="ES13" s="9">
        <v>1.5629999999999999</v>
      </c>
      <c r="ET13" s="9">
        <v>3.3780000000000001</v>
      </c>
      <c r="EU13" s="9">
        <v>0.74</v>
      </c>
      <c r="EV13" s="9">
        <v>0.27600000000000002</v>
      </c>
      <c r="EW13" s="9">
        <v>0.46500000000000002</v>
      </c>
      <c r="EX13" s="9">
        <v>0.307</v>
      </c>
      <c r="EY13" s="9">
        <v>0.307</v>
      </c>
      <c r="EZ13" s="9">
        <v>0</v>
      </c>
      <c r="FA13" s="9">
        <v>0.89600000000000002</v>
      </c>
      <c r="FB13" s="9">
        <v>0.104</v>
      </c>
      <c r="FC13" s="9">
        <v>0.79200000000000004</v>
      </c>
      <c r="FD13" s="9">
        <v>2.9980000000000002</v>
      </c>
      <c r="FE13" s="9">
        <v>0.876</v>
      </c>
      <c r="FF13" s="9">
        <v>2.1219999999999999</v>
      </c>
      <c r="FG13" s="9">
        <v>52</v>
      </c>
      <c r="FH13" s="9">
        <v>52</v>
      </c>
      <c r="FI13" s="9">
        <v>52</v>
      </c>
      <c r="FJ13" s="9">
        <v>4.8250000000000002</v>
      </c>
      <c r="FK13" s="9">
        <v>2.044</v>
      </c>
      <c r="FL13" s="9">
        <v>2.78</v>
      </c>
      <c r="FM13" s="9">
        <v>0.64700000000000002</v>
      </c>
      <c r="FN13" s="9">
        <v>0.19</v>
      </c>
      <c r="FO13" s="9">
        <v>0.45700000000000002</v>
      </c>
      <c r="FP13" s="9">
        <v>0.65700000000000003</v>
      </c>
      <c r="FQ13" s="9">
        <v>0.26200000000000001</v>
      </c>
      <c r="FR13" s="9">
        <v>0.39500000000000002</v>
      </c>
      <c r="FS13" s="9">
        <v>2.1030000000000002</v>
      </c>
      <c r="FT13" s="9">
        <v>0.87</v>
      </c>
      <c r="FU13" s="9">
        <v>1.2330000000000001</v>
      </c>
      <c r="FV13" s="9">
        <v>1.4179999999999999</v>
      </c>
      <c r="FW13" s="9">
        <v>0.72299999999999998</v>
      </c>
      <c r="FX13" s="9">
        <v>0.69499999999999995</v>
      </c>
      <c r="FY13" s="9">
        <v>27.215</v>
      </c>
      <c r="FZ13" s="9">
        <v>33.234000000000002</v>
      </c>
      <c r="GA13" s="9">
        <v>24.241</v>
      </c>
      <c r="GB13" s="9">
        <v>4.7729999999999997</v>
      </c>
      <c r="GC13" s="9">
        <v>2.044</v>
      </c>
      <c r="GD13" s="9">
        <v>2.7290000000000001</v>
      </c>
      <c r="GE13" s="9">
        <v>0.59599999999999997</v>
      </c>
      <c r="GF13" s="9">
        <v>0.19</v>
      </c>
      <c r="GG13" s="9">
        <v>0.40600000000000003</v>
      </c>
      <c r="GH13" s="9">
        <v>0.65700000000000003</v>
      </c>
      <c r="GI13" s="9">
        <v>0.26200000000000001</v>
      </c>
      <c r="GJ13" s="9">
        <v>0.39500000000000002</v>
      </c>
      <c r="GK13" s="9">
        <v>2.1030000000000002</v>
      </c>
      <c r="GL13" s="9">
        <v>0.87</v>
      </c>
      <c r="GM13" s="9">
        <v>1.2330000000000001</v>
      </c>
      <c r="GN13" s="9">
        <v>1.4179999999999999</v>
      </c>
      <c r="GO13" s="9">
        <v>0.72299999999999998</v>
      </c>
      <c r="GP13" s="9">
        <v>0.69499999999999995</v>
      </c>
      <c r="GQ13" s="9">
        <v>27.515999999999998</v>
      </c>
      <c r="GR13" s="9">
        <v>33.234000000000002</v>
      </c>
      <c r="GS13" s="9">
        <v>25.407</v>
      </c>
      <c r="GT13" s="9">
        <v>1.577</v>
      </c>
      <c r="GU13" s="9">
        <v>0.69599999999999995</v>
      </c>
      <c r="GV13" s="9">
        <v>0.88100000000000001</v>
      </c>
      <c r="GW13" s="9">
        <v>0.16700000000000001</v>
      </c>
      <c r="GX13" s="9">
        <v>7.6999999999999999E-2</v>
      </c>
      <c r="GY13" s="9">
        <v>0.09</v>
      </c>
      <c r="GZ13" s="9">
        <v>0.55400000000000005</v>
      </c>
      <c r="HA13" s="9">
        <v>0.159</v>
      </c>
      <c r="HB13" s="9">
        <v>0.39500000000000002</v>
      </c>
      <c r="HC13" s="9">
        <v>0.49199999999999999</v>
      </c>
      <c r="HD13" s="9">
        <v>0.26300000000000001</v>
      </c>
      <c r="HE13" s="9">
        <v>0.22900000000000001</v>
      </c>
      <c r="HF13" s="9">
        <v>0.36299999999999999</v>
      </c>
      <c r="HG13" s="9">
        <v>0.19600000000000001</v>
      </c>
      <c r="HH13" s="9">
        <v>0.16700000000000001</v>
      </c>
      <c r="HI13" s="9">
        <v>12.996</v>
      </c>
      <c r="HJ13" s="9">
        <v>14.000999999999999</v>
      </c>
      <c r="HK13" s="9">
        <v>12.279</v>
      </c>
      <c r="HL13" s="9">
        <v>2.3679999999999999</v>
      </c>
      <c r="HM13" s="9">
        <v>0.95499999999999996</v>
      </c>
      <c r="HN13" s="9">
        <v>1.413</v>
      </c>
      <c r="HO13" s="9">
        <v>0.34499999999999997</v>
      </c>
      <c r="HP13" s="9">
        <v>0.113</v>
      </c>
      <c r="HQ13" s="9">
        <v>0.23200000000000001</v>
      </c>
      <c r="HR13" s="9">
        <v>0.10299999999999999</v>
      </c>
      <c r="HS13" s="9">
        <v>0.10299999999999999</v>
      </c>
      <c r="HT13" s="9">
        <v>0</v>
      </c>
      <c r="HU13" s="9">
        <v>1.0680000000000001</v>
      </c>
      <c r="HV13" s="9">
        <v>0.311</v>
      </c>
      <c r="HW13" s="9">
        <v>0.75700000000000001</v>
      </c>
      <c r="HX13" s="9">
        <v>0.85299999999999998</v>
      </c>
      <c r="HY13" s="9">
        <v>0.42899999999999999</v>
      </c>
      <c r="HZ13" s="9">
        <v>0.42399999999999999</v>
      </c>
      <c r="IA13" s="9">
        <v>38.781999999999996</v>
      </c>
      <c r="IB13" s="9">
        <v>50.069000000000003</v>
      </c>
      <c r="IC13" s="9">
        <v>33.734999999999999</v>
      </c>
      <c r="ID13" s="9">
        <v>1.5660000000000001</v>
      </c>
      <c r="IE13" s="9">
        <v>0.84199999999999997</v>
      </c>
      <c r="IF13" s="9">
        <v>0.72399999999999998</v>
      </c>
      <c r="IG13" s="9">
        <v>0.245</v>
      </c>
      <c r="IH13" s="9">
        <v>0.113</v>
      </c>
      <c r="II13" s="9">
        <v>0.13200000000000001</v>
      </c>
      <c r="IJ13" s="9">
        <v>0.10299999999999999</v>
      </c>
      <c r="IK13" s="9">
        <v>0.10299999999999999</v>
      </c>
      <c r="IL13" s="9">
        <v>0</v>
      </c>
      <c r="IM13" s="9">
        <v>0.79800000000000004</v>
      </c>
      <c r="IN13" s="9">
        <v>0.311</v>
      </c>
      <c r="IO13" s="9">
        <v>0.48799999999999999</v>
      </c>
      <c r="IP13" s="9">
        <v>0.42</v>
      </c>
      <c r="IQ13" s="9">
        <v>0.316</v>
      </c>
    </row>
    <row r="14" spans="1:251">
      <c r="A14" s="10">
        <v>43132</v>
      </c>
      <c r="B14" s="9">
        <v>36.369999999999997</v>
      </c>
      <c r="C14" s="9">
        <v>64.025000000000006</v>
      </c>
      <c r="D14" s="9">
        <v>8.2690000000000001</v>
      </c>
      <c r="E14" s="9">
        <v>2.8780000000000001</v>
      </c>
      <c r="F14" s="9">
        <v>5.39</v>
      </c>
      <c r="G14" s="9">
        <v>0.47899999999999998</v>
      </c>
      <c r="H14" s="9">
        <v>0.254</v>
      </c>
      <c r="I14" s="9">
        <v>0.22500000000000001</v>
      </c>
      <c r="J14" s="9">
        <v>1.4870000000000001</v>
      </c>
      <c r="K14" s="9">
        <v>0.46</v>
      </c>
      <c r="L14" s="9">
        <v>1.028</v>
      </c>
      <c r="M14" s="9">
        <v>1.4059999999999999</v>
      </c>
      <c r="N14" s="9">
        <v>0.48899999999999999</v>
      </c>
      <c r="O14" s="9">
        <v>0.91600000000000004</v>
      </c>
      <c r="P14" s="9">
        <v>4.8959999999999999</v>
      </c>
      <c r="Q14" s="9">
        <v>1.675</v>
      </c>
      <c r="R14" s="9">
        <v>3.222</v>
      </c>
      <c r="S14" s="9">
        <v>52</v>
      </c>
      <c r="T14" s="9">
        <v>52</v>
      </c>
      <c r="U14" s="9">
        <v>52</v>
      </c>
      <c r="V14" s="9">
        <v>4.9660000000000002</v>
      </c>
      <c r="W14" s="9">
        <v>2.1509999999999998</v>
      </c>
      <c r="X14" s="9">
        <v>2.8159999999999998</v>
      </c>
      <c r="Y14" s="9">
        <v>0.53</v>
      </c>
      <c r="Z14" s="9">
        <v>0.53</v>
      </c>
      <c r="AA14" s="9">
        <v>0</v>
      </c>
      <c r="AB14" s="9">
        <v>0.86699999999999999</v>
      </c>
      <c r="AC14" s="9">
        <v>0.38100000000000001</v>
      </c>
      <c r="AD14" s="9">
        <v>0.48599999999999999</v>
      </c>
      <c r="AE14" s="9">
        <v>1.8169999999999999</v>
      </c>
      <c r="AF14" s="9">
        <v>0.61699999999999999</v>
      </c>
      <c r="AG14" s="9">
        <v>1.2</v>
      </c>
      <c r="AH14" s="9">
        <v>1.7529999999999999</v>
      </c>
      <c r="AI14" s="9">
        <v>0.623</v>
      </c>
      <c r="AJ14" s="9">
        <v>1.1299999999999999</v>
      </c>
      <c r="AK14" s="9">
        <v>30.138999999999999</v>
      </c>
      <c r="AL14" s="9">
        <v>19.843</v>
      </c>
      <c r="AM14" s="9">
        <v>36.238</v>
      </c>
      <c r="AN14" s="9">
        <v>9.0180000000000007</v>
      </c>
      <c r="AO14" s="9">
        <v>2.39</v>
      </c>
      <c r="AP14" s="9">
        <v>6.6280000000000001</v>
      </c>
      <c r="AQ14" s="9">
        <v>0.71799999999999997</v>
      </c>
      <c r="AR14" s="9">
        <v>0.33900000000000002</v>
      </c>
      <c r="AS14" s="9">
        <v>0.38</v>
      </c>
      <c r="AT14" s="9">
        <v>1.4</v>
      </c>
      <c r="AU14" s="9">
        <v>0.114</v>
      </c>
      <c r="AV14" s="9">
        <v>1.2869999999999999</v>
      </c>
      <c r="AW14" s="9">
        <v>1.4119999999999999</v>
      </c>
      <c r="AX14" s="9">
        <v>0.42899999999999999</v>
      </c>
      <c r="AY14" s="9">
        <v>0.98199999999999998</v>
      </c>
      <c r="AZ14" s="9">
        <v>5.4870000000000001</v>
      </c>
      <c r="BA14" s="9">
        <v>1.508</v>
      </c>
      <c r="BB14" s="9">
        <v>3.9790000000000001</v>
      </c>
      <c r="BC14" s="9">
        <v>100</v>
      </c>
      <c r="BD14" s="9">
        <v>104</v>
      </c>
      <c r="BE14" s="9">
        <v>52</v>
      </c>
      <c r="BF14" s="9">
        <v>11.542</v>
      </c>
      <c r="BG14" s="9">
        <v>4.88</v>
      </c>
      <c r="BH14" s="9">
        <v>6.6619999999999999</v>
      </c>
      <c r="BI14" s="9">
        <v>0.872</v>
      </c>
      <c r="BJ14" s="9">
        <v>0.78400000000000003</v>
      </c>
      <c r="BK14" s="9">
        <v>8.7999999999999995E-2</v>
      </c>
      <c r="BL14" s="9">
        <v>1.4330000000000001</v>
      </c>
      <c r="BM14" s="9">
        <v>0.69299999999999995</v>
      </c>
      <c r="BN14" s="9">
        <v>0.74</v>
      </c>
      <c r="BO14" s="9">
        <v>3.69</v>
      </c>
      <c r="BP14" s="9">
        <v>1.448</v>
      </c>
      <c r="BQ14" s="9">
        <v>2.242</v>
      </c>
      <c r="BR14" s="9">
        <v>5.5469999999999997</v>
      </c>
      <c r="BS14" s="9">
        <v>1.9550000000000001</v>
      </c>
      <c r="BT14" s="9">
        <v>3.5920000000000001</v>
      </c>
      <c r="BU14" s="9">
        <v>47.293999999999997</v>
      </c>
      <c r="BV14" s="9">
        <v>46.567</v>
      </c>
      <c r="BW14" s="9">
        <v>52</v>
      </c>
      <c r="BX14" s="9">
        <v>4.234</v>
      </c>
      <c r="BY14" s="9">
        <v>1.413</v>
      </c>
      <c r="BZ14" s="9">
        <v>2.8210000000000002</v>
      </c>
      <c r="CA14" s="9">
        <v>0.126</v>
      </c>
      <c r="CB14" s="9">
        <v>0</v>
      </c>
      <c r="CC14" s="9">
        <v>0.126</v>
      </c>
      <c r="CD14" s="9">
        <v>1.1080000000000001</v>
      </c>
      <c r="CE14" s="9">
        <v>0.52900000000000003</v>
      </c>
      <c r="CF14" s="9">
        <v>0.57799999999999996</v>
      </c>
      <c r="CG14" s="9">
        <v>0.79800000000000004</v>
      </c>
      <c r="CH14" s="9">
        <v>0.14199999999999999</v>
      </c>
      <c r="CI14" s="9">
        <v>0.65600000000000003</v>
      </c>
      <c r="CJ14" s="9">
        <v>2.202</v>
      </c>
      <c r="CK14" s="9">
        <v>0.74099999999999999</v>
      </c>
      <c r="CL14" s="9">
        <v>1.4610000000000001</v>
      </c>
      <c r="CM14" s="9">
        <v>52</v>
      </c>
      <c r="CN14" s="9">
        <v>48.48</v>
      </c>
      <c r="CO14" s="9">
        <v>51.591999999999999</v>
      </c>
      <c r="CP14" s="9">
        <v>1.6859999999999999</v>
      </c>
      <c r="CQ14" s="9">
        <v>0.77</v>
      </c>
      <c r="CR14" s="9">
        <v>0.91600000000000004</v>
      </c>
      <c r="CS14" s="9">
        <v>0</v>
      </c>
      <c r="CT14" s="9">
        <v>0</v>
      </c>
      <c r="CU14" s="9">
        <v>0</v>
      </c>
      <c r="CV14" s="9">
        <v>0.30099999999999999</v>
      </c>
      <c r="CW14" s="9">
        <v>0.30099999999999999</v>
      </c>
      <c r="CX14" s="9">
        <v>0</v>
      </c>
      <c r="CY14" s="9">
        <v>0.66600000000000004</v>
      </c>
      <c r="CZ14" s="9">
        <v>0.28299999999999997</v>
      </c>
      <c r="DA14" s="9">
        <v>0.38300000000000001</v>
      </c>
      <c r="DB14" s="9">
        <v>0.71899999999999997</v>
      </c>
      <c r="DC14" s="9">
        <v>0.186</v>
      </c>
      <c r="DD14" s="9">
        <v>0.53300000000000003</v>
      </c>
      <c r="DE14" s="9">
        <v>43.484999999999999</v>
      </c>
      <c r="DF14" s="9">
        <v>27.286000000000001</v>
      </c>
      <c r="DG14" s="9">
        <v>51.436</v>
      </c>
      <c r="DH14" s="9">
        <v>7.5940000000000003</v>
      </c>
      <c r="DI14" s="9">
        <v>3.2530000000000001</v>
      </c>
      <c r="DJ14" s="9">
        <v>4.3419999999999996</v>
      </c>
      <c r="DK14" s="9">
        <v>0.52900000000000003</v>
      </c>
      <c r="DL14" s="9">
        <v>0.254</v>
      </c>
      <c r="DM14" s="9">
        <v>0.27400000000000002</v>
      </c>
      <c r="DN14" s="9">
        <v>0.83</v>
      </c>
      <c r="DO14" s="9">
        <v>0.28299999999999997</v>
      </c>
      <c r="DP14" s="9">
        <v>0.54800000000000004</v>
      </c>
      <c r="DQ14" s="9">
        <v>1.9179999999999999</v>
      </c>
      <c r="DR14" s="9">
        <v>0.89900000000000002</v>
      </c>
      <c r="DS14" s="9">
        <v>1.0189999999999999</v>
      </c>
      <c r="DT14" s="9">
        <v>4.3179999999999996</v>
      </c>
      <c r="DU14" s="9">
        <v>1.8169999999999999</v>
      </c>
      <c r="DV14" s="9">
        <v>2.5009999999999999</v>
      </c>
      <c r="DW14" s="9">
        <v>52</v>
      </c>
      <c r="DX14" s="9">
        <v>52</v>
      </c>
      <c r="DY14" s="9">
        <v>52</v>
      </c>
      <c r="DZ14" s="9">
        <v>14.207000000000001</v>
      </c>
      <c r="EA14" s="9">
        <v>4.4279999999999999</v>
      </c>
      <c r="EB14" s="9">
        <v>9.7799999999999994</v>
      </c>
      <c r="EC14" s="9">
        <v>0.70799999999999996</v>
      </c>
      <c r="ED14" s="9">
        <v>0.52100000000000002</v>
      </c>
      <c r="EE14" s="9">
        <v>0.187</v>
      </c>
      <c r="EF14" s="9">
        <v>2.6520000000000001</v>
      </c>
      <c r="EG14" s="9">
        <v>0.93700000000000006</v>
      </c>
      <c r="EH14" s="9">
        <v>1.7150000000000001</v>
      </c>
      <c r="EI14" s="9">
        <v>3.4550000000000001</v>
      </c>
      <c r="EJ14" s="9">
        <v>0.92600000000000005</v>
      </c>
      <c r="EK14" s="9">
        <v>2.5289999999999999</v>
      </c>
      <c r="EL14" s="9">
        <v>7.3929999999999998</v>
      </c>
      <c r="EM14" s="9">
        <v>2.044</v>
      </c>
      <c r="EN14" s="9">
        <v>5.3479999999999999</v>
      </c>
      <c r="EO14" s="9">
        <v>52</v>
      </c>
      <c r="EP14" s="9">
        <v>41.585000000000001</v>
      </c>
      <c r="EQ14" s="9">
        <v>52</v>
      </c>
      <c r="ER14" s="9">
        <v>4.6779999999999999</v>
      </c>
      <c r="ES14" s="9">
        <v>1.7709999999999999</v>
      </c>
      <c r="ET14" s="9">
        <v>2.9060000000000001</v>
      </c>
      <c r="EU14" s="9">
        <v>0.47899999999999998</v>
      </c>
      <c r="EV14" s="9">
        <v>0.34699999999999998</v>
      </c>
      <c r="EW14" s="9">
        <v>0.13200000000000001</v>
      </c>
      <c r="EX14" s="9">
        <v>0.75900000000000001</v>
      </c>
      <c r="EY14" s="9">
        <v>0.41799999999999998</v>
      </c>
      <c r="EZ14" s="9">
        <v>0.34100000000000003</v>
      </c>
      <c r="FA14" s="9">
        <v>1.194</v>
      </c>
      <c r="FB14" s="9">
        <v>0.47699999999999998</v>
      </c>
      <c r="FC14" s="9">
        <v>0.71699999999999997</v>
      </c>
      <c r="FD14" s="9">
        <v>2.2450000000000001</v>
      </c>
      <c r="FE14" s="9">
        <v>0.52900000000000003</v>
      </c>
      <c r="FF14" s="9">
        <v>1.716</v>
      </c>
      <c r="FG14" s="9">
        <v>47</v>
      </c>
      <c r="FH14" s="9">
        <v>35.822000000000003</v>
      </c>
      <c r="FI14" s="9">
        <v>63.405999999999999</v>
      </c>
      <c r="FJ14" s="9">
        <v>4.992</v>
      </c>
      <c r="FK14" s="9">
        <v>1.9039999999999999</v>
      </c>
      <c r="FL14" s="9">
        <v>3.0870000000000002</v>
      </c>
      <c r="FM14" s="9">
        <v>0.90600000000000003</v>
      </c>
      <c r="FN14" s="9">
        <v>0.47799999999999998</v>
      </c>
      <c r="FO14" s="9">
        <v>0.42899999999999999</v>
      </c>
      <c r="FP14" s="9">
        <v>0.85699999999999998</v>
      </c>
      <c r="FQ14" s="9">
        <v>0.22500000000000001</v>
      </c>
      <c r="FR14" s="9">
        <v>0.63200000000000001</v>
      </c>
      <c r="FS14" s="9">
        <v>1.9450000000000001</v>
      </c>
      <c r="FT14" s="9">
        <v>0.68400000000000005</v>
      </c>
      <c r="FU14" s="9">
        <v>1.26</v>
      </c>
      <c r="FV14" s="9">
        <v>1.284</v>
      </c>
      <c r="FW14" s="9">
        <v>0.51700000000000002</v>
      </c>
      <c r="FX14" s="9">
        <v>0.76700000000000002</v>
      </c>
      <c r="FY14" s="9">
        <v>21</v>
      </c>
      <c r="FZ14" s="9">
        <v>21</v>
      </c>
      <c r="GA14" s="9">
        <v>22.25</v>
      </c>
      <c r="GB14" s="9">
        <v>4.806</v>
      </c>
      <c r="GC14" s="9">
        <v>1.7190000000000001</v>
      </c>
      <c r="GD14" s="9">
        <v>3.0870000000000002</v>
      </c>
      <c r="GE14" s="9">
        <v>0.90600000000000003</v>
      </c>
      <c r="GF14" s="9">
        <v>0.47799999999999998</v>
      </c>
      <c r="GG14" s="9">
        <v>0.42899999999999999</v>
      </c>
      <c r="GH14" s="9">
        <v>0.78500000000000003</v>
      </c>
      <c r="GI14" s="9">
        <v>0.154</v>
      </c>
      <c r="GJ14" s="9">
        <v>0.63200000000000001</v>
      </c>
      <c r="GK14" s="9">
        <v>1.9450000000000001</v>
      </c>
      <c r="GL14" s="9">
        <v>0.68400000000000005</v>
      </c>
      <c r="GM14" s="9">
        <v>1.26</v>
      </c>
      <c r="GN14" s="9">
        <v>1.17</v>
      </c>
      <c r="GO14" s="9">
        <v>0.40300000000000002</v>
      </c>
      <c r="GP14" s="9">
        <v>0.76700000000000002</v>
      </c>
      <c r="GQ14" s="9">
        <v>21</v>
      </c>
      <c r="GR14" s="9">
        <v>20.323</v>
      </c>
      <c r="GS14" s="9">
        <v>22.25</v>
      </c>
      <c r="GT14" s="9">
        <v>0.92800000000000005</v>
      </c>
      <c r="GU14" s="9">
        <v>0.36699999999999999</v>
      </c>
      <c r="GV14" s="9">
        <v>0.56000000000000005</v>
      </c>
      <c r="GW14" s="9">
        <v>0.22600000000000001</v>
      </c>
      <c r="GX14" s="9">
        <v>0.14499999999999999</v>
      </c>
      <c r="GY14" s="9">
        <v>0.08</v>
      </c>
      <c r="GZ14" s="9">
        <v>0.153</v>
      </c>
      <c r="HA14" s="9">
        <v>6.6000000000000003E-2</v>
      </c>
      <c r="HB14" s="9">
        <v>8.6999999999999994E-2</v>
      </c>
      <c r="HC14" s="9">
        <v>0.33900000000000002</v>
      </c>
      <c r="HD14" s="9">
        <v>7.5999999999999998E-2</v>
      </c>
      <c r="HE14" s="9">
        <v>0.26300000000000001</v>
      </c>
      <c r="HF14" s="9">
        <v>0.21</v>
      </c>
      <c r="HG14" s="9">
        <v>0.08</v>
      </c>
      <c r="HH14" s="9">
        <v>0.13</v>
      </c>
      <c r="HI14" s="9">
        <v>16.788</v>
      </c>
      <c r="HJ14" s="9">
        <v>5.2160000000000002</v>
      </c>
      <c r="HK14" s="9">
        <v>26.832999999999998</v>
      </c>
      <c r="HL14" s="9">
        <v>2.5840000000000001</v>
      </c>
      <c r="HM14" s="9">
        <v>0.65300000000000002</v>
      </c>
      <c r="HN14" s="9">
        <v>1.9319999999999999</v>
      </c>
      <c r="HO14" s="9">
        <v>0.59899999999999998</v>
      </c>
      <c r="HP14" s="9">
        <v>0.251</v>
      </c>
      <c r="HQ14" s="9">
        <v>0.34799999999999998</v>
      </c>
      <c r="HR14" s="9">
        <v>0.44700000000000001</v>
      </c>
      <c r="HS14" s="9">
        <v>8.6999999999999994E-2</v>
      </c>
      <c r="HT14" s="9">
        <v>0.35899999999999999</v>
      </c>
      <c r="HU14" s="9">
        <v>1.052</v>
      </c>
      <c r="HV14" s="9">
        <v>0.23899999999999999</v>
      </c>
      <c r="HW14" s="9">
        <v>0.81299999999999994</v>
      </c>
      <c r="HX14" s="9">
        <v>0.48599999999999999</v>
      </c>
      <c r="HY14" s="9">
        <v>7.4999999999999997E-2</v>
      </c>
      <c r="HZ14" s="9">
        <v>0.41099999999999998</v>
      </c>
      <c r="IA14" s="9">
        <v>18.116</v>
      </c>
      <c r="IB14" s="9">
        <v>13.065</v>
      </c>
      <c r="IC14" s="9">
        <v>18.847000000000001</v>
      </c>
      <c r="ID14" s="9">
        <v>1.5149999999999999</v>
      </c>
      <c r="IE14" s="9">
        <v>0.30099999999999999</v>
      </c>
      <c r="IF14" s="9">
        <v>1.2130000000000001</v>
      </c>
      <c r="IG14" s="9">
        <v>0.35299999999999998</v>
      </c>
      <c r="IH14" s="9">
        <v>7.4999999999999997E-2</v>
      </c>
      <c r="II14" s="9">
        <v>0.27800000000000002</v>
      </c>
      <c r="IJ14" s="9">
        <v>0.14799999999999999</v>
      </c>
      <c r="IK14" s="9">
        <v>0</v>
      </c>
      <c r="IL14" s="9">
        <v>0.14799999999999999</v>
      </c>
      <c r="IM14" s="9">
        <v>0.73799999999999999</v>
      </c>
      <c r="IN14" s="9">
        <v>0.151</v>
      </c>
      <c r="IO14" s="9">
        <v>0.58699999999999997</v>
      </c>
      <c r="IP14" s="9">
        <v>0.27500000000000002</v>
      </c>
      <c r="IQ14" s="9">
        <v>7.4999999999999997E-2</v>
      </c>
    </row>
    <row r="15" spans="1:251">
      <c r="A15" s="10">
        <v>43497</v>
      </c>
      <c r="B15" s="9">
        <v>14.064</v>
      </c>
      <c r="C15" s="9">
        <v>52</v>
      </c>
      <c r="D15" s="9">
        <v>9.1639999999999997</v>
      </c>
      <c r="E15" s="9">
        <v>3.383</v>
      </c>
      <c r="F15" s="9">
        <v>5.7809999999999997</v>
      </c>
      <c r="G15" s="9">
        <v>1.028</v>
      </c>
      <c r="H15" s="9">
        <v>0.45800000000000002</v>
      </c>
      <c r="I15" s="9">
        <v>0.57099999999999995</v>
      </c>
      <c r="J15" s="9">
        <v>0.75700000000000001</v>
      </c>
      <c r="K15" s="9">
        <v>0.19400000000000001</v>
      </c>
      <c r="L15" s="9">
        <v>0.56299999999999994</v>
      </c>
      <c r="M15" s="9">
        <v>1.9079999999999999</v>
      </c>
      <c r="N15" s="9">
        <v>0.74299999999999999</v>
      </c>
      <c r="O15" s="9">
        <v>1.1659999999999999</v>
      </c>
      <c r="P15" s="9">
        <v>5.47</v>
      </c>
      <c r="Q15" s="9">
        <v>1.9890000000000001</v>
      </c>
      <c r="R15" s="9">
        <v>3.4820000000000002</v>
      </c>
      <c r="S15" s="9">
        <v>89.183999999999997</v>
      </c>
      <c r="T15" s="9">
        <v>52</v>
      </c>
      <c r="U15" s="9">
        <v>104</v>
      </c>
      <c r="V15" s="9">
        <v>3.645</v>
      </c>
      <c r="W15" s="9">
        <v>1.873</v>
      </c>
      <c r="X15" s="9">
        <v>1.772</v>
      </c>
      <c r="Y15" s="9">
        <v>0.39400000000000002</v>
      </c>
      <c r="Z15" s="9">
        <v>0.25800000000000001</v>
      </c>
      <c r="AA15" s="9">
        <v>0.13500000000000001</v>
      </c>
      <c r="AB15" s="9">
        <v>0.93</v>
      </c>
      <c r="AC15" s="9">
        <v>0.54100000000000004</v>
      </c>
      <c r="AD15" s="9">
        <v>0.38800000000000001</v>
      </c>
      <c r="AE15" s="9">
        <v>1.139</v>
      </c>
      <c r="AF15" s="9">
        <v>0.59099999999999997</v>
      </c>
      <c r="AG15" s="9">
        <v>0.54800000000000004</v>
      </c>
      <c r="AH15" s="9">
        <v>1.1819999999999999</v>
      </c>
      <c r="AI15" s="9">
        <v>0.48199999999999998</v>
      </c>
      <c r="AJ15" s="9">
        <v>0.7</v>
      </c>
      <c r="AK15" s="9">
        <v>26</v>
      </c>
      <c r="AL15" s="9">
        <v>22.433</v>
      </c>
      <c r="AM15" s="9">
        <v>39.99</v>
      </c>
      <c r="AN15" s="9">
        <v>9.8960000000000008</v>
      </c>
      <c r="AO15" s="9">
        <v>2.3439999999999999</v>
      </c>
      <c r="AP15" s="9">
        <v>7.5519999999999996</v>
      </c>
      <c r="AQ15" s="9">
        <v>0.65200000000000002</v>
      </c>
      <c r="AR15" s="9">
        <v>0.25600000000000001</v>
      </c>
      <c r="AS15" s="9">
        <v>0.39600000000000002</v>
      </c>
      <c r="AT15" s="9">
        <v>1.103</v>
      </c>
      <c r="AU15" s="9">
        <v>0</v>
      </c>
      <c r="AV15" s="9">
        <v>1.103</v>
      </c>
      <c r="AW15" s="9">
        <v>2.4769999999999999</v>
      </c>
      <c r="AX15" s="9">
        <v>0.42299999999999999</v>
      </c>
      <c r="AY15" s="9">
        <v>2.0539999999999998</v>
      </c>
      <c r="AZ15" s="9">
        <v>5.6639999999999997</v>
      </c>
      <c r="BA15" s="9">
        <v>1.665</v>
      </c>
      <c r="BB15" s="9">
        <v>3.9990000000000001</v>
      </c>
      <c r="BC15" s="9">
        <v>52.283999999999999</v>
      </c>
      <c r="BD15" s="9">
        <v>104</v>
      </c>
      <c r="BE15" s="9">
        <v>52</v>
      </c>
      <c r="BF15" s="9">
        <v>11.75</v>
      </c>
      <c r="BG15" s="9">
        <v>4.7220000000000004</v>
      </c>
      <c r="BH15" s="9">
        <v>7.0279999999999996</v>
      </c>
      <c r="BI15" s="9">
        <v>0.79100000000000004</v>
      </c>
      <c r="BJ15" s="9">
        <v>0.40899999999999997</v>
      </c>
      <c r="BK15" s="9">
        <v>0.38200000000000001</v>
      </c>
      <c r="BL15" s="9">
        <v>1.64</v>
      </c>
      <c r="BM15" s="9">
        <v>0.55100000000000005</v>
      </c>
      <c r="BN15" s="9">
        <v>1.089</v>
      </c>
      <c r="BO15" s="9">
        <v>2.87</v>
      </c>
      <c r="BP15" s="9">
        <v>1.054</v>
      </c>
      <c r="BQ15" s="9">
        <v>1.8160000000000001</v>
      </c>
      <c r="BR15" s="9">
        <v>6.4489999999999998</v>
      </c>
      <c r="BS15" s="9">
        <v>2.7080000000000002</v>
      </c>
      <c r="BT15" s="9">
        <v>3.742</v>
      </c>
      <c r="BU15" s="9">
        <v>52</v>
      </c>
      <c r="BV15" s="9">
        <v>93.59</v>
      </c>
      <c r="BW15" s="9">
        <v>52</v>
      </c>
      <c r="BX15" s="9">
        <v>3.282</v>
      </c>
      <c r="BY15" s="9">
        <v>1.7270000000000001</v>
      </c>
      <c r="BZ15" s="9">
        <v>1.5549999999999999</v>
      </c>
      <c r="CA15" s="9">
        <v>0.245</v>
      </c>
      <c r="CB15" s="9">
        <v>0.245</v>
      </c>
      <c r="CC15" s="9">
        <v>0</v>
      </c>
      <c r="CD15" s="9">
        <v>0.68</v>
      </c>
      <c r="CE15" s="9">
        <v>0.39200000000000002</v>
      </c>
      <c r="CF15" s="9">
        <v>0.28799999999999998</v>
      </c>
      <c r="CG15" s="9">
        <v>0.56899999999999995</v>
      </c>
      <c r="CH15" s="9">
        <v>0.45200000000000001</v>
      </c>
      <c r="CI15" s="9">
        <v>0.11700000000000001</v>
      </c>
      <c r="CJ15" s="9">
        <v>1.7869999999999999</v>
      </c>
      <c r="CK15" s="9">
        <v>0.63800000000000001</v>
      </c>
      <c r="CL15" s="9">
        <v>1.1499999999999999</v>
      </c>
      <c r="CM15" s="9">
        <v>52</v>
      </c>
      <c r="CN15" s="9">
        <v>26</v>
      </c>
      <c r="CO15" s="9">
        <v>156</v>
      </c>
      <c r="CP15" s="9">
        <v>0.73799999999999999</v>
      </c>
      <c r="CQ15" s="9">
        <v>0.5</v>
      </c>
      <c r="CR15" s="9">
        <v>0.23799999999999999</v>
      </c>
      <c r="CS15" s="9">
        <v>0.151</v>
      </c>
      <c r="CT15" s="9">
        <v>0.151</v>
      </c>
      <c r="CU15" s="9">
        <v>0</v>
      </c>
      <c r="CV15" s="9">
        <v>0.16800000000000001</v>
      </c>
      <c r="CW15" s="9">
        <v>0</v>
      </c>
      <c r="CX15" s="9">
        <v>0.16800000000000001</v>
      </c>
      <c r="CY15" s="9">
        <v>0.26200000000000001</v>
      </c>
      <c r="CZ15" s="9">
        <v>0.193</v>
      </c>
      <c r="DA15" s="9">
        <v>6.9000000000000006E-2</v>
      </c>
      <c r="DB15" s="9">
        <v>0.156</v>
      </c>
      <c r="DC15" s="9">
        <v>0.156</v>
      </c>
      <c r="DD15" s="9">
        <v>0</v>
      </c>
      <c r="DE15" s="9">
        <v>30.917000000000002</v>
      </c>
      <c r="DF15" s="9">
        <v>39.177999999999997</v>
      </c>
      <c r="DG15" s="9">
        <v>17.047999999999998</v>
      </c>
      <c r="DH15" s="9">
        <v>5.82</v>
      </c>
      <c r="DI15" s="9">
        <v>2.2330000000000001</v>
      </c>
      <c r="DJ15" s="9">
        <v>3.5870000000000002</v>
      </c>
      <c r="DK15" s="9">
        <v>0.47299999999999998</v>
      </c>
      <c r="DL15" s="9">
        <v>0.25800000000000001</v>
      </c>
      <c r="DM15" s="9">
        <v>0.214</v>
      </c>
      <c r="DN15" s="9">
        <v>0.442</v>
      </c>
      <c r="DO15" s="9">
        <v>0.121</v>
      </c>
      <c r="DP15" s="9">
        <v>0.32100000000000001</v>
      </c>
      <c r="DQ15" s="9">
        <v>0.95199999999999996</v>
      </c>
      <c r="DR15" s="9">
        <v>0.28799999999999998</v>
      </c>
      <c r="DS15" s="9">
        <v>0.66400000000000003</v>
      </c>
      <c r="DT15" s="9">
        <v>3.9529999999999998</v>
      </c>
      <c r="DU15" s="9">
        <v>1.5649999999999999</v>
      </c>
      <c r="DV15" s="9">
        <v>2.3879999999999999</v>
      </c>
      <c r="DW15" s="9">
        <v>104</v>
      </c>
      <c r="DX15" s="9">
        <v>104</v>
      </c>
      <c r="DY15" s="9">
        <v>101.598</v>
      </c>
      <c r="DZ15" s="9">
        <v>16.105</v>
      </c>
      <c r="EA15" s="9">
        <v>5.6360000000000001</v>
      </c>
      <c r="EB15" s="9">
        <v>10.468999999999999</v>
      </c>
      <c r="EC15" s="9">
        <v>0.61799999999999999</v>
      </c>
      <c r="ED15" s="9">
        <v>0.36499999999999999</v>
      </c>
      <c r="EE15" s="9">
        <v>0.254</v>
      </c>
      <c r="EF15" s="9">
        <v>2.5489999999999999</v>
      </c>
      <c r="EG15" s="9">
        <v>0.628</v>
      </c>
      <c r="EH15" s="9">
        <v>1.9219999999999999</v>
      </c>
      <c r="EI15" s="9">
        <v>4.2080000000000002</v>
      </c>
      <c r="EJ15" s="9">
        <v>1.6240000000000001</v>
      </c>
      <c r="EK15" s="9">
        <v>2.5840000000000001</v>
      </c>
      <c r="EL15" s="9">
        <v>8.73</v>
      </c>
      <c r="EM15" s="9">
        <v>3.02</v>
      </c>
      <c r="EN15" s="9">
        <v>5.71</v>
      </c>
      <c r="EO15" s="9">
        <v>52</v>
      </c>
      <c r="EP15" s="9">
        <v>52</v>
      </c>
      <c r="EQ15" s="9">
        <v>52</v>
      </c>
      <c r="ER15" s="9">
        <v>3.7410000000000001</v>
      </c>
      <c r="ES15" s="9">
        <v>1.4239999999999999</v>
      </c>
      <c r="ET15" s="9">
        <v>2.3159999999999998</v>
      </c>
      <c r="EU15" s="9">
        <v>0.748</v>
      </c>
      <c r="EV15" s="9">
        <v>0.438</v>
      </c>
      <c r="EW15" s="9">
        <v>0.31</v>
      </c>
      <c r="EX15" s="9">
        <v>0.59899999999999998</v>
      </c>
      <c r="EY15" s="9">
        <v>0.19400000000000001</v>
      </c>
      <c r="EZ15" s="9">
        <v>0.40500000000000003</v>
      </c>
      <c r="FA15" s="9">
        <v>1.0189999999999999</v>
      </c>
      <c r="FB15" s="9">
        <v>0.21</v>
      </c>
      <c r="FC15" s="9">
        <v>0.80900000000000005</v>
      </c>
      <c r="FD15" s="9">
        <v>1.3740000000000001</v>
      </c>
      <c r="FE15" s="9">
        <v>0.58199999999999996</v>
      </c>
      <c r="FF15" s="9">
        <v>0.79200000000000004</v>
      </c>
      <c r="FG15" s="9">
        <v>24.702999999999999</v>
      </c>
      <c r="FH15" s="9">
        <v>13.564</v>
      </c>
      <c r="FI15" s="9">
        <v>25.916</v>
      </c>
      <c r="FJ15" s="9">
        <v>4.9429999999999996</v>
      </c>
      <c r="FK15" s="9">
        <v>2.0430000000000001</v>
      </c>
      <c r="FL15" s="9">
        <v>2.9</v>
      </c>
      <c r="FM15" s="9">
        <v>0.55700000000000005</v>
      </c>
      <c r="FN15" s="9">
        <v>0.32200000000000001</v>
      </c>
      <c r="FO15" s="9">
        <v>0.23499999999999999</v>
      </c>
      <c r="FP15" s="9">
        <v>0.93899999999999995</v>
      </c>
      <c r="FQ15" s="9">
        <v>9.7000000000000003E-2</v>
      </c>
      <c r="FR15" s="9">
        <v>0.84199999999999997</v>
      </c>
      <c r="FS15" s="9">
        <v>1.3089999999999999</v>
      </c>
      <c r="FT15" s="9">
        <v>0.71899999999999997</v>
      </c>
      <c r="FU15" s="9">
        <v>0.59099999999999997</v>
      </c>
      <c r="FV15" s="9">
        <v>2.1379999999999999</v>
      </c>
      <c r="FW15" s="9">
        <v>0.90500000000000003</v>
      </c>
      <c r="FX15" s="9">
        <v>1.2330000000000001</v>
      </c>
      <c r="FY15" s="9">
        <v>31.584</v>
      </c>
      <c r="FZ15" s="9">
        <v>32.231000000000002</v>
      </c>
      <c r="GA15" s="9">
        <v>29.771000000000001</v>
      </c>
      <c r="GB15" s="9">
        <v>4.7919999999999998</v>
      </c>
      <c r="GC15" s="9">
        <v>2.0430000000000001</v>
      </c>
      <c r="GD15" s="9">
        <v>2.7490000000000001</v>
      </c>
      <c r="GE15" s="9">
        <v>0.55700000000000005</v>
      </c>
      <c r="GF15" s="9">
        <v>0.32200000000000001</v>
      </c>
      <c r="GG15" s="9">
        <v>0.23499999999999999</v>
      </c>
      <c r="GH15" s="9">
        <v>0.93899999999999995</v>
      </c>
      <c r="GI15" s="9">
        <v>9.7000000000000003E-2</v>
      </c>
      <c r="GJ15" s="9">
        <v>0.84199999999999997</v>
      </c>
      <c r="GK15" s="9">
        <v>1.3089999999999999</v>
      </c>
      <c r="GL15" s="9">
        <v>0.71899999999999997</v>
      </c>
      <c r="GM15" s="9">
        <v>0.59099999999999997</v>
      </c>
      <c r="GN15" s="9">
        <v>1.9870000000000001</v>
      </c>
      <c r="GO15" s="9">
        <v>0.90500000000000003</v>
      </c>
      <c r="GP15" s="9">
        <v>1.0820000000000001</v>
      </c>
      <c r="GQ15" s="9">
        <v>30.529</v>
      </c>
      <c r="GR15" s="9">
        <v>32.231000000000002</v>
      </c>
      <c r="GS15" s="9">
        <v>25.486000000000001</v>
      </c>
      <c r="GT15" s="9">
        <v>1.6020000000000001</v>
      </c>
      <c r="GU15" s="9">
        <v>0.83899999999999997</v>
      </c>
      <c r="GV15" s="9">
        <v>0.76400000000000001</v>
      </c>
      <c r="GW15" s="9">
        <v>0.19800000000000001</v>
      </c>
      <c r="GX15" s="9">
        <v>0.11799999999999999</v>
      </c>
      <c r="GY15" s="9">
        <v>0.08</v>
      </c>
      <c r="GZ15" s="9">
        <v>0.36199999999999999</v>
      </c>
      <c r="HA15" s="9">
        <v>0</v>
      </c>
      <c r="HB15" s="9">
        <v>0.36199999999999999</v>
      </c>
      <c r="HC15" s="9">
        <v>0.442</v>
      </c>
      <c r="HD15" s="9">
        <v>0.27100000000000002</v>
      </c>
      <c r="HE15" s="9">
        <v>0.17100000000000001</v>
      </c>
      <c r="HF15" s="9">
        <v>0.60099999999999998</v>
      </c>
      <c r="HG15" s="9">
        <v>0.45</v>
      </c>
      <c r="HH15" s="9">
        <v>0.151</v>
      </c>
      <c r="HI15" s="9">
        <v>27.597000000000001</v>
      </c>
      <c r="HJ15" s="9">
        <v>40.393000000000001</v>
      </c>
      <c r="HK15" s="9">
        <v>13.279</v>
      </c>
      <c r="HL15" s="9">
        <v>1.8120000000000001</v>
      </c>
      <c r="HM15" s="9">
        <v>0.67200000000000004</v>
      </c>
      <c r="HN15" s="9">
        <v>1.1399999999999999</v>
      </c>
      <c r="HO15" s="9">
        <v>0.107</v>
      </c>
      <c r="HP15" s="9">
        <v>0.107</v>
      </c>
      <c r="HQ15" s="9">
        <v>0</v>
      </c>
      <c r="HR15" s="9">
        <v>0.16300000000000001</v>
      </c>
      <c r="HS15" s="9">
        <v>0</v>
      </c>
      <c r="HT15" s="9">
        <v>0.16300000000000001</v>
      </c>
      <c r="HU15" s="9">
        <v>0.77500000000000002</v>
      </c>
      <c r="HV15" s="9">
        <v>0.44800000000000001</v>
      </c>
      <c r="HW15" s="9">
        <v>0.32800000000000001</v>
      </c>
      <c r="HX15" s="9">
        <v>0.76800000000000002</v>
      </c>
      <c r="HY15" s="9">
        <v>0.11700000000000001</v>
      </c>
      <c r="HZ15" s="9">
        <v>0.65</v>
      </c>
      <c r="IA15" s="9">
        <v>31.515000000000001</v>
      </c>
      <c r="IB15" s="9">
        <v>27.885000000000002</v>
      </c>
      <c r="IC15" s="9">
        <v>52</v>
      </c>
      <c r="ID15" s="9">
        <v>1.238</v>
      </c>
      <c r="IE15" s="9">
        <v>0.54500000000000004</v>
      </c>
      <c r="IF15" s="9">
        <v>0.69299999999999995</v>
      </c>
      <c r="IG15" s="9">
        <v>0.107</v>
      </c>
      <c r="IH15" s="9">
        <v>0.107</v>
      </c>
      <c r="II15" s="9">
        <v>0</v>
      </c>
      <c r="IJ15" s="9">
        <v>6.9000000000000006E-2</v>
      </c>
      <c r="IK15" s="9">
        <v>0</v>
      </c>
      <c r="IL15" s="9">
        <v>6.9000000000000006E-2</v>
      </c>
      <c r="IM15" s="9">
        <v>0.56299999999999994</v>
      </c>
      <c r="IN15" s="9">
        <v>0.32100000000000001</v>
      </c>
      <c r="IO15" s="9">
        <v>0.24199999999999999</v>
      </c>
      <c r="IP15" s="9">
        <v>0.499</v>
      </c>
      <c r="IQ15" s="9">
        <v>0.11700000000000001</v>
      </c>
    </row>
    <row r="16" spans="1:251">
      <c r="A16" s="10">
        <v>43862</v>
      </c>
      <c r="B16" s="9">
        <v>49.83</v>
      </c>
      <c r="C16" s="9">
        <v>50.658999999999999</v>
      </c>
      <c r="D16" s="9">
        <v>7.9560000000000004</v>
      </c>
      <c r="E16" s="9">
        <v>2.5720000000000001</v>
      </c>
      <c r="F16" s="9">
        <v>5.3840000000000003</v>
      </c>
      <c r="G16" s="9">
        <v>0.755</v>
      </c>
      <c r="H16" s="9">
        <v>0.47599999999999998</v>
      </c>
      <c r="I16" s="9">
        <v>0.27900000000000003</v>
      </c>
      <c r="J16" s="9">
        <v>1.4039999999999999</v>
      </c>
      <c r="K16" s="9">
        <v>0.628</v>
      </c>
      <c r="L16" s="9">
        <v>0.77500000000000002</v>
      </c>
      <c r="M16" s="9">
        <v>1.8520000000000001</v>
      </c>
      <c r="N16" s="9">
        <v>0.70699999999999996</v>
      </c>
      <c r="O16" s="9">
        <v>1.145</v>
      </c>
      <c r="P16" s="9">
        <v>3.9449999999999998</v>
      </c>
      <c r="Q16" s="9">
        <v>0.76</v>
      </c>
      <c r="R16" s="9">
        <v>3.1850000000000001</v>
      </c>
      <c r="S16" s="9">
        <v>49.423999999999999</v>
      </c>
      <c r="T16" s="9">
        <v>16.533999999999999</v>
      </c>
      <c r="U16" s="9">
        <v>52</v>
      </c>
      <c r="V16" s="9">
        <v>6.9240000000000004</v>
      </c>
      <c r="W16" s="9">
        <v>2.92</v>
      </c>
      <c r="X16" s="9">
        <v>4.0039999999999996</v>
      </c>
      <c r="Y16" s="9">
        <v>1</v>
      </c>
      <c r="Z16" s="9">
        <v>0.70599999999999996</v>
      </c>
      <c r="AA16" s="9">
        <v>0.29499999999999998</v>
      </c>
      <c r="AB16" s="9">
        <v>1.1759999999999999</v>
      </c>
      <c r="AC16" s="9">
        <v>0.27200000000000002</v>
      </c>
      <c r="AD16" s="9">
        <v>0.90400000000000003</v>
      </c>
      <c r="AE16" s="9">
        <v>1.417</v>
      </c>
      <c r="AF16" s="9">
        <v>0.38</v>
      </c>
      <c r="AG16" s="9">
        <v>1.0369999999999999</v>
      </c>
      <c r="AH16" s="9">
        <v>3.33</v>
      </c>
      <c r="AI16" s="9">
        <v>1.5620000000000001</v>
      </c>
      <c r="AJ16" s="9">
        <v>1.768</v>
      </c>
      <c r="AK16" s="9">
        <v>43.018000000000001</v>
      </c>
      <c r="AL16" s="9">
        <v>53.195</v>
      </c>
      <c r="AM16" s="9">
        <v>26</v>
      </c>
      <c r="AN16" s="9">
        <v>10.576000000000001</v>
      </c>
      <c r="AO16" s="9">
        <v>3.6920000000000002</v>
      </c>
      <c r="AP16" s="9">
        <v>6.8840000000000003</v>
      </c>
      <c r="AQ16" s="9">
        <v>0.73199999999999998</v>
      </c>
      <c r="AR16" s="9">
        <v>0.14899999999999999</v>
      </c>
      <c r="AS16" s="9">
        <v>0.58299999999999996</v>
      </c>
      <c r="AT16" s="9">
        <v>2.2669999999999999</v>
      </c>
      <c r="AU16" s="9">
        <v>0.58299999999999996</v>
      </c>
      <c r="AV16" s="9">
        <v>1.6839999999999999</v>
      </c>
      <c r="AW16" s="9">
        <v>2.25</v>
      </c>
      <c r="AX16" s="9">
        <v>0.73</v>
      </c>
      <c r="AY16" s="9">
        <v>1.52</v>
      </c>
      <c r="AZ16" s="9">
        <v>5.327</v>
      </c>
      <c r="BA16" s="9">
        <v>2.2309999999999999</v>
      </c>
      <c r="BB16" s="9">
        <v>3.0960000000000001</v>
      </c>
      <c r="BC16" s="9">
        <v>50.655000000000001</v>
      </c>
      <c r="BD16" s="9">
        <v>104</v>
      </c>
      <c r="BE16" s="9">
        <v>26</v>
      </c>
      <c r="BF16" s="9">
        <v>13.692</v>
      </c>
      <c r="BG16" s="9">
        <v>5.2590000000000003</v>
      </c>
      <c r="BH16" s="9">
        <v>8.4329999999999998</v>
      </c>
      <c r="BI16" s="9">
        <v>1.611</v>
      </c>
      <c r="BJ16" s="9">
        <v>0.99099999999999999</v>
      </c>
      <c r="BK16" s="9">
        <v>0.62</v>
      </c>
      <c r="BL16" s="9">
        <v>2.0649999999999999</v>
      </c>
      <c r="BM16" s="9">
        <v>0.91100000000000003</v>
      </c>
      <c r="BN16" s="9">
        <v>1.1539999999999999</v>
      </c>
      <c r="BO16" s="9">
        <v>3.641</v>
      </c>
      <c r="BP16" s="9">
        <v>1.4279999999999999</v>
      </c>
      <c r="BQ16" s="9">
        <v>2.2130000000000001</v>
      </c>
      <c r="BR16" s="9">
        <v>6.3739999999999997</v>
      </c>
      <c r="BS16" s="9">
        <v>1.9279999999999999</v>
      </c>
      <c r="BT16" s="9">
        <v>4.4459999999999997</v>
      </c>
      <c r="BU16" s="9">
        <v>47</v>
      </c>
      <c r="BV16" s="9">
        <v>26.088000000000001</v>
      </c>
      <c r="BW16" s="9">
        <v>52</v>
      </c>
      <c r="BX16" s="9">
        <v>4.8079999999999998</v>
      </c>
      <c r="BY16" s="9">
        <v>2.2320000000000002</v>
      </c>
      <c r="BZ16" s="9">
        <v>2.5760000000000001</v>
      </c>
      <c r="CA16" s="9">
        <v>0.54700000000000004</v>
      </c>
      <c r="CB16" s="9">
        <v>0.54700000000000004</v>
      </c>
      <c r="CC16" s="9">
        <v>0</v>
      </c>
      <c r="CD16" s="9">
        <v>0.73199999999999998</v>
      </c>
      <c r="CE16" s="9">
        <v>0.318</v>
      </c>
      <c r="CF16" s="9">
        <v>0.41399999999999998</v>
      </c>
      <c r="CG16" s="9">
        <v>1.1220000000000001</v>
      </c>
      <c r="CH16" s="9">
        <v>0.496</v>
      </c>
      <c r="CI16" s="9">
        <v>0.626</v>
      </c>
      <c r="CJ16" s="9">
        <v>2.407</v>
      </c>
      <c r="CK16" s="9">
        <v>0.871</v>
      </c>
      <c r="CL16" s="9">
        <v>1.536</v>
      </c>
      <c r="CM16" s="9">
        <v>50.21</v>
      </c>
      <c r="CN16" s="9">
        <v>40.244</v>
      </c>
      <c r="CO16" s="9">
        <v>52</v>
      </c>
      <c r="CP16" s="9">
        <v>1.3640000000000001</v>
      </c>
      <c r="CQ16" s="9">
        <v>0.63500000000000001</v>
      </c>
      <c r="CR16" s="9">
        <v>0.72799999999999998</v>
      </c>
      <c r="CS16" s="9">
        <v>0.254</v>
      </c>
      <c r="CT16" s="9">
        <v>0.123</v>
      </c>
      <c r="CU16" s="9">
        <v>0.13200000000000001</v>
      </c>
      <c r="CV16" s="9">
        <v>0.13400000000000001</v>
      </c>
      <c r="CW16" s="9">
        <v>0</v>
      </c>
      <c r="CX16" s="9">
        <v>0.13400000000000001</v>
      </c>
      <c r="CY16" s="9">
        <v>0.316</v>
      </c>
      <c r="CZ16" s="9">
        <v>0</v>
      </c>
      <c r="DA16" s="9">
        <v>0.316</v>
      </c>
      <c r="DB16" s="9">
        <v>0.65900000000000003</v>
      </c>
      <c r="DC16" s="9">
        <v>0.51300000000000001</v>
      </c>
      <c r="DD16" s="9">
        <v>0.14599999999999999</v>
      </c>
      <c r="DE16" s="9">
        <v>57.473999999999997</v>
      </c>
      <c r="DF16" s="9">
        <v>129.376</v>
      </c>
      <c r="DG16" s="9">
        <v>26</v>
      </c>
      <c r="DH16" s="9">
        <v>6.851</v>
      </c>
      <c r="DI16" s="9">
        <v>2.8879999999999999</v>
      </c>
      <c r="DJ16" s="9">
        <v>3.9630000000000001</v>
      </c>
      <c r="DK16" s="9">
        <v>0.73799999999999999</v>
      </c>
      <c r="DL16" s="9">
        <v>0.30199999999999999</v>
      </c>
      <c r="DM16" s="9">
        <v>0.435</v>
      </c>
      <c r="DN16" s="9">
        <v>1.4670000000000001</v>
      </c>
      <c r="DO16" s="9">
        <v>0.42599999999999999</v>
      </c>
      <c r="DP16" s="9">
        <v>1.0409999999999999</v>
      </c>
      <c r="DQ16" s="9">
        <v>1.528</v>
      </c>
      <c r="DR16" s="9">
        <v>0.55300000000000005</v>
      </c>
      <c r="DS16" s="9">
        <v>0.97599999999999998</v>
      </c>
      <c r="DT16" s="9">
        <v>3.1179999999999999</v>
      </c>
      <c r="DU16" s="9">
        <v>1.6060000000000001</v>
      </c>
      <c r="DV16" s="9">
        <v>1.5109999999999999</v>
      </c>
      <c r="DW16" s="9">
        <v>37.628999999999998</v>
      </c>
      <c r="DX16" s="9">
        <v>52</v>
      </c>
      <c r="DY16" s="9">
        <v>26</v>
      </c>
      <c r="DZ16" s="9">
        <v>14.378</v>
      </c>
      <c r="EA16" s="9">
        <v>4.6050000000000004</v>
      </c>
      <c r="EB16" s="9">
        <v>9.7729999999999997</v>
      </c>
      <c r="EC16" s="9">
        <v>1.381</v>
      </c>
      <c r="ED16" s="9">
        <v>0.94099999999999995</v>
      </c>
      <c r="EE16" s="9">
        <v>0.441</v>
      </c>
      <c r="EF16" s="9">
        <v>2.984</v>
      </c>
      <c r="EG16" s="9">
        <v>0.93100000000000005</v>
      </c>
      <c r="EH16" s="9">
        <v>2.0539999999999998</v>
      </c>
      <c r="EI16" s="9">
        <v>3.2480000000000002</v>
      </c>
      <c r="EJ16" s="9">
        <v>0.96899999999999997</v>
      </c>
      <c r="EK16" s="9">
        <v>2.2789999999999999</v>
      </c>
      <c r="EL16" s="9">
        <v>6.7649999999999997</v>
      </c>
      <c r="EM16" s="9">
        <v>1.7649999999999999</v>
      </c>
      <c r="EN16" s="9">
        <v>5</v>
      </c>
      <c r="EO16" s="9">
        <v>40.286999999999999</v>
      </c>
      <c r="EP16" s="9">
        <v>31.309000000000001</v>
      </c>
      <c r="EQ16" s="9">
        <v>52</v>
      </c>
      <c r="ER16" s="9">
        <v>9.2110000000000003</v>
      </c>
      <c r="ES16" s="9">
        <v>4.3259999999999996</v>
      </c>
      <c r="ET16" s="9">
        <v>4.8849999999999998</v>
      </c>
      <c r="EU16" s="9">
        <v>1.026</v>
      </c>
      <c r="EV16" s="9">
        <v>0.56699999999999995</v>
      </c>
      <c r="EW16" s="9">
        <v>0.45900000000000002</v>
      </c>
      <c r="EX16" s="9">
        <v>0.747</v>
      </c>
      <c r="EY16" s="9">
        <v>0.45500000000000002</v>
      </c>
      <c r="EZ16" s="9">
        <v>0.29199999999999998</v>
      </c>
      <c r="FA16" s="9">
        <v>2.5529999999999999</v>
      </c>
      <c r="FB16" s="9">
        <v>1.1319999999999999</v>
      </c>
      <c r="FC16" s="9">
        <v>1.421</v>
      </c>
      <c r="FD16" s="9">
        <v>4.8849999999999998</v>
      </c>
      <c r="FE16" s="9">
        <v>2.1720000000000002</v>
      </c>
      <c r="FF16" s="9">
        <v>2.7130000000000001</v>
      </c>
      <c r="FG16" s="9">
        <v>52</v>
      </c>
      <c r="FH16" s="9">
        <v>50.591000000000001</v>
      </c>
      <c r="FI16" s="9">
        <v>52</v>
      </c>
      <c r="FJ16" s="9">
        <v>6.1120000000000001</v>
      </c>
      <c r="FK16" s="9">
        <v>2.1179999999999999</v>
      </c>
      <c r="FL16" s="9">
        <v>3.9950000000000001</v>
      </c>
      <c r="FM16" s="9">
        <v>0.79400000000000004</v>
      </c>
      <c r="FN16" s="9">
        <v>0.26200000000000001</v>
      </c>
      <c r="FO16" s="9">
        <v>0.53200000000000003</v>
      </c>
      <c r="FP16" s="9">
        <v>1.615</v>
      </c>
      <c r="FQ16" s="9">
        <v>0.71299999999999997</v>
      </c>
      <c r="FR16" s="9">
        <v>0.90200000000000002</v>
      </c>
      <c r="FS16" s="9">
        <v>1.7110000000000001</v>
      </c>
      <c r="FT16" s="9">
        <v>0.32100000000000001</v>
      </c>
      <c r="FU16" s="9">
        <v>1.39</v>
      </c>
      <c r="FV16" s="9">
        <v>1.9930000000000001</v>
      </c>
      <c r="FW16" s="9">
        <v>0.82199999999999995</v>
      </c>
      <c r="FX16" s="9">
        <v>1.17</v>
      </c>
      <c r="FY16" s="9">
        <v>24</v>
      </c>
      <c r="FZ16" s="9">
        <v>22.06</v>
      </c>
      <c r="GA16" s="9">
        <v>24.16</v>
      </c>
      <c r="GB16" s="9">
        <v>5.9290000000000003</v>
      </c>
      <c r="GC16" s="9">
        <v>1.976</v>
      </c>
      <c r="GD16" s="9">
        <v>3.9529999999999998</v>
      </c>
      <c r="GE16" s="9">
        <v>0.79400000000000004</v>
      </c>
      <c r="GF16" s="9">
        <v>0.26200000000000001</v>
      </c>
      <c r="GG16" s="9">
        <v>0.53200000000000003</v>
      </c>
      <c r="GH16" s="9">
        <v>1.615</v>
      </c>
      <c r="GI16" s="9">
        <v>0.71299999999999997</v>
      </c>
      <c r="GJ16" s="9">
        <v>0.90200000000000002</v>
      </c>
      <c r="GK16" s="9">
        <v>1.669</v>
      </c>
      <c r="GL16" s="9">
        <v>0.32100000000000001</v>
      </c>
      <c r="GM16" s="9">
        <v>1.3480000000000001</v>
      </c>
      <c r="GN16" s="9">
        <v>1.851</v>
      </c>
      <c r="GO16" s="9">
        <v>0.68100000000000005</v>
      </c>
      <c r="GP16" s="9">
        <v>1.17</v>
      </c>
      <c r="GQ16" s="9">
        <v>22.515999999999998</v>
      </c>
      <c r="GR16" s="9">
        <v>17.332000000000001</v>
      </c>
      <c r="GS16" s="9">
        <v>24.475999999999999</v>
      </c>
      <c r="GT16" s="9">
        <v>2.3639999999999999</v>
      </c>
      <c r="GU16" s="9">
        <v>0.74199999999999999</v>
      </c>
      <c r="GV16" s="9">
        <v>1.6220000000000001</v>
      </c>
      <c r="GW16" s="9">
        <v>0.54200000000000004</v>
      </c>
      <c r="GX16" s="9">
        <v>0.26200000000000001</v>
      </c>
      <c r="GY16" s="9">
        <v>0.28000000000000003</v>
      </c>
      <c r="GZ16" s="9">
        <v>0.55200000000000005</v>
      </c>
      <c r="HA16" s="9">
        <v>0.125</v>
      </c>
      <c r="HB16" s="9">
        <v>0.42699999999999999</v>
      </c>
      <c r="HC16" s="9">
        <v>0.84699999999999998</v>
      </c>
      <c r="HD16" s="9">
        <v>0.125</v>
      </c>
      <c r="HE16" s="9">
        <v>0.72299999999999998</v>
      </c>
      <c r="HF16" s="9">
        <v>0.42199999999999999</v>
      </c>
      <c r="HG16" s="9">
        <v>0.23</v>
      </c>
      <c r="HH16" s="9">
        <v>0.192</v>
      </c>
      <c r="HI16" s="9">
        <v>14.741</v>
      </c>
      <c r="HJ16" s="9">
        <v>10.331</v>
      </c>
      <c r="HK16" s="9">
        <v>15.423999999999999</v>
      </c>
      <c r="HL16" s="9">
        <v>2.19</v>
      </c>
      <c r="HM16" s="9">
        <v>0.87</v>
      </c>
      <c r="HN16" s="9">
        <v>1.32</v>
      </c>
      <c r="HO16" s="9">
        <v>8.7999999999999995E-2</v>
      </c>
      <c r="HP16" s="9">
        <v>0</v>
      </c>
      <c r="HQ16" s="9">
        <v>8.7999999999999995E-2</v>
      </c>
      <c r="HR16" s="9">
        <v>0.89600000000000002</v>
      </c>
      <c r="HS16" s="9">
        <v>0.49099999999999999</v>
      </c>
      <c r="HT16" s="9">
        <v>0.40500000000000003</v>
      </c>
      <c r="HU16" s="9">
        <v>0.65</v>
      </c>
      <c r="HV16" s="9">
        <v>0.11600000000000001</v>
      </c>
      <c r="HW16" s="9">
        <v>0.53500000000000003</v>
      </c>
      <c r="HX16" s="9">
        <v>0.55500000000000005</v>
      </c>
      <c r="HY16" s="9">
        <v>0.26300000000000001</v>
      </c>
      <c r="HZ16" s="9">
        <v>0.29199999999999998</v>
      </c>
      <c r="IA16" s="9">
        <v>22.399000000000001</v>
      </c>
      <c r="IB16" s="9">
        <v>12.289</v>
      </c>
      <c r="IC16" s="9">
        <v>24.367999999999999</v>
      </c>
      <c r="ID16" s="9">
        <v>1.151</v>
      </c>
      <c r="IE16" s="9">
        <v>0.49299999999999999</v>
      </c>
      <c r="IF16" s="9">
        <v>0.65700000000000003</v>
      </c>
      <c r="IG16" s="9">
        <v>0</v>
      </c>
      <c r="IH16" s="9">
        <v>0</v>
      </c>
      <c r="II16" s="9">
        <v>0</v>
      </c>
      <c r="IJ16" s="9">
        <v>0.48</v>
      </c>
      <c r="IK16" s="9">
        <v>0.27200000000000002</v>
      </c>
      <c r="IL16" s="9">
        <v>0.20799999999999999</v>
      </c>
      <c r="IM16" s="9">
        <v>0.56499999999999995</v>
      </c>
      <c r="IN16" s="9">
        <v>0.11600000000000001</v>
      </c>
      <c r="IO16" s="9">
        <v>0.44900000000000001</v>
      </c>
      <c r="IP16" s="9">
        <v>0.105</v>
      </c>
      <c r="IQ16" s="9">
        <v>0.105</v>
      </c>
    </row>
    <row r="17" spans="1:251">
      <c r="A17" s="10">
        <v>44228</v>
      </c>
      <c r="B17" s="9">
        <v>151.54900000000001</v>
      </c>
      <c r="C17" s="9">
        <v>52</v>
      </c>
      <c r="D17" s="9">
        <v>8.2210000000000001</v>
      </c>
      <c r="E17" s="9">
        <v>3.887</v>
      </c>
      <c r="F17" s="9">
        <v>4.3339999999999996</v>
      </c>
      <c r="G17" s="9">
        <v>0.25700000000000001</v>
      </c>
      <c r="H17" s="9">
        <v>0.11899999999999999</v>
      </c>
      <c r="I17" s="9">
        <v>0.13800000000000001</v>
      </c>
      <c r="J17" s="9">
        <v>1.8919999999999999</v>
      </c>
      <c r="K17" s="9">
        <v>0.33</v>
      </c>
      <c r="L17" s="9">
        <v>1.5620000000000001</v>
      </c>
      <c r="M17" s="9">
        <v>2.4870000000000001</v>
      </c>
      <c r="N17" s="9">
        <v>1.389</v>
      </c>
      <c r="O17" s="9">
        <v>1.0980000000000001</v>
      </c>
      <c r="P17" s="9">
        <v>3.5859999999999999</v>
      </c>
      <c r="Q17" s="9">
        <v>2.0489999999999999</v>
      </c>
      <c r="R17" s="9">
        <v>1.536</v>
      </c>
      <c r="S17" s="9">
        <v>44</v>
      </c>
      <c r="T17" s="9">
        <v>52</v>
      </c>
      <c r="U17" s="9">
        <v>17</v>
      </c>
      <c r="V17" s="9">
        <v>5.2670000000000003</v>
      </c>
      <c r="W17" s="9">
        <v>3.5049999999999999</v>
      </c>
      <c r="X17" s="9">
        <v>1.762</v>
      </c>
      <c r="Y17" s="9">
        <v>0.60399999999999998</v>
      </c>
      <c r="Z17" s="9">
        <v>0.31900000000000001</v>
      </c>
      <c r="AA17" s="9">
        <v>0.28499999999999998</v>
      </c>
      <c r="AB17" s="9">
        <v>0.109</v>
      </c>
      <c r="AC17" s="9">
        <v>0</v>
      </c>
      <c r="AD17" s="9">
        <v>0.109</v>
      </c>
      <c r="AE17" s="9">
        <v>1.2470000000000001</v>
      </c>
      <c r="AF17" s="9">
        <v>0.84699999999999998</v>
      </c>
      <c r="AG17" s="9">
        <v>0.4</v>
      </c>
      <c r="AH17" s="9">
        <v>3.306</v>
      </c>
      <c r="AI17" s="9">
        <v>2.339</v>
      </c>
      <c r="AJ17" s="9">
        <v>0.96699999999999997</v>
      </c>
      <c r="AK17" s="9">
        <v>52</v>
      </c>
      <c r="AL17" s="9">
        <v>52</v>
      </c>
      <c r="AM17" s="9">
        <v>51.896000000000001</v>
      </c>
      <c r="AN17" s="9">
        <v>7.12</v>
      </c>
      <c r="AO17" s="9">
        <v>2.3809999999999998</v>
      </c>
      <c r="AP17" s="9">
        <v>4.7389999999999999</v>
      </c>
      <c r="AQ17" s="9">
        <v>0.92300000000000004</v>
      </c>
      <c r="AR17" s="9">
        <v>0.25600000000000001</v>
      </c>
      <c r="AS17" s="9">
        <v>0.66600000000000004</v>
      </c>
      <c r="AT17" s="9">
        <v>1.07</v>
      </c>
      <c r="AU17" s="9">
        <v>0.29599999999999999</v>
      </c>
      <c r="AV17" s="9">
        <v>0.77300000000000002</v>
      </c>
      <c r="AW17" s="9">
        <v>1.6519999999999999</v>
      </c>
      <c r="AX17" s="9">
        <v>0.83399999999999996</v>
      </c>
      <c r="AY17" s="9">
        <v>0.81699999999999995</v>
      </c>
      <c r="AZ17" s="9">
        <v>3.476</v>
      </c>
      <c r="BA17" s="9">
        <v>0.99399999999999999</v>
      </c>
      <c r="BB17" s="9">
        <v>2.4820000000000002</v>
      </c>
      <c r="BC17" s="9">
        <v>47</v>
      </c>
      <c r="BD17" s="9">
        <v>47</v>
      </c>
      <c r="BE17" s="9">
        <v>52</v>
      </c>
      <c r="BF17" s="9">
        <v>9.9469999999999992</v>
      </c>
      <c r="BG17" s="9">
        <v>4.6529999999999996</v>
      </c>
      <c r="BH17" s="9">
        <v>5.2939999999999996</v>
      </c>
      <c r="BI17" s="9">
        <v>0.64500000000000002</v>
      </c>
      <c r="BJ17" s="9">
        <v>0.114</v>
      </c>
      <c r="BK17" s="9">
        <v>0.53100000000000003</v>
      </c>
      <c r="BL17" s="9">
        <v>1.5</v>
      </c>
      <c r="BM17" s="9">
        <v>0.502</v>
      </c>
      <c r="BN17" s="9">
        <v>0.999</v>
      </c>
      <c r="BO17" s="9">
        <v>2.9510000000000001</v>
      </c>
      <c r="BP17" s="9">
        <v>1.647</v>
      </c>
      <c r="BQ17" s="9">
        <v>1.304</v>
      </c>
      <c r="BR17" s="9">
        <v>4.851</v>
      </c>
      <c r="BS17" s="9">
        <v>2.391</v>
      </c>
      <c r="BT17" s="9">
        <v>2.46</v>
      </c>
      <c r="BU17" s="9">
        <v>49.356999999999999</v>
      </c>
      <c r="BV17" s="9">
        <v>51.856999999999999</v>
      </c>
      <c r="BW17" s="9">
        <v>42.966000000000001</v>
      </c>
      <c r="BX17" s="9">
        <v>5.5030000000000001</v>
      </c>
      <c r="BY17" s="9">
        <v>2.5840000000000001</v>
      </c>
      <c r="BZ17" s="9">
        <v>2.919</v>
      </c>
      <c r="CA17" s="9">
        <v>0.44800000000000001</v>
      </c>
      <c r="CB17" s="9">
        <v>0.31900000000000001</v>
      </c>
      <c r="CC17" s="9">
        <v>0.129</v>
      </c>
      <c r="CD17" s="9">
        <v>0.77100000000000002</v>
      </c>
      <c r="CE17" s="9">
        <v>0.10299999999999999</v>
      </c>
      <c r="CF17" s="9">
        <v>0.66800000000000004</v>
      </c>
      <c r="CG17" s="9">
        <v>0.71</v>
      </c>
      <c r="CH17" s="9">
        <v>0.43099999999999999</v>
      </c>
      <c r="CI17" s="9">
        <v>0.27900000000000003</v>
      </c>
      <c r="CJ17" s="9">
        <v>3.573</v>
      </c>
      <c r="CK17" s="9">
        <v>1.7310000000000001</v>
      </c>
      <c r="CL17" s="9">
        <v>1.843</v>
      </c>
      <c r="CM17" s="9">
        <v>52</v>
      </c>
      <c r="CN17" s="9">
        <v>52</v>
      </c>
      <c r="CO17" s="9">
        <v>52</v>
      </c>
      <c r="CP17" s="9">
        <v>1.304</v>
      </c>
      <c r="CQ17" s="9">
        <v>0.84</v>
      </c>
      <c r="CR17" s="9">
        <v>0.46400000000000002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0.58599999999999997</v>
      </c>
      <c r="CZ17" s="9">
        <v>0.27400000000000002</v>
      </c>
      <c r="DA17" s="9">
        <v>0.312</v>
      </c>
      <c r="DB17" s="9">
        <v>0.71799999999999997</v>
      </c>
      <c r="DC17" s="9">
        <v>0.56499999999999995</v>
      </c>
      <c r="DD17" s="9">
        <v>0.152</v>
      </c>
      <c r="DE17" s="9">
        <v>50.906999999999996</v>
      </c>
      <c r="DF17" s="9">
        <v>52</v>
      </c>
      <c r="DG17" s="9">
        <v>25.702000000000002</v>
      </c>
      <c r="DH17" s="9">
        <v>5.92</v>
      </c>
      <c r="DI17" s="9">
        <v>2.601</v>
      </c>
      <c r="DJ17" s="9">
        <v>3.319</v>
      </c>
      <c r="DK17" s="9">
        <v>0.82099999999999995</v>
      </c>
      <c r="DL17" s="9">
        <v>0.13800000000000001</v>
      </c>
      <c r="DM17" s="9">
        <v>0.68400000000000005</v>
      </c>
      <c r="DN17" s="9">
        <v>0.33200000000000002</v>
      </c>
      <c r="DO17" s="9">
        <v>0.22600000000000001</v>
      </c>
      <c r="DP17" s="9">
        <v>0.105</v>
      </c>
      <c r="DQ17" s="9">
        <v>1.123</v>
      </c>
      <c r="DR17" s="9">
        <v>0.66500000000000004</v>
      </c>
      <c r="DS17" s="9">
        <v>0.45800000000000002</v>
      </c>
      <c r="DT17" s="9">
        <v>3.6440000000000001</v>
      </c>
      <c r="DU17" s="9">
        <v>1.5720000000000001</v>
      </c>
      <c r="DV17" s="9">
        <v>2.0720000000000001</v>
      </c>
      <c r="DW17" s="9">
        <v>52</v>
      </c>
      <c r="DX17" s="9">
        <v>52</v>
      </c>
      <c r="DY17" s="9">
        <v>52</v>
      </c>
      <c r="DZ17" s="9">
        <v>11.169</v>
      </c>
      <c r="EA17" s="9">
        <v>5.2469999999999999</v>
      </c>
      <c r="EB17" s="9">
        <v>5.9219999999999997</v>
      </c>
      <c r="EC17" s="9">
        <v>0.76800000000000002</v>
      </c>
      <c r="ED17" s="9">
        <v>0.25800000000000001</v>
      </c>
      <c r="EE17" s="9">
        <v>0.51</v>
      </c>
      <c r="EF17" s="9">
        <v>2.1840000000000002</v>
      </c>
      <c r="EG17" s="9">
        <v>0.57199999999999995</v>
      </c>
      <c r="EH17" s="9">
        <v>1.6120000000000001</v>
      </c>
      <c r="EI17" s="9">
        <v>2.5739999999999998</v>
      </c>
      <c r="EJ17" s="9">
        <v>1.6439999999999999</v>
      </c>
      <c r="EK17" s="9">
        <v>0.93</v>
      </c>
      <c r="EL17" s="9">
        <v>5.6429999999999998</v>
      </c>
      <c r="EM17" s="9">
        <v>2.7730000000000001</v>
      </c>
      <c r="EN17" s="9">
        <v>2.87</v>
      </c>
      <c r="EO17" s="9">
        <v>51.457999999999998</v>
      </c>
      <c r="EP17" s="9">
        <v>52</v>
      </c>
      <c r="EQ17" s="9">
        <v>42.488</v>
      </c>
      <c r="ER17" s="9">
        <v>6.7859999999999996</v>
      </c>
      <c r="ES17" s="9">
        <v>2.6110000000000002</v>
      </c>
      <c r="ET17" s="9">
        <v>4.1749999999999998</v>
      </c>
      <c r="EU17" s="9">
        <v>0.42699999999999999</v>
      </c>
      <c r="EV17" s="9">
        <v>0.29399999999999998</v>
      </c>
      <c r="EW17" s="9">
        <v>0.13300000000000001</v>
      </c>
      <c r="EX17" s="9">
        <v>0.82599999999999996</v>
      </c>
      <c r="EY17" s="9">
        <v>0.10299999999999999</v>
      </c>
      <c r="EZ17" s="9">
        <v>0.72199999999999998</v>
      </c>
      <c r="FA17" s="9">
        <v>2.2010000000000001</v>
      </c>
      <c r="FB17" s="9">
        <v>0.876</v>
      </c>
      <c r="FC17" s="9">
        <v>1.325</v>
      </c>
      <c r="FD17" s="9">
        <v>3.3319999999999999</v>
      </c>
      <c r="FE17" s="9">
        <v>1.337</v>
      </c>
      <c r="FF17" s="9">
        <v>1.9950000000000001</v>
      </c>
      <c r="FG17" s="9">
        <v>48.808999999999997</v>
      </c>
      <c r="FH17" s="9">
        <v>50.81</v>
      </c>
      <c r="FI17" s="9">
        <v>48.128999999999998</v>
      </c>
      <c r="FJ17" s="9">
        <v>5.3090000000000002</v>
      </c>
      <c r="FK17" s="9">
        <v>2.6019999999999999</v>
      </c>
      <c r="FL17" s="9">
        <v>2.706</v>
      </c>
      <c r="FM17" s="9">
        <v>0.34100000000000003</v>
      </c>
      <c r="FN17" s="9">
        <v>7.0000000000000007E-2</v>
      </c>
      <c r="FO17" s="9">
        <v>0.27100000000000002</v>
      </c>
      <c r="FP17" s="9">
        <v>1.319</v>
      </c>
      <c r="FQ17" s="9">
        <v>0.77100000000000002</v>
      </c>
      <c r="FR17" s="9">
        <v>0.54800000000000004</v>
      </c>
      <c r="FS17" s="9">
        <v>1.556</v>
      </c>
      <c r="FT17" s="9">
        <v>1.05</v>
      </c>
      <c r="FU17" s="9">
        <v>0.50700000000000001</v>
      </c>
      <c r="FV17" s="9">
        <v>2.093</v>
      </c>
      <c r="FW17" s="9">
        <v>0.71199999999999997</v>
      </c>
      <c r="FX17" s="9">
        <v>1.38</v>
      </c>
      <c r="FY17" s="9">
        <v>30</v>
      </c>
      <c r="FZ17" s="9">
        <v>26</v>
      </c>
      <c r="GA17" s="9">
        <v>51.536999999999999</v>
      </c>
      <c r="GB17" s="9">
        <v>5.1310000000000002</v>
      </c>
      <c r="GC17" s="9">
        <v>2.4849999999999999</v>
      </c>
      <c r="GD17" s="9">
        <v>2.6469999999999998</v>
      </c>
      <c r="GE17" s="9">
        <v>0.34100000000000003</v>
      </c>
      <c r="GF17" s="9">
        <v>7.0000000000000007E-2</v>
      </c>
      <c r="GG17" s="9">
        <v>0.27100000000000002</v>
      </c>
      <c r="GH17" s="9">
        <v>1.319</v>
      </c>
      <c r="GI17" s="9">
        <v>0.77100000000000002</v>
      </c>
      <c r="GJ17" s="9">
        <v>0.54800000000000004</v>
      </c>
      <c r="GK17" s="9">
        <v>1.4370000000000001</v>
      </c>
      <c r="GL17" s="9">
        <v>0.99</v>
      </c>
      <c r="GM17" s="9">
        <v>0.44700000000000001</v>
      </c>
      <c r="GN17" s="9">
        <v>2.0350000000000001</v>
      </c>
      <c r="GO17" s="9">
        <v>0.65400000000000003</v>
      </c>
      <c r="GP17" s="9">
        <v>1.38</v>
      </c>
      <c r="GQ17" s="9">
        <v>26</v>
      </c>
      <c r="GR17" s="9">
        <v>26</v>
      </c>
      <c r="GS17" s="9">
        <v>52</v>
      </c>
      <c r="GT17" s="9">
        <v>1.748</v>
      </c>
      <c r="GU17" s="9">
        <v>0.98799999999999999</v>
      </c>
      <c r="GV17" s="9">
        <v>0.76</v>
      </c>
      <c r="GW17" s="9">
        <v>7.0000000000000007E-2</v>
      </c>
      <c r="GX17" s="9">
        <v>7.0000000000000007E-2</v>
      </c>
      <c r="GY17" s="9">
        <v>0</v>
      </c>
      <c r="GZ17" s="9">
        <v>0.70699999999999996</v>
      </c>
      <c r="HA17" s="9">
        <v>0.51700000000000002</v>
      </c>
      <c r="HB17" s="9">
        <v>0.19</v>
      </c>
      <c r="HC17" s="9">
        <v>0.372</v>
      </c>
      <c r="HD17" s="9">
        <v>0.28599999999999998</v>
      </c>
      <c r="HE17" s="9">
        <v>8.5000000000000006E-2</v>
      </c>
      <c r="HF17" s="9">
        <v>0.59899999999999998</v>
      </c>
      <c r="HG17" s="9">
        <v>0.115</v>
      </c>
      <c r="HH17" s="9">
        <v>0.48399999999999999</v>
      </c>
      <c r="HI17" s="9">
        <v>13</v>
      </c>
      <c r="HJ17" s="9">
        <v>8</v>
      </c>
      <c r="HK17" s="9">
        <v>52</v>
      </c>
      <c r="HL17" s="9">
        <v>2.097</v>
      </c>
      <c r="HM17" s="9">
        <v>0.81399999999999995</v>
      </c>
      <c r="HN17" s="9">
        <v>1.282</v>
      </c>
      <c r="HO17" s="9">
        <v>0.20499999999999999</v>
      </c>
      <c r="HP17" s="9">
        <v>0</v>
      </c>
      <c r="HQ17" s="9">
        <v>0.20499999999999999</v>
      </c>
      <c r="HR17" s="9">
        <v>0.47099999999999997</v>
      </c>
      <c r="HS17" s="9">
        <v>0.18</v>
      </c>
      <c r="HT17" s="9">
        <v>0.28999999999999998</v>
      </c>
      <c r="HU17" s="9">
        <v>0.79500000000000004</v>
      </c>
      <c r="HV17" s="9">
        <v>0.434</v>
      </c>
      <c r="HW17" s="9">
        <v>0.36199999999999999</v>
      </c>
      <c r="HX17" s="9">
        <v>0.626</v>
      </c>
      <c r="HY17" s="9">
        <v>0.2</v>
      </c>
      <c r="HZ17" s="9">
        <v>0.42499999999999999</v>
      </c>
      <c r="IA17" s="9">
        <v>26</v>
      </c>
      <c r="IB17" s="9">
        <v>26</v>
      </c>
      <c r="IC17" s="9">
        <v>19.306000000000001</v>
      </c>
      <c r="ID17" s="9">
        <v>1.31</v>
      </c>
      <c r="IE17" s="9">
        <v>0.39400000000000002</v>
      </c>
      <c r="IF17" s="9">
        <v>0.91500000000000004</v>
      </c>
      <c r="IG17" s="9">
        <v>0.20499999999999999</v>
      </c>
      <c r="IH17" s="9">
        <v>0</v>
      </c>
      <c r="II17" s="9">
        <v>0.20499999999999999</v>
      </c>
      <c r="IJ17" s="9">
        <v>0.20300000000000001</v>
      </c>
      <c r="IK17" s="9">
        <v>0</v>
      </c>
      <c r="IL17" s="9">
        <v>0.20300000000000001</v>
      </c>
      <c r="IM17" s="9">
        <v>0.46600000000000003</v>
      </c>
      <c r="IN17" s="9">
        <v>0.19400000000000001</v>
      </c>
      <c r="IO17" s="9">
        <v>0.27200000000000002</v>
      </c>
      <c r="IP17" s="9">
        <v>0.435</v>
      </c>
      <c r="IQ17" s="9">
        <v>0.2</v>
      </c>
    </row>
    <row r="18" spans="1:251">
      <c r="A18" s="10">
        <v>44593</v>
      </c>
      <c r="B18" s="9">
        <v>48.16</v>
      </c>
      <c r="C18" s="9">
        <v>21.556000000000001</v>
      </c>
      <c r="D18" s="9">
        <v>6.7069999999999999</v>
      </c>
      <c r="E18" s="9">
        <v>2.1320000000000001</v>
      </c>
      <c r="F18" s="9">
        <v>4.5750000000000002</v>
      </c>
      <c r="G18" s="9">
        <v>0.64600000000000002</v>
      </c>
      <c r="H18" s="9">
        <v>0.35399999999999998</v>
      </c>
      <c r="I18" s="9">
        <v>0.29199999999999998</v>
      </c>
      <c r="J18" s="9">
        <v>0.77300000000000002</v>
      </c>
      <c r="K18" s="9">
        <v>0.248</v>
      </c>
      <c r="L18" s="9">
        <v>0.52500000000000002</v>
      </c>
      <c r="M18" s="9">
        <v>2.6890000000000001</v>
      </c>
      <c r="N18" s="9">
        <v>0.78500000000000003</v>
      </c>
      <c r="O18" s="9">
        <v>1.9039999999999999</v>
      </c>
      <c r="P18" s="9">
        <v>2.5990000000000002</v>
      </c>
      <c r="Q18" s="9">
        <v>0.74399999999999999</v>
      </c>
      <c r="R18" s="9">
        <v>1.855</v>
      </c>
      <c r="S18" s="9">
        <v>37.277000000000001</v>
      </c>
      <c r="T18" s="9">
        <v>34.484000000000002</v>
      </c>
      <c r="U18" s="9">
        <v>47.015999999999998</v>
      </c>
      <c r="V18" s="9">
        <v>4.3719999999999999</v>
      </c>
      <c r="W18" s="9">
        <v>2.669</v>
      </c>
      <c r="X18" s="9">
        <v>1.7030000000000001</v>
      </c>
      <c r="Y18" s="9">
        <v>0.311</v>
      </c>
      <c r="Z18" s="9">
        <v>0.16300000000000001</v>
      </c>
      <c r="AA18" s="9">
        <v>0.14799999999999999</v>
      </c>
      <c r="AB18" s="9">
        <v>0.49299999999999999</v>
      </c>
      <c r="AC18" s="9">
        <v>0.34100000000000003</v>
      </c>
      <c r="AD18" s="9">
        <v>0.152</v>
      </c>
      <c r="AE18" s="9">
        <v>1.1890000000000001</v>
      </c>
      <c r="AF18" s="9">
        <v>1.0760000000000001</v>
      </c>
      <c r="AG18" s="9">
        <v>0.113</v>
      </c>
      <c r="AH18" s="9">
        <v>2.3780000000000001</v>
      </c>
      <c r="AI18" s="9">
        <v>1.0880000000000001</v>
      </c>
      <c r="AJ18" s="9">
        <v>1.29</v>
      </c>
      <c r="AK18" s="9">
        <v>54.484999999999999</v>
      </c>
      <c r="AL18" s="9">
        <v>21.172000000000001</v>
      </c>
      <c r="AM18" s="9">
        <v>102.059</v>
      </c>
      <c r="AN18" s="9">
        <v>6.5819999999999999</v>
      </c>
      <c r="AO18" s="9">
        <v>1.81</v>
      </c>
      <c r="AP18" s="9">
        <v>4.7720000000000002</v>
      </c>
      <c r="AQ18" s="9">
        <v>0.48499999999999999</v>
      </c>
      <c r="AR18" s="9">
        <v>0.33400000000000002</v>
      </c>
      <c r="AS18" s="9">
        <v>0.152</v>
      </c>
      <c r="AT18" s="9">
        <v>0.496</v>
      </c>
      <c r="AU18" s="9">
        <v>0</v>
      </c>
      <c r="AV18" s="9">
        <v>0.496</v>
      </c>
      <c r="AW18" s="9">
        <v>1.7130000000000001</v>
      </c>
      <c r="AX18" s="9">
        <v>0.78400000000000003</v>
      </c>
      <c r="AY18" s="9">
        <v>0.92900000000000005</v>
      </c>
      <c r="AZ18" s="9">
        <v>3.887</v>
      </c>
      <c r="BA18" s="9">
        <v>0.69199999999999995</v>
      </c>
      <c r="BB18" s="9">
        <v>3.1949999999999998</v>
      </c>
      <c r="BC18" s="9">
        <v>52</v>
      </c>
      <c r="BD18" s="9">
        <v>31.436</v>
      </c>
      <c r="BE18" s="9">
        <v>104</v>
      </c>
      <c r="BF18" s="9">
        <v>9.0649999999999995</v>
      </c>
      <c r="BG18" s="9">
        <v>3.4630000000000001</v>
      </c>
      <c r="BH18" s="9">
        <v>5.601</v>
      </c>
      <c r="BI18" s="9">
        <v>0.89100000000000001</v>
      </c>
      <c r="BJ18" s="9">
        <v>0.46899999999999997</v>
      </c>
      <c r="BK18" s="9">
        <v>0.42199999999999999</v>
      </c>
      <c r="BL18" s="9">
        <v>1.9750000000000001</v>
      </c>
      <c r="BM18" s="9">
        <v>0.80700000000000005</v>
      </c>
      <c r="BN18" s="9">
        <v>1.169</v>
      </c>
      <c r="BO18" s="9">
        <v>2.9460000000000002</v>
      </c>
      <c r="BP18" s="9">
        <v>1.1020000000000001</v>
      </c>
      <c r="BQ18" s="9">
        <v>1.8440000000000001</v>
      </c>
      <c r="BR18" s="9">
        <v>3.2519999999999998</v>
      </c>
      <c r="BS18" s="9">
        <v>1.085</v>
      </c>
      <c r="BT18" s="9">
        <v>2.1659999999999999</v>
      </c>
      <c r="BU18" s="9">
        <v>26</v>
      </c>
      <c r="BV18" s="9">
        <v>17</v>
      </c>
      <c r="BW18" s="9">
        <v>32.606999999999999</v>
      </c>
      <c r="BX18" s="9">
        <v>2.58</v>
      </c>
      <c r="BY18" s="9">
        <v>1.19</v>
      </c>
      <c r="BZ18" s="9">
        <v>1.39</v>
      </c>
      <c r="CA18" s="9">
        <v>0.14099999999999999</v>
      </c>
      <c r="CB18" s="9">
        <v>0.14099999999999999</v>
      </c>
      <c r="CC18" s="9">
        <v>0</v>
      </c>
      <c r="CD18" s="9">
        <v>0.30199999999999999</v>
      </c>
      <c r="CE18" s="9">
        <v>0</v>
      </c>
      <c r="CF18" s="9">
        <v>0.30199999999999999</v>
      </c>
      <c r="CG18" s="9">
        <v>0.89600000000000002</v>
      </c>
      <c r="CH18" s="9">
        <v>0.499</v>
      </c>
      <c r="CI18" s="9">
        <v>0.39700000000000002</v>
      </c>
      <c r="CJ18" s="9">
        <v>1.2410000000000001</v>
      </c>
      <c r="CK18" s="9">
        <v>0.55000000000000004</v>
      </c>
      <c r="CL18" s="9">
        <v>0.69099999999999995</v>
      </c>
      <c r="CM18" s="9">
        <v>38.895000000000003</v>
      </c>
      <c r="CN18" s="9">
        <v>39.679000000000002</v>
      </c>
      <c r="CO18" s="9">
        <v>62.436</v>
      </c>
      <c r="CP18" s="9">
        <v>1.3</v>
      </c>
      <c r="CQ18" s="9">
        <v>0.82899999999999996</v>
      </c>
      <c r="CR18" s="9">
        <v>0.47</v>
      </c>
      <c r="CS18" s="9">
        <v>0.16300000000000001</v>
      </c>
      <c r="CT18" s="9">
        <v>0.16300000000000001</v>
      </c>
      <c r="CU18" s="9">
        <v>0</v>
      </c>
      <c r="CV18" s="9">
        <v>0</v>
      </c>
      <c r="CW18" s="9">
        <v>0</v>
      </c>
      <c r="CX18" s="9">
        <v>0</v>
      </c>
      <c r="CY18" s="9">
        <v>0.247</v>
      </c>
      <c r="CZ18" s="9">
        <v>0.13400000000000001</v>
      </c>
      <c r="DA18" s="9">
        <v>0.113</v>
      </c>
      <c r="DB18" s="9">
        <v>0.88900000000000001</v>
      </c>
      <c r="DC18" s="9">
        <v>0.53200000000000003</v>
      </c>
      <c r="DD18" s="9">
        <v>0.35699999999999998</v>
      </c>
      <c r="DE18" s="9">
        <v>105.295</v>
      </c>
      <c r="DF18" s="9">
        <v>96.783000000000001</v>
      </c>
      <c r="DG18" s="9">
        <v>190.66300000000001</v>
      </c>
      <c r="DH18" s="9">
        <v>4.359</v>
      </c>
      <c r="DI18" s="9">
        <v>1.7709999999999999</v>
      </c>
      <c r="DJ18" s="9">
        <v>2.589</v>
      </c>
      <c r="DK18" s="9">
        <v>0.22800000000000001</v>
      </c>
      <c r="DL18" s="9">
        <v>0.22800000000000001</v>
      </c>
      <c r="DM18" s="9">
        <v>0</v>
      </c>
      <c r="DN18" s="9">
        <v>0.65400000000000003</v>
      </c>
      <c r="DO18" s="9">
        <v>0.35399999999999998</v>
      </c>
      <c r="DP18" s="9">
        <v>0.3</v>
      </c>
      <c r="DQ18" s="9">
        <v>1.77</v>
      </c>
      <c r="DR18" s="9">
        <v>0.61399999999999999</v>
      </c>
      <c r="DS18" s="9">
        <v>1.1559999999999999</v>
      </c>
      <c r="DT18" s="9">
        <v>1.7070000000000001</v>
      </c>
      <c r="DU18" s="9">
        <v>0.57399999999999995</v>
      </c>
      <c r="DV18" s="9">
        <v>1.133</v>
      </c>
      <c r="DW18" s="9">
        <v>32.146000000000001</v>
      </c>
      <c r="DX18" s="9">
        <v>24.119</v>
      </c>
      <c r="DY18" s="9">
        <v>39.42</v>
      </c>
      <c r="DZ18" s="9">
        <v>10.750999999999999</v>
      </c>
      <c r="EA18" s="9">
        <v>3.6960000000000002</v>
      </c>
      <c r="EB18" s="9">
        <v>7.0549999999999997</v>
      </c>
      <c r="EC18" s="9">
        <v>1.1639999999999999</v>
      </c>
      <c r="ED18" s="9">
        <v>0.59</v>
      </c>
      <c r="EE18" s="9">
        <v>0.57399999999999995</v>
      </c>
      <c r="EF18" s="9">
        <v>1.79</v>
      </c>
      <c r="EG18" s="9">
        <v>0.318</v>
      </c>
      <c r="EH18" s="9">
        <v>1.472</v>
      </c>
      <c r="EI18" s="9">
        <v>2.468</v>
      </c>
      <c r="EJ18" s="9">
        <v>1.1200000000000001</v>
      </c>
      <c r="EK18" s="9">
        <v>1.3480000000000001</v>
      </c>
      <c r="EL18" s="9">
        <v>5.3289999999999997</v>
      </c>
      <c r="EM18" s="9">
        <v>1.6679999999999999</v>
      </c>
      <c r="EN18" s="9">
        <v>3.661</v>
      </c>
      <c r="EO18" s="9">
        <v>50.585000000000001</v>
      </c>
      <c r="EP18" s="9">
        <v>39.811</v>
      </c>
      <c r="EQ18" s="9">
        <v>52</v>
      </c>
      <c r="ER18" s="9">
        <v>4.4160000000000004</v>
      </c>
      <c r="ES18" s="9">
        <v>1.8260000000000001</v>
      </c>
      <c r="ET18" s="9">
        <v>2.59</v>
      </c>
      <c r="EU18" s="9">
        <v>0.28899999999999998</v>
      </c>
      <c r="EV18" s="9">
        <v>0.28899999999999998</v>
      </c>
      <c r="EW18" s="9">
        <v>0</v>
      </c>
      <c r="EX18" s="9">
        <v>0.32900000000000001</v>
      </c>
      <c r="EY18" s="9">
        <v>0.13400000000000001</v>
      </c>
      <c r="EZ18" s="9">
        <v>0.19500000000000001</v>
      </c>
      <c r="FA18" s="9">
        <v>1.5640000000000001</v>
      </c>
      <c r="FB18" s="9">
        <v>0.78500000000000003</v>
      </c>
      <c r="FC18" s="9">
        <v>0.77900000000000003</v>
      </c>
      <c r="FD18" s="9">
        <v>2.234</v>
      </c>
      <c r="FE18" s="9">
        <v>0.61699999999999999</v>
      </c>
      <c r="FF18" s="9">
        <v>1.6160000000000001</v>
      </c>
      <c r="FG18" s="9">
        <v>45.408999999999999</v>
      </c>
      <c r="FH18" s="9">
        <v>22.222000000000001</v>
      </c>
      <c r="FI18" s="9">
        <v>52</v>
      </c>
      <c r="FJ18" s="9">
        <v>5.78</v>
      </c>
      <c r="FK18" s="9">
        <v>2.4729999999999999</v>
      </c>
      <c r="FL18" s="9">
        <v>3.3079999999999998</v>
      </c>
      <c r="FM18" s="9">
        <v>0.747</v>
      </c>
      <c r="FN18" s="9">
        <v>0.11700000000000001</v>
      </c>
      <c r="FO18" s="9">
        <v>0.63100000000000001</v>
      </c>
      <c r="FP18" s="9">
        <v>0.56999999999999995</v>
      </c>
      <c r="FQ18" s="9">
        <v>9.5000000000000001E-2</v>
      </c>
      <c r="FR18" s="9">
        <v>0.47499999999999998</v>
      </c>
      <c r="FS18" s="9">
        <v>1.6890000000000001</v>
      </c>
      <c r="FT18" s="9">
        <v>0.85699999999999998</v>
      </c>
      <c r="FU18" s="9">
        <v>0.83099999999999996</v>
      </c>
      <c r="FV18" s="9">
        <v>2.774</v>
      </c>
      <c r="FW18" s="9">
        <v>1.4039999999999999</v>
      </c>
      <c r="FX18" s="9">
        <v>1.37</v>
      </c>
      <c r="FY18" s="9">
        <v>47</v>
      </c>
      <c r="FZ18" s="9">
        <v>52</v>
      </c>
      <c r="GA18" s="9">
        <v>36.04</v>
      </c>
      <c r="GB18" s="9">
        <v>5.78</v>
      </c>
      <c r="GC18" s="9">
        <v>2.4729999999999999</v>
      </c>
      <c r="GD18" s="9">
        <v>3.3079999999999998</v>
      </c>
      <c r="GE18" s="9">
        <v>0.747</v>
      </c>
      <c r="GF18" s="9">
        <v>0.11700000000000001</v>
      </c>
      <c r="GG18" s="9">
        <v>0.63100000000000001</v>
      </c>
      <c r="GH18" s="9">
        <v>0.56999999999999995</v>
      </c>
      <c r="GI18" s="9">
        <v>9.5000000000000001E-2</v>
      </c>
      <c r="GJ18" s="9">
        <v>0.47499999999999998</v>
      </c>
      <c r="GK18" s="9">
        <v>1.6890000000000001</v>
      </c>
      <c r="GL18" s="9">
        <v>0.85699999999999998</v>
      </c>
      <c r="GM18" s="9">
        <v>0.83099999999999996</v>
      </c>
      <c r="GN18" s="9">
        <v>2.774</v>
      </c>
      <c r="GO18" s="9">
        <v>1.4039999999999999</v>
      </c>
      <c r="GP18" s="9">
        <v>1.37</v>
      </c>
      <c r="GQ18" s="9">
        <v>47</v>
      </c>
      <c r="GR18" s="9">
        <v>52</v>
      </c>
      <c r="GS18" s="9">
        <v>36.04</v>
      </c>
      <c r="GT18" s="9">
        <v>2.1160000000000001</v>
      </c>
      <c r="GU18" s="9">
        <v>0.95499999999999996</v>
      </c>
      <c r="GV18" s="9">
        <v>1.161</v>
      </c>
      <c r="GW18" s="9">
        <v>0.186</v>
      </c>
      <c r="GX18" s="9">
        <v>0</v>
      </c>
      <c r="GY18" s="9">
        <v>0.186</v>
      </c>
      <c r="GZ18" s="9">
        <v>0.34100000000000003</v>
      </c>
      <c r="HA18" s="9">
        <v>0</v>
      </c>
      <c r="HB18" s="9">
        <v>0.34100000000000003</v>
      </c>
      <c r="HC18" s="9">
        <v>0.56299999999999994</v>
      </c>
      <c r="HD18" s="9">
        <v>0.309</v>
      </c>
      <c r="HE18" s="9">
        <v>0.254</v>
      </c>
      <c r="HF18" s="9">
        <v>1.026</v>
      </c>
      <c r="HG18" s="9">
        <v>0.64600000000000002</v>
      </c>
      <c r="HH18" s="9">
        <v>0.38100000000000001</v>
      </c>
      <c r="HI18" s="9">
        <v>46.347000000000001</v>
      </c>
      <c r="HJ18" s="9">
        <v>52</v>
      </c>
      <c r="HK18" s="9">
        <v>13.64</v>
      </c>
      <c r="HL18" s="9">
        <v>2.59</v>
      </c>
      <c r="HM18" s="9">
        <v>1.0720000000000001</v>
      </c>
      <c r="HN18" s="9">
        <v>1.518</v>
      </c>
      <c r="HO18" s="9">
        <v>0.49099999999999999</v>
      </c>
      <c r="HP18" s="9">
        <v>0.11700000000000001</v>
      </c>
      <c r="HQ18" s="9">
        <v>0.375</v>
      </c>
      <c r="HR18" s="9">
        <v>0.13500000000000001</v>
      </c>
      <c r="HS18" s="9">
        <v>0</v>
      </c>
      <c r="HT18" s="9">
        <v>0.13500000000000001</v>
      </c>
      <c r="HU18" s="9">
        <v>0.66400000000000003</v>
      </c>
      <c r="HV18" s="9">
        <v>0.31</v>
      </c>
      <c r="HW18" s="9">
        <v>0.35399999999999998</v>
      </c>
      <c r="HX18" s="9">
        <v>1.3</v>
      </c>
      <c r="HY18" s="9">
        <v>0.64500000000000002</v>
      </c>
      <c r="HZ18" s="9">
        <v>0.65500000000000003</v>
      </c>
      <c r="IA18" s="9">
        <v>49.863999999999997</v>
      </c>
      <c r="IB18" s="9">
        <v>52</v>
      </c>
      <c r="IC18" s="9">
        <v>43.011000000000003</v>
      </c>
      <c r="ID18" s="9">
        <v>1.492</v>
      </c>
      <c r="IE18" s="9">
        <v>0.76</v>
      </c>
      <c r="IF18" s="9">
        <v>0.73199999999999998</v>
      </c>
      <c r="IG18" s="9">
        <v>0.23899999999999999</v>
      </c>
      <c r="IH18" s="9">
        <v>0.11700000000000001</v>
      </c>
      <c r="II18" s="9">
        <v>0.122</v>
      </c>
      <c r="IJ18" s="9">
        <v>0.13500000000000001</v>
      </c>
      <c r="IK18" s="9">
        <v>0</v>
      </c>
      <c r="IL18" s="9">
        <v>0.13500000000000001</v>
      </c>
      <c r="IM18" s="9">
        <v>0.55700000000000005</v>
      </c>
      <c r="IN18" s="9">
        <v>0.31</v>
      </c>
      <c r="IO18" s="9">
        <v>0.246</v>
      </c>
      <c r="IP18" s="9">
        <v>0.56100000000000005</v>
      </c>
      <c r="IQ18" s="9">
        <v>0.33300000000000002</v>
      </c>
    </row>
    <row r="19" spans="1:251">
      <c r="A19" s="10">
        <v>44958</v>
      </c>
      <c r="B19" s="9">
        <v>29.562000000000001</v>
      </c>
      <c r="C19" s="9">
        <v>15.009</v>
      </c>
      <c r="D19" s="9">
        <v>6.2130000000000001</v>
      </c>
      <c r="E19" s="9">
        <v>2.843</v>
      </c>
      <c r="F19" s="9">
        <v>3.37</v>
      </c>
      <c r="G19" s="9">
        <v>0.91800000000000004</v>
      </c>
      <c r="H19" s="9">
        <v>0.91800000000000004</v>
      </c>
      <c r="I19" s="9">
        <v>0</v>
      </c>
      <c r="J19" s="9">
        <v>0.46400000000000002</v>
      </c>
      <c r="K19" s="9">
        <v>0.34</v>
      </c>
      <c r="L19" s="9">
        <v>0.125</v>
      </c>
      <c r="M19" s="9">
        <v>2.3410000000000002</v>
      </c>
      <c r="N19" s="9">
        <v>1.1319999999999999</v>
      </c>
      <c r="O19" s="9">
        <v>1.2090000000000001</v>
      </c>
      <c r="P19" s="9">
        <v>2.4889999999999999</v>
      </c>
      <c r="Q19" s="9">
        <v>0.45400000000000001</v>
      </c>
      <c r="R19" s="9">
        <v>2.036</v>
      </c>
      <c r="S19" s="9">
        <v>41.066000000000003</v>
      </c>
      <c r="T19" s="9">
        <v>13</v>
      </c>
      <c r="U19" s="9">
        <v>52</v>
      </c>
      <c r="V19" s="9">
        <v>4.6440000000000001</v>
      </c>
      <c r="W19" s="9">
        <v>2.5390000000000001</v>
      </c>
      <c r="X19" s="9">
        <v>2.105</v>
      </c>
      <c r="Y19" s="9">
        <v>0.51700000000000002</v>
      </c>
      <c r="Z19" s="9">
        <v>0.51700000000000002</v>
      </c>
      <c r="AA19" s="9">
        <v>0</v>
      </c>
      <c r="AB19" s="9">
        <v>0.34</v>
      </c>
      <c r="AC19" s="9">
        <v>0.34</v>
      </c>
      <c r="AD19" s="9">
        <v>0</v>
      </c>
      <c r="AE19" s="9">
        <v>1.694</v>
      </c>
      <c r="AF19" s="9">
        <v>0.85299999999999998</v>
      </c>
      <c r="AG19" s="9">
        <v>0.84099999999999997</v>
      </c>
      <c r="AH19" s="9">
        <v>2.0939999999999999</v>
      </c>
      <c r="AI19" s="9">
        <v>0.82899999999999996</v>
      </c>
      <c r="AJ19" s="9">
        <v>1.264</v>
      </c>
      <c r="AK19" s="9">
        <v>41.689</v>
      </c>
      <c r="AL19" s="9">
        <v>27.652000000000001</v>
      </c>
      <c r="AM19" s="9">
        <v>52.524000000000001</v>
      </c>
      <c r="AN19" s="9">
        <v>8.7270000000000003</v>
      </c>
      <c r="AO19" s="9">
        <v>2.391</v>
      </c>
      <c r="AP19" s="9">
        <v>6.3360000000000003</v>
      </c>
      <c r="AQ19" s="9">
        <v>1.899</v>
      </c>
      <c r="AR19" s="9">
        <v>1.0529999999999999</v>
      </c>
      <c r="AS19" s="9">
        <v>0.84599999999999997</v>
      </c>
      <c r="AT19" s="9">
        <v>0.93700000000000006</v>
      </c>
      <c r="AU19" s="9">
        <v>0</v>
      </c>
      <c r="AV19" s="9">
        <v>0.93700000000000006</v>
      </c>
      <c r="AW19" s="9">
        <v>2.641</v>
      </c>
      <c r="AX19" s="9">
        <v>1.159</v>
      </c>
      <c r="AY19" s="9">
        <v>1.4810000000000001</v>
      </c>
      <c r="AZ19" s="9">
        <v>3.2509999999999999</v>
      </c>
      <c r="BA19" s="9">
        <v>0.17899999999999999</v>
      </c>
      <c r="BB19" s="9">
        <v>3.0720000000000001</v>
      </c>
      <c r="BC19" s="9">
        <v>32.543999999999997</v>
      </c>
      <c r="BD19" s="9">
        <v>13.397</v>
      </c>
      <c r="BE19" s="9">
        <v>48.968000000000004</v>
      </c>
      <c r="BF19" s="9">
        <v>9.2929999999999993</v>
      </c>
      <c r="BG19" s="9">
        <v>4.5250000000000004</v>
      </c>
      <c r="BH19" s="9">
        <v>4.7679999999999998</v>
      </c>
      <c r="BI19" s="9">
        <v>1.5109999999999999</v>
      </c>
      <c r="BJ19" s="9">
        <v>0.97499999999999998</v>
      </c>
      <c r="BK19" s="9">
        <v>0.53600000000000003</v>
      </c>
      <c r="BL19" s="9">
        <v>0.91700000000000004</v>
      </c>
      <c r="BM19" s="9">
        <v>0.91700000000000004</v>
      </c>
      <c r="BN19" s="9">
        <v>0</v>
      </c>
      <c r="BO19" s="9">
        <v>2.7320000000000002</v>
      </c>
      <c r="BP19" s="9">
        <v>1.171</v>
      </c>
      <c r="BQ19" s="9">
        <v>1.5609999999999999</v>
      </c>
      <c r="BR19" s="9">
        <v>4.133</v>
      </c>
      <c r="BS19" s="9">
        <v>1.462</v>
      </c>
      <c r="BT19" s="9">
        <v>2.6709999999999998</v>
      </c>
      <c r="BU19" s="9">
        <v>31.427</v>
      </c>
      <c r="BV19" s="9">
        <v>13</v>
      </c>
      <c r="BW19" s="9">
        <v>52</v>
      </c>
      <c r="BX19" s="9">
        <v>2.7639999999999998</v>
      </c>
      <c r="BY19" s="9">
        <v>1.206</v>
      </c>
      <c r="BZ19" s="9">
        <v>1.5580000000000001</v>
      </c>
      <c r="CA19" s="9">
        <v>0.308</v>
      </c>
      <c r="CB19" s="9">
        <v>0.13800000000000001</v>
      </c>
      <c r="CC19" s="9">
        <v>0.17</v>
      </c>
      <c r="CD19" s="9">
        <v>0.55000000000000004</v>
      </c>
      <c r="CE19" s="9">
        <v>0.21</v>
      </c>
      <c r="CF19" s="9">
        <v>0.34</v>
      </c>
      <c r="CG19" s="9">
        <v>0.87</v>
      </c>
      <c r="CH19" s="9">
        <v>0.34899999999999998</v>
      </c>
      <c r="CI19" s="9">
        <v>0.52100000000000002</v>
      </c>
      <c r="CJ19" s="9">
        <v>1.036</v>
      </c>
      <c r="CK19" s="9">
        <v>0.50900000000000001</v>
      </c>
      <c r="CL19" s="9">
        <v>0.52700000000000002</v>
      </c>
      <c r="CM19" s="9">
        <v>33.956000000000003</v>
      </c>
      <c r="CN19" s="9">
        <v>41.301000000000002</v>
      </c>
      <c r="CO19" s="9">
        <v>20.989000000000001</v>
      </c>
      <c r="CP19" s="9">
        <v>0.52500000000000002</v>
      </c>
      <c r="CQ19" s="9">
        <v>0.34699999999999998</v>
      </c>
      <c r="CR19" s="9">
        <v>0.17799999999999999</v>
      </c>
      <c r="CS19" s="9">
        <v>0.16900000000000001</v>
      </c>
      <c r="CT19" s="9">
        <v>0.16900000000000001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0.35599999999999998</v>
      </c>
      <c r="DC19" s="9">
        <v>0.17799999999999999</v>
      </c>
      <c r="DD19" s="9">
        <v>0.17799999999999999</v>
      </c>
      <c r="DE19" s="9">
        <v>108.91200000000001</v>
      </c>
      <c r="DF19" s="9">
        <v>160.75800000000001</v>
      </c>
      <c r="DG19" s="9">
        <v>0</v>
      </c>
      <c r="DH19" s="9">
        <v>4.899</v>
      </c>
      <c r="DI19" s="9">
        <v>1.744</v>
      </c>
      <c r="DJ19" s="9">
        <v>3.1549999999999998</v>
      </c>
      <c r="DK19" s="9">
        <v>0.84599999999999997</v>
      </c>
      <c r="DL19" s="9">
        <v>0</v>
      </c>
      <c r="DM19" s="9">
        <v>0.84599999999999997</v>
      </c>
      <c r="DN19" s="9">
        <v>0.436</v>
      </c>
      <c r="DO19" s="9">
        <v>0.158</v>
      </c>
      <c r="DP19" s="9">
        <v>0.27800000000000002</v>
      </c>
      <c r="DQ19" s="9">
        <v>1.456</v>
      </c>
      <c r="DR19" s="9">
        <v>0.56399999999999995</v>
      </c>
      <c r="DS19" s="9">
        <v>0.89200000000000002</v>
      </c>
      <c r="DT19" s="9">
        <v>2.161</v>
      </c>
      <c r="DU19" s="9">
        <v>1.022</v>
      </c>
      <c r="DV19" s="9">
        <v>1.1379999999999999</v>
      </c>
      <c r="DW19" s="9">
        <v>35.225000000000001</v>
      </c>
      <c r="DX19" s="9">
        <v>104</v>
      </c>
      <c r="DY19" s="9">
        <v>21.154</v>
      </c>
      <c r="DZ19" s="9">
        <v>11.361000000000001</v>
      </c>
      <c r="EA19" s="9">
        <v>4.2919999999999998</v>
      </c>
      <c r="EB19" s="9">
        <v>7.069</v>
      </c>
      <c r="EC19" s="9">
        <v>1.6479999999999999</v>
      </c>
      <c r="ED19" s="9">
        <v>1.121</v>
      </c>
      <c r="EE19" s="9">
        <v>0.52700000000000002</v>
      </c>
      <c r="EF19" s="9">
        <v>1.3759999999999999</v>
      </c>
      <c r="EG19" s="9">
        <v>0.67900000000000005</v>
      </c>
      <c r="EH19" s="9">
        <v>0.69699999999999995</v>
      </c>
      <c r="EI19" s="9">
        <v>3.496</v>
      </c>
      <c r="EJ19" s="9">
        <v>1.4930000000000001</v>
      </c>
      <c r="EK19" s="9">
        <v>2.004</v>
      </c>
      <c r="EL19" s="9">
        <v>4.84</v>
      </c>
      <c r="EM19" s="9">
        <v>0.999</v>
      </c>
      <c r="EN19" s="9">
        <v>3.8410000000000002</v>
      </c>
      <c r="EO19" s="9">
        <v>39.146000000000001</v>
      </c>
      <c r="EP19" s="9">
        <v>16.777000000000001</v>
      </c>
      <c r="EQ19" s="9">
        <v>52</v>
      </c>
      <c r="ER19" s="9">
        <v>5.05</v>
      </c>
      <c r="ES19" s="9">
        <v>2.4329999999999998</v>
      </c>
      <c r="ET19" s="9">
        <v>2.617</v>
      </c>
      <c r="EU19" s="9">
        <v>1.393</v>
      </c>
      <c r="EV19" s="9">
        <v>1.2130000000000001</v>
      </c>
      <c r="EW19" s="9">
        <v>0.18</v>
      </c>
      <c r="EX19" s="9">
        <v>0.59199999999999997</v>
      </c>
      <c r="EY19" s="9">
        <v>0.28999999999999998</v>
      </c>
      <c r="EZ19" s="9">
        <v>0.30199999999999999</v>
      </c>
      <c r="FA19" s="9">
        <v>1.2909999999999999</v>
      </c>
      <c r="FB19" s="9">
        <v>0.623</v>
      </c>
      <c r="FC19" s="9">
        <v>0.66700000000000004</v>
      </c>
      <c r="FD19" s="9">
        <v>1.774</v>
      </c>
      <c r="FE19" s="9">
        <v>0.30599999999999999</v>
      </c>
      <c r="FF19" s="9">
        <v>1.468</v>
      </c>
      <c r="FG19" s="9">
        <v>17</v>
      </c>
      <c r="FH19" s="9">
        <v>6.8170000000000002</v>
      </c>
      <c r="FI19" s="9">
        <v>52</v>
      </c>
      <c r="FJ19" s="9">
        <v>3.9340000000000002</v>
      </c>
      <c r="FK19" s="9">
        <v>1.383</v>
      </c>
      <c r="FL19" s="9">
        <v>2.5510000000000002</v>
      </c>
      <c r="FM19" s="9">
        <v>0.71699999999999997</v>
      </c>
      <c r="FN19" s="9">
        <v>0.107</v>
      </c>
      <c r="FO19" s="9">
        <v>0.61099999999999999</v>
      </c>
      <c r="FP19" s="9">
        <v>1.258</v>
      </c>
      <c r="FQ19" s="9">
        <v>0.56599999999999995</v>
      </c>
      <c r="FR19" s="9">
        <v>0.69299999999999995</v>
      </c>
      <c r="FS19" s="9">
        <v>0.60899999999999999</v>
      </c>
      <c r="FT19" s="9">
        <v>0</v>
      </c>
      <c r="FU19" s="9">
        <v>0.60899999999999999</v>
      </c>
      <c r="FV19" s="9">
        <v>1.349</v>
      </c>
      <c r="FW19" s="9">
        <v>0.71</v>
      </c>
      <c r="FX19" s="9">
        <v>0.63900000000000001</v>
      </c>
      <c r="FY19" s="9">
        <v>12.564</v>
      </c>
      <c r="FZ19" s="9">
        <v>41.94</v>
      </c>
      <c r="GA19" s="9">
        <v>12.246</v>
      </c>
      <c r="GB19" s="9">
        <v>3.9340000000000002</v>
      </c>
      <c r="GC19" s="9">
        <v>1.383</v>
      </c>
      <c r="GD19" s="9">
        <v>2.5510000000000002</v>
      </c>
      <c r="GE19" s="9">
        <v>0.71699999999999997</v>
      </c>
      <c r="GF19" s="9">
        <v>0.107</v>
      </c>
      <c r="GG19" s="9">
        <v>0.61099999999999999</v>
      </c>
      <c r="GH19" s="9">
        <v>1.258</v>
      </c>
      <c r="GI19" s="9">
        <v>0.56599999999999995</v>
      </c>
      <c r="GJ19" s="9">
        <v>0.69299999999999995</v>
      </c>
      <c r="GK19" s="9">
        <v>0.60899999999999999</v>
      </c>
      <c r="GL19" s="9">
        <v>0</v>
      </c>
      <c r="GM19" s="9">
        <v>0.60899999999999999</v>
      </c>
      <c r="GN19" s="9">
        <v>1.349</v>
      </c>
      <c r="GO19" s="9">
        <v>0.71</v>
      </c>
      <c r="GP19" s="9">
        <v>0.63900000000000001</v>
      </c>
      <c r="GQ19" s="9">
        <v>12.564</v>
      </c>
      <c r="GR19" s="9">
        <v>41.94</v>
      </c>
      <c r="GS19" s="9">
        <v>12.246</v>
      </c>
      <c r="GT19" s="9">
        <v>1.272</v>
      </c>
      <c r="GU19" s="9">
        <v>0.39700000000000002</v>
      </c>
      <c r="GV19" s="9">
        <v>0.875</v>
      </c>
      <c r="GW19" s="9">
        <v>0</v>
      </c>
      <c r="GX19" s="9">
        <v>0</v>
      </c>
      <c r="GY19" s="9">
        <v>0</v>
      </c>
      <c r="GZ19" s="9">
        <v>0.78700000000000003</v>
      </c>
      <c r="HA19" s="9">
        <v>0.218</v>
      </c>
      <c r="HB19" s="9">
        <v>0.56899999999999995</v>
      </c>
      <c r="HC19" s="9">
        <v>0.30599999999999999</v>
      </c>
      <c r="HD19" s="9">
        <v>0</v>
      </c>
      <c r="HE19" s="9">
        <v>0.30599999999999999</v>
      </c>
      <c r="HF19" s="9">
        <v>0.17899999999999999</v>
      </c>
      <c r="HG19" s="9">
        <v>0.17899999999999999</v>
      </c>
      <c r="HH19" s="9">
        <v>0</v>
      </c>
      <c r="HI19" s="9">
        <v>8.3550000000000004</v>
      </c>
      <c r="HJ19" s="9">
        <v>23.577000000000002</v>
      </c>
      <c r="HK19" s="9">
        <v>9.1129999999999995</v>
      </c>
      <c r="HL19" s="9">
        <v>1.8029999999999999</v>
      </c>
      <c r="HM19" s="9">
        <v>0.81899999999999995</v>
      </c>
      <c r="HN19" s="9">
        <v>0.98399999999999999</v>
      </c>
      <c r="HO19" s="9">
        <v>0.61</v>
      </c>
      <c r="HP19" s="9">
        <v>0.107</v>
      </c>
      <c r="HQ19" s="9">
        <v>0.503</v>
      </c>
      <c r="HR19" s="9">
        <v>0.30399999999999999</v>
      </c>
      <c r="HS19" s="9">
        <v>0.18</v>
      </c>
      <c r="HT19" s="9">
        <v>0.124</v>
      </c>
      <c r="HU19" s="9">
        <v>0.127</v>
      </c>
      <c r="HV19" s="9">
        <v>0</v>
      </c>
      <c r="HW19" s="9">
        <v>0.127</v>
      </c>
      <c r="HX19" s="9">
        <v>0.76200000000000001</v>
      </c>
      <c r="HY19" s="9">
        <v>0.53200000000000003</v>
      </c>
      <c r="HZ19" s="9">
        <v>0.23</v>
      </c>
      <c r="IA19" s="9">
        <v>13.581</v>
      </c>
      <c r="IB19" s="9">
        <v>77.688000000000002</v>
      </c>
      <c r="IC19" s="9">
        <v>5.5549999999999997</v>
      </c>
      <c r="ID19" s="9">
        <v>0.90700000000000003</v>
      </c>
      <c r="IE19" s="9">
        <v>0.193</v>
      </c>
      <c r="IF19" s="9">
        <v>0.71499999999999997</v>
      </c>
      <c r="IG19" s="9">
        <v>0.503</v>
      </c>
      <c r="IH19" s="9">
        <v>0</v>
      </c>
      <c r="II19" s="9">
        <v>0.503</v>
      </c>
      <c r="IJ19" s="9">
        <v>0.124</v>
      </c>
      <c r="IK19" s="9">
        <v>0</v>
      </c>
      <c r="IL19" s="9">
        <v>0.124</v>
      </c>
      <c r="IM19" s="9">
        <v>0</v>
      </c>
      <c r="IN19" s="9">
        <v>0</v>
      </c>
      <c r="IO19" s="9">
        <v>0</v>
      </c>
      <c r="IP19" s="9">
        <v>0.28100000000000003</v>
      </c>
      <c r="IQ19" s="9">
        <v>0.193</v>
      </c>
    </row>
    <row r="20" spans="1:251">
      <c r="A20" s="10">
        <v>45323</v>
      </c>
      <c r="B20" s="9">
        <v>36.093000000000004</v>
      </c>
      <c r="C20" s="9">
        <v>9.9220000000000006</v>
      </c>
      <c r="D20" s="9">
        <v>4.0890000000000004</v>
      </c>
      <c r="E20" s="9">
        <v>1.3049999999999999</v>
      </c>
      <c r="F20" s="9">
        <v>2.7839999999999998</v>
      </c>
      <c r="G20" s="9">
        <v>0.38400000000000001</v>
      </c>
      <c r="H20" s="9">
        <v>0.38400000000000001</v>
      </c>
      <c r="I20" s="9">
        <v>0</v>
      </c>
      <c r="J20" s="9">
        <v>0.51700000000000002</v>
      </c>
      <c r="K20" s="9">
        <v>0.27300000000000002</v>
      </c>
      <c r="L20" s="9">
        <v>0.24399999999999999</v>
      </c>
      <c r="M20" s="9">
        <v>1.452</v>
      </c>
      <c r="N20" s="9">
        <v>0.25700000000000001</v>
      </c>
      <c r="O20" s="9">
        <v>1.1950000000000001</v>
      </c>
      <c r="P20" s="9">
        <v>1.736</v>
      </c>
      <c r="Q20" s="9">
        <v>0.39100000000000001</v>
      </c>
      <c r="R20" s="9">
        <v>1.345</v>
      </c>
      <c r="S20" s="9">
        <v>40.619999999999997</v>
      </c>
      <c r="T20" s="9">
        <v>16.32</v>
      </c>
      <c r="U20" s="9">
        <v>50.514000000000003</v>
      </c>
      <c r="V20" s="9">
        <v>3.0190000000000001</v>
      </c>
      <c r="W20" s="9">
        <v>1.869</v>
      </c>
      <c r="X20" s="9">
        <v>1.1499999999999999</v>
      </c>
      <c r="Y20" s="9">
        <v>0.57299999999999995</v>
      </c>
      <c r="Z20" s="9">
        <v>0.183</v>
      </c>
      <c r="AA20" s="9">
        <v>0.39</v>
      </c>
      <c r="AB20" s="9">
        <v>0.51900000000000002</v>
      </c>
      <c r="AC20" s="9">
        <v>0.51900000000000002</v>
      </c>
      <c r="AD20" s="9">
        <v>0</v>
      </c>
      <c r="AE20" s="9">
        <v>0.79600000000000004</v>
      </c>
      <c r="AF20" s="9">
        <v>0.46300000000000002</v>
      </c>
      <c r="AG20" s="9">
        <v>0.33300000000000002</v>
      </c>
      <c r="AH20" s="9">
        <v>1.1319999999999999</v>
      </c>
      <c r="AI20" s="9">
        <v>0.70399999999999996</v>
      </c>
      <c r="AJ20" s="9">
        <v>0.42799999999999999</v>
      </c>
      <c r="AK20" s="9">
        <v>41.692999999999998</v>
      </c>
      <c r="AL20" s="9">
        <v>36.048000000000002</v>
      </c>
      <c r="AM20" s="9">
        <v>41.652000000000001</v>
      </c>
      <c r="AN20" s="9">
        <v>9.4580000000000002</v>
      </c>
      <c r="AO20" s="9">
        <v>2.105</v>
      </c>
      <c r="AP20" s="9">
        <v>7.3529999999999998</v>
      </c>
      <c r="AQ20" s="9">
        <v>1.3260000000000001</v>
      </c>
      <c r="AR20" s="9">
        <v>0.623</v>
      </c>
      <c r="AS20" s="9">
        <v>0.70299999999999996</v>
      </c>
      <c r="AT20" s="9">
        <v>2.492</v>
      </c>
      <c r="AU20" s="9">
        <v>0.13100000000000001</v>
      </c>
      <c r="AV20" s="9">
        <v>2.3610000000000002</v>
      </c>
      <c r="AW20" s="9">
        <v>2.71</v>
      </c>
      <c r="AX20" s="9">
        <v>0.68899999999999995</v>
      </c>
      <c r="AY20" s="9">
        <v>2.0219999999999998</v>
      </c>
      <c r="AZ20" s="9">
        <v>2.93</v>
      </c>
      <c r="BA20" s="9">
        <v>0.66300000000000003</v>
      </c>
      <c r="BB20" s="9">
        <v>2.2679999999999998</v>
      </c>
      <c r="BC20" s="9">
        <v>22.356999999999999</v>
      </c>
      <c r="BD20" s="9">
        <v>28.35</v>
      </c>
      <c r="BE20" s="9">
        <v>17</v>
      </c>
      <c r="BF20" s="9">
        <v>6.9989999999999997</v>
      </c>
      <c r="BG20" s="9">
        <v>2.605</v>
      </c>
      <c r="BH20" s="9">
        <v>4.3929999999999998</v>
      </c>
      <c r="BI20" s="9">
        <v>1.113</v>
      </c>
      <c r="BJ20" s="9">
        <v>0.46899999999999997</v>
      </c>
      <c r="BK20" s="9">
        <v>0.64400000000000002</v>
      </c>
      <c r="BL20" s="9">
        <v>1.0029999999999999</v>
      </c>
      <c r="BM20" s="9">
        <v>0.65</v>
      </c>
      <c r="BN20" s="9">
        <v>0.35299999999999998</v>
      </c>
      <c r="BO20" s="9">
        <v>1.927</v>
      </c>
      <c r="BP20" s="9">
        <v>0.113</v>
      </c>
      <c r="BQ20" s="9">
        <v>1.8140000000000001</v>
      </c>
      <c r="BR20" s="9">
        <v>2.956</v>
      </c>
      <c r="BS20" s="9">
        <v>1.373</v>
      </c>
      <c r="BT20" s="9">
        <v>1.583</v>
      </c>
      <c r="BU20" s="9">
        <v>33.182000000000002</v>
      </c>
      <c r="BV20" s="9">
        <v>52</v>
      </c>
      <c r="BW20" s="9">
        <v>29.879000000000001</v>
      </c>
      <c r="BX20" s="9">
        <v>3.1230000000000002</v>
      </c>
      <c r="BY20" s="9">
        <v>2.097</v>
      </c>
      <c r="BZ20" s="9">
        <v>1.0269999999999999</v>
      </c>
      <c r="CA20" s="9">
        <v>0.16500000000000001</v>
      </c>
      <c r="CB20" s="9">
        <v>0.16500000000000001</v>
      </c>
      <c r="CC20" s="9">
        <v>0</v>
      </c>
      <c r="CD20" s="9">
        <v>0.60399999999999998</v>
      </c>
      <c r="CE20" s="9">
        <v>0.24399999999999999</v>
      </c>
      <c r="CF20" s="9">
        <v>0.36</v>
      </c>
      <c r="CG20" s="9">
        <v>1.4419999999999999</v>
      </c>
      <c r="CH20" s="9">
        <v>1.0740000000000001</v>
      </c>
      <c r="CI20" s="9">
        <v>0.36799999999999999</v>
      </c>
      <c r="CJ20" s="9">
        <v>0.91100000000000003</v>
      </c>
      <c r="CK20" s="9">
        <v>0.61399999999999999</v>
      </c>
      <c r="CL20" s="9">
        <v>0.29799999999999999</v>
      </c>
      <c r="CM20" s="9">
        <v>34</v>
      </c>
      <c r="CN20" s="9">
        <v>34</v>
      </c>
      <c r="CO20" s="9">
        <v>26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3.8519999999999999</v>
      </c>
      <c r="DI20" s="9">
        <v>1.581</v>
      </c>
      <c r="DJ20" s="9">
        <v>2.2709999999999999</v>
      </c>
      <c r="DK20" s="9">
        <v>0.64900000000000002</v>
      </c>
      <c r="DL20" s="9">
        <v>0.48</v>
      </c>
      <c r="DM20" s="9">
        <v>0.16800000000000001</v>
      </c>
      <c r="DN20" s="9">
        <v>0.79100000000000004</v>
      </c>
      <c r="DO20" s="9">
        <v>0.13</v>
      </c>
      <c r="DP20" s="9">
        <v>0.66200000000000003</v>
      </c>
      <c r="DQ20" s="9">
        <v>1.272</v>
      </c>
      <c r="DR20" s="9">
        <v>0.56200000000000006</v>
      </c>
      <c r="DS20" s="9">
        <v>0.71</v>
      </c>
      <c r="DT20" s="9">
        <v>1.139</v>
      </c>
      <c r="DU20" s="9">
        <v>0.40899999999999997</v>
      </c>
      <c r="DV20" s="9">
        <v>0.73099999999999998</v>
      </c>
      <c r="DW20" s="9">
        <v>26</v>
      </c>
      <c r="DX20" s="9">
        <v>26</v>
      </c>
      <c r="DY20" s="9">
        <v>26</v>
      </c>
      <c r="DZ20" s="9">
        <v>9.67</v>
      </c>
      <c r="EA20" s="9">
        <v>2.6880000000000002</v>
      </c>
      <c r="EB20" s="9">
        <v>6.9820000000000002</v>
      </c>
      <c r="EC20" s="9">
        <v>1.9550000000000001</v>
      </c>
      <c r="ED20" s="9">
        <v>0.77700000000000002</v>
      </c>
      <c r="EE20" s="9">
        <v>1.1779999999999999</v>
      </c>
      <c r="EF20" s="9">
        <v>1.7450000000000001</v>
      </c>
      <c r="EG20" s="9">
        <v>0.61899999999999999</v>
      </c>
      <c r="EH20" s="9">
        <v>1.1259999999999999</v>
      </c>
      <c r="EI20" s="9">
        <v>2.5459999999999998</v>
      </c>
      <c r="EJ20" s="9">
        <v>0.113</v>
      </c>
      <c r="EK20" s="9">
        <v>2.4329999999999998</v>
      </c>
      <c r="EL20" s="9">
        <v>3.4239999999999999</v>
      </c>
      <c r="EM20" s="9">
        <v>1.179</v>
      </c>
      <c r="EN20" s="9">
        <v>2.2450000000000001</v>
      </c>
      <c r="EO20" s="9">
        <v>26</v>
      </c>
      <c r="EP20" s="9">
        <v>6.7629999999999999</v>
      </c>
      <c r="EQ20" s="9">
        <v>26</v>
      </c>
      <c r="ER20" s="9">
        <v>6.0579999999999998</v>
      </c>
      <c r="ES20" s="9">
        <v>2.5379999999999998</v>
      </c>
      <c r="ET20" s="9">
        <v>3.52</v>
      </c>
      <c r="EU20" s="9">
        <v>0</v>
      </c>
      <c r="EV20" s="9">
        <v>0</v>
      </c>
      <c r="EW20" s="9">
        <v>0</v>
      </c>
      <c r="EX20" s="9">
        <v>1.5620000000000001</v>
      </c>
      <c r="EY20" s="9">
        <v>0.27600000000000002</v>
      </c>
      <c r="EZ20" s="9">
        <v>1.2869999999999999</v>
      </c>
      <c r="FA20" s="9">
        <v>2.262</v>
      </c>
      <c r="FB20" s="9">
        <v>1.2</v>
      </c>
      <c r="FC20" s="9">
        <v>1.0609999999999999</v>
      </c>
      <c r="FD20" s="9">
        <v>2.234</v>
      </c>
      <c r="FE20" s="9">
        <v>1.0620000000000001</v>
      </c>
      <c r="FF20" s="9">
        <v>1.1719999999999999</v>
      </c>
      <c r="FG20" s="9">
        <v>34</v>
      </c>
      <c r="FH20" s="9">
        <v>45.69</v>
      </c>
      <c r="FI20" s="9">
        <v>16.763000000000002</v>
      </c>
      <c r="FJ20" s="9">
        <v>4.5659999999999998</v>
      </c>
      <c r="FK20" s="9">
        <v>1.821</v>
      </c>
      <c r="FL20" s="9">
        <v>2.7450000000000001</v>
      </c>
      <c r="FM20" s="9">
        <v>0.35499999999999998</v>
      </c>
      <c r="FN20" s="9">
        <v>0.188</v>
      </c>
      <c r="FO20" s="9">
        <v>0.16700000000000001</v>
      </c>
      <c r="FP20" s="9">
        <v>1.5209999999999999</v>
      </c>
      <c r="FQ20" s="9">
        <v>0.245</v>
      </c>
      <c r="FR20" s="9">
        <v>1.276</v>
      </c>
      <c r="FS20" s="9">
        <v>0.84799999999999998</v>
      </c>
      <c r="FT20" s="9">
        <v>0.38100000000000001</v>
      </c>
      <c r="FU20" s="9">
        <v>0.46700000000000003</v>
      </c>
      <c r="FV20" s="9">
        <v>1.841</v>
      </c>
      <c r="FW20" s="9">
        <v>1.006</v>
      </c>
      <c r="FX20" s="9">
        <v>0.83499999999999996</v>
      </c>
      <c r="FY20" s="9">
        <v>25.628</v>
      </c>
      <c r="FZ20" s="9">
        <v>52</v>
      </c>
      <c r="GA20" s="9">
        <v>11.536</v>
      </c>
      <c r="GB20" s="9">
        <v>4.5049999999999999</v>
      </c>
      <c r="GC20" s="9">
        <v>1.76</v>
      </c>
      <c r="GD20" s="9">
        <v>2.7450000000000001</v>
      </c>
      <c r="GE20" s="9">
        <v>0.35499999999999998</v>
      </c>
      <c r="GF20" s="9">
        <v>0.188</v>
      </c>
      <c r="GG20" s="9">
        <v>0.16700000000000001</v>
      </c>
      <c r="GH20" s="9">
        <v>1.5209999999999999</v>
      </c>
      <c r="GI20" s="9">
        <v>0.245</v>
      </c>
      <c r="GJ20" s="9">
        <v>1.276</v>
      </c>
      <c r="GK20" s="9">
        <v>0.78800000000000003</v>
      </c>
      <c r="GL20" s="9">
        <v>0.32</v>
      </c>
      <c r="GM20" s="9">
        <v>0.46700000000000003</v>
      </c>
      <c r="GN20" s="9">
        <v>1.841</v>
      </c>
      <c r="GO20" s="9">
        <v>1.006</v>
      </c>
      <c r="GP20" s="9">
        <v>0.83499999999999996</v>
      </c>
      <c r="GQ20" s="9">
        <v>22.823</v>
      </c>
      <c r="GR20" s="9">
        <v>52</v>
      </c>
      <c r="GS20" s="9">
        <v>11.536</v>
      </c>
      <c r="GT20" s="9">
        <v>2.117</v>
      </c>
      <c r="GU20" s="9">
        <v>0.871</v>
      </c>
      <c r="GV20" s="9">
        <v>1.246</v>
      </c>
      <c r="GW20" s="9">
        <v>7.1999999999999995E-2</v>
      </c>
      <c r="GX20" s="9">
        <v>0</v>
      </c>
      <c r="GY20" s="9">
        <v>7.1999999999999995E-2</v>
      </c>
      <c r="GZ20" s="9">
        <v>0.61899999999999999</v>
      </c>
      <c r="HA20" s="9">
        <v>0.14499999999999999</v>
      </c>
      <c r="HB20" s="9">
        <v>0.47499999999999998</v>
      </c>
      <c r="HC20" s="9">
        <v>0.27800000000000002</v>
      </c>
      <c r="HD20" s="9">
        <v>6.3E-2</v>
      </c>
      <c r="HE20" s="9">
        <v>0.214</v>
      </c>
      <c r="HF20" s="9">
        <v>1.1479999999999999</v>
      </c>
      <c r="HG20" s="9">
        <v>0.66300000000000003</v>
      </c>
      <c r="HH20" s="9">
        <v>0.48499999999999999</v>
      </c>
      <c r="HI20" s="9">
        <v>52</v>
      </c>
      <c r="HJ20" s="9">
        <v>52</v>
      </c>
      <c r="HK20" s="9">
        <v>13</v>
      </c>
      <c r="HL20" s="9">
        <v>1.698</v>
      </c>
      <c r="HM20" s="9">
        <v>0.58899999999999997</v>
      </c>
      <c r="HN20" s="9">
        <v>1.109</v>
      </c>
      <c r="HO20" s="9">
        <v>0.28199999999999997</v>
      </c>
      <c r="HP20" s="9">
        <v>0.188</v>
      </c>
      <c r="HQ20" s="9">
        <v>9.4E-2</v>
      </c>
      <c r="HR20" s="9">
        <v>0.66</v>
      </c>
      <c r="HS20" s="9">
        <v>0.10100000000000001</v>
      </c>
      <c r="HT20" s="9">
        <v>0.56000000000000005</v>
      </c>
      <c r="HU20" s="9">
        <v>0.34499999999999997</v>
      </c>
      <c r="HV20" s="9">
        <v>0.16700000000000001</v>
      </c>
      <c r="HW20" s="9">
        <v>0.17799999999999999</v>
      </c>
      <c r="HX20" s="9">
        <v>0.41</v>
      </c>
      <c r="HY20" s="9">
        <v>0.13300000000000001</v>
      </c>
      <c r="HZ20" s="9">
        <v>0.27700000000000002</v>
      </c>
      <c r="IA20" s="9">
        <v>11.1</v>
      </c>
      <c r="IB20" s="9">
        <v>11.669</v>
      </c>
      <c r="IC20" s="9">
        <v>10.91</v>
      </c>
      <c r="ID20" s="9">
        <v>1.236</v>
      </c>
      <c r="IE20" s="9">
        <v>0.30199999999999999</v>
      </c>
      <c r="IF20" s="9">
        <v>0.93400000000000005</v>
      </c>
      <c r="IG20" s="9">
        <v>0.19500000000000001</v>
      </c>
      <c r="IH20" s="9">
        <v>0.10100000000000001</v>
      </c>
      <c r="II20" s="9">
        <v>9.4E-2</v>
      </c>
      <c r="IJ20" s="9">
        <v>0.57299999999999995</v>
      </c>
      <c r="IK20" s="9">
        <v>0.10100000000000001</v>
      </c>
      <c r="IL20" s="9">
        <v>0.47299999999999998</v>
      </c>
      <c r="IM20" s="9">
        <v>0.27900000000000003</v>
      </c>
      <c r="IN20" s="9">
        <v>0.10100000000000001</v>
      </c>
      <c r="IO20" s="9">
        <v>0.17799999999999999</v>
      </c>
      <c r="IP20" s="9">
        <v>0.189</v>
      </c>
      <c r="IQ20" s="9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10013</v>
      </c>
      <c r="C1" s="3" t="s">
        <v>10014</v>
      </c>
      <c r="D1" s="3" t="s">
        <v>10015</v>
      </c>
      <c r="E1" s="3" t="s">
        <v>10016</v>
      </c>
      <c r="F1" s="3" t="s">
        <v>10017</v>
      </c>
      <c r="G1" s="3" t="s">
        <v>10018</v>
      </c>
      <c r="H1" s="3" t="s">
        <v>10019</v>
      </c>
      <c r="I1" s="3" t="s">
        <v>10020</v>
      </c>
      <c r="J1" s="3" t="s">
        <v>10021</v>
      </c>
      <c r="K1" s="3" t="s">
        <v>10022</v>
      </c>
      <c r="L1" s="3" t="s">
        <v>10023</v>
      </c>
      <c r="M1" s="3" t="s">
        <v>10024</v>
      </c>
      <c r="N1" s="3" t="s">
        <v>10025</v>
      </c>
      <c r="O1" s="3" t="s">
        <v>10026</v>
      </c>
      <c r="P1" s="3" t="s">
        <v>10027</v>
      </c>
      <c r="Q1" s="3" t="s">
        <v>10028</v>
      </c>
      <c r="R1" s="3" t="s">
        <v>10029</v>
      </c>
      <c r="S1" s="3" t="s">
        <v>10030</v>
      </c>
      <c r="T1" s="3" t="s">
        <v>10031</v>
      </c>
      <c r="U1" s="3" t="s">
        <v>10032</v>
      </c>
      <c r="V1" s="3" t="s">
        <v>10033</v>
      </c>
      <c r="W1" s="3" t="s">
        <v>10034</v>
      </c>
      <c r="X1" s="3" t="s">
        <v>10035</v>
      </c>
      <c r="Y1" s="3" t="s">
        <v>10036</v>
      </c>
      <c r="Z1" s="3" t="s">
        <v>10037</v>
      </c>
      <c r="AA1" s="3" t="s">
        <v>10038</v>
      </c>
      <c r="AB1" s="3" t="s">
        <v>10039</v>
      </c>
      <c r="AC1" s="3" t="s">
        <v>10040</v>
      </c>
      <c r="AD1" s="3" t="s">
        <v>10041</v>
      </c>
      <c r="AE1" s="3" t="s">
        <v>10042</v>
      </c>
      <c r="AF1" s="3" t="s">
        <v>10043</v>
      </c>
      <c r="AG1" s="3" t="s">
        <v>10044</v>
      </c>
      <c r="AH1" s="3" t="s">
        <v>10045</v>
      </c>
      <c r="AI1" s="3" t="s">
        <v>10046</v>
      </c>
      <c r="AJ1" s="3" t="s">
        <v>10047</v>
      </c>
      <c r="AK1" s="3" t="s">
        <v>10048</v>
      </c>
      <c r="AL1" s="3" t="s">
        <v>10049</v>
      </c>
      <c r="AM1" s="3" t="s">
        <v>10050</v>
      </c>
      <c r="AN1" s="3" t="s">
        <v>10051</v>
      </c>
      <c r="AO1" s="3" t="s">
        <v>10052</v>
      </c>
      <c r="AP1" s="3" t="s">
        <v>10053</v>
      </c>
      <c r="AQ1" s="3" t="s">
        <v>10054</v>
      </c>
      <c r="AR1" s="3" t="s">
        <v>10055</v>
      </c>
      <c r="AS1" s="3" t="s">
        <v>10056</v>
      </c>
      <c r="AT1" s="3" t="s">
        <v>10057</v>
      </c>
      <c r="AU1" s="3" t="s">
        <v>10058</v>
      </c>
      <c r="AV1" s="3" t="s">
        <v>10059</v>
      </c>
      <c r="AW1" s="3" t="s">
        <v>10060</v>
      </c>
      <c r="AX1" s="3" t="s">
        <v>10061</v>
      </c>
      <c r="AY1" s="3" t="s">
        <v>10062</v>
      </c>
      <c r="AZ1" s="3" t="s">
        <v>10063</v>
      </c>
      <c r="BA1" s="3" t="s">
        <v>10064</v>
      </c>
      <c r="BB1" s="3" t="s">
        <v>10065</v>
      </c>
      <c r="BC1" s="3" t="s">
        <v>10066</v>
      </c>
      <c r="BD1" s="3" t="s">
        <v>10067</v>
      </c>
      <c r="BE1" s="3" t="s">
        <v>10068</v>
      </c>
      <c r="BF1" s="3" t="s">
        <v>10069</v>
      </c>
      <c r="BG1" s="3" t="s">
        <v>10070</v>
      </c>
      <c r="BH1" s="3" t="s">
        <v>10071</v>
      </c>
      <c r="BI1" s="3" t="s">
        <v>10072</v>
      </c>
      <c r="BJ1" s="3" t="s">
        <v>10073</v>
      </c>
      <c r="BK1" s="3" t="s">
        <v>10074</v>
      </c>
      <c r="BL1" s="3" t="s">
        <v>10075</v>
      </c>
      <c r="BM1" s="3" t="s">
        <v>10076</v>
      </c>
      <c r="BN1" s="3" t="s">
        <v>10077</v>
      </c>
      <c r="BO1" s="3" t="s">
        <v>10078</v>
      </c>
      <c r="BP1" s="3" t="s">
        <v>10079</v>
      </c>
      <c r="BQ1" s="3" t="s">
        <v>10080</v>
      </c>
      <c r="BR1" s="3" t="s">
        <v>10081</v>
      </c>
      <c r="BS1" s="3" t="s">
        <v>10082</v>
      </c>
      <c r="BT1" s="3" t="s">
        <v>10083</v>
      </c>
      <c r="BU1" s="3" t="s">
        <v>10084</v>
      </c>
      <c r="BV1" s="3" t="s">
        <v>10085</v>
      </c>
      <c r="BW1" s="3" t="s">
        <v>10086</v>
      </c>
      <c r="BX1" s="3" t="s">
        <v>10087</v>
      </c>
      <c r="BY1" s="3" t="s">
        <v>10088</v>
      </c>
      <c r="BZ1" s="3" t="s">
        <v>10089</v>
      </c>
      <c r="CA1" s="3" t="s">
        <v>10090</v>
      </c>
      <c r="CB1" s="3" t="s">
        <v>10091</v>
      </c>
      <c r="CC1" s="3" t="s">
        <v>10092</v>
      </c>
      <c r="CD1" s="3" t="s">
        <v>10093</v>
      </c>
      <c r="CE1" s="3" t="s">
        <v>10094</v>
      </c>
      <c r="CF1" s="3" t="s">
        <v>10095</v>
      </c>
      <c r="CG1" s="3" t="s">
        <v>10096</v>
      </c>
      <c r="CH1" s="3" t="s">
        <v>10097</v>
      </c>
      <c r="CI1" s="3" t="s">
        <v>10098</v>
      </c>
      <c r="CJ1" s="3" t="s">
        <v>10099</v>
      </c>
      <c r="CK1" s="3" t="s">
        <v>10100</v>
      </c>
      <c r="CL1" s="3" t="s">
        <v>10101</v>
      </c>
      <c r="CM1" s="3" t="s">
        <v>10102</v>
      </c>
      <c r="CN1" s="3" t="s">
        <v>10103</v>
      </c>
      <c r="CO1" s="3" t="s">
        <v>10104</v>
      </c>
      <c r="CP1" s="3" t="s">
        <v>10105</v>
      </c>
      <c r="CQ1" s="3" t="s">
        <v>10106</v>
      </c>
      <c r="CR1" s="3" t="s">
        <v>10107</v>
      </c>
      <c r="CS1" s="3" t="s">
        <v>10108</v>
      </c>
      <c r="CT1" s="3" t="s">
        <v>10109</v>
      </c>
      <c r="CU1" s="3" t="s">
        <v>10110</v>
      </c>
      <c r="CV1" s="3" t="s">
        <v>10111</v>
      </c>
      <c r="CW1" s="3" t="s">
        <v>10112</v>
      </c>
      <c r="CX1" s="3" t="s">
        <v>10113</v>
      </c>
      <c r="CY1" s="3" t="s">
        <v>10114</v>
      </c>
      <c r="CZ1" s="3" t="s">
        <v>10115</v>
      </c>
      <c r="DA1" s="3" t="s">
        <v>10116</v>
      </c>
      <c r="DB1" s="3" t="s">
        <v>10117</v>
      </c>
      <c r="DC1" s="3" t="s">
        <v>10118</v>
      </c>
      <c r="DD1" s="3" t="s">
        <v>10119</v>
      </c>
      <c r="DE1" s="3" t="s">
        <v>10120</v>
      </c>
      <c r="DF1" s="3" t="s">
        <v>10121</v>
      </c>
      <c r="DG1" s="3" t="s">
        <v>10122</v>
      </c>
      <c r="DH1" s="3" t="s">
        <v>10123</v>
      </c>
      <c r="DI1" s="3" t="s">
        <v>10124</v>
      </c>
      <c r="DJ1" s="3" t="s">
        <v>10125</v>
      </c>
      <c r="DK1" s="3" t="s">
        <v>10126</v>
      </c>
      <c r="DL1" s="3" t="s">
        <v>10127</v>
      </c>
      <c r="DM1" s="3" t="s">
        <v>10128</v>
      </c>
      <c r="DN1" s="3" t="s">
        <v>10129</v>
      </c>
      <c r="DO1" s="3" t="s">
        <v>10130</v>
      </c>
      <c r="DP1" s="3" t="s">
        <v>10131</v>
      </c>
      <c r="DQ1" s="3" t="s">
        <v>10132</v>
      </c>
      <c r="DR1" s="3" t="s">
        <v>10133</v>
      </c>
      <c r="DS1" s="3" t="s">
        <v>10134</v>
      </c>
      <c r="DT1" s="3" t="s">
        <v>10135</v>
      </c>
      <c r="DU1" s="3" t="s">
        <v>10136</v>
      </c>
      <c r="DV1" s="3" t="s">
        <v>10137</v>
      </c>
      <c r="DW1" s="3" t="s">
        <v>10138</v>
      </c>
      <c r="DX1" s="3" t="s">
        <v>10139</v>
      </c>
      <c r="DY1" s="3" t="s">
        <v>10140</v>
      </c>
      <c r="DZ1" s="3" t="s">
        <v>10141</v>
      </c>
      <c r="EA1" s="3" t="s">
        <v>10142</v>
      </c>
      <c r="EB1" s="3" t="s">
        <v>10143</v>
      </c>
      <c r="EC1" s="3" t="s">
        <v>10144</v>
      </c>
      <c r="ED1" s="3" t="s">
        <v>10145</v>
      </c>
      <c r="EE1" s="3" t="s">
        <v>10146</v>
      </c>
      <c r="EF1" s="3" t="s">
        <v>10147</v>
      </c>
      <c r="EG1" s="3" t="s">
        <v>10148</v>
      </c>
      <c r="EH1" s="3" t="s">
        <v>10149</v>
      </c>
      <c r="EI1" s="3" t="s">
        <v>10150</v>
      </c>
      <c r="EJ1" s="3" t="s">
        <v>10151</v>
      </c>
      <c r="EK1" s="3" t="s">
        <v>10152</v>
      </c>
      <c r="EL1" s="3" t="s">
        <v>10153</v>
      </c>
      <c r="EM1" s="3" t="s">
        <v>10154</v>
      </c>
      <c r="EN1" s="3" t="s">
        <v>10155</v>
      </c>
      <c r="EO1" s="3" t="s">
        <v>10156</v>
      </c>
      <c r="EP1" s="3" t="s">
        <v>10157</v>
      </c>
      <c r="EQ1" s="3" t="s">
        <v>10158</v>
      </c>
      <c r="ER1" s="3" t="s">
        <v>10159</v>
      </c>
      <c r="ES1" s="3" t="s">
        <v>10160</v>
      </c>
      <c r="ET1" s="3" t="s">
        <v>10161</v>
      </c>
      <c r="EU1" s="3" t="s">
        <v>10162</v>
      </c>
      <c r="EV1" s="3" t="s">
        <v>10163</v>
      </c>
      <c r="EW1" s="3" t="s">
        <v>10164</v>
      </c>
      <c r="EX1" s="3" t="s">
        <v>10165</v>
      </c>
      <c r="EY1" s="3" t="s">
        <v>10166</v>
      </c>
      <c r="EZ1" s="3" t="s">
        <v>10167</v>
      </c>
      <c r="FA1" s="3" t="s">
        <v>10168</v>
      </c>
      <c r="FB1" s="3" t="s">
        <v>10169</v>
      </c>
      <c r="FC1" s="3" t="s">
        <v>10170</v>
      </c>
      <c r="FD1" s="3" t="s">
        <v>10171</v>
      </c>
      <c r="FE1" s="3" t="s">
        <v>10172</v>
      </c>
      <c r="FF1" s="3" t="s">
        <v>10173</v>
      </c>
      <c r="FG1" s="3" t="s">
        <v>10174</v>
      </c>
      <c r="FH1" s="3" t="s">
        <v>10175</v>
      </c>
      <c r="FI1" s="3" t="s">
        <v>10176</v>
      </c>
      <c r="FJ1" s="3" t="s">
        <v>10177</v>
      </c>
      <c r="FK1" s="3" t="s">
        <v>10178</v>
      </c>
      <c r="FL1" s="3" t="s">
        <v>10179</v>
      </c>
      <c r="FM1" s="3" t="s">
        <v>10180</v>
      </c>
      <c r="FN1" s="3" t="s">
        <v>10181</v>
      </c>
      <c r="FO1" s="3" t="s">
        <v>10182</v>
      </c>
      <c r="FP1" s="3" t="s">
        <v>10183</v>
      </c>
      <c r="FQ1" s="3" t="s">
        <v>10184</v>
      </c>
      <c r="FR1" s="3" t="s">
        <v>10185</v>
      </c>
      <c r="FS1" s="3" t="s">
        <v>10186</v>
      </c>
      <c r="FT1" s="3" t="s">
        <v>10187</v>
      </c>
      <c r="FU1" s="3" t="s">
        <v>10188</v>
      </c>
      <c r="FV1" s="3" t="s">
        <v>10189</v>
      </c>
      <c r="FW1" s="3" t="s">
        <v>10190</v>
      </c>
      <c r="FX1" s="3" t="s">
        <v>10191</v>
      </c>
      <c r="FY1" s="3" t="s">
        <v>10192</v>
      </c>
      <c r="FZ1" s="3" t="s">
        <v>10193</v>
      </c>
      <c r="GA1" s="3" t="s">
        <v>10194</v>
      </c>
      <c r="GB1" s="3" t="s">
        <v>10195</v>
      </c>
      <c r="GC1" s="3" t="s">
        <v>10196</v>
      </c>
      <c r="GD1" s="3" t="s">
        <v>10197</v>
      </c>
      <c r="GE1" s="3" t="s">
        <v>10198</v>
      </c>
      <c r="GF1" s="3" t="s">
        <v>10199</v>
      </c>
      <c r="GG1" s="3" t="s">
        <v>10200</v>
      </c>
      <c r="GH1" s="3" t="s">
        <v>10201</v>
      </c>
      <c r="GI1" s="3" t="s">
        <v>10202</v>
      </c>
      <c r="GJ1" s="3" t="s">
        <v>10203</v>
      </c>
      <c r="GK1" s="3" t="s">
        <v>10204</v>
      </c>
      <c r="GL1" s="3" t="s">
        <v>10205</v>
      </c>
      <c r="GM1" s="3" t="s">
        <v>10206</v>
      </c>
      <c r="GN1" s="3" t="s">
        <v>10207</v>
      </c>
      <c r="GO1" s="3" t="s">
        <v>10208</v>
      </c>
      <c r="GP1" s="3" t="s">
        <v>10209</v>
      </c>
      <c r="GQ1" s="3" t="s">
        <v>10210</v>
      </c>
      <c r="GR1" s="3" t="s">
        <v>10211</v>
      </c>
      <c r="GS1" s="3" t="s">
        <v>10212</v>
      </c>
      <c r="GT1" s="3" t="s">
        <v>10213</v>
      </c>
      <c r="GU1" s="3" t="s">
        <v>10214</v>
      </c>
      <c r="GV1" s="3" t="s">
        <v>10215</v>
      </c>
      <c r="GW1" s="3" t="s">
        <v>10216</v>
      </c>
      <c r="GX1" s="3" t="s">
        <v>10217</v>
      </c>
      <c r="GY1" s="3" t="s">
        <v>10218</v>
      </c>
      <c r="GZ1" s="3" t="s">
        <v>10219</v>
      </c>
      <c r="HA1" s="3" t="s">
        <v>10220</v>
      </c>
      <c r="HB1" s="3" t="s">
        <v>10221</v>
      </c>
      <c r="HC1" s="3" t="s">
        <v>10222</v>
      </c>
      <c r="HD1" s="3" t="s">
        <v>10223</v>
      </c>
      <c r="HE1" s="3" t="s">
        <v>10224</v>
      </c>
      <c r="HF1" s="3" t="s">
        <v>10225</v>
      </c>
      <c r="HG1" s="3" t="s">
        <v>10226</v>
      </c>
      <c r="HH1" s="3" t="s">
        <v>10227</v>
      </c>
      <c r="HI1" s="3" t="s">
        <v>10228</v>
      </c>
      <c r="HJ1" s="3" t="s">
        <v>10229</v>
      </c>
      <c r="HK1" s="3" t="s">
        <v>10230</v>
      </c>
      <c r="HL1" s="3" t="s">
        <v>10231</v>
      </c>
      <c r="HM1" s="3" t="s">
        <v>10232</v>
      </c>
      <c r="HN1" s="3" t="s">
        <v>10233</v>
      </c>
      <c r="HO1" s="3" t="s">
        <v>10234</v>
      </c>
      <c r="HP1" s="3" t="s">
        <v>10235</v>
      </c>
      <c r="HQ1" s="3" t="s">
        <v>10236</v>
      </c>
      <c r="HR1" s="3" t="s">
        <v>10237</v>
      </c>
      <c r="HS1" s="3" t="s">
        <v>10238</v>
      </c>
      <c r="HT1" s="3" t="s">
        <v>10239</v>
      </c>
      <c r="HU1" s="3" t="s">
        <v>10240</v>
      </c>
      <c r="HV1" s="3" t="s">
        <v>10241</v>
      </c>
      <c r="HW1" s="3" t="s">
        <v>10242</v>
      </c>
      <c r="HX1" s="3" t="s">
        <v>10243</v>
      </c>
      <c r="HY1" s="3" t="s">
        <v>10244</v>
      </c>
      <c r="HZ1" s="3" t="s">
        <v>10245</v>
      </c>
      <c r="IA1" s="3" t="s">
        <v>10246</v>
      </c>
      <c r="IB1" s="3" t="s">
        <v>10247</v>
      </c>
      <c r="IC1" s="3" t="s">
        <v>10248</v>
      </c>
      <c r="ID1" s="3" t="s">
        <v>10249</v>
      </c>
      <c r="IE1" s="3" t="s">
        <v>10250</v>
      </c>
      <c r="IF1" s="3" t="s">
        <v>10251</v>
      </c>
      <c r="IG1" s="3" t="s">
        <v>10252</v>
      </c>
      <c r="IH1" s="3" t="s">
        <v>10253</v>
      </c>
      <c r="II1" s="3" t="s">
        <v>10254</v>
      </c>
      <c r="IJ1" s="3" t="s">
        <v>10255</v>
      </c>
      <c r="IK1" s="3" t="s">
        <v>10256</v>
      </c>
      <c r="IL1" s="3" t="s">
        <v>10257</v>
      </c>
      <c r="IM1" s="3" t="s">
        <v>10258</v>
      </c>
      <c r="IN1" s="3" t="s">
        <v>10259</v>
      </c>
      <c r="IO1" s="3" t="s">
        <v>10260</v>
      </c>
      <c r="IP1" s="3" t="s">
        <v>10261</v>
      </c>
      <c r="IQ1" s="3" t="s">
        <v>10262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10263</v>
      </c>
      <c r="C10" s="8" t="s">
        <v>10264</v>
      </c>
      <c r="D10" s="8" t="s">
        <v>10265</v>
      </c>
      <c r="E10" s="8" t="s">
        <v>10266</v>
      </c>
      <c r="F10" s="8" t="s">
        <v>10267</v>
      </c>
      <c r="G10" s="8" t="s">
        <v>10268</v>
      </c>
      <c r="H10" s="8" t="s">
        <v>10269</v>
      </c>
      <c r="I10" s="8" t="s">
        <v>10270</v>
      </c>
      <c r="J10" s="8" t="s">
        <v>10271</v>
      </c>
      <c r="K10" s="8" t="s">
        <v>10272</v>
      </c>
      <c r="L10" s="8" t="s">
        <v>10273</v>
      </c>
      <c r="M10" s="8" t="s">
        <v>10274</v>
      </c>
      <c r="N10" s="8" t="s">
        <v>10275</v>
      </c>
      <c r="O10" s="8" t="s">
        <v>10276</v>
      </c>
      <c r="P10" s="8" t="s">
        <v>10277</v>
      </c>
      <c r="Q10" s="8" t="s">
        <v>10278</v>
      </c>
      <c r="R10" s="8" t="s">
        <v>10279</v>
      </c>
      <c r="S10" s="8" t="s">
        <v>10280</v>
      </c>
      <c r="T10" s="8" t="s">
        <v>10281</v>
      </c>
      <c r="U10" s="8" t="s">
        <v>10282</v>
      </c>
      <c r="V10" s="8" t="s">
        <v>10283</v>
      </c>
      <c r="W10" s="8" t="s">
        <v>10284</v>
      </c>
      <c r="X10" s="8" t="s">
        <v>10285</v>
      </c>
      <c r="Y10" s="8" t="s">
        <v>10286</v>
      </c>
      <c r="Z10" s="8" t="s">
        <v>10287</v>
      </c>
      <c r="AA10" s="8" t="s">
        <v>10288</v>
      </c>
      <c r="AB10" s="8" t="s">
        <v>10289</v>
      </c>
      <c r="AC10" s="8" t="s">
        <v>10290</v>
      </c>
      <c r="AD10" s="8" t="s">
        <v>10291</v>
      </c>
      <c r="AE10" s="8" t="s">
        <v>10292</v>
      </c>
      <c r="AF10" s="8" t="s">
        <v>10293</v>
      </c>
      <c r="AG10" s="8" t="s">
        <v>10294</v>
      </c>
      <c r="AH10" s="8" t="s">
        <v>10295</v>
      </c>
      <c r="AI10" s="8" t="s">
        <v>10296</v>
      </c>
      <c r="AJ10" s="8" t="s">
        <v>10297</v>
      </c>
      <c r="AK10" s="8" t="s">
        <v>10298</v>
      </c>
      <c r="AL10" s="8" t="s">
        <v>10299</v>
      </c>
      <c r="AM10" s="8" t="s">
        <v>10300</v>
      </c>
      <c r="AN10" s="8" t="s">
        <v>10301</v>
      </c>
      <c r="AO10" s="8" t="s">
        <v>10302</v>
      </c>
      <c r="AP10" s="8" t="s">
        <v>10303</v>
      </c>
      <c r="AQ10" s="8" t="s">
        <v>10304</v>
      </c>
      <c r="AR10" s="8" t="s">
        <v>10305</v>
      </c>
      <c r="AS10" s="8" t="s">
        <v>10306</v>
      </c>
      <c r="AT10" s="8" t="s">
        <v>10307</v>
      </c>
      <c r="AU10" s="8" t="s">
        <v>10308</v>
      </c>
      <c r="AV10" s="8" t="s">
        <v>10309</v>
      </c>
      <c r="AW10" s="8" t="s">
        <v>10310</v>
      </c>
      <c r="AX10" s="8" t="s">
        <v>10311</v>
      </c>
      <c r="AY10" s="8" t="s">
        <v>10312</v>
      </c>
      <c r="AZ10" s="8" t="s">
        <v>10313</v>
      </c>
      <c r="BA10" s="8" t="s">
        <v>10314</v>
      </c>
      <c r="BB10" s="8" t="s">
        <v>10315</v>
      </c>
      <c r="BC10" s="8" t="s">
        <v>10316</v>
      </c>
      <c r="BD10" s="8" t="s">
        <v>10317</v>
      </c>
      <c r="BE10" s="8" t="s">
        <v>10318</v>
      </c>
      <c r="BF10" s="8" t="s">
        <v>10319</v>
      </c>
      <c r="BG10" s="8" t="s">
        <v>10320</v>
      </c>
      <c r="BH10" s="8" t="s">
        <v>10321</v>
      </c>
      <c r="BI10" s="8" t="s">
        <v>10322</v>
      </c>
      <c r="BJ10" s="8" t="s">
        <v>10323</v>
      </c>
      <c r="BK10" s="8" t="s">
        <v>10324</v>
      </c>
      <c r="BL10" s="8" t="s">
        <v>10325</v>
      </c>
      <c r="BM10" s="8" t="s">
        <v>10326</v>
      </c>
      <c r="BN10" s="8" t="s">
        <v>10327</v>
      </c>
      <c r="BO10" s="8" t="s">
        <v>10328</v>
      </c>
      <c r="BP10" s="8" t="s">
        <v>10329</v>
      </c>
      <c r="BQ10" s="8" t="s">
        <v>10330</v>
      </c>
      <c r="BR10" s="8" t="s">
        <v>10331</v>
      </c>
      <c r="BS10" s="8" t="s">
        <v>10332</v>
      </c>
      <c r="BT10" s="8" t="s">
        <v>10333</v>
      </c>
      <c r="BU10" s="8" t="s">
        <v>10334</v>
      </c>
      <c r="BV10" s="8" t="s">
        <v>10335</v>
      </c>
      <c r="BW10" s="8" t="s">
        <v>10336</v>
      </c>
      <c r="BX10" s="8" t="s">
        <v>10337</v>
      </c>
      <c r="BY10" s="8" t="s">
        <v>10338</v>
      </c>
      <c r="BZ10" s="8" t="s">
        <v>10339</v>
      </c>
      <c r="CA10" s="8" t="s">
        <v>10340</v>
      </c>
      <c r="CB10" s="8" t="s">
        <v>10341</v>
      </c>
      <c r="CC10" s="8" t="s">
        <v>10342</v>
      </c>
      <c r="CD10" s="8" t="s">
        <v>10343</v>
      </c>
      <c r="CE10" s="8" t="s">
        <v>10344</v>
      </c>
      <c r="CF10" s="8" t="s">
        <v>10345</v>
      </c>
      <c r="CG10" s="8" t="s">
        <v>10346</v>
      </c>
      <c r="CH10" s="8" t="s">
        <v>10347</v>
      </c>
      <c r="CI10" s="8" t="s">
        <v>10348</v>
      </c>
      <c r="CJ10" s="8" t="s">
        <v>10349</v>
      </c>
      <c r="CK10" s="8" t="s">
        <v>10350</v>
      </c>
      <c r="CL10" s="8" t="s">
        <v>10351</v>
      </c>
      <c r="CM10" s="8" t="s">
        <v>10352</v>
      </c>
      <c r="CN10" s="8" t="s">
        <v>10353</v>
      </c>
      <c r="CO10" s="8" t="s">
        <v>10354</v>
      </c>
      <c r="CP10" s="8" t="s">
        <v>10355</v>
      </c>
      <c r="CQ10" s="8" t="s">
        <v>10356</v>
      </c>
      <c r="CR10" s="8" t="s">
        <v>10357</v>
      </c>
      <c r="CS10" s="8" t="s">
        <v>10358</v>
      </c>
      <c r="CT10" s="8" t="s">
        <v>10359</v>
      </c>
      <c r="CU10" s="8" t="s">
        <v>10360</v>
      </c>
      <c r="CV10" s="8" t="s">
        <v>10361</v>
      </c>
      <c r="CW10" s="8" t="s">
        <v>10362</v>
      </c>
      <c r="CX10" s="8" t="s">
        <v>10363</v>
      </c>
      <c r="CY10" s="8" t="s">
        <v>10364</v>
      </c>
      <c r="CZ10" s="8" t="s">
        <v>10365</v>
      </c>
      <c r="DA10" s="8" t="s">
        <v>10366</v>
      </c>
      <c r="DB10" s="8" t="s">
        <v>10367</v>
      </c>
      <c r="DC10" s="8" t="s">
        <v>10368</v>
      </c>
      <c r="DD10" s="8" t="s">
        <v>10369</v>
      </c>
      <c r="DE10" s="8" t="s">
        <v>10370</v>
      </c>
      <c r="DF10" s="8" t="s">
        <v>10371</v>
      </c>
      <c r="DG10" s="8" t="s">
        <v>10372</v>
      </c>
      <c r="DH10" s="8" t="s">
        <v>10373</v>
      </c>
      <c r="DI10" s="8" t="s">
        <v>10374</v>
      </c>
      <c r="DJ10" s="8" t="s">
        <v>10375</v>
      </c>
      <c r="DK10" s="8" t="s">
        <v>10376</v>
      </c>
      <c r="DL10" s="8" t="s">
        <v>10377</v>
      </c>
      <c r="DM10" s="8" t="s">
        <v>10378</v>
      </c>
      <c r="DN10" s="8" t="s">
        <v>10379</v>
      </c>
      <c r="DO10" s="8" t="s">
        <v>10380</v>
      </c>
      <c r="DP10" s="8" t="s">
        <v>10381</v>
      </c>
      <c r="DQ10" s="8" t="s">
        <v>10382</v>
      </c>
      <c r="DR10" s="8" t="s">
        <v>10383</v>
      </c>
      <c r="DS10" s="8" t="s">
        <v>10384</v>
      </c>
      <c r="DT10" s="8" t="s">
        <v>10385</v>
      </c>
      <c r="DU10" s="8" t="s">
        <v>10386</v>
      </c>
      <c r="DV10" s="8" t="s">
        <v>10387</v>
      </c>
      <c r="DW10" s="8" t="s">
        <v>10388</v>
      </c>
      <c r="DX10" s="8" t="s">
        <v>10389</v>
      </c>
      <c r="DY10" s="8" t="s">
        <v>10390</v>
      </c>
      <c r="DZ10" s="8" t="s">
        <v>10391</v>
      </c>
      <c r="EA10" s="8" t="s">
        <v>10392</v>
      </c>
      <c r="EB10" s="8" t="s">
        <v>10393</v>
      </c>
      <c r="EC10" s="8" t="s">
        <v>10394</v>
      </c>
      <c r="ED10" s="8" t="s">
        <v>10395</v>
      </c>
      <c r="EE10" s="8" t="s">
        <v>10396</v>
      </c>
      <c r="EF10" s="8" t="s">
        <v>10397</v>
      </c>
      <c r="EG10" s="8" t="s">
        <v>10398</v>
      </c>
      <c r="EH10" s="8" t="s">
        <v>10399</v>
      </c>
      <c r="EI10" s="8" t="s">
        <v>10400</v>
      </c>
      <c r="EJ10" s="8" t="s">
        <v>10401</v>
      </c>
      <c r="EK10" s="8" t="s">
        <v>10402</v>
      </c>
      <c r="EL10" s="8" t="s">
        <v>10403</v>
      </c>
      <c r="EM10" s="8" t="s">
        <v>10404</v>
      </c>
      <c r="EN10" s="8" t="s">
        <v>10405</v>
      </c>
      <c r="EO10" s="8" t="s">
        <v>10406</v>
      </c>
      <c r="EP10" s="8" t="s">
        <v>10407</v>
      </c>
      <c r="EQ10" s="8" t="s">
        <v>10408</v>
      </c>
      <c r="ER10" s="8" t="s">
        <v>10409</v>
      </c>
      <c r="ES10" s="8" t="s">
        <v>10410</v>
      </c>
      <c r="ET10" s="8" t="s">
        <v>10411</v>
      </c>
      <c r="EU10" s="8" t="s">
        <v>10412</v>
      </c>
      <c r="EV10" s="8" t="s">
        <v>10413</v>
      </c>
      <c r="EW10" s="8" t="s">
        <v>10414</v>
      </c>
      <c r="EX10" s="8" t="s">
        <v>10415</v>
      </c>
      <c r="EY10" s="8" t="s">
        <v>10416</v>
      </c>
      <c r="EZ10" s="8" t="s">
        <v>10417</v>
      </c>
      <c r="FA10" s="8" t="s">
        <v>10418</v>
      </c>
      <c r="FB10" s="8" t="s">
        <v>10419</v>
      </c>
      <c r="FC10" s="8" t="s">
        <v>10420</v>
      </c>
      <c r="FD10" s="8" t="s">
        <v>10421</v>
      </c>
      <c r="FE10" s="8" t="s">
        <v>10422</v>
      </c>
      <c r="FF10" s="8" t="s">
        <v>10423</v>
      </c>
      <c r="FG10" s="8" t="s">
        <v>10424</v>
      </c>
      <c r="FH10" s="8" t="s">
        <v>10425</v>
      </c>
      <c r="FI10" s="8" t="s">
        <v>10426</v>
      </c>
      <c r="FJ10" s="8" t="s">
        <v>10427</v>
      </c>
      <c r="FK10" s="8" t="s">
        <v>10428</v>
      </c>
      <c r="FL10" s="8" t="s">
        <v>10429</v>
      </c>
      <c r="FM10" s="8" t="s">
        <v>10430</v>
      </c>
      <c r="FN10" s="8" t="s">
        <v>10431</v>
      </c>
      <c r="FO10" s="8" t="s">
        <v>10432</v>
      </c>
      <c r="FP10" s="8" t="s">
        <v>10433</v>
      </c>
      <c r="FQ10" s="8" t="s">
        <v>10434</v>
      </c>
      <c r="FR10" s="8" t="s">
        <v>10435</v>
      </c>
      <c r="FS10" s="8" t="s">
        <v>10436</v>
      </c>
      <c r="FT10" s="8" t="s">
        <v>10437</v>
      </c>
      <c r="FU10" s="8" t="s">
        <v>10438</v>
      </c>
      <c r="FV10" s="8" t="s">
        <v>10439</v>
      </c>
      <c r="FW10" s="8" t="s">
        <v>10440</v>
      </c>
      <c r="FX10" s="8" t="s">
        <v>10441</v>
      </c>
      <c r="FY10" s="8" t="s">
        <v>10442</v>
      </c>
      <c r="FZ10" s="8" t="s">
        <v>10443</v>
      </c>
      <c r="GA10" s="8" t="s">
        <v>10444</v>
      </c>
      <c r="GB10" s="8" t="s">
        <v>10445</v>
      </c>
      <c r="GC10" s="8" t="s">
        <v>10446</v>
      </c>
      <c r="GD10" s="8" t="s">
        <v>10447</v>
      </c>
      <c r="GE10" s="8" t="s">
        <v>10448</v>
      </c>
      <c r="GF10" s="8" t="s">
        <v>10449</v>
      </c>
      <c r="GG10" s="8" t="s">
        <v>10450</v>
      </c>
      <c r="GH10" s="8" t="s">
        <v>10451</v>
      </c>
      <c r="GI10" s="8" t="s">
        <v>10452</v>
      </c>
      <c r="GJ10" s="8" t="s">
        <v>10453</v>
      </c>
      <c r="GK10" s="8" t="s">
        <v>10454</v>
      </c>
      <c r="GL10" s="8" t="s">
        <v>10455</v>
      </c>
      <c r="GM10" s="8" t="s">
        <v>10456</v>
      </c>
      <c r="GN10" s="8" t="s">
        <v>10457</v>
      </c>
      <c r="GO10" s="8" t="s">
        <v>10458</v>
      </c>
      <c r="GP10" s="8" t="s">
        <v>10459</v>
      </c>
      <c r="GQ10" s="8" t="s">
        <v>10460</v>
      </c>
      <c r="GR10" s="8" t="s">
        <v>10461</v>
      </c>
      <c r="GS10" s="8" t="s">
        <v>10462</v>
      </c>
      <c r="GT10" s="8" t="s">
        <v>10463</v>
      </c>
      <c r="GU10" s="8" t="s">
        <v>10464</v>
      </c>
      <c r="GV10" s="8" t="s">
        <v>10465</v>
      </c>
      <c r="GW10" s="8" t="s">
        <v>10466</v>
      </c>
      <c r="GX10" s="8" t="s">
        <v>10467</v>
      </c>
      <c r="GY10" s="8" t="s">
        <v>10468</v>
      </c>
      <c r="GZ10" s="8" t="s">
        <v>10469</v>
      </c>
      <c r="HA10" s="8" t="s">
        <v>10470</v>
      </c>
      <c r="HB10" s="8" t="s">
        <v>10471</v>
      </c>
      <c r="HC10" s="8" t="s">
        <v>10472</v>
      </c>
      <c r="HD10" s="8" t="s">
        <v>10473</v>
      </c>
      <c r="HE10" s="8" t="s">
        <v>10474</v>
      </c>
      <c r="HF10" s="8" t="s">
        <v>10475</v>
      </c>
      <c r="HG10" s="8" t="s">
        <v>10476</v>
      </c>
      <c r="HH10" s="8" t="s">
        <v>10477</v>
      </c>
      <c r="HI10" s="8" t="s">
        <v>10478</v>
      </c>
      <c r="HJ10" s="8" t="s">
        <v>10479</v>
      </c>
      <c r="HK10" s="8" t="s">
        <v>10480</v>
      </c>
      <c r="HL10" s="8" t="s">
        <v>10481</v>
      </c>
      <c r="HM10" s="8" t="s">
        <v>10482</v>
      </c>
      <c r="HN10" s="8" t="s">
        <v>10483</v>
      </c>
      <c r="HO10" s="8" t="s">
        <v>10484</v>
      </c>
      <c r="HP10" s="8" t="s">
        <v>10485</v>
      </c>
      <c r="HQ10" s="8" t="s">
        <v>10486</v>
      </c>
      <c r="HR10" s="8" t="s">
        <v>10487</v>
      </c>
      <c r="HS10" s="8" t="s">
        <v>10488</v>
      </c>
      <c r="HT10" s="8" t="s">
        <v>10489</v>
      </c>
      <c r="HU10" s="8" t="s">
        <v>10490</v>
      </c>
      <c r="HV10" s="8" t="s">
        <v>10491</v>
      </c>
      <c r="HW10" s="8" t="s">
        <v>10492</v>
      </c>
      <c r="HX10" s="8" t="s">
        <v>10493</v>
      </c>
      <c r="HY10" s="8" t="s">
        <v>10494</v>
      </c>
      <c r="HZ10" s="8" t="s">
        <v>10495</v>
      </c>
      <c r="IA10" s="8" t="s">
        <v>10496</v>
      </c>
      <c r="IB10" s="8" t="s">
        <v>10497</v>
      </c>
      <c r="IC10" s="8" t="s">
        <v>10498</v>
      </c>
      <c r="ID10" s="8" t="s">
        <v>10499</v>
      </c>
      <c r="IE10" s="8" t="s">
        <v>10500</v>
      </c>
      <c r="IF10" s="8" t="s">
        <v>10501</v>
      </c>
      <c r="IG10" s="8" t="s">
        <v>10502</v>
      </c>
      <c r="IH10" s="8" t="s">
        <v>10503</v>
      </c>
      <c r="II10" s="8" t="s">
        <v>10504</v>
      </c>
      <c r="IJ10" s="8" t="s">
        <v>10505</v>
      </c>
      <c r="IK10" s="8" t="s">
        <v>10506</v>
      </c>
      <c r="IL10" s="8" t="s">
        <v>10507</v>
      </c>
      <c r="IM10" s="8" t="s">
        <v>10508</v>
      </c>
      <c r="IN10" s="8" t="s">
        <v>10509</v>
      </c>
      <c r="IO10" s="8" t="s">
        <v>10510</v>
      </c>
      <c r="IP10" s="8" t="s">
        <v>10511</v>
      </c>
      <c r="IQ10" s="8" t="s">
        <v>10512</v>
      </c>
    </row>
    <row r="11" spans="1:251">
      <c r="A11" s="10">
        <v>42036</v>
      </c>
      <c r="B11" s="9">
        <v>0</v>
      </c>
      <c r="C11" s="9">
        <v>15.112</v>
      </c>
      <c r="D11" s="9">
        <v>7</v>
      </c>
      <c r="E11" s="9">
        <v>22.645</v>
      </c>
      <c r="F11" s="9">
        <v>1.137</v>
      </c>
      <c r="G11" s="9">
        <v>0.26900000000000002</v>
      </c>
      <c r="H11" s="9">
        <v>0.86799999999999999</v>
      </c>
      <c r="I11" s="9">
        <v>0.253</v>
      </c>
      <c r="J11" s="9">
        <v>0.126</v>
      </c>
      <c r="K11" s="9">
        <v>0.127</v>
      </c>
      <c r="L11" s="9">
        <v>0.14299999999999999</v>
      </c>
      <c r="M11" s="9">
        <v>6.5000000000000002E-2</v>
      </c>
      <c r="N11" s="9">
        <v>7.8E-2</v>
      </c>
      <c r="O11" s="9">
        <v>0.14099999999999999</v>
      </c>
      <c r="P11" s="9">
        <v>0</v>
      </c>
      <c r="Q11" s="9">
        <v>0.14099999999999999</v>
      </c>
      <c r="R11" s="9">
        <v>0.59899999999999998</v>
      </c>
      <c r="S11" s="9">
        <v>7.6999999999999999E-2</v>
      </c>
      <c r="T11" s="9">
        <v>0.52200000000000002</v>
      </c>
      <c r="U11" s="9">
        <v>51.829000000000001</v>
      </c>
      <c r="V11" s="9">
        <v>3.2290000000000001</v>
      </c>
      <c r="W11" s="9">
        <v>52</v>
      </c>
      <c r="X11" s="9">
        <v>1.1659999999999999</v>
      </c>
      <c r="Y11" s="9">
        <v>0.59799999999999998</v>
      </c>
      <c r="Z11" s="9">
        <v>0.56799999999999995</v>
      </c>
      <c r="AA11" s="9">
        <v>8.1000000000000003E-2</v>
      </c>
      <c r="AB11" s="9">
        <v>0</v>
      </c>
      <c r="AC11" s="9">
        <v>8.1000000000000003E-2</v>
      </c>
      <c r="AD11" s="9">
        <v>0.56699999999999995</v>
      </c>
      <c r="AE11" s="9">
        <v>0.31900000000000001</v>
      </c>
      <c r="AF11" s="9">
        <v>0.248</v>
      </c>
      <c r="AG11" s="9">
        <v>0.122</v>
      </c>
      <c r="AH11" s="9">
        <v>5.5E-2</v>
      </c>
      <c r="AI11" s="9">
        <v>6.7000000000000004E-2</v>
      </c>
      <c r="AJ11" s="9">
        <v>0.39600000000000002</v>
      </c>
      <c r="AK11" s="9">
        <v>0.224</v>
      </c>
      <c r="AL11" s="9">
        <v>0.17199999999999999</v>
      </c>
      <c r="AM11" s="9">
        <v>12</v>
      </c>
      <c r="AN11" s="9">
        <v>12.417</v>
      </c>
      <c r="AO11" s="9">
        <v>11.057</v>
      </c>
      <c r="AP11" s="9">
        <v>0.79100000000000004</v>
      </c>
      <c r="AQ11" s="9">
        <v>0.39200000000000002</v>
      </c>
      <c r="AR11" s="9">
        <v>0.39800000000000002</v>
      </c>
      <c r="AS11" s="9">
        <v>8.1000000000000003E-2</v>
      </c>
      <c r="AT11" s="9">
        <v>0</v>
      </c>
      <c r="AU11" s="9">
        <v>8.1000000000000003E-2</v>
      </c>
      <c r="AV11" s="9">
        <v>0.316</v>
      </c>
      <c r="AW11" s="9">
        <v>0.16800000000000001</v>
      </c>
      <c r="AX11" s="9">
        <v>0.14799999999999999</v>
      </c>
      <c r="AY11" s="9">
        <v>6.7000000000000004E-2</v>
      </c>
      <c r="AZ11" s="9">
        <v>0</v>
      </c>
      <c r="BA11" s="9">
        <v>6.7000000000000004E-2</v>
      </c>
      <c r="BB11" s="9">
        <v>0.32700000000000001</v>
      </c>
      <c r="BC11" s="9">
        <v>0.224</v>
      </c>
      <c r="BD11" s="9">
        <v>0.10299999999999999</v>
      </c>
      <c r="BE11" s="9">
        <v>33.606999999999999</v>
      </c>
      <c r="BF11" s="9">
        <v>42.296999999999997</v>
      </c>
      <c r="BG11" s="9">
        <v>14.034000000000001</v>
      </c>
      <c r="BH11" s="9">
        <v>0.375</v>
      </c>
      <c r="BI11" s="9">
        <v>0.20599999999999999</v>
      </c>
      <c r="BJ11" s="9">
        <v>0.17</v>
      </c>
      <c r="BK11" s="9">
        <v>0</v>
      </c>
      <c r="BL11" s="9">
        <v>0</v>
      </c>
      <c r="BM11" s="9">
        <v>0</v>
      </c>
      <c r="BN11" s="9">
        <v>0.251</v>
      </c>
      <c r="BO11" s="9">
        <v>0.151</v>
      </c>
      <c r="BP11" s="9">
        <v>0.1</v>
      </c>
      <c r="BQ11" s="9">
        <v>5.5E-2</v>
      </c>
      <c r="BR11" s="9">
        <v>5.5E-2</v>
      </c>
      <c r="BS11" s="9">
        <v>0</v>
      </c>
      <c r="BT11" s="9">
        <v>6.9000000000000006E-2</v>
      </c>
      <c r="BU11" s="9">
        <v>0</v>
      </c>
      <c r="BV11" s="9">
        <v>6.9000000000000006E-2</v>
      </c>
      <c r="BW11" s="9">
        <v>8.2379999999999995</v>
      </c>
      <c r="BX11" s="9">
        <v>9.1750000000000007</v>
      </c>
      <c r="BY11" s="9">
        <v>23.646000000000001</v>
      </c>
      <c r="BZ11" s="9">
        <v>6.3E-2</v>
      </c>
      <c r="CA11" s="9">
        <v>0</v>
      </c>
      <c r="CB11" s="9">
        <v>6.3E-2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6.3E-2</v>
      </c>
      <c r="CM11" s="9">
        <v>0</v>
      </c>
      <c r="CN11" s="9">
        <v>6.3E-2</v>
      </c>
      <c r="CO11" s="9">
        <v>0</v>
      </c>
      <c r="CP11" s="9">
        <v>0</v>
      </c>
      <c r="CQ11" s="9">
        <v>0</v>
      </c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>
        <v>0</v>
      </c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>
        <v>0</v>
      </c>
      <c r="EH11" s="9"/>
      <c r="EI11" s="9"/>
      <c r="EJ11" s="9"/>
      <c r="EK11" s="9"/>
      <c r="EL11" s="9">
        <v>0</v>
      </c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>
        <v>0</v>
      </c>
      <c r="EY11" s="9"/>
      <c r="EZ11" s="9"/>
      <c r="FA11" s="9"/>
      <c r="FB11" s="9"/>
      <c r="FC11" s="9"/>
      <c r="FD11" s="9">
        <v>0</v>
      </c>
      <c r="FE11" s="9"/>
      <c r="FF11" s="9"/>
      <c r="FG11" s="9">
        <v>0</v>
      </c>
      <c r="FH11" s="9"/>
      <c r="FI11" s="9"/>
      <c r="FJ11" s="9"/>
      <c r="FK11" s="9"/>
      <c r="FL11" s="9"/>
      <c r="FM11" s="9">
        <v>0</v>
      </c>
      <c r="FN11" s="9"/>
      <c r="FO11" s="9"/>
      <c r="FP11" s="9">
        <v>0</v>
      </c>
      <c r="FQ11" s="9"/>
      <c r="FR11" s="9"/>
      <c r="FS11" s="9">
        <v>0</v>
      </c>
      <c r="FT11" s="9"/>
      <c r="FU11" s="9">
        <v>0</v>
      </c>
      <c r="FV11" s="9">
        <v>0</v>
      </c>
      <c r="FW11" s="9">
        <v>0</v>
      </c>
      <c r="FX11" s="9"/>
      <c r="FY11" s="9">
        <v>0</v>
      </c>
      <c r="FZ11" s="9"/>
      <c r="GA11" s="9"/>
      <c r="GB11" s="9">
        <v>0</v>
      </c>
      <c r="GC11" s="9"/>
      <c r="GD11" s="9"/>
      <c r="GE11" s="9"/>
      <c r="GF11" s="9"/>
      <c r="GG11" s="9"/>
      <c r="GH11" s="9">
        <v>0</v>
      </c>
      <c r="GI11" s="9"/>
      <c r="GJ11" s="9"/>
      <c r="GK11" s="9"/>
      <c r="GL11" s="9"/>
      <c r="GM11" s="9"/>
      <c r="GN11" s="9"/>
      <c r="GO11" s="9"/>
      <c r="GP11" s="9">
        <v>0</v>
      </c>
      <c r="GQ11" s="9">
        <v>0</v>
      </c>
      <c r="GR11" s="9">
        <v>0</v>
      </c>
      <c r="GS11" s="9"/>
      <c r="GT11" s="9"/>
      <c r="GU11" s="9"/>
      <c r="GV11" s="9"/>
      <c r="GW11" s="9"/>
      <c r="GX11" s="9"/>
      <c r="GY11" s="9"/>
      <c r="GZ11" s="9"/>
      <c r="HA11" s="9">
        <v>0</v>
      </c>
      <c r="HB11" s="9"/>
      <c r="HC11" s="9"/>
      <c r="HD11" s="9"/>
      <c r="HE11" s="9">
        <v>0</v>
      </c>
      <c r="HF11" s="9">
        <v>0</v>
      </c>
      <c r="HG11" s="9">
        <v>0</v>
      </c>
      <c r="HH11" s="9"/>
      <c r="HI11" s="9"/>
      <c r="HJ11" s="9"/>
      <c r="HK11" s="9"/>
      <c r="HL11" s="9"/>
      <c r="HM11" s="9"/>
      <c r="HN11" s="9"/>
      <c r="HO11" s="9"/>
      <c r="HP11" s="9">
        <v>0</v>
      </c>
      <c r="HQ11" s="9">
        <v>0</v>
      </c>
      <c r="HR11" s="9">
        <v>0</v>
      </c>
      <c r="HS11" s="9">
        <v>0</v>
      </c>
      <c r="HT11" s="9"/>
      <c r="HU11" s="9"/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/>
      <c r="ID11" s="9"/>
      <c r="IE11" s="9">
        <v>0</v>
      </c>
      <c r="IF11" s="9"/>
      <c r="IG11" s="9"/>
      <c r="IH11" s="9"/>
      <c r="II11" s="9"/>
      <c r="IJ11" s="9"/>
      <c r="IK11" s="9">
        <v>0</v>
      </c>
      <c r="IL11" s="9"/>
      <c r="IM11" s="9"/>
      <c r="IN11" s="9">
        <v>0</v>
      </c>
      <c r="IO11" s="9"/>
      <c r="IP11" s="9"/>
      <c r="IQ11" s="9">
        <v>0</v>
      </c>
    </row>
    <row r="12" spans="1:251">
      <c r="A12" s="10">
        <v>42401</v>
      </c>
      <c r="B12" s="9">
        <v>9.0999999999999998E-2</v>
      </c>
      <c r="C12" s="9">
        <v>8</v>
      </c>
      <c r="D12" s="9">
        <v>30</v>
      </c>
      <c r="E12" s="9">
        <v>8</v>
      </c>
      <c r="F12" s="9">
        <v>0.89200000000000002</v>
      </c>
      <c r="G12" s="9">
        <v>0.55700000000000005</v>
      </c>
      <c r="H12" s="9">
        <v>0.33500000000000002</v>
      </c>
      <c r="I12" s="9">
        <v>0.374</v>
      </c>
      <c r="J12" s="9">
        <v>0.29799999999999999</v>
      </c>
      <c r="K12" s="9">
        <v>7.5999999999999998E-2</v>
      </c>
      <c r="L12" s="9">
        <v>0</v>
      </c>
      <c r="M12" s="9">
        <v>0</v>
      </c>
      <c r="N12" s="9">
        <v>0</v>
      </c>
      <c r="O12" s="9">
        <v>0.33500000000000002</v>
      </c>
      <c r="P12" s="9">
        <v>0.14299999999999999</v>
      </c>
      <c r="Q12" s="9">
        <v>0.192</v>
      </c>
      <c r="R12" s="9">
        <v>0.183</v>
      </c>
      <c r="S12" s="9">
        <v>0.11600000000000001</v>
      </c>
      <c r="T12" s="9">
        <v>6.7000000000000004E-2</v>
      </c>
      <c r="U12" s="9">
        <v>14.547000000000001</v>
      </c>
      <c r="V12" s="9">
        <v>8.3249999999999993</v>
      </c>
      <c r="W12" s="9">
        <v>23.45</v>
      </c>
      <c r="X12" s="9">
        <v>1.7190000000000001</v>
      </c>
      <c r="Y12" s="9">
        <v>0.47099999999999997</v>
      </c>
      <c r="Z12" s="9">
        <v>1.2490000000000001</v>
      </c>
      <c r="AA12" s="9">
        <v>0.17199999999999999</v>
      </c>
      <c r="AB12" s="9">
        <v>0</v>
      </c>
      <c r="AC12" s="9">
        <v>0.17199999999999999</v>
      </c>
      <c r="AD12" s="9">
        <v>0.114</v>
      </c>
      <c r="AE12" s="9">
        <v>0</v>
      </c>
      <c r="AF12" s="9">
        <v>0.114</v>
      </c>
      <c r="AG12" s="9">
        <v>0.69499999999999995</v>
      </c>
      <c r="AH12" s="9">
        <v>0.25600000000000001</v>
      </c>
      <c r="AI12" s="9">
        <v>0.439</v>
      </c>
      <c r="AJ12" s="9">
        <v>0.73799999999999999</v>
      </c>
      <c r="AK12" s="9">
        <v>0.215</v>
      </c>
      <c r="AL12" s="9">
        <v>0.52300000000000002</v>
      </c>
      <c r="AM12" s="9">
        <v>50</v>
      </c>
      <c r="AN12" s="9">
        <v>81.914000000000001</v>
      </c>
      <c r="AO12" s="9">
        <v>45.395000000000003</v>
      </c>
      <c r="AP12" s="9">
        <v>0.69099999999999995</v>
      </c>
      <c r="AQ12" s="9">
        <v>0.192</v>
      </c>
      <c r="AR12" s="9">
        <v>0.499</v>
      </c>
      <c r="AS12" s="9">
        <v>0.106</v>
      </c>
      <c r="AT12" s="9">
        <v>0</v>
      </c>
      <c r="AU12" s="9">
        <v>0.106</v>
      </c>
      <c r="AV12" s="9">
        <v>0.114</v>
      </c>
      <c r="AW12" s="9">
        <v>0</v>
      </c>
      <c r="AX12" s="9">
        <v>0.114</v>
      </c>
      <c r="AY12" s="9">
        <v>0.192</v>
      </c>
      <c r="AZ12" s="9">
        <v>0.192</v>
      </c>
      <c r="BA12" s="9">
        <v>0</v>
      </c>
      <c r="BB12" s="9">
        <v>0.27900000000000003</v>
      </c>
      <c r="BC12" s="9">
        <v>0</v>
      </c>
      <c r="BD12" s="9">
        <v>0.27900000000000003</v>
      </c>
      <c r="BE12" s="9">
        <v>25.911000000000001</v>
      </c>
      <c r="BF12" s="9">
        <v>21.963000000000001</v>
      </c>
      <c r="BG12" s="9">
        <v>50.918999999999997</v>
      </c>
      <c r="BH12" s="9">
        <v>1.028</v>
      </c>
      <c r="BI12" s="9">
        <v>0.27900000000000003</v>
      </c>
      <c r="BJ12" s="9">
        <v>0.749</v>
      </c>
      <c r="BK12" s="9">
        <v>6.6000000000000003E-2</v>
      </c>
      <c r="BL12" s="9">
        <v>0</v>
      </c>
      <c r="BM12" s="9">
        <v>6.6000000000000003E-2</v>
      </c>
      <c r="BN12" s="9">
        <v>0</v>
      </c>
      <c r="BO12" s="9">
        <v>0</v>
      </c>
      <c r="BP12" s="9">
        <v>0</v>
      </c>
      <c r="BQ12" s="9">
        <v>0.503</v>
      </c>
      <c r="BR12" s="9">
        <v>6.4000000000000001E-2</v>
      </c>
      <c r="BS12" s="9">
        <v>0.439</v>
      </c>
      <c r="BT12" s="9">
        <v>0.45900000000000002</v>
      </c>
      <c r="BU12" s="9">
        <v>0.215</v>
      </c>
      <c r="BV12" s="9">
        <v>0.24399999999999999</v>
      </c>
      <c r="BW12" s="9">
        <v>51.341000000000001</v>
      </c>
      <c r="BX12" s="9">
        <v>318.10700000000003</v>
      </c>
      <c r="BY12" s="9">
        <v>42.368000000000002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>
        <v>0</v>
      </c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>
        <v>0</v>
      </c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>
        <v>0</v>
      </c>
      <c r="FA12" s="9">
        <v>0</v>
      </c>
      <c r="FB12" s="9">
        <v>0</v>
      </c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>
        <v>0</v>
      </c>
      <c r="FQ12" s="9"/>
      <c r="FR12" s="9">
        <v>0</v>
      </c>
      <c r="FS12" s="9">
        <v>0</v>
      </c>
      <c r="FT12" s="9">
        <v>0</v>
      </c>
      <c r="FU12" s="9"/>
      <c r="FV12" s="9"/>
      <c r="FW12" s="9">
        <v>0</v>
      </c>
      <c r="FX12" s="9">
        <v>0</v>
      </c>
      <c r="FY12" s="9">
        <v>0</v>
      </c>
      <c r="FZ12" s="9">
        <v>0</v>
      </c>
      <c r="GA12" s="9"/>
      <c r="GB12" s="9"/>
      <c r="GC12" s="9"/>
      <c r="GD12" s="9"/>
      <c r="GE12" s="9">
        <v>0</v>
      </c>
      <c r="GF12" s="9"/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/>
      <c r="GN12" s="9">
        <v>0</v>
      </c>
      <c r="GO12" s="9"/>
      <c r="GP12" s="9"/>
      <c r="GQ12" s="9">
        <v>0</v>
      </c>
      <c r="GR12" s="9"/>
      <c r="GS12" s="9"/>
      <c r="GT12" s="9">
        <v>0</v>
      </c>
      <c r="GU12" s="9"/>
      <c r="GV12" s="9"/>
      <c r="GW12" s="9"/>
      <c r="GX12" s="9"/>
      <c r="GY12" s="9">
        <v>0</v>
      </c>
      <c r="GZ12" s="9">
        <v>0</v>
      </c>
      <c r="HA12" s="9">
        <v>0</v>
      </c>
      <c r="HB12" s="9"/>
      <c r="HC12" s="9"/>
      <c r="HD12" s="9"/>
      <c r="HE12" s="9"/>
      <c r="HF12" s="9"/>
      <c r="HG12" s="9">
        <v>0</v>
      </c>
      <c r="HH12" s="9"/>
      <c r="HI12" s="9">
        <v>0</v>
      </c>
      <c r="HJ12" s="9"/>
      <c r="HK12" s="9"/>
      <c r="HL12" s="9"/>
      <c r="HM12" s="9"/>
      <c r="HN12" s="9"/>
      <c r="HO12" s="9"/>
      <c r="HP12" s="9"/>
      <c r="HQ12" s="9"/>
      <c r="HR12" s="9"/>
      <c r="HS12" s="9">
        <v>0</v>
      </c>
      <c r="HT12" s="9"/>
      <c r="HU12" s="9">
        <v>0</v>
      </c>
      <c r="HV12" s="9"/>
      <c r="HW12" s="9"/>
      <c r="HX12" s="9">
        <v>0</v>
      </c>
      <c r="HY12" s="9"/>
      <c r="HZ12" s="9">
        <v>0</v>
      </c>
      <c r="IA12" s="9">
        <v>0</v>
      </c>
      <c r="IB12" s="9">
        <v>0</v>
      </c>
      <c r="IC12" s="9"/>
      <c r="ID12" s="9"/>
      <c r="IE12" s="9"/>
      <c r="IF12" s="9"/>
      <c r="IG12" s="9"/>
      <c r="IH12" s="9"/>
      <c r="II12" s="9"/>
      <c r="IJ12" s="9">
        <v>0</v>
      </c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0.104</v>
      </c>
      <c r="C13" s="9">
        <v>32.805</v>
      </c>
      <c r="D13" s="9">
        <v>42.331000000000003</v>
      </c>
      <c r="E13" s="9">
        <v>26.835000000000001</v>
      </c>
      <c r="F13" s="9">
        <v>0.80300000000000005</v>
      </c>
      <c r="G13" s="9">
        <v>0.113</v>
      </c>
      <c r="H13" s="9">
        <v>0.69</v>
      </c>
      <c r="I13" s="9">
        <v>0.1</v>
      </c>
      <c r="J13" s="9">
        <v>0</v>
      </c>
      <c r="K13" s="9">
        <v>0.1</v>
      </c>
      <c r="L13" s="9">
        <v>0</v>
      </c>
      <c r="M13" s="9">
        <v>0</v>
      </c>
      <c r="N13" s="9">
        <v>0</v>
      </c>
      <c r="O13" s="9">
        <v>0.26900000000000002</v>
      </c>
      <c r="P13" s="9">
        <v>0</v>
      </c>
      <c r="Q13" s="9">
        <v>0.26900000000000002</v>
      </c>
      <c r="R13" s="9">
        <v>0.433</v>
      </c>
      <c r="S13" s="9">
        <v>0.113</v>
      </c>
      <c r="T13" s="9">
        <v>0.32</v>
      </c>
      <c r="U13" s="9">
        <v>51.625999999999998</v>
      </c>
      <c r="V13" s="9">
        <v>0</v>
      </c>
      <c r="W13" s="9">
        <v>50.689</v>
      </c>
      <c r="X13" s="9">
        <v>0.82799999999999996</v>
      </c>
      <c r="Y13" s="9">
        <v>0.39300000000000002</v>
      </c>
      <c r="Z13" s="9">
        <v>0.434</v>
      </c>
      <c r="AA13" s="9">
        <v>8.4000000000000005E-2</v>
      </c>
      <c r="AB13" s="9">
        <v>0</v>
      </c>
      <c r="AC13" s="9">
        <v>8.4000000000000005E-2</v>
      </c>
      <c r="AD13" s="9">
        <v>0</v>
      </c>
      <c r="AE13" s="9">
        <v>0</v>
      </c>
      <c r="AF13" s="9">
        <v>0</v>
      </c>
      <c r="AG13" s="9">
        <v>0.54200000000000004</v>
      </c>
      <c r="AH13" s="9">
        <v>0.29599999999999999</v>
      </c>
      <c r="AI13" s="9">
        <v>0.246</v>
      </c>
      <c r="AJ13" s="9">
        <v>0.20100000000000001</v>
      </c>
      <c r="AK13" s="9">
        <v>9.7000000000000003E-2</v>
      </c>
      <c r="AL13" s="9">
        <v>0.104</v>
      </c>
      <c r="AM13" s="9">
        <v>26.077999999999999</v>
      </c>
      <c r="AN13" s="9">
        <v>31.192</v>
      </c>
      <c r="AO13" s="9">
        <v>22.792999999999999</v>
      </c>
      <c r="AP13" s="9">
        <v>0.60399999999999998</v>
      </c>
      <c r="AQ13" s="9">
        <v>0.247</v>
      </c>
      <c r="AR13" s="9">
        <v>0.35699999999999998</v>
      </c>
      <c r="AS13" s="9">
        <v>8.4000000000000005E-2</v>
      </c>
      <c r="AT13" s="9">
        <v>0</v>
      </c>
      <c r="AU13" s="9">
        <v>8.4000000000000005E-2</v>
      </c>
      <c r="AV13" s="9">
        <v>0</v>
      </c>
      <c r="AW13" s="9">
        <v>0</v>
      </c>
      <c r="AX13" s="9">
        <v>0</v>
      </c>
      <c r="AY13" s="9">
        <v>0.31900000000000001</v>
      </c>
      <c r="AZ13" s="9">
        <v>0.15</v>
      </c>
      <c r="BA13" s="9">
        <v>0.16900000000000001</v>
      </c>
      <c r="BB13" s="9">
        <v>0.20100000000000001</v>
      </c>
      <c r="BC13" s="9">
        <v>9.7000000000000003E-2</v>
      </c>
      <c r="BD13" s="9">
        <v>0.104</v>
      </c>
      <c r="BE13" s="9">
        <v>21.462</v>
      </c>
      <c r="BF13" s="9">
        <v>27.024999999999999</v>
      </c>
      <c r="BG13" s="9">
        <v>18.303999999999998</v>
      </c>
      <c r="BH13" s="9">
        <v>0.224</v>
      </c>
      <c r="BI13" s="9">
        <v>0.14599999999999999</v>
      </c>
      <c r="BJ13" s="9">
        <v>7.8E-2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0.224</v>
      </c>
      <c r="BR13" s="9">
        <v>0.14599999999999999</v>
      </c>
      <c r="BS13" s="9">
        <v>7.8E-2</v>
      </c>
      <c r="BT13" s="9">
        <v>0</v>
      </c>
      <c r="BU13" s="9">
        <v>0</v>
      </c>
      <c r="BV13" s="9">
        <v>0</v>
      </c>
      <c r="BW13" s="9">
        <v>44.375999999999998</v>
      </c>
      <c r="BX13" s="9">
        <v>38.380000000000003</v>
      </c>
      <c r="BY13" s="9">
        <v>0</v>
      </c>
      <c r="BZ13" s="9">
        <v>5.1999999999999998E-2</v>
      </c>
      <c r="CA13" s="9">
        <v>0</v>
      </c>
      <c r="CB13" s="9">
        <v>5.1999999999999998E-2</v>
      </c>
      <c r="CC13" s="9">
        <v>5.1999999999999998E-2</v>
      </c>
      <c r="CD13" s="9">
        <v>0</v>
      </c>
      <c r="CE13" s="9">
        <v>5.1999999999999998E-2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>
        <v>0</v>
      </c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>
        <v>0</v>
      </c>
      <c r="EG13" s="9"/>
      <c r="EH13" s="9">
        <v>0</v>
      </c>
      <c r="EI13" s="9">
        <v>0</v>
      </c>
      <c r="EJ13" s="9">
        <v>0</v>
      </c>
      <c r="EK13" s="9"/>
      <c r="EL13" s="9">
        <v>0</v>
      </c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>
        <v>0</v>
      </c>
      <c r="EZ13" s="9"/>
      <c r="FA13" s="9">
        <v>0</v>
      </c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>
        <v>0</v>
      </c>
      <c r="FN13" s="9"/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/>
      <c r="FV13" s="9">
        <v>0</v>
      </c>
      <c r="FW13" s="9"/>
      <c r="FX13" s="9"/>
      <c r="FY13" s="9">
        <v>0</v>
      </c>
      <c r="FZ13" s="9"/>
      <c r="GA13" s="9"/>
      <c r="GB13" s="9">
        <v>0</v>
      </c>
      <c r="GC13" s="9"/>
      <c r="GD13" s="9"/>
      <c r="GE13" s="9"/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/>
      <c r="GN13" s="9"/>
      <c r="GO13" s="9">
        <v>0</v>
      </c>
      <c r="GP13" s="9">
        <v>0</v>
      </c>
      <c r="GQ13" s="9">
        <v>0</v>
      </c>
      <c r="GR13" s="9">
        <v>0</v>
      </c>
      <c r="GS13" s="9"/>
      <c r="GT13" s="9"/>
      <c r="GU13" s="9">
        <v>0</v>
      </c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>
        <v>0</v>
      </c>
      <c r="HR13" s="9">
        <v>0</v>
      </c>
      <c r="HS13" s="9">
        <v>0</v>
      </c>
      <c r="HT13" s="9"/>
      <c r="HU13" s="9"/>
      <c r="HV13" s="9"/>
      <c r="HW13" s="9"/>
      <c r="HX13" s="9">
        <v>0</v>
      </c>
      <c r="HY13" s="9"/>
      <c r="HZ13" s="9">
        <v>0</v>
      </c>
      <c r="IA13" s="9">
        <v>0</v>
      </c>
      <c r="IB13" s="9">
        <v>0</v>
      </c>
      <c r="IC13" s="9"/>
      <c r="ID13" s="9"/>
      <c r="IE13" s="9"/>
      <c r="IF13" s="9"/>
      <c r="IG13" s="9"/>
      <c r="IH13" s="9"/>
      <c r="II13" s="9"/>
      <c r="IJ13" s="9">
        <v>0</v>
      </c>
      <c r="IK13" s="9"/>
      <c r="IL13" s="9">
        <v>0</v>
      </c>
      <c r="IM13" s="9">
        <v>0</v>
      </c>
      <c r="IN13" s="9">
        <v>0</v>
      </c>
      <c r="IO13" s="9"/>
      <c r="IP13" s="9"/>
      <c r="IQ13" s="9">
        <v>0</v>
      </c>
    </row>
    <row r="14" spans="1:251">
      <c r="A14" s="10">
        <v>43132</v>
      </c>
      <c r="B14" s="9">
        <v>0.2</v>
      </c>
      <c r="C14" s="9">
        <v>18.706</v>
      </c>
      <c r="D14" s="9">
        <v>28.488</v>
      </c>
      <c r="E14" s="9">
        <v>14.955</v>
      </c>
      <c r="F14" s="9">
        <v>1.069</v>
      </c>
      <c r="G14" s="9">
        <v>0.35099999999999998</v>
      </c>
      <c r="H14" s="9">
        <v>0.71799999999999997</v>
      </c>
      <c r="I14" s="9">
        <v>0.246</v>
      </c>
      <c r="J14" s="9">
        <v>0.17599999999999999</v>
      </c>
      <c r="K14" s="9">
        <v>7.0000000000000007E-2</v>
      </c>
      <c r="L14" s="9">
        <v>0.29799999999999999</v>
      </c>
      <c r="M14" s="9">
        <v>8.6999999999999994E-2</v>
      </c>
      <c r="N14" s="9">
        <v>0.21099999999999999</v>
      </c>
      <c r="O14" s="9">
        <v>0.314</v>
      </c>
      <c r="P14" s="9">
        <v>8.7999999999999995E-2</v>
      </c>
      <c r="Q14" s="9">
        <v>0.22600000000000001</v>
      </c>
      <c r="R14" s="9">
        <v>0.21099999999999999</v>
      </c>
      <c r="S14" s="9">
        <v>0</v>
      </c>
      <c r="T14" s="9">
        <v>0.21099999999999999</v>
      </c>
      <c r="U14" s="9">
        <v>16.507999999999999</v>
      </c>
      <c r="V14" s="9">
        <v>4.5190000000000001</v>
      </c>
      <c r="W14" s="9">
        <v>29.672999999999998</v>
      </c>
      <c r="X14" s="9">
        <v>1.294</v>
      </c>
      <c r="Y14" s="9">
        <v>0.69899999999999995</v>
      </c>
      <c r="Z14" s="9">
        <v>0.59599999999999997</v>
      </c>
      <c r="AA14" s="9">
        <v>8.1000000000000003E-2</v>
      </c>
      <c r="AB14" s="9">
        <v>8.1000000000000003E-2</v>
      </c>
      <c r="AC14" s="9">
        <v>0</v>
      </c>
      <c r="AD14" s="9">
        <v>0.185</v>
      </c>
      <c r="AE14" s="9">
        <v>0</v>
      </c>
      <c r="AF14" s="9">
        <v>0.185</v>
      </c>
      <c r="AG14" s="9">
        <v>0.55400000000000005</v>
      </c>
      <c r="AH14" s="9">
        <v>0.37</v>
      </c>
      <c r="AI14" s="9">
        <v>0.184</v>
      </c>
      <c r="AJ14" s="9">
        <v>0.47399999999999998</v>
      </c>
      <c r="AK14" s="9">
        <v>0.248</v>
      </c>
      <c r="AL14" s="9">
        <v>0.22600000000000001</v>
      </c>
      <c r="AM14" s="9">
        <v>43.472999999999999</v>
      </c>
      <c r="AN14" s="9">
        <v>45.366</v>
      </c>
      <c r="AO14" s="9">
        <v>44.951000000000001</v>
      </c>
      <c r="AP14" s="9">
        <v>0.86699999999999999</v>
      </c>
      <c r="AQ14" s="9">
        <v>0.41499999999999998</v>
      </c>
      <c r="AR14" s="9">
        <v>0.45200000000000001</v>
      </c>
      <c r="AS14" s="9">
        <v>0</v>
      </c>
      <c r="AT14" s="9">
        <v>0</v>
      </c>
      <c r="AU14" s="9">
        <v>0</v>
      </c>
      <c r="AV14" s="9">
        <v>0.185</v>
      </c>
      <c r="AW14" s="9">
        <v>0</v>
      </c>
      <c r="AX14" s="9">
        <v>0.185</v>
      </c>
      <c r="AY14" s="9">
        <v>0.35099999999999998</v>
      </c>
      <c r="AZ14" s="9">
        <v>0.16700000000000001</v>
      </c>
      <c r="BA14" s="9">
        <v>0.184</v>
      </c>
      <c r="BB14" s="9">
        <v>0.33</v>
      </c>
      <c r="BC14" s="9">
        <v>0.248</v>
      </c>
      <c r="BD14" s="9">
        <v>8.2000000000000003E-2</v>
      </c>
      <c r="BE14" s="9">
        <v>49.63</v>
      </c>
      <c r="BF14" s="9">
        <v>51.817</v>
      </c>
      <c r="BG14" s="9">
        <v>18.427</v>
      </c>
      <c r="BH14" s="9">
        <v>0.42799999999999999</v>
      </c>
      <c r="BI14" s="9">
        <v>0.28399999999999997</v>
      </c>
      <c r="BJ14" s="9">
        <v>0.14399999999999999</v>
      </c>
      <c r="BK14" s="9">
        <v>8.1000000000000003E-2</v>
      </c>
      <c r="BL14" s="9">
        <v>8.1000000000000003E-2</v>
      </c>
      <c r="BM14" s="9">
        <v>0</v>
      </c>
      <c r="BN14" s="9">
        <v>0</v>
      </c>
      <c r="BO14" s="9">
        <v>0</v>
      </c>
      <c r="BP14" s="9">
        <v>0</v>
      </c>
      <c r="BQ14" s="9">
        <v>0.20200000000000001</v>
      </c>
      <c r="BR14" s="9">
        <v>0.20200000000000001</v>
      </c>
      <c r="BS14" s="9">
        <v>0</v>
      </c>
      <c r="BT14" s="9">
        <v>0.14399999999999999</v>
      </c>
      <c r="BU14" s="9">
        <v>0</v>
      </c>
      <c r="BV14" s="9">
        <v>0.14399999999999999</v>
      </c>
      <c r="BW14" s="9">
        <v>17</v>
      </c>
      <c r="BX14" s="9">
        <v>14.590999999999999</v>
      </c>
      <c r="BY14" s="9">
        <v>237.66399999999999</v>
      </c>
      <c r="BZ14" s="9">
        <v>0.186</v>
      </c>
      <c r="CA14" s="9">
        <v>0.186</v>
      </c>
      <c r="CB14" s="9">
        <v>0</v>
      </c>
      <c r="CC14" s="9">
        <v>0</v>
      </c>
      <c r="CD14" s="9">
        <v>0</v>
      </c>
      <c r="CE14" s="9">
        <v>0</v>
      </c>
      <c r="CF14" s="9">
        <v>7.1999999999999995E-2</v>
      </c>
      <c r="CG14" s="9">
        <v>7.1999999999999995E-2</v>
      </c>
      <c r="CH14" s="9">
        <v>0</v>
      </c>
      <c r="CI14" s="9">
        <v>0</v>
      </c>
      <c r="CJ14" s="9">
        <v>0</v>
      </c>
      <c r="CK14" s="9">
        <v>0</v>
      </c>
      <c r="CL14" s="9">
        <v>0.114</v>
      </c>
      <c r="CM14" s="9">
        <v>0.114</v>
      </c>
      <c r="CN14" s="9">
        <v>0</v>
      </c>
      <c r="CO14" s="9">
        <v>66.983999999999995</v>
      </c>
      <c r="CP14" s="9">
        <v>66.983999999999995</v>
      </c>
      <c r="CQ14" s="9">
        <v>0</v>
      </c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>
        <v>0</v>
      </c>
      <c r="FH14" s="9"/>
      <c r="FI14" s="9"/>
      <c r="FJ14" s="9"/>
      <c r="FK14" s="9"/>
      <c r="FL14" s="9"/>
      <c r="FM14" s="9">
        <v>0</v>
      </c>
      <c r="FN14" s="9"/>
      <c r="FO14" s="9">
        <v>0</v>
      </c>
      <c r="FP14" s="9">
        <v>0</v>
      </c>
      <c r="FQ14" s="9">
        <v>0</v>
      </c>
      <c r="FR14" s="9"/>
      <c r="FS14" s="9">
        <v>0</v>
      </c>
      <c r="FT14" s="9"/>
      <c r="FU14" s="9"/>
      <c r="FV14" s="9">
        <v>0</v>
      </c>
      <c r="FW14" s="9"/>
      <c r="FX14" s="9"/>
      <c r="FY14" s="9">
        <v>0</v>
      </c>
      <c r="FZ14" s="9"/>
      <c r="GA14" s="9"/>
      <c r="GB14" s="9">
        <v>0</v>
      </c>
      <c r="GC14" s="9"/>
      <c r="GD14" s="9"/>
      <c r="GE14" s="9"/>
      <c r="GF14" s="9"/>
      <c r="GG14" s="9"/>
      <c r="GH14" s="9"/>
      <c r="GI14" s="9">
        <v>0</v>
      </c>
      <c r="GJ14" s="9"/>
      <c r="GK14" s="9">
        <v>0</v>
      </c>
      <c r="GL14" s="9"/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/>
      <c r="GT14" s="9"/>
      <c r="GU14" s="9"/>
      <c r="GV14" s="9"/>
      <c r="GW14" s="9"/>
      <c r="GX14" s="9"/>
      <c r="GY14" s="9">
        <v>0</v>
      </c>
      <c r="GZ14" s="9">
        <v>0</v>
      </c>
      <c r="HA14" s="9">
        <v>0</v>
      </c>
      <c r="HB14" s="9"/>
      <c r="HC14" s="9"/>
      <c r="HD14" s="9">
        <v>0</v>
      </c>
      <c r="HE14" s="9"/>
      <c r="HF14" s="9"/>
      <c r="HG14" s="9"/>
      <c r="HH14" s="9"/>
      <c r="HI14" s="9"/>
      <c r="HJ14" s="9">
        <v>0</v>
      </c>
      <c r="HK14" s="9"/>
      <c r="HL14" s="9"/>
      <c r="HM14" s="9"/>
      <c r="HN14" s="9"/>
      <c r="HO14" s="9"/>
      <c r="HP14" s="9"/>
      <c r="HQ14" s="9"/>
      <c r="HR14" s="9">
        <v>0</v>
      </c>
      <c r="HS14" s="9"/>
      <c r="HT14" s="9"/>
      <c r="HU14" s="9">
        <v>0</v>
      </c>
      <c r="HV14" s="9"/>
      <c r="HW14" s="9"/>
      <c r="HX14" s="9"/>
      <c r="HY14" s="9"/>
      <c r="HZ14" s="9"/>
      <c r="IA14" s="9"/>
      <c r="IB14" s="9">
        <v>0</v>
      </c>
      <c r="IC14" s="9"/>
      <c r="ID14" s="9"/>
      <c r="IE14" s="9"/>
      <c r="IF14" s="9"/>
      <c r="IG14" s="9"/>
      <c r="IH14" s="9"/>
      <c r="II14" s="9"/>
      <c r="IJ14" s="9"/>
      <c r="IK14" s="9"/>
      <c r="IL14" s="9">
        <v>0</v>
      </c>
      <c r="IM14" s="9">
        <v>0</v>
      </c>
      <c r="IN14" s="9">
        <v>0</v>
      </c>
      <c r="IO14" s="9"/>
      <c r="IP14" s="9">
        <v>0</v>
      </c>
      <c r="IQ14" s="9"/>
    </row>
    <row r="15" spans="1:251">
      <c r="A15" s="10">
        <v>43497</v>
      </c>
      <c r="B15" s="9">
        <v>0.38200000000000001</v>
      </c>
      <c r="C15" s="9">
        <v>26.791</v>
      </c>
      <c r="D15" s="9">
        <v>23.952999999999999</v>
      </c>
      <c r="E15" s="9">
        <v>52</v>
      </c>
      <c r="F15" s="9">
        <v>0.57399999999999995</v>
      </c>
      <c r="G15" s="9">
        <v>0.126</v>
      </c>
      <c r="H15" s="9">
        <v>0.44700000000000001</v>
      </c>
      <c r="I15" s="9">
        <v>0</v>
      </c>
      <c r="J15" s="9">
        <v>0</v>
      </c>
      <c r="K15" s="9">
        <v>0</v>
      </c>
      <c r="L15" s="9">
        <v>9.2999999999999999E-2</v>
      </c>
      <c r="M15" s="9">
        <v>0</v>
      </c>
      <c r="N15" s="9">
        <v>9.2999999999999999E-2</v>
      </c>
      <c r="O15" s="9">
        <v>0.21199999999999999</v>
      </c>
      <c r="P15" s="9">
        <v>0.126</v>
      </c>
      <c r="Q15" s="9">
        <v>8.5999999999999993E-2</v>
      </c>
      <c r="R15" s="9">
        <v>0.26800000000000002</v>
      </c>
      <c r="S15" s="9">
        <v>0</v>
      </c>
      <c r="T15" s="9">
        <v>0.26800000000000002</v>
      </c>
      <c r="U15" s="9">
        <v>41.314999999999998</v>
      </c>
      <c r="V15" s="9">
        <v>0</v>
      </c>
      <c r="W15" s="9">
        <v>51.137999999999998</v>
      </c>
      <c r="X15" s="9">
        <v>1.377</v>
      </c>
      <c r="Y15" s="9">
        <v>0.53200000000000003</v>
      </c>
      <c r="Z15" s="9">
        <v>0.84499999999999997</v>
      </c>
      <c r="AA15" s="9">
        <v>0.252</v>
      </c>
      <c r="AB15" s="9">
        <v>9.7000000000000003E-2</v>
      </c>
      <c r="AC15" s="9">
        <v>0.155</v>
      </c>
      <c r="AD15" s="9">
        <v>0.41499999999999998</v>
      </c>
      <c r="AE15" s="9">
        <v>9.7000000000000003E-2</v>
      </c>
      <c r="AF15" s="9">
        <v>0.317</v>
      </c>
      <c r="AG15" s="9">
        <v>9.1999999999999998E-2</v>
      </c>
      <c r="AH15" s="9">
        <v>0</v>
      </c>
      <c r="AI15" s="9">
        <v>9.1999999999999998E-2</v>
      </c>
      <c r="AJ15" s="9">
        <v>0.61799999999999999</v>
      </c>
      <c r="AK15" s="9">
        <v>0.33700000000000002</v>
      </c>
      <c r="AL15" s="9">
        <v>0.28100000000000003</v>
      </c>
      <c r="AM15" s="9">
        <v>33.662999999999997</v>
      </c>
      <c r="AN15" s="9">
        <v>55.113</v>
      </c>
      <c r="AO15" s="9">
        <v>9.4420000000000002</v>
      </c>
      <c r="AP15" s="9">
        <v>1.105</v>
      </c>
      <c r="AQ15" s="9">
        <v>0.41499999999999998</v>
      </c>
      <c r="AR15" s="9">
        <v>0.69</v>
      </c>
      <c r="AS15" s="9">
        <v>9.7000000000000003E-2</v>
      </c>
      <c r="AT15" s="9">
        <v>9.7000000000000003E-2</v>
      </c>
      <c r="AU15" s="9">
        <v>0</v>
      </c>
      <c r="AV15" s="9">
        <v>0.41499999999999998</v>
      </c>
      <c r="AW15" s="9">
        <v>9.7000000000000003E-2</v>
      </c>
      <c r="AX15" s="9">
        <v>0.317</v>
      </c>
      <c r="AY15" s="9">
        <v>9.1999999999999998E-2</v>
      </c>
      <c r="AZ15" s="9">
        <v>0</v>
      </c>
      <c r="BA15" s="9">
        <v>9.1999999999999998E-2</v>
      </c>
      <c r="BB15" s="9">
        <v>0.501</v>
      </c>
      <c r="BC15" s="9">
        <v>0.22</v>
      </c>
      <c r="BD15" s="9">
        <v>0.28100000000000003</v>
      </c>
      <c r="BE15" s="9">
        <v>40.837000000000003</v>
      </c>
      <c r="BF15" s="9">
        <v>33.223999999999997</v>
      </c>
      <c r="BG15" s="9">
        <v>36.003999999999998</v>
      </c>
      <c r="BH15" s="9">
        <v>0.27300000000000002</v>
      </c>
      <c r="BI15" s="9">
        <v>0.11799999999999999</v>
      </c>
      <c r="BJ15" s="9">
        <v>0.155</v>
      </c>
      <c r="BK15" s="9">
        <v>0.155</v>
      </c>
      <c r="BL15" s="9">
        <v>0</v>
      </c>
      <c r="BM15" s="9">
        <v>0.155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0.11799999999999999</v>
      </c>
      <c r="BU15" s="9">
        <v>0.11799999999999999</v>
      </c>
      <c r="BV15" s="9">
        <v>0</v>
      </c>
      <c r="BW15" s="9">
        <v>432.56200000000001</v>
      </c>
      <c r="BX15" s="9">
        <v>0</v>
      </c>
      <c r="BY15" s="9">
        <v>0</v>
      </c>
      <c r="BZ15" s="9">
        <v>0.151</v>
      </c>
      <c r="CA15" s="9">
        <v>0</v>
      </c>
      <c r="CB15" s="9">
        <v>0.151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0.151</v>
      </c>
      <c r="CM15" s="9">
        <v>0</v>
      </c>
      <c r="CN15" s="9">
        <v>0.151</v>
      </c>
      <c r="CO15" s="9">
        <v>700.654</v>
      </c>
      <c r="CP15" s="9">
        <v>0</v>
      </c>
      <c r="CQ15" s="9">
        <v>700.654</v>
      </c>
      <c r="CR15" s="9">
        <v>4.4619999999999997</v>
      </c>
      <c r="CS15" s="9">
        <v>1.7969999999999999</v>
      </c>
      <c r="CT15" s="9">
        <v>2.665</v>
      </c>
      <c r="CU15" s="9">
        <v>0.40200000000000002</v>
      </c>
      <c r="CV15" s="9">
        <v>0.32200000000000001</v>
      </c>
      <c r="CW15" s="9">
        <v>0.08</v>
      </c>
      <c r="CX15" s="9">
        <v>0.93899999999999995</v>
      </c>
      <c r="CY15" s="9">
        <v>9.7000000000000003E-2</v>
      </c>
      <c r="CZ15" s="9">
        <v>0.84199999999999997</v>
      </c>
      <c r="DA15" s="9">
        <v>1.181</v>
      </c>
      <c r="DB15" s="9">
        <v>0.59099999999999997</v>
      </c>
      <c r="DC15" s="9">
        <v>0.59099999999999997</v>
      </c>
      <c r="DD15" s="9">
        <v>1.94</v>
      </c>
      <c r="DE15" s="9">
        <v>0.78700000000000003</v>
      </c>
      <c r="DF15" s="9">
        <v>1.153</v>
      </c>
      <c r="DG15" s="9">
        <v>32.174999999999997</v>
      </c>
      <c r="DH15" s="9">
        <v>32.408000000000001</v>
      </c>
      <c r="DI15" s="9">
        <v>31.89</v>
      </c>
      <c r="DJ15" s="9">
        <v>3.242</v>
      </c>
      <c r="DK15" s="9">
        <v>1.0860000000000001</v>
      </c>
      <c r="DL15" s="9">
        <v>2.1560000000000001</v>
      </c>
      <c r="DM15" s="9">
        <v>0.20399999999999999</v>
      </c>
      <c r="DN15" s="9">
        <v>0.20399999999999999</v>
      </c>
      <c r="DO15" s="9">
        <v>0</v>
      </c>
      <c r="DP15" s="9">
        <v>0.80500000000000005</v>
      </c>
      <c r="DQ15" s="9">
        <v>9.7000000000000003E-2</v>
      </c>
      <c r="DR15" s="9">
        <v>0.70699999999999996</v>
      </c>
      <c r="DS15" s="9">
        <v>0.873</v>
      </c>
      <c r="DT15" s="9">
        <v>0.44800000000000001</v>
      </c>
      <c r="DU15" s="9">
        <v>0.42499999999999999</v>
      </c>
      <c r="DV15" s="9">
        <v>1.361</v>
      </c>
      <c r="DW15" s="9">
        <v>0.33700000000000002</v>
      </c>
      <c r="DX15" s="9">
        <v>1.0229999999999999</v>
      </c>
      <c r="DY15" s="9">
        <v>32.585000000000001</v>
      </c>
      <c r="DZ15" s="9">
        <v>28.673999999999999</v>
      </c>
      <c r="EA15" s="9">
        <v>42.28</v>
      </c>
      <c r="EB15" s="9">
        <v>1.4870000000000001</v>
      </c>
      <c r="EC15" s="9">
        <v>0.56100000000000005</v>
      </c>
      <c r="ED15" s="9">
        <v>0.92600000000000005</v>
      </c>
      <c r="EE15" s="9">
        <v>0</v>
      </c>
      <c r="EF15" s="9">
        <v>0</v>
      </c>
      <c r="EG15" s="9">
        <v>0</v>
      </c>
      <c r="EH15" s="9">
        <v>0.40500000000000003</v>
      </c>
      <c r="EI15" s="9">
        <v>9.7000000000000003E-2</v>
      </c>
      <c r="EJ15" s="9">
        <v>0.307</v>
      </c>
      <c r="EK15" s="9">
        <v>0.33500000000000002</v>
      </c>
      <c r="EL15" s="9">
        <v>0.24199999999999999</v>
      </c>
      <c r="EM15" s="9">
        <v>9.1999999999999998E-2</v>
      </c>
      <c r="EN15" s="9">
        <v>0.748</v>
      </c>
      <c r="EO15" s="9">
        <v>0.221</v>
      </c>
      <c r="EP15" s="9">
        <v>0.52700000000000002</v>
      </c>
      <c r="EQ15" s="9">
        <v>47.877000000000002</v>
      </c>
      <c r="ER15" s="9">
        <v>35.442999999999998</v>
      </c>
      <c r="ES15" s="9">
        <v>52</v>
      </c>
      <c r="ET15" s="9">
        <v>1.7549999999999999</v>
      </c>
      <c r="EU15" s="9">
        <v>0.52600000000000002</v>
      </c>
      <c r="EV15" s="9">
        <v>1.23</v>
      </c>
      <c r="EW15" s="9">
        <v>0.20399999999999999</v>
      </c>
      <c r="EX15" s="9">
        <v>0.20399999999999999</v>
      </c>
      <c r="EY15" s="9">
        <v>0</v>
      </c>
      <c r="EZ15" s="9">
        <v>0.4</v>
      </c>
      <c r="FA15" s="9">
        <v>0</v>
      </c>
      <c r="FB15" s="9">
        <v>0.4</v>
      </c>
      <c r="FC15" s="9">
        <v>0.53800000000000003</v>
      </c>
      <c r="FD15" s="9">
        <v>0.20499999999999999</v>
      </c>
      <c r="FE15" s="9">
        <v>0.33300000000000002</v>
      </c>
      <c r="FF15" s="9">
        <v>0.61299999999999999</v>
      </c>
      <c r="FG15" s="9">
        <v>0.11600000000000001</v>
      </c>
      <c r="FH15" s="9">
        <v>0.497</v>
      </c>
      <c r="FI15" s="9">
        <v>20.559000000000001</v>
      </c>
      <c r="FJ15" s="9">
        <v>14.797000000000001</v>
      </c>
      <c r="FK15" s="9">
        <v>27.134</v>
      </c>
      <c r="FL15" s="9">
        <v>7.6999999999999999E-2</v>
      </c>
      <c r="FM15" s="9">
        <v>0</v>
      </c>
      <c r="FN15" s="9">
        <v>7.6999999999999999E-2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7.6999999999999999E-2</v>
      </c>
      <c r="FV15" s="9">
        <v>0</v>
      </c>
      <c r="FW15" s="9">
        <v>7.6999999999999999E-2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0.57199999999999995</v>
      </c>
      <c r="GE15" s="9">
        <v>0.36699999999999999</v>
      </c>
      <c r="GF15" s="9">
        <v>0.20499999999999999</v>
      </c>
      <c r="GG15" s="9">
        <v>0.08</v>
      </c>
      <c r="GH15" s="9">
        <v>0</v>
      </c>
      <c r="GI15" s="9">
        <v>0.08</v>
      </c>
      <c r="GJ15" s="9">
        <v>0.08</v>
      </c>
      <c r="GK15" s="9">
        <v>0</v>
      </c>
      <c r="GL15" s="9">
        <v>0.08</v>
      </c>
      <c r="GM15" s="9">
        <v>0.14299999999999999</v>
      </c>
      <c r="GN15" s="9">
        <v>0.14299999999999999</v>
      </c>
      <c r="GO15" s="9">
        <v>0</v>
      </c>
      <c r="GP15" s="9">
        <v>0.26900000000000002</v>
      </c>
      <c r="GQ15" s="9">
        <v>0.224</v>
      </c>
      <c r="GR15" s="9">
        <v>4.4999999999999998E-2</v>
      </c>
      <c r="GS15" s="9">
        <v>33.741999999999997</v>
      </c>
      <c r="GT15" s="9">
        <v>41.884</v>
      </c>
      <c r="GU15" s="9">
        <v>3.5640000000000001</v>
      </c>
      <c r="GV15" s="9">
        <v>0.48299999999999998</v>
      </c>
      <c r="GW15" s="9">
        <v>0.34300000000000003</v>
      </c>
      <c r="GX15" s="9">
        <v>0.13900000000000001</v>
      </c>
      <c r="GY15" s="9">
        <v>0.11799999999999999</v>
      </c>
      <c r="GZ15" s="9">
        <v>0.11799999999999999</v>
      </c>
      <c r="HA15" s="9">
        <v>0</v>
      </c>
      <c r="HB15" s="9">
        <v>5.3999999999999999E-2</v>
      </c>
      <c r="HC15" s="9">
        <v>0</v>
      </c>
      <c r="HD15" s="9">
        <v>5.3999999999999999E-2</v>
      </c>
      <c r="HE15" s="9">
        <v>0</v>
      </c>
      <c r="HF15" s="9">
        <v>0</v>
      </c>
      <c r="HG15" s="9">
        <v>0</v>
      </c>
      <c r="HH15" s="9">
        <v>0.31</v>
      </c>
      <c r="HI15" s="9">
        <v>0.22500000000000001</v>
      </c>
      <c r="HJ15" s="9">
        <v>8.5000000000000006E-2</v>
      </c>
      <c r="HK15" s="9">
        <v>36.991</v>
      </c>
      <c r="HL15" s="9">
        <v>34.451999999999998</v>
      </c>
      <c r="HM15" s="9">
        <v>160.25399999999999</v>
      </c>
      <c r="HN15" s="9">
        <v>8.8999999999999996E-2</v>
      </c>
      <c r="HO15" s="9">
        <v>0</v>
      </c>
      <c r="HP15" s="9">
        <v>8.8999999999999996E-2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8.8999999999999996E-2</v>
      </c>
      <c r="HX15" s="9">
        <v>0</v>
      </c>
      <c r="HY15" s="9">
        <v>8.8999999999999996E-2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0.48099999999999998</v>
      </c>
      <c r="IG15" s="9">
        <v>0.246</v>
      </c>
      <c r="IH15" s="9">
        <v>0.23499999999999999</v>
      </c>
      <c r="II15" s="9">
        <v>0.155</v>
      </c>
      <c r="IJ15" s="9">
        <v>0</v>
      </c>
      <c r="IK15" s="9">
        <v>0.155</v>
      </c>
      <c r="IL15" s="9">
        <v>0</v>
      </c>
      <c r="IM15" s="9">
        <v>0</v>
      </c>
      <c r="IN15" s="9">
        <v>0</v>
      </c>
      <c r="IO15" s="9">
        <v>0.128</v>
      </c>
      <c r="IP15" s="9">
        <v>0.128</v>
      </c>
      <c r="IQ15" s="9">
        <v>0</v>
      </c>
    </row>
    <row r="16" spans="1:251">
      <c r="A16" s="10">
        <v>43862</v>
      </c>
      <c r="B16" s="9">
        <v>0</v>
      </c>
      <c r="C16" s="9">
        <v>22.370999999999999</v>
      </c>
      <c r="D16" s="9">
        <v>16.988</v>
      </c>
      <c r="E16" s="9">
        <v>23.84</v>
      </c>
      <c r="F16" s="9">
        <v>1.0389999999999999</v>
      </c>
      <c r="G16" s="9">
        <v>0.376</v>
      </c>
      <c r="H16" s="9">
        <v>0.66300000000000003</v>
      </c>
      <c r="I16" s="9">
        <v>8.7999999999999995E-2</v>
      </c>
      <c r="J16" s="9">
        <v>0</v>
      </c>
      <c r="K16" s="9">
        <v>8.7999999999999995E-2</v>
      </c>
      <c r="L16" s="9">
        <v>0.41499999999999998</v>
      </c>
      <c r="M16" s="9">
        <v>0.218</v>
      </c>
      <c r="N16" s="9">
        <v>0.19700000000000001</v>
      </c>
      <c r="O16" s="9">
        <v>8.5999999999999993E-2</v>
      </c>
      <c r="P16" s="9">
        <v>0</v>
      </c>
      <c r="Q16" s="9">
        <v>8.5999999999999993E-2</v>
      </c>
      <c r="R16" s="9">
        <v>0.45</v>
      </c>
      <c r="S16" s="9">
        <v>0.158</v>
      </c>
      <c r="T16" s="9">
        <v>0.29199999999999998</v>
      </c>
      <c r="U16" s="9">
        <v>20.602</v>
      </c>
      <c r="V16" s="9">
        <v>53.036000000000001</v>
      </c>
      <c r="W16" s="9">
        <v>25.082999999999998</v>
      </c>
      <c r="X16" s="9">
        <v>1.3759999999999999</v>
      </c>
      <c r="Y16" s="9">
        <v>0.36499999999999999</v>
      </c>
      <c r="Z16" s="9">
        <v>1.0109999999999999</v>
      </c>
      <c r="AA16" s="9">
        <v>0.16400000000000001</v>
      </c>
      <c r="AB16" s="9">
        <v>0</v>
      </c>
      <c r="AC16" s="9">
        <v>0.16400000000000001</v>
      </c>
      <c r="AD16" s="9">
        <v>0.16700000000000001</v>
      </c>
      <c r="AE16" s="9">
        <v>9.7000000000000003E-2</v>
      </c>
      <c r="AF16" s="9">
        <v>7.0000000000000007E-2</v>
      </c>
      <c r="AG16" s="9">
        <v>0.17100000000000001</v>
      </c>
      <c r="AH16" s="9">
        <v>0.08</v>
      </c>
      <c r="AI16" s="9">
        <v>9.0999999999999998E-2</v>
      </c>
      <c r="AJ16" s="9">
        <v>0.874</v>
      </c>
      <c r="AK16" s="9">
        <v>0.187</v>
      </c>
      <c r="AL16" s="9">
        <v>0.68700000000000006</v>
      </c>
      <c r="AM16" s="9">
        <v>52</v>
      </c>
      <c r="AN16" s="9">
        <v>37.920999999999999</v>
      </c>
      <c r="AO16" s="9">
        <v>52</v>
      </c>
      <c r="AP16" s="9">
        <v>0.85899999999999999</v>
      </c>
      <c r="AQ16" s="9">
        <v>0.21299999999999999</v>
      </c>
      <c r="AR16" s="9">
        <v>0.64600000000000002</v>
      </c>
      <c r="AS16" s="9">
        <v>9.6000000000000002E-2</v>
      </c>
      <c r="AT16" s="9">
        <v>0</v>
      </c>
      <c r="AU16" s="9">
        <v>9.6000000000000002E-2</v>
      </c>
      <c r="AV16" s="9">
        <v>9.7000000000000003E-2</v>
      </c>
      <c r="AW16" s="9">
        <v>9.7000000000000003E-2</v>
      </c>
      <c r="AX16" s="9">
        <v>0</v>
      </c>
      <c r="AY16" s="9">
        <v>0</v>
      </c>
      <c r="AZ16" s="9">
        <v>0</v>
      </c>
      <c r="BA16" s="9">
        <v>0</v>
      </c>
      <c r="BB16" s="9">
        <v>0.66600000000000004</v>
      </c>
      <c r="BC16" s="9">
        <v>0.11600000000000001</v>
      </c>
      <c r="BD16" s="9">
        <v>0.55100000000000005</v>
      </c>
      <c r="BE16" s="9">
        <v>52</v>
      </c>
      <c r="BF16" s="9">
        <v>33.758000000000003</v>
      </c>
      <c r="BG16" s="9">
        <v>52</v>
      </c>
      <c r="BH16" s="9">
        <v>0.51600000000000001</v>
      </c>
      <c r="BI16" s="9">
        <v>0.152</v>
      </c>
      <c r="BJ16" s="9">
        <v>0.36499999999999999</v>
      </c>
      <c r="BK16" s="9">
        <v>6.8000000000000005E-2</v>
      </c>
      <c r="BL16" s="9">
        <v>0</v>
      </c>
      <c r="BM16" s="9">
        <v>6.8000000000000005E-2</v>
      </c>
      <c r="BN16" s="9">
        <v>7.0000000000000007E-2</v>
      </c>
      <c r="BO16" s="9">
        <v>0</v>
      </c>
      <c r="BP16" s="9">
        <v>7.0000000000000007E-2</v>
      </c>
      <c r="BQ16" s="9">
        <v>0.17100000000000001</v>
      </c>
      <c r="BR16" s="9">
        <v>0.08</v>
      </c>
      <c r="BS16" s="9">
        <v>9.0999999999999998E-2</v>
      </c>
      <c r="BT16" s="9">
        <v>0.20699999999999999</v>
      </c>
      <c r="BU16" s="9">
        <v>7.0999999999999994E-2</v>
      </c>
      <c r="BV16" s="9">
        <v>0.13600000000000001</v>
      </c>
      <c r="BW16" s="9">
        <v>24.501999999999999</v>
      </c>
      <c r="BX16" s="9">
        <v>87.069000000000003</v>
      </c>
      <c r="BY16" s="9">
        <v>13.948</v>
      </c>
      <c r="BZ16" s="9">
        <v>0.183</v>
      </c>
      <c r="CA16" s="9">
        <v>0.14099999999999999</v>
      </c>
      <c r="CB16" s="9">
        <v>4.2000000000000003E-2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4.2000000000000003E-2</v>
      </c>
      <c r="CJ16" s="9">
        <v>0</v>
      </c>
      <c r="CK16" s="9">
        <v>4.2000000000000003E-2</v>
      </c>
      <c r="CL16" s="9">
        <v>0.14099999999999999</v>
      </c>
      <c r="CM16" s="9">
        <v>0.14099999999999999</v>
      </c>
      <c r="CN16" s="9">
        <v>0</v>
      </c>
      <c r="CO16" s="9">
        <v>93.66</v>
      </c>
      <c r="CP16" s="9">
        <v>155.18100000000001</v>
      </c>
      <c r="CQ16" s="9">
        <v>0</v>
      </c>
      <c r="CR16" s="9">
        <v>5.444</v>
      </c>
      <c r="CS16" s="9">
        <v>1.714</v>
      </c>
      <c r="CT16" s="9">
        <v>3.73</v>
      </c>
      <c r="CU16" s="9">
        <v>0.67300000000000004</v>
      </c>
      <c r="CV16" s="9">
        <v>0.14099999999999999</v>
      </c>
      <c r="CW16" s="9">
        <v>0.53200000000000003</v>
      </c>
      <c r="CX16" s="9">
        <v>1.518</v>
      </c>
      <c r="CY16" s="9">
        <v>0.61499999999999999</v>
      </c>
      <c r="CZ16" s="9">
        <v>0.90200000000000002</v>
      </c>
      <c r="DA16" s="9">
        <v>1.4319999999999999</v>
      </c>
      <c r="DB16" s="9">
        <v>0.24</v>
      </c>
      <c r="DC16" s="9">
        <v>1.1910000000000001</v>
      </c>
      <c r="DD16" s="9">
        <v>1.821</v>
      </c>
      <c r="DE16" s="9">
        <v>0.71699999999999997</v>
      </c>
      <c r="DF16" s="9">
        <v>1.105</v>
      </c>
      <c r="DG16" s="9">
        <v>24</v>
      </c>
      <c r="DH16" s="9">
        <v>23.841000000000001</v>
      </c>
      <c r="DI16" s="9">
        <v>24</v>
      </c>
      <c r="DJ16" s="9">
        <v>2.83</v>
      </c>
      <c r="DK16" s="9">
        <v>0.83199999999999996</v>
      </c>
      <c r="DL16" s="9">
        <v>1.998</v>
      </c>
      <c r="DM16" s="9">
        <v>0.16400000000000001</v>
      </c>
      <c r="DN16" s="9">
        <v>0</v>
      </c>
      <c r="DO16" s="9">
        <v>0.16400000000000001</v>
      </c>
      <c r="DP16" s="9">
        <v>0.77</v>
      </c>
      <c r="DQ16" s="9">
        <v>0.23</v>
      </c>
      <c r="DR16" s="9">
        <v>0.54</v>
      </c>
      <c r="DS16" s="9">
        <v>0.79700000000000004</v>
      </c>
      <c r="DT16" s="9">
        <v>0.11600000000000001</v>
      </c>
      <c r="DU16" s="9">
        <v>0.68200000000000005</v>
      </c>
      <c r="DV16" s="9">
        <v>1.099</v>
      </c>
      <c r="DW16" s="9">
        <v>0.48599999999999999</v>
      </c>
      <c r="DX16" s="9">
        <v>0.61199999999999999</v>
      </c>
      <c r="DY16" s="9">
        <v>29.318999999999999</v>
      </c>
      <c r="DZ16" s="9">
        <v>52</v>
      </c>
      <c r="EA16" s="9">
        <v>20.164000000000001</v>
      </c>
      <c r="EB16" s="9">
        <v>1.1930000000000001</v>
      </c>
      <c r="EC16" s="9">
        <v>0.46</v>
      </c>
      <c r="ED16" s="9">
        <v>0.73299999999999998</v>
      </c>
      <c r="EE16" s="9">
        <v>9.6000000000000002E-2</v>
      </c>
      <c r="EF16" s="9">
        <v>0</v>
      </c>
      <c r="EG16" s="9">
        <v>9.6000000000000002E-2</v>
      </c>
      <c r="EH16" s="9">
        <v>0.40699999999999997</v>
      </c>
      <c r="EI16" s="9">
        <v>0.115</v>
      </c>
      <c r="EJ16" s="9">
        <v>0.29299999999999998</v>
      </c>
      <c r="EK16" s="9">
        <v>0</v>
      </c>
      <c r="EL16" s="9">
        <v>0</v>
      </c>
      <c r="EM16" s="9">
        <v>0</v>
      </c>
      <c r="EN16" s="9">
        <v>0.69</v>
      </c>
      <c r="EO16" s="9">
        <v>0.34499999999999997</v>
      </c>
      <c r="EP16" s="9">
        <v>0.34499999999999997</v>
      </c>
      <c r="EQ16" s="9">
        <v>52</v>
      </c>
      <c r="ER16" s="9">
        <v>52</v>
      </c>
      <c r="ES16" s="9">
        <v>15.379</v>
      </c>
      <c r="ET16" s="9">
        <v>1.637</v>
      </c>
      <c r="EU16" s="9">
        <v>0.372</v>
      </c>
      <c r="EV16" s="9">
        <v>1.2649999999999999</v>
      </c>
      <c r="EW16" s="9">
        <v>6.8000000000000005E-2</v>
      </c>
      <c r="EX16" s="9">
        <v>0</v>
      </c>
      <c r="EY16" s="9">
        <v>6.8000000000000005E-2</v>
      </c>
      <c r="EZ16" s="9">
        <v>0.36299999999999999</v>
      </c>
      <c r="FA16" s="9">
        <v>0.11600000000000001</v>
      </c>
      <c r="FB16" s="9">
        <v>0.247</v>
      </c>
      <c r="FC16" s="9">
        <v>0.79700000000000004</v>
      </c>
      <c r="FD16" s="9">
        <v>0.11600000000000001</v>
      </c>
      <c r="FE16" s="9">
        <v>0.68200000000000005</v>
      </c>
      <c r="FF16" s="9">
        <v>0.40899999999999997</v>
      </c>
      <c r="FG16" s="9">
        <v>0.14099999999999999</v>
      </c>
      <c r="FH16" s="9">
        <v>0.26800000000000002</v>
      </c>
      <c r="FI16" s="9">
        <v>25.440999999999999</v>
      </c>
      <c r="FJ16" s="9">
        <v>47.433999999999997</v>
      </c>
      <c r="FK16" s="9">
        <v>21.411000000000001</v>
      </c>
      <c r="FL16" s="9">
        <v>0.5</v>
      </c>
      <c r="FM16" s="9">
        <v>0</v>
      </c>
      <c r="FN16" s="9">
        <v>0.5</v>
      </c>
      <c r="FO16" s="9">
        <v>8.7999999999999995E-2</v>
      </c>
      <c r="FP16" s="9">
        <v>0</v>
      </c>
      <c r="FQ16" s="9">
        <v>8.7999999999999995E-2</v>
      </c>
      <c r="FR16" s="9">
        <v>0.112</v>
      </c>
      <c r="FS16" s="9">
        <v>0</v>
      </c>
      <c r="FT16" s="9">
        <v>0.112</v>
      </c>
      <c r="FU16" s="9">
        <v>8.5999999999999993E-2</v>
      </c>
      <c r="FV16" s="9">
        <v>0</v>
      </c>
      <c r="FW16" s="9">
        <v>8.5999999999999993E-2</v>
      </c>
      <c r="FX16" s="9">
        <v>0.214</v>
      </c>
      <c r="FY16" s="9">
        <v>0</v>
      </c>
      <c r="FZ16" s="9">
        <v>0.214</v>
      </c>
      <c r="GA16" s="9">
        <v>26.074999999999999</v>
      </c>
      <c r="GB16" s="9">
        <v>0</v>
      </c>
      <c r="GC16" s="9">
        <v>26.074999999999999</v>
      </c>
      <c r="GD16" s="9">
        <v>0.47299999999999998</v>
      </c>
      <c r="GE16" s="9">
        <v>0</v>
      </c>
      <c r="GF16" s="9">
        <v>0.47299999999999998</v>
      </c>
      <c r="GG16" s="9">
        <v>0.122</v>
      </c>
      <c r="GH16" s="9">
        <v>0</v>
      </c>
      <c r="GI16" s="9">
        <v>0.122</v>
      </c>
      <c r="GJ16" s="9">
        <v>0.13300000000000001</v>
      </c>
      <c r="GK16" s="9">
        <v>0</v>
      </c>
      <c r="GL16" s="9">
        <v>0.13300000000000001</v>
      </c>
      <c r="GM16" s="9">
        <v>0.219</v>
      </c>
      <c r="GN16" s="9">
        <v>0</v>
      </c>
      <c r="GO16" s="9">
        <v>0.219</v>
      </c>
      <c r="GP16" s="9">
        <v>0</v>
      </c>
      <c r="GQ16" s="9">
        <v>0</v>
      </c>
      <c r="GR16" s="9">
        <v>0</v>
      </c>
      <c r="GS16" s="9">
        <v>17.91</v>
      </c>
      <c r="GT16" s="9">
        <v>0</v>
      </c>
      <c r="GU16" s="9">
        <v>17.91</v>
      </c>
      <c r="GV16" s="9">
        <v>1.407</v>
      </c>
      <c r="GW16" s="9">
        <v>0.88100000000000001</v>
      </c>
      <c r="GX16" s="9">
        <v>0.52500000000000002</v>
      </c>
      <c r="GY16" s="9">
        <v>0.3</v>
      </c>
      <c r="GZ16" s="9">
        <v>0.14099999999999999</v>
      </c>
      <c r="HA16" s="9">
        <v>0.159</v>
      </c>
      <c r="HB16" s="9">
        <v>0.503</v>
      </c>
      <c r="HC16" s="9">
        <v>0.38500000000000001</v>
      </c>
      <c r="HD16" s="9">
        <v>0.11700000000000001</v>
      </c>
      <c r="HE16" s="9">
        <v>0.28799999999999998</v>
      </c>
      <c r="HF16" s="9">
        <v>0.125</v>
      </c>
      <c r="HG16" s="9">
        <v>0.16300000000000001</v>
      </c>
      <c r="HH16" s="9">
        <v>0.317</v>
      </c>
      <c r="HI16" s="9">
        <v>0.23</v>
      </c>
      <c r="HJ16" s="9">
        <v>8.5999999999999993E-2</v>
      </c>
      <c r="HK16" s="9">
        <v>9.0960000000000001</v>
      </c>
      <c r="HL16" s="9">
        <v>10.443</v>
      </c>
      <c r="HM16" s="9">
        <v>9.6</v>
      </c>
      <c r="HN16" s="9">
        <v>0.23400000000000001</v>
      </c>
      <c r="HO16" s="9">
        <v>0</v>
      </c>
      <c r="HP16" s="9">
        <v>0.23400000000000001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4.2000000000000003E-2</v>
      </c>
      <c r="HX16" s="9">
        <v>0</v>
      </c>
      <c r="HY16" s="9">
        <v>4.2000000000000003E-2</v>
      </c>
      <c r="HZ16" s="9">
        <v>0.192</v>
      </c>
      <c r="IA16" s="9">
        <v>0</v>
      </c>
      <c r="IB16" s="9">
        <v>0.192</v>
      </c>
      <c r="IC16" s="9">
        <v>106.63500000000001</v>
      </c>
      <c r="ID16" s="9">
        <v>0</v>
      </c>
      <c r="IE16" s="9">
        <v>106.63500000000001</v>
      </c>
      <c r="IF16" s="9">
        <v>0.45900000000000002</v>
      </c>
      <c r="IG16" s="9">
        <v>0.29899999999999999</v>
      </c>
      <c r="IH16" s="9">
        <v>0.161</v>
      </c>
      <c r="II16" s="9">
        <v>0.121</v>
      </c>
      <c r="IJ16" s="9">
        <v>0.121</v>
      </c>
      <c r="IK16" s="9">
        <v>0</v>
      </c>
      <c r="IL16" s="9">
        <v>9.7000000000000003E-2</v>
      </c>
      <c r="IM16" s="9">
        <v>9.7000000000000003E-2</v>
      </c>
      <c r="IN16" s="9">
        <v>0</v>
      </c>
      <c r="IO16" s="9">
        <v>0.17499999999999999</v>
      </c>
      <c r="IP16" s="9">
        <v>0.08</v>
      </c>
      <c r="IQ16" s="9">
        <v>9.5000000000000001E-2</v>
      </c>
    </row>
    <row r="17" spans="1:251">
      <c r="A17" s="10">
        <v>44228</v>
      </c>
      <c r="B17" s="9">
        <v>0.23499999999999999</v>
      </c>
      <c r="C17" s="9">
        <v>27.608000000000001</v>
      </c>
      <c r="D17" s="9">
        <v>71.058000000000007</v>
      </c>
      <c r="E17" s="9">
        <v>12.897</v>
      </c>
      <c r="F17" s="9">
        <v>0.78700000000000003</v>
      </c>
      <c r="G17" s="9">
        <v>0.42</v>
      </c>
      <c r="H17" s="9">
        <v>0.36699999999999999</v>
      </c>
      <c r="I17" s="9">
        <v>0</v>
      </c>
      <c r="J17" s="9">
        <v>0</v>
      </c>
      <c r="K17" s="9">
        <v>0</v>
      </c>
      <c r="L17" s="9">
        <v>0.26800000000000002</v>
      </c>
      <c r="M17" s="9">
        <v>0.18</v>
      </c>
      <c r="N17" s="9">
        <v>8.6999999999999994E-2</v>
      </c>
      <c r="O17" s="9">
        <v>0.32900000000000001</v>
      </c>
      <c r="P17" s="9">
        <v>0.24</v>
      </c>
      <c r="Q17" s="9">
        <v>0.09</v>
      </c>
      <c r="R17" s="9">
        <v>0.19</v>
      </c>
      <c r="S17" s="9">
        <v>0</v>
      </c>
      <c r="T17" s="9">
        <v>0.19</v>
      </c>
      <c r="U17" s="9">
        <v>25.52</v>
      </c>
      <c r="V17" s="9">
        <v>22.908000000000001</v>
      </c>
      <c r="W17" s="9">
        <v>96.506</v>
      </c>
      <c r="X17" s="9">
        <v>1.2869999999999999</v>
      </c>
      <c r="Y17" s="9">
        <v>0.68200000000000005</v>
      </c>
      <c r="Z17" s="9">
        <v>0.60399999999999998</v>
      </c>
      <c r="AA17" s="9">
        <v>6.6000000000000003E-2</v>
      </c>
      <c r="AB17" s="9">
        <v>0</v>
      </c>
      <c r="AC17" s="9">
        <v>6.6000000000000003E-2</v>
      </c>
      <c r="AD17" s="9">
        <v>0.14000000000000001</v>
      </c>
      <c r="AE17" s="9">
        <v>7.2999999999999995E-2</v>
      </c>
      <c r="AF17" s="9">
        <v>6.7000000000000004E-2</v>
      </c>
      <c r="AG17" s="9">
        <v>0.27</v>
      </c>
      <c r="AH17" s="9">
        <v>0.27</v>
      </c>
      <c r="AI17" s="9">
        <v>0</v>
      </c>
      <c r="AJ17" s="9">
        <v>0.81</v>
      </c>
      <c r="AK17" s="9">
        <v>0.33900000000000002</v>
      </c>
      <c r="AL17" s="9">
        <v>0.47099999999999997</v>
      </c>
      <c r="AM17" s="9">
        <v>58.365000000000002</v>
      </c>
      <c r="AN17" s="9">
        <v>50.908000000000001</v>
      </c>
      <c r="AO17" s="9">
        <v>101.09399999999999</v>
      </c>
      <c r="AP17" s="9">
        <v>0.95499999999999996</v>
      </c>
      <c r="AQ17" s="9">
        <v>0.52300000000000002</v>
      </c>
      <c r="AR17" s="9">
        <v>0.432</v>
      </c>
      <c r="AS17" s="9">
        <v>0</v>
      </c>
      <c r="AT17" s="9">
        <v>0</v>
      </c>
      <c r="AU17" s="9">
        <v>0</v>
      </c>
      <c r="AV17" s="9">
        <v>6.7000000000000004E-2</v>
      </c>
      <c r="AW17" s="9">
        <v>0</v>
      </c>
      <c r="AX17" s="9">
        <v>6.7000000000000004E-2</v>
      </c>
      <c r="AY17" s="9">
        <v>0.184</v>
      </c>
      <c r="AZ17" s="9">
        <v>0.184</v>
      </c>
      <c r="BA17" s="9">
        <v>0</v>
      </c>
      <c r="BB17" s="9">
        <v>0.70399999999999996</v>
      </c>
      <c r="BC17" s="9">
        <v>0.33900000000000002</v>
      </c>
      <c r="BD17" s="9">
        <v>0.36399999999999999</v>
      </c>
      <c r="BE17" s="9">
        <v>83.924999999999997</v>
      </c>
      <c r="BF17" s="9">
        <v>93.293000000000006</v>
      </c>
      <c r="BG17" s="9">
        <v>85.456999999999994</v>
      </c>
      <c r="BH17" s="9">
        <v>0.33200000000000002</v>
      </c>
      <c r="BI17" s="9">
        <v>0.159</v>
      </c>
      <c r="BJ17" s="9">
        <v>0.17299999999999999</v>
      </c>
      <c r="BK17" s="9">
        <v>6.6000000000000003E-2</v>
      </c>
      <c r="BL17" s="9">
        <v>0</v>
      </c>
      <c r="BM17" s="9">
        <v>6.6000000000000003E-2</v>
      </c>
      <c r="BN17" s="9">
        <v>7.2999999999999995E-2</v>
      </c>
      <c r="BO17" s="9">
        <v>7.2999999999999995E-2</v>
      </c>
      <c r="BP17" s="9">
        <v>0</v>
      </c>
      <c r="BQ17" s="9">
        <v>8.5999999999999993E-2</v>
      </c>
      <c r="BR17" s="9">
        <v>8.5999999999999993E-2</v>
      </c>
      <c r="BS17" s="9">
        <v>0</v>
      </c>
      <c r="BT17" s="9">
        <v>0.106</v>
      </c>
      <c r="BU17" s="9">
        <v>0</v>
      </c>
      <c r="BV17" s="9">
        <v>0.106</v>
      </c>
      <c r="BW17" s="9">
        <v>35.283000000000001</v>
      </c>
      <c r="BX17" s="9">
        <v>26.004000000000001</v>
      </c>
      <c r="BY17" s="9">
        <v>138.77799999999999</v>
      </c>
      <c r="BZ17" s="9">
        <v>0.17699999999999999</v>
      </c>
      <c r="CA17" s="9">
        <v>0.11799999999999999</v>
      </c>
      <c r="CB17" s="9">
        <v>5.8999999999999997E-2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0.11899999999999999</v>
      </c>
      <c r="CJ17" s="9">
        <v>0.06</v>
      </c>
      <c r="CK17" s="9">
        <v>5.8999999999999997E-2</v>
      </c>
      <c r="CL17" s="9">
        <v>5.8000000000000003E-2</v>
      </c>
      <c r="CM17" s="9">
        <v>5.8000000000000003E-2</v>
      </c>
      <c r="CN17" s="9">
        <v>0</v>
      </c>
      <c r="CO17" s="9">
        <v>46.807000000000002</v>
      </c>
      <c r="CP17" s="9">
        <v>83.742000000000004</v>
      </c>
      <c r="CQ17" s="9">
        <v>0</v>
      </c>
      <c r="CR17" s="9">
        <v>4.3940000000000001</v>
      </c>
      <c r="CS17" s="9">
        <v>1.958</v>
      </c>
      <c r="CT17" s="9">
        <v>2.4359999999999999</v>
      </c>
      <c r="CU17" s="9">
        <v>0.217</v>
      </c>
      <c r="CV17" s="9">
        <v>7.0000000000000007E-2</v>
      </c>
      <c r="CW17" s="9">
        <v>0.14799999999999999</v>
      </c>
      <c r="CX17" s="9">
        <v>1.0680000000000001</v>
      </c>
      <c r="CY17" s="9">
        <v>0.60699999999999998</v>
      </c>
      <c r="CZ17" s="9">
        <v>0.46100000000000002</v>
      </c>
      <c r="DA17" s="9">
        <v>1.1579999999999999</v>
      </c>
      <c r="DB17" s="9">
        <v>0.71099999999999997</v>
      </c>
      <c r="DC17" s="9">
        <v>0.44700000000000001</v>
      </c>
      <c r="DD17" s="9">
        <v>1.95</v>
      </c>
      <c r="DE17" s="9">
        <v>0.56999999999999995</v>
      </c>
      <c r="DF17" s="9">
        <v>1.38</v>
      </c>
      <c r="DG17" s="9">
        <v>40.026000000000003</v>
      </c>
      <c r="DH17" s="9">
        <v>27.876000000000001</v>
      </c>
      <c r="DI17" s="9">
        <v>52</v>
      </c>
      <c r="DJ17" s="9">
        <v>2.16</v>
      </c>
      <c r="DK17" s="9">
        <v>1.05</v>
      </c>
      <c r="DL17" s="9">
        <v>1.1100000000000001</v>
      </c>
      <c r="DM17" s="9">
        <v>8.1000000000000003E-2</v>
      </c>
      <c r="DN17" s="9">
        <v>0</v>
      </c>
      <c r="DO17" s="9">
        <v>8.1000000000000003E-2</v>
      </c>
      <c r="DP17" s="9">
        <v>0.17499999999999999</v>
      </c>
      <c r="DQ17" s="9">
        <v>0.09</v>
      </c>
      <c r="DR17" s="9">
        <v>8.5000000000000006E-2</v>
      </c>
      <c r="DS17" s="9">
        <v>0.91500000000000004</v>
      </c>
      <c r="DT17" s="9">
        <v>0.55300000000000005</v>
      </c>
      <c r="DU17" s="9">
        <v>0.36199999999999999</v>
      </c>
      <c r="DV17" s="9">
        <v>0.99</v>
      </c>
      <c r="DW17" s="9">
        <v>0.40699999999999997</v>
      </c>
      <c r="DX17" s="9">
        <v>0.58299999999999996</v>
      </c>
      <c r="DY17" s="9">
        <v>46.438000000000002</v>
      </c>
      <c r="DZ17" s="9">
        <v>38.933999999999997</v>
      </c>
      <c r="EA17" s="9">
        <v>51.56</v>
      </c>
      <c r="EB17" s="9">
        <v>0.93100000000000005</v>
      </c>
      <c r="EC17" s="9">
        <v>0.498</v>
      </c>
      <c r="ED17" s="9">
        <v>0.433</v>
      </c>
      <c r="EE17" s="9">
        <v>0</v>
      </c>
      <c r="EF17" s="9">
        <v>0</v>
      </c>
      <c r="EG17" s="9">
        <v>0</v>
      </c>
      <c r="EH17" s="9">
        <v>0.17499999999999999</v>
      </c>
      <c r="EI17" s="9">
        <v>0.09</v>
      </c>
      <c r="EJ17" s="9">
        <v>8.5000000000000006E-2</v>
      </c>
      <c r="EK17" s="9">
        <v>0.497</v>
      </c>
      <c r="EL17" s="9">
        <v>0.40699999999999997</v>
      </c>
      <c r="EM17" s="9">
        <v>0.09</v>
      </c>
      <c r="EN17" s="9">
        <v>0.25900000000000001</v>
      </c>
      <c r="EO17" s="9">
        <v>0</v>
      </c>
      <c r="EP17" s="9">
        <v>0.25900000000000001</v>
      </c>
      <c r="EQ17" s="9">
        <v>30</v>
      </c>
      <c r="ER17" s="9">
        <v>28.835999999999999</v>
      </c>
      <c r="ES17" s="9">
        <v>50.585000000000001</v>
      </c>
      <c r="ET17" s="9">
        <v>1.23</v>
      </c>
      <c r="EU17" s="9">
        <v>0.55200000000000005</v>
      </c>
      <c r="EV17" s="9">
        <v>0.67700000000000005</v>
      </c>
      <c r="EW17" s="9">
        <v>8.1000000000000003E-2</v>
      </c>
      <c r="EX17" s="9">
        <v>0</v>
      </c>
      <c r="EY17" s="9">
        <v>8.1000000000000003E-2</v>
      </c>
      <c r="EZ17" s="9">
        <v>0</v>
      </c>
      <c r="FA17" s="9">
        <v>0</v>
      </c>
      <c r="FB17" s="9">
        <v>0</v>
      </c>
      <c r="FC17" s="9">
        <v>0.41799999999999998</v>
      </c>
      <c r="FD17" s="9">
        <v>0.14599999999999999</v>
      </c>
      <c r="FE17" s="9">
        <v>0.27200000000000002</v>
      </c>
      <c r="FF17" s="9">
        <v>0.73099999999999998</v>
      </c>
      <c r="FG17" s="9">
        <v>0.40699999999999997</v>
      </c>
      <c r="FH17" s="9">
        <v>0.32400000000000001</v>
      </c>
      <c r="FI17" s="9">
        <v>52</v>
      </c>
      <c r="FJ17" s="9">
        <v>108.745</v>
      </c>
      <c r="FK17" s="9">
        <v>49.667999999999999</v>
      </c>
      <c r="FL17" s="9">
        <v>0.33900000000000002</v>
      </c>
      <c r="FM17" s="9">
        <v>0</v>
      </c>
      <c r="FN17" s="9">
        <v>0.33900000000000002</v>
      </c>
      <c r="FO17" s="9">
        <v>0</v>
      </c>
      <c r="FP17" s="9">
        <v>0</v>
      </c>
      <c r="FQ17" s="9">
        <v>0</v>
      </c>
      <c r="FR17" s="9">
        <v>6.7000000000000004E-2</v>
      </c>
      <c r="FS17" s="9">
        <v>0</v>
      </c>
      <c r="FT17" s="9">
        <v>6.7000000000000004E-2</v>
      </c>
      <c r="FU17" s="9">
        <v>0</v>
      </c>
      <c r="FV17" s="9">
        <v>0</v>
      </c>
      <c r="FW17" s="9">
        <v>0</v>
      </c>
      <c r="FX17" s="9">
        <v>0.27200000000000002</v>
      </c>
      <c r="FY17" s="9">
        <v>0</v>
      </c>
      <c r="FZ17" s="9">
        <v>0.27200000000000002</v>
      </c>
      <c r="GA17" s="9">
        <v>85.930999999999997</v>
      </c>
      <c r="GB17" s="9">
        <v>0</v>
      </c>
      <c r="GC17" s="9">
        <v>85.930999999999997</v>
      </c>
      <c r="GD17" s="9">
        <v>0.38900000000000001</v>
      </c>
      <c r="GE17" s="9">
        <v>8.7999999999999995E-2</v>
      </c>
      <c r="GF17" s="9">
        <v>0.30099999999999999</v>
      </c>
      <c r="GG17" s="9">
        <v>0</v>
      </c>
      <c r="GH17" s="9">
        <v>0</v>
      </c>
      <c r="GI17" s="9">
        <v>0</v>
      </c>
      <c r="GJ17" s="9">
        <v>0.27800000000000002</v>
      </c>
      <c r="GK17" s="9">
        <v>8.7999999999999995E-2</v>
      </c>
      <c r="GL17" s="9">
        <v>0.19</v>
      </c>
      <c r="GM17" s="9">
        <v>0</v>
      </c>
      <c r="GN17" s="9">
        <v>0</v>
      </c>
      <c r="GO17" s="9">
        <v>0</v>
      </c>
      <c r="GP17" s="9">
        <v>0.11</v>
      </c>
      <c r="GQ17" s="9">
        <v>0</v>
      </c>
      <c r="GR17" s="9">
        <v>0.11</v>
      </c>
      <c r="GS17" s="9">
        <v>9.4160000000000004</v>
      </c>
      <c r="GT17" s="9">
        <v>0</v>
      </c>
      <c r="GU17" s="9">
        <v>23.576000000000001</v>
      </c>
      <c r="GV17" s="9">
        <v>1.212</v>
      </c>
      <c r="GW17" s="9">
        <v>0.59299999999999997</v>
      </c>
      <c r="GX17" s="9">
        <v>0.61899999999999999</v>
      </c>
      <c r="GY17" s="9">
        <v>0</v>
      </c>
      <c r="GZ17" s="9">
        <v>0</v>
      </c>
      <c r="HA17" s="9">
        <v>0</v>
      </c>
      <c r="HB17" s="9">
        <v>0.54800000000000004</v>
      </c>
      <c r="HC17" s="9">
        <v>0.42899999999999999</v>
      </c>
      <c r="HD17" s="9">
        <v>0.11899999999999999</v>
      </c>
      <c r="HE17" s="9">
        <v>8.5000000000000006E-2</v>
      </c>
      <c r="HF17" s="9">
        <v>0</v>
      </c>
      <c r="HG17" s="9">
        <v>8.5000000000000006E-2</v>
      </c>
      <c r="HH17" s="9">
        <v>0.57899999999999996</v>
      </c>
      <c r="HI17" s="9">
        <v>0.16400000000000001</v>
      </c>
      <c r="HJ17" s="9">
        <v>0.41499999999999998</v>
      </c>
      <c r="HK17" s="9">
        <v>18.972999999999999</v>
      </c>
      <c r="HL17" s="9">
        <v>7.5910000000000002</v>
      </c>
      <c r="HM17" s="9">
        <v>91.757000000000005</v>
      </c>
      <c r="HN17" s="9">
        <v>0.29399999999999998</v>
      </c>
      <c r="HO17" s="9">
        <v>0.22800000000000001</v>
      </c>
      <c r="HP17" s="9">
        <v>6.6000000000000003E-2</v>
      </c>
      <c r="HQ17" s="9">
        <v>0.13600000000000001</v>
      </c>
      <c r="HR17" s="9">
        <v>7.0000000000000007E-2</v>
      </c>
      <c r="HS17" s="9">
        <v>6.6000000000000003E-2</v>
      </c>
      <c r="HT17" s="9">
        <v>0</v>
      </c>
      <c r="HU17" s="9">
        <v>0</v>
      </c>
      <c r="HV17" s="9">
        <v>0</v>
      </c>
      <c r="HW17" s="9">
        <v>0.158</v>
      </c>
      <c r="HX17" s="9">
        <v>0.158</v>
      </c>
      <c r="HY17" s="9">
        <v>0</v>
      </c>
      <c r="HZ17" s="9">
        <v>0</v>
      </c>
      <c r="IA17" s="9">
        <v>0</v>
      </c>
      <c r="IB17" s="9">
        <v>0</v>
      </c>
      <c r="IC17" s="9">
        <v>5.7350000000000003</v>
      </c>
      <c r="ID17" s="9">
        <v>9.3350000000000009</v>
      </c>
      <c r="IE17" s="9">
        <v>0</v>
      </c>
      <c r="IF17" s="9">
        <v>0.84</v>
      </c>
      <c r="IG17" s="9">
        <v>0.56999999999999995</v>
      </c>
      <c r="IH17" s="9">
        <v>0.27</v>
      </c>
      <c r="II17" s="9">
        <v>0.124</v>
      </c>
      <c r="IJ17" s="9">
        <v>0</v>
      </c>
      <c r="IK17" s="9">
        <v>0.124</v>
      </c>
      <c r="IL17" s="9">
        <v>0.25</v>
      </c>
      <c r="IM17" s="9">
        <v>0.16300000000000001</v>
      </c>
      <c r="IN17" s="9">
        <v>8.6999999999999994E-2</v>
      </c>
      <c r="IO17" s="9">
        <v>0.32400000000000001</v>
      </c>
      <c r="IP17" s="9">
        <v>0.26400000000000001</v>
      </c>
      <c r="IQ17" s="9">
        <v>5.8999999999999997E-2</v>
      </c>
    </row>
    <row r="18" spans="1:251">
      <c r="A18" s="10">
        <v>44593</v>
      </c>
      <c r="B18" s="9">
        <v>0.22800000000000001</v>
      </c>
      <c r="C18" s="9">
        <v>25.614000000000001</v>
      </c>
      <c r="D18" s="9">
        <v>25.957999999999998</v>
      </c>
      <c r="E18" s="9">
        <v>27.664999999999999</v>
      </c>
      <c r="F18" s="9">
        <v>1.099</v>
      </c>
      <c r="G18" s="9">
        <v>0.312</v>
      </c>
      <c r="H18" s="9">
        <v>0.78600000000000003</v>
      </c>
      <c r="I18" s="9">
        <v>0.253</v>
      </c>
      <c r="J18" s="9">
        <v>0</v>
      </c>
      <c r="K18" s="9">
        <v>0.253</v>
      </c>
      <c r="L18" s="9">
        <v>0</v>
      </c>
      <c r="M18" s="9">
        <v>0</v>
      </c>
      <c r="N18" s="9">
        <v>0</v>
      </c>
      <c r="O18" s="9">
        <v>0.108</v>
      </c>
      <c r="P18" s="9">
        <v>0</v>
      </c>
      <c r="Q18" s="9">
        <v>0.108</v>
      </c>
      <c r="R18" s="9">
        <v>0.73799999999999999</v>
      </c>
      <c r="S18" s="9">
        <v>0.312</v>
      </c>
      <c r="T18" s="9">
        <v>0.42599999999999999</v>
      </c>
      <c r="U18" s="9">
        <v>78</v>
      </c>
      <c r="V18" s="9">
        <v>96.113</v>
      </c>
      <c r="W18" s="9">
        <v>49.374000000000002</v>
      </c>
      <c r="X18" s="9">
        <v>1.0740000000000001</v>
      </c>
      <c r="Y18" s="9">
        <v>0.44600000000000001</v>
      </c>
      <c r="Z18" s="9">
        <v>0.628</v>
      </c>
      <c r="AA18" s="9">
        <v>7.0000000000000007E-2</v>
      </c>
      <c r="AB18" s="9">
        <v>0</v>
      </c>
      <c r="AC18" s="9">
        <v>7.0000000000000007E-2</v>
      </c>
      <c r="AD18" s="9">
        <v>9.5000000000000001E-2</v>
      </c>
      <c r="AE18" s="9">
        <v>9.5000000000000001E-2</v>
      </c>
      <c r="AF18" s="9">
        <v>0</v>
      </c>
      <c r="AG18" s="9">
        <v>0.46100000000000002</v>
      </c>
      <c r="AH18" s="9">
        <v>0.23799999999999999</v>
      </c>
      <c r="AI18" s="9">
        <v>0.224</v>
      </c>
      <c r="AJ18" s="9">
        <v>0.44800000000000001</v>
      </c>
      <c r="AK18" s="9">
        <v>0.113</v>
      </c>
      <c r="AL18" s="9">
        <v>0.33500000000000002</v>
      </c>
      <c r="AM18" s="9">
        <v>47</v>
      </c>
      <c r="AN18" s="9">
        <v>40.290999999999997</v>
      </c>
      <c r="AO18" s="9">
        <v>53.948999999999998</v>
      </c>
      <c r="AP18" s="9">
        <v>0.85299999999999998</v>
      </c>
      <c r="AQ18" s="9">
        <v>0.35099999999999998</v>
      </c>
      <c r="AR18" s="9">
        <v>0.503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0.46100000000000002</v>
      </c>
      <c r="AZ18" s="9">
        <v>0.23799999999999999</v>
      </c>
      <c r="BA18" s="9">
        <v>0.224</v>
      </c>
      <c r="BB18" s="9">
        <v>0.39200000000000002</v>
      </c>
      <c r="BC18" s="9">
        <v>0.113</v>
      </c>
      <c r="BD18" s="9">
        <v>0.27900000000000003</v>
      </c>
      <c r="BE18" s="9">
        <v>49.884</v>
      </c>
      <c r="BF18" s="9">
        <v>62.645000000000003</v>
      </c>
      <c r="BG18" s="9">
        <v>54.548000000000002</v>
      </c>
      <c r="BH18" s="9">
        <v>0.221</v>
      </c>
      <c r="BI18" s="9">
        <v>9.5000000000000001E-2</v>
      </c>
      <c r="BJ18" s="9">
        <v>0.126</v>
      </c>
      <c r="BK18" s="9">
        <v>7.0000000000000007E-2</v>
      </c>
      <c r="BL18" s="9">
        <v>0</v>
      </c>
      <c r="BM18" s="9">
        <v>7.0000000000000007E-2</v>
      </c>
      <c r="BN18" s="9">
        <v>9.5000000000000001E-2</v>
      </c>
      <c r="BO18" s="9">
        <v>9.5000000000000001E-2</v>
      </c>
      <c r="BP18" s="9">
        <v>0</v>
      </c>
      <c r="BQ18" s="9">
        <v>0</v>
      </c>
      <c r="BR18" s="9">
        <v>0</v>
      </c>
      <c r="BS18" s="9">
        <v>0</v>
      </c>
      <c r="BT18" s="9">
        <v>5.6000000000000001E-2</v>
      </c>
      <c r="BU18" s="9">
        <v>0</v>
      </c>
      <c r="BV18" s="9">
        <v>5.6000000000000001E-2</v>
      </c>
      <c r="BW18" s="9">
        <v>7.4269999999999996</v>
      </c>
      <c r="BX18" s="9">
        <v>0</v>
      </c>
      <c r="BY18" s="9">
        <v>139.864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4.8090000000000002</v>
      </c>
      <c r="CS18" s="9">
        <v>1.911</v>
      </c>
      <c r="CT18" s="9">
        <v>2.899</v>
      </c>
      <c r="CU18" s="9">
        <v>0.44400000000000001</v>
      </c>
      <c r="CV18" s="9">
        <v>0</v>
      </c>
      <c r="CW18" s="9">
        <v>0.44400000000000001</v>
      </c>
      <c r="CX18" s="9">
        <v>0.435</v>
      </c>
      <c r="CY18" s="9">
        <v>9.5000000000000001E-2</v>
      </c>
      <c r="CZ18" s="9">
        <v>0.34100000000000003</v>
      </c>
      <c r="DA18" s="9">
        <v>1.337</v>
      </c>
      <c r="DB18" s="9">
        <v>0.50600000000000001</v>
      </c>
      <c r="DC18" s="9">
        <v>0.83099999999999996</v>
      </c>
      <c r="DD18" s="9">
        <v>2.593</v>
      </c>
      <c r="DE18" s="9">
        <v>1.31</v>
      </c>
      <c r="DF18" s="9">
        <v>1.282</v>
      </c>
      <c r="DG18" s="9">
        <v>52</v>
      </c>
      <c r="DH18" s="9">
        <v>52</v>
      </c>
      <c r="DI18" s="9">
        <v>47</v>
      </c>
      <c r="DJ18" s="9">
        <v>2.282</v>
      </c>
      <c r="DK18" s="9">
        <v>0.79600000000000004</v>
      </c>
      <c r="DL18" s="9">
        <v>1.4870000000000001</v>
      </c>
      <c r="DM18" s="9">
        <v>0.32200000000000001</v>
      </c>
      <c r="DN18" s="9">
        <v>0</v>
      </c>
      <c r="DO18" s="9">
        <v>0.32200000000000001</v>
      </c>
      <c r="DP18" s="9">
        <v>9.5000000000000001E-2</v>
      </c>
      <c r="DQ18" s="9">
        <v>9.5000000000000001E-2</v>
      </c>
      <c r="DR18" s="9">
        <v>0</v>
      </c>
      <c r="DS18" s="9">
        <v>0.59399999999999997</v>
      </c>
      <c r="DT18" s="9">
        <v>0.23799999999999999</v>
      </c>
      <c r="DU18" s="9">
        <v>0.35599999999999998</v>
      </c>
      <c r="DV18" s="9">
        <v>1.2709999999999999</v>
      </c>
      <c r="DW18" s="9">
        <v>0.46300000000000002</v>
      </c>
      <c r="DX18" s="9">
        <v>0.80800000000000005</v>
      </c>
      <c r="DY18" s="9">
        <v>52</v>
      </c>
      <c r="DZ18" s="9">
        <v>76.010999999999996</v>
      </c>
      <c r="EA18" s="9">
        <v>52</v>
      </c>
      <c r="EB18" s="9">
        <v>1.6379999999999999</v>
      </c>
      <c r="EC18" s="9">
        <v>0.434</v>
      </c>
      <c r="ED18" s="9">
        <v>1.2050000000000001</v>
      </c>
      <c r="EE18" s="9">
        <v>0.32200000000000001</v>
      </c>
      <c r="EF18" s="9">
        <v>0</v>
      </c>
      <c r="EG18" s="9">
        <v>0.32200000000000001</v>
      </c>
      <c r="EH18" s="9">
        <v>0</v>
      </c>
      <c r="EI18" s="9">
        <v>0</v>
      </c>
      <c r="EJ18" s="9">
        <v>0</v>
      </c>
      <c r="EK18" s="9">
        <v>0.33600000000000002</v>
      </c>
      <c r="EL18" s="9">
        <v>9.4E-2</v>
      </c>
      <c r="EM18" s="9">
        <v>0.24199999999999999</v>
      </c>
      <c r="EN18" s="9">
        <v>0.98</v>
      </c>
      <c r="EO18" s="9">
        <v>0.34</v>
      </c>
      <c r="EP18" s="9">
        <v>0.64</v>
      </c>
      <c r="EQ18" s="9">
        <v>52</v>
      </c>
      <c r="ER18" s="9">
        <v>133.458</v>
      </c>
      <c r="ES18" s="9">
        <v>51.183999999999997</v>
      </c>
      <c r="ET18" s="9">
        <v>0.64400000000000002</v>
      </c>
      <c r="EU18" s="9">
        <v>0.36199999999999999</v>
      </c>
      <c r="EV18" s="9">
        <v>0.28199999999999997</v>
      </c>
      <c r="EW18" s="9">
        <v>0</v>
      </c>
      <c r="EX18" s="9">
        <v>0</v>
      </c>
      <c r="EY18" s="9">
        <v>0</v>
      </c>
      <c r="EZ18" s="9">
        <v>9.5000000000000001E-2</v>
      </c>
      <c r="FA18" s="9">
        <v>9.5000000000000001E-2</v>
      </c>
      <c r="FB18" s="9">
        <v>0</v>
      </c>
      <c r="FC18" s="9">
        <v>0.25800000000000001</v>
      </c>
      <c r="FD18" s="9">
        <v>0.14399999999999999</v>
      </c>
      <c r="FE18" s="9">
        <v>0.114</v>
      </c>
      <c r="FF18" s="9">
        <v>0.29099999999999998</v>
      </c>
      <c r="FG18" s="9">
        <v>0.123</v>
      </c>
      <c r="FH18" s="9">
        <v>0.16800000000000001</v>
      </c>
      <c r="FI18" s="9">
        <v>82.012</v>
      </c>
      <c r="FJ18" s="9">
        <v>69.515000000000001</v>
      </c>
      <c r="FK18" s="9">
        <v>128.05500000000001</v>
      </c>
      <c r="FL18" s="9">
        <v>0.20300000000000001</v>
      </c>
      <c r="FM18" s="9">
        <v>0</v>
      </c>
      <c r="FN18" s="9">
        <v>0.20300000000000001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0.109</v>
      </c>
      <c r="FV18" s="9">
        <v>0</v>
      </c>
      <c r="FW18" s="9">
        <v>0.109</v>
      </c>
      <c r="FX18" s="9">
        <v>9.4E-2</v>
      </c>
      <c r="FY18" s="9">
        <v>0</v>
      </c>
      <c r="FZ18" s="9">
        <v>9.4E-2</v>
      </c>
      <c r="GA18" s="9">
        <v>89.676000000000002</v>
      </c>
      <c r="GB18" s="9">
        <v>0</v>
      </c>
      <c r="GC18" s="9">
        <v>89.676000000000002</v>
      </c>
      <c r="GD18" s="9">
        <v>0.57299999999999995</v>
      </c>
      <c r="GE18" s="9">
        <v>0.29599999999999999</v>
      </c>
      <c r="GF18" s="9">
        <v>0.27700000000000002</v>
      </c>
      <c r="GG18" s="9">
        <v>0</v>
      </c>
      <c r="GH18" s="9">
        <v>0</v>
      </c>
      <c r="GI18" s="9">
        <v>0</v>
      </c>
      <c r="GJ18" s="9">
        <v>7.0000000000000007E-2</v>
      </c>
      <c r="GK18" s="9">
        <v>0</v>
      </c>
      <c r="GL18" s="9">
        <v>7.0000000000000007E-2</v>
      </c>
      <c r="GM18" s="9">
        <v>0.1</v>
      </c>
      <c r="GN18" s="9">
        <v>0</v>
      </c>
      <c r="GO18" s="9">
        <v>0.1</v>
      </c>
      <c r="GP18" s="9">
        <v>0.40200000000000002</v>
      </c>
      <c r="GQ18" s="9">
        <v>0.29599999999999999</v>
      </c>
      <c r="GR18" s="9">
        <v>0.106</v>
      </c>
      <c r="GS18" s="9">
        <v>52</v>
      </c>
      <c r="GT18" s="9">
        <v>52</v>
      </c>
      <c r="GU18" s="9">
        <v>48.261000000000003</v>
      </c>
      <c r="GV18" s="9">
        <v>1.6559999999999999</v>
      </c>
      <c r="GW18" s="9">
        <v>0.72299999999999998</v>
      </c>
      <c r="GX18" s="9">
        <v>0.93200000000000005</v>
      </c>
      <c r="GY18" s="9">
        <v>0.122</v>
      </c>
      <c r="GZ18" s="9">
        <v>0</v>
      </c>
      <c r="HA18" s="9">
        <v>0.122</v>
      </c>
      <c r="HB18" s="9">
        <v>0.27</v>
      </c>
      <c r="HC18" s="9">
        <v>0</v>
      </c>
      <c r="HD18" s="9">
        <v>0.27</v>
      </c>
      <c r="HE18" s="9">
        <v>0.53300000000000003</v>
      </c>
      <c r="HF18" s="9">
        <v>0.26800000000000002</v>
      </c>
      <c r="HG18" s="9">
        <v>0.26500000000000001</v>
      </c>
      <c r="HH18" s="9">
        <v>0.73099999999999998</v>
      </c>
      <c r="HI18" s="9">
        <v>0.45600000000000002</v>
      </c>
      <c r="HJ18" s="9">
        <v>0.27500000000000002</v>
      </c>
      <c r="HK18" s="9">
        <v>24.233000000000001</v>
      </c>
      <c r="HL18" s="9">
        <v>52</v>
      </c>
      <c r="HM18" s="9">
        <v>13</v>
      </c>
      <c r="HN18" s="9">
        <v>9.5000000000000001E-2</v>
      </c>
      <c r="HO18" s="9">
        <v>9.5000000000000001E-2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9.5000000000000001E-2</v>
      </c>
      <c r="IA18" s="9">
        <v>9.5000000000000001E-2</v>
      </c>
      <c r="IB18" s="9">
        <v>0</v>
      </c>
      <c r="IC18" s="9">
        <v>0</v>
      </c>
      <c r="ID18" s="9">
        <v>0</v>
      </c>
      <c r="IE18" s="9">
        <v>0</v>
      </c>
      <c r="IF18" s="9">
        <v>0.97099999999999997</v>
      </c>
      <c r="IG18" s="9">
        <v>0.56200000000000006</v>
      </c>
      <c r="IH18" s="9">
        <v>0.40899999999999997</v>
      </c>
      <c r="II18" s="9">
        <v>0.30299999999999999</v>
      </c>
      <c r="IJ18" s="9">
        <v>0.11700000000000001</v>
      </c>
      <c r="IK18" s="9">
        <v>0.186</v>
      </c>
      <c r="IL18" s="9">
        <v>0.13500000000000001</v>
      </c>
      <c r="IM18" s="9">
        <v>0</v>
      </c>
      <c r="IN18" s="9">
        <v>0.13500000000000001</v>
      </c>
      <c r="IO18" s="9">
        <v>0.35199999999999998</v>
      </c>
      <c r="IP18" s="9">
        <v>0.35199999999999998</v>
      </c>
      <c r="IQ18" s="9">
        <v>0</v>
      </c>
    </row>
    <row r="19" spans="1:251">
      <c r="A19" s="10">
        <v>44958</v>
      </c>
      <c r="B19" s="9">
        <v>8.7999999999999995E-2</v>
      </c>
      <c r="C19" s="9">
        <v>2.8210000000000002</v>
      </c>
      <c r="D19" s="9">
        <v>0</v>
      </c>
      <c r="E19" s="9">
        <v>1</v>
      </c>
      <c r="F19" s="9">
        <v>0.89500000000000002</v>
      </c>
      <c r="G19" s="9">
        <v>0.626</v>
      </c>
      <c r="H19" s="9">
        <v>0.26900000000000002</v>
      </c>
      <c r="I19" s="9">
        <v>0.107</v>
      </c>
      <c r="J19" s="9">
        <v>0.107</v>
      </c>
      <c r="K19" s="9">
        <v>0</v>
      </c>
      <c r="L19" s="9">
        <v>0.18</v>
      </c>
      <c r="M19" s="9">
        <v>0.18</v>
      </c>
      <c r="N19" s="9">
        <v>0</v>
      </c>
      <c r="O19" s="9">
        <v>0.127</v>
      </c>
      <c r="P19" s="9">
        <v>0</v>
      </c>
      <c r="Q19" s="9">
        <v>0.127</v>
      </c>
      <c r="R19" s="9">
        <v>0.48099999999999998</v>
      </c>
      <c r="S19" s="9">
        <v>0.33900000000000002</v>
      </c>
      <c r="T19" s="9">
        <v>0.14199999999999999</v>
      </c>
      <c r="U19" s="9">
        <v>47.798000000000002</v>
      </c>
      <c r="V19" s="9">
        <v>42.77</v>
      </c>
      <c r="W19" s="9">
        <v>46.195</v>
      </c>
      <c r="X19" s="9">
        <v>0.85899999999999999</v>
      </c>
      <c r="Y19" s="9">
        <v>0.16700000000000001</v>
      </c>
      <c r="Z19" s="9">
        <v>0.69199999999999995</v>
      </c>
      <c r="AA19" s="9">
        <v>0.108</v>
      </c>
      <c r="AB19" s="9">
        <v>0</v>
      </c>
      <c r="AC19" s="9">
        <v>0.108</v>
      </c>
      <c r="AD19" s="9">
        <v>0.16700000000000001</v>
      </c>
      <c r="AE19" s="9">
        <v>0.16700000000000001</v>
      </c>
      <c r="AF19" s="9">
        <v>0</v>
      </c>
      <c r="AG19" s="9">
        <v>0.17499999999999999</v>
      </c>
      <c r="AH19" s="9">
        <v>0</v>
      </c>
      <c r="AI19" s="9">
        <v>0.17499999999999999</v>
      </c>
      <c r="AJ19" s="9">
        <v>0.40899999999999997</v>
      </c>
      <c r="AK19" s="9">
        <v>0</v>
      </c>
      <c r="AL19" s="9">
        <v>0.40899999999999997</v>
      </c>
      <c r="AM19" s="9">
        <v>30.94</v>
      </c>
      <c r="AN19" s="9">
        <v>0</v>
      </c>
      <c r="AO19" s="9">
        <v>52</v>
      </c>
      <c r="AP19" s="9">
        <v>0.28299999999999997</v>
      </c>
      <c r="AQ19" s="9">
        <v>0</v>
      </c>
      <c r="AR19" s="9">
        <v>0.28299999999999997</v>
      </c>
      <c r="AS19" s="9">
        <v>0.108</v>
      </c>
      <c r="AT19" s="9">
        <v>0</v>
      </c>
      <c r="AU19" s="9">
        <v>0.108</v>
      </c>
      <c r="AV19" s="9">
        <v>0</v>
      </c>
      <c r="AW19" s="9">
        <v>0</v>
      </c>
      <c r="AX19" s="9">
        <v>0</v>
      </c>
      <c r="AY19" s="9">
        <v>0.17499999999999999</v>
      </c>
      <c r="AZ19" s="9">
        <v>0</v>
      </c>
      <c r="BA19" s="9">
        <v>0.17499999999999999</v>
      </c>
      <c r="BB19" s="9">
        <v>0</v>
      </c>
      <c r="BC19" s="9">
        <v>0</v>
      </c>
      <c r="BD19" s="9">
        <v>0</v>
      </c>
      <c r="BE19" s="9">
        <v>11.202</v>
      </c>
      <c r="BF19" s="9">
        <v>0</v>
      </c>
      <c r="BG19" s="9">
        <v>11.202</v>
      </c>
      <c r="BH19" s="9">
        <v>0.57599999999999996</v>
      </c>
      <c r="BI19" s="9">
        <v>0.16700000000000001</v>
      </c>
      <c r="BJ19" s="9">
        <v>0.40899999999999997</v>
      </c>
      <c r="BK19" s="9">
        <v>0</v>
      </c>
      <c r="BL19" s="9">
        <v>0</v>
      </c>
      <c r="BM19" s="9">
        <v>0</v>
      </c>
      <c r="BN19" s="9">
        <v>0.16700000000000001</v>
      </c>
      <c r="BO19" s="9">
        <v>0.16700000000000001</v>
      </c>
      <c r="BP19" s="9">
        <v>0</v>
      </c>
      <c r="BQ19" s="9">
        <v>0</v>
      </c>
      <c r="BR19" s="9">
        <v>0</v>
      </c>
      <c r="BS19" s="9">
        <v>0</v>
      </c>
      <c r="BT19" s="9">
        <v>0.40899999999999997</v>
      </c>
      <c r="BU19" s="9">
        <v>0</v>
      </c>
      <c r="BV19" s="9">
        <v>0.40899999999999997</v>
      </c>
      <c r="BW19" s="9">
        <v>52</v>
      </c>
      <c r="BX19" s="9">
        <v>0</v>
      </c>
      <c r="BY19" s="9">
        <v>52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3.629</v>
      </c>
      <c r="CS19" s="9">
        <v>1.276</v>
      </c>
      <c r="CT19" s="9">
        <v>2.3530000000000002</v>
      </c>
      <c r="CU19" s="9">
        <v>0.61099999999999999</v>
      </c>
      <c r="CV19" s="9">
        <v>0</v>
      </c>
      <c r="CW19" s="9">
        <v>0.61099999999999999</v>
      </c>
      <c r="CX19" s="9">
        <v>1.258</v>
      </c>
      <c r="CY19" s="9">
        <v>0.56599999999999995</v>
      </c>
      <c r="CZ19" s="9">
        <v>0.69299999999999995</v>
      </c>
      <c r="DA19" s="9">
        <v>0.60899999999999999</v>
      </c>
      <c r="DB19" s="9">
        <v>0</v>
      </c>
      <c r="DC19" s="9">
        <v>0.60899999999999999</v>
      </c>
      <c r="DD19" s="9">
        <v>1.1519999999999999</v>
      </c>
      <c r="DE19" s="9">
        <v>0.71</v>
      </c>
      <c r="DF19" s="9">
        <v>0.441</v>
      </c>
      <c r="DG19" s="9">
        <v>12.221</v>
      </c>
      <c r="DH19" s="9">
        <v>52</v>
      </c>
      <c r="DI19" s="9">
        <v>12</v>
      </c>
      <c r="DJ19" s="9">
        <v>1.7909999999999999</v>
      </c>
      <c r="DK19" s="9">
        <v>0.51900000000000002</v>
      </c>
      <c r="DL19" s="9">
        <v>1.272</v>
      </c>
      <c r="DM19" s="9">
        <v>0.503</v>
      </c>
      <c r="DN19" s="9">
        <v>0</v>
      </c>
      <c r="DO19" s="9">
        <v>0.503</v>
      </c>
      <c r="DP19" s="9">
        <v>0.30399999999999999</v>
      </c>
      <c r="DQ19" s="9">
        <v>0.18</v>
      </c>
      <c r="DR19" s="9">
        <v>0.124</v>
      </c>
      <c r="DS19" s="9">
        <v>0.20399999999999999</v>
      </c>
      <c r="DT19" s="9">
        <v>0</v>
      </c>
      <c r="DU19" s="9">
        <v>0.20399999999999999</v>
      </c>
      <c r="DV19" s="9">
        <v>0.78</v>
      </c>
      <c r="DW19" s="9">
        <v>0.33900000000000002</v>
      </c>
      <c r="DX19" s="9">
        <v>0.441</v>
      </c>
      <c r="DY19" s="9">
        <v>23.873999999999999</v>
      </c>
      <c r="DZ19" s="9">
        <v>76.102999999999994</v>
      </c>
      <c r="EA19" s="9">
        <v>14.273</v>
      </c>
      <c r="EB19" s="9">
        <v>1.2090000000000001</v>
      </c>
      <c r="EC19" s="9">
        <v>0.51900000000000002</v>
      </c>
      <c r="ED19" s="9">
        <v>0.68899999999999995</v>
      </c>
      <c r="EE19" s="9">
        <v>0.255</v>
      </c>
      <c r="EF19" s="9">
        <v>0</v>
      </c>
      <c r="EG19" s="9">
        <v>0.255</v>
      </c>
      <c r="EH19" s="9">
        <v>0.18</v>
      </c>
      <c r="EI19" s="9">
        <v>0.18</v>
      </c>
      <c r="EJ19" s="9">
        <v>0</v>
      </c>
      <c r="EK19" s="9">
        <v>0.20399999999999999</v>
      </c>
      <c r="EL19" s="9">
        <v>0</v>
      </c>
      <c r="EM19" s="9">
        <v>0.20399999999999999</v>
      </c>
      <c r="EN19" s="9">
        <v>0.56899999999999995</v>
      </c>
      <c r="EO19" s="9">
        <v>0.33900000000000002</v>
      </c>
      <c r="EP19" s="9">
        <v>0.23</v>
      </c>
      <c r="EQ19" s="9">
        <v>33.619999999999997</v>
      </c>
      <c r="ER19" s="9">
        <v>76.102999999999994</v>
      </c>
      <c r="ES19" s="9">
        <v>24.042999999999999</v>
      </c>
      <c r="ET19" s="9">
        <v>0.58199999999999996</v>
      </c>
      <c r="EU19" s="9">
        <v>0</v>
      </c>
      <c r="EV19" s="9">
        <v>0.58199999999999996</v>
      </c>
      <c r="EW19" s="9">
        <v>0.248</v>
      </c>
      <c r="EX19" s="9">
        <v>0</v>
      </c>
      <c r="EY19" s="9">
        <v>0.248</v>
      </c>
      <c r="EZ19" s="9">
        <v>0.124</v>
      </c>
      <c r="FA19" s="9">
        <v>0</v>
      </c>
      <c r="FB19" s="9">
        <v>0.124</v>
      </c>
      <c r="FC19" s="9">
        <v>0</v>
      </c>
      <c r="FD19" s="9">
        <v>0</v>
      </c>
      <c r="FE19" s="9">
        <v>0</v>
      </c>
      <c r="FF19" s="9">
        <v>0.21099999999999999</v>
      </c>
      <c r="FG19" s="9">
        <v>0</v>
      </c>
      <c r="FH19" s="9">
        <v>0.21099999999999999</v>
      </c>
      <c r="FI19" s="9">
        <v>10.419</v>
      </c>
      <c r="FJ19" s="9">
        <v>0</v>
      </c>
      <c r="FK19" s="9">
        <v>10.419</v>
      </c>
      <c r="FL19" s="9">
        <v>0.374</v>
      </c>
      <c r="FM19" s="9">
        <v>0.16700000000000001</v>
      </c>
      <c r="FN19" s="9">
        <v>0.20599999999999999</v>
      </c>
      <c r="FO19" s="9">
        <v>0.108</v>
      </c>
      <c r="FP19" s="9">
        <v>0</v>
      </c>
      <c r="FQ19" s="9">
        <v>0.108</v>
      </c>
      <c r="FR19" s="9">
        <v>0.16700000000000001</v>
      </c>
      <c r="FS19" s="9">
        <v>0.16700000000000001</v>
      </c>
      <c r="FT19" s="9">
        <v>0</v>
      </c>
      <c r="FU19" s="9">
        <v>9.9000000000000005E-2</v>
      </c>
      <c r="FV19" s="9">
        <v>0</v>
      </c>
      <c r="FW19" s="9">
        <v>9.9000000000000005E-2</v>
      </c>
      <c r="FX19" s="9">
        <v>0</v>
      </c>
      <c r="FY19" s="9">
        <v>0</v>
      </c>
      <c r="FZ19" s="9">
        <v>0</v>
      </c>
      <c r="GA19" s="9">
        <v>11.637</v>
      </c>
      <c r="GB19" s="9">
        <v>0</v>
      </c>
      <c r="GC19" s="9">
        <v>6.7359999999999998</v>
      </c>
      <c r="GD19" s="9">
        <v>0.46400000000000002</v>
      </c>
      <c r="GE19" s="9">
        <v>0</v>
      </c>
      <c r="GF19" s="9">
        <v>0.46400000000000002</v>
      </c>
      <c r="GG19" s="9">
        <v>0</v>
      </c>
      <c r="GH19" s="9">
        <v>0</v>
      </c>
      <c r="GI19" s="9">
        <v>0</v>
      </c>
      <c r="GJ19" s="9">
        <v>0.36</v>
      </c>
      <c r="GK19" s="9">
        <v>0</v>
      </c>
      <c r="GL19" s="9">
        <v>0.36</v>
      </c>
      <c r="GM19" s="9">
        <v>0.104</v>
      </c>
      <c r="GN19" s="9">
        <v>0</v>
      </c>
      <c r="GO19" s="9">
        <v>0.104</v>
      </c>
      <c r="GP19" s="9">
        <v>0</v>
      </c>
      <c r="GQ19" s="9">
        <v>0</v>
      </c>
      <c r="GR19" s="9">
        <v>0</v>
      </c>
      <c r="GS19" s="9">
        <v>9.2379999999999995</v>
      </c>
      <c r="GT19" s="9">
        <v>0</v>
      </c>
      <c r="GU19" s="9">
        <v>9.2379999999999995</v>
      </c>
      <c r="GV19" s="9">
        <v>0.90300000000000002</v>
      </c>
      <c r="GW19" s="9">
        <v>0.58899999999999997</v>
      </c>
      <c r="GX19" s="9">
        <v>0.313</v>
      </c>
      <c r="GY19" s="9">
        <v>0</v>
      </c>
      <c r="GZ19" s="9">
        <v>0</v>
      </c>
      <c r="HA19" s="9">
        <v>0</v>
      </c>
      <c r="HB19" s="9">
        <v>0.42699999999999999</v>
      </c>
      <c r="HC19" s="9">
        <v>0.218</v>
      </c>
      <c r="HD19" s="9">
        <v>0.20899999999999999</v>
      </c>
      <c r="HE19" s="9">
        <v>0.104</v>
      </c>
      <c r="HF19" s="9">
        <v>0</v>
      </c>
      <c r="HG19" s="9">
        <v>0.104</v>
      </c>
      <c r="HH19" s="9">
        <v>0.372</v>
      </c>
      <c r="HI19" s="9">
        <v>0.372</v>
      </c>
      <c r="HJ19" s="9">
        <v>0</v>
      </c>
      <c r="HK19" s="9">
        <v>21.346</v>
      </c>
      <c r="HL19" s="9">
        <v>64.954999999999998</v>
      </c>
      <c r="HM19" s="9">
        <v>8</v>
      </c>
      <c r="HN19" s="9">
        <v>9.8000000000000004E-2</v>
      </c>
      <c r="HO19" s="9">
        <v>0</v>
      </c>
      <c r="HP19" s="9">
        <v>9.8000000000000004E-2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9.8000000000000004E-2</v>
      </c>
      <c r="HX19" s="9">
        <v>0</v>
      </c>
      <c r="HY19" s="9">
        <v>9.8000000000000004E-2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0.30499999999999999</v>
      </c>
      <c r="IG19" s="9">
        <v>0.107</v>
      </c>
      <c r="IH19" s="9">
        <v>0.19800000000000001</v>
      </c>
      <c r="II19" s="9">
        <v>0.107</v>
      </c>
      <c r="IJ19" s="9">
        <v>0.107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0.189</v>
      </c>
      <c r="C20" s="9">
        <v>9.9770000000000003</v>
      </c>
      <c r="D20" s="9">
        <v>9.9949999999999992</v>
      </c>
      <c r="E20" s="9">
        <v>10.42</v>
      </c>
      <c r="F20" s="9">
        <v>0.46200000000000002</v>
      </c>
      <c r="G20" s="9">
        <v>0.28699999999999998</v>
      </c>
      <c r="H20" s="9">
        <v>0.17499999999999999</v>
      </c>
      <c r="I20" s="9">
        <v>8.7999999999999995E-2</v>
      </c>
      <c r="J20" s="9">
        <v>8.7999999999999995E-2</v>
      </c>
      <c r="K20" s="9">
        <v>0</v>
      </c>
      <c r="L20" s="9">
        <v>8.6999999999999994E-2</v>
      </c>
      <c r="M20" s="9">
        <v>0</v>
      </c>
      <c r="N20" s="9">
        <v>8.6999999999999994E-2</v>
      </c>
      <c r="O20" s="9">
        <v>6.7000000000000004E-2</v>
      </c>
      <c r="P20" s="9">
        <v>6.7000000000000004E-2</v>
      </c>
      <c r="Q20" s="9">
        <v>0</v>
      </c>
      <c r="R20" s="9">
        <v>0.221</v>
      </c>
      <c r="S20" s="9">
        <v>0.13300000000000001</v>
      </c>
      <c r="T20" s="9">
        <v>8.7999999999999995E-2</v>
      </c>
      <c r="U20" s="9">
        <v>31.975000000000001</v>
      </c>
      <c r="V20" s="9">
        <v>31.603000000000002</v>
      </c>
      <c r="W20" s="9">
        <v>44.308999999999997</v>
      </c>
      <c r="X20" s="9">
        <v>0.69</v>
      </c>
      <c r="Y20" s="9">
        <v>0.3</v>
      </c>
      <c r="Z20" s="9">
        <v>0.39</v>
      </c>
      <c r="AA20" s="9">
        <v>0</v>
      </c>
      <c r="AB20" s="9">
        <v>0</v>
      </c>
      <c r="AC20" s="9">
        <v>0</v>
      </c>
      <c r="AD20" s="9">
        <v>0.24199999999999999</v>
      </c>
      <c r="AE20" s="9">
        <v>0</v>
      </c>
      <c r="AF20" s="9">
        <v>0.24199999999999999</v>
      </c>
      <c r="AG20" s="9">
        <v>0.16500000000000001</v>
      </c>
      <c r="AH20" s="9">
        <v>0.09</v>
      </c>
      <c r="AI20" s="9">
        <v>7.4999999999999997E-2</v>
      </c>
      <c r="AJ20" s="9">
        <v>0.28399999999999997</v>
      </c>
      <c r="AK20" s="9">
        <v>0.21</v>
      </c>
      <c r="AL20" s="9">
        <v>7.2999999999999995E-2</v>
      </c>
      <c r="AM20" s="9">
        <v>39.462000000000003</v>
      </c>
      <c r="AN20" s="9">
        <v>104.75</v>
      </c>
      <c r="AO20" s="9">
        <v>5.8419999999999996</v>
      </c>
      <c r="AP20" s="9">
        <v>0.40600000000000003</v>
      </c>
      <c r="AQ20" s="9">
        <v>0.09</v>
      </c>
      <c r="AR20" s="9">
        <v>0.316</v>
      </c>
      <c r="AS20" s="9">
        <v>0</v>
      </c>
      <c r="AT20" s="9">
        <v>0</v>
      </c>
      <c r="AU20" s="9">
        <v>0</v>
      </c>
      <c r="AV20" s="9">
        <v>0.24199999999999999</v>
      </c>
      <c r="AW20" s="9">
        <v>0</v>
      </c>
      <c r="AX20" s="9">
        <v>0.24199999999999999</v>
      </c>
      <c r="AY20" s="9">
        <v>0.16500000000000001</v>
      </c>
      <c r="AZ20" s="9">
        <v>0.09</v>
      </c>
      <c r="BA20" s="9">
        <v>7.4999999999999997E-2</v>
      </c>
      <c r="BB20" s="9">
        <v>0</v>
      </c>
      <c r="BC20" s="9">
        <v>0</v>
      </c>
      <c r="BD20" s="9">
        <v>0</v>
      </c>
      <c r="BE20" s="9">
        <v>6.452</v>
      </c>
      <c r="BF20" s="9">
        <v>0</v>
      </c>
      <c r="BG20" s="9">
        <v>4.9349999999999996</v>
      </c>
      <c r="BH20" s="9">
        <v>0.28399999999999997</v>
      </c>
      <c r="BI20" s="9">
        <v>0.21</v>
      </c>
      <c r="BJ20" s="9">
        <v>7.2999999999999995E-2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0.28399999999999997</v>
      </c>
      <c r="BU20" s="9">
        <v>0.21</v>
      </c>
      <c r="BV20" s="9">
        <v>7.2999999999999995E-2</v>
      </c>
      <c r="BW20" s="9">
        <v>148.21799999999999</v>
      </c>
      <c r="BX20" s="9">
        <v>128.69900000000001</v>
      </c>
      <c r="BY20" s="9">
        <v>0</v>
      </c>
      <c r="BZ20" s="9">
        <v>6.0999999999999999E-2</v>
      </c>
      <c r="CA20" s="9">
        <v>6.0999999999999999E-2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6.0999999999999999E-2</v>
      </c>
      <c r="CJ20" s="9">
        <v>6.0999999999999999E-2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3.78</v>
      </c>
      <c r="CS20" s="9">
        <v>1.5529999999999999</v>
      </c>
      <c r="CT20" s="9">
        <v>2.2269999999999999</v>
      </c>
      <c r="CU20" s="9">
        <v>0.188</v>
      </c>
      <c r="CV20" s="9">
        <v>0.188</v>
      </c>
      <c r="CW20" s="9">
        <v>0</v>
      </c>
      <c r="CX20" s="9">
        <v>1.2370000000000001</v>
      </c>
      <c r="CY20" s="9">
        <v>0.14499999999999999</v>
      </c>
      <c r="CZ20" s="9">
        <v>1.0920000000000001</v>
      </c>
      <c r="DA20" s="9">
        <v>0.748</v>
      </c>
      <c r="DB20" s="9">
        <v>0.28100000000000003</v>
      </c>
      <c r="DC20" s="9">
        <v>0.46700000000000003</v>
      </c>
      <c r="DD20" s="9">
        <v>1.607</v>
      </c>
      <c r="DE20" s="9">
        <v>0.94</v>
      </c>
      <c r="DF20" s="9">
        <v>0.66700000000000004</v>
      </c>
      <c r="DG20" s="9">
        <v>26</v>
      </c>
      <c r="DH20" s="9">
        <v>52</v>
      </c>
      <c r="DI20" s="9">
        <v>12.571</v>
      </c>
      <c r="DJ20" s="9">
        <v>1.78</v>
      </c>
      <c r="DK20" s="9">
        <v>0.58099999999999996</v>
      </c>
      <c r="DL20" s="9">
        <v>1.1990000000000001</v>
      </c>
      <c r="DM20" s="9">
        <v>8.7999999999999995E-2</v>
      </c>
      <c r="DN20" s="9">
        <v>8.7999999999999995E-2</v>
      </c>
      <c r="DO20" s="9">
        <v>0</v>
      </c>
      <c r="DP20" s="9">
        <v>0.60899999999999999</v>
      </c>
      <c r="DQ20" s="9">
        <v>0</v>
      </c>
      <c r="DR20" s="9">
        <v>0.60899999999999999</v>
      </c>
      <c r="DS20" s="9">
        <v>0.47</v>
      </c>
      <c r="DT20" s="9">
        <v>0.217</v>
      </c>
      <c r="DU20" s="9">
        <v>0.253</v>
      </c>
      <c r="DV20" s="9">
        <v>0.61399999999999999</v>
      </c>
      <c r="DW20" s="9">
        <v>0.27700000000000002</v>
      </c>
      <c r="DX20" s="9">
        <v>0.33700000000000002</v>
      </c>
      <c r="DY20" s="9">
        <v>26</v>
      </c>
      <c r="DZ20" s="9">
        <v>36.337000000000003</v>
      </c>
      <c r="EA20" s="9">
        <v>14.077</v>
      </c>
      <c r="EB20" s="9">
        <v>1.167</v>
      </c>
      <c r="EC20" s="9">
        <v>0.31</v>
      </c>
      <c r="ED20" s="9">
        <v>0.85599999999999998</v>
      </c>
      <c r="EE20" s="9">
        <v>8.7999999999999995E-2</v>
      </c>
      <c r="EF20" s="9">
        <v>8.7999999999999995E-2</v>
      </c>
      <c r="EG20" s="9">
        <v>0</v>
      </c>
      <c r="EH20" s="9">
        <v>0.51500000000000001</v>
      </c>
      <c r="EI20" s="9">
        <v>0</v>
      </c>
      <c r="EJ20" s="9">
        <v>0.51500000000000001</v>
      </c>
      <c r="EK20" s="9">
        <v>0.41</v>
      </c>
      <c r="EL20" s="9">
        <v>0.156</v>
      </c>
      <c r="EM20" s="9">
        <v>0.253</v>
      </c>
      <c r="EN20" s="9">
        <v>0.155</v>
      </c>
      <c r="EO20" s="9">
        <v>6.7000000000000004E-2</v>
      </c>
      <c r="EP20" s="9">
        <v>8.7999999999999995E-2</v>
      </c>
      <c r="EQ20" s="9">
        <v>13.509</v>
      </c>
      <c r="ER20" s="9">
        <v>23.202999999999999</v>
      </c>
      <c r="ES20" s="9">
        <v>9.5269999999999992</v>
      </c>
      <c r="ET20" s="9">
        <v>0.61399999999999999</v>
      </c>
      <c r="EU20" s="9">
        <v>0.27100000000000002</v>
      </c>
      <c r="EV20" s="9">
        <v>0.34300000000000003</v>
      </c>
      <c r="EW20" s="9">
        <v>0</v>
      </c>
      <c r="EX20" s="9">
        <v>0</v>
      </c>
      <c r="EY20" s="9">
        <v>0</v>
      </c>
      <c r="EZ20" s="9">
        <v>9.4E-2</v>
      </c>
      <c r="FA20" s="9">
        <v>0</v>
      </c>
      <c r="FB20" s="9">
        <v>9.4E-2</v>
      </c>
      <c r="FC20" s="9">
        <v>6.0999999999999999E-2</v>
      </c>
      <c r="FD20" s="9">
        <v>6.0999999999999999E-2</v>
      </c>
      <c r="FE20" s="9">
        <v>0</v>
      </c>
      <c r="FF20" s="9">
        <v>0.45900000000000002</v>
      </c>
      <c r="FG20" s="9">
        <v>0.21</v>
      </c>
      <c r="FH20" s="9">
        <v>0.248</v>
      </c>
      <c r="FI20" s="9">
        <v>52</v>
      </c>
      <c r="FJ20" s="9">
        <v>112.563</v>
      </c>
      <c r="FK20" s="9">
        <v>52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0.71899999999999997</v>
      </c>
      <c r="GE20" s="9">
        <v>0.22600000000000001</v>
      </c>
      <c r="GF20" s="9">
        <v>0.49399999999999999</v>
      </c>
      <c r="GG20" s="9">
        <v>0</v>
      </c>
      <c r="GH20" s="9">
        <v>0</v>
      </c>
      <c r="GI20" s="9">
        <v>0</v>
      </c>
      <c r="GJ20" s="9">
        <v>0.28799999999999998</v>
      </c>
      <c r="GK20" s="9">
        <v>5.8999999999999997E-2</v>
      </c>
      <c r="GL20" s="9">
        <v>0.22900000000000001</v>
      </c>
      <c r="GM20" s="9">
        <v>6.3E-2</v>
      </c>
      <c r="GN20" s="9">
        <v>6.3E-2</v>
      </c>
      <c r="GO20" s="9">
        <v>0</v>
      </c>
      <c r="GP20" s="9">
        <v>0.36699999999999999</v>
      </c>
      <c r="GQ20" s="9">
        <v>0.10299999999999999</v>
      </c>
      <c r="GR20" s="9">
        <v>0.26400000000000001</v>
      </c>
      <c r="GS20" s="9">
        <v>44.176000000000002</v>
      </c>
      <c r="GT20" s="9">
        <v>37.883000000000003</v>
      </c>
      <c r="GU20" s="9">
        <v>35.798999999999999</v>
      </c>
      <c r="GV20" s="9">
        <v>1.097</v>
      </c>
      <c r="GW20" s="9">
        <v>0.66100000000000003</v>
      </c>
      <c r="GX20" s="9">
        <v>0.436</v>
      </c>
      <c r="GY20" s="9">
        <v>0.10100000000000001</v>
      </c>
      <c r="GZ20" s="9">
        <v>0.10100000000000001</v>
      </c>
      <c r="HA20" s="9">
        <v>0</v>
      </c>
      <c r="HB20" s="9">
        <v>0.156</v>
      </c>
      <c r="HC20" s="9">
        <v>0</v>
      </c>
      <c r="HD20" s="9">
        <v>0.156</v>
      </c>
      <c r="HE20" s="9">
        <v>0.214</v>
      </c>
      <c r="HF20" s="9">
        <v>0</v>
      </c>
      <c r="HG20" s="9">
        <v>0.214</v>
      </c>
      <c r="HH20" s="9">
        <v>0.626</v>
      </c>
      <c r="HI20" s="9">
        <v>0.56000000000000005</v>
      </c>
      <c r="HJ20" s="9">
        <v>6.6000000000000003E-2</v>
      </c>
      <c r="HK20" s="9">
        <v>52</v>
      </c>
      <c r="HL20" s="9">
        <v>76.186999999999998</v>
      </c>
      <c r="HM20" s="9">
        <v>12.21</v>
      </c>
      <c r="HN20" s="9">
        <v>0.183</v>
      </c>
      <c r="HO20" s="9">
        <v>8.5000000000000006E-2</v>
      </c>
      <c r="HP20" s="9">
        <v>9.8000000000000004E-2</v>
      </c>
      <c r="HQ20" s="9">
        <v>0</v>
      </c>
      <c r="HR20" s="9">
        <v>0</v>
      </c>
      <c r="HS20" s="9">
        <v>0</v>
      </c>
      <c r="HT20" s="9">
        <v>0.183</v>
      </c>
      <c r="HU20" s="9">
        <v>8.5000000000000006E-2</v>
      </c>
      <c r="HV20" s="9">
        <v>9.8000000000000004E-2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10.137</v>
      </c>
      <c r="ID20" s="9">
        <v>0</v>
      </c>
      <c r="IE20" s="9">
        <v>0</v>
      </c>
      <c r="IF20" s="9">
        <v>0.52900000000000003</v>
      </c>
      <c r="IG20" s="9">
        <v>0.26800000000000002</v>
      </c>
      <c r="IH20" s="9">
        <v>0.26200000000000001</v>
      </c>
      <c r="II20" s="9">
        <v>0</v>
      </c>
      <c r="IJ20" s="9">
        <v>0</v>
      </c>
      <c r="IK20" s="9">
        <v>0</v>
      </c>
      <c r="IL20" s="9">
        <v>0.19500000000000001</v>
      </c>
      <c r="IM20" s="9">
        <v>0.10100000000000001</v>
      </c>
      <c r="IN20" s="9">
        <v>9.4E-2</v>
      </c>
      <c r="IO20" s="9">
        <v>0.10100000000000001</v>
      </c>
      <c r="IP20" s="9">
        <v>0.10100000000000001</v>
      </c>
      <c r="IQ20" s="9">
        <v>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10513</v>
      </c>
      <c r="C1" s="3" t="s">
        <v>10514</v>
      </c>
      <c r="D1" s="3" t="s">
        <v>10515</v>
      </c>
      <c r="E1" s="3" t="s">
        <v>10516</v>
      </c>
      <c r="F1" s="3" t="s">
        <v>10517</v>
      </c>
      <c r="G1" s="3" t="s">
        <v>10518</v>
      </c>
      <c r="H1" s="3" t="s">
        <v>10519</v>
      </c>
      <c r="I1" s="3" t="s">
        <v>10520</v>
      </c>
      <c r="J1" s="3" t="s">
        <v>10521</v>
      </c>
      <c r="K1" s="3" t="s">
        <v>10522</v>
      </c>
      <c r="L1" s="3" t="s">
        <v>10523</v>
      </c>
      <c r="M1" s="3" t="s">
        <v>10524</v>
      </c>
      <c r="N1" s="3" t="s">
        <v>10525</v>
      </c>
      <c r="O1" s="3" t="s">
        <v>10526</v>
      </c>
      <c r="P1" s="3" t="s">
        <v>10527</v>
      </c>
      <c r="Q1" s="3" t="s">
        <v>10528</v>
      </c>
      <c r="R1" s="3" t="s">
        <v>10529</v>
      </c>
      <c r="S1" s="3" t="s">
        <v>10530</v>
      </c>
      <c r="T1" s="3" t="s">
        <v>10531</v>
      </c>
      <c r="U1" s="3" t="s">
        <v>10532</v>
      </c>
      <c r="V1" s="3" t="s">
        <v>10533</v>
      </c>
      <c r="W1" s="3" t="s">
        <v>10534</v>
      </c>
      <c r="X1" s="3" t="s">
        <v>10535</v>
      </c>
      <c r="Y1" s="3" t="s">
        <v>10536</v>
      </c>
      <c r="Z1" s="3" t="s">
        <v>10537</v>
      </c>
      <c r="AA1" s="3" t="s">
        <v>10538</v>
      </c>
      <c r="AB1" s="3" t="s">
        <v>10539</v>
      </c>
      <c r="AC1" s="3" t="s">
        <v>10540</v>
      </c>
      <c r="AD1" s="3" t="s">
        <v>10541</v>
      </c>
      <c r="AE1" s="3" t="s">
        <v>10542</v>
      </c>
      <c r="AF1" s="3" t="s">
        <v>10543</v>
      </c>
      <c r="AG1" s="3" t="s">
        <v>10544</v>
      </c>
      <c r="AH1" s="3" t="s">
        <v>10545</v>
      </c>
      <c r="AI1" s="3" t="s">
        <v>10546</v>
      </c>
      <c r="AJ1" s="3" t="s">
        <v>10547</v>
      </c>
      <c r="AK1" s="3" t="s">
        <v>10548</v>
      </c>
      <c r="AL1" s="3" t="s">
        <v>10549</v>
      </c>
      <c r="AM1" s="3" t="s">
        <v>10550</v>
      </c>
      <c r="AN1" s="3" t="s">
        <v>10551</v>
      </c>
      <c r="AO1" s="3" t="s">
        <v>10552</v>
      </c>
      <c r="AP1" s="3" t="s">
        <v>10553</v>
      </c>
      <c r="AQ1" s="3" t="s">
        <v>10554</v>
      </c>
      <c r="AR1" s="3" t="s">
        <v>10555</v>
      </c>
      <c r="AS1" s="3" t="s">
        <v>10556</v>
      </c>
      <c r="AT1" s="3" t="s">
        <v>10557</v>
      </c>
      <c r="AU1" s="3" t="s">
        <v>10558</v>
      </c>
      <c r="AV1" s="3" t="s">
        <v>10559</v>
      </c>
      <c r="AW1" s="3" t="s">
        <v>10560</v>
      </c>
      <c r="AX1" s="3" t="s">
        <v>10561</v>
      </c>
      <c r="AY1" s="3" t="s">
        <v>10562</v>
      </c>
      <c r="AZ1" s="3" t="s">
        <v>10563</v>
      </c>
      <c r="BA1" s="3" t="s">
        <v>10564</v>
      </c>
      <c r="BB1" s="3" t="s">
        <v>10565</v>
      </c>
      <c r="BC1" s="3" t="s">
        <v>10566</v>
      </c>
      <c r="BD1" s="3" t="s">
        <v>10567</v>
      </c>
      <c r="BE1" s="3" t="s">
        <v>10568</v>
      </c>
      <c r="BF1" s="3" t="s">
        <v>10569</v>
      </c>
      <c r="BG1" s="3" t="s">
        <v>10570</v>
      </c>
      <c r="BH1" s="3" t="s">
        <v>10571</v>
      </c>
      <c r="BI1" s="3" t="s">
        <v>10572</v>
      </c>
      <c r="BJ1" s="3" t="s">
        <v>10573</v>
      </c>
      <c r="BK1" s="3" t="s">
        <v>10574</v>
      </c>
      <c r="BL1" s="3" t="s">
        <v>10575</v>
      </c>
      <c r="BM1" s="3" t="s">
        <v>10576</v>
      </c>
      <c r="BN1" s="3" t="s">
        <v>10577</v>
      </c>
      <c r="BO1" s="3" t="s">
        <v>10578</v>
      </c>
      <c r="BP1" s="3" t="s">
        <v>10579</v>
      </c>
      <c r="BQ1" s="3" t="s">
        <v>10580</v>
      </c>
      <c r="BR1" s="3" t="s">
        <v>10581</v>
      </c>
      <c r="BS1" s="3" t="s">
        <v>10582</v>
      </c>
      <c r="BT1" s="3" t="s">
        <v>10583</v>
      </c>
      <c r="BU1" s="3" t="s">
        <v>10584</v>
      </c>
      <c r="BV1" s="3" t="s">
        <v>10585</v>
      </c>
      <c r="BW1" s="3" t="s">
        <v>10586</v>
      </c>
      <c r="BX1" s="3" t="s">
        <v>10587</v>
      </c>
      <c r="BY1" s="3" t="s">
        <v>10588</v>
      </c>
      <c r="BZ1" s="3" t="s">
        <v>10589</v>
      </c>
      <c r="CA1" s="3" t="s">
        <v>10590</v>
      </c>
      <c r="CB1" s="3" t="s">
        <v>10591</v>
      </c>
      <c r="CC1" s="3" t="s">
        <v>10592</v>
      </c>
      <c r="CD1" s="3" t="s">
        <v>10593</v>
      </c>
      <c r="CE1" s="3" t="s">
        <v>10594</v>
      </c>
      <c r="CF1" s="3" t="s">
        <v>10595</v>
      </c>
      <c r="CG1" s="3" t="s">
        <v>10596</v>
      </c>
      <c r="CH1" s="3" t="s">
        <v>10597</v>
      </c>
      <c r="CI1" s="3" t="s">
        <v>10598</v>
      </c>
      <c r="CJ1" s="3" t="s">
        <v>10599</v>
      </c>
      <c r="CK1" s="3" t="s">
        <v>10600</v>
      </c>
      <c r="CL1" s="3" t="s">
        <v>10601</v>
      </c>
      <c r="CM1" s="3" t="s">
        <v>10602</v>
      </c>
      <c r="CN1" s="3" t="s">
        <v>10603</v>
      </c>
      <c r="CO1" s="3" t="s">
        <v>10604</v>
      </c>
      <c r="CP1" s="3" t="s">
        <v>10605</v>
      </c>
      <c r="CQ1" s="3" t="s">
        <v>10606</v>
      </c>
      <c r="CR1" s="3" t="s">
        <v>10607</v>
      </c>
      <c r="CS1" s="3" t="s">
        <v>10608</v>
      </c>
      <c r="CT1" s="3" t="s">
        <v>10609</v>
      </c>
      <c r="CU1" s="3" t="s">
        <v>10610</v>
      </c>
      <c r="CV1" s="3" t="s">
        <v>10611</v>
      </c>
      <c r="CW1" s="3" t="s">
        <v>10612</v>
      </c>
      <c r="CX1" s="3" t="s">
        <v>10613</v>
      </c>
      <c r="CY1" s="3" t="s">
        <v>10614</v>
      </c>
      <c r="CZ1" s="3" t="s">
        <v>10615</v>
      </c>
      <c r="DA1" s="3" t="s">
        <v>10616</v>
      </c>
      <c r="DB1" s="3" t="s">
        <v>10617</v>
      </c>
      <c r="DC1" s="3" t="s">
        <v>10618</v>
      </c>
      <c r="DD1" s="3" t="s">
        <v>10619</v>
      </c>
      <c r="DE1" s="3" t="s">
        <v>10620</v>
      </c>
      <c r="DF1" s="3" t="s">
        <v>10621</v>
      </c>
      <c r="DG1" s="3" t="s">
        <v>10622</v>
      </c>
      <c r="DH1" s="3" t="s">
        <v>10623</v>
      </c>
      <c r="DI1" s="3" t="s">
        <v>10624</v>
      </c>
      <c r="DJ1" s="3" t="s">
        <v>10625</v>
      </c>
      <c r="DK1" s="3" t="s">
        <v>10626</v>
      </c>
      <c r="DL1" s="3" t="s">
        <v>10627</v>
      </c>
      <c r="DM1" s="3" t="s">
        <v>10628</v>
      </c>
      <c r="DN1" s="3" t="s">
        <v>10629</v>
      </c>
      <c r="DO1" s="3" t="s">
        <v>10630</v>
      </c>
      <c r="DP1" s="3" t="s">
        <v>10631</v>
      </c>
      <c r="DQ1" s="3" t="s">
        <v>10632</v>
      </c>
      <c r="DR1" s="3" t="s">
        <v>10633</v>
      </c>
      <c r="DS1" s="3" t="s">
        <v>10634</v>
      </c>
      <c r="DT1" s="3" t="s">
        <v>10635</v>
      </c>
      <c r="DU1" s="3" t="s">
        <v>10636</v>
      </c>
      <c r="DV1" s="3" t="s">
        <v>10637</v>
      </c>
      <c r="DW1" s="3" t="s">
        <v>10638</v>
      </c>
      <c r="DX1" s="3" t="s">
        <v>10639</v>
      </c>
      <c r="DY1" s="3" t="s">
        <v>10640</v>
      </c>
      <c r="DZ1" s="3" t="s">
        <v>10641</v>
      </c>
      <c r="EA1" s="3" t="s">
        <v>10642</v>
      </c>
      <c r="EB1" s="3" t="s">
        <v>10643</v>
      </c>
      <c r="EC1" s="3" t="s">
        <v>10644</v>
      </c>
      <c r="ED1" s="3" t="s">
        <v>10645</v>
      </c>
      <c r="EE1" s="3" t="s">
        <v>10646</v>
      </c>
      <c r="EF1" s="3" t="s">
        <v>10647</v>
      </c>
      <c r="EG1" s="3" t="s">
        <v>10648</v>
      </c>
      <c r="EH1" s="3" t="s">
        <v>10649</v>
      </c>
      <c r="EI1" s="3" t="s">
        <v>10650</v>
      </c>
      <c r="EJ1" s="3" t="s">
        <v>10651</v>
      </c>
      <c r="EK1" s="3" t="s">
        <v>10652</v>
      </c>
      <c r="EL1" s="3" t="s">
        <v>10653</v>
      </c>
      <c r="EM1" s="3" t="s">
        <v>10654</v>
      </c>
      <c r="EN1" s="3" t="s">
        <v>10655</v>
      </c>
      <c r="EO1" s="3" t="s">
        <v>10656</v>
      </c>
      <c r="EP1" s="3" t="s">
        <v>10657</v>
      </c>
      <c r="EQ1" s="3" t="s">
        <v>10658</v>
      </c>
      <c r="ER1" s="3" t="s">
        <v>10659</v>
      </c>
      <c r="ES1" s="3" t="s">
        <v>10660</v>
      </c>
      <c r="ET1" s="3" t="s">
        <v>10661</v>
      </c>
      <c r="EU1" s="3" t="s">
        <v>10662</v>
      </c>
      <c r="EV1" s="3" t="s">
        <v>10663</v>
      </c>
      <c r="EW1" s="3" t="s">
        <v>10664</v>
      </c>
      <c r="EX1" s="3" t="s">
        <v>10665</v>
      </c>
      <c r="EY1" s="3" t="s">
        <v>10666</v>
      </c>
      <c r="EZ1" s="3" t="s">
        <v>10667</v>
      </c>
      <c r="FA1" s="3" t="s">
        <v>10668</v>
      </c>
      <c r="FB1" s="3" t="s">
        <v>10669</v>
      </c>
      <c r="FC1" s="3" t="s">
        <v>10670</v>
      </c>
      <c r="FD1" s="3" t="s">
        <v>10671</v>
      </c>
      <c r="FE1" s="3" t="s">
        <v>10672</v>
      </c>
      <c r="FF1" s="3" t="s">
        <v>10673</v>
      </c>
      <c r="FG1" s="3" t="s">
        <v>10674</v>
      </c>
      <c r="FH1" s="3" t="s">
        <v>10675</v>
      </c>
      <c r="FI1" s="3" t="s">
        <v>10676</v>
      </c>
      <c r="FJ1" s="3" t="s">
        <v>10677</v>
      </c>
      <c r="FK1" s="3" t="s">
        <v>10678</v>
      </c>
      <c r="FL1" s="3" t="s">
        <v>10679</v>
      </c>
      <c r="FM1" s="3" t="s">
        <v>10680</v>
      </c>
      <c r="FN1" s="3" t="s">
        <v>10681</v>
      </c>
      <c r="FO1" s="3" t="s">
        <v>10682</v>
      </c>
      <c r="FP1" s="3" t="s">
        <v>10683</v>
      </c>
      <c r="FQ1" s="3" t="s">
        <v>10684</v>
      </c>
      <c r="FR1" s="3" t="s">
        <v>10685</v>
      </c>
      <c r="FS1" s="3" t="s">
        <v>10686</v>
      </c>
      <c r="FT1" s="3" t="s">
        <v>10687</v>
      </c>
      <c r="FU1" s="3" t="s">
        <v>10688</v>
      </c>
      <c r="FV1" s="3" t="s">
        <v>10689</v>
      </c>
      <c r="FW1" s="3" t="s">
        <v>10690</v>
      </c>
      <c r="FX1" s="3" t="s">
        <v>10691</v>
      </c>
      <c r="FY1" s="3" t="s">
        <v>10692</v>
      </c>
      <c r="FZ1" s="3" t="s">
        <v>10693</v>
      </c>
      <c r="GA1" s="3" t="s">
        <v>10694</v>
      </c>
      <c r="GB1" s="3" t="s">
        <v>10695</v>
      </c>
      <c r="GC1" s="3" t="s">
        <v>10696</v>
      </c>
      <c r="GD1" s="3" t="s">
        <v>10697</v>
      </c>
      <c r="GE1" s="3" t="s">
        <v>10698</v>
      </c>
      <c r="GF1" s="3" t="s">
        <v>10699</v>
      </c>
      <c r="GG1" s="3" t="s">
        <v>10700</v>
      </c>
      <c r="GH1" s="3" t="s">
        <v>10701</v>
      </c>
      <c r="GI1" s="3" t="s">
        <v>10702</v>
      </c>
      <c r="GJ1" s="3" t="s">
        <v>10703</v>
      </c>
      <c r="GK1" s="3" t="s">
        <v>10704</v>
      </c>
      <c r="GL1" s="3" t="s">
        <v>10705</v>
      </c>
      <c r="GM1" s="3" t="s">
        <v>10706</v>
      </c>
      <c r="GN1" s="3" t="s">
        <v>10707</v>
      </c>
      <c r="GO1" s="3" t="s">
        <v>10708</v>
      </c>
      <c r="GP1" s="3" t="s">
        <v>10709</v>
      </c>
      <c r="GQ1" s="3" t="s">
        <v>10710</v>
      </c>
      <c r="GR1" s="3" t="s">
        <v>10711</v>
      </c>
      <c r="GS1" s="3" t="s">
        <v>10712</v>
      </c>
      <c r="GT1" s="3" t="s">
        <v>10713</v>
      </c>
      <c r="GU1" s="3" t="s">
        <v>10714</v>
      </c>
      <c r="GV1" s="3" t="s">
        <v>10715</v>
      </c>
      <c r="GW1" s="3" t="s">
        <v>10716</v>
      </c>
      <c r="GX1" s="3" t="s">
        <v>10717</v>
      </c>
      <c r="GY1" s="3" t="s">
        <v>10718</v>
      </c>
      <c r="GZ1" s="3" t="s">
        <v>10719</v>
      </c>
      <c r="HA1" s="3" t="s">
        <v>10720</v>
      </c>
      <c r="HB1" s="3" t="s">
        <v>10721</v>
      </c>
      <c r="HC1" s="3" t="s">
        <v>10722</v>
      </c>
      <c r="HD1" s="3" t="s">
        <v>10723</v>
      </c>
      <c r="HE1" s="3" t="s">
        <v>10724</v>
      </c>
      <c r="HF1" s="3" t="s">
        <v>10725</v>
      </c>
      <c r="HG1" s="3" t="s">
        <v>10726</v>
      </c>
      <c r="HH1" s="3" t="s">
        <v>10727</v>
      </c>
      <c r="HI1" s="3" t="s">
        <v>10728</v>
      </c>
      <c r="HJ1" s="3" t="s">
        <v>10729</v>
      </c>
      <c r="HK1" s="3" t="s">
        <v>10730</v>
      </c>
      <c r="HL1" s="3" t="s">
        <v>10731</v>
      </c>
      <c r="HM1" s="3" t="s">
        <v>10732</v>
      </c>
      <c r="HN1" s="3" t="s">
        <v>10733</v>
      </c>
      <c r="HO1" s="3" t="s">
        <v>10734</v>
      </c>
      <c r="HP1" s="3" t="s">
        <v>10735</v>
      </c>
      <c r="HQ1" s="3" t="s">
        <v>10736</v>
      </c>
      <c r="HR1" s="3" t="s">
        <v>10737</v>
      </c>
      <c r="HS1" s="3" t="s">
        <v>10738</v>
      </c>
      <c r="HT1" s="3" t="s">
        <v>10739</v>
      </c>
      <c r="HU1" s="3" t="s">
        <v>10740</v>
      </c>
      <c r="HV1" s="3" t="s">
        <v>10741</v>
      </c>
      <c r="HW1" s="3" t="s">
        <v>10742</v>
      </c>
      <c r="HX1" s="3" t="s">
        <v>10743</v>
      </c>
      <c r="HY1" s="3" t="s">
        <v>10744</v>
      </c>
      <c r="HZ1" s="3" t="s">
        <v>10745</v>
      </c>
      <c r="IA1" s="3" t="s">
        <v>10746</v>
      </c>
      <c r="IB1" s="3" t="s">
        <v>10747</v>
      </c>
      <c r="IC1" s="3" t="s">
        <v>10748</v>
      </c>
      <c r="ID1" s="3" t="s">
        <v>10749</v>
      </c>
      <c r="IE1" s="3" t="s">
        <v>10750</v>
      </c>
      <c r="IF1" s="3" t="s">
        <v>10751</v>
      </c>
      <c r="IG1" s="3" t="s">
        <v>10752</v>
      </c>
      <c r="IH1" s="3" t="s">
        <v>10753</v>
      </c>
      <c r="II1" s="3" t="s">
        <v>10754</v>
      </c>
      <c r="IJ1" s="3" t="s">
        <v>10755</v>
      </c>
      <c r="IK1" s="3" t="s">
        <v>10756</v>
      </c>
      <c r="IL1" s="3" t="s">
        <v>10757</v>
      </c>
      <c r="IM1" s="3" t="s">
        <v>10758</v>
      </c>
      <c r="IN1" s="3" t="s">
        <v>10759</v>
      </c>
      <c r="IO1" s="3" t="s">
        <v>10760</v>
      </c>
      <c r="IP1" s="3" t="s">
        <v>10761</v>
      </c>
      <c r="IQ1" s="3" t="s">
        <v>10762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10763</v>
      </c>
      <c r="C10" s="8" t="s">
        <v>10764</v>
      </c>
      <c r="D10" s="8" t="s">
        <v>10765</v>
      </c>
      <c r="E10" s="8" t="s">
        <v>10766</v>
      </c>
      <c r="F10" s="8" t="s">
        <v>10767</v>
      </c>
      <c r="G10" s="8" t="s">
        <v>10768</v>
      </c>
      <c r="H10" s="8" t="s">
        <v>10769</v>
      </c>
      <c r="I10" s="8" t="s">
        <v>10770</v>
      </c>
      <c r="J10" s="8" t="s">
        <v>10771</v>
      </c>
      <c r="K10" s="8" t="s">
        <v>10772</v>
      </c>
      <c r="L10" s="8" t="s">
        <v>10773</v>
      </c>
      <c r="M10" s="8" t="s">
        <v>10774</v>
      </c>
      <c r="N10" s="8" t="s">
        <v>10775</v>
      </c>
      <c r="O10" s="8" t="s">
        <v>10776</v>
      </c>
      <c r="P10" s="8" t="s">
        <v>10777</v>
      </c>
      <c r="Q10" s="8" t="s">
        <v>10778</v>
      </c>
      <c r="R10" s="8" t="s">
        <v>10779</v>
      </c>
      <c r="S10" s="8" t="s">
        <v>10780</v>
      </c>
      <c r="T10" s="8" t="s">
        <v>10781</v>
      </c>
      <c r="U10" s="8" t="s">
        <v>10782</v>
      </c>
      <c r="V10" s="8" t="s">
        <v>10783</v>
      </c>
      <c r="W10" s="8" t="s">
        <v>10784</v>
      </c>
      <c r="X10" s="8" t="s">
        <v>10785</v>
      </c>
      <c r="Y10" s="8" t="s">
        <v>10786</v>
      </c>
      <c r="Z10" s="8" t="s">
        <v>10787</v>
      </c>
      <c r="AA10" s="8" t="s">
        <v>10788</v>
      </c>
      <c r="AB10" s="8" t="s">
        <v>10789</v>
      </c>
      <c r="AC10" s="8" t="s">
        <v>10790</v>
      </c>
      <c r="AD10" s="8" t="s">
        <v>10791</v>
      </c>
      <c r="AE10" s="8" t="s">
        <v>10792</v>
      </c>
      <c r="AF10" s="8" t="s">
        <v>10793</v>
      </c>
      <c r="AG10" s="8" t="s">
        <v>10794</v>
      </c>
      <c r="AH10" s="8" t="s">
        <v>10795</v>
      </c>
      <c r="AI10" s="8" t="s">
        <v>10796</v>
      </c>
      <c r="AJ10" s="8" t="s">
        <v>10797</v>
      </c>
      <c r="AK10" s="8" t="s">
        <v>10798</v>
      </c>
      <c r="AL10" s="8" t="s">
        <v>10799</v>
      </c>
      <c r="AM10" s="8" t="s">
        <v>10800</v>
      </c>
      <c r="AN10" s="8" t="s">
        <v>10801</v>
      </c>
      <c r="AO10" s="8" t="s">
        <v>10802</v>
      </c>
      <c r="AP10" s="8" t="s">
        <v>10803</v>
      </c>
      <c r="AQ10" s="8" t="s">
        <v>10804</v>
      </c>
      <c r="AR10" s="8" t="s">
        <v>10805</v>
      </c>
      <c r="AS10" s="8" t="s">
        <v>10806</v>
      </c>
      <c r="AT10" s="8" t="s">
        <v>10807</v>
      </c>
      <c r="AU10" s="8" t="s">
        <v>10808</v>
      </c>
      <c r="AV10" s="8" t="s">
        <v>10809</v>
      </c>
      <c r="AW10" s="8" t="s">
        <v>10810</v>
      </c>
      <c r="AX10" s="8" t="s">
        <v>10811</v>
      </c>
      <c r="AY10" s="8" t="s">
        <v>10812</v>
      </c>
      <c r="AZ10" s="8" t="s">
        <v>10813</v>
      </c>
      <c r="BA10" s="8" t="s">
        <v>10814</v>
      </c>
      <c r="BB10" s="8" t="s">
        <v>10815</v>
      </c>
      <c r="BC10" s="8" t="s">
        <v>10816</v>
      </c>
      <c r="BD10" s="8" t="s">
        <v>10817</v>
      </c>
      <c r="BE10" s="8" t="s">
        <v>10818</v>
      </c>
      <c r="BF10" s="8" t="s">
        <v>10819</v>
      </c>
      <c r="BG10" s="8" t="s">
        <v>10820</v>
      </c>
      <c r="BH10" s="8" t="s">
        <v>10821</v>
      </c>
      <c r="BI10" s="8" t="s">
        <v>10822</v>
      </c>
      <c r="BJ10" s="8" t="s">
        <v>10823</v>
      </c>
      <c r="BK10" s="8" t="s">
        <v>10824</v>
      </c>
      <c r="BL10" s="8" t="s">
        <v>10825</v>
      </c>
      <c r="BM10" s="8" t="s">
        <v>10826</v>
      </c>
      <c r="BN10" s="8" t="s">
        <v>10827</v>
      </c>
      <c r="BO10" s="8" t="s">
        <v>10828</v>
      </c>
      <c r="BP10" s="8" t="s">
        <v>10829</v>
      </c>
      <c r="BQ10" s="8" t="s">
        <v>10830</v>
      </c>
      <c r="BR10" s="8" t="s">
        <v>10831</v>
      </c>
      <c r="BS10" s="8" t="s">
        <v>10832</v>
      </c>
      <c r="BT10" s="8" t="s">
        <v>10833</v>
      </c>
      <c r="BU10" s="8" t="s">
        <v>10834</v>
      </c>
      <c r="BV10" s="8" t="s">
        <v>10835</v>
      </c>
      <c r="BW10" s="8" t="s">
        <v>10836</v>
      </c>
      <c r="BX10" s="8" t="s">
        <v>10837</v>
      </c>
      <c r="BY10" s="8" t="s">
        <v>10838</v>
      </c>
      <c r="BZ10" s="8" t="s">
        <v>10839</v>
      </c>
      <c r="CA10" s="8" t="s">
        <v>10840</v>
      </c>
      <c r="CB10" s="8" t="s">
        <v>10841</v>
      </c>
      <c r="CC10" s="8" t="s">
        <v>10842</v>
      </c>
      <c r="CD10" s="8" t="s">
        <v>10843</v>
      </c>
      <c r="CE10" s="8" t="s">
        <v>10844</v>
      </c>
      <c r="CF10" s="8" t="s">
        <v>10845</v>
      </c>
      <c r="CG10" s="8" t="s">
        <v>10846</v>
      </c>
      <c r="CH10" s="8" t="s">
        <v>10847</v>
      </c>
      <c r="CI10" s="8" t="s">
        <v>10848</v>
      </c>
      <c r="CJ10" s="8" t="s">
        <v>10849</v>
      </c>
      <c r="CK10" s="8" t="s">
        <v>10850</v>
      </c>
      <c r="CL10" s="8" t="s">
        <v>10851</v>
      </c>
      <c r="CM10" s="8" t="s">
        <v>10852</v>
      </c>
      <c r="CN10" s="8" t="s">
        <v>10853</v>
      </c>
      <c r="CO10" s="8" t="s">
        <v>10854</v>
      </c>
      <c r="CP10" s="8" t="s">
        <v>10855</v>
      </c>
      <c r="CQ10" s="8" t="s">
        <v>10856</v>
      </c>
      <c r="CR10" s="8" t="s">
        <v>10857</v>
      </c>
      <c r="CS10" s="8" t="s">
        <v>10858</v>
      </c>
      <c r="CT10" s="8" t="s">
        <v>10859</v>
      </c>
      <c r="CU10" s="8" t="s">
        <v>10860</v>
      </c>
      <c r="CV10" s="8" t="s">
        <v>10861</v>
      </c>
      <c r="CW10" s="8" t="s">
        <v>10862</v>
      </c>
      <c r="CX10" s="8" t="s">
        <v>10863</v>
      </c>
      <c r="CY10" s="8" t="s">
        <v>10864</v>
      </c>
      <c r="CZ10" s="8" t="s">
        <v>10865</v>
      </c>
      <c r="DA10" s="8" t="s">
        <v>10866</v>
      </c>
      <c r="DB10" s="8" t="s">
        <v>10867</v>
      </c>
      <c r="DC10" s="8" t="s">
        <v>10868</v>
      </c>
      <c r="DD10" s="8" t="s">
        <v>10869</v>
      </c>
      <c r="DE10" s="8" t="s">
        <v>10870</v>
      </c>
      <c r="DF10" s="8" t="s">
        <v>10871</v>
      </c>
      <c r="DG10" s="8" t="s">
        <v>10872</v>
      </c>
      <c r="DH10" s="8" t="s">
        <v>10873</v>
      </c>
      <c r="DI10" s="8" t="s">
        <v>10874</v>
      </c>
      <c r="DJ10" s="8" t="s">
        <v>10875</v>
      </c>
      <c r="DK10" s="8" t="s">
        <v>10876</v>
      </c>
      <c r="DL10" s="8" t="s">
        <v>10877</v>
      </c>
      <c r="DM10" s="8" t="s">
        <v>10878</v>
      </c>
      <c r="DN10" s="8" t="s">
        <v>10879</v>
      </c>
      <c r="DO10" s="8" t="s">
        <v>10880</v>
      </c>
      <c r="DP10" s="8" t="s">
        <v>10881</v>
      </c>
      <c r="DQ10" s="8" t="s">
        <v>10882</v>
      </c>
      <c r="DR10" s="8" t="s">
        <v>10883</v>
      </c>
      <c r="DS10" s="8" t="s">
        <v>10884</v>
      </c>
      <c r="DT10" s="8" t="s">
        <v>10885</v>
      </c>
      <c r="DU10" s="8" t="s">
        <v>10886</v>
      </c>
      <c r="DV10" s="8" t="s">
        <v>10887</v>
      </c>
      <c r="DW10" s="8" t="s">
        <v>10888</v>
      </c>
      <c r="DX10" s="8" t="s">
        <v>10889</v>
      </c>
      <c r="DY10" s="8" t="s">
        <v>10890</v>
      </c>
      <c r="DZ10" s="8" t="s">
        <v>10891</v>
      </c>
      <c r="EA10" s="8" t="s">
        <v>10892</v>
      </c>
      <c r="EB10" s="8" t="s">
        <v>10893</v>
      </c>
      <c r="EC10" s="8" t="s">
        <v>10894</v>
      </c>
      <c r="ED10" s="8" t="s">
        <v>10895</v>
      </c>
      <c r="EE10" s="8" t="s">
        <v>10896</v>
      </c>
      <c r="EF10" s="8" t="s">
        <v>10897</v>
      </c>
      <c r="EG10" s="8" t="s">
        <v>10898</v>
      </c>
      <c r="EH10" s="8" t="s">
        <v>10899</v>
      </c>
      <c r="EI10" s="8" t="s">
        <v>10900</v>
      </c>
      <c r="EJ10" s="8" t="s">
        <v>10901</v>
      </c>
      <c r="EK10" s="8" t="s">
        <v>10902</v>
      </c>
      <c r="EL10" s="8" t="s">
        <v>10903</v>
      </c>
      <c r="EM10" s="8" t="s">
        <v>10904</v>
      </c>
      <c r="EN10" s="8" t="s">
        <v>10905</v>
      </c>
      <c r="EO10" s="8" t="s">
        <v>10906</v>
      </c>
      <c r="EP10" s="8" t="s">
        <v>10907</v>
      </c>
      <c r="EQ10" s="8" t="s">
        <v>10908</v>
      </c>
      <c r="ER10" s="8" t="s">
        <v>10909</v>
      </c>
      <c r="ES10" s="8" t="s">
        <v>10910</v>
      </c>
      <c r="ET10" s="8" t="s">
        <v>10911</v>
      </c>
      <c r="EU10" s="8" t="s">
        <v>10912</v>
      </c>
      <c r="EV10" s="8" t="s">
        <v>10913</v>
      </c>
      <c r="EW10" s="8" t="s">
        <v>10914</v>
      </c>
      <c r="EX10" s="8" t="s">
        <v>10915</v>
      </c>
      <c r="EY10" s="8" t="s">
        <v>10916</v>
      </c>
      <c r="EZ10" s="8" t="s">
        <v>10917</v>
      </c>
      <c r="FA10" s="8" t="s">
        <v>10918</v>
      </c>
      <c r="FB10" s="8" t="s">
        <v>10919</v>
      </c>
      <c r="FC10" s="8" t="s">
        <v>10920</v>
      </c>
      <c r="FD10" s="8" t="s">
        <v>10921</v>
      </c>
      <c r="FE10" s="8" t="s">
        <v>10922</v>
      </c>
      <c r="FF10" s="8" t="s">
        <v>10923</v>
      </c>
      <c r="FG10" s="8" t="s">
        <v>10924</v>
      </c>
      <c r="FH10" s="8" t="s">
        <v>10925</v>
      </c>
      <c r="FI10" s="8" t="s">
        <v>10926</v>
      </c>
      <c r="FJ10" s="8" t="s">
        <v>10927</v>
      </c>
      <c r="FK10" s="8" t="s">
        <v>10928</v>
      </c>
      <c r="FL10" s="8" t="s">
        <v>10929</v>
      </c>
      <c r="FM10" s="8" t="s">
        <v>10930</v>
      </c>
      <c r="FN10" s="8" t="s">
        <v>10931</v>
      </c>
      <c r="FO10" s="8" t="s">
        <v>10932</v>
      </c>
      <c r="FP10" s="8" t="s">
        <v>10933</v>
      </c>
      <c r="FQ10" s="8" t="s">
        <v>10934</v>
      </c>
      <c r="FR10" s="8" t="s">
        <v>10935</v>
      </c>
      <c r="FS10" s="8" t="s">
        <v>10936</v>
      </c>
      <c r="FT10" s="8" t="s">
        <v>10937</v>
      </c>
      <c r="FU10" s="8" t="s">
        <v>10938</v>
      </c>
      <c r="FV10" s="8" t="s">
        <v>10939</v>
      </c>
      <c r="FW10" s="8" t="s">
        <v>10940</v>
      </c>
      <c r="FX10" s="8" t="s">
        <v>10941</v>
      </c>
      <c r="FY10" s="8" t="s">
        <v>10942</v>
      </c>
      <c r="FZ10" s="8" t="s">
        <v>10943</v>
      </c>
      <c r="GA10" s="8" t="s">
        <v>10944</v>
      </c>
      <c r="GB10" s="8" t="s">
        <v>10945</v>
      </c>
      <c r="GC10" s="8" t="s">
        <v>10946</v>
      </c>
      <c r="GD10" s="8" t="s">
        <v>10947</v>
      </c>
      <c r="GE10" s="8" t="s">
        <v>10948</v>
      </c>
      <c r="GF10" s="8" t="s">
        <v>10949</v>
      </c>
      <c r="GG10" s="8" t="s">
        <v>10950</v>
      </c>
      <c r="GH10" s="8" t="s">
        <v>10951</v>
      </c>
      <c r="GI10" s="8" t="s">
        <v>10952</v>
      </c>
      <c r="GJ10" s="8" t="s">
        <v>10953</v>
      </c>
      <c r="GK10" s="8" t="s">
        <v>10954</v>
      </c>
      <c r="GL10" s="8" t="s">
        <v>10955</v>
      </c>
      <c r="GM10" s="8" t="s">
        <v>10956</v>
      </c>
      <c r="GN10" s="8" t="s">
        <v>10957</v>
      </c>
      <c r="GO10" s="8" t="s">
        <v>10958</v>
      </c>
      <c r="GP10" s="8" t="s">
        <v>10959</v>
      </c>
      <c r="GQ10" s="8" t="s">
        <v>10960</v>
      </c>
      <c r="GR10" s="8" t="s">
        <v>10961</v>
      </c>
      <c r="GS10" s="8" t="s">
        <v>10962</v>
      </c>
      <c r="GT10" s="8" t="s">
        <v>10963</v>
      </c>
      <c r="GU10" s="8" t="s">
        <v>10964</v>
      </c>
      <c r="GV10" s="8" t="s">
        <v>10965</v>
      </c>
      <c r="GW10" s="8" t="s">
        <v>10966</v>
      </c>
      <c r="GX10" s="8" t="s">
        <v>10967</v>
      </c>
      <c r="GY10" s="8" t="s">
        <v>10968</v>
      </c>
      <c r="GZ10" s="8" t="s">
        <v>10969</v>
      </c>
      <c r="HA10" s="8" t="s">
        <v>10970</v>
      </c>
      <c r="HB10" s="8" t="s">
        <v>10971</v>
      </c>
      <c r="HC10" s="8" t="s">
        <v>10972</v>
      </c>
      <c r="HD10" s="8" t="s">
        <v>10973</v>
      </c>
      <c r="HE10" s="8" t="s">
        <v>10974</v>
      </c>
      <c r="HF10" s="8" t="s">
        <v>10975</v>
      </c>
      <c r="HG10" s="8" t="s">
        <v>10976</v>
      </c>
      <c r="HH10" s="8" t="s">
        <v>10977</v>
      </c>
      <c r="HI10" s="8" t="s">
        <v>10978</v>
      </c>
      <c r="HJ10" s="8" t="s">
        <v>10979</v>
      </c>
      <c r="HK10" s="8" t="s">
        <v>10980</v>
      </c>
      <c r="HL10" s="8" t="s">
        <v>10981</v>
      </c>
      <c r="HM10" s="8" t="s">
        <v>10982</v>
      </c>
      <c r="HN10" s="8" t="s">
        <v>10983</v>
      </c>
      <c r="HO10" s="8" t="s">
        <v>10984</v>
      </c>
      <c r="HP10" s="8" t="s">
        <v>10985</v>
      </c>
      <c r="HQ10" s="8" t="s">
        <v>10986</v>
      </c>
      <c r="HR10" s="8" t="s">
        <v>10987</v>
      </c>
      <c r="HS10" s="8" t="s">
        <v>10988</v>
      </c>
      <c r="HT10" s="8" t="s">
        <v>10989</v>
      </c>
      <c r="HU10" s="8" t="s">
        <v>10990</v>
      </c>
      <c r="HV10" s="8" t="s">
        <v>10991</v>
      </c>
      <c r="HW10" s="8" t="s">
        <v>10992</v>
      </c>
      <c r="HX10" s="8" t="s">
        <v>10993</v>
      </c>
      <c r="HY10" s="8" t="s">
        <v>10994</v>
      </c>
      <c r="HZ10" s="8" t="s">
        <v>10995</v>
      </c>
      <c r="IA10" s="8" t="s">
        <v>10996</v>
      </c>
      <c r="IB10" s="8" t="s">
        <v>10997</v>
      </c>
      <c r="IC10" s="8" t="s">
        <v>10998</v>
      </c>
      <c r="ID10" s="8" t="s">
        <v>10999</v>
      </c>
      <c r="IE10" s="8" t="s">
        <v>11000</v>
      </c>
      <c r="IF10" s="8" t="s">
        <v>11001</v>
      </c>
      <c r="IG10" s="8" t="s">
        <v>11002</v>
      </c>
      <c r="IH10" s="8" t="s">
        <v>11003</v>
      </c>
      <c r="II10" s="8" t="s">
        <v>11004</v>
      </c>
      <c r="IJ10" s="8" t="s">
        <v>11005</v>
      </c>
      <c r="IK10" s="8" t="s">
        <v>11006</v>
      </c>
      <c r="IL10" s="8" t="s">
        <v>11007</v>
      </c>
      <c r="IM10" s="8" t="s">
        <v>11008</v>
      </c>
      <c r="IN10" s="8" t="s">
        <v>11009</v>
      </c>
      <c r="IO10" s="8" t="s">
        <v>11010</v>
      </c>
      <c r="IP10" s="8" t="s">
        <v>11011</v>
      </c>
      <c r="IQ10" s="8" t="s">
        <v>11012</v>
      </c>
    </row>
    <row r="11" spans="1:251">
      <c r="A11" s="10">
        <v>42036</v>
      </c>
      <c r="B11" s="9"/>
      <c r="C11" s="9">
        <v>0</v>
      </c>
      <c r="D11" s="9"/>
      <c r="E11" s="9"/>
      <c r="F11" s="9"/>
      <c r="G11" s="9"/>
      <c r="H11" s="9"/>
      <c r="I11" s="9"/>
      <c r="J11" s="9">
        <v>0</v>
      </c>
      <c r="K11" s="9">
        <v>0</v>
      </c>
      <c r="L11" s="9">
        <v>0</v>
      </c>
      <c r="M11" s="9">
        <v>0</v>
      </c>
      <c r="N11" s="9"/>
      <c r="O11" s="9"/>
      <c r="P11" s="9">
        <v>0</v>
      </c>
      <c r="Q11" s="9"/>
      <c r="R11" s="9"/>
      <c r="S11" s="9">
        <v>0</v>
      </c>
      <c r="T11" s="9">
        <v>0</v>
      </c>
      <c r="U11" s="9">
        <v>0</v>
      </c>
      <c r="V11" s="9">
        <v>0</v>
      </c>
      <c r="W11" s="9"/>
      <c r="X11" s="9"/>
      <c r="Y11" s="9">
        <v>0</v>
      </c>
      <c r="Z11" s="9"/>
      <c r="AA11" s="9"/>
      <c r="AB11" s="9"/>
      <c r="AC11" s="9"/>
      <c r="AD11" s="9"/>
      <c r="AE11" s="9">
        <v>0</v>
      </c>
      <c r="AF11" s="9"/>
      <c r="AG11" s="9"/>
      <c r="AH11" s="9">
        <v>0</v>
      </c>
      <c r="AI11" s="9"/>
      <c r="AJ11" s="9"/>
      <c r="AK11" s="9">
        <v>0</v>
      </c>
      <c r="AL11" s="9"/>
      <c r="AM11" s="9">
        <v>0</v>
      </c>
      <c r="AN11" s="9"/>
      <c r="AO11" s="9"/>
      <c r="AP11" s="9"/>
      <c r="AQ11" s="9"/>
      <c r="AR11" s="9"/>
      <c r="AS11" s="9">
        <v>0</v>
      </c>
      <c r="AT11" s="9"/>
      <c r="AU11" s="9"/>
      <c r="AV11" s="9">
        <v>0</v>
      </c>
      <c r="AW11" s="9"/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/>
      <c r="BH11" s="9">
        <v>0</v>
      </c>
      <c r="BI11" s="9"/>
      <c r="BJ11" s="9">
        <v>4.1070000000000002</v>
      </c>
      <c r="BK11" s="9">
        <v>1.4970000000000001</v>
      </c>
      <c r="BL11" s="9">
        <v>2.61</v>
      </c>
      <c r="BM11" s="9">
        <v>0.502</v>
      </c>
      <c r="BN11" s="9">
        <v>0.29399999999999998</v>
      </c>
      <c r="BO11" s="9">
        <v>0.20799999999999999</v>
      </c>
      <c r="BP11" s="9">
        <v>1.413</v>
      </c>
      <c r="BQ11" s="9">
        <v>0.71799999999999997</v>
      </c>
      <c r="BR11" s="9">
        <v>0.69499999999999995</v>
      </c>
      <c r="BS11" s="9">
        <v>1.1439999999999999</v>
      </c>
      <c r="BT11" s="9">
        <v>0.22500000000000001</v>
      </c>
      <c r="BU11" s="9">
        <v>0.91800000000000004</v>
      </c>
      <c r="BV11" s="9">
        <v>1.0489999999999999</v>
      </c>
      <c r="BW11" s="9">
        <v>0.26</v>
      </c>
      <c r="BX11" s="9">
        <v>0.78900000000000003</v>
      </c>
      <c r="BY11" s="9">
        <v>14.335000000000001</v>
      </c>
      <c r="BZ11" s="9">
        <v>10.848000000000001</v>
      </c>
      <c r="CA11" s="9">
        <v>32</v>
      </c>
      <c r="CB11" s="9">
        <v>1.1679999999999999</v>
      </c>
      <c r="CC11" s="9">
        <v>0.14399999999999999</v>
      </c>
      <c r="CD11" s="9">
        <v>1.024</v>
      </c>
      <c r="CE11" s="9">
        <v>6.3E-2</v>
      </c>
      <c r="CF11" s="9">
        <v>0</v>
      </c>
      <c r="CG11" s="9">
        <v>6.3E-2</v>
      </c>
      <c r="CH11" s="9">
        <v>0.24399999999999999</v>
      </c>
      <c r="CI11" s="9">
        <v>6.7000000000000004E-2</v>
      </c>
      <c r="CJ11" s="9">
        <v>0.17699999999999999</v>
      </c>
      <c r="CK11" s="9">
        <v>0.45</v>
      </c>
      <c r="CL11" s="9">
        <v>0</v>
      </c>
      <c r="CM11" s="9">
        <v>0.45</v>
      </c>
      <c r="CN11" s="9">
        <v>0.41</v>
      </c>
      <c r="CO11" s="9">
        <v>7.6999999999999999E-2</v>
      </c>
      <c r="CP11" s="9">
        <v>0.33300000000000002</v>
      </c>
      <c r="CQ11" s="9">
        <v>30.599</v>
      </c>
      <c r="CR11" s="9">
        <v>33.396999999999998</v>
      </c>
      <c r="CS11" s="9">
        <v>30.08</v>
      </c>
      <c r="CT11" s="9">
        <v>2.9390000000000001</v>
      </c>
      <c r="CU11" s="9">
        <v>1.353</v>
      </c>
      <c r="CV11" s="9">
        <v>1.5860000000000001</v>
      </c>
      <c r="CW11" s="9">
        <v>0.438</v>
      </c>
      <c r="CX11" s="9">
        <v>0.29399999999999998</v>
      </c>
      <c r="CY11" s="9">
        <v>0.14399999999999999</v>
      </c>
      <c r="CZ11" s="9">
        <v>1.1679999999999999</v>
      </c>
      <c r="DA11" s="9">
        <v>0.65100000000000002</v>
      </c>
      <c r="DB11" s="9">
        <v>0.51700000000000002</v>
      </c>
      <c r="DC11" s="9">
        <v>0.69399999999999995</v>
      </c>
      <c r="DD11" s="9">
        <v>0.22500000000000001</v>
      </c>
      <c r="DE11" s="9">
        <v>0.46800000000000003</v>
      </c>
      <c r="DF11" s="9">
        <v>0.63900000000000001</v>
      </c>
      <c r="DG11" s="9">
        <v>0.183</v>
      </c>
      <c r="DH11" s="9">
        <v>0.45600000000000002</v>
      </c>
      <c r="DI11" s="9">
        <v>12</v>
      </c>
      <c r="DJ11" s="9">
        <v>4.016</v>
      </c>
      <c r="DK11" s="9">
        <v>32</v>
      </c>
      <c r="DL11" s="9">
        <v>0.59</v>
      </c>
      <c r="DM11" s="9">
        <v>0.28100000000000003</v>
      </c>
      <c r="DN11" s="9">
        <v>0.308</v>
      </c>
      <c r="DO11" s="9">
        <v>8.1000000000000003E-2</v>
      </c>
      <c r="DP11" s="9">
        <v>0</v>
      </c>
      <c r="DQ11" s="9">
        <v>8.1000000000000003E-2</v>
      </c>
      <c r="DR11" s="9">
        <v>0.27300000000000002</v>
      </c>
      <c r="DS11" s="9">
        <v>0.17299999999999999</v>
      </c>
      <c r="DT11" s="9">
        <v>0.1</v>
      </c>
      <c r="DU11" s="9">
        <v>0</v>
      </c>
      <c r="DV11" s="9">
        <v>0</v>
      </c>
      <c r="DW11" s="9">
        <v>0</v>
      </c>
      <c r="DX11" s="9">
        <v>0.23499999999999999</v>
      </c>
      <c r="DY11" s="9">
        <v>0.108</v>
      </c>
      <c r="DZ11" s="9">
        <v>0.127</v>
      </c>
      <c r="EA11" s="9">
        <v>11.756</v>
      </c>
      <c r="EB11" s="9">
        <v>18.422000000000001</v>
      </c>
      <c r="EC11" s="9">
        <v>17.462</v>
      </c>
      <c r="ED11" s="9">
        <v>1.46</v>
      </c>
      <c r="EE11" s="9">
        <v>0.16800000000000001</v>
      </c>
      <c r="EF11" s="9">
        <v>1.292</v>
      </c>
      <c r="EG11" s="9">
        <v>0.22500000000000001</v>
      </c>
      <c r="EH11" s="9">
        <v>0</v>
      </c>
      <c r="EI11" s="9">
        <v>0.22500000000000001</v>
      </c>
      <c r="EJ11" s="9">
        <v>0.434</v>
      </c>
      <c r="EK11" s="9">
        <v>6.5000000000000002E-2</v>
      </c>
      <c r="EL11" s="9">
        <v>0.36899999999999999</v>
      </c>
      <c r="EM11" s="9">
        <v>0.23300000000000001</v>
      </c>
      <c r="EN11" s="9">
        <v>0.10299999999999999</v>
      </c>
      <c r="EO11" s="9">
        <v>0.13</v>
      </c>
      <c r="EP11" s="9">
        <v>0.56799999999999995</v>
      </c>
      <c r="EQ11" s="9">
        <v>0</v>
      </c>
      <c r="ER11" s="9">
        <v>0.56799999999999995</v>
      </c>
      <c r="ES11" s="9">
        <v>24.468</v>
      </c>
      <c r="ET11" s="9">
        <v>16.288</v>
      </c>
      <c r="EU11" s="9">
        <v>32.872</v>
      </c>
      <c r="EV11" s="9">
        <v>3.2360000000000002</v>
      </c>
      <c r="EW11" s="9">
        <v>1.61</v>
      </c>
      <c r="EX11" s="9">
        <v>1.6259999999999999</v>
      </c>
      <c r="EY11" s="9">
        <v>0.35699999999999998</v>
      </c>
      <c r="EZ11" s="9">
        <v>0.29399999999999998</v>
      </c>
      <c r="FA11" s="9">
        <v>6.3E-2</v>
      </c>
      <c r="FB11" s="9">
        <v>1.252</v>
      </c>
      <c r="FC11" s="9">
        <v>0.82599999999999996</v>
      </c>
      <c r="FD11" s="9">
        <v>0.42599999999999999</v>
      </c>
      <c r="FE11" s="9">
        <v>0.91</v>
      </c>
      <c r="FF11" s="9">
        <v>0.122</v>
      </c>
      <c r="FG11" s="9">
        <v>0.78800000000000003</v>
      </c>
      <c r="FH11" s="9">
        <v>0.71699999999999997</v>
      </c>
      <c r="FI11" s="9">
        <v>0.36799999999999999</v>
      </c>
      <c r="FJ11" s="9">
        <v>0.34799999999999998</v>
      </c>
      <c r="FK11" s="9">
        <v>12.768000000000001</v>
      </c>
      <c r="FL11" s="9">
        <v>12</v>
      </c>
      <c r="FM11" s="9">
        <v>31.111000000000001</v>
      </c>
      <c r="FN11" s="9">
        <v>0.84599999999999997</v>
      </c>
      <c r="FO11" s="9">
        <v>0.16800000000000001</v>
      </c>
      <c r="FP11" s="9">
        <v>0.67800000000000005</v>
      </c>
      <c r="FQ11" s="9">
        <v>0.14399999999999999</v>
      </c>
      <c r="FR11" s="9">
        <v>0</v>
      </c>
      <c r="FS11" s="9">
        <v>0.14399999999999999</v>
      </c>
      <c r="FT11" s="9">
        <v>0.14599999999999999</v>
      </c>
      <c r="FU11" s="9">
        <v>6.5000000000000002E-2</v>
      </c>
      <c r="FV11" s="9">
        <v>8.1000000000000003E-2</v>
      </c>
      <c r="FW11" s="9">
        <v>0.17</v>
      </c>
      <c r="FX11" s="9">
        <v>0.10299999999999999</v>
      </c>
      <c r="FY11" s="9">
        <v>6.7000000000000004E-2</v>
      </c>
      <c r="FZ11" s="9">
        <v>0.38600000000000001</v>
      </c>
      <c r="GA11" s="9">
        <v>0</v>
      </c>
      <c r="GB11" s="9">
        <v>0.38600000000000001</v>
      </c>
      <c r="GC11" s="9">
        <v>46.841999999999999</v>
      </c>
      <c r="GD11" s="9">
        <v>16.288</v>
      </c>
      <c r="GE11" s="9">
        <v>52</v>
      </c>
      <c r="GF11" s="9">
        <v>0.61399999999999999</v>
      </c>
      <c r="GG11" s="9">
        <v>0</v>
      </c>
      <c r="GH11" s="9">
        <v>0.61399999999999999</v>
      </c>
      <c r="GI11" s="9">
        <v>8.1000000000000003E-2</v>
      </c>
      <c r="GJ11" s="9">
        <v>0</v>
      </c>
      <c r="GK11" s="9">
        <v>8.1000000000000003E-2</v>
      </c>
      <c r="GL11" s="9">
        <v>0.28799999999999998</v>
      </c>
      <c r="GM11" s="9">
        <v>0</v>
      </c>
      <c r="GN11" s="9">
        <v>0.28799999999999998</v>
      </c>
      <c r="GO11" s="9">
        <v>6.3E-2</v>
      </c>
      <c r="GP11" s="9">
        <v>0</v>
      </c>
      <c r="GQ11" s="9">
        <v>6.3E-2</v>
      </c>
      <c r="GR11" s="9">
        <v>0.182</v>
      </c>
      <c r="GS11" s="9">
        <v>0</v>
      </c>
      <c r="GT11" s="9">
        <v>0.182</v>
      </c>
      <c r="GU11" s="9">
        <v>9.3049999999999997</v>
      </c>
      <c r="GV11" s="9">
        <v>0</v>
      </c>
      <c r="GW11" s="9">
        <v>9.3049999999999997</v>
      </c>
      <c r="GX11" s="9">
        <v>1.724</v>
      </c>
      <c r="GY11" s="9">
        <v>0.498</v>
      </c>
      <c r="GZ11" s="9">
        <v>1.226</v>
      </c>
      <c r="HA11" s="9">
        <v>0.224</v>
      </c>
      <c r="HB11" s="9">
        <v>0.224</v>
      </c>
      <c r="HC11" s="9">
        <v>0</v>
      </c>
      <c r="HD11" s="9">
        <v>0.63300000000000001</v>
      </c>
      <c r="HE11" s="9">
        <v>0.20699999999999999</v>
      </c>
      <c r="HF11" s="9">
        <v>0.42599999999999999</v>
      </c>
      <c r="HG11" s="9">
        <v>0.45100000000000001</v>
      </c>
      <c r="HH11" s="9">
        <v>0</v>
      </c>
      <c r="HI11" s="9">
        <v>0.45100000000000001</v>
      </c>
      <c r="HJ11" s="9">
        <v>0.41499999999999998</v>
      </c>
      <c r="HK11" s="9">
        <v>6.7000000000000004E-2</v>
      </c>
      <c r="HL11" s="9">
        <v>0.34799999999999998</v>
      </c>
      <c r="HM11" s="9">
        <v>12.477</v>
      </c>
      <c r="HN11" s="9">
        <v>9.5540000000000003</v>
      </c>
      <c r="HO11" s="9">
        <v>24.933</v>
      </c>
      <c r="HP11" s="9">
        <v>1.512</v>
      </c>
      <c r="HQ11" s="9">
        <v>1.1120000000000001</v>
      </c>
      <c r="HR11" s="9">
        <v>0.4</v>
      </c>
      <c r="HS11" s="9">
        <v>0.13300000000000001</v>
      </c>
      <c r="HT11" s="9">
        <v>7.0000000000000007E-2</v>
      </c>
      <c r="HU11" s="9">
        <v>6.3E-2</v>
      </c>
      <c r="HV11" s="9">
        <v>0.61899999999999999</v>
      </c>
      <c r="HW11" s="9">
        <v>0.61899999999999999</v>
      </c>
      <c r="HX11" s="9">
        <v>0</v>
      </c>
      <c r="HY11" s="9">
        <v>0.45900000000000002</v>
      </c>
      <c r="HZ11" s="9">
        <v>0.122</v>
      </c>
      <c r="IA11" s="9">
        <v>0.33700000000000002</v>
      </c>
      <c r="IB11" s="9">
        <v>0.30099999999999999</v>
      </c>
      <c r="IC11" s="9">
        <v>0.30099999999999999</v>
      </c>
      <c r="ID11" s="9">
        <v>0</v>
      </c>
      <c r="IE11" s="9">
        <v>12.711</v>
      </c>
      <c r="IF11" s="9">
        <v>12</v>
      </c>
      <c r="IG11" s="9">
        <v>28.062999999999999</v>
      </c>
      <c r="IH11" s="9">
        <v>1.177</v>
      </c>
      <c r="II11" s="9">
        <v>0.30299999999999999</v>
      </c>
      <c r="IJ11" s="9">
        <v>0.874</v>
      </c>
      <c r="IK11" s="9">
        <v>0.14399999999999999</v>
      </c>
      <c r="IL11" s="9">
        <v>0</v>
      </c>
      <c r="IM11" s="9">
        <v>0.14399999999999999</v>
      </c>
      <c r="IN11" s="9">
        <v>0.34399999999999997</v>
      </c>
      <c r="IO11" s="9">
        <v>0.2</v>
      </c>
      <c r="IP11" s="9">
        <v>0.14399999999999999</v>
      </c>
      <c r="IQ11" s="9">
        <v>0.23300000000000001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>
        <v>0</v>
      </c>
      <c r="L12" s="9">
        <v>0</v>
      </c>
      <c r="M12" s="9">
        <v>0</v>
      </c>
      <c r="N12" s="9"/>
      <c r="O12" s="9"/>
      <c r="P12" s="9"/>
      <c r="Q12" s="9"/>
      <c r="R12" s="9"/>
      <c r="S12" s="9"/>
      <c r="T12" s="9"/>
      <c r="U12" s="9">
        <v>0</v>
      </c>
      <c r="V12" s="9"/>
      <c r="W12" s="9"/>
      <c r="X12" s="9"/>
      <c r="Y12" s="9"/>
      <c r="Z12" s="9"/>
      <c r="AA12" s="9"/>
      <c r="AB12" s="9"/>
      <c r="AC12" s="9"/>
      <c r="AD12" s="9">
        <v>0</v>
      </c>
      <c r="AE12" s="9"/>
      <c r="AF12" s="9"/>
      <c r="AG12" s="9">
        <v>0</v>
      </c>
      <c r="AH12" s="9"/>
      <c r="AI12" s="9"/>
      <c r="AJ12" s="9"/>
      <c r="AK12" s="9"/>
      <c r="AL12" s="9"/>
      <c r="AM12" s="9"/>
      <c r="AN12" s="9">
        <v>0</v>
      </c>
      <c r="AO12" s="9"/>
      <c r="AP12" s="9"/>
      <c r="AQ12" s="9"/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4.2279999999999998</v>
      </c>
      <c r="BK12" s="9">
        <v>1.3819999999999999</v>
      </c>
      <c r="BL12" s="9">
        <v>2.847</v>
      </c>
      <c r="BM12" s="9">
        <v>0.80300000000000005</v>
      </c>
      <c r="BN12" s="9">
        <v>0.27700000000000002</v>
      </c>
      <c r="BO12" s="9">
        <v>0.52600000000000002</v>
      </c>
      <c r="BP12" s="9">
        <v>0.61599999999999999</v>
      </c>
      <c r="BQ12" s="9">
        <v>0.16300000000000001</v>
      </c>
      <c r="BR12" s="9">
        <v>0.45200000000000001</v>
      </c>
      <c r="BS12" s="9">
        <v>1.232</v>
      </c>
      <c r="BT12" s="9">
        <v>0.48799999999999999</v>
      </c>
      <c r="BU12" s="9">
        <v>0.74399999999999999</v>
      </c>
      <c r="BV12" s="9">
        <v>1.5780000000000001</v>
      </c>
      <c r="BW12" s="9">
        <v>0.45300000000000001</v>
      </c>
      <c r="BX12" s="9">
        <v>1.125</v>
      </c>
      <c r="BY12" s="9">
        <v>30</v>
      </c>
      <c r="BZ12" s="9">
        <v>24</v>
      </c>
      <c r="CA12" s="9">
        <v>35.634</v>
      </c>
      <c r="CB12" s="9">
        <v>0.92400000000000004</v>
      </c>
      <c r="CC12" s="9">
        <v>0.32100000000000001</v>
      </c>
      <c r="CD12" s="9">
        <v>0.60299999999999998</v>
      </c>
      <c r="CE12" s="9">
        <v>6.6000000000000003E-2</v>
      </c>
      <c r="CF12" s="9">
        <v>0</v>
      </c>
      <c r="CG12" s="9">
        <v>6.6000000000000003E-2</v>
      </c>
      <c r="CH12" s="9">
        <v>9.7000000000000003E-2</v>
      </c>
      <c r="CI12" s="9">
        <v>0</v>
      </c>
      <c r="CJ12" s="9">
        <v>9.7000000000000003E-2</v>
      </c>
      <c r="CK12" s="9">
        <v>0</v>
      </c>
      <c r="CL12" s="9">
        <v>0</v>
      </c>
      <c r="CM12" s="9">
        <v>0</v>
      </c>
      <c r="CN12" s="9">
        <v>0.76</v>
      </c>
      <c r="CO12" s="9">
        <v>0.32100000000000001</v>
      </c>
      <c r="CP12" s="9">
        <v>0.439</v>
      </c>
      <c r="CQ12" s="9">
        <v>52</v>
      </c>
      <c r="CR12" s="9">
        <v>103.449</v>
      </c>
      <c r="CS12" s="9">
        <v>52</v>
      </c>
      <c r="CT12" s="9">
        <v>3.3050000000000002</v>
      </c>
      <c r="CU12" s="9">
        <v>1.0609999999999999</v>
      </c>
      <c r="CV12" s="9">
        <v>2.2440000000000002</v>
      </c>
      <c r="CW12" s="9">
        <v>0.73599999999999999</v>
      </c>
      <c r="CX12" s="9">
        <v>0.27700000000000002</v>
      </c>
      <c r="CY12" s="9">
        <v>0.46</v>
      </c>
      <c r="CZ12" s="9">
        <v>0.51800000000000002</v>
      </c>
      <c r="DA12" s="9">
        <v>0.16300000000000001</v>
      </c>
      <c r="DB12" s="9">
        <v>0.35499999999999998</v>
      </c>
      <c r="DC12" s="9">
        <v>1.232</v>
      </c>
      <c r="DD12" s="9">
        <v>0.48799999999999999</v>
      </c>
      <c r="DE12" s="9">
        <v>0.74399999999999999</v>
      </c>
      <c r="DF12" s="9">
        <v>0.81799999999999995</v>
      </c>
      <c r="DG12" s="9">
        <v>0.13300000000000001</v>
      </c>
      <c r="DH12" s="9">
        <v>0.68500000000000005</v>
      </c>
      <c r="DI12" s="9">
        <v>25.98</v>
      </c>
      <c r="DJ12" s="9">
        <v>19.172999999999998</v>
      </c>
      <c r="DK12" s="9">
        <v>30.151</v>
      </c>
      <c r="DL12" s="9">
        <v>0.84899999999999998</v>
      </c>
      <c r="DM12" s="9">
        <v>0.32600000000000001</v>
      </c>
      <c r="DN12" s="9">
        <v>0.52300000000000002</v>
      </c>
      <c r="DO12" s="9">
        <v>0.187</v>
      </c>
      <c r="DP12" s="9">
        <v>0.1</v>
      </c>
      <c r="DQ12" s="9">
        <v>8.6999999999999994E-2</v>
      </c>
      <c r="DR12" s="9">
        <v>9.4E-2</v>
      </c>
      <c r="DS12" s="9">
        <v>0</v>
      </c>
      <c r="DT12" s="9">
        <v>9.4E-2</v>
      </c>
      <c r="DU12" s="9">
        <v>0.376</v>
      </c>
      <c r="DV12" s="9">
        <v>0.13700000000000001</v>
      </c>
      <c r="DW12" s="9">
        <v>0.23899999999999999</v>
      </c>
      <c r="DX12" s="9">
        <v>0.192</v>
      </c>
      <c r="DY12" s="9">
        <v>8.8999999999999996E-2</v>
      </c>
      <c r="DZ12" s="9">
        <v>0.10299999999999999</v>
      </c>
      <c r="EA12" s="9">
        <v>13.736000000000001</v>
      </c>
      <c r="EB12" s="9">
        <v>37.654000000000003</v>
      </c>
      <c r="EC12" s="9">
        <v>13.211</v>
      </c>
      <c r="ED12" s="9">
        <v>1.3420000000000001</v>
      </c>
      <c r="EE12" s="9">
        <v>0.23599999999999999</v>
      </c>
      <c r="EF12" s="9">
        <v>1.1060000000000001</v>
      </c>
      <c r="EG12" s="9">
        <v>8.6999999999999994E-2</v>
      </c>
      <c r="EH12" s="9">
        <v>0</v>
      </c>
      <c r="EI12" s="9">
        <v>8.6999999999999994E-2</v>
      </c>
      <c r="EJ12" s="9">
        <v>0.27500000000000002</v>
      </c>
      <c r="EK12" s="9">
        <v>8.3000000000000004E-2</v>
      </c>
      <c r="EL12" s="9">
        <v>0.192</v>
      </c>
      <c r="EM12" s="9">
        <v>0.56000000000000005</v>
      </c>
      <c r="EN12" s="9">
        <v>6.4000000000000001E-2</v>
      </c>
      <c r="EO12" s="9">
        <v>0.496</v>
      </c>
      <c r="EP12" s="9">
        <v>0.42</v>
      </c>
      <c r="EQ12" s="9">
        <v>8.8999999999999996E-2</v>
      </c>
      <c r="ER12" s="9">
        <v>0.33100000000000002</v>
      </c>
      <c r="ES12" s="9">
        <v>27.747</v>
      </c>
      <c r="ET12" s="9">
        <v>61.427999999999997</v>
      </c>
      <c r="EU12" s="9">
        <v>23.794</v>
      </c>
      <c r="EV12" s="9">
        <v>3.7349999999999999</v>
      </c>
      <c r="EW12" s="9">
        <v>1.472</v>
      </c>
      <c r="EX12" s="9">
        <v>2.2629999999999999</v>
      </c>
      <c r="EY12" s="9">
        <v>0.90300000000000002</v>
      </c>
      <c r="EZ12" s="9">
        <v>0.377</v>
      </c>
      <c r="FA12" s="9">
        <v>0.52600000000000002</v>
      </c>
      <c r="FB12" s="9">
        <v>0.435</v>
      </c>
      <c r="FC12" s="9">
        <v>0.08</v>
      </c>
      <c r="FD12" s="9">
        <v>0.35499999999999998</v>
      </c>
      <c r="FE12" s="9">
        <v>1.048</v>
      </c>
      <c r="FF12" s="9">
        <v>0.56200000000000006</v>
      </c>
      <c r="FG12" s="9">
        <v>0.48599999999999999</v>
      </c>
      <c r="FH12" s="9">
        <v>1.35</v>
      </c>
      <c r="FI12" s="9">
        <v>0.45300000000000001</v>
      </c>
      <c r="FJ12" s="9">
        <v>0.89700000000000002</v>
      </c>
      <c r="FK12" s="9">
        <v>30</v>
      </c>
      <c r="FL12" s="9">
        <v>24.497</v>
      </c>
      <c r="FM12" s="9">
        <v>32.518000000000001</v>
      </c>
      <c r="FN12" s="9">
        <v>0.82</v>
      </c>
      <c r="FO12" s="9">
        <v>8.8999999999999996E-2</v>
      </c>
      <c r="FP12" s="9">
        <v>0.73099999999999998</v>
      </c>
      <c r="FQ12" s="9">
        <v>8.6999999999999994E-2</v>
      </c>
      <c r="FR12" s="9">
        <v>0</v>
      </c>
      <c r="FS12" s="9">
        <v>8.6999999999999994E-2</v>
      </c>
      <c r="FT12" s="9">
        <v>0</v>
      </c>
      <c r="FU12" s="9">
        <v>0</v>
      </c>
      <c r="FV12" s="9">
        <v>0</v>
      </c>
      <c r="FW12" s="9">
        <v>0.38100000000000001</v>
      </c>
      <c r="FX12" s="9">
        <v>0</v>
      </c>
      <c r="FY12" s="9">
        <v>0.38100000000000001</v>
      </c>
      <c r="FZ12" s="9">
        <v>0.35199999999999998</v>
      </c>
      <c r="GA12" s="9">
        <v>8.8999999999999996E-2</v>
      </c>
      <c r="GB12" s="9">
        <v>0.26400000000000001</v>
      </c>
      <c r="GC12" s="9">
        <v>44.442</v>
      </c>
      <c r="GD12" s="9">
        <v>0</v>
      </c>
      <c r="GE12" s="9">
        <v>40.054000000000002</v>
      </c>
      <c r="GF12" s="9">
        <v>0.52200000000000002</v>
      </c>
      <c r="GG12" s="9">
        <v>0.14699999999999999</v>
      </c>
      <c r="GH12" s="9">
        <v>0.375</v>
      </c>
      <c r="GI12" s="9">
        <v>0</v>
      </c>
      <c r="GJ12" s="9">
        <v>0</v>
      </c>
      <c r="GK12" s="9">
        <v>0</v>
      </c>
      <c r="GL12" s="9">
        <v>0.27500000000000002</v>
      </c>
      <c r="GM12" s="9">
        <v>8.3000000000000004E-2</v>
      </c>
      <c r="GN12" s="9">
        <v>0.192</v>
      </c>
      <c r="GO12" s="9">
        <v>0.17899999999999999</v>
      </c>
      <c r="GP12" s="9">
        <v>6.4000000000000001E-2</v>
      </c>
      <c r="GQ12" s="9">
        <v>0.11600000000000001</v>
      </c>
      <c r="GR12" s="9">
        <v>6.7000000000000004E-2</v>
      </c>
      <c r="GS12" s="9">
        <v>0</v>
      </c>
      <c r="GT12" s="9">
        <v>6.7000000000000004E-2</v>
      </c>
      <c r="GU12" s="9">
        <v>13.648999999999999</v>
      </c>
      <c r="GV12" s="9">
        <v>26.18</v>
      </c>
      <c r="GW12" s="9">
        <v>15.34</v>
      </c>
      <c r="GX12" s="9">
        <v>1.696</v>
      </c>
      <c r="GY12" s="9">
        <v>0.248</v>
      </c>
      <c r="GZ12" s="9">
        <v>1.448</v>
      </c>
      <c r="HA12" s="9">
        <v>0.52800000000000002</v>
      </c>
      <c r="HB12" s="9">
        <v>0.17499999999999999</v>
      </c>
      <c r="HC12" s="9">
        <v>0.35299999999999998</v>
      </c>
      <c r="HD12" s="9">
        <v>0.24</v>
      </c>
      <c r="HE12" s="9">
        <v>0</v>
      </c>
      <c r="HF12" s="9">
        <v>0.24</v>
      </c>
      <c r="HG12" s="9">
        <v>0.379</v>
      </c>
      <c r="HH12" s="9">
        <v>7.2999999999999995E-2</v>
      </c>
      <c r="HI12" s="9">
        <v>0.30599999999999999</v>
      </c>
      <c r="HJ12" s="9">
        <v>0.54800000000000004</v>
      </c>
      <c r="HK12" s="9">
        <v>0</v>
      </c>
      <c r="HL12" s="9">
        <v>0.54800000000000004</v>
      </c>
      <c r="HM12" s="9">
        <v>30</v>
      </c>
      <c r="HN12" s="9">
        <v>1</v>
      </c>
      <c r="HO12" s="9">
        <v>30</v>
      </c>
      <c r="HP12" s="9">
        <v>2.0390000000000001</v>
      </c>
      <c r="HQ12" s="9">
        <v>1.224</v>
      </c>
      <c r="HR12" s="9">
        <v>0.81499999999999995</v>
      </c>
      <c r="HS12" s="9">
        <v>0.375</v>
      </c>
      <c r="HT12" s="9">
        <v>0.20200000000000001</v>
      </c>
      <c r="HU12" s="9">
        <v>0.17199999999999999</v>
      </c>
      <c r="HV12" s="9">
        <v>0.19400000000000001</v>
      </c>
      <c r="HW12" s="9">
        <v>0.08</v>
      </c>
      <c r="HX12" s="9">
        <v>0.114</v>
      </c>
      <c r="HY12" s="9">
        <v>0.66900000000000004</v>
      </c>
      <c r="HZ12" s="9">
        <v>0.48799999999999999</v>
      </c>
      <c r="IA12" s="9">
        <v>0.18</v>
      </c>
      <c r="IB12" s="9">
        <v>0.80100000000000005</v>
      </c>
      <c r="IC12" s="9">
        <v>0.45300000000000001</v>
      </c>
      <c r="ID12" s="9">
        <v>0.34799999999999998</v>
      </c>
      <c r="IE12" s="9">
        <v>32.020000000000003</v>
      </c>
      <c r="IF12" s="9">
        <v>26.47</v>
      </c>
      <c r="IG12" s="9">
        <v>49.661999999999999</v>
      </c>
      <c r="IH12" s="9">
        <v>0.57399999999999995</v>
      </c>
      <c r="II12" s="9">
        <v>0.161</v>
      </c>
      <c r="IJ12" s="9">
        <v>0.41299999999999998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7.0000000000000007E-2</v>
      </c>
    </row>
    <row r="13" spans="1:251">
      <c r="A13" s="10">
        <v>42767</v>
      </c>
      <c r="B13" s="9"/>
      <c r="C13" s="9"/>
      <c r="D13" s="9">
        <v>0</v>
      </c>
      <c r="E13" s="9"/>
      <c r="F13" s="9"/>
      <c r="G13" s="9"/>
      <c r="H13" s="9"/>
      <c r="I13" s="9"/>
      <c r="J13" s="9"/>
      <c r="K13" s="9"/>
      <c r="L13" s="9">
        <v>0</v>
      </c>
      <c r="M13" s="9"/>
      <c r="N13" s="9">
        <v>0</v>
      </c>
      <c r="O13" s="9">
        <v>0</v>
      </c>
      <c r="P13" s="9">
        <v>0</v>
      </c>
      <c r="Q13" s="9"/>
      <c r="R13" s="9"/>
      <c r="S13" s="9">
        <v>0</v>
      </c>
      <c r="T13" s="9"/>
      <c r="U13" s="9"/>
      <c r="V13" s="9">
        <v>0</v>
      </c>
      <c r="W13" s="9"/>
      <c r="X13" s="9"/>
      <c r="Y13" s="9"/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4.117</v>
      </c>
      <c r="BK13" s="9">
        <v>1.65</v>
      </c>
      <c r="BL13" s="9">
        <v>2.4670000000000001</v>
      </c>
      <c r="BM13" s="9">
        <v>0.54700000000000004</v>
      </c>
      <c r="BN13" s="9">
        <v>0.19</v>
      </c>
      <c r="BO13" s="9">
        <v>0.35799999999999998</v>
      </c>
      <c r="BP13" s="9">
        <v>0.65700000000000003</v>
      </c>
      <c r="BQ13" s="9">
        <v>0.26200000000000001</v>
      </c>
      <c r="BR13" s="9">
        <v>0.39500000000000002</v>
      </c>
      <c r="BS13" s="9">
        <v>1.8089999999999999</v>
      </c>
      <c r="BT13" s="9">
        <v>0.68700000000000006</v>
      </c>
      <c r="BU13" s="9">
        <v>1.123</v>
      </c>
      <c r="BV13" s="9">
        <v>1.103</v>
      </c>
      <c r="BW13" s="9">
        <v>0.51200000000000001</v>
      </c>
      <c r="BX13" s="9">
        <v>0.59099999999999997</v>
      </c>
      <c r="BY13" s="9">
        <v>26.539000000000001</v>
      </c>
      <c r="BZ13" s="9">
        <v>27.498000000000001</v>
      </c>
      <c r="CA13" s="9">
        <v>26.228999999999999</v>
      </c>
      <c r="CB13" s="9">
        <v>0.94299999999999995</v>
      </c>
      <c r="CC13" s="9">
        <v>0.113</v>
      </c>
      <c r="CD13" s="9">
        <v>0.83</v>
      </c>
      <c r="CE13" s="9">
        <v>0.184</v>
      </c>
      <c r="CF13" s="9">
        <v>0</v>
      </c>
      <c r="CG13" s="9">
        <v>0.184</v>
      </c>
      <c r="CH13" s="9">
        <v>0</v>
      </c>
      <c r="CI13" s="9">
        <v>0</v>
      </c>
      <c r="CJ13" s="9">
        <v>0</v>
      </c>
      <c r="CK13" s="9">
        <v>0.43099999999999999</v>
      </c>
      <c r="CL13" s="9">
        <v>0</v>
      </c>
      <c r="CM13" s="9">
        <v>0.43099999999999999</v>
      </c>
      <c r="CN13" s="9">
        <v>0.32800000000000001</v>
      </c>
      <c r="CO13" s="9">
        <v>0.113</v>
      </c>
      <c r="CP13" s="9">
        <v>0.215</v>
      </c>
      <c r="CQ13" s="9">
        <v>26.550999999999998</v>
      </c>
      <c r="CR13" s="9">
        <v>0</v>
      </c>
      <c r="CS13" s="9">
        <v>24.300999999999998</v>
      </c>
      <c r="CT13" s="9">
        <v>3.1739999999999999</v>
      </c>
      <c r="CU13" s="9">
        <v>1.538</v>
      </c>
      <c r="CV13" s="9">
        <v>1.6359999999999999</v>
      </c>
      <c r="CW13" s="9">
        <v>0.36399999999999999</v>
      </c>
      <c r="CX13" s="9">
        <v>0.19</v>
      </c>
      <c r="CY13" s="9">
        <v>0.17399999999999999</v>
      </c>
      <c r="CZ13" s="9">
        <v>0.65700000000000003</v>
      </c>
      <c r="DA13" s="9">
        <v>0.26200000000000001</v>
      </c>
      <c r="DB13" s="9">
        <v>0.39500000000000002</v>
      </c>
      <c r="DC13" s="9">
        <v>1.3779999999999999</v>
      </c>
      <c r="DD13" s="9">
        <v>0.68700000000000006</v>
      </c>
      <c r="DE13" s="9">
        <v>0.69099999999999995</v>
      </c>
      <c r="DF13" s="9">
        <v>0.77500000000000002</v>
      </c>
      <c r="DG13" s="9">
        <v>0.4</v>
      </c>
      <c r="DH13" s="9">
        <v>0.376</v>
      </c>
      <c r="DI13" s="9">
        <v>26.486000000000001</v>
      </c>
      <c r="DJ13" s="9">
        <v>24.843</v>
      </c>
      <c r="DK13" s="9">
        <v>27.396999999999998</v>
      </c>
      <c r="DL13" s="9">
        <v>0.70799999999999996</v>
      </c>
      <c r="DM13" s="9">
        <v>0.39400000000000002</v>
      </c>
      <c r="DN13" s="9">
        <v>0.314</v>
      </c>
      <c r="DO13" s="9">
        <v>0.1</v>
      </c>
      <c r="DP13" s="9">
        <v>0</v>
      </c>
      <c r="DQ13" s="9">
        <v>0.1</v>
      </c>
      <c r="DR13" s="9">
        <v>0</v>
      </c>
      <c r="DS13" s="9">
        <v>0</v>
      </c>
      <c r="DT13" s="9">
        <v>0</v>
      </c>
      <c r="DU13" s="9">
        <v>0.29299999999999998</v>
      </c>
      <c r="DV13" s="9">
        <v>0.183</v>
      </c>
      <c r="DW13" s="9">
        <v>0.11</v>
      </c>
      <c r="DX13" s="9">
        <v>0.314</v>
      </c>
      <c r="DY13" s="9">
        <v>0.21099999999999999</v>
      </c>
      <c r="DZ13" s="9">
        <v>0.104</v>
      </c>
      <c r="EA13" s="9">
        <v>50.231999999999999</v>
      </c>
      <c r="EB13" s="9">
        <v>51.209000000000003</v>
      </c>
      <c r="EC13" s="9">
        <v>14.686999999999999</v>
      </c>
      <c r="ED13" s="9">
        <v>1.67</v>
      </c>
      <c r="EE13" s="9">
        <v>0.73099999999999998</v>
      </c>
      <c r="EF13" s="9">
        <v>0.94</v>
      </c>
      <c r="EG13" s="9">
        <v>0.24099999999999999</v>
      </c>
      <c r="EH13" s="9">
        <v>0</v>
      </c>
      <c r="EI13" s="9">
        <v>0.24099999999999999</v>
      </c>
      <c r="EJ13" s="9">
        <v>0</v>
      </c>
      <c r="EK13" s="9">
        <v>0</v>
      </c>
      <c r="EL13" s="9">
        <v>0</v>
      </c>
      <c r="EM13" s="9">
        <v>0.87</v>
      </c>
      <c r="EN13" s="9">
        <v>0.38400000000000001</v>
      </c>
      <c r="EO13" s="9">
        <v>0.48599999999999999</v>
      </c>
      <c r="EP13" s="9">
        <v>0.55900000000000005</v>
      </c>
      <c r="EQ13" s="9">
        <v>0.34599999999999997</v>
      </c>
      <c r="ER13" s="9">
        <v>0.21299999999999999</v>
      </c>
      <c r="ES13" s="9">
        <v>40.362000000000002</v>
      </c>
      <c r="ET13" s="9">
        <v>48.16</v>
      </c>
      <c r="EU13" s="9">
        <v>35.636000000000003</v>
      </c>
      <c r="EV13" s="9">
        <v>3.1539999999999999</v>
      </c>
      <c r="EW13" s="9">
        <v>1.3140000000000001</v>
      </c>
      <c r="EX13" s="9">
        <v>1.841</v>
      </c>
      <c r="EY13" s="9">
        <v>0.40600000000000003</v>
      </c>
      <c r="EZ13" s="9">
        <v>0.19</v>
      </c>
      <c r="FA13" s="9">
        <v>0.216</v>
      </c>
      <c r="FB13" s="9">
        <v>0.65700000000000003</v>
      </c>
      <c r="FC13" s="9">
        <v>0.26200000000000001</v>
      </c>
      <c r="FD13" s="9">
        <v>0.39500000000000002</v>
      </c>
      <c r="FE13" s="9">
        <v>1.2330000000000001</v>
      </c>
      <c r="FF13" s="9">
        <v>0.48599999999999999</v>
      </c>
      <c r="FG13" s="9">
        <v>0.747</v>
      </c>
      <c r="FH13" s="9">
        <v>0.85799999999999998</v>
      </c>
      <c r="FI13" s="9">
        <v>0.376</v>
      </c>
      <c r="FJ13" s="9">
        <v>0.48199999999999998</v>
      </c>
      <c r="FK13" s="9">
        <v>17.792000000000002</v>
      </c>
      <c r="FL13" s="9">
        <v>21.02</v>
      </c>
      <c r="FM13" s="9">
        <v>17.861999999999998</v>
      </c>
      <c r="FN13" s="9">
        <v>0.78700000000000003</v>
      </c>
      <c r="FO13" s="9">
        <v>0.39400000000000002</v>
      </c>
      <c r="FP13" s="9">
        <v>0.39300000000000002</v>
      </c>
      <c r="FQ13" s="9">
        <v>0.152</v>
      </c>
      <c r="FR13" s="9">
        <v>0</v>
      </c>
      <c r="FS13" s="9">
        <v>0.152</v>
      </c>
      <c r="FT13" s="9">
        <v>0</v>
      </c>
      <c r="FU13" s="9">
        <v>0</v>
      </c>
      <c r="FV13" s="9">
        <v>0</v>
      </c>
      <c r="FW13" s="9">
        <v>0.41399999999999998</v>
      </c>
      <c r="FX13" s="9">
        <v>0.28199999999999997</v>
      </c>
      <c r="FY13" s="9">
        <v>0.13200000000000001</v>
      </c>
      <c r="FZ13" s="9">
        <v>0.222</v>
      </c>
      <c r="GA13" s="9">
        <v>0.113</v>
      </c>
      <c r="GB13" s="9">
        <v>0.109</v>
      </c>
      <c r="GC13" s="9">
        <v>47.055</v>
      </c>
      <c r="GD13" s="9">
        <v>35.247999999999998</v>
      </c>
      <c r="GE13" s="9">
        <v>41.4</v>
      </c>
      <c r="GF13" s="9">
        <v>0.88300000000000001</v>
      </c>
      <c r="GG13" s="9">
        <v>0.33600000000000002</v>
      </c>
      <c r="GH13" s="9">
        <v>0.54700000000000004</v>
      </c>
      <c r="GI13" s="9">
        <v>0.09</v>
      </c>
      <c r="GJ13" s="9">
        <v>0</v>
      </c>
      <c r="GK13" s="9">
        <v>0.09</v>
      </c>
      <c r="GL13" s="9">
        <v>0</v>
      </c>
      <c r="GM13" s="9">
        <v>0</v>
      </c>
      <c r="GN13" s="9">
        <v>0</v>
      </c>
      <c r="GO13" s="9">
        <v>0.45600000000000002</v>
      </c>
      <c r="GP13" s="9">
        <v>0.10199999999999999</v>
      </c>
      <c r="GQ13" s="9">
        <v>0.35399999999999998</v>
      </c>
      <c r="GR13" s="9">
        <v>0.33800000000000002</v>
      </c>
      <c r="GS13" s="9">
        <v>0.23400000000000001</v>
      </c>
      <c r="GT13" s="9">
        <v>0.104</v>
      </c>
      <c r="GU13" s="9">
        <v>38.381</v>
      </c>
      <c r="GV13" s="9">
        <v>52</v>
      </c>
      <c r="GW13" s="9">
        <v>32.302</v>
      </c>
      <c r="GX13" s="9">
        <v>1.919</v>
      </c>
      <c r="GY13" s="9">
        <v>0.621</v>
      </c>
      <c r="GZ13" s="9">
        <v>1.298</v>
      </c>
      <c r="HA13" s="9">
        <v>0.245</v>
      </c>
      <c r="HB13" s="9">
        <v>0.113</v>
      </c>
      <c r="HC13" s="9">
        <v>0.13200000000000001</v>
      </c>
      <c r="HD13" s="9">
        <v>0.39500000000000002</v>
      </c>
      <c r="HE13" s="9">
        <v>0</v>
      </c>
      <c r="HF13" s="9">
        <v>0.39500000000000002</v>
      </c>
      <c r="HG13" s="9">
        <v>0.76800000000000002</v>
      </c>
      <c r="HH13" s="9">
        <v>0.20699999999999999</v>
      </c>
      <c r="HI13" s="9">
        <v>0.56100000000000005</v>
      </c>
      <c r="HJ13" s="9">
        <v>0.51100000000000001</v>
      </c>
      <c r="HK13" s="9">
        <v>0.30099999999999999</v>
      </c>
      <c r="HL13" s="9">
        <v>0.21</v>
      </c>
      <c r="HM13" s="9">
        <v>14.804</v>
      </c>
      <c r="HN13" s="9">
        <v>33.027999999999999</v>
      </c>
      <c r="HO13" s="9">
        <v>13</v>
      </c>
      <c r="HP13" s="9">
        <v>1.236</v>
      </c>
      <c r="HQ13" s="9">
        <v>0.69299999999999995</v>
      </c>
      <c r="HR13" s="9">
        <v>0.54300000000000004</v>
      </c>
      <c r="HS13" s="9">
        <v>0.161</v>
      </c>
      <c r="HT13" s="9">
        <v>7.6999999999999999E-2</v>
      </c>
      <c r="HU13" s="9">
        <v>8.4000000000000005E-2</v>
      </c>
      <c r="HV13" s="9">
        <v>0.26200000000000001</v>
      </c>
      <c r="HW13" s="9">
        <v>0.26200000000000001</v>
      </c>
      <c r="HX13" s="9">
        <v>0</v>
      </c>
      <c r="HY13" s="9">
        <v>0.46500000000000002</v>
      </c>
      <c r="HZ13" s="9">
        <v>0.27900000000000003</v>
      </c>
      <c r="IA13" s="9">
        <v>0.186</v>
      </c>
      <c r="IB13" s="9">
        <v>0.34699999999999998</v>
      </c>
      <c r="IC13" s="9">
        <v>7.5999999999999998E-2</v>
      </c>
      <c r="ID13" s="9">
        <v>0.27200000000000002</v>
      </c>
      <c r="IE13" s="9">
        <v>30.619</v>
      </c>
      <c r="IF13" s="9">
        <v>20.111999999999998</v>
      </c>
      <c r="IG13" s="9">
        <v>47.451999999999998</v>
      </c>
      <c r="IH13" s="9">
        <v>1.391</v>
      </c>
      <c r="II13" s="9">
        <v>0.51500000000000001</v>
      </c>
      <c r="IJ13" s="9">
        <v>0.876</v>
      </c>
      <c r="IK13" s="9">
        <v>0.189</v>
      </c>
      <c r="IL13" s="9">
        <v>0</v>
      </c>
      <c r="IM13" s="9">
        <v>0.189</v>
      </c>
      <c r="IN13" s="9">
        <v>0.128</v>
      </c>
      <c r="IO13" s="9">
        <v>0</v>
      </c>
      <c r="IP13" s="9">
        <v>0.128</v>
      </c>
      <c r="IQ13" s="9">
        <v>0.73099999999999998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>
        <v>0</v>
      </c>
      <c r="J14" s="9"/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/>
      <c r="R14" s="9">
        <v>0</v>
      </c>
      <c r="S14" s="9"/>
      <c r="T14" s="9"/>
      <c r="U14" s="9">
        <v>0</v>
      </c>
      <c r="V14" s="9"/>
      <c r="W14" s="9"/>
      <c r="X14" s="9">
        <v>0</v>
      </c>
      <c r="Y14" s="9"/>
      <c r="Z14" s="9"/>
      <c r="AA14" s="9"/>
      <c r="AB14" s="9"/>
      <c r="AC14" s="9"/>
      <c r="AD14" s="9"/>
      <c r="AE14" s="9"/>
      <c r="AF14" s="9">
        <v>0</v>
      </c>
      <c r="AG14" s="9">
        <v>0</v>
      </c>
      <c r="AH14" s="9">
        <v>0</v>
      </c>
      <c r="AI14" s="9"/>
      <c r="AJ14" s="9">
        <v>0</v>
      </c>
      <c r="AK14" s="9"/>
      <c r="AL14" s="9"/>
      <c r="AM14" s="9"/>
      <c r="AN14" s="9">
        <v>0</v>
      </c>
      <c r="AO14" s="9"/>
      <c r="AP14" s="9"/>
      <c r="AQ14" s="9"/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4.2590000000000003</v>
      </c>
      <c r="BK14" s="9">
        <v>1.548</v>
      </c>
      <c r="BL14" s="9">
        <v>2.7109999999999999</v>
      </c>
      <c r="BM14" s="9">
        <v>0.81899999999999995</v>
      </c>
      <c r="BN14" s="9">
        <v>0.39</v>
      </c>
      <c r="BO14" s="9">
        <v>0.42899999999999999</v>
      </c>
      <c r="BP14" s="9">
        <v>0.63100000000000001</v>
      </c>
      <c r="BQ14" s="9">
        <v>0.13800000000000001</v>
      </c>
      <c r="BR14" s="9">
        <v>0.49299999999999999</v>
      </c>
      <c r="BS14" s="9">
        <v>1.748</v>
      </c>
      <c r="BT14" s="9">
        <v>0.61699999999999999</v>
      </c>
      <c r="BU14" s="9">
        <v>1.131</v>
      </c>
      <c r="BV14" s="9">
        <v>1.0620000000000001</v>
      </c>
      <c r="BW14" s="9">
        <v>0.40300000000000002</v>
      </c>
      <c r="BX14" s="9">
        <v>0.65900000000000003</v>
      </c>
      <c r="BY14" s="9">
        <v>21</v>
      </c>
      <c r="BZ14" s="9">
        <v>21</v>
      </c>
      <c r="CA14" s="9">
        <v>20.106000000000002</v>
      </c>
      <c r="CB14" s="9">
        <v>1.351</v>
      </c>
      <c r="CC14" s="9">
        <v>0.23899999999999999</v>
      </c>
      <c r="CD14" s="9">
        <v>1.1120000000000001</v>
      </c>
      <c r="CE14" s="9">
        <v>0.18</v>
      </c>
      <c r="CF14" s="9">
        <v>8.7999999999999995E-2</v>
      </c>
      <c r="CG14" s="9">
        <v>9.1999999999999998E-2</v>
      </c>
      <c r="CH14" s="9">
        <v>0.26200000000000001</v>
      </c>
      <c r="CI14" s="9">
        <v>0</v>
      </c>
      <c r="CJ14" s="9">
        <v>0.26200000000000001</v>
      </c>
      <c r="CK14" s="9">
        <v>0.47199999999999998</v>
      </c>
      <c r="CL14" s="9">
        <v>0.151</v>
      </c>
      <c r="CM14" s="9">
        <v>0.32100000000000001</v>
      </c>
      <c r="CN14" s="9">
        <v>0.437</v>
      </c>
      <c r="CO14" s="9">
        <v>0</v>
      </c>
      <c r="CP14" s="9">
        <v>0.437</v>
      </c>
      <c r="CQ14" s="9">
        <v>22.759</v>
      </c>
      <c r="CR14" s="9">
        <v>19.431000000000001</v>
      </c>
      <c r="CS14" s="9">
        <v>24.847999999999999</v>
      </c>
      <c r="CT14" s="9">
        <v>2.9079999999999999</v>
      </c>
      <c r="CU14" s="9">
        <v>1.3089999999999999</v>
      </c>
      <c r="CV14" s="9">
        <v>1.599</v>
      </c>
      <c r="CW14" s="9">
        <v>0.63900000000000001</v>
      </c>
      <c r="CX14" s="9">
        <v>0.30199999999999999</v>
      </c>
      <c r="CY14" s="9">
        <v>0.33700000000000002</v>
      </c>
      <c r="CZ14" s="9">
        <v>0.36899999999999999</v>
      </c>
      <c r="DA14" s="9">
        <v>0.13800000000000001</v>
      </c>
      <c r="DB14" s="9">
        <v>0.23100000000000001</v>
      </c>
      <c r="DC14" s="9">
        <v>1.2749999999999999</v>
      </c>
      <c r="DD14" s="9">
        <v>0.46600000000000003</v>
      </c>
      <c r="DE14" s="9">
        <v>0.80900000000000005</v>
      </c>
      <c r="DF14" s="9">
        <v>0.624</v>
      </c>
      <c r="DG14" s="9">
        <v>0.40300000000000002</v>
      </c>
      <c r="DH14" s="9">
        <v>0.221</v>
      </c>
      <c r="DI14" s="9">
        <v>21</v>
      </c>
      <c r="DJ14" s="9">
        <v>23.561</v>
      </c>
      <c r="DK14" s="9">
        <v>17.988</v>
      </c>
      <c r="DL14" s="9">
        <v>0.73299999999999998</v>
      </c>
      <c r="DM14" s="9">
        <v>0.35599999999999998</v>
      </c>
      <c r="DN14" s="9">
        <v>0.376</v>
      </c>
      <c r="DO14" s="9">
        <v>8.6999999999999994E-2</v>
      </c>
      <c r="DP14" s="9">
        <v>8.6999999999999994E-2</v>
      </c>
      <c r="DQ14" s="9">
        <v>0</v>
      </c>
      <c r="DR14" s="9">
        <v>0.22600000000000001</v>
      </c>
      <c r="DS14" s="9">
        <v>8.6999999999999994E-2</v>
      </c>
      <c r="DT14" s="9">
        <v>0.13900000000000001</v>
      </c>
      <c r="DU14" s="9">
        <v>0.19700000000000001</v>
      </c>
      <c r="DV14" s="9">
        <v>6.8000000000000005E-2</v>
      </c>
      <c r="DW14" s="9">
        <v>0.129</v>
      </c>
      <c r="DX14" s="9">
        <v>0.222</v>
      </c>
      <c r="DY14" s="9">
        <v>0.114</v>
      </c>
      <c r="DZ14" s="9">
        <v>0.108</v>
      </c>
      <c r="EA14" s="9">
        <v>20.097999999999999</v>
      </c>
      <c r="EB14" s="9">
        <v>11.048</v>
      </c>
      <c r="EC14" s="9">
        <v>41.877000000000002</v>
      </c>
      <c r="ED14" s="9">
        <v>1.456</v>
      </c>
      <c r="EE14" s="9">
        <v>0.72499999999999998</v>
      </c>
      <c r="EF14" s="9">
        <v>0.73099999999999998</v>
      </c>
      <c r="EG14" s="9">
        <v>0.23</v>
      </c>
      <c r="EH14" s="9">
        <v>0.159</v>
      </c>
      <c r="EI14" s="9">
        <v>7.0000000000000007E-2</v>
      </c>
      <c r="EJ14" s="9">
        <v>0.34799999999999998</v>
      </c>
      <c r="EK14" s="9">
        <v>0.159</v>
      </c>
      <c r="EL14" s="9">
        <v>0.19</v>
      </c>
      <c r="EM14" s="9">
        <v>0.47499999999999998</v>
      </c>
      <c r="EN14" s="9">
        <v>0.14299999999999999</v>
      </c>
      <c r="EO14" s="9">
        <v>0.33300000000000002</v>
      </c>
      <c r="EP14" s="9">
        <v>0.40300000000000002</v>
      </c>
      <c r="EQ14" s="9">
        <v>0.26400000000000001</v>
      </c>
      <c r="ER14" s="9">
        <v>0.13800000000000001</v>
      </c>
      <c r="ES14" s="9">
        <v>22.641999999999999</v>
      </c>
      <c r="ET14" s="9">
        <v>17.609000000000002</v>
      </c>
      <c r="EU14" s="9">
        <v>25.393999999999998</v>
      </c>
      <c r="EV14" s="9">
        <v>3.5350000000000001</v>
      </c>
      <c r="EW14" s="9">
        <v>1.179</v>
      </c>
      <c r="EX14" s="9">
        <v>2.3559999999999999</v>
      </c>
      <c r="EY14" s="9">
        <v>0.67700000000000005</v>
      </c>
      <c r="EZ14" s="9">
        <v>0.318</v>
      </c>
      <c r="FA14" s="9">
        <v>0.35799999999999998</v>
      </c>
      <c r="FB14" s="9">
        <v>0.50900000000000001</v>
      </c>
      <c r="FC14" s="9">
        <v>6.6000000000000003E-2</v>
      </c>
      <c r="FD14" s="9">
        <v>0.442</v>
      </c>
      <c r="FE14" s="9">
        <v>1.4690000000000001</v>
      </c>
      <c r="FF14" s="9">
        <v>0.54200000000000004</v>
      </c>
      <c r="FG14" s="9">
        <v>0.92700000000000005</v>
      </c>
      <c r="FH14" s="9">
        <v>0.88100000000000001</v>
      </c>
      <c r="FI14" s="9">
        <v>0.253</v>
      </c>
      <c r="FJ14" s="9">
        <v>0.628</v>
      </c>
      <c r="FK14" s="9">
        <v>20.911000000000001</v>
      </c>
      <c r="FL14" s="9">
        <v>22.945</v>
      </c>
      <c r="FM14" s="9">
        <v>16.648</v>
      </c>
      <c r="FN14" s="9">
        <v>1.161</v>
      </c>
      <c r="FO14" s="9">
        <v>0.63800000000000001</v>
      </c>
      <c r="FP14" s="9">
        <v>0.52400000000000002</v>
      </c>
      <c r="FQ14" s="9">
        <v>0.23</v>
      </c>
      <c r="FR14" s="9">
        <v>0.159</v>
      </c>
      <c r="FS14" s="9">
        <v>7.0000000000000007E-2</v>
      </c>
      <c r="FT14" s="9">
        <v>0.20799999999999999</v>
      </c>
      <c r="FU14" s="9">
        <v>7.1999999999999995E-2</v>
      </c>
      <c r="FV14" s="9">
        <v>0.13700000000000001</v>
      </c>
      <c r="FW14" s="9">
        <v>0.39100000000000001</v>
      </c>
      <c r="FX14" s="9">
        <v>0.14299999999999999</v>
      </c>
      <c r="FY14" s="9">
        <v>0.248</v>
      </c>
      <c r="FZ14" s="9">
        <v>0.33300000000000002</v>
      </c>
      <c r="GA14" s="9">
        <v>0.26400000000000001</v>
      </c>
      <c r="GB14" s="9">
        <v>6.8000000000000005E-2</v>
      </c>
      <c r="GC14" s="9">
        <v>22.376000000000001</v>
      </c>
      <c r="GD14" s="9">
        <v>20.058</v>
      </c>
      <c r="GE14" s="9">
        <v>24.658000000000001</v>
      </c>
      <c r="GF14" s="9">
        <v>0.29499999999999998</v>
      </c>
      <c r="GG14" s="9">
        <v>8.6999999999999994E-2</v>
      </c>
      <c r="GH14" s="9">
        <v>0.20799999999999999</v>
      </c>
      <c r="GI14" s="9">
        <v>0</v>
      </c>
      <c r="GJ14" s="9">
        <v>0</v>
      </c>
      <c r="GK14" s="9">
        <v>0</v>
      </c>
      <c r="GL14" s="9">
        <v>0.14000000000000001</v>
      </c>
      <c r="GM14" s="9">
        <v>8.6999999999999994E-2</v>
      </c>
      <c r="GN14" s="9">
        <v>5.2999999999999999E-2</v>
      </c>
      <c r="GO14" s="9">
        <v>8.5000000000000006E-2</v>
      </c>
      <c r="GP14" s="9">
        <v>0</v>
      </c>
      <c r="GQ14" s="9">
        <v>8.5000000000000006E-2</v>
      </c>
      <c r="GR14" s="9">
        <v>7.0000000000000007E-2</v>
      </c>
      <c r="GS14" s="9">
        <v>0</v>
      </c>
      <c r="GT14" s="9">
        <v>7.0000000000000007E-2</v>
      </c>
      <c r="GU14" s="9">
        <v>17.338000000000001</v>
      </c>
      <c r="GV14" s="9">
        <v>0</v>
      </c>
      <c r="GW14" s="9">
        <v>34.628</v>
      </c>
      <c r="GX14" s="9">
        <v>1.5189999999999999</v>
      </c>
      <c r="GY14" s="9">
        <v>0.23899999999999999</v>
      </c>
      <c r="GZ14" s="9">
        <v>1.28</v>
      </c>
      <c r="HA14" s="9">
        <v>0.157</v>
      </c>
      <c r="HB14" s="9">
        <v>0</v>
      </c>
      <c r="HC14" s="9">
        <v>0.157</v>
      </c>
      <c r="HD14" s="9">
        <v>0.36799999999999999</v>
      </c>
      <c r="HE14" s="9">
        <v>6.6000000000000003E-2</v>
      </c>
      <c r="HF14" s="9">
        <v>0.30199999999999999</v>
      </c>
      <c r="HG14" s="9">
        <v>0.54</v>
      </c>
      <c r="HH14" s="9">
        <v>7.4999999999999997E-2</v>
      </c>
      <c r="HI14" s="9">
        <v>0.46500000000000002</v>
      </c>
      <c r="HJ14" s="9">
        <v>0.45400000000000001</v>
      </c>
      <c r="HK14" s="9">
        <v>9.8000000000000004E-2</v>
      </c>
      <c r="HL14" s="9">
        <v>0.35599999999999998</v>
      </c>
      <c r="HM14" s="9">
        <v>13.712999999999999</v>
      </c>
      <c r="HN14" s="9">
        <v>44.646000000000001</v>
      </c>
      <c r="HO14" s="9">
        <v>13</v>
      </c>
      <c r="HP14" s="9">
        <v>2.016</v>
      </c>
      <c r="HQ14" s="9">
        <v>0.94</v>
      </c>
      <c r="HR14" s="9">
        <v>1.0760000000000001</v>
      </c>
      <c r="HS14" s="9">
        <v>0.52</v>
      </c>
      <c r="HT14" s="9">
        <v>0.318</v>
      </c>
      <c r="HU14" s="9">
        <v>0.20200000000000001</v>
      </c>
      <c r="HV14" s="9">
        <v>0.14000000000000001</v>
      </c>
      <c r="HW14" s="9">
        <v>0</v>
      </c>
      <c r="HX14" s="9">
        <v>0.14000000000000001</v>
      </c>
      <c r="HY14" s="9">
        <v>0.92900000000000005</v>
      </c>
      <c r="HZ14" s="9">
        <v>0.46700000000000003</v>
      </c>
      <c r="IA14" s="9">
        <v>0.46200000000000002</v>
      </c>
      <c r="IB14" s="9">
        <v>0.42699999999999999</v>
      </c>
      <c r="IC14" s="9">
        <v>0.155</v>
      </c>
      <c r="ID14" s="9">
        <v>0.27200000000000002</v>
      </c>
      <c r="IE14" s="9">
        <v>23.064</v>
      </c>
      <c r="IF14" s="9">
        <v>19.803999999999998</v>
      </c>
      <c r="IG14" s="9">
        <v>35.252000000000002</v>
      </c>
      <c r="IH14" s="9">
        <v>1.8049999999999999</v>
      </c>
      <c r="II14" s="9">
        <v>0.66600000000000004</v>
      </c>
      <c r="IJ14" s="9">
        <v>1.139</v>
      </c>
      <c r="IK14" s="9">
        <v>0.42699999999999999</v>
      </c>
      <c r="IL14" s="9">
        <v>0.16600000000000001</v>
      </c>
      <c r="IM14" s="9">
        <v>0.26100000000000001</v>
      </c>
      <c r="IN14" s="9">
        <v>0.495</v>
      </c>
      <c r="IO14" s="9">
        <v>7.1999999999999995E-2</v>
      </c>
      <c r="IP14" s="9">
        <v>0.42299999999999999</v>
      </c>
      <c r="IQ14" s="9">
        <v>0.36599999999999999</v>
      </c>
    </row>
    <row r="15" spans="1:251">
      <c r="A15" s="10">
        <v>43497</v>
      </c>
      <c r="B15" s="9">
        <v>0.19800000000000001</v>
      </c>
      <c r="C15" s="9">
        <v>0.11700000000000001</v>
      </c>
      <c r="D15" s="9">
        <v>0.08</v>
      </c>
      <c r="E15" s="9">
        <v>29.684999999999999</v>
      </c>
      <c r="F15" s="9">
        <v>37.912999999999997</v>
      </c>
      <c r="G15" s="9">
        <v>19.704000000000001</v>
      </c>
      <c r="H15" s="9">
        <v>0.48099999999999998</v>
      </c>
      <c r="I15" s="9">
        <v>0.246</v>
      </c>
      <c r="J15" s="9">
        <v>0.23499999999999999</v>
      </c>
      <c r="K15" s="9">
        <v>0.155</v>
      </c>
      <c r="L15" s="9">
        <v>0</v>
      </c>
      <c r="M15" s="9">
        <v>0.155</v>
      </c>
      <c r="N15" s="9">
        <v>0</v>
      </c>
      <c r="O15" s="9">
        <v>0</v>
      </c>
      <c r="P15" s="9">
        <v>0</v>
      </c>
      <c r="Q15" s="9">
        <v>0.128</v>
      </c>
      <c r="R15" s="9">
        <v>0.128</v>
      </c>
      <c r="S15" s="9">
        <v>0</v>
      </c>
      <c r="T15" s="9">
        <v>0.19800000000000001</v>
      </c>
      <c r="U15" s="9">
        <v>0.11700000000000001</v>
      </c>
      <c r="V15" s="9">
        <v>0.08</v>
      </c>
      <c r="W15" s="9">
        <v>29.684999999999999</v>
      </c>
      <c r="X15" s="9">
        <v>37.912999999999997</v>
      </c>
      <c r="Y15" s="9">
        <v>19.704000000000001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4.5270000000000001</v>
      </c>
      <c r="BK15" s="9">
        <v>1.9390000000000001</v>
      </c>
      <c r="BL15" s="9">
        <v>2.5880000000000001</v>
      </c>
      <c r="BM15" s="9">
        <v>0.55700000000000005</v>
      </c>
      <c r="BN15" s="9">
        <v>0.32200000000000001</v>
      </c>
      <c r="BO15" s="9">
        <v>0.23499999999999999</v>
      </c>
      <c r="BP15" s="9">
        <v>0.93899999999999995</v>
      </c>
      <c r="BQ15" s="9">
        <v>9.7000000000000003E-2</v>
      </c>
      <c r="BR15" s="9">
        <v>0.84199999999999997</v>
      </c>
      <c r="BS15" s="9">
        <v>1.2170000000000001</v>
      </c>
      <c r="BT15" s="9">
        <v>0.71899999999999997</v>
      </c>
      <c r="BU15" s="9">
        <v>0.498</v>
      </c>
      <c r="BV15" s="9">
        <v>1.8140000000000001</v>
      </c>
      <c r="BW15" s="9">
        <v>0.80100000000000005</v>
      </c>
      <c r="BX15" s="9">
        <v>1.0129999999999999</v>
      </c>
      <c r="BY15" s="9">
        <v>27.08</v>
      </c>
      <c r="BZ15" s="9">
        <v>30.524999999999999</v>
      </c>
      <c r="CA15" s="9">
        <v>18.012</v>
      </c>
      <c r="CB15" s="9">
        <v>1.4239999999999999</v>
      </c>
      <c r="CC15" s="9">
        <v>0.56599999999999995</v>
      </c>
      <c r="CD15" s="9">
        <v>0.85799999999999998</v>
      </c>
      <c r="CE15" s="9">
        <v>0.38</v>
      </c>
      <c r="CF15" s="9">
        <v>0.22500000000000001</v>
      </c>
      <c r="CG15" s="9">
        <v>0.155</v>
      </c>
      <c r="CH15" s="9">
        <v>0.29899999999999999</v>
      </c>
      <c r="CI15" s="9">
        <v>9.7000000000000003E-2</v>
      </c>
      <c r="CJ15" s="9">
        <v>0.20200000000000001</v>
      </c>
      <c r="CK15" s="9">
        <v>0.29199999999999998</v>
      </c>
      <c r="CL15" s="9">
        <v>0.126</v>
      </c>
      <c r="CM15" s="9">
        <v>0.16500000000000001</v>
      </c>
      <c r="CN15" s="9">
        <v>0.45400000000000001</v>
      </c>
      <c r="CO15" s="9">
        <v>0.11700000000000001</v>
      </c>
      <c r="CP15" s="9">
        <v>0.33600000000000002</v>
      </c>
      <c r="CQ15" s="9">
        <v>15.78</v>
      </c>
      <c r="CR15" s="9">
        <v>10.215999999999999</v>
      </c>
      <c r="CS15" s="9">
        <v>19.715</v>
      </c>
      <c r="CT15" s="9">
        <v>3.1030000000000002</v>
      </c>
      <c r="CU15" s="9">
        <v>1.373</v>
      </c>
      <c r="CV15" s="9">
        <v>1.7290000000000001</v>
      </c>
      <c r="CW15" s="9">
        <v>0.17699999999999999</v>
      </c>
      <c r="CX15" s="9">
        <v>9.7000000000000003E-2</v>
      </c>
      <c r="CY15" s="9">
        <v>0.08</v>
      </c>
      <c r="CZ15" s="9">
        <v>0.64</v>
      </c>
      <c r="DA15" s="9">
        <v>0</v>
      </c>
      <c r="DB15" s="9">
        <v>0.64</v>
      </c>
      <c r="DC15" s="9">
        <v>0.92600000000000005</v>
      </c>
      <c r="DD15" s="9">
        <v>0.59199999999999997</v>
      </c>
      <c r="DE15" s="9">
        <v>0.33300000000000002</v>
      </c>
      <c r="DF15" s="9">
        <v>1.36</v>
      </c>
      <c r="DG15" s="9">
        <v>0.68400000000000005</v>
      </c>
      <c r="DH15" s="9">
        <v>0.67600000000000005</v>
      </c>
      <c r="DI15" s="9">
        <v>30.523</v>
      </c>
      <c r="DJ15" s="9">
        <v>37.113999999999997</v>
      </c>
      <c r="DK15" s="9">
        <v>16.759</v>
      </c>
      <c r="DL15" s="9">
        <v>0.41599999999999998</v>
      </c>
      <c r="DM15" s="9">
        <v>0.10299999999999999</v>
      </c>
      <c r="DN15" s="9">
        <v>0.313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9.1999999999999998E-2</v>
      </c>
      <c r="DV15" s="9">
        <v>0</v>
      </c>
      <c r="DW15" s="9">
        <v>9.1999999999999998E-2</v>
      </c>
      <c r="DX15" s="9">
        <v>0.32400000000000001</v>
      </c>
      <c r="DY15" s="9">
        <v>0.10299999999999999</v>
      </c>
      <c r="DZ15" s="9">
        <v>0.221</v>
      </c>
      <c r="EA15" s="9">
        <v>99.727000000000004</v>
      </c>
      <c r="EB15" s="9">
        <v>0</v>
      </c>
      <c r="EC15" s="9">
        <v>273.54700000000003</v>
      </c>
      <c r="ED15" s="9">
        <v>1.772</v>
      </c>
      <c r="EE15" s="9">
        <v>0.60299999999999998</v>
      </c>
      <c r="EF15" s="9">
        <v>1.169</v>
      </c>
      <c r="EG15" s="9">
        <v>0.35299999999999998</v>
      </c>
      <c r="EH15" s="9">
        <v>0.11799999999999999</v>
      </c>
      <c r="EI15" s="9">
        <v>0.23499999999999999</v>
      </c>
      <c r="EJ15" s="9">
        <v>0.16300000000000001</v>
      </c>
      <c r="EK15" s="9">
        <v>0</v>
      </c>
      <c r="EL15" s="9">
        <v>0.16300000000000001</v>
      </c>
      <c r="EM15" s="9">
        <v>0.23499999999999999</v>
      </c>
      <c r="EN15" s="9">
        <v>0.14299999999999999</v>
      </c>
      <c r="EO15" s="9">
        <v>9.1999999999999998E-2</v>
      </c>
      <c r="EP15" s="9">
        <v>1.0209999999999999</v>
      </c>
      <c r="EQ15" s="9">
        <v>0.34200000000000003</v>
      </c>
      <c r="ER15" s="9">
        <v>0.68</v>
      </c>
      <c r="ES15" s="9">
        <v>52</v>
      </c>
      <c r="ET15" s="9">
        <v>48.412999999999997</v>
      </c>
      <c r="EU15" s="9">
        <v>52</v>
      </c>
      <c r="EV15" s="9">
        <v>3.1709999999999998</v>
      </c>
      <c r="EW15" s="9">
        <v>1.44</v>
      </c>
      <c r="EX15" s="9">
        <v>1.7310000000000001</v>
      </c>
      <c r="EY15" s="9">
        <v>0.20399999999999999</v>
      </c>
      <c r="EZ15" s="9">
        <v>0.20399999999999999</v>
      </c>
      <c r="FA15" s="9">
        <v>0</v>
      </c>
      <c r="FB15" s="9">
        <v>0.77700000000000002</v>
      </c>
      <c r="FC15" s="9">
        <v>9.7000000000000003E-2</v>
      </c>
      <c r="FD15" s="9">
        <v>0.67900000000000005</v>
      </c>
      <c r="FE15" s="9">
        <v>1.0740000000000001</v>
      </c>
      <c r="FF15" s="9">
        <v>0.57599999999999996</v>
      </c>
      <c r="FG15" s="9">
        <v>0.498</v>
      </c>
      <c r="FH15" s="9">
        <v>1.117</v>
      </c>
      <c r="FI15" s="9">
        <v>0.56299999999999994</v>
      </c>
      <c r="FJ15" s="9">
        <v>0.55400000000000005</v>
      </c>
      <c r="FK15" s="9">
        <v>25.335999999999999</v>
      </c>
      <c r="FL15" s="9">
        <v>30.9</v>
      </c>
      <c r="FM15" s="9">
        <v>16.07</v>
      </c>
      <c r="FN15" s="9">
        <v>0.97899999999999998</v>
      </c>
      <c r="FO15" s="9">
        <v>0.34200000000000003</v>
      </c>
      <c r="FP15" s="9">
        <v>0.63800000000000001</v>
      </c>
      <c r="FQ15" s="9">
        <v>0.08</v>
      </c>
      <c r="FR15" s="9">
        <v>0</v>
      </c>
      <c r="FS15" s="9">
        <v>0.08</v>
      </c>
      <c r="FT15" s="9">
        <v>6.9000000000000006E-2</v>
      </c>
      <c r="FU15" s="9">
        <v>0</v>
      </c>
      <c r="FV15" s="9">
        <v>6.9000000000000006E-2</v>
      </c>
      <c r="FW15" s="9">
        <v>9.1999999999999998E-2</v>
      </c>
      <c r="FX15" s="9">
        <v>0</v>
      </c>
      <c r="FY15" s="9">
        <v>9.1999999999999998E-2</v>
      </c>
      <c r="FZ15" s="9">
        <v>0.73799999999999999</v>
      </c>
      <c r="GA15" s="9">
        <v>0.34200000000000003</v>
      </c>
      <c r="GB15" s="9">
        <v>0.39600000000000002</v>
      </c>
      <c r="GC15" s="9">
        <v>52</v>
      </c>
      <c r="GD15" s="9">
        <v>52</v>
      </c>
      <c r="GE15" s="9">
        <v>77.412000000000006</v>
      </c>
      <c r="GF15" s="9">
        <v>0.79200000000000004</v>
      </c>
      <c r="GG15" s="9">
        <v>0.26100000000000001</v>
      </c>
      <c r="GH15" s="9">
        <v>0.53100000000000003</v>
      </c>
      <c r="GI15" s="9">
        <v>0.27300000000000002</v>
      </c>
      <c r="GJ15" s="9">
        <v>0.11799999999999999</v>
      </c>
      <c r="GK15" s="9">
        <v>0.155</v>
      </c>
      <c r="GL15" s="9">
        <v>9.2999999999999999E-2</v>
      </c>
      <c r="GM15" s="9">
        <v>0</v>
      </c>
      <c r="GN15" s="9">
        <v>9.2999999999999999E-2</v>
      </c>
      <c r="GO15" s="9">
        <v>0.14299999999999999</v>
      </c>
      <c r="GP15" s="9">
        <v>0.14299999999999999</v>
      </c>
      <c r="GQ15" s="9">
        <v>0</v>
      </c>
      <c r="GR15" s="9">
        <v>0.28299999999999997</v>
      </c>
      <c r="GS15" s="9">
        <v>0</v>
      </c>
      <c r="GT15" s="9">
        <v>0.28299999999999997</v>
      </c>
      <c r="GU15" s="9">
        <v>19.651</v>
      </c>
      <c r="GV15" s="9">
        <v>14.683</v>
      </c>
      <c r="GW15" s="9">
        <v>42.671999999999997</v>
      </c>
      <c r="GX15" s="9">
        <v>1.5249999999999999</v>
      </c>
      <c r="GY15" s="9">
        <v>0.86799999999999999</v>
      </c>
      <c r="GZ15" s="9">
        <v>0.65700000000000003</v>
      </c>
      <c r="HA15" s="9">
        <v>9.7000000000000003E-2</v>
      </c>
      <c r="HB15" s="9">
        <v>9.7000000000000003E-2</v>
      </c>
      <c r="HC15" s="9">
        <v>0</v>
      </c>
      <c r="HD15" s="9">
        <v>0.40400000000000003</v>
      </c>
      <c r="HE15" s="9">
        <v>9.7000000000000003E-2</v>
      </c>
      <c r="HF15" s="9">
        <v>0.307</v>
      </c>
      <c r="HG15" s="9">
        <v>0.58799999999999997</v>
      </c>
      <c r="HH15" s="9">
        <v>0.33200000000000002</v>
      </c>
      <c r="HI15" s="9">
        <v>0.25700000000000001</v>
      </c>
      <c r="HJ15" s="9">
        <v>0.435</v>
      </c>
      <c r="HK15" s="9">
        <v>0.34200000000000003</v>
      </c>
      <c r="HL15" s="9">
        <v>9.2999999999999999E-2</v>
      </c>
      <c r="HM15" s="9">
        <v>24.620999999999999</v>
      </c>
      <c r="HN15" s="9">
        <v>31.553000000000001</v>
      </c>
      <c r="HO15" s="9">
        <v>12.225</v>
      </c>
      <c r="HP15" s="9">
        <v>1.647</v>
      </c>
      <c r="HQ15" s="9">
        <v>0.57199999999999995</v>
      </c>
      <c r="HR15" s="9">
        <v>1.075</v>
      </c>
      <c r="HS15" s="9">
        <v>0.107</v>
      </c>
      <c r="HT15" s="9">
        <v>0.107</v>
      </c>
      <c r="HU15" s="9">
        <v>0</v>
      </c>
      <c r="HV15" s="9">
        <v>0.372</v>
      </c>
      <c r="HW15" s="9">
        <v>0</v>
      </c>
      <c r="HX15" s="9">
        <v>0.372</v>
      </c>
      <c r="HY15" s="9">
        <v>0.48599999999999999</v>
      </c>
      <c r="HZ15" s="9">
        <v>0.24399999999999999</v>
      </c>
      <c r="IA15" s="9">
        <v>0.24199999999999999</v>
      </c>
      <c r="IB15" s="9">
        <v>0.68200000000000005</v>
      </c>
      <c r="IC15" s="9">
        <v>0.221</v>
      </c>
      <c r="ID15" s="9">
        <v>0.46100000000000002</v>
      </c>
      <c r="IE15" s="9">
        <v>26.573</v>
      </c>
      <c r="IF15" s="9">
        <v>29.716999999999999</v>
      </c>
      <c r="IG15" s="9">
        <v>21.271000000000001</v>
      </c>
      <c r="IH15" s="9">
        <v>1.365</v>
      </c>
      <c r="II15" s="9">
        <v>0.621</v>
      </c>
      <c r="IJ15" s="9">
        <v>0.74399999999999999</v>
      </c>
      <c r="IK15" s="9">
        <v>0.35299999999999998</v>
      </c>
      <c r="IL15" s="9">
        <v>0.11799999999999999</v>
      </c>
      <c r="IM15" s="9">
        <v>0.23499999999999999</v>
      </c>
      <c r="IN15" s="9">
        <v>5.3999999999999999E-2</v>
      </c>
      <c r="IO15" s="9">
        <v>0</v>
      </c>
      <c r="IP15" s="9">
        <v>5.3999999999999999E-2</v>
      </c>
      <c r="IQ15" s="9">
        <v>0.44700000000000001</v>
      </c>
    </row>
    <row r="16" spans="1:251">
      <c r="A16" s="10">
        <v>43862</v>
      </c>
      <c r="B16" s="9">
        <v>6.6000000000000003E-2</v>
      </c>
      <c r="C16" s="9">
        <v>0</v>
      </c>
      <c r="D16" s="9">
        <v>6.6000000000000003E-2</v>
      </c>
      <c r="E16" s="9">
        <v>12.625</v>
      </c>
      <c r="F16" s="9">
        <v>10.135999999999999</v>
      </c>
      <c r="G16" s="9">
        <v>114.358</v>
      </c>
      <c r="H16" s="9">
        <v>0.29899999999999999</v>
      </c>
      <c r="I16" s="9">
        <v>0.29899999999999999</v>
      </c>
      <c r="J16" s="9">
        <v>0</v>
      </c>
      <c r="K16" s="9">
        <v>0.121</v>
      </c>
      <c r="L16" s="9">
        <v>0.121</v>
      </c>
      <c r="M16" s="9">
        <v>0</v>
      </c>
      <c r="N16" s="9">
        <v>9.7000000000000003E-2</v>
      </c>
      <c r="O16" s="9">
        <v>9.7000000000000003E-2</v>
      </c>
      <c r="P16" s="9">
        <v>0</v>
      </c>
      <c r="Q16" s="9">
        <v>0.08</v>
      </c>
      <c r="R16" s="9">
        <v>0.08</v>
      </c>
      <c r="S16" s="9">
        <v>0</v>
      </c>
      <c r="T16" s="9">
        <v>0</v>
      </c>
      <c r="U16" s="9">
        <v>0</v>
      </c>
      <c r="V16" s="9">
        <v>0</v>
      </c>
      <c r="W16" s="9">
        <v>10.135999999999999</v>
      </c>
      <c r="X16" s="9">
        <v>10.135999999999999</v>
      </c>
      <c r="Y16" s="9">
        <v>0</v>
      </c>
      <c r="Z16" s="9">
        <v>0.161</v>
      </c>
      <c r="AA16" s="9">
        <v>0</v>
      </c>
      <c r="AB16" s="9">
        <v>0.161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9.5000000000000001E-2</v>
      </c>
      <c r="AJ16" s="9">
        <v>0</v>
      </c>
      <c r="AK16" s="9">
        <v>9.5000000000000001E-2</v>
      </c>
      <c r="AL16" s="9">
        <v>6.6000000000000003E-2</v>
      </c>
      <c r="AM16" s="9">
        <v>0</v>
      </c>
      <c r="AN16" s="9">
        <v>6.6000000000000003E-2</v>
      </c>
      <c r="AO16" s="9">
        <v>114.358</v>
      </c>
      <c r="AP16" s="9">
        <v>0</v>
      </c>
      <c r="AQ16" s="9">
        <v>114.358</v>
      </c>
      <c r="AR16" s="9">
        <v>0.20899999999999999</v>
      </c>
      <c r="AS16" s="9">
        <v>0.105</v>
      </c>
      <c r="AT16" s="9">
        <v>0.104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0.104</v>
      </c>
      <c r="BB16" s="9">
        <v>0</v>
      </c>
      <c r="BC16" s="9">
        <v>0.104</v>
      </c>
      <c r="BD16" s="9">
        <v>0.105</v>
      </c>
      <c r="BE16" s="9">
        <v>0.105</v>
      </c>
      <c r="BF16" s="9">
        <v>0</v>
      </c>
      <c r="BG16" s="9">
        <v>69.236999999999995</v>
      </c>
      <c r="BH16" s="9">
        <v>0</v>
      </c>
      <c r="BI16" s="9">
        <v>0</v>
      </c>
      <c r="BJ16" s="9">
        <v>5.5750000000000002</v>
      </c>
      <c r="BK16" s="9">
        <v>1.754</v>
      </c>
      <c r="BL16" s="9">
        <v>3.8210000000000002</v>
      </c>
      <c r="BM16" s="9">
        <v>0.79400000000000004</v>
      </c>
      <c r="BN16" s="9">
        <v>0.26200000000000001</v>
      </c>
      <c r="BO16" s="9">
        <v>0.53200000000000003</v>
      </c>
      <c r="BP16" s="9">
        <v>1.403</v>
      </c>
      <c r="BQ16" s="9">
        <v>0.501</v>
      </c>
      <c r="BR16" s="9">
        <v>0.90200000000000002</v>
      </c>
      <c r="BS16" s="9">
        <v>1.63</v>
      </c>
      <c r="BT16" s="9">
        <v>0.24</v>
      </c>
      <c r="BU16" s="9">
        <v>1.39</v>
      </c>
      <c r="BV16" s="9">
        <v>1.7470000000000001</v>
      </c>
      <c r="BW16" s="9">
        <v>0.751</v>
      </c>
      <c r="BX16" s="9">
        <v>0.996</v>
      </c>
      <c r="BY16" s="9">
        <v>23.501000000000001</v>
      </c>
      <c r="BZ16" s="9">
        <v>24.879000000000001</v>
      </c>
      <c r="CA16" s="9">
        <v>23.712</v>
      </c>
      <c r="CB16" s="9">
        <v>1.667</v>
      </c>
      <c r="CC16" s="9">
        <v>0.70399999999999996</v>
      </c>
      <c r="CD16" s="9">
        <v>0.96299999999999997</v>
      </c>
      <c r="CE16" s="9">
        <v>0.25</v>
      </c>
      <c r="CF16" s="9">
        <v>0.121</v>
      </c>
      <c r="CG16" s="9">
        <v>0.129</v>
      </c>
      <c r="CH16" s="9">
        <v>0.22900000000000001</v>
      </c>
      <c r="CI16" s="9">
        <v>0.125</v>
      </c>
      <c r="CJ16" s="9">
        <v>0.104</v>
      </c>
      <c r="CK16" s="9">
        <v>0.51600000000000001</v>
      </c>
      <c r="CL16" s="9">
        <v>0.11600000000000001</v>
      </c>
      <c r="CM16" s="9">
        <v>0.40100000000000002</v>
      </c>
      <c r="CN16" s="9">
        <v>0.67200000000000004</v>
      </c>
      <c r="CO16" s="9">
        <v>0.34300000000000003</v>
      </c>
      <c r="CP16" s="9">
        <v>0.32900000000000001</v>
      </c>
      <c r="CQ16" s="9">
        <v>26.213000000000001</v>
      </c>
      <c r="CR16" s="9">
        <v>149.94399999999999</v>
      </c>
      <c r="CS16" s="9">
        <v>22.518999999999998</v>
      </c>
      <c r="CT16" s="9">
        <v>3.907</v>
      </c>
      <c r="CU16" s="9">
        <v>1.05</v>
      </c>
      <c r="CV16" s="9">
        <v>2.8570000000000002</v>
      </c>
      <c r="CW16" s="9">
        <v>0.54400000000000004</v>
      </c>
      <c r="CX16" s="9">
        <v>0.14099999999999999</v>
      </c>
      <c r="CY16" s="9">
        <v>0.40300000000000002</v>
      </c>
      <c r="CZ16" s="9">
        <v>1.1739999999999999</v>
      </c>
      <c r="DA16" s="9">
        <v>0.376</v>
      </c>
      <c r="DB16" s="9">
        <v>0.79800000000000004</v>
      </c>
      <c r="DC16" s="9">
        <v>1.1140000000000001</v>
      </c>
      <c r="DD16" s="9">
        <v>0.125</v>
      </c>
      <c r="DE16" s="9">
        <v>0.98899999999999999</v>
      </c>
      <c r="DF16" s="9">
        <v>1.075</v>
      </c>
      <c r="DG16" s="9">
        <v>0.40799999999999997</v>
      </c>
      <c r="DH16" s="9">
        <v>0.66700000000000004</v>
      </c>
      <c r="DI16" s="9">
        <v>20.224</v>
      </c>
      <c r="DJ16" s="9">
        <v>16.922000000000001</v>
      </c>
      <c r="DK16" s="9">
        <v>23.959</v>
      </c>
      <c r="DL16" s="9">
        <v>0.53800000000000003</v>
      </c>
      <c r="DM16" s="9">
        <v>0.36299999999999999</v>
      </c>
      <c r="DN16" s="9">
        <v>0.17399999999999999</v>
      </c>
      <c r="DO16" s="9">
        <v>0</v>
      </c>
      <c r="DP16" s="9">
        <v>0</v>
      </c>
      <c r="DQ16" s="9">
        <v>0</v>
      </c>
      <c r="DR16" s="9">
        <v>0.21199999999999999</v>
      </c>
      <c r="DS16" s="9">
        <v>0.21199999999999999</v>
      </c>
      <c r="DT16" s="9">
        <v>0</v>
      </c>
      <c r="DU16" s="9">
        <v>0.08</v>
      </c>
      <c r="DV16" s="9">
        <v>0.08</v>
      </c>
      <c r="DW16" s="9">
        <v>0</v>
      </c>
      <c r="DX16" s="9">
        <v>0.245</v>
      </c>
      <c r="DY16" s="9">
        <v>7.0999999999999994E-2</v>
      </c>
      <c r="DZ16" s="9">
        <v>0.17399999999999999</v>
      </c>
      <c r="EA16" s="9">
        <v>31.254000000000001</v>
      </c>
      <c r="EB16" s="9">
        <v>14.920999999999999</v>
      </c>
      <c r="EC16" s="9">
        <v>52</v>
      </c>
      <c r="ED16" s="9">
        <v>1.4410000000000001</v>
      </c>
      <c r="EE16" s="9">
        <v>0.38100000000000001</v>
      </c>
      <c r="EF16" s="9">
        <v>1.06</v>
      </c>
      <c r="EG16" s="9">
        <v>0.217</v>
      </c>
      <c r="EH16" s="9">
        <v>0</v>
      </c>
      <c r="EI16" s="9">
        <v>0.217</v>
      </c>
      <c r="EJ16" s="9">
        <v>0.41199999999999998</v>
      </c>
      <c r="EK16" s="9">
        <v>0.125</v>
      </c>
      <c r="EL16" s="9">
        <v>0.28699999999999998</v>
      </c>
      <c r="EM16" s="9">
        <v>0.30299999999999999</v>
      </c>
      <c r="EN16" s="9">
        <v>0</v>
      </c>
      <c r="EO16" s="9">
        <v>0.30299999999999999</v>
      </c>
      <c r="EP16" s="9">
        <v>0.50800000000000001</v>
      </c>
      <c r="EQ16" s="9">
        <v>0.25600000000000001</v>
      </c>
      <c r="ER16" s="9">
        <v>0.252</v>
      </c>
      <c r="ES16" s="9">
        <v>20.579000000000001</v>
      </c>
      <c r="ET16" s="9">
        <v>200.137</v>
      </c>
      <c r="EU16" s="9">
        <v>15.24</v>
      </c>
      <c r="EV16" s="9">
        <v>4.6719999999999997</v>
      </c>
      <c r="EW16" s="9">
        <v>1.7370000000000001</v>
      </c>
      <c r="EX16" s="9">
        <v>2.9350000000000001</v>
      </c>
      <c r="EY16" s="9">
        <v>0.57699999999999996</v>
      </c>
      <c r="EZ16" s="9">
        <v>0.26200000000000001</v>
      </c>
      <c r="FA16" s="9">
        <v>0.315</v>
      </c>
      <c r="FB16" s="9">
        <v>1.2030000000000001</v>
      </c>
      <c r="FC16" s="9">
        <v>0.58799999999999997</v>
      </c>
      <c r="FD16" s="9">
        <v>0.61499999999999999</v>
      </c>
      <c r="FE16" s="9">
        <v>1.4079999999999999</v>
      </c>
      <c r="FF16" s="9">
        <v>0.32100000000000001</v>
      </c>
      <c r="FG16" s="9">
        <v>1.087</v>
      </c>
      <c r="FH16" s="9">
        <v>1.4850000000000001</v>
      </c>
      <c r="FI16" s="9">
        <v>0.56599999999999995</v>
      </c>
      <c r="FJ16" s="9">
        <v>0.91800000000000004</v>
      </c>
      <c r="FK16" s="9">
        <v>25.010999999999999</v>
      </c>
      <c r="FL16" s="9">
        <v>17.710999999999999</v>
      </c>
      <c r="FM16" s="9">
        <v>25.805</v>
      </c>
      <c r="FN16" s="9">
        <v>0.86899999999999999</v>
      </c>
      <c r="FO16" s="9">
        <v>0.25600000000000001</v>
      </c>
      <c r="FP16" s="9">
        <v>0.61299999999999999</v>
      </c>
      <c r="FQ16" s="9">
        <v>0.217</v>
      </c>
      <c r="FR16" s="9">
        <v>0</v>
      </c>
      <c r="FS16" s="9">
        <v>0.217</v>
      </c>
      <c r="FT16" s="9">
        <v>0.13300000000000001</v>
      </c>
      <c r="FU16" s="9">
        <v>0</v>
      </c>
      <c r="FV16" s="9">
        <v>0.13300000000000001</v>
      </c>
      <c r="FW16" s="9">
        <v>0.17599999999999999</v>
      </c>
      <c r="FX16" s="9">
        <v>0</v>
      </c>
      <c r="FY16" s="9">
        <v>0.17599999999999999</v>
      </c>
      <c r="FZ16" s="9">
        <v>0.34399999999999997</v>
      </c>
      <c r="GA16" s="9">
        <v>0.25600000000000001</v>
      </c>
      <c r="GB16" s="9">
        <v>8.7999999999999995E-2</v>
      </c>
      <c r="GC16" s="9">
        <v>22.797000000000001</v>
      </c>
      <c r="GD16" s="9">
        <v>272.18400000000003</v>
      </c>
      <c r="GE16" s="9">
        <v>9.8670000000000009</v>
      </c>
      <c r="GF16" s="9">
        <v>0.57099999999999995</v>
      </c>
      <c r="GG16" s="9">
        <v>0.125</v>
      </c>
      <c r="GH16" s="9">
        <v>0.44700000000000001</v>
      </c>
      <c r="GI16" s="9">
        <v>0</v>
      </c>
      <c r="GJ16" s="9">
        <v>0</v>
      </c>
      <c r="GK16" s="9">
        <v>0</v>
      </c>
      <c r="GL16" s="9">
        <v>0.27900000000000003</v>
      </c>
      <c r="GM16" s="9">
        <v>0.125</v>
      </c>
      <c r="GN16" s="9">
        <v>0.155</v>
      </c>
      <c r="GO16" s="9">
        <v>0.128</v>
      </c>
      <c r="GP16" s="9">
        <v>0</v>
      </c>
      <c r="GQ16" s="9">
        <v>0.128</v>
      </c>
      <c r="GR16" s="9">
        <v>0.16400000000000001</v>
      </c>
      <c r="GS16" s="9">
        <v>0</v>
      </c>
      <c r="GT16" s="9">
        <v>0.16400000000000001</v>
      </c>
      <c r="GU16" s="9">
        <v>17.404</v>
      </c>
      <c r="GV16" s="9">
        <v>0</v>
      </c>
      <c r="GW16" s="9">
        <v>24</v>
      </c>
      <c r="GX16" s="9">
        <v>2.2080000000000002</v>
      </c>
      <c r="GY16" s="9">
        <v>0.434</v>
      </c>
      <c r="GZ16" s="9">
        <v>1.7749999999999999</v>
      </c>
      <c r="HA16" s="9">
        <v>0.36799999999999999</v>
      </c>
      <c r="HB16" s="9">
        <v>0.14099999999999999</v>
      </c>
      <c r="HC16" s="9">
        <v>0.22700000000000001</v>
      </c>
      <c r="HD16" s="9">
        <v>0.61499999999999999</v>
      </c>
      <c r="HE16" s="9">
        <v>0</v>
      </c>
      <c r="HF16" s="9">
        <v>0.61499999999999999</v>
      </c>
      <c r="HG16" s="9">
        <v>0.374</v>
      </c>
      <c r="HH16" s="9">
        <v>0</v>
      </c>
      <c r="HI16" s="9">
        <v>0.374</v>
      </c>
      <c r="HJ16" s="9">
        <v>0.85199999999999998</v>
      </c>
      <c r="HK16" s="9">
        <v>0.29199999999999998</v>
      </c>
      <c r="HL16" s="9">
        <v>0.56000000000000005</v>
      </c>
      <c r="HM16" s="9">
        <v>38.238999999999997</v>
      </c>
      <c r="HN16" s="9">
        <v>52</v>
      </c>
      <c r="HO16" s="9">
        <v>24.591000000000001</v>
      </c>
      <c r="HP16" s="9">
        <v>2.4630000000000001</v>
      </c>
      <c r="HQ16" s="9">
        <v>1.3029999999999999</v>
      </c>
      <c r="HR16" s="9">
        <v>1.1599999999999999</v>
      </c>
      <c r="HS16" s="9">
        <v>0.20899999999999999</v>
      </c>
      <c r="HT16" s="9">
        <v>0.121</v>
      </c>
      <c r="HU16" s="9">
        <v>8.7999999999999995E-2</v>
      </c>
      <c r="HV16" s="9">
        <v>0.58799999999999997</v>
      </c>
      <c r="HW16" s="9">
        <v>0.58799999999999997</v>
      </c>
      <c r="HX16" s="9">
        <v>0</v>
      </c>
      <c r="HY16" s="9">
        <v>1.034</v>
      </c>
      <c r="HZ16" s="9">
        <v>0.32100000000000001</v>
      </c>
      <c r="IA16" s="9">
        <v>0.71299999999999997</v>
      </c>
      <c r="IB16" s="9">
        <v>0.63200000000000001</v>
      </c>
      <c r="IC16" s="9">
        <v>0.27400000000000002</v>
      </c>
      <c r="ID16" s="9">
        <v>0.35899999999999999</v>
      </c>
      <c r="IE16" s="9">
        <v>21.655000000000001</v>
      </c>
      <c r="IF16" s="9">
        <v>12.04</v>
      </c>
      <c r="IG16" s="9">
        <v>27.364000000000001</v>
      </c>
      <c r="IH16" s="9">
        <v>1.6180000000000001</v>
      </c>
      <c r="II16" s="9">
        <v>0.70299999999999996</v>
      </c>
      <c r="IJ16" s="9">
        <v>0.91500000000000004</v>
      </c>
      <c r="IK16" s="9">
        <v>0.40600000000000003</v>
      </c>
      <c r="IL16" s="9">
        <v>0.121</v>
      </c>
      <c r="IM16" s="9">
        <v>0.28499999999999998</v>
      </c>
      <c r="IN16" s="9">
        <v>0.41399999999999998</v>
      </c>
      <c r="IO16" s="9">
        <v>0.28199999999999997</v>
      </c>
      <c r="IP16" s="9">
        <v>0.13300000000000001</v>
      </c>
      <c r="IQ16" s="9">
        <v>0.17599999999999999</v>
      </c>
    </row>
    <row r="17" spans="1:251">
      <c r="A17" s="10">
        <v>44228</v>
      </c>
      <c r="B17" s="9">
        <v>0.14199999999999999</v>
      </c>
      <c r="C17" s="9">
        <v>0.14199999999999999</v>
      </c>
      <c r="D17" s="9">
        <v>0</v>
      </c>
      <c r="E17" s="9">
        <v>14.206</v>
      </c>
      <c r="F17" s="9">
        <v>20.530999999999999</v>
      </c>
      <c r="G17" s="9">
        <v>3.0859999999999999</v>
      </c>
      <c r="H17" s="9">
        <v>0.18099999999999999</v>
      </c>
      <c r="I17" s="9">
        <v>0.121</v>
      </c>
      <c r="J17" s="9">
        <v>5.8999999999999997E-2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0.123</v>
      </c>
      <c r="R17" s="9">
        <v>6.3E-2</v>
      </c>
      <c r="S17" s="9">
        <v>5.8999999999999997E-2</v>
      </c>
      <c r="T17" s="9">
        <v>5.8000000000000003E-2</v>
      </c>
      <c r="U17" s="9">
        <v>5.8000000000000003E-2</v>
      </c>
      <c r="V17" s="9">
        <v>0</v>
      </c>
      <c r="W17" s="9">
        <v>45.564999999999998</v>
      </c>
      <c r="X17" s="9">
        <v>71.394999999999996</v>
      </c>
      <c r="Y17" s="9">
        <v>0</v>
      </c>
      <c r="Z17" s="9">
        <v>0.65900000000000003</v>
      </c>
      <c r="AA17" s="9">
        <v>0.44900000000000001</v>
      </c>
      <c r="AB17" s="9">
        <v>0.21099999999999999</v>
      </c>
      <c r="AC17" s="9">
        <v>0.124</v>
      </c>
      <c r="AD17" s="9">
        <v>0</v>
      </c>
      <c r="AE17" s="9">
        <v>0.124</v>
      </c>
      <c r="AF17" s="9">
        <v>0.25</v>
      </c>
      <c r="AG17" s="9">
        <v>0.16300000000000001</v>
      </c>
      <c r="AH17" s="9">
        <v>8.6999999999999994E-2</v>
      </c>
      <c r="AI17" s="9">
        <v>0.20100000000000001</v>
      </c>
      <c r="AJ17" s="9">
        <v>0.20100000000000001</v>
      </c>
      <c r="AK17" s="9">
        <v>0</v>
      </c>
      <c r="AL17" s="9">
        <v>8.4000000000000005E-2</v>
      </c>
      <c r="AM17" s="9">
        <v>8.4000000000000005E-2</v>
      </c>
      <c r="AN17" s="9">
        <v>0</v>
      </c>
      <c r="AO17" s="9">
        <v>8.0939999999999994</v>
      </c>
      <c r="AP17" s="9">
        <v>20.640999999999998</v>
      </c>
      <c r="AQ17" s="9">
        <v>2.2389999999999999</v>
      </c>
      <c r="AR17" s="9">
        <v>7.3999999999999996E-2</v>
      </c>
      <c r="AS17" s="9">
        <v>7.3999999999999996E-2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7.3999999999999996E-2</v>
      </c>
      <c r="BB17" s="9">
        <v>7.3999999999999996E-2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4.2430000000000003</v>
      </c>
      <c r="BK17" s="9">
        <v>1.9139999999999999</v>
      </c>
      <c r="BL17" s="9">
        <v>2.33</v>
      </c>
      <c r="BM17" s="9">
        <v>0.34100000000000003</v>
      </c>
      <c r="BN17" s="9">
        <v>7.0000000000000007E-2</v>
      </c>
      <c r="BO17" s="9">
        <v>0.27100000000000002</v>
      </c>
      <c r="BP17" s="9">
        <v>1.2509999999999999</v>
      </c>
      <c r="BQ17" s="9">
        <v>0.77100000000000002</v>
      </c>
      <c r="BR17" s="9">
        <v>0.48099999999999998</v>
      </c>
      <c r="BS17" s="9">
        <v>1.077</v>
      </c>
      <c r="BT17" s="9">
        <v>0.63</v>
      </c>
      <c r="BU17" s="9">
        <v>0.44700000000000001</v>
      </c>
      <c r="BV17" s="9">
        <v>1.573</v>
      </c>
      <c r="BW17" s="9">
        <v>0.443</v>
      </c>
      <c r="BX17" s="9">
        <v>1.1299999999999999</v>
      </c>
      <c r="BY17" s="9">
        <v>21.382999999999999</v>
      </c>
      <c r="BZ17" s="9">
        <v>15.095000000000001</v>
      </c>
      <c r="CA17" s="9">
        <v>48.783000000000001</v>
      </c>
      <c r="CB17" s="9">
        <v>0.92500000000000004</v>
      </c>
      <c r="CC17" s="9">
        <v>0.254</v>
      </c>
      <c r="CD17" s="9">
        <v>0.67200000000000004</v>
      </c>
      <c r="CE17" s="9">
        <v>0.14799999999999999</v>
      </c>
      <c r="CF17" s="9">
        <v>0</v>
      </c>
      <c r="CG17" s="9">
        <v>0.14799999999999999</v>
      </c>
      <c r="CH17" s="9">
        <v>0.17199999999999999</v>
      </c>
      <c r="CI17" s="9">
        <v>0</v>
      </c>
      <c r="CJ17" s="9">
        <v>0.17199999999999999</v>
      </c>
      <c r="CK17" s="9">
        <v>0.09</v>
      </c>
      <c r="CL17" s="9">
        <v>0.09</v>
      </c>
      <c r="CM17" s="9">
        <v>0</v>
      </c>
      <c r="CN17" s="9">
        <v>0.51600000000000001</v>
      </c>
      <c r="CO17" s="9">
        <v>0.16400000000000001</v>
      </c>
      <c r="CP17" s="9">
        <v>0.35199999999999998</v>
      </c>
      <c r="CQ17" s="9">
        <v>50.906999999999996</v>
      </c>
      <c r="CR17" s="9">
        <v>46.747999999999998</v>
      </c>
      <c r="CS17" s="9">
        <v>54.18</v>
      </c>
      <c r="CT17" s="9">
        <v>3.3180000000000001</v>
      </c>
      <c r="CU17" s="9">
        <v>1.66</v>
      </c>
      <c r="CV17" s="9">
        <v>1.6579999999999999</v>
      </c>
      <c r="CW17" s="9">
        <v>0.193</v>
      </c>
      <c r="CX17" s="9">
        <v>7.0000000000000007E-2</v>
      </c>
      <c r="CY17" s="9">
        <v>0.124</v>
      </c>
      <c r="CZ17" s="9">
        <v>1.08</v>
      </c>
      <c r="DA17" s="9">
        <v>0.77100000000000002</v>
      </c>
      <c r="DB17" s="9">
        <v>0.309</v>
      </c>
      <c r="DC17" s="9">
        <v>0.98699999999999999</v>
      </c>
      <c r="DD17" s="9">
        <v>0.54</v>
      </c>
      <c r="DE17" s="9">
        <v>0.44700000000000001</v>
      </c>
      <c r="DF17" s="9">
        <v>1.0580000000000001</v>
      </c>
      <c r="DG17" s="9">
        <v>0.27900000000000003</v>
      </c>
      <c r="DH17" s="9">
        <v>0.77800000000000002</v>
      </c>
      <c r="DI17" s="9">
        <v>19.312999999999999</v>
      </c>
      <c r="DJ17" s="9">
        <v>9.4009999999999998</v>
      </c>
      <c r="DK17" s="9">
        <v>48.048999999999999</v>
      </c>
      <c r="DL17" s="9">
        <v>1.0649999999999999</v>
      </c>
      <c r="DM17" s="9">
        <v>0.68899999999999995</v>
      </c>
      <c r="DN17" s="9">
        <v>0.377</v>
      </c>
      <c r="DO17" s="9">
        <v>0</v>
      </c>
      <c r="DP17" s="9">
        <v>0</v>
      </c>
      <c r="DQ17" s="9">
        <v>0</v>
      </c>
      <c r="DR17" s="9">
        <v>6.7000000000000004E-2</v>
      </c>
      <c r="DS17" s="9">
        <v>0</v>
      </c>
      <c r="DT17" s="9">
        <v>6.7000000000000004E-2</v>
      </c>
      <c r="DU17" s="9">
        <v>0.47899999999999998</v>
      </c>
      <c r="DV17" s="9">
        <v>0.42</v>
      </c>
      <c r="DW17" s="9">
        <v>5.8999999999999997E-2</v>
      </c>
      <c r="DX17" s="9">
        <v>0.51900000000000002</v>
      </c>
      <c r="DY17" s="9">
        <v>0.26900000000000002</v>
      </c>
      <c r="DZ17" s="9">
        <v>0.25</v>
      </c>
      <c r="EA17" s="9">
        <v>48.33</v>
      </c>
      <c r="EB17" s="9">
        <v>41.274000000000001</v>
      </c>
      <c r="EC17" s="9">
        <v>52</v>
      </c>
      <c r="ED17" s="9">
        <v>1.5660000000000001</v>
      </c>
      <c r="EE17" s="9">
        <v>0.66</v>
      </c>
      <c r="EF17" s="9">
        <v>0.90500000000000003</v>
      </c>
      <c r="EG17" s="9">
        <v>7.0000000000000007E-2</v>
      </c>
      <c r="EH17" s="9">
        <v>7.0000000000000007E-2</v>
      </c>
      <c r="EI17" s="9">
        <v>0</v>
      </c>
      <c r="EJ17" s="9">
        <v>0.2</v>
      </c>
      <c r="EK17" s="9">
        <v>8.7999999999999995E-2</v>
      </c>
      <c r="EL17" s="9">
        <v>0.112</v>
      </c>
      <c r="EM17" s="9">
        <v>0.22</v>
      </c>
      <c r="EN17" s="9">
        <v>0.13500000000000001</v>
      </c>
      <c r="EO17" s="9">
        <v>8.5000000000000006E-2</v>
      </c>
      <c r="EP17" s="9">
        <v>1.0760000000000001</v>
      </c>
      <c r="EQ17" s="9">
        <v>0.36799999999999999</v>
      </c>
      <c r="ER17" s="9">
        <v>0.70799999999999996</v>
      </c>
      <c r="ES17" s="9">
        <v>52</v>
      </c>
      <c r="ET17" s="9">
        <v>47.984000000000002</v>
      </c>
      <c r="EU17" s="9">
        <v>65.828000000000003</v>
      </c>
      <c r="EV17" s="9">
        <v>3.7429999999999999</v>
      </c>
      <c r="EW17" s="9">
        <v>1.9419999999999999</v>
      </c>
      <c r="EX17" s="9">
        <v>1.8009999999999999</v>
      </c>
      <c r="EY17" s="9">
        <v>0.27100000000000002</v>
      </c>
      <c r="EZ17" s="9">
        <v>0</v>
      </c>
      <c r="FA17" s="9">
        <v>0.27100000000000002</v>
      </c>
      <c r="FB17" s="9">
        <v>1.119</v>
      </c>
      <c r="FC17" s="9">
        <v>0.68300000000000005</v>
      </c>
      <c r="FD17" s="9">
        <v>0.436</v>
      </c>
      <c r="FE17" s="9">
        <v>1.3360000000000001</v>
      </c>
      <c r="FF17" s="9">
        <v>0.91500000000000004</v>
      </c>
      <c r="FG17" s="9">
        <v>0.42099999999999999</v>
      </c>
      <c r="FH17" s="9">
        <v>1.0169999999999999</v>
      </c>
      <c r="FI17" s="9">
        <v>0.34399999999999997</v>
      </c>
      <c r="FJ17" s="9">
        <v>0.67200000000000004</v>
      </c>
      <c r="FK17" s="9">
        <v>21</v>
      </c>
      <c r="FL17" s="9">
        <v>21.123000000000001</v>
      </c>
      <c r="FM17" s="9">
        <v>29.606999999999999</v>
      </c>
      <c r="FN17" s="9">
        <v>1.0409999999999999</v>
      </c>
      <c r="FO17" s="9">
        <v>0.47</v>
      </c>
      <c r="FP17" s="9">
        <v>0.57099999999999995</v>
      </c>
      <c r="FQ17" s="9">
        <v>7.0000000000000007E-2</v>
      </c>
      <c r="FR17" s="9">
        <v>7.0000000000000007E-2</v>
      </c>
      <c r="FS17" s="9">
        <v>0</v>
      </c>
      <c r="FT17" s="9">
        <v>0.2</v>
      </c>
      <c r="FU17" s="9">
        <v>8.7999999999999995E-2</v>
      </c>
      <c r="FV17" s="9">
        <v>0.112</v>
      </c>
      <c r="FW17" s="9">
        <v>0.14499999999999999</v>
      </c>
      <c r="FX17" s="9">
        <v>0.06</v>
      </c>
      <c r="FY17" s="9">
        <v>8.5000000000000006E-2</v>
      </c>
      <c r="FZ17" s="9">
        <v>0.627</v>
      </c>
      <c r="GA17" s="9">
        <v>0.253</v>
      </c>
      <c r="GB17" s="9">
        <v>0.373</v>
      </c>
      <c r="GC17" s="9">
        <v>52</v>
      </c>
      <c r="GD17" s="9">
        <v>116.35299999999999</v>
      </c>
      <c r="GE17" s="9">
        <v>52</v>
      </c>
      <c r="GF17" s="9">
        <v>0.52400000000000002</v>
      </c>
      <c r="GG17" s="9">
        <v>0.19</v>
      </c>
      <c r="GH17" s="9">
        <v>0.33400000000000002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7.4999999999999997E-2</v>
      </c>
      <c r="GP17" s="9">
        <v>7.4999999999999997E-2</v>
      </c>
      <c r="GQ17" s="9">
        <v>0</v>
      </c>
      <c r="GR17" s="9">
        <v>0.44900000000000001</v>
      </c>
      <c r="GS17" s="9">
        <v>0.115</v>
      </c>
      <c r="GT17" s="9">
        <v>0.33400000000000002</v>
      </c>
      <c r="GU17" s="9">
        <v>63.012</v>
      </c>
      <c r="GV17" s="9">
        <v>44.875</v>
      </c>
      <c r="GW17" s="9">
        <v>104</v>
      </c>
      <c r="GX17" s="9">
        <v>0.90800000000000003</v>
      </c>
      <c r="GY17" s="9">
        <v>0.42099999999999999</v>
      </c>
      <c r="GZ17" s="9">
        <v>0.48699999999999999</v>
      </c>
      <c r="HA17" s="9">
        <v>8.1000000000000003E-2</v>
      </c>
      <c r="HB17" s="9">
        <v>0</v>
      </c>
      <c r="HC17" s="9">
        <v>8.1000000000000003E-2</v>
      </c>
      <c r="HD17" s="9">
        <v>0.17699999999999999</v>
      </c>
      <c r="HE17" s="9">
        <v>0.09</v>
      </c>
      <c r="HF17" s="9">
        <v>8.6999999999999994E-2</v>
      </c>
      <c r="HG17" s="9">
        <v>0.33800000000000002</v>
      </c>
      <c r="HH17" s="9">
        <v>0.214</v>
      </c>
      <c r="HI17" s="9">
        <v>0.124</v>
      </c>
      <c r="HJ17" s="9">
        <v>0.311</v>
      </c>
      <c r="HK17" s="9">
        <v>0.11600000000000001</v>
      </c>
      <c r="HL17" s="9">
        <v>0.19500000000000001</v>
      </c>
      <c r="HM17" s="9">
        <v>26</v>
      </c>
      <c r="HN17" s="9">
        <v>26</v>
      </c>
      <c r="HO17" s="9">
        <v>34.881</v>
      </c>
      <c r="HP17" s="9">
        <v>2.835</v>
      </c>
      <c r="HQ17" s="9">
        <v>1.5209999999999999</v>
      </c>
      <c r="HR17" s="9">
        <v>1.3140000000000001</v>
      </c>
      <c r="HS17" s="9">
        <v>0.19</v>
      </c>
      <c r="HT17" s="9">
        <v>0</v>
      </c>
      <c r="HU17" s="9">
        <v>0.19</v>
      </c>
      <c r="HV17" s="9">
        <v>0.94199999999999995</v>
      </c>
      <c r="HW17" s="9">
        <v>0.59299999999999997</v>
      </c>
      <c r="HX17" s="9">
        <v>0.34899999999999998</v>
      </c>
      <c r="HY17" s="9">
        <v>0.998</v>
      </c>
      <c r="HZ17" s="9">
        <v>0.70099999999999996</v>
      </c>
      <c r="IA17" s="9">
        <v>0.29699999999999999</v>
      </c>
      <c r="IB17" s="9">
        <v>0.70499999999999996</v>
      </c>
      <c r="IC17" s="9">
        <v>0.22800000000000001</v>
      </c>
      <c r="ID17" s="9">
        <v>0.47699999999999998</v>
      </c>
      <c r="IE17" s="9">
        <v>21</v>
      </c>
      <c r="IF17" s="9">
        <v>14.441000000000001</v>
      </c>
      <c r="IG17" s="9">
        <v>46.454000000000001</v>
      </c>
      <c r="IH17" s="9">
        <v>1.0009999999999999</v>
      </c>
      <c r="II17" s="9">
        <v>0.52100000000000002</v>
      </c>
      <c r="IJ17" s="9">
        <v>0.48</v>
      </c>
      <c r="IK17" s="9">
        <v>0.13600000000000001</v>
      </c>
      <c r="IL17" s="9">
        <v>7.0000000000000007E-2</v>
      </c>
      <c r="IM17" s="9">
        <v>6.6000000000000003E-2</v>
      </c>
      <c r="IN17" s="9">
        <v>0.28699999999999998</v>
      </c>
      <c r="IO17" s="9">
        <v>0.09</v>
      </c>
      <c r="IP17" s="9">
        <v>0.19700000000000001</v>
      </c>
      <c r="IQ17" s="9">
        <v>0.16500000000000001</v>
      </c>
    </row>
    <row r="18" spans="1:251">
      <c r="A18" s="10">
        <v>44593</v>
      </c>
      <c r="B18" s="9">
        <v>0.18099999999999999</v>
      </c>
      <c r="C18" s="9">
        <v>9.2999999999999999E-2</v>
      </c>
      <c r="D18" s="9">
        <v>8.7999999999999995E-2</v>
      </c>
      <c r="E18" s="9">
        <v>12.98</v>
      </c>
      <c r="F18" s="9">
        <v>28.327999999999999</v>
      </c>
      <c r="G18" s="9">
        <v>8.9380000000000006</v>
      </c>
      <c r="H18" s="9">
        <v>9.2999999999999999E-2</v>
      </c>
      <c r="I18" s="9">
        <v>9.2999999999999999E-2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9.2999999999999999E-2</v>
      </c>
      <c r="R18" s="9">
        <v>9.2999999999999999E-2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0.878</v>
      </c>
      <c r="AA18" s="9">
        <v>0.46899999999999997</v>
      </c>
      <c r="AB18" s="9">
        <v>0.40899999999999997</v>
      </c>
      <c r="AC18" s="9">
        <v>0.30299999999999999</v>
      </c>
      <c r="AD18" s="9">
        <v>0.11700000000000001</v>
      </c>
      <c r="AE18" s="9">
        <v>0.186</v>
      </c>
      <c r="AF18" s="9">
        <v>0.13500000000000001</v>
      </c>
      <c r="AG18" s="9">
        <v>0</v>
      </c>
      <c r="AH18" s="9">
        <v>0.13500000000000001</v>
      </c>
      <c r="AI18" s="9">
        <v>0.25900000000000001</v>
      </c>
      <c r="AJ18" s="9">
        <v>0.25900000000000001</v>
      </c>
      <c r="AK18" s="9">
        <v>0</v>
      </c>
      <c r="AL18" s="9">
        <v>0.18099999999999999</v>
      </c>
      <c r="AM18" s="9">
        <v>9.2999999999999999E-2</v>
      </c>
      <c r="AN18" s="9">
        <v>8.7999999999999995E-2</v>
      </c>
      <c r="AO18" s="9">
        <v>12.583</v>
      </c>
      <c r="AP18" s="9">
        <v>28.646000000000001</v>
      </c>
      <c r="AQ18" s="9">
        <v>8.9380000000000006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4.444</v>
      </c>
      <c r="BK18" s="9">
        <v>1.752</v>
      </c>
      <c r="BL18" s="9">
        <v>2.6930000000000001</v>
      </c>
      <c r="BM18" s="9">
        <v>0.747</v>
      </c>
      <c r="BN18" s="9">
        <v>0.11700000000000001</v>
      </c>
      <c r="BO18" s="9">
        <v>0.63100000000000001</v>
      </c>
      <c r="BP18" s="9">
        <v>0.47499999999999998</v>
      </c>
      <c r="BQ18" s="9">
        <v>0</v>
      </c>
      <c r="BR18" s="9">
        <v>0.47499999999999998</v>
      </c>
      <c r="BS18" s="9">
        <v>1.321</v>
      </c>
      <c r="BT18" s="9">
        <v>0.71399999999999997</v>
      </c>
      <c r="BU18" s="9">
        <v>0.60799999999999998</v>
      </c>
      <c r="BV18" s="9">
        <v>1.9</v>
      </c>
      <c r="BW18" s="9">
        <v>0.92200000000000004</v>
      </c>
      <c r="BX18" s="9">
        <v>0.97899999999999998</v>
      </c>
      <c r="BY18" s="9">
        <v>35.680999999999997</v>
      </c>
      <c r="BZ18" s="9">
        <v>51.835999999999999</v>
      </c>
      <c r="CA18" s="9">
        <v>18.091999999999999</v>
      </c>
      <c r="CB18" s="9">
        <v>1.292</v>
      </c>
      <c r="CC18" s="9">
        <v>0.60399999999999998</v>
      </c>
      <c r="CD18" s="9">
        <v>0.68700000000000006</v>
      </c>
      <c r="CE18" s="9">
        <v>0.34699999999999998</v>
      </c>
      <c r="CF18" s="9">
        <v>0.11700000000000001</v>
      </c>
      <c r="CG18" s="9">
        <v>0.23</v>
      </c>
      <c r="CH18" s="9">
        <v>7.0000000000000007E-2</v>
      </c>
      <c r="CI18" s="9">
        <v>0</v>
      </c>
      <c r="CJ18" s="9">
        <v>7.0000000000000007E-2</v>
      </c>
      <c r="CK18" s="9">
        <v>0.30199999999999999</v>
      </c>
      <c r="CL18" s="9">
        <v>0.19400000000000001</v>
      </c>
      <c r="CM18" s="9">
        <v>0.108</v>
      </c>
      <c r="CN18" s="9">
        <v>0.57199999999999995</v>
      </c>
      <c r="CO18" s="9">
        <v>0.29299999999999998</v>
      </c>
      <c r="CP18" s="9">
        <v>0.27900000000000003</v>
      </c>
      <c r="CQ18" s="9">
        <v>32.451000000000001</v>
      </c>
      <c r="CR18" s="9">
        <v>36.472000000000001</v>
      </c>
      <c r="CS18" s="9">
        <v>30.888999999999999</v>
      </c>
      <c r="CT18" s="9">
        <v>3.153</v>
      </c>
      <c r="CU18" s="9">
        <v>1.147</v>
      </c>
      <c r="CV18" s="9">
        <v>2.0049999999999999</v>
      </c>
      <c r="CW18" s="9">
        <v>0.40100000000000002</v>
      </c>
      <c r="CX18" s="9">
        <v>0</v>
      </c>
      <c r="CY18" s="9">
        <v>0.40100000000000002</v>
      </c>
      <c r="CZ18" s="9">
        <v>0.40500000000000003</v>
      </c>
      <c r="DA18" s="9">
        <v>0</v>
      </c>
      <c r="DB18" s="9">
        <v>0.40500000000000003</v>
      </c>
      <c r="DC18" s="9">
        <v>1.0189999999999999</v>
      </c>
      <c r="DD18" s="9">
        <v>0.51900000000000002</v>
      </c>
      <c r="DE18" s="9">
        <v>0.5</v>
      </c>
      <c r="DF18" s="9">
        <v>1.3280000000000001</v>
      </c>
      <c r="DG18" s="9">
        <v>0.628</v>
      </c>
      <c r="DH18" s="9">
        <v>0.7</v>
      </c>
      <c r="DI18" s="9">
        <v>38.302999999999997</v>
      </c>
      <c r="DJ18" s="9">
        <v>52</v>
      </c>
      <c r="DK18" s="9">
        <v>15.289</v>
      </c>
      <c r="DL18" s="9">
        <v>1.3360000000000001</v>
      </c>
      <c r="DM18" s="9">
        <v>0.72099999999999997</v>
      </c>
      <c r="DN18" s="9">
        <v>0.61499999999999999</v>
      </c>
      <c r="DO18" s="9">
        <v>0</v>
      </c>
      <c r="DP18" s="9">
        <v>0</v>
      </c>
      <c r="DQ18" s="9">
        <v>0</v>
      </c>
      <c r="DR18" s="9">
        <v>9.5000000000000001E-2</v>
      </c>
      <c r="DS18" s="9">
        <v>9.5000000000000001E-2</v>
      </c>
      <c r="DT18" s="9">
        <v>0</v>
      </c>
      <c r="DU18" s="9">
        <v>0.36699999999999999</v>
      </c>
      <c r="DV18" s="9">
        <v>0.14399999999999999</v>
      </c>
      <c r="DW18" s="9">
        <v>0.224</v>
      </c>
      <c r="DX18" s="9">
        <v>0.874</v>
      </c>
      <c r="DY18" s="9">
        <v>0.48199999999999998</v>
      </c>
      <c r="DZ18" s="9">
        <v>0.39200000000000002</v>
      </c>
      <c r="EA18" s="9">
        <v>52</v>
      </c>
      <c r="EB18" s="9">
        <v>52</v>
      </c>
      <c r="EC18" s="9">
        <v>50.625999999999998</v>
      </c>
      <c r="ED18" s="9">
        <v>1.571</v>
      </c>
      <c r="EE18" s="9">
        <v>0.45700000000000002</v>
      </c>
      <c r="EF18" s="9">
        <v>1.1140000000000001</v>
      </c>
      <c r="EG18" s="9">
        <v>0.36399999999999999</v>
      </c>
      <c r="EH18" s="9">
        <v>0</v>
      </c>
      <c r="EI18" s="9">
        <v>0.36399999999999999</v>
      </c>
      <c r="EJ18" s="9">
        <v>7.0000000000000007E-2</v>
      </c>
      <c r="EK18" s="9">
        <v>0</v>
      </c>
      <c r="EL18" s="9">
        <v>7.0000000000000007E-2</v>
      </c>
      <c r="EM18" s="9">
        <v>0.30099999999999999</v>
      </c>
      <c r="EN18" s="9">
        <v>9.2999999999999999E-2</v>
      </c>
      <c r="EO18" s="9">
        <v>0.20799999999999999</v>
      </c>
      <c r="EP18" s="9">
        <v>0.83499999999999996</v>
      </c>
      <c r="EQ18" s="9">
        <v>0.36299999999999999</v>
      </c>
      <c r="ER18" s="9">
        <v>0.47199999999999998</v>
      </c>
      <c r="ES18" s="9">
        <v>52</v>
      </c>
      <c r="ET18" s="9">
        <v>52</v>
      </c>
      <c r="EU18" s="9">
        <v>31.588000000000001</v>
      </c>
      <c r="EV18" s="9">
        <v>4.2089999999999996</v>
      </c>
      <c r="EW18" s="9">
        <v>2.016</v>
      </c>
      <c r="EX18" s="9">
        <v>2.1930000000000001</v>
      </c>
      <c r="EY18" s="9">
        <v>0.38400000000000001</v>
      </c>
      <c r="EZ18" s="9">
        <v>0.11700000000000001</v>
      </c>
      <c r="FA18" s="9">
        <v>0.26700000000000002</v>
      </c>
      <c r="FB18" s="9">
        <v>0.5</v>
      </c>
      <c r="FC18" s="9">
        <v>9.5000000000000001E-2</v>
      </c>
      <c r="FD18" s="9">
        <v>0.40500000000000003</v>
      </c>
      <c r="FE18" s="9">
        <v>1.387</v>
      </c>
      <c r="FF18" s="9">
        <v>0.76400000000000001</v>
      </c>
      <c r="FG18" s="9">
        <v>0.623</v>
      </c>
      <c r="FH18" s="9">
        <v>1.9390000000000001</v>
      </c>
      <c r="FI18" s="9">
        <v>1.04</v>
      </c>
      <c r="FJ18" s="9">
        <v>0.89800000000000002</v>
      </c>
      <c r="FK18" s="9">
        <v>47</v>
      </c>
      <c r="FL18" s="9">
        <v>51.002000000000002</v>
      </c>
      <c r="FM18" s="9">
        <v>45.058</v>
      </c>
      <c r="FN18" s="9">
        <v>1.0409999999999999</v>
      </c>
      <c r="FO18" s="9">
        <v>0.27800000000000002</v>
      </c>
      <c r="FP18" s="9">
        <v>0.76300000000000001</v>
      </c>
      <c r="FQ18" s="9">
        <v>0.108</v>
      </c>
      <c r="FR18" s="9">
        <v>0</v>
      </c>
      <c r="FS18" s="9">
        <v>0.108</v>
      </c>
      <c r="FT18" s="9">
        <v>7.0000000000000007E-2</v>
      </c>
      <c r="FU18" s="9">
        <v>0</v>
      </c>
      <c r="FV18" s="9">
        <v>7.0000000000000007E-2</v>
      </c>
      <c r="FW18" s="9">
        <v>0.20799999999999999</v>
      </c>
      <c r="FX18" s="9">
        <v>0</v>
      </c>
      <c r="FY18" s="9">
        <v>0.20799999999999999</v>
      </c>
      <c r="FZ18" s="9">
        <v>0.65500000000000003</v>
      </c>
      <c r="GA18" s="9">
        <v>0.27800000000000002</v>
      </c>
      <c r="GB18" s="9">
        <v>0.377</v>
      </c>
      <c r="GC18" s="9">
        <v>52</v>
      </c>
      <c r="GD18" s="9">
        <v>52</v>
      </c>
      <c r="GE18" s="9">
        <v>55.195</v>
      </c>
      <c r="GF18" s="9">
        <v>0.53</v>
      </c>
      <c r="GG18" s="9">
        <v>0.17799999999999999</v>
      </c>
      <c r="GH18" s="9">
        <v>0.35099999999999998</v>
      </c>
      <c r="GI18" s="9">
        <v>0.25600000000000001</v>
      </c>
      <c r="GJ18" s="9">
        <v>0</v>
      </c>
      <c r="GK18" s="9">
        <v>0.25600000000000001</v>
      </c>
      <c r="GL18" s="9">
        <v>0</v>
      </c>
      <c r="GM18" s="9">
        <v>0</v>
      </c>
      <c r="GN18" s="9">
        <v>0</v>
      </c>
      <c r="GO18" s="9">
        <v>9.2999999999999999E-2</v>
      </c>
      <c r="GP18" s="9">
        <v>9.2999999999999999E-2</v>
      </c>
      <c r="GQ18" s="9">
        <v>0</v>
      </c>
      <c r="GR18" s="9">
        <v>0.18099999999999999</v>
      </c>
      <c r="GS18" s="9">
        <v>8.5000000000000006E-2</v>
      </c>
      <c r="GT18" s="9">
        <v>9.5000000000000001E-2</v>
      </c>
      <c r="GU18" s="9">
        <v>19.53</v>
      </c>
      <c r="GV18" s="9">
        <v>63.213000000000001</v>
      </c>
      <c r="GW18" s="9">
        <v>6.5860000000000003</v>
      </c>
      <c r="GX18" s="9">
        <v>2.2210000000000001</v>
      </c>
      <c r="GY18" s="9">
        <v>0.9</v>
      </c>
      <c r="GZ18" s="9">
        <v>1.321</v>
      </c>
      <c r="HA18" s="9">
        <v>0</v>
      </c>
      <c r="HB18" s="9">
        <v>0</v>
      </c>
      <c r="HC18" s="9">
        <v>0</v>
      </c>
      <c r="HD18" s="9">
        <v>0.5</v>
      </c>
      <c r="HE18" s="9">
        <v>9.5000000000000001E-2</v>
      </c>
      <c r="HF18" s="9">
        <v>0.40500000000000003</v>
      </c>
      <c r="HG18" s="9">
        <v>0.42799999999999999</v>
      </c>
      <c r="HH18" s="9">
        <v>0.21099999999999999</v>
      </c>
      <c r="HI18" s="9">
        <v>0.217</v>
      </c>
      <c r="HJ18" s="9">
        <v>1.2929999999999999</v>
      </c>
      <c r="HK18" s="9">
        <v>0.59399999999999997</v>
      </c>
      <c r="HL18" s="9">
        <v>0.69899999999999995</v>
      </c>
      <c r="HM18" s="9">
        <v>52</v>
      </c>
      <c r="HN18" s="9">
        <v>52</v>
      </c>
      <c r="HO18" s="9">
        <v>49.582000000000001</v>
      </c>
      <c r="HP18" s="9">
        <v>1.988</v>
      </c>
      <c r="HQ18" s="9">
        <v>1.1160000000000001</v>
      </c>
      <c r="HR18" s="9">
        <v>0.872</v>
      </c>
      <c r="HS18" s="9">
        <v>0.38400000000000001</v>
      </c>
      <c r="HT18" s="9">
        <v>0.11700000000000001</v>
      </c>
      <c r="HU18" s="9">
        <v>0.26700000000000002</v>
      </c>
      <c r="HV18" s="9">
        <v>0</v>
      </c>
      <c r="HW18" s="9">
        <v>0</v>
      </c>
      <c r="HX18" s="9">
        <v>0</v>
      </c>
      <c r="HY18" s="9">
        <v>0.95899999999999996</v>
      </c>
      <c r="HZ18" s="9">
        <v>0.55400000000000005</v>
      </c>
      <c r="IA18" s="9">
        <v>0.40600000000000003</v>
      </c>
      <c r="IB18" s="9">
        <v>0.64500000000000002</v>
      </c>
      <c r="IC18" s="9">
        <v>0.44600000000000001</v>
      </c>
      <c r="ID18" s="9">
        <v>0.19900000000000001</v>
      </c>
      <c r="IE18" s="9">
        <v>42.113</v>
      </c>
      <c r="IF18" s="9">
        <v>45.935000000000002</v>
      </c>
      <c r="IG18" s="9">
        <v>20.913</v>
      </c>
      <c r="IH18" s="9">
        <v>1.5940000000000001</v>
      </c>
      <c r="II18" s="9">
        <v>0.69799999999999995</v>
      </c>
      <c r="IJ18" s="9">
        <v>0.89600000000000002</v>
      </c>
      <c r="IK18" s="9">
        <v>0</v>
      </c>
      <c r="IL18" s="9">
        <v>0</v>
      </c>
      <c r="IM18" s="9">
        <v>0</v>
      </c>
      <c r="IN18" s="9">
        <v>0.34100000000000003</v>
      </c>
      <c r="IO18" s="9">
        <v>0</v>
      </c>
      <c r="IP18" s="9">
        <v>0.34100000000000003</v>
      </c>
      <c r="IQ18" s="9">
        <v>0.46600000000000003</v>
      </c>
    </row>
    <row r="19" spans="1:251">
      <c r="A19" s="10">
        <v>44958</v>
      </c>
      <c r="B19" s="9">
        <v>0.19800000000000001</v>
      </c>
      <c r="C19" s="9">
        <v>0</v>
      </c>
      <c r="D19" s="9">
        <v>0.19800000000000001</v>
      </c>
      <c r="E19" s="9">
        <v>48.945999999999998</v>
      </c>
      <c r="F19" s="9">
        <v>0</v>
      </c>
      <c r="G19" s="9">
        <v>76.771000000000001</v>
      </c>
      <c r="H19" s="9">
        <v>0.30499999999999999</v>
      </c>
      <c r="I19" s="9">
        <v>0.107</v>
      </c>
      <c r="J19" s="9">
        <v>0.19800000000000001</v>
      </c>
      <c r="K19" s="9">
        <v>0.107</v>
      </c>
      <c r="L19" s="9">
        <v>0.107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0.19800000000000001</v>
      </c>
      <c r="U19" s="9">
        <v>0</v>
      </c>
      <c r="V19" s="9">
        <v>0.19800000000000001</v>
      </c>
      <c r="W19" s="9">
        <v>48.945999999999998</v>
      </c>
      <c r="X19" s="9">
        <v>0</v>
      </c>
      <c r="Y19" s="9">
        <v>76.771000000000001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3.6680000000000001</v>
      </c>
      <c r="BK19" s="9">
        <v>1.216</v>
      </c>
      <c r="BL19" s="9">
        <v>2.452</v>
      </c>
      <c r="BM19" s="9">
        <v>0.71699999999999997</v>
      </c>
      <c r="BN19" s="9">
        <v>0.107</v>
      </c>
      <c r="BO19" s="9">
        <v>0.61099999999999999</v>
      </c>
      <c r="BP19" s="9">
        <v>1.091</v>
      </c>
      <c r="BQ19" s="9">
        <v>0.39800000000000002</v>
      </c>
      <c r="BR19" s="9">
        <v>0.69299999999999995</v>
      </c>
      <c r="BS19" s="9">
        <v>0.51</v>
      </c>
      <c r="BT19" s="9">
        <v>0</v>
      </c>
      <c r="BU19" s="9">
        <v>0.51</v>
      </c>
      <c r="BV19" s="9">
        <v>1.349</v>
      </c>
      <c r="BW19" s="9">
        <v>0.71</v>
      </c>
      <c r="BX19" s="9">
        <v>0.63900000000000001</v>
      </c>
      <c r="BY19" s="9">
        <v>14.784000000000001</v>
      </c>
      <c r="BZ19" s="9">
        <v>52</v>
      </c>
      <c r="CA19" s="9">
        <v>12</v>
      </c>
      <c r="CB19" s="9">
        <v>1.19</v>
      </c>
      <c r="CC19" s="9">
        <v>0.46600000000000003</v>
      </c>
      <c r="CD19" s="9">
        <v>0.72399999999999998</v>
      </c>
      <c r="CE19" s="9">
        <v>0.19600000000000001</v>
      </c>
      <c r="CF19" s="9">
        <v>0</v>
      </c>
      <c r="CG19" s="9">
        <v>0.19600000000000001</v>
      </c>
      <c r="CH19" s="9">
        <v>0.28599999999999998</v>
      </c>
      <c r="CI19" s="9">
        <v>0.18</v>
      </c>
      <c r="CJ19" s="9">
        <v>0.106</v>
      </c>
      <c r="CK19" s="9">
        <v>0.16800000000000001</v>
      </c>
      <c r="CL19" s="9">
        <v>0</v>
      </c>
      <c r="CM19" s="9">
        <v>0.16800000000000001</v>
      </c>
      <c r="CN19" s="9">
        <v>0.54100000000000004</v>
      </c>
      <c r="CO19" s="9">
        <v>0.28599999999999998</v>
      </c>
      <c r="CP19" s="9">
        <v>0.255</v>
      </c>
      <c r="CQ19" s="9">
        <v>25.713999999999999</v>
      </c>
      <c r="CR19" s="9">
        <v>51.752000000000002</v>
      </c>
      <c r="CS19" s="9">
        <v>18.806000000000001</v>
      </c>
      <c r="CT19" s="9">
        <v>2.4769999999999999</v>
      </c>
      <c r="CU19" s="9">
        <v>0.749</v>
      </c>
      <c r="CV19" s="9">
        <v>1.728</v>
      </c>
      <c r="CW19" s="9">
        <v>0.52200000000000002</v>
      </c>
      <c r="CX19" s="9">
        <v>0.107</v>
      </c>
      <c r="CY19" s="9">
        <v>0.41499999999999998</v>
      </c>
      <c r="CZ19" s="9">
        <v>0.80500000000000005</v>
      </c>
      <c r="DA19" s="9">
        <v>0.218</v>
      </c>
      <c r="DB19" s="9">
        <v>0.58699999999999997</v>
      </c>
      <c r="DC19" s="9">
        <v>0.34200000000000003</v>
      </c>
      <c r="DD19" s="9">
        <v>0</v>
      </c>
      <c r="DE19" s="9">
        <v>0.34200000000000003</v>
      </c>
      <c r="DF19" s="9">
        <v>0.80900000000000005</v>
      </c>
      <c r="DG19" s="9">
        <v>0.42499999999999999</v>
      </c>
      <c r="DH19" s="9">
        <v>0.38400000000000001</v>
      </c>
      <c r="DI19" s="9">
        <v>11.111000000000001</v>
      </c>
      <c r="DJ19" s="9">
        <v>77.236999999999995</v>
      </c>
      <c r="DK19" s="9">
        <v>9.42</v>
      </c>
      <c r="DL19" s="9">
        <v>0.26600000000000001</v>
      </c>
      <c r="DM19" s="9">
        <v>0.16700000000000001</v>
      </c>
      <c r="DN19" s="9">
        <v>9.9000000000000005E-2</v>
      </c>
      <c r="DO19" s="9">
        <v>0</v>
      </c>
      <c r="DP19" s="9">
        <v>0</v>
      </c>
      <c r="DQ19" s="9">
        <v>0</v>
      </c>
      <c r="DR19" s="9">
        <v>0.16700000000000001</v>
      </c>
      <c r="DS19" s="9">
        <v>0.16700000000000001</v>
      </c>
      <c r="DT19" s="9">
        <v>0</v>
      </c>
      <c r="DU19" s="9">
        <v>9.9000000000000005E-2</v>
      </c>
      <c r="DV19" s="9">
        <v>0</v>
      </c>
      <c r="DW19" s="9">
        <v>9.9000000000000005E-2</v>
      </c>
      <c r="DX19" s="9">
        <v>0</v>
      </c>
      <c r="DY19" s="9">
        <v>0</v>
      </c>
      <c r="DZ19" s="9">
        <v>0</v>
      </c>
      <c r="EA19" s="9">
        <v>12.371</v>
      </c>
      <c r="EB19" s="9">
        <v>0</v>
      </c>
      <c r="EC19" s="9">
        <v>0</v>
      </c>
      <c r="ED19" s="9">
        <v>1.4750000000000001</v>
      </c>
      <c r="EE19" s="9">
        <v>0.75600000000000001</v>
      </c>
      <c r="EF19" s="9">
        <v>0.71899999999999997</v>
      </c>
      <c r="EG19" s="9">
        <v>0.30199999999999999</v>
      </c>
      <c r="EH19" s="9">
        <v>0.107</v>
      </c>
      <c r="EI19" s="9">
        <v>0.19500000000000001</v>
      </c>
      <c r="EJ19" s="9">
        <v>0.71099999999999997</v>
      </c>
      <c r="EK19" s="9">
        <v>0.45700000000000002</v>
      </c>
      <c r="EL19" s="9">
        <v>0.254</v>
      </c>
      <c r="EM19" s="9">
        <v>0.17499999999999999</v>
      </c>
      <c r="EN19" s="9">
        <v>0</v>
      </c>
      <c r="EO19" s="9">
        <v>0.17499999999999999</v>
      </c>
      <c r="EP19" s="9">
        <v>0.28699999999999998</v>
      </c>
      <c r="EQ19" s="9">
        <v>0.193</v>
      </c>
      <c r="ER19" s="9">
        <v>9.4E-2</v>
      </c>
      <c r="ES19" s="9">
        <v>8</v>
      </c>
      <c r="ET19" s="9">
        <v>9.0530000000000008</v>
      </c>
      <c r="EU19" s="9">
        <v>8</v>
      </c>
      <c r="EV19" s="9">
        <v>2.4590000000000001</v>
      </c>
      <c r="EW19" s="9">
        <v>0.627</v>
      </c>
      <c r="EX19" s="9">
        <v>1.8320000000000001</v>
      </c>
      <c r="EY19" s="9">
        <v>0.41599999999999998</v>
      </c>
      <c r="EZ19" s="9">
        <v>0</v>
      </c>
      <c r="FA19" s="9">
        <v>0.41599999999999998</v>
      </c>
      <c r="FB19" s="9">
        <v>0.54700000000000004</v>
      </c>
      <c r="FC19" s="9">
        <v>0.109</v>
      </c>
      <c r="FD19" s="9">
        <v>0.438</v>
      </c>
      <c r="FE19" s="9">
        <v>0.433</v>
      </c>
      <c r="FF19" s="9">
        <v>0</v>
      </c>
      <c r="FG19" s="9">
        <v>0.433</v>
      </c>
      <c r="FH19" s="9">
        <v>1.0629999999999999</v>
      </c>
      <c r="FI19" s="9">
        <v>0.51800000000000002</v>
      </c>
      <c r="FJ19" s="9">
        <v>0.54500000000000004</v>
      </c>
      <c r="FK19" s="9">
        <v>26</v>
      </c>
      <c r="FL19" s="9">
        <v>106.13200000000001</v>
      </c>
      <c r="FM19" s="9">
        <v>17.247</v>
      </c>
      <c r="FN19" s="9">
        <v>1.075</v>
      </c>
      <c r="FO19" s="9">
        <v>0.45500000000000002</v>
      </c>
      <c r="FP19" s="9">
        <v>0.62</v>
      </c>
      <c r="FQ19" s="9">
        <v>0.30199999999999999</v>
      </c>
      <c r="FR19" s="9">
        <v>0.107</v>
      </c>
      <c r="FS19" s="9">
        <v>0.19500000000000001</v>
      </c>
      <c r="FT19" s="9">
        <v>0.60199999999999998</v>
      </c>
      <c r="FU19" s="9">
        <v>0.34799999999999998</v>
      </c>
      <c r="FV19" s="9">
        <v>0.254</v>
      </c>
      <c r="FW19" s="9">
        <v>7.6999999999999999E-2</v>
      </c>
      <c r="FX19" s="9">
        <v>0</v>
      </c>
      <c r="FY19" s="9">
        <v>7.6999999999999999E-2</v>
      </c>
      <c r="FZ19" s="9">
        <v>9.4E-2</v>
      </c>
      <c r="GA19" s="9">
        <v>0</v>
      </c>
      <c r="GB19" s="9">
        <v>9.4E-2</v>
      </c>
      <c r="GC19" s="9">
        <v>8</v>
      </c>
      <c r="GD19" s="9">
        <v>5.391</v>
      </c>
      <c r="GE19" s="9">
        <v>8</v>
      </c>
      <c r="GF19" s="9">
        <v>0.4</v>
      </c>
      <c r="GG19" s="9">
        <v>0.30199999999999999</v>
      </c>
      <c r="GH19" s="9">
        <v>9.9000000000000005E-2</v>
      </c>
      <c r="GI19" s="9">
        <v>0</v>
      </c>
      <c r="GJ19" s="9">
        <v>0</v>
      </c>
      <c r="GK19" s="9">
        <v>0</v>
      </c>
      <c r="GL19" s="9">
        <v>0.109</v>
      </c>
      <c r="GM19" s="9">
        <v>0.109</v>
      </c>
      <c r="GN19" s="9">
        <v>0</v>
      </c>
      <c r="GO19" s="9">
        <v>9.9000000000000005E-2</v>
      </c>
      <c r="GP19" s="9">
        <v>0</v>
      </c>
      <c r="GQ19" s="9">
        <v>9.9000000000000005E-2</v>
      </c>
      <c r="GR19" s="9">
        <v>0.193</v>
      </c>
      <c r="GS19" s="9">
        <v>0.193</v>
      </c>
      <c r="GT19" s="9">
        <v>0</v>
      </c>
      <c r="GU19" s="9">
        <v>40.295000000000002</v>
      </c>
      <c r="GV19" s="9">
        <v>71.875</v>
      </c>
      <c r="GW19" s="9">
        <v>0</v>
      </c>
      <c r="GX19" s="9">
        <v>1.3340000000000001</v>
      </c>
      <c r="GY19" s="9">
        <v>0.29499999999999998</v>
      </c>
      <c r="GZ19" s="9">
        <v>1.0389999999999999</v>
      </c>
      <c r="HA19" s="9">
        <v>0.308</v>
      </c>
      <c r="HB19" s="9">
        <v>0</v>
      </c>
      <c r="HC19" s="9">
        <v>0.308</v>
      </c>
      <c r="HD19" s="9">
        <v>0</v>
      </c>
      <c r="HE19" s="9">
        <v>0</v>
      </c>
      <c r="HF19" s="9">
        <v>0</v>
      </c>
      <c r="HG19" s="9">
        <v>0.32900000000000001</v>
      </c>
      <c r="HH19" s="9">
        <v>0</v>
      </c>
      <c r="HI19" s="9">
        <v>0.32900000000000001</v>
      </c>
      <c r="HJ19" s="9">
        <v>0.69699999999999995</v>
      </c>
      <c r="HK19" s="9">
        <v>0.29499999999999998</v>
      </c>
      <c r="HL19" s="9">
        <v>0.40200000000000002</v>
      </c>
      <c r="HM19" s="9">
        <v>47.042999999999999</v>
      </c>
      <c r="HN19" s="9">
        <v>297.93200000000002</v>
      </c>
      <c r="HO19" s="9">
        <v>25.914999999999999</v>
      </c>
      <c r="HP19" s="9">
        <v>1.125</v>
      </c>
      <c r="HQ19" s="9">
        <v>0.33200000000000002</v>
      </c>
      <c r="HR19" s="9">
        <v>0.79300000000000004</v>
      </c>
      <c r="HS19" s="9">
        <v>0.108</v>
      </c>
      <c r="HT19" s="9">
        <v>0</v>
      </c>
      <c r="HU19" s="9">
        <v>0.108</v>
      </c>
      <c r="HV19" s="9">
        <v>0.54700000000000004</v>
      </c>
      <c r="HW19" s="9">
        <v>0.109</v>
      </c>
      <c r="HX19" s="9">
        <v>0.438</v>
      </c>
      <c r="HY19" s="9">
        <v>0.104</v>
      </c>
      <c r="HZ19" s="9">
        <v>0</v>
      </c>
      <c r="IA19" s="9">
        <v>0.104</v>
      </c>
      <c r="IB19" s="9">
        <v>0.36499999999999999</v>
      </c>
      <c r="IC19" s="9">
        <v>0.223</v>
      </c>
      <c r="ID19" s="9">
        <v>0.14199999999999999</v>
      </c>
      <c r="IE19" s="9">
        <v>12</v>
      </c>
      <c r="IF19" s="9">
        <v>55.293999999999997</v>
      </c>
      <c r="IG19" s="9">
        <v>12</v>
      </c>
      <c r="IH19" s="9">
        <v>1.5549999999999999</v>
      </c>
      <c r="II19" s="9">
        <v>0.56399999999999995</v>
      </c>
      <c r="IJ19" s="9">
        <v>0.99199999999999999</v>
      </c>
      <c r="IK19" s="9">
        <v>0.31</v>
      </c>
      <c r="IL19" s="9">
        <v>0.107</v>
      </c>
      <c r="IM19" s="9">
        <v>0.20300000000000001</v>
      </c>
      <c r="IN19" s="9">
        <v>0.71099999999999997</v>
      </c>
      <c r="IO19" s="9">
        <v>0.45700000000000002</v>
      </c>
      <c r="IP19" s="9">
        <v>0.254</v>
      </c>
      <c r="IQ19" s="9">
        <v>0.33700000000000002</v>
      </c>
    </row>
    <row r="20" spans="1:251">
      <c r="A20" s="10">
        <v>45323</v>
      </c>
      <c r="B20" s="9">
        <v>0.23400000000000001</v>
      </c>
      <c r="C20" s="9">
        <v>6.7000000000000004E-2</v>
      </c>
      <c r="D20" s="9">
        <v>0.16800000000000001</v>
      </c>
      <c r="E20" s="9">
        <v>20.864999999999998</v>
      </c>
      <c r="F20" s="9">
        <v>12.492000000000001</v>
      </c>
      <c r="G20" s="9">
        <v>46.99</v>
      </c>
      <c r="H20" s="9">
        <v>6.7000000000000004E-2</v>
      </c>
      <c r="I20" s="9">
        <v>6.7000000000000004E-2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6.7000000000000004E-2</v>
      </c>
      <c r="U20" s="9">
        <v>6.7000000000000004E-2</v>
      </c>
      <c r="V20" s="9">
        <v>0</v>
      </c>
      <c r="W20" s="9">
        <v>0</v>
      </c>
      <c r="X20" s="9">
        <v>0</v>
      </c>
      <c r="Y20" s="9">
        <v>0</v>
      </c>
      <c r="Z20" s="9">
        <v>0.46300000000000002</v>
      </c>
      <c r="AA20" s="9">
        <v>0.20100000000000001</v>
      </c>
      <c r="AB20" s="9">
        <v>0.26200000000000001</v>
      </c>
      <c r="AC20" s="9">
        <v>0</v>
      </c>
      <c r="AD20" s="9">
        <v>0</v>
      </c>
      <c r="AE20" s="9">
        <v>0</v>
      </c>
      <c r="AF20" s="9">
        <v>0.19500000000000001</v>
      </c>
      <c r="AG20" s="9">
        <v>0.10100000000000001</v>
      </c>
      <c r="AH20" s="9">
        <v>9.4E-2</v>
      </c>
      <c r="AI20" s="9">
        <v>0.10100000000000001</v>
      </c>
      <c r="AJ20" s="9">
        <v>0.10100000000000001</v>
      </c>
      <c r="AK20" s="9">
        <v>0</v>
      </c>
      <c r="AL20" s="9">
        <v>0.16800000000000001</v>
      </c>
      <c r="AM20" s="9">
        <v>0</v>
      </c>
      <c r="AN20" s="9">
        <v>0.16800000000000001</v>
      </c>
      <c r="AO20" s="9">
        <v>12.593999999999999</v>
      </c>
      <c r="AP20" s="9">
        <v>11.5</v>
      </c>
      <c r="AQ20" s="9">
        <v>46.99</v>
      </c>
      <c r="AR20" s="9">
        <v>0.25600000000000001</v>
      </c>
      <c r="AS20" s="9">
        <v>0</v>
      </c>
      <c r="AT20" s="9">
        <v>0.25600000000000001</v>
      </c>
      <c r="AU20" s="9">
        <v>0.16700000000000001</v>
      </c>
      <c r="AV20" s="9">
        <v>0</v>
      </c>
      <c r="AW20" s="9">
        <v>0.16700000000000001</v>
      </c>
      <c r="AX20" s="9">
        <v>0.09</v>
      </c>
      <c r="AY20" s="9">
        <v>0</v>
      </c>
      <c r="AZ20" s="9">
        <v>0.09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1.6539999999999999</v>
      </c>
      <c r="BH20" s="9">
        <v>0</v>
      </c>
      <c r="BI20" s="9">
        <v>1.6539999999999999</v>
      </c>
      <c r="BJ20" s="9">
        <v>4.1980000000000004</v>
      </c>
      <c r="BK20" s="9">
        <v>1.615</v>
      </c>
      <c r="BL20" s="9">
        <v>2.5819999999999999</v>
      </c>
      <c r="BM20" s="9">
        <v>0.35499999999999998</v>
      </c>
      <c r="BN20" s="9">
        <v>0.188</v>
      </c>
      <c r="BO20" s="9">
        <v>0.16700000000000001</v>
      </c>
      <c r="BP20" s="9">
        <v>1.3240000000000001</v>
      </c>
      <c r="BQ20" s="9">
        <v>0.14499999999999999</v>
      </c>
      <c r="BR20" s="9">
        <v>1.18</v>
      </c>
      <c r="BS20" s="9">
        <v>0.72099999999999997</v>
      </c>
      <c r="BT20" s="9">
        <v>0.32</v>
      </c>
      <c r="BU20" s="9">
        <v>0.40100000000000002</v>
      </c>
      <c r="BV20" s="9">
        <v>1.7969999999999999</v>
      </c>
      <c r="BW20" s="9">
        <v>0.96199999999999997</v>
      </c>
      <c r="BX20" s="9">
        <v>0.83499999999999996</v>
      </c>
      <c r="BY20" s="9">
        <v>26</v>
      </c>
      <c r="BZ20" s="9">
        <v>52</v>
      </c>
      <c r="CA20" s="9">
        <v>11.862</v>
      </c>
      <c r="CB20" s="9">
        <v>1.0249999999999999</v>
      </c>
      <c r="CC20" s="9">
        <v>0.42</v>
      </c>
      <c r="CD20" s="9">
        <v>0.60499999999999998</v>
      </c>
      <c r="CE20" s="9">
        <v>0.182</v>
      </c>
      <c r="CF20" s="9">
        <v>8.7999999999999995E-2</v>
      </c>
      <c r="CG20" s="9">
        <v>9.4E-2</v>
      </c>
      <c r="CH20" s="9">
        <v>0.184</v>
      </c>
      <c r="CI20" s="9">
        <v>0</v>
      </c>
      <c r="CJ20" s="9">
        <v>0.184</v>
      </c>
      <c r="CK20" s="9">
        <v>0.38300000000000001</v>
      </c>
      <c r="CL20" s="9">
        <v>0.13</v>
      </c>
      <c r="CM20" s="9">
        <v>0.253</v>
      </c>
      <c r="CN20" s="9">
        <v>0.27500000000000002</v>
      </c>
      <c r="CO20" s="9">
        <v>0.20200000000000001</v>
      </c>
      <c r="CP20" s="9">
        <v>7.2999999999999995E-2</v>
      </c>
      <c r="CQ20" s="9">
        <v>25.611999999999998</v>
      </c>
      <c r="CR20" s="9">
        <v>38.151000000000003</v>
      </c>
      <c r="CS20" s="9">
        <v>17.378</v>
      </c>
      <c r="CT20" s="9">
        <v>3.173</v>
      </c>
      <c r="CU20" s="9">
        <v>1.196</v>
      </c>
      <c r="CV20" s="9">
        <v>1.9770000000000001</v>
      </c>
      <c r="CW20" s="9">
        <v>0.17299999999999999</v>
      </c>
      <c r="CX20" s="9">
        <v>0.10100000000000001</v>
      </c>
      <c r="CY20" s="9">
        <v>7.1999999999999995E-2</v>
      </c>
      <c r="CZ20" s="9">
        <v>1.1399999999999999</v>
      </c>
      <c r="DA20" s="9">
        <v>0.14499999999999999</v>
      </c>
      <c r="DB20" s="9">
        <v>0.995</v>
      </c>
      <c r="DC20" s="9">
        <v>0.33800000000000002</v>
      </c>
      <c r="DD20" s="9">
        <v>0.19</v>
      </c>
      <c r="DE20" s="9">
        <v>0.14799999999999999</v>
      </c>
      <c r="DF20" s="9">
        <v>1.522</v>
      </c>
      <c r="DG20" s="9">
        <v>0.76</v>
      </c>
      <c r="DH20" s="9">
        <v>0.76200000000000001</v>
      </c>
      <c r="DI20" s="9">
        <v>23.291</v>
      </c>
      <c r="DJ20" s="9">
        <v>52</v>
      </c>
      <c r="DK20" s="9">
        <v>11.343999999999999</v>
      </c>
      <c r="DL20" s="9">
        <v>0.36799999999999999</v>
      </c>
      <c r="DM20" s="9">
        <v>0.20499999999999999</v>
      </c>
      <c r="DN20" s="9">
        <v>0.16300000000000001</v>
      </c>
      <c r="DO20" s="9">
        <v>0</v>
      </c>
      <c r="DP20" s="9">
        <v>0</v>
      </c>
      <c r="DQ20" s="9">
        <v>0</v>
      </c>
      <c r="DR20" s="9">
        <v>0.19700000000000001</v>
      </c>
      <c r="DS20" s="9">
        <v>0.10100000000000001</v>
      </c>
      <c r="DT20" s="9">
        <v>9.6000000000000002E-2</v>
      </c>
      <c r="DU20" s="9">
        <v>0.127</v>
      </c>
      <c r="DV20" s="9">
        <v>6.0999999999999999E-2</v>
      </c>
      <c r="DW20" s="9">
        <v>6.6000000000000003E-2</v>
      </c>
      <c r="DX20" s="9">
        <v>4.3999999999999997E-2</v>
      </c>
      <c r="DY20" s="9">
        <v>4.3999999999999997E-2</v>
      </c>
      <c r="DZ20" s="9">
        <v>0</v>
      </c>
      <c r="EA20" s="9">
        <v>11.339</v>
      </c>
      <c r="EB20" s="9">
        <v>20.381</v>
      </c>
      <c r="EC20" s="9">
        <v>10.629</v>
      </c>
      <c r="ED20" s="9">
        <v>1.9079999999999999</v>
      </c>
      <c r="EE20" s="9">
        <v>0.873</v>
      </c>
      <c r="EF20" s="9">
        <v>1.0349999999999999</v>
      </c>
      <c r="EG20" s="9">
        <v>7.1999999999999995E-2</v>
      </c>
      <c r="EH20" s="9">
        <v>0</v>
      </c>
      <c r="EI20" s="9">
        <v>7.1999999999999995E-2</v>
      </c>
      <c r="EJ20" s="9">
        <v>0.55300000000000005</v>
      </c>
      <c r="EK20" s="9">
        <v>0.14499999999999999</v>
      </c>
      <c r="EL20" s="9">
        <v>0.40899999999999997</v>
      </c>
      <c r="EM20" s="9">
        <v>0.442</v>
      </c>
      <c r="EN20" s="9">
        <v>0.22</v>
      </c>
      <c r="EO20" s="9">
        <v>0.223</v>
      </c>
      <c r="EP20" s="9">
        <v>0.83899999999999997</v>
      </c>
      <c r="EQ20" s="9">
        <v>0.50900000000000001</v>
      </c>
      <c r="ER20" s="9">
        <v>0.33100000000000002</v>
      </c>
      <c r="ES20" s="9">
        <v>29.58</v>
      </c>
      <c r="ET20" s="9">
        <v>52</v>
      </c>
      <c r="EU20" s="9">
        <v>11.662000000000001</v>
      </c>
      <c r="EV20" s="9">
        <v>2.6579999999999999</v>
      </c>
      <c r="EW20" s="9">
        <v>0.94699999999999995</v>
      </c>
      <c r="EX20" s="9">
        <v>1.71</v>
      </c>
      <c r="EY20" s="9">
        <v>0.28199999999999997</v>
      </c>
      <c r="EZ20" s="9">
        <v>0.188</v>
      </c>
      <c r="FA20" s="9">
        <v>9.4E-2</v>
      </c>
      <c r="FB20" s="9">
        <v>0.96799999999999997</v>
      </c>
      <c r="FC20" s="9">
        <v>0.10100000000000001</v>
      </c>
      <c r="FD20" s="9">
        <v>0.86699999999999999</v>
      </c>
      <c r="FE20" s="9">
        <v>0.40600000000000003</v>
      </c>
      <c r="FF20" s="9">
        <v>0.161</v>
      </c>
      <c r="FG20" s="9">
        <v>0.245</v>
      </c>
      <c r="FH20" s="9">
        <v>1.002</v>
      </c>
      <c r="FI20" s="9">
        <v>0.497</v>
      </c>
      <c r="FJ20" s="9">
        <v>0.504</v>
      </c>
      <c r="FK20" s="9">
        <v>13</v>
      </c>
      <c r="FL20" s="9">
        <v>40.872999999999998</v>
      </c>
      <c r="FM20" s="9">
        <v>10.76</v>
      </c>
      <c r="FN20" s="9">
        <v>0.96099999999999997</v>
      </c>
      <c r="FO20" s="9">
        <v>0.378</v>
      </c>
      <c r="FP20" s="9">
        <v>0.58399999999999996</v>
      </c>
      <c r="FQ20" s="9">
        <v>0</v>
      </c>
      <c r="FR20" s="9">
        <v>0</v>
      </c>
      <c r="FS20" s="9">
        <v>0</v>
      </c>
      <c r="FT20" s="9">
        <v>0.46400000000000002</v>
      </c>
      <c r="FU20" s="9">
        <v>0.14499999999999999</v>
      </c>
      <c r="FV20" s="9">
        <v>0.31900000000000001</v>
      </c>
      <c r="FW20" s="9">
        <v>0.13</v>
      </c>
      <c r="FX20" s="9">
        <v>0.13</v>
      </c>
      <c r="FY20" s="9">
        <v>0</v>
      </c>
      <c r="FZ20" s="9">
        <v>0.36699999999999999</v>
      </c>
      <c r="GA20" s="9">
        <v>0.10299999999999999</v>
      </c>
      <c r="GB20" s="9">
        <v>0.26400000000000001</v>
      </c>
      <c r="GC20" s="9">
        <v>18.893000000000001</v>
      </c>
      <c r="GD20" s="9">
        <v>22.524999999999999</v>
      </c>
      <c r="GE20" s="9">
        <v>21.24</v>
      </c>
      <c r="GF20" s="9">
        <v>0.94699999999999995</v>
      </c>
      <c r="GG20" s="9">
        <v>0.496</v>
      </c>
      <c r="GH20" s="9">
        <v>0.45100000000000001</v>
      </c>
      <c r="GI20" s="9">
        <v>7.1999999999999995E-2</v>
      </c>
      <c r="GJ20" s="9">
        <v>0</v>
      </c>
      <c r="GK20" s="9">
        <v>7.1999999999999995E-2</v>
      </c>
      <c r="GL20" s="9">
        <v>0.09</v>
      </c>
      <c r="GM20" s="9">
        <v>0</v>
      </c>
      <c r="GN20" s="9">
        <v>0.09</v>
      </c>
      <c r="GO20" s="9">
        <v>0.313</v>
      </c>
      <c r="GP20" s="9">
        <v>0.09</v>
      </c>
      <c r="GQ20" s="9">
        <v>0.223</v>
      </c>
      <c r="GR20" s="9">
        <v>0.47199999999999998</v>
      </c>
      <c r="GS20" s="9">
        <v>0.40600000000000003</v>
      </c>
      <c r="GT20" s="9">
        <v>6.6000000000000003E-2</v>
      </c>
      <c r="GU20" s="9">
        <v>48.573999999999998</v>
      </c>
      <c r="GV20" s="9">
        <v>109.51300000000001</v>
      </c>
      <c r="GW20" s="9">
        <v>12.286</v>
      </c>
      <c r="GX20" s="9">
        <v>1.548</v>
      </c>
      <c r="GY20" s="9">
        <v>0.54400000000000004</v>
      </c>
      <c r="GZ20" s="9">
        <v>1.004</v>
      </c>
      <c r="HA20" s="9">
        <v>0.182</v>
      </c>
      <c r="HB20" s="9">
        <v>8.7999999999999995E-2</v>
      </c>
      <c r="HC20" s="9">
        <v>9.4E-2</v>
      </c>
      <c r="HD20" s="9">
        <v>0.59799999999999998</v>
      </c>
      <c r="HE20" s="9">
        <v>0.10100000000000001</v>
      </c>
      <c r="HF20" s="9">
        <v>0.498</v>
      </c>
      <c r="HG20" s="9">
        <v>0.40600000000000003</v>
      </c>
      <c r="HH20" s="9">
        <v>0.161</v>
      </c>
      <c r="HI20" s="9">
        <v>0.245</v>
      </c>
      <c r="HJ20" s="9">
        <v>0.36299999999999999</v>
      </c>
      <c r="HK20" s="9">
        <v>0.19500000000000001</v>
      </c>
      <c r="HL20" s="9">
        <v>0.16800000000000001</v>
      </c>
      <c r="HM20" s="9">
        <v>11.324999999999999</v>
      </c>
      <c r="HN20" s="9">
        <v>18.45</v>
      </c>
      <c r="HO20" s="9">
        <v>8.9450000000000003</v>
      </c>
      <c r="HP20" s="9">
        <v>1.109</v>
      </c>
      <c r="HQ20" s="9">
        <v>0.40300000000000002</v>
      </c>
      <c r="HR20" s="9">
        <v>0.70599999999999996</v>
      </c>
      <c r="HS20" s="9">
        <v>0.10100000000000001</v>
      </c>
      <c r="HT20" s="9">
        <v>0.10100000000000001</v>
      </c>
      <c r="HU20" s="9">
        <v>0</v>
      </c>
      <c r="HV20" s="9">
        <v>0.36899999999999999</v>
      </c>
      <c r="HW20" s="9">
        <v>0</v>
      </c>
      <c r="HX20" s="9">
        <v>0.36899999999999999</v>
      </c>
      <c r="HY20" s="9">
        <v>0</v>
      </c>
      <c r="HZ20" s="9">
        <v>0</v>
      </c>
      <c r="IA20" s="9">
        <v>0</v>
      </c>
      <c r="IB20" s="9">
        <v>0.63900000000000001</v>
      </c>
      <c r="IC20" s="9">
        <v>0.30199999999999999</v>
      </c>
      <c r="ID20" s="9">
        <v>0.33700000000000002</v>
      </c>
      <c r="IE20" s="9">
        <v>52</v>
      </c>
      <c r="IF20" s="9">
        <v>79.040999999999997</v>
      </c>
      <c r="IG20" s="9">
        <v>25.588000000000001</v>
      </c>
      <c r="IH20" s="9">
        <v>1.7909999999999999</v>
      </c>
      <c r="II20" s="9">
        <v>0.629</v>
      </c>
      <c r="IJ20" s="9">
        <v>1.1619999999999999</v>
      </c>
      <c r="IK20" s="9">
        <v>8.7999999999999995E-2</v>
      </c>
      <c r="IL20" s="9">
        <v>8.7999999999999995E-2</v>
      </c>
      <c r="IM20" s="9">
        <v>0</v>
      </c>
      <c r="IN20" s="9">
        <v>0.48299999999999998</v>
      </c>
      <c r="IO20" s="9">
        <v>8.5000000000000006E-2</v>
      </c>
      <c r="IP20" s="9">
        <v>0.39700000000000002</v>
      </c>
      <c r="IQ20" s="9">
        <v>0.499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11013</v>
      </c>
      <c r="C1" s="3" t="s">
        <v>11014</v>
      </c>
      <c r="D1" s="3" t="s">
        <v>11015</v>
      </c>
      <c r="E1" s="3" t="s">
        <v>11016</v>
      </c>
      <c r="F1" s="3" t="s">
        <v>11017</v>
      </c>
      <c r="G1" s="3" t="s">
        <v>11018</v>
      </c>
      <c r="H1" s="3" t="s">
        <v>11019</v>
      </c>
      <c r="I1" s="3" t="s">
        <v>11020</v>
      </c>
      <c r="J1" s="3" t="s">
        <v>11021</v>
      </c>
      <c r="K1" s="3" t="s">
        <v>11022</v>
      </c>
      <c r="L1" s="3" t="s">
        <v>11023</v>
      </c>
      <c r="M1" s="3" t="s">
        <v>11024</v>
      </c>
      <c r="N1" s="3" t="s">
        <v>11025</v>
      </c>
      <c r="O1" s="3" t="s">
        <v>11026</v>
      </c>
      <c r="P1" s="3" t="s">
        <v>11027</v>
      </c>
      <c r="Q1" s="3" t="s">
        <v>11028</v>
      </c>
      <c r="R1" s="3" t="s">
        <v>11029</v>
      </c>
      <c r="S1" s="3" t="s">
        <v>11030</v>
      </c>
      <c r="T1" s="3" t="s">
        <v>11031</v>
      </c>
      <c r="U1" s="3" t="s">
        <v>11032</v>
      </c>
      <c r="V1" s="3" t="s">
        <v>11033</v>
      </c>
      <c r="W1" s="3" t="s">
        <v>11034</v>
      </c>
      <c r="X1" s="3" t="s">
        <v>11035</v>
      </c>
      <c r="Y1" s="3" t="s">
        <v>11036</v>
      </c>
      <c r="Z1" s="3" t="s">
        <v>11037</v>
      </c>
      <c r="AA1" s="3" t="s">
        <v>11038</v>
      </c>
      <c r="AB1" s="3" t="s">
        <v>11039</v>
      </c>
      <c r="AC1" s="3" t="s">
        <v>11040</v>
      </c>
      <c r="AD1" s="3" t="s">
        <v>11041</v>
      </c>
      <c r="AE1" s="3" t="s">
        <v>11042</v>
      </c>
      <c r="AF1" s="3" t="s">
        <v>11043</v>
      </c>
      <c r="AG1" s="3" t="s">
        <v>11044</v>
      </c>
      <c r="AH1" s="3" t="s">
        <v>11045</v>
      </c>
      <c r="AI1" s="3" t="s">
        <v>11046</v>
      </c>
      <c r="AJ1" s="3" t="s">
        <v>11047</v>
      </c>
      <c r="AK1" s="3" t="s">
        <v>11048</v>
      </c>
      <c r="AL1" s="3" t="s">
        <v>11049</v>
      </c>
      <c r="AM1" s="3" t="s">
        <v>11050</v>
      </c>
      <c r="AN1" s="3" t="s">
        <v>11051</v>
      </c>
      <c r="AO1" s="3" t="s">
        <v>11052</v>
      </c>
      <c r="AP1" s="3" t="s">
        <v>11053</v>
      </c>
      <c r="AQ1" s="3" t="s">
        <v>11054</v>
      </c>
      <c r="AR1" s="3" t="s">
        <v>11055</v>
      </c>
      <c r="AS1" s="3" t="s">
        <v>11056</v>
      </c>
      <c r="AT1" s="3" t="s">
        <v>11057</v>
      </c>
      <c r="AU1" s="3" t="s">
        <v>11058</v>
      </c>
      <c r="AV1" s="3" t="s">
        <v>11059</v>
      </c>
      <c r="AW1" s="3" t="s">
        <v>11060</v>
      </c>
      <c r="AX1" s="3" t="s">
        <v>11061</v>
      </c>
      <c r="AY1" s="3" t="s">
        <v>11062</v>
      </c>
      <c r="AZ1" s="3" t="s">
        <v>11063</v>
      </c>
      <c r="BA1" s="3" t="s">
        <v>11064</v>
      </c>
      <c r="BB1" s="3" t="s">
        <v>11065</v>
      </c>
      <c r="BC1" s="3" t="s">
        <v>11066</v>
      </c>
      <c r="BD1" s="3" t="s">
        <v>11067</v>
      </c>
      <c r="BE1" s="3" t="s">
        <v>11068</v>
      </c>
      <c r="BF1" s="3" t="s">
        <v>11069</v>
      </c>
      <c r="BG1" s="3" t="s">
        <v>11070</v>
      </c>
      <c r="BH1" s="3" t="s">
        <v>11071</v>
      </c>
      <c r="BI1" s="3" t="s">
        <v>11072</v>
      </c>
      <c r="BJ1" s="3" t="s">
        <v>11073</v>
      </c>
      <c r="BK1" s="3" t="s">
        <v>11074</v>
      </c>
      <c r="BL1" s="3" t="s">
        <v>11075</v>
      </c>
      <c r="BM1" s="3" t="s">
        <v>11076</v>
      </c>
      <c r="BN1" s="3" t="s">
        <v>11077</v>
      </c>
      <c r="BO1" s="3" t="s">
        <v>11078</v>
      </c>
      <c r="BP1" s="3" t="s">
        <v>11079</v>
      </c>
      <c r="BQ1" s="3" t="s">
        <v>11080</v>
      </c>
      <c r="BR1" s="3" t="s">
        <v>11081</v>
      </c>
      <c r="BS1" s="3" t="s">
        <v>11082</v>
      </c>
      <c r="BT1" s="3" t="s">
        <v>11083</v>
      </c>
      <c r="BU1" s="3" t="s">
        <v>11084</v>
      </c>
      <c r="BV1" s="3" t="s">
        <v>11085</v>
      </c>
      <c r="BW1" s="3" t="s">
        <v>11086</v>
      </c>
      <c r="BX1" s="3" t="s">
        <v>11087</v>
      </c>
      <c r="BY1" s="3" t="s">
        <v>11088</v>
      </c>
      <c r="BZ1" s="3" t="s">
        <v>11089</v>
      </c>
      <c r="CA1" s="3" t="s">
        <v>11090</v>
      </c>
      <c r="CB1" s="3" t="s">
        <v>11091</v>
      </c>
      <c r="CC1" s="3" t="s">
        <v>11092</v>
      </c>
      <c r="CD1" s="3" t="s">
        <v>11093</v>
      </c>
      <c r="CE1" s="3" t="s">
        <v>11094</v>
      </c>
      <c r="CF1" s="3" t="s">
        <v>11095</v>
      </c>
      <c r="CG1" s="3" t="s">
        <v>11096</v>
      </c>
      <c r="CH1" s="3" t="s">
        <v>11097</v>
      </c>
      <c r="CI1" s="3" t="s">
        <v>11098</v>
      </c>
      <c r="CJ1" s="3" t="s">
        <v>11099</v>
      </c>
      <c r="CK1" s="3" t="s">
        <v>11100</v>
      </c>
      <c r="CL1" s="3" t="s">
        <v>11101</v>
      </c>
      <c r="CM1" s="3" t="s">
        <v>11102</v>
      </c>
      <c r="CN1" s="3" t="s">
        <v>11103</v>
      </c>
      <c r="CO1" s="3" t="s">
        <v>11104</v>
      </c>
      <c r="CP1" s="3" t="s">
        <v>11105</v>
      </c>
      <c r="CQ1" s="3" t="s">
        <v>11106</v>
      </c>
      <c r="CR1" s="3" t="s">
        <v>11107</v>
      </c>
      <c r="CS1" s="3" t="s">
        <v>11108</v>
      </c>
      <c r="CT1" s="3" t="s">
        <v>11109</v>
      </c>
      <c r="CU1" s="3" t="s">
        <v>11110</v>
      </c>
      <c r="CV1" s="3" t="s">
        <v>11111</v>
      </c>
      <c r="CW1" s="3" t="s">
        <v>11112</v>
      </c>
      <c r="CX1" s="3" t="s">
        <v>11113</v>
      </c>
      <c r="CY1" s="3" t="s">
        <v>11114</v>
      </c>
      <c r="CZ1" s="3" t="s">
        <v>11115</v>
      </c>
      <c r="DA1" s="3" t="s">
        <v>11116</v>
      </c>
      <c r="DB1" s="3" t="s">
        <v>11117</v>
      </c>
      <c r="DC1" s="3" t="s">
        <v>11118</v>
      </c>
      <c r="DD1" s="3" t="s">
        <v>11119</v>
      </c>
      <c r="DE1" s="3" t="s">
        <v>11120</v>
      </c>
      <c r="DF1" s="3" t="s">
        <v>11121</v>
      </c>
      <c r="DG1" s="3" t="s">
        <v>11122</v>
      </c>
      <c r="DH1" s="3" t="s">
        <v>11123</v>
      </c>
      <c r="DI1" s="3" t="s">
        <v>11124</v>
      </c>
      <c r="DJ1" s="3" t="s">
        <v>11125</v>
      </c>
      <c r="DK1" s="3" t="s">
        <v>11126</v>
      </c>
      <c r="DL1" s="3" t="s">
        <v>11127</v>
      </c>
      <c r="DM1" s="3" t="s">
        <v>11128</v>
      </c>
      <c r="DN1" s="3" t="s">
        <v>11129</v>
      </c>
      <c r="DO1" s="3" t="s">
        <v>11130</v>
      </c>
      <c r="DP1" s="3" t="s">
        <v>11131</v>
      </c>
      <c r="DQ1" s="3" t="s">
        <v>11132</v>
      </c>
      <c r="DR1" s="3" t="s">
        <v>11133</v>
      </c>
      <c r="DS1" s="3" t="s">
        <v>11134</v>
      </c>
      <c r="DT1" s="3" t="s">
        <v>11135</v>
      </c>
      <c r="DU1" s="3" t="s">
        <v>11136</v>
      </c>
      <c r="DV1" s="3" t="s">
        <v>11137</v>
      </c>
      <c r="DW1" s="3" t="s">
        <v>11138</v>
      </c>
      <c r="DX1" s="3" t="s">
        <v>11139</v>
      </c>
      <c r="DY1" s="3" t="s">
        <v>11140</v>
      </c>
      <c r="DZ1" s="3" t="s">
        <v>11141</v>
      </c>
      <c r="EA1" s="3" t="s">
        <v>11142</v>
      </c>
      <c r="EB1" s="3" t="s">
        <v>11143</v>
      </c>
      <c r="EC1" s="3" t="s">
        <v>11144</v>
      </c>
      <c r="ED1" s="3" t="s">
        <v>11145</v>
      </c>
      <c r="EE1" s="3" t="s">
        <v>11146</v>
      </c>
      <c r="EF1" s="3" t="s">
        <v>11147</v>
      </c>
      <c r="EG1" s="3" t="s">
        <v>11148</v>
      </c>
      <c r="EH1" s="3" t="s">
        <v>11149</v>
      </c>
      <c r="EI1" s="3" t="s">
        <v>11150</v>
      </c>
      <c r="EJ1" s="3" t="s">
        <v>11151</v>
      </c>
      <c r="EK1" s="3" t="s">
        <v>11152</v>
      </c>
      <c r="EL1" s="3" t="s">
        <v>11153</v>
      </c>
      <c r="EM1" s="3" t="s">
        <v>11154</v>
      </c>
      <c r="EN1" s="3" t="s">
        <v>11155</v>
      </c>
      <c r="EO1" s="3" t="s">
        <v>11156</v>
      </c>
      <c r="EP1" s="3" t="s">
        <v>11157</v>
      </c>
      <c r="EQ1" s="3" t="s">
        <v>11158</v>
      </c>
      <c r="ER1" s="3" t="s">
        <v>11159</v>
      </c>
      <c r="ES1" s="3" t="s">
        <v>11160</v>
      </c>
      <c r="ET1" s="3" t="s">
        <v>11161</v>
      </c>
      <c r="EU1" s="3" t="s">
        <v>11162</v>
      </c>
      <c r="EV1" s="3" t="s">
        <v>11163</v>
      </c>
      <c r="EW1" s="3" t="s">
        <v>11164</v>
      </c>
      <c r="EX1" s="3" t="s">
        <v>11165</v>
      </c>
      <c r="EY1" s="3" t="s">
        <v>11166</v>
      </c>
      <c r="EZ1" s="3" t="s">
        <v>11167</v>
      </c>
      <c r="FA1" s="3" t="s">
        <v>11168</v>
      </c>
      <c r="FB1" s="3" t="s">
        <v>11169</v>
      </c>
      <c r="FC1" s="3" t="s">
        <v>11170</v>
      </c>
      <c r="FD1" s="3" t="s">
        <v>11171</v>
      </c>
      <c r="FE1" s="3" t="s">
        <v>11172</v>
      </c>
      <c r="FF1" s="3" t="s">
        <v>11173</v>
      </c>
      <c r="FG1" s="3" t="s">
        <v>11174</v>
      </c>
      <c r="FH1" s="3" t="s">
        <v>11175</v>
      </c>
      <c r="FI1" s="3" t="s">
        <v>11176</v>
      </c>
      <c r="FJ1" s="3" t="s">
        <v>11177</v>
      </c>
      <c r="FK1" s="3" t="s">
        <v>11178</v>
      </c>
      <c r="FL1" s="3" t="s">
        <v>11179</v>
      </c>
      <c r="FM1" s="3" t="s">
        <v>11180</v>
      </c>
      <c r="FN1" s="3" t="s">
        <v>11181</v>
      </c>
      <c r="FO1" s="3" t="s">
        <v>11182</v>
      </c>
      <c r="FP1" s="3" t="s">
        <v>11183</v>
      </c>
      <c r="FQ1" s="3" t="s">
        <v>11184</v>
      </c>
      <c r="FR1" s="3" t="s">
        <v>11185</v>
      </c>
      <c r="FS1" s="3" t="s">
        <v>11186</v>
      </c>
      <c r="FT1" s="3" t="s">
        <v>11187</v>
      </c>
      <c r="FU1" s="3" t="s">
        <v>11188</v>
      </c>
      <c r="FV1" s="3" t="s">
        <v>11189</v>
      </c>
      <c r="FW1" s="3" t="s">
        <v>11190</v>
      </c>
      <c r="FX1" s="3" t="s">
        <v>11191</v>
      </c>
      <c r="FY1" s="3" t="s">
        <v>11192</v>
      </c>
      <c r="FZ1" s="3" t="s">
        <v>11193</v>
      </c>
      <c r="GA1" s="3" t="s">
        <v>11194</v>
      </c>
      <c r="GB1" s="3" t="s">
        <v>11195</v>
      </c>
      <c r="GC1" s="3" t="s">
        <v>11196</v>
      </c>
      <c r="GD1" s="3" t="s">
        <v>11197</v>
      </c>
      <c r="GE1" s="3" t="s">
        <v>11198</v>
      </c>
      <c r="GF1" s="3" t="s">
        <v>11199</v>
      </c>
      <c r="GG1" s="3" t="s">
        <v>11200</v>
      </c>
      <c r="GH1" s="3" t="s">
        <v>11201</v>
      </c>
      <c r="GI1" s="3" t="s">
        <v>11202</v>
      </c>
      <c r="GJ1" s="3" t="s">
        <v>11203</v>
      </c>
      <c r="GK1" s="3" t="s">
        <v>11204</v>
      </c>
      <c r="GL1" s="3" t="s">
        <v>11205</v>
      </c>
      <c r="GM1" s="3" t="s">
        <v>11206</v>
      </c>
      <c r="GN1" s="3" t="s">
        <v>11207</v>
      </c>
      <c r="GO1" s="3" t="s">
        <v>11208</v>
      </c>
      <c r="GP1" s="3" t="s">
        <v>11209</v>
      </c>
      <c r="GQ1" s="3" t="s">
        <v>11210</v>
      </c>
      <c r="GR1" s="3" t="s">
        <v>11211</v>
      </c>
      <c r="GS1" s="3" t="s">
        <v>11212</v>
      </c>
      <c r="GT1" s="3" t="s">
        <v>11213</v>
      </c>
      <c r="GU1" s="3" t="s">
        <v>11214</v>
      </c>
      <c r="GV1" s="3" t="s">
        <v>11215</v>
      </c>
      <c r="GW1" s="3" t="s">
        <v>11216</v>
      </c>
      <c r="GX1" s="3" t="s">
        <v>11217</v>
      </c>
      <c r="GY1" s="3" t="s">
        <v>11218</v>
      </c>
      <c r="GZ1" s="3" t="s">
        <v>11219</v>
      </c>
      <c r="HA1" s="3" t="s">
        <v>11220</v>
      </c>
      <c r="HB1" s="3" t="s">
        <v>11221</v>
      </c>
      <c r="HC1" s="3" t="s">
        <v>11222</v>
      </c>
      <c r="HD1" s="3" t="s">
        <v>11223</v>
      </c>
      <c r="HE1" s="3" t="s">
        <v>11224</v>
      </c>
      <c r="HF1" s="3" t="s">
        <v>11225</v>
      </c>
      <c r="HG1" s="3" t="s">
        <v>11226</v>
      </c>
      <c r="HH1" s="3" t="s">
        <v>11227</v>
      </c>
      <c r="HI1" s="3" t="s">
        <v>11228</v>
      </c>
      <c r="HJ1" s="3" t="s">
        <v>11229</v>
      </c>
      <c r="HK1" s="3" t="s">
        <v>11230</v>
      </c>
      <c r="HL1" s="3" t="s">
        <v>11231</v>
      </c>
      <c r="HM1" s="3" t="s">
        <v>11232</v>
      </c>
      <c r="HN1" s="3" t="s">
        <v>11233</v>
      </c>
      <c r="HO1" s="3" t="s">
        <v>11234</v>
      </c>
      <c r="HP1" s="3" t="s">
        <v>11235</v>
      </c>
      <c r="HQ1" s="3" t="s">
        <v>11236</v>
      </c>
      <c r="HR1" s="3" t="s">
        <v>11237</v>
      </c>
      <c r="HS1" s="3" t="s">
        <v>11238</v>
      </c>
      <c r="HT1" s="3" t="s">
        <v>11239</v>
      </c>
      <c r="HU1" s="3" t="s">
        <v>11240</v>
      </c>
      <c r="HV1" s="3" t="s">
        <v>11241</v>
      </c>
      <c r="HW1" s="3" t="s">
        <v>11242</v>
      </c>
      <c r="HX1" s="3" t="s">
        <v>11243</v>
      </c>
      <c r="HY1" s="3" t="s">
        <v>11244</v>
      </c>
      <c r="HZ1" s="3" t="s">
        <v>11245</v>
      </c>
      <c r="IA1" s="3" t="s">
        <v>11246</v>
      </c>
      <c r="IB1" s="3" t="s">
        <v>11247</v>
      </c>
      <c r="IC1" s="3" t="s">
        <v>11248</v>
      </c>
      <c r="ID1" s="3" t="s">
        <v>11249</v>
      </c>
      <c r="IE1" s="3" t="s">
        <v>11250</v>
      </c>
      <c r="IF1" s="3" t="s">
        <v>11251</v>
      </c>
      <c r="IG1" s="3" t="s">
        <v>11252</v>
      </c>
      <c r="IH1" s="3" t="s">
        <v>11253</v>
      </c>
      <c r="II1" s="3" t="s">
        <v>11254</v>
      </c>
      <c r="IJ1" s="3" t="s">
        <v>11255</v>
      </c>
      <c r="IK1" s="3" t="s">
        <v>11256</v>
      </c>
      <c r="IL1" s="3" t="s">
        <v>11257</v>
      </c>
      <c r="IM1" s="3" t="s">
        <v>11258</v>
      </c>
      <c r="IN1" s="3" t="s">
        <v>11259</v>
      </c>
      <c r="IO1" s="3" t="s">
        <v>11260</v>
      </c>
      <c r="IP1" s="3" t="s">
        <v>11261</v>
      </c>
      <c r="IQ1" s="3" t="s">
        <v>11262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11263</v>
      </c>
      <c r="C10" s="8" t="s">
        <v>11264</v>
      </c>
      <c r="D10" s="8" t="s">
        <v>11265</v>
      </c>
      <c r="E10" s="8" t="s">
        <v>11266</v>
      </c>
      <c r="F10" s="8" t="s">
        <v>11267</v>
      </c>
      <c r="G10" s="8" t="s">
        <v>11268</v>
      </c>
      <c r="H10" s="8" t="s">
        <v>11269</v>
      </c>
      <c r="I10" s="8" t="s">
        <v>11270</v>
      </c>
      <c r="J10" s="8" t="s">
        <v>11271</v>
      </c>
      <c r="K10" s="8" t="s">
        <v>11272</v>
      </c>
      <c r="L10" s="8" t="s">
        <v>11273</v>
      </c>
      <c r="M10" s="8" t="s">
        <v>11274</v>
      </c>
      <c r="N10" s="8" t="s">
        <v>11275</v>
      </c>
      <c r="O10" s="8" t="s">
        <v>11276</v>
      </c>
      <c r="P10" s="8" t="s">
        <v>11277</v>
      </c>
      <c r="Q10" s="8" t="s">
        <v>11278</v>
      </c>
      <c r="R10" s="8" t="s">
        <v>11279</v>
      </c>
      <c r="S10" s="8" t="s">
        <v>11280</v>
      </c>
      <c r="T10" s="8" t="s">
        <v>11281</v>
      </c>
      <c r="U10" s="8" t="s">
        <v>11282</v>
      </c>
      <c r="V10" s="8" t="s">
        <v>11283</v>
      </c>
      <c r="W10" s="8" t="s">
        <v>11284</v>
      </c>
      <c r="X10" s="8" t="s">
        <v>11285</v>
      </c>
      <c r="Y10" s="8" t="s">
        <v>11286</v>
      </c>
      <c r="Z10" s="8" t="s">
        <v>11287</v>
      </c>
      <c r="AA10" s="8" t="s">
        <v>11288</v>
      </c>
      <c r="AB10" s="8" t="s">
        <v>11289</v>
      </c>
      <c r="AC10" s="8" t="s">
        <v>11290</v>
      </c>
      <c r="AD10" s="8" t="s">
        <v>11291</v>
      </c>
      <c r="AE10" s="8" t="s">
        <v>11292</v>
      </c>
      <c r="AF10" s="8" t="s">
        <v>11293</v>
      </c>
      <c r="AG10" s="8" t="s">
        <v>11294</v>
      </c>
      <c r="AH10" s="8" t="s">
        <v>11295</v>
      </c>
      <c r="AI10" s="8" t="s">
        <v>11296</v>
      </c>
      <c r="AJ10" s="8" t="s">
        <v>11297</v>
      </c>
      <c r="AK10" s="8" t="s">
        <v>11298</v>
      </c>
      <c r="AL10" s="8" t="s">
        <v>11299</v>
      </c>
      <c r="AM10" s="8" t="s">
        <v>11300</v>
      </c>
      <c r="AN10" s="8" t="s">
        <v>11301</v>
      </c>
      <c r="AO10" s="8" t="s">
        <v>11302</v>
      </c>
      <c r="AP10" s="8" t="s">
        <v>11303</v>
      </c>
      <c r="AQ10" s="8" t="s">
        <v>11304</v>
      </c>
      <c r="AR10" s="8" t="s">
        <v>11305</v>
      </c>
      <c r="AS10" s="8" t="s">
        <v>11306</v>
      </c>
      <c r="AT10" s="8" t="s">
        <v>11307</v>
      </c>
      <c r="AU10" s="8" t="s">
        <v>11308</v>
      </c>
      <c r="AV10" s="8" t="s">
        <v>11309</v>
      </c>
      <c r="AW10" s="8" t="s">
        <v>11310</v>
      </c>
      <c r="AX10" s="8" t="s">
        <v>11311</v>
      </c>
      <c r="AY10" s="8" t="s">
        <v>11312</v>
      </c>
      <c r="AZ10" s="8" t="s">
        <v>11313</v>
      </c>
      <c r="BA10" s="8" t="s">
        <v>11314</v>
      </c>
      <c r="BB10" s="8" t="s">
        <v>11315</v>
      </c>
      <c r="BC10" s="8" t="s">
        <v>11316</v>
      </c>
      <c r="BD10" s="8" t="s">
        <v>11317</v>
      </c>
      <c r="BE10" s="8" t="s">
        <v>11318</v>
      </c>
      <c r="BF10" s="8" t="s">
        <v>11319</v>
      </c>
      <c r="BG10" s="8" t="s">
        <v>11320</v>
      </c>
      <c r="BH10" s="8" t="s">
        <v>11321</v>
      </c>
      <c r="BI10" s="8" t="s">
        <v>11322</v>
      </c>
      <c r="BJ10" s="8" t="s">
        <v>11323</v>
      </c>
      <c r="BK10" s="8" t="s">
        <v>11324</v>
      </c>
      <c r="BL10" s="8" t="s">
        <v>11325</v>
      </c>
      <c r="BM10" s="8" t="s">
        <v>11326</v>
      </c>
      <c r="BN10" s="8" t="s">
        <v>11327</v>
      </c>
      <c r="BO10" s="8" t="s">
        <v>11328</v>
      </c>
      <c r="BP10" s="8" t="s">
        <v>11329</v>
      </c>
      <c r="BQ10" s="8" t="s">
        <v>11330</v>
      </c>
      <c r="BR10" s="8" t="s">
        <v>11331</v>
      </c>
      <c r="BS10" s="8" t="s">
        <v>11332</v>
      </c>
      <c r="BT10" s="8" t="s">
        <v>11333</v>
      </c>
      <c r="BU10" s="8" t="s">
        <v>11334</v>
      </c>
      <c r="BV10" s="8" t="s">
        <v>11335</v>
      </c>
      <c r="BW10" s="8" t="s">
        <v>11336</v>
      </c>
      <c r="BX10" s="8" t="s">
        <v>11337</v>
      </c>
      <c r="BY10" s="8" t="s">
        <v>11338</v>
      </c>
      <c r="BZ10" s="8" t="s">
        <v>11339</v>
      </c>
      <c r="CA10" s="8" t="s">
        <v>11340</v>
      </c>
      <c r="CB10" s="8" t="s">
        <v>11341</v>
      </c>
      <c r="CC10" s="8" t="s">
        <v>11342</v>
      </c>
      <c r="CD10" s="8" t="s">
        <v>11343</v>
      </c>
      <c r="CE10" s="8" t="s">
        <v>11344</v>
      </c>
      <c r="CF10" s="8" t="s">
        <v>11345</v>
      </c>
      <c r="CG10" s="8" t="s">
        <v>11346</v>
      </c>
      <c r="CH10" s="8" t="s">
        <v>11347</v>
      </c>
      <c r="CI10" s="8" t="s">
        <v>11348</v>
      </c>
      <c r="CJ10" s="8" t="s">
        <v>11349</v>
      </c>
      <c r="CK10" s="8" t="s">
        <v>11350</v>
      </c>
      <c r="CL10" s="8" t="s">
        <v>11351</v>
      </c>
      <c r="CM10" s="8" t="s">
        <v>11352</v>
      </c>
      <c r="CN10" s="8" t="s">
        <v>11353</v>
      </c>
      <c r="CO10" s="8" t="s">
        <v>11354</v>
      </c>
      <c r="CP10" s="8" t="s">
        <v>11355</v>
      </c>
      <c r="CQ10" s="8" t="s">
        <v>11356</v>
      </c>
      <c r="CR10" s="8" t="s">
        <v>11357</v>
      </c>
      <c r="CS10" s="8" t="s">
        <v>11358</v>
      </c>
      <c r="CT10" s="8" t="s">
        <v>11359</v>
      </c>
      <c r="CU10" s="8" t="s">
        <v>11360</v>
      </c>
      <c r="CV10" s="8" t="s">
        <v>11361</v>
      </c>
      <c r="CW10" s="8" t="s">
        <v>11362</v>
      </c>
      <c r="CX10" s="8" t="s">
        <v>11363</v>
      </c>
      <c r="CY10" s="8" t="s">
        <v>11364</v>
      </c>
      <c r="CZ10" s="8" t="s">
        <v>11365</v>
      </c>
      <c r="DA10" s="8" t="s">
        <v>11366</v>
      </c>
      <c r="DB10" s="8" t="s">
        <v>11367</v>
      </c>
      <c r="DC10" s="8" t="s">
        <v>11368</v>
      </c>
      <c r="DD10" s="8" t="s">
        <v>11369</v>
      </c>
      <c r="DE10" s="8" t="s">
        <v>11370</v>
      </c>
      <c r="DF10" s="8" t="s">
        <v>11371</v>
      </c>
      <c r="DG10" s="8" t="s">
        <v>11372</v>
      </c>
      <c r="DH10" s="8" t="s">
        <v>11373</v>
      </c>
      <c r="DI10" s="8" t="s">
        <v>11374</v>
      </c>
      <c r="DJ10" s="8" t="s">
        <v>11375</v>
      </c>
      <c r="DK10" s="8" t="s">
        <v>11376</v>
      </c>
      <c r="DL10" s="8" t="s">
        <v>11377</v>
      </c>
      <c r="DM10" s="8" t="s">
        <v>11378</v>
      </c>
      <c r="DN10" s="8" t="s">
        <v>11379</v>
      </c>
      <c r="DO10" s="8" t="s">
        <v>11380</v>
      </c>
      <c r="DP10" s="8" t="s">
        <v>11381</v>
      </c>
      <c r="DQ10" s="8" t="s">
        <v>11382</v>
      </c>
      <c r="DR10" s="8" t="s">
        <v>11383</v>
      </c>
      <c r="DS10" s="8" t="s">
        <v>11384</v>
      </c>
      <c r="DT10" s="8" t="s">
        <v>11385</v>
      </c>
      <c r="DU10" s="8" t="s">
        <v>11386</v>
      </c>
      <c r="DV10" s="8" t="s">
        <v>11387</v>
      </c>
      <c r="DW10" s="8" t="s">
        <v>11388</v>
      </c>
      <c r="DX10" s="8" t="s">
        <v>11389</v>
      </c>
      <c r="DY10" s="8" t="s">
        <v>11390</v>
      </c>
      <c r="DZ10" s="8" t="s">
        <v>11391</v>
      </c>
      <c r="EA10" s="8" t="s">
        <v>11392</v>
      </c>
      <c r="EB10" s="8" t="s">
        <v>11393</v>
      </c>
      <c r="EC10" s="8" t="s">
        <v>11394</v>
      </c>
      <c r="ED10" s="8" t="s">
        <v>11395</v>
      </c>
      <c r="EE10" s="8" t="s">
        <v>11396</v>
      </c>
      <c r="EF10" s="8" t="s">
        <v>11397</v>
      </c>
      <c r="EG10" s="8" t="s">
        <v>11398</v>
      </c>
      <c r="EH10" s="8" t="s">
        <v>11399</v>
      </c>
      <c r="EI10" s="8" t="s">
        <v>11400</v>
      </c>
      <c r="EJ10" s="8" t="s">
        <v>11401</v>
      </c>
      <c r="EK10" s="8" t="s">
        <v>11402</v>
      </c>
      <c r="EL10" s="8" t="s">
        <v>11403</v>
      </c>
      <c r="EM10" s="8" t="s">
        <v>11404</v>
      </c>
      <c r="EN10" s="8" t="s">
        <v>11405</v>
      </c>
      <c r="EO10" s="8" t="s">
        <v>11406</v>
      </c>
      <c r="EP10" s="8" t="s">
        <v>11407</v>
      </c>
      <c r="EQ10" s="8" t="s">
        <v>11408</v>
      </c>
      <c r="ER10" s="8" t="s">
        <v>11409</v>
      </c>
      <c r="ES10" s="8" t="s">
        <v>11410</v>
      </c>
      <c r="ET10" s="8" t="s">
        <v>11411</v>
      </c>
      <c r="EU10" s="8" t="s">
        <v>11412</v>
      </c>
      <c r="EV10" s="8" t="s">
        <v>11413</v>
      </c>
      <c r="EW10" s="8" t="s">
        <v>11414</v>
      </c>
      <c r="EX10" s="8" t="s">
        <v>11415</v>
      </c>
      <c r="EY10" s="8" t="s">
        <v>11416</v>
      </c>
      <c r="EZ10" s="8" t="s">
        <v>11417</v>
      </c>
      <c r="FA10" s="8" t="s">
        <v>11418</v>
      </c>
      <c r="FB10" s="8" t="s">
        <v>11419</v>
      </c>
      <c r="FC10" s="8" t="s">
        <v>11420</v>
      </c>
      <c r="FD10" s="8" t="s">
        <v>11421</v>
      </c>
      <c r="FE10" s="8" t="s">
        <v>11422</v>
      </c>
      <c r="FF10" s="8" t="s">
        <v>11423</v>
      </c>
      <c r="FG10" s="8" t="s">
        <v>11424</v>
      </c>
      <c r="FH10" s="8" t="s">
        <v>11425</v>
      </c>
      <c r="FI10" s="8" t="s">
        <v>11426</v>
      </c>
      <c r="FJ10" s="8" t="s">
        <v>11427</v>
      </c>
      <c r="FK10" s="8" t="s">
        <v>11428</v>
      </c>
      <c r="FL10" s="8" t="s">
        <v>11429</v>
      </c>
      <c r="FM10" s="8" t="s">
        <v>11430</v>
      </c>
      <c r="FN10" s="8" t="s">
        <v>11431</v>
      </c>
      <c r="FO10" s="8" t="s">
        <v>11432</v>
      </c>
      <c r="FP10" s="8" t="s">
        <v>11433</v>
      </c>
      <c r="FQ10" s="8" t="s">
        <v>11434</v>
      </c>
      <c r="FR10" s="8" t="s">
        <v>11435</v>
      </c>
      <c r="FS10" s="8" t="s">
        <v>11436</v>
      </c>
      <c r="FT10" s="8" t="s">
        <v>11437</v>
      </c>
      <c r="FU10" s="8" t="s">
        <v>11438</v>
      </c>
      <c r="FV10" s="8" t="s">
        <v>11439</v>
      </c>
      <c r="FW10" s="8" t="s">
        <v>11440</v>
      </c>
      <c r="FX10" s="8" t="s">
        <v>11441</v>
      </c>
      <c r="FY10" s="8" t="s">
        <v>11442</v>
      </c>
      <c r="FZ10" s="8" t="s">
        <v>11443</v>
      </c>
      <c r="GA10" s="8" t="s">
        <v>11444</v>
      </c>
      <c r="GB10" s="8" t="s">
        <v>11445</v>
      </c>
      <c r="GC10" s="8" t="s">
        <v>11446</v>
      </c>
      <c r="GD10" s="8" t="s">
        <v>11447</v>
      </c>
      <c r="GE10" s="8" t="s">
        <v>11448</v>
      </c>
      <c r="GF10" s="8" t="s">
        <v>11449</v>
      </c>
      <c r="GG10" s="8" t="s">
        <v>11450</v>
      </c>
      <c r="GH10" s="8" t="s">
        <v>11451</v>
      </c>
      <c r="GI10" s="8" t="s">
        <v>11452</v>
      </c>
      <c r="GJ10" s="8" t="s">
        <v>11453</v>
      </c>
      <c r="GK10" s="8" t="s">
        <v>11454</v>
      </c>
      <c r="GL10" s="8" t="s">
        <v>11455</v>
      </c>
      <c r="GM10" s="8" t="s">
        <v>11456</v>
      </c>
      <c r="GN10" s="8" t="s">
        <v>11457</v>
      </c>
      <c r="GO10" s="8" t="s">
        <v>11458</v>
      </c>
      <c r="GP10" s="8" t="s">
        <v>11459</v>
      </c>
      <c r="GQ10" s="8" t="s">
        <v>11460</v>
      </c>
      <c r="GR10" s="8" t="s">
        <v>11461</v>
      </c>
      <c r="GS10" s="8" t="s">
        <v>11462</v>
      </c>
      <c r="GT10" s="8" t="s">
        <v>11463</v>
      </c>
      <c r="GU10" s="8" t="s">
        <v>11464</v>
      </c>
      <c r="GV10" s="8" t="s">
        <v>11465</v>
      </c>
      <c r="GW10" s="8" t="s">
        <v>11466</v>
      </c>
      <c r="GX10" s="8" t="s">
        <v>11467</v>
      </c>
      <c r="GY10" s="8" t="s">
        <v>11468</v>
      </c>
      <c r="GZ10" s="8" t="s">
        <v>11469</v>
      </c>
      <c r="HA10" s="8" t="s">
        <v>11470</v>
      </c>
      <c r="HB10" s="8" t="s">
        <v>11471</v>
      </c>
      <c r="HC10" s="8" t="s">
        <v>11472</v>
      </c>
      <c r="HD10" s="8" t="s">
        <v>11473</v>
      </c>
      <c r="HE10" s="8" t="s">
        <v>11474</v>
      </c>
      <c r="HF10" s="8" t="s">
        <v>11475</v>
      </c>
      <c r="HG10" s="8" t="s">
        <v>11476</v>
      </c>
      <c r="HH10" s="8" t="s">
        <v>11477</v>
      </c>
      <c r="HI10" s="8" t="s">
        <v>11478</v>
      </c>
      <c r="HJ10" s="8" t="s">
        <v>11479</v>
      </c>
      <c r="HK10" s="8" t="s">
        <v>11480</v>
      </c>
      <c r="HL10" s="8" t="s">
        <v>11481</v>
      </c>
      <c r="HM10" s="8" t="s">
        <v>11482</v>
      </c>
      <c r="HN10" s="8" t="s">
        <v>11483</v>
      </c>
      <c r="HO10" s="8" t="s">
        <v>11484</v>
      </c>
      <c r="HP10" s="8" t="s">
        <v>11485</v>
      </c>
      <c r="HQ10" s="8" t="s">
        <v>11486</v>
      </c>
      <c r="HR10" s="8" t="s">
        <v>11487</v>
      </c>
      <c r="HS10" s="8" t="s">
        <v>11488</v>
      </c>
      <c r="HT10" s="8" t="s">
        <v>11489</v>
      </c>
      <c r="HU10" s="8" t="s">
        <v>11490</v>
      </c>
      <c r="HV10" s="8" t="s">
        <v>11491</v>
      </c>
      <c r="HW10" s="8" t="s">
        <v>11492</v>
      </c>
      <c r="HX10" s="8" t="s">
        <v>11493</v>
      </c>
      <c r="HY10" s="8" t="s">
        <v>11494</v>
      </c>
      <c r="HZ10" s="8" t="s">
        <v>11495</v>
      </c>
      <c r="IA10" s="8" t="s">
        <v>11496</v>
      </c>
      <c r="IB10" s="8" t="s">
        <v>11497</v>
      </c>
      <c r="IC10" s="8" t="s">
        <v>11498</v>
      </c>
      <c r="ID10" s="8" t="s">
        <v>11499</v>
      </c>
      <c r="IE10" s="8" t="s">
        <v>11500</v>
      </c>
      <c r="IF10" s="8" t="s">
        <v>11501</v>
      </c>
      <c r="IG10" s="8" t="s">
        <v>11502</v>
      </c>
      <c r="IH10" s="8" t="s">
        <v>11503</v>
      </c>
      <c r="II10" s="8" t="s">
        <v>11504</v>
      </c>
      <c r="IJ10" s="8" t="s">
        <v>11505</v>
      </c>
      <c r="IK10" s="8" t="s">
        <v>11506</v>
      </c>
      <c r="IL10" s="8" t="s">
        <v>11507</v>
      </c>
      <c r="IM10" s="8" t="s">
        <v>11508</v>
      </c>
      <c r="IN10" s="8" t="s">
        <v>11509</v>
      </c>
      <c r="IO10" s="8" t="s">
        <v>11510</v>
      </c>
      <c r="IP10" s="8" t="s">
        <v>11511</v>
      </c>
      <c r="IQ10" s="8" t="s">
        <v>11512</v>
      </c>
    </row>
    <row r="11" spans="1:251">
      <c r="A11" s="10">
        <v>42036</v>
      </c>
      <c r="B11" s="9">
        <v>0.10299999999999999</v>
      </c>
      <c r="C11" s="9">
        <v>0.13</v>
      </c>
      <c r="D11" s="9">
        <v>0.45500000000000002</v>
      </c>
      <c r="E11" s="9">
        <v>0</v>
      </c>
      <c r="F11" s="9">
        <v>0.45500000000000002</v>
      </c>
      <c r="G11" s="9">
        <v>25.155000000000001</v>
      </c>
      <c r="H11" s="9">
        <v>12.096</v>
      </c>
      <c r="I11" s="9">
        <v>50.838999999999999</v>
      </c>
      <c r="J11" s="9">
        <v>1.6850000000000001</v>
      </c>
      <c r="K11" s="9">
        <v>0.629</v>
      </c>
      <c r="L11" s="9">
        <v>1.056</v>
      </c>
      <c r="M11" s="9">
        <v>9.8000000000000004E-2</v>
      </c>
      <c r="N11" s="9">
        <v>9.8000000000000004E-2</v>
      </c>
      <c r="O11" s="9">
        <v>0</v>
      </c>
      <c r="P11" s="9">
        <v>0.65700000000000003</v>
      </c>
      <c r="Q11" s="9">
        <v>0.24</v>
      </c>
      <c r="R11" s="9">
        <v>0.41599999999999998</v>
      </c>
      <c r="S11" s="9">
        <v>0.32100000000000001</v>
      </c>
      <c r="T11" s="9">
        <v>0</v>
      </c>
      <c r="U11" s="9">
        <v>0.32100000000000001</v>
      </c>
      <c r="V11" s="9">
        <v>0.61</v>
      </c>
      <c r="W11" s="9">
        <v>0.29099999999999998</v>
      </c>
      <c r="X11" s="9">
        <v>0.31900000000000001</v>
      </c>
      <c r="Y11" s="9">
        <v>28.640999999999998</v>
      </c>
      <c r="Z11" s="9">
        <v>23.312999999999999</v>
      </c>
      <c r="AA11" s="9">
        <v>31.138999999999999</v>
      </c>
      <c r="AB11" s="9">
        <v>1.627</v>
      </c>
      <c r="AC11" s="9">
        <v>0.78100000000000003</v>
      </c>
      <c r="AD11" s="9">
        <v>0.84599999999999997</v>
      </c>
      <c r="AE11" s="9">
        <v>0.27700000000000002</v>
      </c>
      <c r="AF11" s="9">
        <v>0.19600000000000001</v>
      </c>
      <c r="AG11" s="9">
        <v>8.1000000000000003E-2</v>
      </c>
      <c r="AH11" s="9">
        <v>0.62</v>
      </c>
      <c r="AI11" s="9">
        <v>0.38600000000000001</v>
      </c>
      <c r="AJ11" s="9">
        <v>0.23400000000000001</v>
      </c>
      <c r="AK11" s="9">
        <v>0.58899999999999997</v>
      </c>
      <c r="AL11" s="9">
        <v>0.122</v>
      </c>
      <c r="AM11" s="9">
        <v>0.46700000000000003</v>
      </c>
      <c r="AN11" s="9">
        <v>0.14099999999999999</v>
      </c>
      <c r="AO11" s="9">
        <v>7.6999999999999999E-2</v>
      </c>
      <c r="AP11" s="9">
        <v>6.3E-2</v>
      </c>
      <c r="AQ11" s="9">
        <v>11.375999999999999</v>
      </c>
      <c r="AR11" s="9">
        <v>6.2210000000000001</v>
      </c>
      <c r="AS11" s="9">
        <v>15.951000000000001</v>
      </c>
      <c r="AT11" s="9">
        <v>0.20799999999999999</v>
      </c>
      <c r="AU11" s="9">
        <v>6.6000000000000003E-2</v>
      </c>
      <c r="AV11" s="9">
        <v>0.14299999999999999</v>
      </c>
      <c r="AW11" s="9">
        <v>6.3E-2</v>
      </c>
      <c r="AX11" s="9">
        <v>0</v>
      </c>
      <c r="AY11" s="9">
        <v>6.3E-2</v>
      </c>
      <c r="AZ11" s="9">
        <v>6.6000000000000003E-2</v>
      </c>
      <c r="BA11" s="9">
        <v>6.6000000000000003E-2</v>
      </c>
      <c r="BB11" s="9">
        <v>0</v>
      </c>
      <c r="BC11" s="9">
        <v>0</v>
      </c>
      <c r="BD11" s="9">
        <v>0</v>
      </c>
      <c r="BE11" s="9">
        <v>0</v>
      </c>
      <c r="BF11" s="9">
        <v>7.9000000000000001E-2</v>
      </c>
      <c r="BG11" s="9">
        <v>0</v>
      </c>
      <c r="BH11" s="9">
        <v>7.9000000000000001E-2</v>
      </c>
      <c r="BI11" s="9">
        <v>14.818</v>
      </c>
      <c r="BJ11" s="9">
        <v>0</v>
      </c>
      <c r="BK11" s="9">
        <v>58.155999999999999</v>
      </c>
      <c r="BL11" s="9">
        <v>1.462</v>
      </c>
      <c r="BM11" s="9">
        <v>0.57799999999999996</v>
      </c>
      <c r="BN11" s="9">
        <v>0.88400000000000001</v>
      </c>
      <c r="BO11" s="9">
        <v>0.14499999999999999</v>
      </c>
      <c r="BP11" s="9">
        <v>0</v>
      </c>
      <c r="BQ11" s="9">
        <v>0.14499999999999999</v>
      </c>
      <c r="BR11" s="9">
        <v>0.76300000000000001</v>
      </c>
      <c r="BS11" s="9">
        <v>0.46200000000000002</v>
      </c>
      <c r="BT11" s="9">
        <v>0.30099999999999999</v>
      </c>
      <c r="BU11" s="9">
        <v>0.13900000000000001</v>
      </c>
      <c r="BV11" s="9">
        <v>0</v>
      </c>
      <c r="BW11" s="9">
        <v>0.13900000000000001</v>
      </c>
      <c r="BX11" s="9">
        <v>0.41499999999999998</v>
      </c>
      <c r="BY11" s="9">
        <v>0.11600000000000001</v>
      </c>
      <c r="BZ11" s="9">
        <v>0.29899999999999999</v>
      </c>
      <c r="CA11" s="9">
        <v>12</v>
      </c>
      <c r="CB11" s="9">
        <v>12</v>
      </c>
      <c r="CC11" s="9">
        <v>12.291</v>
      </c>
      <c r="CD11" s="9">
        <v>2.6920000000000002</v>
      </c>
      <c r="CE11" s="9">
        <v>0.98299999999999998</v>
      </c>
      <c r="CF11" s="9">
        <v>1.7090000000000001</v>
      </c>
      <c r="CG11" s="9">
        <v>0.27700000000000002</v>
      </c>
      <c r="CH11" s="9">
        <v>0.19600000000000001</v>
      </c>
      <c r="CI11" s="9">
        <v>8.1000000000000003E-2</v>
      </c>
      <c r="CJ11" s="9">
        <v>0.74399999999999999</v>
      </c>
      <c r="CK11" s="9">
        <v>0.36399999999999999</v>
      </c>
      <c r="CL11" s="9">
        <v>0.38</v>
      </c>
      <c r="CM11" s="9">
        <v>0.95</v>
      </c>
      <c r="CN11" s="9">
        <v>0.17</v>
      </c>
      <c r="CO11" s="9">
        <v>0.77900000000000003</v>
      </c>
      <c r="CP11" s="9">
        <v>0.72199999999999998</v>
      </c>
      <c r="CQ11" s="9">
        <v>0.253</v>
      </c>
      <c r="CR11" s="9">
        <v>0.47</v>
      </c>
      <c r="CS11" s="9">
        <v>28.702999999999999</v>
      </c>
      <c r="CT11" s="9">
        <v>11.545999999999999</v>
      </c>
      <c r="CU11" s="9">
        <v>32</v>
      </c>
      <c r="CV11" s="9">
        <v>0.54300000000000004</v>
      </c>
      <c r="CW11" s="9">
        <v>0.218</v>
      </c>
      <c r="CX11" s="9">
        <v>0.32500000000000001</v>
      </c>
      <c r="CY11" s="9">
        <v>0.161</v>
      </c>
      <c r="CZ11" s="9">
        <v>9.8000000000000004E-2</v>
      </c>
      <c r="DA11" s="9">
        <v>6.3E-2</v>
      </c>
      <c r="DB11" s="9">
        <v>0.17899999999999999</v>
      </c>
      <c r="DC11" s="9">
        <v>6.5000000000000002E-2</v>
      </c>
      <c r="DD11" s="9">
        <v>0.114</v>
      </c>
      <c r="DE11" s="9">
        <v>5.5E-2</v>
      </c>
      <c r="DF11" s="9">
        <v>5.5E-2</v>
      </c>
      <c r="DG11" s="9">
        <v>0</v>
      </c>
      <c r="DH11" s="9">
        <v>0.14699999999999999</v>
      </c>
      <c r="DI11" s="9">
        <v>0</v>
      </c>
      <c r="DJ11" s="9">
        <v>0.14699999999999999</v>
      </c>
      <c r="DK11" s="9">
        <v>4</v>
      </c>
      <c r="DL11" s="9">
        <v>3.4740000000000002</v>
      </c>
      <c r="DM11" s="9">
        <v>24.928999999999998</v>
      </c>
      <c r="DN11" s="9">
        <v>13.677</v>
      </c>
      <c r="DO11" s="9">
        <v>5.9029999999999996</v>
      </c>
      <c r="DP11" s="9">
        <v>7.774</v>
      </c>
      <c r="DQ11" s="9">
        <v>1.5980000000000001</v>
      </c>
      <c r="DR11" s="9">
        <v>0.59899999999999998</v>
      </c>
      <c r="DS11" s="9">
        <v>1</v>
      </c>
      <c r="DT11" s="9">
        <v>2.0219999999999998</v>
      </c>
      <c r="DU11" s="9">
        <v>0.85599999999999998</v>
      </c>
      <c r="DV11" s="9">
        <v>1.1659999999999999</v>
      </c>
      <c r="DW11" s="9">
        <v>4.4029999999999996</v>
      </c>
      <c r="DX11" s="9">
        <v>2.1619999999999999</v>
      </c>
      <c r="DY11" s="9">
        <v>2.2410000000000001</v>
      </c>
      <c r="DZ11" s="9">
        <v>5.6539999999999999</v>
      </c>
      <c r="EA11" s="9">
        <v>2.2869999999999999</v>
      </c>
      <c r="EB11" s="9">
        <v>3.367</v>
      </c>
      <c r="EC11" s="9">
        <v>31.015000000000001</v>
      </c>
      <c r="ED11" s="9">
        <v>31.117999999999999</v>
      </c>
      <c r="EE11" s="9">
        <v>30.21</v>
      </c>
      <c r="EF11" s="9">
        <v>12.987</v>
      </c>
      <c r="EG11" s="9">
        <v>5.2130000000000001</v>
      </c>
      <c r="EH11" s="9">
        <v>7.774</v>
      </c>
      <c r="EI11" s="9">
        <v>1.5980000000000001</v>
      </c>
      <c r="EJ11" s="9">
        <v>0.59899999999999998</v>
      </c>
      <c r="EK11" s="9">
        <v>1</v>
      </c>
      <c r="EL11" s="9">
        <v>2.0219999999999998</v>
      </c>
      <c r="EM11" s="9">
        <v>0.85599999999999998</v>
      </c>
      <c r="EN11" s="9">
        <v>1.1659999999999999</v>
      </c>
      <c r="EO11" s="9">
        <v>3.7130000000000001</v>
      </c>
      <c r="EP11" s="9">
        <v>1.472</v>
      </c>
      <c r="EQ11" s="9">
        <v>2.2410000000000001</v>
      </c>
      <c r="ER11" s="9">
        <v>5.6539999999999999</v>
      </c>
      <c r="ES11" s="9">
        <v>2.2869999999999999</v>
      </c>
      <c r="ET11" s="9">
        <v>3.367</v>
      </c>
      <c r="EU11" s="9">
        <v>36.289000000000001</v>
      </c>
      <c r="EV11" s="9">
        <v>39.218000000000004</v>
      </c>
      <c r="EW11" s="9">
        <v>30.21</v>
      </c>
      <c r="EX11" s="9">
        <v>5.3689999999999998</v>
      </c>
      <c r="EY11" s="9">
        <v>3.319</v>
      </c>
      <c r="EZ11" s="9">
        <v>2.0499999999999998</v>
      </c>
      <c r="FA11" s="9">
        <v>1.256</v>
      </c>
      <c r="FB11" s="9">
        <v>0.441</v>
      </c>
      <c r="FC11" s="9">
        <v>0.81399999999999995</v>
      </c>
      <c r="FD11" s="9">
        <v>1.258</v>
      </c>
      <c r="FE11" s="9">
        <v>0.57999999999999996</v>
      </c>
      <c r="FF11" s="9">
        <v>0.67900000000000005</v>
      </c>
      <c r="FG11" s="9">
        <v>1.4930000000000001</v>
      </c>
      <c r="FH11" s="9">
        <v>1.1599999999999999</v>
      </c>
      <c r="FI11" s="9">
        <v>0.33200000000000002</v>
      </c>
      <c r="FJ11" s="9">
        <v>1.3620000000000001</v>
      </c>
      <c r="FK11" s="9">
        <v>1.137</v>
      </c>
      <c r="FL11" s="9">
        <v>0.22500000000000001</v>
      </c>
      <c r="FM11" s="9">
        <v>21.657</v>
      </c>
      <c r="FN11" s="9">
        <v>35.982999999999997</v>
      </c>
      <c r="FO11" s="9">
        <v>4</v>
      </c>
      <c r="FP11" s="9">
        <v>4.6020000000000003</v>
      </c>
      <c r="FQ11" s="9">
        <v>0.88700000000000001</v>
      </c>
      <c r="FR11" s="9">
        <v>3.7149999999999999</v>
      </c>
      <c r="FS11" s="9">
        <v>0.34300000000000003</v>
      </c>
      <c r="FT11" s="9">
        <v>0.157</v>
      </c>
      <c r="FU11" s="9">
        <v>0.185</v>
      </c>
      <c r="FV11" s="9">
        <v>0.33</v>
      </c>
      <c r="FW11" s="9">
        <v>0.109</v>
      </c>
      <c r="FX11" s="9">
        <v>0.222</v>
      </c>
      <c r="FY11" s="9">
        <v>1.718</v>
      </c>
      <c r="FZ11" s="9">
        <v>0.312</v>
      </c>
      <c r="GA11" s="9">
        <v>1.4059999999999999</v>
      </c>
      <c r="GB11" s="9">
        <v>2.2109999999999999</v>
      </c>
      <c r="GC11" s="9">
        <v>0.309</v>
      </c>
      <c r="GD11" s="9">
        <v>1.9019999999999999</v>
      </c>
      <c r="GE11" s="9">
        <v>35.204999999999998</v>
      </c>
      <c r="GF11" s="9">
        <v>16.373000000000001</v>
      </c>
      <c r="GG11" s="9">
        <v>46.509</v>
      </c>
      <c r="GH11" s="9">
        <v>2.0739999999999998</v>
      </c>
      <c r="GI11" s="9">
        <v>0.157</v>
      </c>
      <c r="GJ11" s="9">
        <v>1.9159999999999999</v>
      </c>
      <c r="GK11" s="9">
        <v>0.157</v>
      </c>
      <c r="GL11" s="9">
        <v>0.157</v>
      </c>
      <c r="GM11" s="9">
        <v>0</v>
      </c>
      <c r="GN11" s="9">
        <v>0.222</v>
      </c>
      <c r="GO11" s="9">
        <v>0</v>
      </c>
      <c r="GP11" s="9">
        <v>0.222</v>
      </c>
      <c r="GQ11" s="9">
        <v>0.86099999999999999</v>
      </c>
      <c r="GR11" s="9">
        <v>0</v>
      </c>
      <c r="GS11" s="9">
        <v>0.86099999999999999</v>
      </c>
      <c r="GT11" s="9">
        <v>0.83399999999999996</v>
      </c>
      <c r="GU11" s="9">
        <v>0</v>
      </c>
      <c r="GV11" s="9">
        <v>0.83399999999999996</v>
      </c>
      <c r="GW11" s="9">
        <v>29.803999999999998</v>
      </c>
      <c r="GX11" s="9">
        <v>0</v>
      </c>
      <c r="GY11" s="9">
        <v>31.884</v>
      </c>
      <c r="GZ11" s="9">
        <v>2.528</v>
      </c>
      <c r="HA11" s="9">
        <v>0.72899999999999998</v>
      </c>
      <c r="HB11" s="9">
        <v>1.7989999999999999</v>
      </c>
      <c r="HC11" s="9">
        <v>0.185</v>
      </c>
      <c r="HD11" s="9">
        <v>0</v>
      </c>
      <c r="HE11" s="9">
        <v>0.185</v>
      </c>
      <c r="HF11" s="9">
        <v>0.109</v>
      </c>
      <c r="HG11" s="9">
        <v>0.109</v>
      </c>
      <c r="HH11" s="9">
        <v>0</v>
      </c>
      <c r="HI11" s="9">
        <v>0.85699999999999998</v>
      </c>
      <c r="HJ11" s="9">
        <v>0.312</v>
      </c>
      <c r="HK11" s="9">
        <v>0.54500000000000004</v>
      </c>
      <c r="HL11" s="9">
        <v>1.377</v>
      </c>
      <c r="HM11" s="9">
        <v>0.309</v>
      </c>
      <c r="HN11" s="9">
        <v>1.0680000000000001</v>
      </c>
      <c r="HO11" s="9">
        <v>52</v>
      </c>
      <c r="HP11" s="9">
        <v>23.748999999999999</v>
      </c>
      <c r="HQ11" s="9">
        <v>75.046000000000006</v>
      </c>
      <c r="HR11" s="9">
        <v>3.016</v>
      </c>
      <c r="HS11" s="9">
        <v>1.008</v>
      </c>
      <c r="HT11" s="9">
        <v>2.008</v>
      </c>
      <c r="HU11" s="9">
        <v>0</v>
      </c>
      <c r="HV11" s="9">
        <v>0</v>
      </c>
      <c r="HW11" s="9">
        <v>0</v>
      </c>
      <c r="HX11" s="9">
        <v>0.433</v>
      </c>
      <c r="HY11" s="9">
        <v>0.16700000000000001</v>
      </c>
      <c r="HZ11" s="9">
        <v>0.26600000000000001</v>
      </c>
      <c r="IA11" s="9">
        <v>0.503</v>
      </c>
      <c r="IB11" s="9">
        <v>0</v>
      </c>
      <c r="IC11" s="9">
        <v>0.503</v>
      </c>
      <c r="ID11" s="9">
        <v>2.081</v>
      </c>
      <c r="IE11" s="9">
        <v>0.84</v>
      </c>
      <c r="IF11" s="9">
        <v>1.24</v>
      </c>
      <c r="IG11" s="9">
        <v>54.585999999999999</v>
      </c>
      <c r="IH11" s="9">
        <v>91.361999999999995</v>
      </c>
      <c r="II11" s="9">
        <v>52</v>
      </c>
      <c r="IJ11" s="9">
        <v>2.3079999999999998</v>
      </c>
      <c r="IK11" s="9">
        <v>0.52200000000000002</v>
      </c>
      <c r="IL11" s="9">
        <v>1.7869999999999999</v>
      </c>
      <c r="IM11" s="9">
        <v>0</v>
      </c>
      <c r="IN11" s="9">
        <v>0</v>
      </c>
      <c r="IO11" s="9">
        <v>0</v>
      </c>
      <c r="IP11" s="9">
        <v>0.433</v>
      </c>
      <c r="IQ11" s="9">
        <v>0.16700000000000001</v>
      </c>
    </row>
    <row r="12" spans="1:251">
      <c r="A12" s="10">
        <v>42401</v>
      </c>
      <c r="B12" s="9">
        <v>0</v>
      </c>
      <c r="C12" s="9">
        <v>7.0000000000000007E-2</v>
      </c>
      <c r="D12" s="9">
        <v>0.504</v>
      </c>
      <c r="E12" s="9">
        <v>0.161</v>
      </c>
      <c r="F12" s="9">
        <v>0.34300000000000003</v>
      </c>
      <c r="G12" s="9">
        <v>52</v>
      </c>
      <c r="H12" s="9">
        <v>52</v>
      </c>
      <c r="I12" s="9">
        <v>104</v>
      </c>
      <c r="J12" s="9">
        <v>2.93</v>
      </c>
      <c r="K12" s="9">
        <v>0.85799999999999998</v>
      </c>
      <c r="L12" s="9">
        <v>2.0710000000000002</v>
      </c>
      <c r="M12" s="9">
        <v>0.29199999999999998</v>
      </c>
      <c r="N12" s="9">
        <v>0</v>
      </c>
      <c r="O12" s="9">
        <v>0.29199999999999998</v>
      </c>
      <c r="P12" s="9">
        <v>0.47399999999999998</v>
      </c>
      <c r="Q12" s="9">
        <v>0.16300000000000001</v>
      </c>
      <c r="R12" s="9">
        <v>0.31</v>
      </c>
      <c r="S12" s="9">
        <v>1.2110000000000001</v>
      </c>
      <c r="T12" s="9">
        <v>0.36399999999999999</v>
      </c>
      <c r="U12" s="9">
        <v>0.84699999999999998</v>
      </c>
      <c r="V12" s="9">
        <v>0.95399999999999996</v>
      </c>
      <c r="W12" s="9">
        <v>0.33100000000000002</v>
      </c>
      <c r="X12" s="9">
        <v>0.623</v>
      </c>
      <c r="Y12" s="9">
        <v>30</v>
      </c>
      <c r="Z12" s="9">
        <v>37.402999999999999</v>
      </c>
      <c r="AA12" s="9">
        <v>29.120999999999999</v>
      </c>
      <c r="AB12" s="9">
        <v>1.131</v>
      </c>
      <c r="AC12" s="9">
        <v>0.49099999999999999</v>
      </c>
      <c r="AD12" s="9">
        <v>0.64</v>
      </c>
      <c r="AE12" s="9">
        <v>0.44</v>
      </c>
      <c r="AF12" s="9">
        <v>0.29799999999999999</v>
      </c>
      <c r="AG12" s="9">
        <v>0.14199999999999999</v>
      </c>
      <c r="AH12" s="9">
        <v>0.23599999999999999</v>
      </c>
      <c r="AI12" s="9">
        <v>0</v>
      </c>
      <c r="AJ12" s="9">
        <v>0.23599999999999999</v>
      </c>
      <c r="AK12" s="9">
        <v>0.14299999999999999</v>
      </c>
      <c r="AL12" s="9">
        <v>0.14299999999999999</v>
      </c>
      <c r="AM12" s="9">
        <v>0</v>
      </c>
      <c r="AN12" s="9">
        <v>0.312</v>
      </c>
      <c r="AO12" s="9">
        <v>0.05</v>
      </c>
      <c r="AP12" s="9">
        <v>0.26200000000000001</v>
      </c>
      <c r="AQ12" s="9">
        <v>10.643000000000001</v>
      </c>
      <c r="AR12" s="9">
        <v>2.9809999999999999</v>
      </c>
      <c r="AS12" s="9">
        <v>16.244</v>
      </c>
      <c r="AT12" s="9">
        <v>0.442</v>
      </c>
      <c r="AU12" s="9">
        <v>0.19700000000000001</v>
      </c>
      <c r="AV12" s="9">
        <v>0.245</v>
      </c>
      <c r="AW12" s="9">
        <v>0.25800000000000001</v>
      </c>
      <c r="AX12" s="9">
        <v>7.8E-2</v>
      </c>
      <c r="AY12" s="9">
        <v>0.17899999999999999</v>
      </c>
      <c r="AZ12" s="9">
        <v>0</v>
      </c>
      <c r="BA12" s="9">
        <v>0</v>
      </c>
      <c r="BB12" s="9">
        <v>0</v>
      </c>
      <c r="BC12" s="9">
        <v>0.185</v>
      </c>
      <c r="BD12" s="9">
        <v>0.11899999999999999</v>
      </c>
      <c r="BE12" s="9">
        <v>6.6000000000000003E-2</v>
      </c>
      <c r="BF12" s="9">
        <v>0</v>
      </c>
      <c r="BG12" s="9">
        <v>0</v>
      </c>
      <c r="BH12" s="9">
        <v>0</v>
      </c>
      <c r="BI12" s="9">
        <v>7.3579999999999997</v>
      </c>
      <c r="BJ12" s="9">
        <v>10.635</v>
      </c>
      <c r="BK12" s="9">
        <v>11.164999999999999</v>
      </c>
      <c r="BL12" s="9">
        <v>1.1080000000000001</v>
      </c>
      <c r="BM12" s="9">
        <v>0.4</v>
      </c>
      <c r="BN12" s="9">
        <v>0.70699999999999996</v>
      </c>
      <c r="BO12" s="9">
        <v>0.17499999999999999</v>
      </c>
      <c r="BP12" s="9">
        <v>0.17499999999999999</v>
      </c>
      <c r="BQ12" s="9">
        <v>0</v>
      </c>
      <c r="BR12" s="9">
        <v>0</v>
      </c>
      <c r="BS12" s="9">
        <v>0</v>
      </c>
      <c r="BT12" s="9">
        <v>0</v>
      </c>
      <c r="BU12" s="9">
        <v>0.40699999999999997</v>
      </c>
      <c r="BV12" s="9">
        <v>0.14699999999999999</v>
      </c>
      <c r="BW12" s="9">
        <v>0.26</v>
      </c>
      <c r="BX12" s="9">
        <v>0.52600000000000002</v>
      </c>
      <c r="BY12" s="9">
        <v>7.8E-2</v>
      </c>
      <c r="BZ12" s="9">
        <v>0.44700000000000001</v>
      </c>
      <c r="CA12" s="9">
        <v>41.557000000000002</v>
      </c>
      <c r="CB12" s="9">
        <v>17.63</v>
      </c>
      <c r="CC12" s="9">
        <v>52.7</v>
      </c>
      <c r="CD12" s="9">
        <v>2.5790000000000002</v>
      </c>
      <c r="CE12" s="9">
        <v>1.105</v>
      </c>
      <c r="CF12" s="9">
        <v>1.474</v>
      </c>
      <c r="CG12" s="9">
        <v>0.46100000000000002</v>
      </c>
      <c r="CH12" s="9">
        <v>0.20200000000000001</v>
      </c>
      <c r="CI12" s="9">
        <v>0.25900000000000001</v>
      </c>
      <c r="CJ12" s="9">
        <v>0.28899999999999998</v>
      </c>
      <c r="CK12" s="9">
        <v>0.08</v>
      </c>
      <c r="CL12" s="9">
        <v>0.20899999999999999</v>
      </c>
      <c r="CM12" s="9">
        <v>0.84599999999999997</v>
      </c>
      <c r="CN12" s="9">
        <v>0.35899999999999999</v>
      </c>
      <c r="CO12" s="9">
        <v>0.48699999999999999</v>
      </c>
      <c r="CP12" s="9">
        <v>0.98299999999999998</v>
      </c>
      <c r="CQ12" s="9">
        <v>0.46400000000000002</v>
      </c>
      <c r="CR12" s="9">
        <v>0.52</v>
      </c>
      <c r="CS12" s="9">
        <v>30</v>
      </c>
      <c r="CT12" s="9">
        <v>33.262999999999998</v>
      </c>
      <c r="CU12" s="9">
        <v>29.242999999999999</v>
      </c>
      <c r="CV12" s="9">
        <v>1.39</v>
      </c>
      <c r="CW12" s="9">
        <v>0.20200000000000001</v>
      </c>
      <c r="CX12" s="9">
        <v>1.1879999999999999</v>
      </c>
      <c r="CY12" s="9">
        <v>0.35299999999999998</v>
      </c>
      <c r="CZ12" s="9">
        <v>0</v>
      </c>
      <c r="DA12" s="9">
        <v>0.35299999999999998</v>
      </c>
      <c r="DB12" s="9">
        <v>0.42099999999999999</v>
      </c>
      <c r="DC12" s="9">
        <v>8.3000000000000004E-2</v>
      </c>
      <c r="DD12" s="9">
        <v>0.33800000000000002</v>
      </c>
      <c r="DE12" s="9">
        <v>0.35499999999999998</v>
      </c>
      <c r="DF12" s="9">
        <v>0.11899999999999999</v>
      </c>
      <c r="DG12" s="9">
        <v>0.23599999999999999</v>
      </c>
      <c r="DH12" s="9">
        <v>0.26100000000000001</v>
      </c>
      <c r="DI12" s="9">
        <v>0</v>
      </c>
      <c r="DJ12" s="9">
        <v>0.26100000000000001</v>
      </c>
      <c r="DK12" s="9">
        <v>11.699</v>
      </c>
      <c r="DL12" s="9">
        <v>13.289</v>
      </c>
      <c r="DM12" s="9">
        <v>11.128</v>
      </c>
      <c r="DN12" s="9">
        <v>13.625</v>
      </c>
      <c r="DO12" s="9">
        <v>4.7510000000000003</v>
      </c>
      <c r="DP12" s="9">
        <v>8.8740000000000006</v>
      </c>
      <c r="DQ12" s="9">
        <v>1.208</v>
      </c>
      <c r="DR12" s="9">
        <v>0.40200000000000002</v>
      </c>
      <c r="DS12" s="9">
        <v>0.80600000000000005</v>
      </c>
      <c r="DT12" s="9">
        <v>1.9079999999999999</v>
      </c>
      <c r="DU12" s="9">
        <v>1.5029999999999999</v>
      </c>
      <c r="DV12" s="9">
        <v>0.40500000000000003</v>
      </c>
      <c r="DW12" s="9">
        <v>4.6790000000000003</v>
      </c>
      <c r="DX12" s="9">
        <v>1.7909999999999999</v>
      </c>
      <c r="DY12" s="9">
        <v>2.8879999999999999</v>
      </c>
      <c r="DZ12" s="9">
        <v>5.83</v>
      </c>
      <c r="EA12" s="9">
        <v>1.0549999999999999</v>
      </c>
      <c r="EB12" s="9">
        <v>4.7750000000000004</v>
      </c>
      <c r="EC12" s="9">
        <v>32</v>
      </c>
      <c r="ED12" s="9">
        <v>26</v>
      </c>
      <c r="EE12" s="9">
        <v>52</v>
      </c>
      <c r="EF12" s="9">
        <v>13.473000000000001</v>
      </c>
      <c r="EG12" s="9">
        <v>4.5979999999999999</v>
      </c>
      <c r="EH12" s="9">
        <v>8.8740000000000006</v>
      </c>
      <c r="EI12" s="9">
        <v>1.208</v>
      </c>
      <c r="EJ12" s="9">
        <v>0.40200000000000002</v>
      </c>
      <c r="EK12" s="9">
        <v>0.80600000000000005</v>
      </c>
      <c r="EL12" s="9">
        <v>1.9079999999999999</v>
      </c>
      <c r="EM12" s="9">
        <v>1.5029999999999999</v>
      </c>
      <c r="EN12" s="9">
        <v>0.40500000000000003</v>
      </c>
      <c r="EO12" s="9">
        <v>4.5259999999999998</v>
      </c>
      <c r="EP12" s="9">
        <v>1.6379999999999999</v>
      </c>
      <c r="EQ12" s="9">
        <v>2.8879999999999999</v>
      </c>
      <c r="ER12" s="9">
        <v>5.83</v>
      </c>
      <c r="ES12" s="9">
        <v>1.0549999999999999</v>
      </c>
      <c r="ET12" s="9">
        <v>4.7750000000000004</v>
      </c>
      <c r="EU12" s="9">
        <v>32</v>
      </c>
      <c r="EV12" s="9">
        <v>26</v>
      </c>
      <c r="EW12" s="9">
        <v>52</v>
      </c>
      <c r="EX12" s="9">
        <v>4.8520000000000003</v>
      </c>
      <c r="EY12" s="9">
        <v>1.881</v>
      </c>
      <c r="EZ12" s="9">
        <v>2.972</v>
      </c>
      <c r="FA12" s="9">
        <v>0.17799999999999999</v>
      </c>
      <c r="FB12" s="9">
        <v>0.17799999999999999</v>
      </c>
      <c r="FC12" s="9">
        <v>0</v>
      </c>
      <c r="FD12" s="9">
        <v>1.0660000000000001</v>
      </c>
      <c r="FE12" s="9">
        <v>0.85099999999999998</v>
      </c>
      <c r="FF12" s="9">
        <v>0.215</v>
      </c>
      <c r="FG12" s="9">
        <v>1.0740000000000001</v>
      </c>
      <c r="FH12" s="9">
        <v>0.52400000000000002</v>
      </c>
      <c r="FI12" s="9">
        <v>0.55000000000000004</v>
      </c>
      <c r="FJ12" s="9">
        <v>2.5339999999999998</v>
      </c>
      <c r="FK12" s="9">
        <v>0.32800000000000001</v>
      </c>
      <c r="FL12" s="9">
        <v>2.2069999999999999</v>
      </c>
      <c r="FM12" s="9">
        <v>48.066000000000003</v>
      </c>
      <c r="FN12" s="9">
        <v>13.959</v>
      </c>
      <c r="FO12" s="9">
        <v>60.179000000000002</v>
      </c>
      <c r="FP12" s="9">
        <v>4.6660000000000004</v>
      </c>
      <c r="FQ12" s="9">
        <v>1.508</v>
      </c>
      <c r="FR12" s="9">
        <v>3.1579999999999999</v>
      </c>
      <c r="FS12" s="9">
        <v>0.69799999999999995</v>
      </c>
      <c r="FT12" s="9">
        <v>0.224</v>
      </c>
      <c r="FU12" s="9">
        <v>0.47399999999999998</v>
      </c>
      <c r="FV12" s="9">
        <v>0.41399999999999998</v>
      </c>
      <c r="FW12" s="9">
        <v>0.41399999999999998</v>
      </c>
      <c r="FX12" s="9">
        <v>0</v>
      </c>
      <c r="FY12" s="9">
        <v>2.1019999999999999</v>
      </c>
      <c r="FZ12" s="9">
        <v>0.66</v>
      </c>
      <c r="GA12" s="9">
        <v>1.4419999999999999</v>
      </c>
      <c r="GB12" s="9">
        <v>1.4530000000000001</v>
      </c>
      <c r="GC12" s="9">
        <v>0.21</v>
      </c>
      <c r="GD12" s="9">
        <v>1.242</v>
      </c>
      <c r="GE12" s="9">
        <v>26</v>
      </c>
      <c r="GF12" s="9">
        <v>26</v>
      </c>
      <c r="GG12" s="9">
        <v>32.049999999999997</v>
      </c>
      <c r="GH12" s="9">
        <v>2.3809999999999998</v>
      </c>
      <c r="GI12" s="9">
        <v>0.876</v>
      </c>
      <c r="GJ12" s="9">
        <v>1.5049999999999999</v>
      </c>
      <c r="GK12" s="9">
        <v>0.224</v>
      </c>
      <c r="GL12" s="9">
        <v>0.224</v>
      </c>
      <c r="GM12" s="9">
        <v>0</v>
      </c>
      <c r="GN12" s="9">
        <v>0.20300000000000001</v>
      </c>
      <c r="GO12" s="9">
        <v>0.20300000000000001</v>
      </c>
      <c r="GP12" s="9">
        <v>0</v>
      </c>
      <c r="GQ12" s="9">
        <v>1.2170000000000001</v>
      </c>
      <c r="GR12" s="9">
        <v>0.45</v>
      </c>
      <c r="GS12" s="9">
        <v>0.76700000000000002</v>
      </c>
      <c r="GT12" s="9">
        <v>0.73799999999999999</v>
      </c>
      <c r="GU12" s="9">
        <v>0</v>
      </c>
      <c r="GV12" s="9">
        <v>0.73799999999999999</v>
      </c>
      <c r="GW12" s="9">
        <v>26</v>
      </c>
      <c r="GX12" s="9">
        <v>17.504000000000001</v>
      </c>
      <c r="GY12" s="9">
        <v>38.148000000000003</v>
      </c>
      <c r="GZ12" s="9">
        <v>2.2850000000000001</v>
      </c>
      <c r="HA12" s="9">
        <v>0.63200000000000001</v>
      </c>
      <c r="HB12" s="9">
        <v>1.653</v>
      </c>
      <c r="HC12" s="9">
        <v>0.47399999999999998</v>
      </c>
      <c r="HD12" s="9">
        <v>0</v>
      </c>
      <c r="HE12" s="9">
        <v>0.47399999999999998</v>
      </c>
      <c r="HF12" s="9">
        <v>0.21099999999999999</v>
      </c>
      <c r="HG12" s="9">
        <v>0.21099999999999999</v>
      </c>
      <c r="HH12" s="9">
        <v>0</v>
      </c>
      <c r="HI12" s="9">
        <v>0.88500000000000001</v>
      </c>
      <c r="HJ12" s="9">
        <v>0.21</v>
      </c>
      <c r="HK12" s="9">
        <v>0.67500000000000004</v>
      </c>
      <c r="HL12" s="9">
        <v>0.71499999999999997</v>
      </c>
      <c r="HM12" s="9">
        <v>0.21</v>
      </c>
      <c r="HN12" s="9">
        <v>0.505</v>
      </c>
      <c r="HO12" s="9">
        <v>29.673999999999999</v>
      </c>
      <c r="HP12" s="9">
        <v>25.975999999999999</v>
      </c>
      <c r="HQ12" s="9">
        <v>32.179000000000002</v>
      </c>
      <c r="HR12" s="9">
        <v>3.9540000000000002</v>
      </c>
      <c r="HS12" s="9">
        <v>1.21</v>
      </c>
      <c r="HT12" s="9">
        <v>2.7440000000000002</v>
      </c>
      <c r="HU12" s="9">
        <v>0.33200000000000002</v>
      </c>
      <c r="HV12" s="9">
        <v>0</v>
      </c>
      <c r="HW12" s="9">
        <v>0.33200000000000002</v>
      </c>
      <c r="HX12" s="9">
        <v>0.42799999999999999</v>
      </c>
      <c r="HY12" s="9">
        <v>0.23799999999999999</v>
      </c>
      <c r="HZ12" s="9">
        <v>0.19</v>
      </c>
      <c r="IA12" s="9">
        <v>1.351</v>
      </c>
      <c r="IB12" s="9">
        <v>0.45400000000000001</v>
      </c>
      <c r="IC12" s="9">
        <v>0.89700000000000002</v>
      </c>
      <c r="ID12" s="9">
        <v>1.843</v>
      </c>
      <c r="IE12" s="9">
        <v>0.51700000000000002</v>
      </c>
      <c r="IF12" s="9">
        <v>1.3260000000000001</v>
      </c>
      <c r="IG12" s="9">
        <v>44.926000000000002</v>
      </c>
      <c r="IH12" s="9">
        <v>48.45</v>
      </c>
      <c r="II12" s="9">
        <v>40.182000000000002</v>
      </c>
      <c r="IJ12" s="9">
        <v>2.0680000000000001</v>
      </c>
      <c r="IK12" s="9">
        <v>0.54700000000000004</v>
      </c>
      <c r="IL12" s="9">
        <v>1.5209999999999999</v>
      </c>
      <c r="IM12" s="9">
        <v>0.33200000000000002</v>
      </c>
      <c r="IN12" s="9">
        <v>0</v>
      </c>
      <c r="IO12" s="9">
        <v>0.33200000000000002</v>
      </c>
      <c r="IP12" s="9">
        <v>0</v>
      </c>
      <c r="IQ12" s="9">
        <v>0</v>
      </c>
    </row>
    <row r="13" spans="1:251">
      <c r="A13" s="10">
        <v>42767</v>
      </c>
      <c r="B13" s="9">
        <v>0.28199999999999997</v>
      </c>
      <c r="C13" s="9">
        <v>0.45</v>
      </c>
      <c r="D13" s="9">
        <v>0.34200000000000003</v>
      </c>
      <c r="E13" s="9">
        <v>0.23300000000000001</v>
      </c>
      <c r="F13" s="9">
        <v>0.109</v>
      </c>
      <c r="G13" s="9">
        <v>30.425000000000001</v>
      </c>
      <c r="H13" s="9">
        <v>47.890999999999998</v>
      </c>
      <c r="I13" s="9">
        <v>16.541</v>
      </c>
      <c r="J13" s="9">
        <v>1.7789999999999999</v>
      </c>
      <c r="K13" s="9">
        <v>0.79900000000000004</v>
      </c>
      <c r="L13" s="9">
        <v>0.98099999999999998</v>
      </c>
      <c r="M13" s="9">
        <v>0.16400000000000001</v>
      </c>
      <c r="N13" s="9">
        <v>0.113</v>
      </c>
      <c r="O13" s="9">
        <v>5.1999999999999998E-2</v>
      </c>
      <c r="P13" s="9">
        <v>0.33500000000000002</v>
      </c>
      <c r="Q13" s="9">
        <v>0.16200000000000001</v>
      </c>
      <c r="R13" s="9">
        <v>0.17299999999999999</v>
      </c>
      <c r="S13" s="9">
        <v>0.752</v>
      </c>
      <c r="T13" s="9">
        <v>0.20699999999999999</v>
      </c>
      <c r="U13" s="9">
        <v>0.54500000000000004</v>
      </c>
      <c r="V13" s="9">
        <v>0.52800000000000002</v>
      </c>
      <c r="W13" s="9">
        <v>0.317</v>
      </c>
      <c r="X13" s="9">
        <v>0.21099999999999999</v>
      </c>
      <c r="Y13" s="9">
        <v>26.492999999999999</v>
      </c>
      <c r="Z13" s="9">
        <v>15.635</v>
      </c>
      <c r="AA13" s="9">
        <v>27.84</v>
      </c>
      <c r="AB13" s="9">
        <v>1.544</v>
      </c>
      <c r="AC13" s="9">
        <v>0.73099999999999998</v>
      </c>
      <c r="AD13" s="9">
        <v>0.81399999999999995</v>
      </c>
      <c r="AE13" s="9">
        <v>0.29299999999999998</v>
      </c>
      <c r="AF13" s="9">
        <v>7.6999999999999999E-2</v>
      </c>
      <c r="AG13" s="9">
        <v>0.216</v>
      </c>
      <c r="AH13" s="9">
        <v>0.19400000000000001</v>
      </c>
      <c r="AI13" s="9">
        <v>9.9000000000000005E-2</v>
      </c>
      <c r="AJ13" s="9">
        <v>9.5000000000000001E-2</v>
      </c>
      <c r="AK13" s="9">
        <v>0.50900000000000001</v>
      </c>
      <c r="AL13" s="9">
        <v>0.38100000000000001</v>
      </c>
      <c r="AM13" s="9">
        <v>0.128</v>
      </c>
      <c r="AN13" s="9">
        <v>0.54800000000000004</v>
      </c>
      <c r="AO13" s="9">
        <v>0.17299999999999999</v>
      </c>
      <c r="AP13" s="9">
        <v>0.375</v>
      </c>
      <c r="AQ13" s="9">
        <v>32.988</v>
      </c>
      <c r="AR13" s="9">
        <v>33.923999999999999</v>
      </c>
      <c r="AS13" s="9">
        <v>37.912999999999997</v>
      </c>
      <c r="AT13" s="9">
        <v>0.11</v>
      </c>
      <c r="AU13" s="9">
        <v>0</v>
      </c>
      <c r="AV13" s="9">
        <v>0.11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0.11</v>
      </c>
      <c r="BD13" s="9">
        <v>0</v>
      </c>
      <c r="BE13" s="9">
        <v>0.11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1.484</v>
      </c>
      <c r="BM13" s="9">
        <v>0.42</v>
      </c>
      <c r="BN13" s="9">
        <v>1.0640000000000001</v>
      </c>
      <c r="BO13" s="9">
        <v>0.38600000000000001</v>
      </c>
      <c r="BP13" s="9">
        <v>0.113</v>
      </c>
      <c r="BQ13" s="9">
        <v>0.27400000000000002</v>
      </c>
      <c r="BR13" s="9">
        <v>0.27200000000000002</v>
      </c>
      <c r="BS13" s="9">
        <v>9.9000000000000005E-2</v>
      </c>
      <c r="BT13" s="9">
        <v>0.17299999999999999</v>
      </c>
      <c r="BU13" s="9">
        <v>0.55300000000000005</v>
      </c>
      <c r="BV13" s="9">
        <v>0.20799999999999999</v>
      </c>
      <c r="BW13" s="9">
        <v>0.34499999999999997</v>
      </c>
      <c r="BX13" s="9">
        <v>0.27300000000000002</v>
      </c>
      <c r="BY13" s="9">
        <v>0</v>
      </c>
      <c r="BZ13" s="9">
        <v>0.27300000000000002</v>
      </c>
      <c r="CA13" s="9">
        <v>14.491</v>
      </c>
      <c r="CB13" s="9">
        <v>21.385000000000002</v>
      </c>
      <c r="CC13" s="9">
        <v>14.637</v>
      </c>
      <c r="CD13" s="9">
        <v>2.4860000000000002</v>
      </c>
      <c r="CE13" s="9">
        <v>0.97699999999999998</v>
      </c>
      <c r="CF13" s="9">
        <v>1.5089999999999999</v>
      </c>
      <c r="CG13" s="9">
        <v>0.26100000000000001</v>
      </c>
      <c r="CH13" s="9">
        <v>7.6999999999999999E-2</v>
      </c>
      <c r="CI13" s="9">
        <v>0.184</v>
      </c>
      <c r="CJ13" s="9">
        <v>0.32500000000000001</v>
      </c>
      <c r="CK13" s="9">
        <v>0.10299999999999999</v>
      </c>
      <c r="CL13" s="9">
        <v>0.223</v>
      </c>
      <c r="CM13" s="9">
        <v>1.359</v>
      </c>
      <c r="CN13" s="9">
        <v>0.47099999999999997</v>
      </c>
      <c r="CO13" s="9">
        <v>0.88800000000000001</v>
      </c>
      <c r="CP13" s="9">
        <v>0.54100000000000004</v>
      </c>
      <c r="CQ13" s="9">
        <v>0.32700000000000001</v>
      </c>
      <c r="CR13" s="9">
        <v>0.214</v>
      </c>
      <c r="CS13" s="9">
        <v>26.120999999999999</v>
      </c>
      <c r="CT13" s="9">
        <v>31.488</v>
      </c>
      <c r="CU13" s="9">
        <v>24.78</v>
      </c>
      <c r="CV13" s="9">
        <v>0.85399999999999998</v>
      </c>
      <c r="CW13" s="9">
        <v>0.64700000000000002</v>
      </c>
      <c r="CX13" s="9">
        <v>0.20799999999999999</v>
      </c>
      <c r="CY13" s="9">
        <v>0</v>
      </c>
      <c r="CZ13" s="9">
        <v>0</v>
      </c>
      <c r="DA13" s="9">
        <v>0</v>
      </c>
      <c r="DB13" s="9">
        <v>0.06</v>
      </c>
      <c r="DC13" s="9">
        <v>0.06</v>
      </c>
      <c r="DD13" s="9">
        <v>0</v>
      </c>
      <c r="DE13" s="9">
        <v>0.191</v>
      </c>
      <c r="DF13" s="9">
        <v>0.191</v>
      </c>
      <c r="DG13" s="9">
        <v>0</v>
      </c>
      <c r="DH13" s="9">
        <v>0.60399999999999998</v>
      </c>
      <c r="DI13" s="9">
        <v>0.39600000000000002</v>
      </c>
      <c r="DJ13" s="9">
        <v>0.20799999999999999</v>
      </c>
      <c r="DK13" s="9">
        <v>52</v>
      </c>
      <c r="DL13" s="9">
        <v>52</v>
      </c>
      <c r="DM13" s="9">
        <v>104</v>
      </c>
      <c r="DN13" s="9">
        <v>13.612</v>
      </c>
      <c r="DO13" s="9">
        <v>5.74</v>
      </c>
      <c r="DP13" s="9">
        <v>7.8719999999999999</v>
      </c>
      <c r="DQ13" s="9">
        <v>1.661</v>
      </c>
      <c r="DR13" s="9">
        <v>0.61599999999999999</v>
      </c>
      <c r="DS13" s="9">
        <v>1.046</v>
      </c>
      <c r="DT13" s="9">
        <v>3.883</v>
      </c>
      <c r="DU13" s="9">
        <v>1.7190000000000001</v>
      </c>
      <c r="DV13" s="9">
        <v>2.1640000000000001</v>
      </c>
      <c r="DW13" s="9">
        <v>3.919</v>
      </c>
      <c r="DX13" s="9">
        <v>1.1870000000000001</v>
      </c>
      <c r="DY13" s="9">
        <v>2.7320000000000002</v>
      </c>
      <c r="DZ13" s="9">
        <v>4.149</v>
      </c>
      <c r="EA13" s="9">
        <v>2.218</v>
      </c>
      <c r="EB13" s="9">
        <v>1.931</v>
      </c>
      <c r="EC13" s="9">
        <v>21.501999999999999</v>
      </c>
      <c r="ED13" s="9">
        <v>22.510999999999999</v>
      </c>
      <c r="EE13" s="9">
        <v>19.846</v>
      </c>
      <c r="EF13" s="9">
        <v>13.031000000000001</v>
      </c>
      <c r="EG13" s="9">
        <v>5.3570000000000002</v>
      </c>
      <c r="EH13" s="9">
        <v>7.6740000000000004</v>
      </c>
      <c r="EI13" s="9">
        <v>1.661</v>
      </c>
      <c r="EJ13" s="9">
        <v>0.61599999999999999</v>
      </c>
      <c r="EK13" s="9">
        <v>1.046</v>
      </c>
      <c r="EL13" s="9">
        <v>3.883</v>
      </c>
      <c r="EM13" s="9">
        <v>1.7190000000000001</v>
      </c>
      <c r="EN13" s="9">
        <v>2.1640000000000001</v>
      </c>
      <c r="EO13" s="9">
        <v>3.7029999999999998</v>
      </c>
      <c r="EP13" s="9">
        <v>0.97099999999999997</v>
      </c>
      <c r="EQ13" s="9">
        <v>2.7320000000000002</v>
      </c>
      <c r="ER13" s="9">
        <v>3.7839999999999998</v>
      </c>
      <c r="ES13" s="9">
        <v>2.0510000000000002</v>
      </c>
      <c r="ET13" s="9">
        <v>1.7330000000000001</v>
      </c>
      <c r="EU13" s="9">
        <v>17.329000000000001</v>
      </c>
      <c r="EV13" s="9">
        <v>18.625</v>
      </c>
      <c r="EW13" s="9">
        <v>18.170999999999999</v>
      </c>
      <c r="EX13" s="9">
        <v>6.0119999999999996</v>
      </c>
      <c r="EY13" s="9">
        <v>2.6240000000000001</v>
      </c>
      <c r="EZ13" s="9">
        <v>3.3879999999999999</v>
      </c>
      <c r="FA13" s="9">
        <v>0.82499999999999996</v>
      </c>
      <c r="FB13" s="9">
        <v>0.26200000000000001</v>
      </c>
      <c r="FC13" s="9">
        <v>0.56299999999999994</v>
      </c>
      <c r="FD13" s="9">
        <v>3.6509999999999998</v>
      </c>
      <c r="FE13" s="9">
        <v>1.7190000000000001</v>
      </c>
      <c r="FF13" s="9">
        <v>1.9319999999999999</v>
      </c>
      <c r="FG13" s="9">
        <v>1.089</v>
      </c>
      <c r="FH13" s="9">
        <v>0.38100000000000001</v>
      </c>
      <c r="FI13" s="9">
        <v>0.70699999999999996</v>
      </c>
      <c r="FJ13" s="9">
        <v>0.44700000000000001</v>
      </c>
      <c r="FK13" s="9">
        <v>0.26200000000000001</v>
      </c>
      <c r="FL13" s="9">
        <v>0.185</v>
      </c>
      <c r="FM13" s="9">
        <v>8</v>
      </c>
      <c r="FN13" s="9">
        <v>8</v>
      </c>
      <c r="FO13" s="9">
        <v>8</v>
      </c>
      <c r="FP13" s="9">
        <v>5.42</v>
      </c>
      <c r="FQ13" s="9">
        <v>2.129</v>
      </c>
      <c r="FR13" s="9">
        <v>3.2909999999999999</v>
      </c>
      <c r="FS13" s="9">
        <v>0.83599999999999997</v>
      </c>
      <c r="FT13" s="9">
        <v>0.35399999999999998</v>
      </c>
      <c r="FU13" s="9">
        <v>0.48299999999999998</v>
      </c>
      <c r="FV13" s="9">
        <v>0.23200000000000001</v>
      </c>
      <c r="FW13" s="9">
        <v>0</v>
      </c>
      <c r="FX13" s="9">
        <v>0.23200000000000001</v>
      </c>
      <c r="FY13" s="9">
        <v>1.8979999999999999</v>
      </c>
      <c r="FZ13" s="9">
        <v>0.25900000000000001</v>
      </c>
      <c r="GA13" s="9">
        <v>1.639</v>
      </c>
      <c r="GB13" s="9">
        <v>2.4540000000000002</v>
      </c>
      <c r="GC13" s="9">
        <v>1.516</v>
      </c>
      <c r="GD13" s="9">
        <v>0.93700000000000006</v>
      </c>
      <c r="GE13" s="9">
        <v>51</v>
      </c>
      <c r="GF13" s="9">
        <v>52</v>
      </c>
      <c r="GG13" s="9">
        <v>35.04</v>
      </c>
      <c r="GH13" s="9">
        <v>3.891</v>
      </c>
      <c r="GI13" s="9">
        <v>1.776</v>
      </c>
      <c r="GJ13" s="9">
        <v>2.1150000000000002</v>
      </c>
      <c r="GK13" s="9">
        <v>0.48299999999999998</v>
      </c>
      <c r="GL13" s="9">
        <v>0</v>
      </c>
      <c r="GM13" s="9">
        <v>0.48299999999999998</v>
      </c>
      <c r="GN13" s="9">
        <v>0.23200000000000001</v>
      </c>
      <c r="GO13" s="9">
        <v>0</v>
      </c>
      <c r="GP13" s="9">
        <v>0.23200000000000001</v>
      </c>
      <c r="GQ13" s="9">
        <v>0.94399999999999995</v>
      </c>
      <c r="GR13" s="9">
        <v>0.25900000000000001</v>
      </c>
      <c r="GS13" s="9">
        <v>0.68400000000000005</v>
      </c>
      <c r="GT13" s="9">
        <v>2.2330000000000001</v>
      </c>
      <c r="GU13" s="9">
        <v>1.516</v>
      </c>
      <c r="GV13" s="9">
        <v>0.71599999999999997</v>
      </c>
      <c r="GW13" s="9">
        <v>52</v>
      </c>
      <c r="GX13" s="9">
        <v>80.233999999999995</v>
      </c>
      <c r="GY13" s="9">
        <v>26.689</v>
      </c>
      <c r="GZ13" s="9">
        <v>1.5289999999999999</v>
      </c>
      <c r="HA13" s="9">
        <v>0.35399999999999998</v>
      </c>
      <c r="HB13" s="9">
        <v>1.1759999999999999</v>
      </c>
      <c r="HC13" s="9">
        <v>0.35399999999999998</v>
      </c>
      <c r="HD13" s="9">
        <v>0.35399999999999998</v>
      </c>
      <c r="HE13" s="9">
        <v>0</v>
      </c>
      <c r="HF13" s="9">
        <v>0</v>
      </c>
      <c r="HG13" s="9">
        <v>0</v>
      </c>
      <c r="HH13" s="9">
        <v>0</v>
      </c>
      <c r="HI13" s="9">
        <v>0.95499999999999996</v>
      </c>
      <c r="HJ13" s="9">
        <v>0</v>
      </c>
      <c r="HK13" s="9">
        <v>0.95499999999999996</v>
      </c>
      <c r="HL13" s="9">
        <v>0.221</v>
      </c>
      <c r="HM13" s="9">
        <v>0</v>
      </c>
      <c r="HN13" s="9">
        <v>0.221</v>
      </c>
      <c r="HO13" s="9">
        <v>29.292000000000002</v>
      </c>
      <c r="HP13" s="9">
        <v>0</v>
      </c>
      <c r="HQ13" s="9">
        <v>44.374000000000002</v>
      </c>
      <c r="HR13" s="9">
        <v>1.6</v>
      </c>
      <c r="HS13" s="9">
        <v>0.60399999999999998</v>
      </c>
      <c r="HT13" s="9">
        <v>0.996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0.71599999999999997</v>
      </c>
      <c r="IB13" s="9">
        <v>0.33100000000000002</v>
      </c>
      <c r="IC13" s="9">
        <v>0.38500000000000001</v>
      </c>
      <c r="ID13" s="9">
        <v>0.88300000000000001</v>
      </c>
      <c r="IE13" s="9">
        <v>0.27300000000000002</v>
      </c>
      <c r="IF13" s="9">
        <v>0.61</v>
      </c>
      <c r="IG13" s="9">
        <v>49.917000000000002</v>
      </c>
      <c r="IH13" s="9">
        <v>388.786</v>
      </c>
      <c r="II13" s="9">
        <v>52</v>
      </c>
      <c r="IJ13" s="9">
        <v>0.94099999999999995</v>
      </c>
      <c r="IK13" s="9">
        <v>0.33100000000000002</v>
      </c>
      <c r="IL13" s="9">
        <v>0.61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0.14199999999999999</v>
      </c>
      <c r="C14" s="9">
        <v>0.22500000000000001</v>
      </c>
      <c r="D14" s="9">
        <v>0.51700000000000002</v>
      </c>
      <c r="E14" s="9">
        <v>0.28699999999999998</v>
      </c>
      <c r="F14" s="9">
        <v>0.23</v>
      </c>
      <c r="G14" s="9">
        <v>13.148999999999999</v>
      </c>
      <c r="H14" s="9">
        <v>39.677</v>
      </c>
      <c r="I14" s="9">
        <v>11.374000000000001</v>
      </c>
      <c r="J14" s="9">
        <v>1.7430000000000001</v>
      </c>
      <c r="K14" s="9">
        <v>0.55000000000000004</v>
      </c>
      <c r="L14" s="9">
        <v>1.1919999999999999</v>
      </c>
      <c r="M14" s="9">
        <v>0.39200000000000002</v>
      </c>
      <c r="N14" s="9">
        <v>0.224</v>
      </c>
      <c r="O14" s="9">
        <v>0.16800000000000001</v>
      </c>
      <c r="P14" s="9">
        <v>0.24299999999999999</v>
      </c>
      <c r="Q14" s="9">
        <v>8.6999999999999994E-2</v>
      </c>
      <c r="R14" s="9">
        <v>0.155</v>
      </c>
      <c r="S14" s="9">
        <v>0.67500000000000004</v>
      </c>
      <c r="T14" s="9">
        <v>0.16400000000000001</v>
      </c>
      <c r="U14" s="9">
        <v>0.51100000000000001</v>
      </c>
      <c r="V14" s="9">
        <v>0.434</v>
      </c>
      <c r="W14" s="9">
        <v>7.4999999999999997E-2</v>
      </c>
      <c r="X14" s="9">
        <v>0.35799999999999998</v>
      </c>
      <c r="Y14" s="9">
        <v>23.161999999999999</v>
      </c>
      <c r="Z14" s="9">
        <v>9.2240000000000002</v>
      </c>
      <c r="AA14" s="9">
        <v>29.061</v>
      </c>
      <c r="AB14" s="9">
        <v>1.391</v>
      </c>
      <c r="AC14" s="9">
        <v>0.68700000000000006</v>
      </c>
      <c r="AD14" s="9">
        <v>0.70299999999999996</v>
      </c>
      <c r="AE14" s="9">
        <v>8.6999999999999994E-2</v>
      </c>
      <c r="AF14" s="9">
        <v>8.6999999999999994E-2</v>
      </c>
      <c r="AG14" s="9">
        <v>0</v>
      </c>
      <c r="AH14" s="9">
        <v>0.11899999999999999</v>
      </c>
      <c r="AI14" s="9">
        <v>6.6000000000000003E-2</v>
      </c>
      <c r="AJ14" s="9">
        <v>5.2999999999999999E-2</v>
      </c>
      <c r="AK14" s="9">
        <v>0.85099999999999998</v>
      </c>
      <c r="AL14" s="9">
        <v>0.379</v>
      </c>
      <c r="AM14" s="9">
        <v>0.47199999999999998</v>
      </c>
      <c r="AN14" s="9">
        <v>0.33300000000000002</v>
      </c>
      <c r="AO14" s="9">
        <v>0.155</v>
      </c>
      <c r="AP14" s="9">
        <v>0.17799999999999999</v>
      </c>
      <c r="AQ14" s="9">
        <v>21</v>
      </c>
      <c r="AR14" s="9">
        <v>24.347999999999999</v>
      </c>
      <c r="AS14" s="9">
        <v>24.388999999999999</v>
      </c>
      <c r="AT14" s="9">
        <v>5.2999999999999999E-2</v>
      </c>
      <c r="AU14" s="9">
        <v>0</v>
      </c>
      <c r="AV14" s="9">
        <v>5.2999999999999999E-2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5.2999999999999999E-2</v>
      </c>
      <c r="BD14" s="9">
        <v>0</v>
      </c>
      <c r="BE14" s="9">
        <v>5.2999999999999999E-2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1.4259999999999999</v>
      </c>
      <c r="BM14" s="9">
        <v>0.45200000000000001</v>
      </c>
      <c r="BN14" s="9">
        <v>0.97399999999999998</v>
      </c>
      <c r="BO14" s="9">
        <v>0.159</v>
      </c>
      <c r="BP14" s="9">
        <v>6.7000000000000004E-2</v>
      </c>
      <c r="BQ14" s="9">
        <v>9.1999999999999998E-2</v>
      </c>
      <c r="BR14" s="9">
        <v>0.191</v>
      </c>
      <c r="BS14" s="9">
        <v>6.6000000000000003E-2</v>
      </c>
      <c r="BT14" s="9">
        <v>0.125</v>
      </c>
      <c r="BU14" s="9">
        <v>0.69</v>
      </c>
      <c r="BV14" s="9">
        <v>0.23799999999999999</v>
      </c>
      <c r="BW14" s="9">
        <v>0.45200000000000001</v>
      </c>
      <c r="BX14" s="9">
        <v>0.38600000000000001</v>
      </c>
      <c r="BY14" s="9">
        <v>0.08</v>
      </c>
      <c r="BZ14" s="9">
        <v>0.30599999999999999</v>
      </c>
      <c r="CA14" s="9">
        <v>37.673000000000002</v>
      </c>
      <c r="CB14" s="9">
        <v>24.344999999999999</v>
      </c>
      <c r="CC14" s="9">
        <v>40.613999999999997</v>
      </c>
      <c r="CD14" s="9">
        <v>2.7210000000000001</v>
      </c>
      <c r="CE14" s="9">
        <v>1.2070000000000001</v>
      </c>
      <c r="CF14" s="9">
        <v>1.514</v>
      </c>
      <c r="CG14" s="9">
        <v>0.42599999999999999</v>
      </c>
      <c r="CH14" s="9">
        <v>0.16500000000000001</v>
      </c>
      <c r="CI14" s="9">
        <v>0.26100000000000001</v>
      </c>
      <c r="CJ14" s="9">
        <v>0.52900000000000003</v>
      </c>
      <c r="CK14" s="9">
        <v>0.159</v>
      </c>
      <c r="CL14" s="9">
        <v>0.37</v>
      </c>
      <c r="CM14" s="9">
        <v>0.93799999999999994</v>
      </c>
      <c r="CN14" s="9">
        <v>0.44600000000000001</v>
      </c>
      <c r="CO14" s="9">
        <v>0.49199999999999999</v>
      </c>
      <c r="CP14" s="9">
        <v>0.82699999999999996</v>
      </c>
      <c r="CQ14" s="9">
        <v>0.437</v>
      </c>
      <c r="CR14" s="9">
        <v>0.39</v>
      </c>
      <c r="CS14" s="9">
        <v>17.474</v>
      </c>
      <c r="CT14" s="9">
        <v>28.75</v>
      </c>
      <c r="CU14" s="9">
        <v>15.226000000000001</v>
      </c>
      <c r="CV14" s="9">
        <v>0.84399999999999997</v>
      </c>
      <c r="CW14" s="9">
        <v>0.245</v>
      </c>
      <c r="CX14" s="9">
        <v>0.59899999999999998</v>
      </c>
      <c r="CY14" s="9">
        <v>0.32100000000000001</v>
      </c>
      <c r="CZ14" s="9">
        <v>0.245</v>
      </c>
      <c r="DA14" s="9">
        <v>7.5999999999999998E-2</v>
      </c>
      <c r="DB14" s="9">
        <v>0.13700000000000001</v>
      </c>
      <c r="DC14" s="9">
        <v>0</v>
      </c>
      <c r="DD14" s="9">
        <v>0.13700000000000001</v>
      </c>
      <c r="DE14" s="9">
        <v>0.316</v>
      </c>
      <c r="DF14" s="9">
        <v>0</v>
      </c>
      <c r="DG14" s="9">
        <v>0.316</v>
      </c>
      <c r="DH14" s="9">
        <v>7.0000000000000007E-2</v>
      </c>
      <c r="DI14" s="9">
        <v>0</v>
      </c>
      <c r="DJ14" s="9">
        <v>7.0000000000000007E-2</v>
      </c>
      <c r="DK14" s="9">
        <v>11.961</v>
      </c>
      <c r="DL14" s="9">
        <v>1</v>
      </c>
      <c r="DM14" s="9">
        <v>16.943000000000001</v>
      </c>
      <c r="DN14" s="9">
        <v>11.913</v>
      </c>
      <c r="DO14" s="9">
        <v>4.5039999999999996</v>
      </c>
      <c r="DP14" s="9">
        <v>7.4089999999999998</v>
      </c>
      <c r="DQ14" s="9">
        <v>1.8049999999999999</v>
      </c>
      <c r="DR14" s="9">
        <v>0.61499999999999999</v>
      </c>
      <c r="DS14" s="9">
        <v>1.19</v>
      </c>
      <c r="DT14" s="9">
        <v>2.5190000000000001</v>
      </c>
      <c r="DU14" s="9">
        <v>0.88</v>
      </c>
      <c r="DV14" s="9">
        <v>1.639</v>
      </c>
      <c r="DW14" s="9">
        <v>2.6859999999999999</v>
      </c>
      <c r="DX14" s="9">
        <v>0.82399999999999995</v>
      </c>
      <c r="DY14" s="9">
        <v>1.8620000000000001</v>
      </c>
      <c r="DZ14" s="9">
        <v>4.9029999999999996</v>
      </c>
      <c r="EA14" s="9">
        <v>2.1850000000000001</v>
      </c>
      <c r="EB14" s="9">
        <v>2.718</v>
      </c>
      <c r="EC14" s="9">
        <v>27.18</v>
      </c>
      <c r="ED14" s="9">
        <v>47.713000000000001</v>
      </c>
      <c r="EE14" s="9">
        <v>24.838000000000001</v>
      </c>
      <c r="EF14" s="9">
        <v>11.428000000000001</v>
      </c>
      <c r="EG14" s="9">
        <v>4.2080000000000002</v>
      </c>
      <c r="EH14" s="9">
        <v>7.2210000000000001</v>
      </c>
      <c r="EI14" s="9">
        <v>1.617</v>
      </c>
      <c r="EJ14" s="9">
        <v>0.61499999999999999</v>
      </c>
      <c r="EK14" s="9">
        <v>1.002</v>
      </c>
      <c r="EL14" s="9">
        <v>2.33</v>
      </c>
      <c r="EM14" s="9">
        <v>0.69099999999999995</v>
      </c>
      <c r="EN14" s="9">
        <v>1.639</v>
      </c>
      <c r="EO14" s="9">
        <v>2.6859999999999999</v>
      </c>
      <c r="EP14" s="9">
        <v>0.82399999999999995</v>
      </c>
      <c r="EQ14" s="9">
        <v>1.8620000000000001</v>
      </c>
      <c r="ER14" s="9">
        <v>4.7949999999999999</v>
      </c>
      <c r="ES14" s="9">
        <v>2.077</v>
      </c>
      <c r="ET14" s="9">
        <v>2.718</v>
      </c>
      <c r="EU14" s="9">
        <v>33.087000000000003</v>
      </c>
      <c r="EV14" s="9">
        <v>48.886000000000003</v>
      </c>
      <c r="EW14" s="9">
        <v>26</v>
      </c>
      <c r="EX14" s="9">
        <v>5.0650000000000004</v>
      </c>
      <c r="EY14" s="9">
        <v>2.274</v>
      </c>
      <c r="EZ14" s="9">
        <v>2.7909999999999999</v>
      </c>
      <c r="FA14" s="9">
        <v>0.69499999999999995</v>
      </c>
      <c r="FB14" s="9">
        <v>0.25700000000000001</v>
      </c>
      <c r="FC14" s="9">
        <v>0.437</v>
      </c>
      <c r="FD14" s="9">
        <v>1.6120000000000001</v>
      </c>
      <c r="FE14" s="9">
        <v>0.50700000000000001</v>
      </c>
      <c r="FF14" s="9">
        <v>1.105</v>
      </c>
      <c r="FG14" s="9">
        <v>0.90700000000000003</v>
      </c>
      <c r="FH14" s="9">
        <v>0.25900000000000001</v>
      </c>
      <c r="FI14" s="9">
        <v>0.64800000000000002</v>
      </c>
      <c r="FJ14" s="9">
        <v>1.851</v>
      </c>
      <c r="FK14" s="9">
        <v>1.2509999999999999</v>
      </c>
      <c r="FL14" s="9">
        <v>0.6</v>
      </c>
      <c r="FM14" s="9">
        <v>20.777999999999999</v>
      </c>
      <c r="FN14" s="9">
        <v>52</v>
      </c>
      <c r="FO14" s="9">
        <v>8</v>
      </c>
      <c r="FP14" s="9">
        <v>4.3449999999999998</v>
      </c>
      <c r="FQ14" s="9">
        <v>1.5880000000000001</v>
      </c>
      <c r="FR14" s="9">
        <v>2.7570000000000001</v>
      </c>
      <c r="FS14" s="9">
        <v>0.57699999999999996</v>
      </c>
      <c r="FT14" s="9">
        <v>0.19700000000000001</v>
      </c>
      <c r="FU14" s="9">
        <v>0.38</v>
      </c>
      <c r="FV14" s="9">
        <v>0.34599999999999997</v>
      </c>
      <c r="FW14" s="9">
        <v>0</v>
      </c>
      <c r="FX14" s="9">
        <v>0.34599999999999997</v>
      </c>
      <c r="FY14" s="9">
        <v>1.621</v>
      </c>
      <c r="FZ14" s="9">
        <v>0.56499999999999995</v>
      </c>
      <c r="GA14" s="9">
        <v>1.056</v>
      </c>
      <c r="GB14" s="9">
        <v>1.8009999999999999</v>
      </c>
      <c r="GC14" s="9">
        <v>0.82599999999999996</v>
      </c>
      <c r="GD14" s="9">
        <v>0.97399999999999998</v>
      </c>
      <c r="GE14" s="9">
        <v>34</v>
      </c>
      <c r="GF14" s="9">
        <v>63.256999999999998</v>
      </c>
      <c r="GG14" s="9">
        <v>26</v>
      </c>
      <c r="GH14" s="9">
        <v>3.3279999999999998</v>
      </c>
      <c r="GI14" s="9">
        <v>1.222</v>
      </c>
      <c r="GJ14" s="9">
        <v>2.1059999999999999</v>
      </c>
      <c r="GK14" s="9">
        <v>0.36</v>
      </c>
      <c r="GL14" s="9">
        <v>0.19700000000000001</v>
      </c>
      <c r="GM14" s="9">
        <v>0.16300000000000001</v>
      </c>
      <c r="GN14" s="9">
        <v>0.34599999999999997</v>
      </c>
      <c r="GO14" s="9">
        <v>0</v>
      </c>
      <c r="GP14" s="9">
        <v>0.34599999999999997</v>
      </c>
      <c r="GQ14" s="9">
        <v>1.2549999999999999</v>
      </c>
      <c r="GR14" s="9">
        <v>0.19900000000000001</v>
      </c>
      <c r="GS14" s="9">
        <v>1.056</v>
      </c>
      <c r="GT14" s="9">
        <v>1.367</v>
      </c>
      <c r="GU14" s="9">
        <v>0.82599999999999996</v>
      </c>
      <c r="GV14" s="9">
        <v>0.54</v>
      </c>
      <c r="GW14" s="9">
        <v>33.640999999999998</v>
      </c>
      <c r="GX14" s="9">
        <v>88.578999999999994</v>
      </c>
      <c r="GY14" s="9">
        <v>22.556000000000001</v>
      </c>
      <c r="GZ14" s="9">
        <v>1.0169999999999999</v>
      </c>
      <c r="HA14" s="9">
        <v>0.36599999999999999</v>
      </c>
      <c r="HB14" s="9">
        <v>0.65100000000000002</v>
      </c>
      <c r="HC14" s="9">
        <v>0.217</v>
      </c>
      <c r="HD14" s="9">
        <v>0</v>
      </c>
      <c r="HE14" s="9">
        <v>0.217</v>
      </c>
      <c r="HF14" s="9">
        <v>0</v>
      </c>
      <c r="HG14" s="9">
        <v>0</v>
      </c>
      <c r="HH14" s="9">
        <v>0</v>
      </c>
      <c r="HI14" s="9">
        <v>0.36599999999999999</v>
      </c>
      <c r="HJ14" s="9">
        <v>0.36599999999999999</v>
      </c>
      <c r="HK14" s="9">
        <v>0</v>
      </c>
      <c r="HL14" s="9">
        <v>0.434</v>
      </c>
      <c r="HM14" s="9">
        <v>0</v>
      </c>
      <c r="HN14" s="9">
        <v>0.434</v>
      </c>
      <c r="HO14" s="9">
        <v>51.475999999999999</v>
      </c>
      <c r="HP14" s="9">
        <v>30</v>
      </c>
      <c r="HQ14" s="9">
        <v>100</v>
      </c>
      <c r="HR14" s="9">
        <v>2.0179999999999998</v>
      </c>
      <c r="HS14" s="9">
        <v>0.34499999999999997</v>
      </c>
      <c r="HT14" s="9">
        <v>1.673</v>
      </c>
      <c r="HU14" s="9">
        <v>0.34499999999999997</v>
      </c>
      <c r="HV14" s="9">
        <v>0.16</v>
      </c>
      <c r="HW14" s="9">
        <v>0.185</v>
      </c>
      <c r="HX14" s="9">
        <v>0.372</v>
      </c>
      <c r="HY14" s="9">
        <v>0.185</v>
      </c>
      <c r="HZ14" s="9">
        <v>0.187</v>
      </c>
      <c r="IA14" s="9">
        <v>0.158</v>
      </c>
      <c r="IB14" s="9">
        <v>0</v>
      </c>
      <c r="IC14" s="9">
        <v>0.158</v>
      </c>
      <c r="ID14" s="9">
        <v>1.143</v>
      </c>
      <c r="IE14" s="9">
        <v>0</v>
      </c>
      <c r="IF14" s="9">
        <v>1.143</v>
      </c>
      <c r="IG14" s="9">
        <v>52</v>
      </c>
      <c r="IH14" s="9">
        <v>2.6059999999999999</v>
      </c>
      <c r="II14" s="9">
        <v>77.456000000000003</v>
      </c>
      <c r="IJ14" s="9">
        <v>1.5569999999999999</v>
      </c>
      <c r="IK14" s="9">
        <v>0.185</v>
      </c>
      <c r="IL14" s="9">
        <v>1.3720000000000001</v>
      </c>
      <c r="IM14" s="9">
        <v>0.185</v>
      </c>
      <c r="IN14" s="9">
        <v>0</v>
      </c>
      <c r="IO14" s="9">
        <v>0.185</v>
      </c>
      <c r="IP14" s="9">
        <v>0.372</v>
      </c>
      <c r="IQ14" s="9">
        <v>0.185</v>
      </c>
    </row>
    <row r="15" spans="1:251">
      <c r="A15" s="10">
        <v>43497</v>
      </c>
      <c r="B15" s="9">
        <v>0.26900000000000002</v>
      </c>
      <c r="C15" s="9">
        <v>0.17799999999999999</v>
      </c>
      <c r="D15" s="9">
        <v>0.51100000000000001</v>
      </c>
      <c r="E15" s="9">
        <v>0.23400000000000001</v>
      </c>
      <c r="F15" s="9">
        <v>0.27700000000000002</v>
      </c>
      <c r="G15" s="9">
        <v>33.01</v>
      </c>
      <c r="H15" s="9">
        <v>33.195</v>
      </c>
      <c r="I15" s="9">
        <v>26.431000000000001</v>
      </c>
      <c r="J15" s="9">
        <v>1.9019999999999999</v>
      </c>
      <c r="K15" s="9">
        <v>0.53800000000000003</v>
      </c>
      <c r="L15" s="9">
        <v>1.365</v>
      </c>
      <c r="M15" s="9">
        <v>9.7000000000000003E-2</v>
      </c>
      <c r="N15" s="9">
        <v>9.7000000000000003E-2</v>
      </c>
      <c r="O15" s="9">
        <v>0</v>
      </c>
      <c r="P15" s="9">
        <v>0.54200000000000004</v>
      </c>
      <c r="Q15" s="9">
        <v>9.7000000000000003E-2</v>
      </c>
      <c r="R15" s="9">
        <v>0.44400000000000001</v>
      </c>
      <c r="S15" s="9">
        <v>0.32400000000000001</v>
      </c>
      <c r="T15" s="9">
        <v>0</v>
      </c>
      <c r="U15" s="9">
        <v>0.32400000000000001</v>
      </c>
      <c r="V15" s="9">
        <v>0.93899999999999995</v>
      </c>
      <c r="W15" s="9">
        <v>0.34300000000000003</v>
      </c>
      <c r="X15" s="9">
        <v>0.59599999999999997</v>
      </c>
      <c r="Y15" s="9">
        <v>39.42</v>
      </c>
      <c r="Z15" s="9">
        <v>41.484000000000002</v>
      </c>
      <c r="AA15" s="9">
        <v>31.963999999999999</v>
      </c>
      <c r="AB15" s="9">
        <v>1.04</v>
      </c>
      <c r="AC15" s="9">
        <v>0.33300000000000002</v>
      </c>
      <c r="AD15" s="9">
        <v>0.70699999999999996</v>
      </c>
      <c r="AE15" s="9">
        <v>0</v>
      </c>
      <c r="AF15" s="9">
        <v>0</v>
      </c>
      <c r="AG15" s="9">
        <v>0</v>
      </c>
      <c r="AH15" s="9">
        <v>0.34300000000000003</v>
      </c>
      <c r="AI15" s="9">
        <v>0</v>
      </c>
      <c r="AJ15" s="9">
        <v>0.34300000000000003</v>
      </c>
      <c r="AK15" s="9">
        <v>0.42199999999999999</v>
      </c>
      <c r="AL15" s="9">
        <v>0.33300000000000002</v>
      </c>
      <c r="AM15" s="9">
        <v>8.8999999999999996E-2</v>
      </c>
      <c r="AN15" s="9">
        <v>0.27500000000000002</v>
      </c>
      <c r="AO15" s="9">
        <v>0</v>
      </c>
      <c r="AP15" s="9">
        <v>0.27500000000000002</v>
      </c>
      <c r="AQ15" s="9">
        <v>19.713000000000001</v>
      </c>
      <c r="AR15" s="9">
        <v>21.922000000000001</v>
      </c>
      <c r="AS15" s="9">
        <v>15.176</v>
      </c>
      <c r="AT15" s="9">
        <v>0.63600000000000001</v>
      </c>
      <c r="AU15" s="9">
        <v>0.55100000000000005</v>
      </c>
      <c r="AV15" s="9">
        <v>8.5000000000000006E-2</v>
      </c>
      <c r="AW15" s="9">
        <v>0.107</v>
      </c>
      <c r="AX15" s="9">
        <v>0.107</v>
      </c>
      <c r="AY15" s="9">
        <v>0</v>
      </c>
      <c r="AZ15" s="9">
        <v>0</v>
      </c>
      <c r="BA15" s="9">
        <v>0</v>
      </c>
      <c r="BB15" s="9">
        <v>0</v>
      </c>
      <c r="BC15" s="9">
        <v>0.11600000000000001</v>
      </c>
      <c r="BD15" s="9">
        <v>0.11600000000000001</v>
      </c>
      <c r="BE15" s="9">
        <v>0</v>
      </c>
      <c r="BF15" s="9">
        <v>0.41299999999999998</v>
      </c>
      <c r="BG15" s="9">
        <v>0.32800000000000001</v>
      </c>
      <c r="BH15" s="9">
        <v>8.5000000000000006E-2</v>
      </c>
      <c r="BI15" s="9">
        <v>49.786999999999999</v>
      </c>
      <c r="BJ15" s="9">
        <v>44.292000000000002</v>
      </c>
      <c r="BK15" s="9">
        <v>0</v>
      </c>
      <c r="BL15" s="9">
        <v>1.3919999999999999</v>
      </c>
      <c r="BM15" s="9">
        <v>1.0129999999999999</v>
      </c>
      <c r="BN15" s="9">
        <v>0.378</v>
      </c>
      <c r="BO15" s="9">
        <v>0.22500000000000001</v>
      </c>
      <c r="BP15" s="9">
        <v>0.22500000000000001</v>
      </c>
      <c r="BQ15" s="9">
        <v>0</v>
      </c>
      <c r="BR15" s="9">
        <v>0.111</v>
      </c>
      <c r="BS15" s="9">
        <v>0</v>
      </c>
      <c r="BT15" s="9">
        <v>0.111</v>
      </c>
      <c r="BU15" s="9">
        <v>0.46</v>
      </c>
      <c r="BV15" s="9">
        <v>0.46</v>
      </c>
      <c r="BW15" s="9">
        <v>0</v>
      </c>
      <c r="BX15" s="9">
        <v>0.59599999999999997</v>
      </c>
      <c r="BY15" s="9">
        <v>0.32900000000000001</v>
      </c>
      <c r="BZ15" s="9">
        <v>0.26700000000000002</v>
      </c>
      <c r="CA15" s="9">
        <v>31.408999999999999</v>
      </c>
      <c r="CB15" s="9">
        <v>25.888000000000002</v>
      </c>
      <c r="CC15" s="9">
        <v>62.578000000000003</v>
      </c>
      <c r="CD15" s="9">
        <v>2.4020000000000001</v>
      </c>
      <c r="CE15" s="9">
        <v>0.438</v>
      </c>
      <c r="CF15" s="9">
        <v>1.964</v>
      </c>
      <c r="CG15" s="9">
        <v>0.33200000000000002</v>
      </c>
      <c r="CH15" s="9">
        <v>9.7000000000000003E-2</v>
      </c>
      <c r="CI15" s="9">
        <v>0.23499999999999999</v>
      </c>
      <c r="CJ15" s="9">
        <v>0.38800000000000001</v>
      </c>
      <c r="CK15" s="9">
        <v>0</v>
      </c>
      <c r="CL15" s="9">
        <v>0.38800000000000001</v>
      </c>
      <c r="CM15" s="9">
        <v>0.51400000000000001</v>
      </c>
      <c r="CN15" s="9">
        <v>0</v>
      </c>
      <c r="CO15" s="9">
        <v>0.51400000000000001</v>
      </c>
      <c r="CP15" s="9">
        <v>1.1679999999999999</v>
      </c>
      <c r="CQ15" s="9">
        <v>0.34100000000000003</v>
      </c>
      <c r="CR15" s="9">
        <v>0.82699999999999996</v>
      </c>
      <c r="CS15" s="9">
        <v>43.756999999999998</v>
      </c>
      <c r="CT15" s="9">
        <v>52</v>
      </c>
      <c r="CU15" s="9">
        <v>33.923999999999999</v>
      </c>
      <c r="CV15" s="9">
        <v>1.1499999999999999</v>
      </c>
      <c r="CW15" s="9">
        <v>0.59099999999999997</v>
      </c>
      <c r="CX15" s="9">
        <v>0.55800000000000005</v>
      </c>
      <c r="CY15" s="9">
        <v>0</v>
      </c>
      <c r="CZ15" s="9">
        <v>0</v>
      </c>
      <c r="DA15" s="9">
        <v>0</v>
      </c>
      <c r="DB15" s="9">
        <v>0.44</v>
      </c>
      <c r="DC15" s="9">
        <v>9.7000000000000003E-2</v>
      </c>
      <c r="DD15" s="9">
        <v>0.34300000000000003</v>
      </c>
      <c r="DE15" s="9">
        <v>0.33600000000000002</v>
      </c>
      <c r="DF15" s="9">
        <v>0.25900000000000001</v>
      </c>
      <c r="DG15" s="9">
        <v>7.6999999999999999E-2</v>
      </c>
      <c r="DH15" s="9">
        <v>0.374</v>
      </c>
      <c r="DI15" s="9">
        <v>0.23499999999999999</v>
      </c>
      <c r="DJ15" s="9">
        <v>0.13900000000000001</v>
      </c>
      <c r="DK15" s="9">
        <v>25.876999999999999</v>
      </c>
      <c r="DL15" s="9">
        <v>29.92</v>
      </c>
      <c r="DM15" s="9">
        <v>12.61</v>
      </c>
      <c r="DN15" s="9">
        <v>13.241</v>
      </c>
      <c r="DO15" s="9">
        <v>5.2759999999999998</v>
      </c>
      <c r="DP15" s="9">
        <v>7.9649999999999999</v>
      </c>
      <c r="DQ15" s="9">
        <v>1.1779999999999999</v>
      </c>
      <c r="DR15" s="9">
        <v>0</v>
      </c>
      <c r="DS15" s="9">
        <v>1.1779999999999999</v>
      </c>
      <c r="DT15" s="9">
        <v>2.5790000000000002</v>
      </c>
      <c r="DU15" s="9">
        <v>0.82099999999999995</v>
      </c>
      <c r="DV15" s="9">
        <v>1.758</v>
      </c>
      <c r="DW15" s="9">
        <v>3.55</v>
      </c>
      <c r="DX15" s="9">
        <v>1.8620000000000001</v>
      </c>
      <c r="DY15" s="9">
        <v>1.6870000000000001</v>
      </c>
      <c r="DZ15" s="9">
        <v>5.9349999999999996</v>
      </c>
      <c r="EA15" s="9">
        <v>2.593</v>
      </c>
      <c r="EB15" s="9">
        <v>3.3420000000000001</v>
      </c>
      <c r="EC15" s="9">
        <v>37.465000000000003</v>
      </c>
      <c r="ED15" s="9">
        <v>32.569000000000003</v>
      </c>
      <c r="EE15" s="9">
        <v>38.643999999999998</v>
      </c>
      <c r="EF15" s="9">
        <v>12.234999999999999</v>
      </c>
      <c r="EG15" s="9">
        <v>4.6040000000000001</v>
      </c>
      <c r="EH15" s="9">
        <v>7.6310000000000002</v>
      </c>
      <c r="EI15" s="9">
        <v>1.1779999999999999</v>
      </c>
      <c r="EJ15" s="9">
        <v>0</v>
      </c>
      <c r="EK15" s="9">
        <v>1.1779999999999999</v>
      </c>
      <c r="EL15" s="9">
        <v>2.407</v>
      </c>
      <c r="EM15" s="9">
        <v>0.64900000000000002</v>
      </c>
      <c r="EN15" s="9">
        <v>1.758</v>
      </c>
      <c r="EO15" s="9">
        <v>3.55</v>
      </c>
      <c r="EP15" s="9">
        <v>1.8620000000000001</v>
      </c>
      <c r="EQ15" s="9">
        <v>1.6870000000000001</v>
      </c>
      <c r="ER15" s="9">
        <v>5.0999999999999996</v>
      </c>
      <c r="ES15" s="9">
        <v>2.0920000000000001</v>
      </c>
      <c r="ET15" s="9">
        <v>3.008</v>
      </c>
      <c r="EU15" s="9">
        <v>26.021999999999998</v>
      </c>
      <c r="EV15" s="9">
        <v>26</v>
      </c>
      <c r="EW15" s="9">
        <v>34.308999999999997</v>
      </c>
      <c r="EX15" s="9">
        <v>4.1429999999999998</v>
      </c>
      <c r="EY15" s="9">
        <v>1.859</v>
      </c>
      <c r="EZ15" s="9">
        <v>2.2839999999999998</v>
      </c>
      <c r="FA15" s="9">
        <v>0.58899999999999997</v>
      </c>
      <c r="FB15" s="9">
        <v>0</v>
      </c>
      <c r="FC15" s="9">
        <v>0.58899999999999997</v>
      </c>
      <c r="FD15" s="9">
        <v>1.17</v>
      </c>
      <c r="FE15" s="9">
        <v>0.52400000000000002</v>
      </c>
      <c r="FF15" s="9">
        <v>0.64600000000000002</v>
      </c>
      <c r="FG15" s="9">
        <v>1.4059999999999999</v>
      </c>
      <c r="FH15" s="9">
        <v>0.90300000000000002</v>
      </c>
      <c r="FI15" s="9">
        <v>0.503</v>
      </c>
      <c r="FJ15" s="9">
        <v>0.97699999999999998</v>
      </c>
      <c r="FK15" s="9">
        <v>0.432</v>
      </c>
      <c r="FL15" s="9">
        <v>0.54500000000000004</v>
      </c>
      <c r="FM15" s="9">
        <v>13</v>
      </c>
      <c r="FN15" s="9">
        <v>14.819000000000001</v>
      </c>
      <c r="FO15" s="9">
        <v>12.271000000000001</v>
      </c>
      <c r="FP15" s="9">
        <v>5.3250000000000002</v>
      </c>
      <c r="FQ15" s="9">
        <v>1.675</v>
      </c>
      <c r="FR15" s="9">
        <v>3.649</v>
      </c>
      <c r="FS15" s="9">
        <v>0.219</v>
      </c>
      <c r="FT15" s="9">
        <v>0</v>
      </c>
      <c r="FU15" s="9">
        <v>0.219</v>
      </c>
      <c r="FV15" s="9">
        <v>0.71699999999999997</v>
      </c>
      <c r="FW15" s="9">
        <v>0</v>
      </c>
      <c r="FX15" s="9">
        <v>0.71699999999999997</v>
      </c>
      <c r="FY15" s="9">
        <v>1.448</v>
      </c>
      <c r="FZ15" s="9">
        <v>0.63400000000000001</v>
      </c>
      <c r="GA15" s="9">
        <v>0.81399999999999995</v>
      </c>
      <c r="GB15" s="9">
        <v>2.94</v>
      </c>
      <c r="GC15" s="9">
        <v>1.0409999999999999</v>
      </c>
      <c r="GD15" s="9">
        <v>1.899</v>
      </c>
      <c r="GE15" s="9">
        <v>52</v>
      </c>
      <c r="GF15" s="9">
        <v>52</v>
      </c>
      <c r="GG15" s="9">
        <v>93.334000000000003</v>
      </c>
      <c r="GH15" s="9">
        <v>3.9729999999999999</v>
      </c>
      <c r="GI15" s="9">
        <v>1.4810000000000001</v>
      </c>
      <c r="GJ15" s="9">
        <v>2.492</v>
      </c>
      <c r="GK15" s="9">
        <v>0.219</v>
      </c>
      <c r="GL15" s="9">
        <v>0</v>
      </c>
      <c r="GM15" s="9">
        <v>0.219</v>
      </c>
      <c r="GN15" s="9">
        <v>0.53</v>
      </c>
      <c r="GO15" s="9">
        <v>0</v>
      </c>
      <c r="GP15" s="9">
        <v>0.53</v>
      </c>
      <c r="GQ15" s="9">
        <v>0.86299999999999999</v>
      </c>
      <c r="GR15" s="9">
        <v>0.63400000000000001</v>
      </c>
      <c r="GS15" s="9">
        <v>0.22900000000000001</v>
      </c>
      <c r="GT15" s="9">
        <v>2.36</v>
      </c>
      <c r="GU15" s="9">
        <v>0.84699999999999998</v>
      </c>
      <c r="GV15" s="9">
        <v>1.5129999999999999</v>
      </c>
      <c r="GW15" s="9">
        <v>66.245999999999995</v>
      </c>
      <c r="GX15" s="9">
        <v>52</v>
      </c>
      <c r="GY15" s="9">
        <v>104</v>
      </c>
      <c r="GZ15" s="9">
        <v>1.351</v>
      </c>
      <c r="HA15" s="9">
        <v>0.19400000000000001</v>
      </c>
      <c r="HB15" s="9">
        <v>1.1579999999999999</v>
      </c>
      <c r="HC15" s="9">
        <v>0</v>
      </c>
      <c r="HD15" s="9">
        <v>0</v>
      </c>
      <c r="HE15" s="9">
        <v>0</v>
      </c>
      <c r="HF15" s="9">
        <v>0.187</v>
      </c>
      <c r="HG15" s="9">
        <v>0</v>
      </c>
      <c r="HH15" s="9">
        <v>0.187</v>
      </c>
      <c r="HI15" s="9">
        <v>0.58499999999999996</v>
      </c>
      <c r="HJ15" s="9">
        <v>0</v>
      </c>
      <c r="HK15" s="9">
        <v>0.58499999999999996</v>
      </c>
      <c r="HL15" s="9">
        <v>0.57999999999999996</v>
      </c>
      <c r="HM15" s="9">
        <v>0.19400000000000001</v>
      </c>
      <c r="HN15" s="9">
        <v>0.38600000000000001</v>
      </c>
      <c r="HO15" s="9">
        <v>47.085999999999999</v>
      </c>
      <c r="HP15" s="9">
        <v>0</v>
      </c>
      <c r="HQ15" s="9">
        <v>43.121000000000002</v>
      </c>
      <c r="HR15" s="9">
        <v>2.7679999999999998</v>
      </c>
      <c r="HS15" s="9">
        <v>1.07</v>
      </c>
      <c r="HT15" s="9">
        <v>1.698</v>
      </c>
      <c r="HU15" s="9">
        <v>0.36899999999999999</v>
      </c>
      <c r="HV15" s="9">
        <v>0</v>
      </c>
      <c r="HW15" s="9">
        <v>0.36899999999999999</v>
      </c>
      <c r="HX15" s="9">
        <v>0.52</v>
      </c>
      <c r="HY15" s="9">
        <v>0.125</v>
      </c>
      <c r="HZ15" s="9">
        <v>0.39500000000000002</v>
      </c>
      <c r="IA15" s="9">
        <v>0.69499999999999995</v>
      </c>
      <c r="IB15" s="9">
        <v>0.32500000000000001</v>
      </c>
      <c r="IC15" s="9">
        <v>0.37</v>
      </c>
      <c r="ID15" s="9">
        <v>1.1839999999999999</v>
      </c>
      <c r="IE15" s="9">
        <v>0.62</v>
      </c>
      <c r="IF15" s="9">
        <v>0.56399999999999995</v>
      </c>
      <c r="IG15" s="9">
        <v>34.098999999999997</v>
      </c>
      <c r="IH15" s="9">
        <v>93.537000000000006</v>
      </c>
      <c r="II15" s="9">
        <v>25.82</v>
      </c>
      <c r="IJ15" s="9">
        <v>0.95099999999999996</v>
      </c>
      <c r="IK15" s="9">
        <v>0.22600000000000001</v>
      </c>
      <c r="IL15" s="9">
        <v>0.72499999999999998</v>
      </c>
      <c r="IM15" s="9">
        <v>0.17399999999999999</v>
      </c>
      <c r="IN15" s="9">
        <v>0</v>
      </c>
      <c r="IO15" s="9">
        <v>0.17399999999999999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0.17599999999999999</v>
      </c>
      <c r="D16" s="9">
        <v>0.622</v>
      </c>
      <c r="E16" s="9">
        <v>0.3</v>
      </c>
      <c r="F16" s="9">
        <v>0.32100000000000001</v>
      </c>
      <c r="G16" s="9">
        <v>12.403</v>
      </c>
      <c r="H16" s="9">
        <v>15.223000000000001</v>
      </c>
      <c r="I16" s="9">
        <v>16.510000000000002</v>
      </c>
      <c r="J16" s="9">
        <v>2.3239999999999998</v>
      </c>
      <c r="K16" s="9">
        <v>0.84799999999999998</v>
      </c>
      <c r="L16" s="9">
        <v>1.476</v>
      </c>
      <c r="M16" s="9">
        <v>0.3</v>
      </c>
      <c r="N16" s="9">
        <v>0.14099999999999999</v>
      </c>
      <c r="O16" s="9">
        <v>0.159</v>
      </c>
      <c r="P16" s="9">
        <v>0.76700000000000002</v>
      </c>
      <c r="Q16" s="9">
        <v>0.218</v>
      </c>
      <c r="R16" s="9">
        <v>0.54800000000000004</v>
      </c>
      <c r="S16" s="9">
        <v>0.40799999999999997</v>
      </c>
      <c r="T16" s="9">
        <v>0.125</v>
      </c>
      <c r="U16" s="9">
        <v>0.28299999999999997</v>
      </c>
      <c r="V16" s="9">
        <v>0.84899999999999998</v>
      </c>
      <c r="W16" s="9">
        <v>0.36399999999999999</v>
      </c>
      <c r="X16" s="9">
        <v>0.48599999999999999</v>
      </c>
      <c r="Y16" s="9">
        <v>20.366</v>
      </c>
      <c r="Z16" s="9">
        <v>21.571999999999999</v>
      </c>
      <c r="AA16" s="9">
        <v>17.477</v>
      </c>
      <c r="AB16" s="9">
        <v>1.754</v>
      </c>
      <c r="AC16" s="9">
        <v>0.45100000000000001</v>
      </c>
      <c r="AD16" s="9">
        <v>1.3029999999999999</v>
      </c>
      <c r="AE16" s="9">
        <v>8.7999999999999995E-2</v>
      </c>
      <c r="AF16" s="9">
        <v>0</v>
      </c>
      <c r="AG16" s="9">
        <v>8.7999999999999995E-2</v>
      </c>
      <c r="AH16" s="9">
        <v>0.26</v>
      </c>
      <c r="AI16" s="9">
        <v>9.7000000000000003E-2</v>
      </c>
      <c r="AJ16" s="9">
        <v>0.16300000000000001</v>
      </c>
      <c r="AK16" s="9">
        <v>0.88500000000000001</v>
      </c>
      <c r="AL16" s="9">
        <v>0.19600000000000001</v>
      </c>
      <c r="AM16" s="9">
        <v>0.68899999999999995</v>
      </c>
      <c r="AN16" s="9">
        <v>0.52100000000000002</v>
      </c>
      <c r="AO16" s="9">
        <v>0.158</v>
      </c>
      <c r="AP16" s="9">
        <v>0.36299999999999999</v>
      </c>
      <c r="AQ16" s="9">
        <v>30</v>
      </c>
      <c r="AR16" s="9">
        <v>29.6</v>
      </c>
      <c r="AS16" s="9">
        <v>29.974</v>
      </c>
      <c r="AT16" s="9">
        <v>0.41599999999999998</v>
      </c>
      <c r="AU16" s="9">
        <v>0.11600000000000001</v>
      </c>
      <c r="AV16" s="9">
        <v>0.30099999999999999</v>
      </c>
      <c r="AW16" s="9">
        <v>0</v>
      </c>
      <c r="AX16" s="9">
        <v>0</v>
      </c>
      <c r="AY16" s="9">
        <v>0</v>
      </c>
      <c r="AZ16" s="9">
        <v>0.17399999999999999</v>
      </c>
      <c r="BA16" s="9">
        <v>0.11600000000000001</v>
      </c>
      <c r="BB16" s="9">
        <v>5.8999999999999997E-2</v>
      </c>
      <c r="BC16" s="9">
        <v>0.24199999999999999</v>
      </c>
      <c r="BD16" s="9">
        <v>0</v>
      </c>
      <c r="BE16" s="9">
        <v>0.24199999999999999</v>
      </c>
      <c r="BF16" s="9">
        <v>0</v>
      </c>
      <c r="BG16" s="9">
        <v>0</v>
      </c>
      <c r="BH16" s="9">
        <v>0</v>
      </c>
      <c r="BI16" s="9">
        <v>12.872999999999999</v>
      </c>
      <c r="BJ16" s="9">
        <v>0</v>
      </c>
      <c r="BK16" s="9">
        <v>13.478999999999999</v>
      </c>
      <c r="BL16" s="9">
        <v>1.552</v>
      </c>
      <c r="BM16" s="9">
        <v>0.47</v>
      </c>
      <c r="BN16" s="9">
        <v>1.0820000000000001</v>
      </c>
      <c r="BO16" s="9">
        <v>0.193</v>
      </c>
      <c r="BP16" s="9">
        <v>0</v>
      </c>
      <c r="BQ16" s="9">
        <v>0.193</v>
      </c>
      <c r="BR16" s="9">
        <v>0.48399999999999999</v>
      </c>
      <c r="BS16" s="9">
        <v>0.125</v>
      </c>
      <c r="BT16" s="9">
        <v>0.36</v>
      </c>
      <c r="BU16" s="9">
        <v>0.498</v>
      </c>
      <c r="BV16" s="9">
        <v>0.24</v>
      </c>
      <c r="BW16" s="9">
        <v>0.25800000000000001</v>
      </c>
      <c r="BX16" s="9">
        <v>0.377</v>
      </c>
      <c r="BY16" s="9">
        <v>0.105</v>
      </c>
      <c r="BZ16" s="9">
        <v>0.27100000000000002</v>
      </c>
      <c r="CA16" s="9">
        <v>16.736999999999998</v>
      </c>
      <c r="CB16" s="9">
        <v>24.609000000000002</v>
      </c>
      <c r="CC16" s="9">
        <v>8.3650000000000002</v>
      </c>
      <c r="CD16" s="9">
        <v>2.5979999999999999</v>
      </c>
      <c r="CE16" s="9">
        <v>0.88800000000000001</v>
      </c>
      <c r="CF16" s="9">
        <v>1.71</v>
      </c>
      <c r="CG16" s="9">
        <v>0.27</v>
      </c>
      <c r="CH16" s="9">
        <v>0.121</v>
      </c>
      <c r="CI16" s="9">
        <v>0.14899999999999999</v>
      </c>
      <c r="CJ16" s="9">
        <v>0.69299999999999995</v>
      </c>
      <c r="CK16" s="9">
        <v>0.38700000000000001</v>
      </c>
      <c r="CL16" s="9">
        <v>0.30599999999999999</v>
      </c>
      <c r="CM16" s="9">
        <v>0.70399999999999996</v>
      </c>
      <c r="CN16" s="9">
        <v>0.08</v>
      </c>
      <c r="CO16" s="9">
        <v>0.623</v>
      </c>
      <c r="CP16" s="9">
        <v>0.93</v>
      </c>
      <c r="CQ16" s="9">
        <v>0.29899999999999999</v>
      </c>
      <c r="CR16" s="9">
        <v>0.63100000000000001</v>
      </c>
      <c r="CS16" s="9">
        <v>26</v>
      </c>
      <c r="CT16" s="9">
        <v>11.775</v>
      </c>
      <c r="CU16" s="9">
        <v>30</v>
      </c>
      <c r="CV16" s="9">
        <v>1.962</v>
      </c>
      <c r="CW16" s="9">
        <v>0.75900000000000001</v>
      </c>
      <c r="CX16" s="9">
        <v>1.2030000000000001</v>
      </c>
      <c r="CY16" s="9">
        <v>0.33100000000000002</v>
      </c>
      <c r="CZ16" s="9">
        <v>0.14099999999999999</v>
      </c>
      <c r="DA16" s="9">
        <v>0.19</v>
      </c>
      <c r="DB16" s="9">
        <v>0.437</v>
      </c>
      <c r="DC16" s="9">
        <v>0.20100000000000001</v>
      </c>
      <c r="DD16" s="9">
        <v>0.23599999999999999</v>
      </c>
      <c r="DE16" s="9">
        <v>0.50900000000000001</v>
      </c>
      <c r="DF16" s="9">
        <v>0</v>
      </c>
      <c r="DG16" s="9">
        <v>0.50900000000000001</v>
      </c>
      <c r="DH16" s="9">
        <v>0.68600000000000005</v>
      </c>
      <c r="DI16" s="9">
        <v>0.41699999999999998</v>
      </c>
      <c r="DJ16" s="9">
        <v>0.26800000000000002</v>
      </c>
      <c r="DK16" s="9">
        <v>20.794</v>
      </c>
      <c r="DL16" s="9">
        <v>44.444000000000003</v>
      </c>
      <c r="DM16" s="9">
        <v>18.585000000000001</v>
      </c>
      <c r="DN16" s="9">
        <v>12.327</v>
      </c>
      <c r="DO16" s="9">
        <v>4.7469999999999999</v>
      </c>
      <c r="DP16" s="9">
        <v>7.58</v>
      </c>
      <c r="DQ16" s="9">
        <v>1.345</v>
      </c>
      <c r="DR16" s="9">
        <v>0.79300000000000004</v>
      </c>
      <c r="DS16" s="9">
        <v>0.55200000000000005</v>
      </c>
      <c r="DT16" s="9">
        <v>4.0709999999999997</v>
      </c>
      <c r="DU16" s="9">
        <v>1.9530000000000001</v>
      </c>
      <c r="DV16" s="9">
        <v>2.1179999999999999</v>
      </c>
      <c r="DW16" s="9">
        <v>2.2080000000000002</v>
      </c>
      <c r="DX16" s="9">
        <v>0.67500000000000004</v>
      </c>
      <c r="DY16" s="9">
        <v>1.534</v>
      </c>
      <c r="DZ16" s="9">
        <v>4.702</v>
      </c>
      <c r="EA16" s="9">
        <v>1.3260000000000001</v>
      </c>
      <c r="EB16" s="9">
        <v>3.375</v>
      </c>
      <c r="EC16" s="9">
        <v>29.369</v>
      </c>
      <c r="ED16" s="9">
        <v>8</v>
      </c>
      <c r="EE16" s="9">
        <v>30</v>
      </c>
      <c r="EF16" s="9">
        <v>12.054</v>
      </c>
      <c r="EG16" s="9">
        <v>4.7469999999999999</v>
      </c>
      <c r="EH16" s="9">
        <v>7.3070000000000004</v>
      </c>
      <c r="EI16" s="9">
        <v>1.345</v>
      </c>
      <c r="EJ16" s="9">
        <v>0.79300000000000004</v>
      </c>
      <c r="EK16" s="9">
        <v>0.55200000000000005</v>
      </c>
      <c r="EL16" s="9">
        <v>4.0709999999999997</v>
      </c>
      <c r="EM16" s="9">
        <v>1.9530000000000001</v>
      </c>
      <c r="EN16" s="9">
        <v>2.1179999999999999</v>
      </c>
      <c r="EO16" s="9">
        <v>2.2080000000000002</v>
      </c>
      <c r="EP16" s="9">
        <v>0.67500000000000004</v>
      </c>
      <c r="EQ16" s="9">
        <v>1.534</v>
      </c>
      <c r="ER16" s="9">
        <v>4.4290000000000003</v>
      </c>
      <c r="ES16" s="9">
        <v>1.3260000000000001</v>
      </c>
      <c r="ET16" s="9">
        <v>3.1030000000000002</v>
      </c>
      <c r="EU16" s="9">
        <v>27.858000000000001</v>
      </c>
      <c r="EV16" s="9">
        <v>8</v>
      </c>
      <c r="EW16" s="9">
        <v>30</v>
      </c>
      <c r="EX16" s="9">
        <v>3.2429999999999999</v>
      </c>
      <c r="EY16" s="9">
        <v>0.70199999999999996</v>
      </c>
      <c r="EZ16" s="9">
        <v>2.5409999999999999</v>
      </c>
      <c r="FA16" s="9">
        <v>0</v>
      </c>
      <c r="FB16" s="9">
        <v>0</v>
      </c>
      <c r="FC16" s="9">
        <v>0</v>
      </c>
      <c r="FD16" s="9">
        <v>1.885</v>
      </c>
      <c r="FE16" s="9">
        <v>0.35099999999999998</v>
      </c>
      <c r="FF16" s="9">
        <v>1.534</v>
      </c>
      <c r="FG16" s="9">
        <v>0.72199999999999998</v>
      </c>
      <c r="FH16" s="9">
        <v>0</v>
      </c>
      <c r="FI16" s="9">
        <v>0.72199999999999998</v>
      </c>
      <c r="FJ16" s="9">
        <v>0.63600000000000001</v>
      </c>
      <c r="FK16" s="9">
        <v>0.35099999999999998</v>
      </c>
      <c r="FL16" s="9">
        <v>0.28499999999999998</v>
      </c>
      <c r="FM16" s="9">
        <v>8</v>
      </c>
      <c r="FN16" s="9">
        <v>54</v>
      </c>
      <c r="FO16" s="9">
        <v>8</v>
      </c>
      <c r="FP16" s="9">
        <v>5.2640000000000002</v>
      </c>
      <c r="FQ16" s="9">
        <v>2.69</v>
      </c>
      <c r="FR16" s="9">
        <v>2.5739999999999998</v>
      </c>
      <c r="FS16" s="9">
        <v>0.66200000000000003</v>
      </c>
      <c r="FT16" s="9">
        <v>0.376</v>
      </c>
      <c r="FU16" s="9">
        <v>0.28599999999999998</v>
      </c>
      <c r="FV16" s="9">
        <v>1.196</v>
      </c>
      <c r="FW16" s="9">
        <v>0.91300000000000003</v>
      </c>
      <c r="FX16" s="9">
        <v>0.28299999999999997</v>
      </c>
      <c r="FY16" s="9">
        <v>1.254</v>
      </c>
      <c r="FZ16" s="9">
        <v>0.67500000000000004</v>
      </c>
      <c r="GA16" s="9">
        <v>0.57899999999999996</v>
      </c>
      <c r="GB16" s="9">
        <v>2.1520000000000001</v>
      </c>
      <c r="GC16" s="9">
        <v>0.72599999999999998</v>
      </c>
      <c r="GD16" s="9">
        <v>1.4259999999999999</v>
      </c>
      <c r="GE16" s="9">
        <v>45.673000000000002</v>
      </c>
      <c r="GF16" s="9">
        <v>24.206</v>
      </c>
      <c r="GG16" s="9">
        <v>51.935000000000002</v>
      </c>
      <c r="GH16" s="9">
        <v>2.5819999999999999</v>
      </c>
      <c r="GI16" s="9">
        <v>1.4530000000000001</v>
      </c>
      <c r="GJ16" s="9">
        <v>1.1299999999999999</v>
      </c>
      <c r="GK16" s="9">
        <v>0.376</v>
      </c>
      <c r="GL16" s="9">
        <v>0.376</v>
      </c>
      <c r="GM16" s="9">
        <v>0</v>
      </c>
      <c r="GN16" s="9">
        <v>0.60799999999999998</v>
      </c>
      <c r="GO16" s="9">
        <v>0.32500000000000001</v>
      </c>
      <c r="GP16" s="9">
        <v>0.28299999999999997</v>
      </c>
      <c r="GQ16" s="9">
        <v>0.66200000000000003</v>
      </c>
      <c r="GR16" s="9">
        <v>0.376</v>
      </c>
      <c r="GS16" s="9">
        <v>0.28599999999999998</v>
      </c>
      <c r="GT16" s="9">
        <v>0.93700000000000006</v>
      </c>
      <c r="GU16" s="9">
        <v>0.376</v>
      </c>
      <c r="GV16" s="9">
        <v>0.56100000000000005</v>
      </c>
      <c r="GW16" s="9">
        <v>29.984000000000002</v>
      </c>
      <c r="GX16" s="9">
        <v>21.954000000000001</v>
      </c>
      <c r="GY16" s="9">
        <v>60.081000000000003</v>
      </c>
      <c r="GZ16" s="9">
        <v>2.6819999999999999</v>
      </c>
      <c r="HA16" s="9">
        <v>1.238</v>
      </c>
      <c r="HB16" s="9">
        <v>1.444</v>
      </c>
      <c r="HC16" s="9">
        <v>0.28599999999999998</v>
      </c>
      <c r="HD16" s="9">
        <v>0</v>
      </c>
      <c r="HE16" s="9">
        <v>0.28599999999999998</v>
      </c>
      <c r="HF16" s="9">
        <v>0.58899999999999997</v>
      </c>
      <c r="HG16" s="9">
        <v>0.58899999999999997</v>
      </c>
      <c r="HH16" s="9">
        <v>0</v>
      </c>
      <c r="HI16" s="9">
        <v>0.59199999999999997</v>
      </c>
      <c r="HJ16" s="9">
        <v>0.29899999999999999</v>
      </c>
      <c r="HK16" s="9">
        <v>0.29299999999999998</v>
      </c>
      <c r="HL16" s="9">
        <v>1.2150000000000001</v>
      </c>
      <c r="HM16" s="9">
        <v>0.35</v>
      </c>
      <c r="HN16" s="9">
        <v>0.86499999999999999</v>
      </c>
      <c r="HO16" s="9">
        <v>51.081000000000003</v>
      </c>
      <c r="HP16" s="9">
        <v>32.783999999999999</v>
      </c>
      <c r="HQ16" s="9">
        <v>52</v>
      </c>
      <c r="HR16" s="9">
        <v>3.5470000000000002</v>
      </c>
      <c r="HS16" s="9">
        <v>1.3540000000000001</v>
      </c>
      <c r="HT16" s="9">
        <v>2.1920000000000002</v>
      </c>
      <c r="HU16" s="9">
        <v>0.68400000000000005</v>
      </c>
      <c r="HV16" s="9">
        <v>0.41699999999999998</v>
      </c>
      <c r="HW16" s="9">
        <v>0.26700000000000002</v>
      </c>
      <c r="HX16" s="9">
        <v>0.99</v>
      </c>
      <c r="HY16" s="9">
        <v>0.68799999999999994</v>
      </c>
      <c r="HZ16" s="9">
        <v>0.30099999999999999</v>
      </c>
      <c r="IA16" s="9">
        <v>0.23300000000000001</v>
      </c>
      <c r="IB16" s="9">
        <v>0</v>
      </c>
      <c r="IC16" s="9">
        <v>0.23300000000000001</v>
      </c>
      <c r="ID16" s="9">
        <v>1.641</v>
      </c>
      <c r="IE16" s="9">
        <v>0.249</v>
      </c>
      <c r="IF16" s="9">
        <v>1.3919999999999999</v>
      </c>
      <c r="IG16" s="9">
        <v>28.757000000000001</v>
      </c>
      <c r="IH16" s="9">
        <v>8</v>
      </c>
      <c r="II16" s="9">
        <v>156</v>
      </c>
      <c r="IJ16" s="9">
        <v>2.052</v>
      </c>
      <c r="IK16" s="9">
        <v>0.68799999999999994</v>
      </c>
      <c r="IL16" s="9">
        <v>1.3640000000000001</v>
      </c>
      <c r="IM16" s="9">
        <v>0.26700000000000002</v>
      </c>
      <c r="IN16" s="9">
        <v>0</v>
      </c>
      <c r="IO16" s="9">
        <v>0.26700000000000002</v>
      </c>
      <c r="IP16" s="9">
        <v>0.99</v>
      </c>
      <c r="IQ16" s="9">
        <v>0.68799999999999994</v>
      </c>
    </row>
    <row r="17" spans="1:251">
      <c r="A17" s="10">
        <v>44228</v>
      </c>
      <c r="B17" s="9">
        <v>0.16500000000000001</v>
      </c>
      <c r="C17" s="9">
        <v>0</v>
      </c>
      <c r="D17" s="9">
        <v>0.41299999999999998</v>
      </c>
      <c r="E17" s="9">
        <v>0.19500000000000001</v>
      </c>
      <c r="F17" s="9">
        <v>0.217</v>
      </c>
      <c r="G17" s="9">
        <v>29.131</v>
      </c>
      <c r="H17" s="9">
        <v>31.353999999999999</v>
      </c>
      <c r="I17" s="9">
        <v>22.687999999999999</v>
      </c>
      <c r="J17" s="9">
        <v>2.2160000000000002</v>
      </c>
      <c r="K17" s="9">
        <v>0.96499999999999997</v>
      </c>
      <c r="L17" s="9">
        <v>1.2509999999999999</v>
      </c>
      <c r="M17" s="9">
        <v>8.1000000000000003E-2</v>
      </c>
      <c r="N17" s="9">
        <v>0</v>
      </c>
      <c r="O17" s="9">
        <v>8.1000000000000003E-2</v>
      </c>
      <c r="P17" s="9">
        <v>0.41599999999999998</v>
      </c>
      <c r="Q17" s="9">
        <v>0.251</v>
      </c>
      <c r="R17" s="9">
        <v>0.16500000000000001</v>
      </c>
      <c r="S17" s="9">
        <v>0.73799999999999999</v>
      </c>
      <c r="T17" s="9">
        <v>0.439</v>
      </c>
      <c r="U17" s="9">
        <v>0.29899999999999999</v>
      </c>
      <c r="V17" s="9">
        <v>0.98</v>
      </c>
      <c r="W17" s="9">
        <v>0.27500000000000002</v>
      </c>
      <c r="X17" s="9">
        <v>0.70599999999999996</v>
      </c>
      <c r="Y17" s="9">
        <v>28.370999999999999</v>
      </c>
      <c r="Z17" s="9">
        <v>26</v>
      </c>
      <c r="AA17" s="9">
        <v>52</v>
      </c>
      <c r="AB17" s="9">
        <v>1.2769999999999999</v>
      </c>
      <c r="AC17" s="9">
        <v>0.68400000000000005</v>
      </c>
      <c r="AD17" s="9">
        <v>0.59299999999999997</v>
      </c>
      <c r="AE17" s="9">
        <v>0.124</v>
      </c>
      <c r="AF17" s="9">
        <v>0</v>
      </c>
      <c r="AG17" s="9">
        <v>0.124</v>
      </c>
      <c r="AH17" s="9">
        <v>0.36199999999999999</v>
      </c>
      <c r="AI17" s="9">
        <v>0.36199999999999999</v>
      </c>
      <c r="AJ17" s="9">
        <v>0</v>
      </c>
      <c r="AK17" s="9">
        <v>0.46200000000000002</v>
      </c>
      <c r="AL17" s="9">
        <v>0.254</v>
      </c>
      <c r="AM17" s="9">
        <v>0.20799999999999999</v>
      </c>
      <c r="AN17" s="9">
        <v>0.32900000000000001</v>
      </c>
      <c r="AO17" s="9">
        <v>6.7000000000000004E-2</v>
      </c>
      <c r="AP17" s="9">
        <v>0.26100000000000001</v>
      </c>
      <c r="AQ17" s="9">
        <v>35.725999999999999</v>
      </c>
      <c r="AR17" s="9">
        <v>14.664</v>
      </c>
      <c r="AS17" s="9">
        <v>82.027000000000001</v>
      </c>
      <c r="AT17" s="9">
        <v>0.81499999999999995</v>
      </c>
      <c r="AU17" s="9">
        <v>0.433</v>
      </c>
      <c r="AV17" s="9">
        <v>0.38200000000000001</v>
      </c>
      <c r="AW17" s="9">
        <v>0</v>
      </c>
      <c r="AX17" s="9">
        <v>0</v>
      </c>
      <c r="AY17" s="9">
        <v>0</v>
      </c>
      <c r="AZ17" s="9">
        <v>0.253</v>
      </c>
      <c r="BA17" s="9">
        <v>6.7000000000000004E-2</v>
      </c>
      <c r="BB17" s="9">
        <v>0.186</v>
      </c>
      <c r="BC17" s="9">
        <v>0.191</v>
      </c>
      <c r="BD17" s="9">
        <v>0.191</v>
      </c>
      <c r="BE17" s="9">
        <v>0</v>
      </c>
      <c r="BF17" s="9">
        <v>0.371</v>
      </c>
      <c r="BG17" s="9">
        <v>0.17499999999999999</v>
      </c>
      <c r="BH17" s="9">
        <v>0.19600000000000001</v>
      </c>
      <c r="BI17" s="9">
        <v>28.393999999999998</v>
      </c>
      <c r="BJ17" s="9">
        <v>28.943999999999999</v>
      </c>
      <c r="BK17" s="9">
        <v>35.451999999999998</v>
      </c>
      <c r="BL17" s="9">
        <v>1.0660000000000001</v>
      </c>
      <c r="BM17" s="9">
        <v>0.20300000000000001</v>
      </c>
      <c r="BN17" s="9">
        <v>0.86199999999999999</v>
      </c>
      <c r="BO17" s="9">
        <v>0</v>
      </c>
      <c r="BP17" s="9">
        <v>0</v>
      </c>
      <c r="BQ17" s="9">
        <v>0</v>
      </c>
      <c r="BR17" s="9">
        <v>0.152</v>
      </c>
      <c r="BS17" s="9">
        <v>6.7000000000000004E-2</v>
      </c>
      <c r="BT17" s="9">
        <v>8.5000000000000006E-2</v>
      </c>
      <c r="BU17" s="9">
        <v>0.498</v>
      </c>
      <c r="BV17" s="9">
        <v>0.13600000000000001</v>
      </c>
      <c r="BW17" s="9">
        <v>0.36199999999999999</v>
      </c>
      <c r="BX17" s="9">
        <v>0.41599999999999998</v>
      </c>
      <c r="BY17" s="9">
        <v>0</v>
      </c>
      <c r="BZ17" s="9">
        <v>0.41599999999999998</v>
      </c>
      <c r="CA17" s="9">
        <v>38.905999999999999</v>
      </c>
      <c r="CB17" s="9">
        <v>13.568</v>
      </c>
      <c r="CC17" s="9">
        <v>49.643999999999998</v>
      </c>
      <c r="CD17" s="9">
        <v>2.1720000000000002</v>
      </c>
      <c r="CE17" s="9">
        <v>1.2969999999999999</v>
      </c>
      <c r="CF17" s="9">
        <v>0.875</v>
      </c>
      <c r="CG17" s="9">
        <v>0.217</v>
      </c>
      <c r="CH17" s="9">
        <v>7.0000000000000007E-2</v>
      </c>
      <c r="CI17" s="9">
        <v>0.14799999999999999</v>
      </c>
      <c r="CJ17" s="9">
        <v>0.27200000000000002</v>
      </c>
      <c r="CK17" s="9">
        <v>0.185</v>
      </c>
      <c r="CL17" s="9">
        <v>8.6999999999999994E-2</v>
      </c>
      <c r="CM17" s="9">
        <v>0.76200000000000001</v>
      </c>
      <c r="CN17" s="9">
        <v>0.67700000000000005</v>
      </c>
      <c r="CO17" s="9">
        <v>8.5000000000000006E-2</v>
      </c>
      <c r="CP17" s="9">
        <v>0.92100000000000004</v>
      </c>
      <c r="CQ17" s="9">
        <v>0.36599999999999999</v>
      </c>
      <c r="CR17" s="9">
        <v>0.55500000000000005</v>
      </c>
      <c r="CS17" s="9">
        <v>35.11</v>
      </c>
      <c r="CT17" s="9">
        <v>32.000999999999998</v>
      </c>
      <c r="CU17" s="9">
        <v>55.843000000000004</v>
      </c>
      <c r="CV17" s="9">
        <v>2.0710000000000002</v>
      </c>
      <c r="CW17" s="9">
        <v>1.1020000000000001</v>
      </c>
      <c r="CX17" s="9">
        <v>0.96899999999999997</v>
      </c>
      <c r="CY17" s="9">
        <v>0.124</v>
      </c>
      <c r="CZ17" s="9">
        <v>0</v>
      </c>
      <c r="DA17" s="9">
        <v>0.124</v>
      </c>
      <c r="DB17" s="9">
        <v>0.89500000000000002</v>
      </c>
      <c r="DC17" s="9">
        <v>0.51900000000000002</v>
      </c>
      <c r="DD17" s="9">
        <v>0.376</v>
      </c>
      <c r="DE17" s="9">
        <v>0.29599999999999999</v>
      </c>
      <c r="DF17" s="9">
        <v>0.23699999999999999</v>
      </c>
      <c r="DG17" s="9">
        <v>5.8999999999999997E-2</v>
      </c>
      <c r="DH17" s="9">
        <v>0.75600000000000001</v>
      </c>
      <c r="DI17" s="9">
        <v>0.34699999999999998</v>
      </c>
      <c r="DJ17" s="9">
        <v>0.40899999999999997</v>
      </c>
      <c r="DK17" s="9">
        <v>17.542999999999999</v>
      </c>
      <c r="DL17" s="9">
        <v>17.222000000000001</v>
      </c>
      <c r="DM17" s="9">
        <v>29.163</v>
      </c>
      <c r="DN17" s="9">
        <v>12.773</v>
      </c>
      <c r="DO17" s="9">
        <v>6.4139999999999997</v>
      </c>
      <c r="DP17" s="9">
        <v>6.359</v>
      </c>
      <c r="DQ17" s="9">
        <v>0.91800000000000004</v>
      </c>
      <c r="DR17" s="9">
        <v>0.27100000000000002</v>
      </c>
      <c r="DS17" s="9">
        <v>0.64600000000000002</v>
      </c>
      <c r="DT17" s="9">
        <v>1.9239999999999999</v>
      </c>
      <c r="DU17" s="9">
        <v>1.2929999999999999</v>
      </c>
      <c r="DV17" s="9">
        <v>0.63100000000000001</v>
      </c>
      <c r="DW17" s="9">
        <v>4.5670000000000002</v>
      </c>
      <c r="DX17" s="9">
        <v>2.0379999999999998</v>
      </c>
      <c r="DY17" s="9">
        <v>2.5289999999999999</v>
      </c>
      <c r="DZ17" s="9">
        <v>5.3650000000000002</v>
      </c>
      <c r="EA17" s="9">
        <v>2.8119999999999998</v>
      </c>
      <c r="EB17" s="9">
        <v>2.552</v>
      </c>
      <c r="EC17" s="9">
        <v>36.752000000000002</v>
      </c>
      <c r="ED17" s="9">
        <v>46.951000000000001</v>
      </c>
      <c r="EE17" s="9">
        <v>30.190999999999999</v>
      </c>
      <c r="EF17" s="9">
        <v>12.281000000000001</v>
      </c>
      <c r="EG17" s="9">
        <v>6.0810000000000004</v>
      </c>
      <c r="EH17" s="9">
        <v>6.2</v>
      </c>
      <c r="EI17" s="9">
        <v>0.91800000000000004</v>
      </c>
      <c r="EJ17" s="9">
        <v>0.27100000000000002</v>
      </c>
      <c r="EK17" s="9">
        <v>0.64600000000000002</v>
      </c>
      <c r="EL17" s="9">
        <v>1.9239999999999999</v>
      </c>
      <c r="EM17" s="9">
        <v>1.2929999999999999</v>
      </c>
      <c r="EN17" s="9">
        <v>0.63100000000000001</v>
      </c>
      <c r="EO17" s="9">
        <v>4.234</v>
      </c>
      <c r="EP17" s="9">
        <v>1.7050000000000001</v>
      </c>
      <c r="EQ17" s="9">
        <v>2.5289999999999999</v>
      </c>
      <c r="ER17" s="9">
        <v>5.2050000000000001</v>
      </c>
      <c r="ES17" s="9">
        <v>2.8119999999999998</v>
      </c>
      <c r="ET17" s="9">
        <v>2.3929999999999998</v>
      </c>
      <c r="EU17" s="9">
        <v>40.808999999999997</v>
      </c>
      <c r="EV17" s="9">
        <v>47</v>
      </c>
      <c r="EW17" s="9">
        <v>28.401</v>
      </c>
      <c r="EX17" s="9">
        <v>5.2249999999999996</v>
      </c>
      <c r="EY17" s="9">
        <v>2.2839999999999998</v>
      </c>
      <c r="EZ17" s="9">
        <v>2.9409999999999998</v>
      </c>
      <c r="FA17" s="9">
        <v>0.157</v>
      </c>
      <c r="FB17" s="9">
        <v>0</v>
      </c>
      <c r="FC17" s="9">
        <v>0.157</v>
      </c>
      <c r="FD17" s="9">
        <v>0.66300000000000003</v>
      </c>
      <c r="FE17" s="9">
        <v>0.26800000000000002</v>
      </c>
      <c r="FF17" s="9">
        <v>0.39500000000000002</v>
      </c>
      <c r="FG17" s="9">
        <v>1.8919999999999999</v>
      </c>
      <c r="FH17" s="9">
        <v>0.24299999999999999</v>
      </c>
      <c r="FI17" s="9">
        <v>1.649</v>
      </c>
      <c r="FJ17" s="9">
        <v>2.512</v>
      </c>
      <c r="FK17" s="9">
        <v>1.772</v>
      </c>
      <c r="FL17" s="9">
        <v>0.74</v>
      </c>
      <c r="FM17" s="9">
        <v>47.378999999999998</v>
      </c>
      <c r="FN17" s="9">
        <v>72.102999999999994</v>
      </c>
      <c r="FO17" s="9">
        <v>20.190000000000001</v>
      </c>
      <c r="FP17" s="9">
        <v>5.17</v>
      </c>
      <c r="FQ17" s="9">
        <v>2.46</v>
      </c>
      <c r="FR17" s="9">
        <v>2.71</v>
      </c>
      <c r="FS17" s="9">
        <v>0.49</v>
      </c>
      <c r="FT17" s="9">
        <v>0</v>
      </c>
      <c r="FU17" s="9">
        <v>0.49</v>
      </c>
      <c r="FV17" s="9">
        <v>0.73299999999999998</v>
      </c>
      <c r="FW17" s="9">
        <v>0.496</v>
      </c>
      <c r="FX17" s="9">
        <v>0.23599999999999999</v>
      </c>
      <c r="FY17" s="9">
        <v>1.804</v>
      </c>
      <c r="FZ17" s="9">
        <v>0.92400000000000004</v>
      </c>
      <c r="GA17" s="9">
        <v>0.88</v>
      </c>
      <c r="GB17" s="9">
        <v>2.1440000000000001</v>
      </c>
      <c r="GC17" s="9">
        <v>1.04</v>
      </c>
      <c r="GD17" s="9">
        <v>1.1040000000000001</v>
      </c>
      <c r="GE17" s="9">
        <v>41.445999999999998</v>
      </c>
      <c r="GF17" s="9">
        <v>46.5</v>
      </c>
      <c r="GG17" s="9">
        <v>26.864999999999998</v>
      </c>
      <c r="GH17" s="9">
        <v>2.5870000000000002</v>
      </c>
      <c r="GI17" s="9">
        <v>1.3839999999999999</v>
      </c>
      <c r="GJ17" s="9">
        <v>1.2030000000000001</v>
      </c>
      <c r="GK17" s="9">
        <v>0</v>
      </c>
      <c r="GL17" s="9">
        <v>0</v>
      </c>
      <c r="GM17" s="9">
        <v>0</v>
      </c>
      <c r="GN17" s="9">
        <v>0.28599999999999998</v>
      </c>
      <c r="GO17" s="9">
        <v>0.28599999999999998</v>
      </c>
      <c r="GP17" s="9">
        <v>0</v>
      </c>
      <c r="GQ17" s="9">
        <v>1.381</v>
      </c>
      <c r="GR17" s="9">
        <v>0.501</v>
      </c>
      <c r="GS17" s="9">
        <v>0.88</v>
      </c>
      <c r="GT17" s="9">
        <v>0.92</v>
      </c>
      <c r="GU17" s="9">
        <v>0.59699999999999998</v>
      </c>
      <c r="GV17" s="9">
        <v>0.32300000000000001</v>
      </c>
      <c r="GW17" s="9">
        <v>35.219000000000001</v>
      </c>
      <c r="GX17" s="9">
        <v>55.112000000000002</v>
      </c>
      <c r="GY17" s="9">
        <v>25.187999999999999</v>
      </c>
      <c r="GZ17" s="9">
        <v>2.5830000000000002</v>
      </c>
      <c r="HA17" s="9">
        <v>1.077</v>
      </c>
      <c r="HB17" s="9">
        <v>1.5069999999999999</v>
      </c>
      <c r="HC17" s="9">
        <v>0.49</v>
      </c>
      <c r="HD17" s="9">
        <v>0</v>
      </c>
      <c r="HE17" s="9">
        <v>0.49</v>
      </c>
      <c r="HF17" s="9">
        <v>0.44700000000000001</v>
      </c>
      <c r="HG17" s="9">
        <v>0.21</v>
      </c>
      <c r="HH17" s="9">
        <v>0.23599999999999999</v>
      </c>
      <c r="HI17" s="9">
        <v>0.42299999999999999</v>
      </c>
      <c r="HJ17" s="9">
        <v>0.42299999999999999</v>
      </c>
      <c r="HK17" s="9">
        <v>0</v>
      </c>
      <c r="HL17" s="9">
        <v>1.2230000000000001</v>
      </c>
      <c r="HM17" s="9">
        <v>0.443</v>
      </c>
      <c r="HN17" s="9">
        <v>0.78100000000000003</v>
      </c>
      <c r="HO17" s="9">
        <v>45.978999999999999</v>
      </c>
      <c r="HP17" s="9">
        <v>45.186999999999998</v>
      </c>
      <c r="HQ17" s="9">
        <v>34.959000000000003</v>
      </c>
      <c r="HR17" s="9">
        <v>1.887</v>
      </c>
      <c r="HS17" s="9">
        <v>1.337</v>
      </c>
      <c r="HT17" s="9">
        <v>0.55000000000000004</v>
      </c>
      <c r="HU17" s="9">
        <v>0.27100000000000002</v>
      </c>
      <c r="HV17" s="9">
        <v>0.27100000000000002</v>
      </c>
      <c r="HW17" s="9">
        <v>0</v>
      </c>
      <c r="HX17" s="9">
        <v>0.52800000000000002</v>
      </c>
      <c r="HY17" s="9">
        <v>0.52800000000000002</v>
      </c>
      <c r="HZ17" s="9">
        <v>0</v>
      </c>
      <c r="IA17" s="9">
        <v>0.53800000000000003</v>
      </c>
      <c r="IB17" s="9">
        <v>0.53800000000000003</v>
      </c>
      <c r="IC17" s="9">
        <v>0</v>
      </c>
      <c r="ID17" s="9">
        <v>0.55000000000000004</v>
      </c>
      <c r="IE17" s="9">
        <v>0</v>
      </c>
      <c r="IF17" s="9">
        <v>0.55000000000000004</v>
      </c>
      <c r="IG17" s="9">
        <v>26.018000000000001</v>
      </c>
      <c r="IH17" s="9">
        <v>10.282</v>
      </c>
      <c r="II17" s="9">
        <v>300.36099999999999</v>
      </c>
      <c r="IJ17" s="9">
        <v>0.79300000000000004</v>
      </c>
      <c r="IK17" s="9">
        <v>0.79300000000000004</v>
      </c>
      <c r="IL17" s="9">
        <v>0</v>
      </c>
      <c r="IM17" s="9">
        <v>0.27100000000000002</v>
      </c>
      <c r="IN17" s="9">
        <v>0.27100000000000002</v>
      </c>
      <c r="IO17" s="9">
        <v>0</v>
      </c>
      <c r="IP17" s="9">
        <v>0.27100000000000002</v>
      </c>
      <c r="IQ17" s="9">
        <v>0.27100000000000002</v>
      </c>
    </row>
    <row r="18" spans="1:251">
      <c r="A18" s="10">
        <v>44593</v>
      </c>
      <c r="B18" s="9">
        <v>0.14399999999999999</v>
      </c>
      <c r="C18" s="9">
        <v>0.32200000000000001</v>
      </c>
      <c r="D18" s="9">
        <v>0.78800000000000003</v>
      </c>
      <c r="E18" s="9">
        <v>0.55400000000000005</v>
      </c>
      <c r="F18" s="9">
        <v>0.23300000000000001</v>
      </c>
      <c r="G18" s="9">
        <v>49.603999999999999</v>
      </c>
      <c r="H18" s="9">
        <v>52</v>
      </c>
      <c r="I18" s="9">
        <v>30.399000000000001</v>
      </c>
      <c r="J18" s="9">
        <v>2.8279999999999998</v>
      </c>
      <c r="K18" s="9">
        <v>1.0189999999999999</v>
      </c>
      <c r="L18" s="9">
        <v>1.8089999999999999</v>
      </c>
      <c r="M18" s="9">
        <v>0.50900000000000001</v>
      </c>
      <c r="N18" s="9">
        <v>0</v>
      </c>
      <c r="O18" s="9">
        <v>0.50900000000000001</v>
      </c>
      <c r="P18" s="9">
        <v>0.22900000000000001</v>
      </c>
      <c r="Q18" s="9">
        <v>9.5000000000000001E-2</v>
      </c>
      <c r="R18" s="9">
        <v>0.13500000000000001</v>
      </c>
      <c r="S18" s="9">
        <v>0.83299999999999996</v>
      </c>
      <c r="T18" s="9">
        <v>0.504</v>
      </c>
      <c r="U18" s="9">
        <v>0.32900000000000001</v>
      </c>
      <c r="V18" s="9">
        <v>1.2569999999999999</v>
      </c>
      <c r="W18" s="9">
        <v>0.42</v>
      </c>
      <c r="X18" s="9">
        <v>0.83699999999999997</v>
      </c>
      <c r="Y18" s="9">
        <v>44.55</v>
      </c>
      <c r="Z18" s="9">
        <v>41.648000000000003</v>
      </c>
      <c r="AA18" s="9">
        <v>46.832000000000001</v>
      </c>
      <c r="AB18" s="9">
        <v>0.96799999999999997</v>
      </c>
      <c r="AC18" s="9">
        <v>0.54600000000000004</v>
      </c>
      <c r="AD18" s="9">
        <v>0.42199999999999999</v>
      </c>
      <c r="AE18" s="9">
        <v>0.23899999999999999</v>
      </c>
      <c r="AF18" s="9">
        <v>0.11700000000000001</v>
      </c>
      <c r="AG18" s="9">
        <v>0.122</v>
      </c>
      <c r="AH18" s="9">
        <v>0</v>
      </c>
      <c r="AI18" s="9">
        <v>0</v>
      </c>
      <c r="AJ18" s="9">
        <v>0</v>
      </c>
      <c r="AK18" s="9">
        <v>0.11700000000000001</v>
      </c>
      <c r="AL18" s="9">
        <v>0.11700000000000001</v>
      </c>
      <c r="AM18" s="9">
        <v>0</v>
      </c>
      <c r="AN18" s="9">
        <v>0.61299999999999999</v>
      </c>
      <c r="AO18" s="9">
        <v>0.312</v>
      </c>
      <c r="AP18" s="9">
        <v>0.3</v>
      </c>
      <c r="AQ18" s="9">
        <v>52</v>
      </c>
      <c r="AR18" s="9">
        <v>48.911999999999999</v>
      </c>
      <c r="AS18" s="9">
        <v>52</v>
      </c>
      <c r="AT18" s="9">
        <v>0.39</v>
      </c>
      <c r="AU18" s="9">
        <v>0.21</v>
      </c>
      <c r="AV18" s="9">
        <v>0.18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0.27300000000000002</v>
      </c>
      <c r="BD18" s="9">
        <v>9.2999999999999999E-2</v>
      </c>
      <c r="BE18" s="9">
        <v>0.18</v>
      </c>
      <c r="BF18" s="9">
        <v>0.11700000000000001</v>
      </c>
      <c r="BG18" s="9">
        <v>0.11700000000000001</v>
      </c>
      <c r="BH18" s="9">
        <v>0</v>
      </c>
      <c r="BI18" s="9">
        <v>31.373000000000001</v>
      </c>
      <c r="BJ18" s="9">
        <v>40.442</v>
      </c>
      <c r="BK18" s="9">
        <v>26.734999999999999</v>
      </c>
      <c r="BL18" s="9">
        <v>1.3540000000000001</v>
      </c>
      <c r="BM18" s="9">
        <v>0.57399999999999995</v>
      </c>
      <c r="BN18" s="9">
        <v>0.78</v>
      </c>
      <c r="BO18" s="9">
        <v>0.373</v>
      </c>
      <c r="BP18" s="9">
        <v>0.11700000000000001</v>
      </c>
      <c r="BQ18" s="9">
        <v>0.25600000000000001</v>
      </c>
      <c r="BR18" s="9">
        <v>9.5000000000000001E-2</v>
      </c>
      <c r="BS18" s="9">
        <v>9.5000000000000001E-2</v>
      </c>
      <c r="BT18" s="9">
        <v>0</v>
      </c>
      <c r="BU18" s="9">
        <v>0.42099999999999999</v>
      </c>
      <c r="BV18" s="9">
        <v>0.26800000000000002</v>
      </c>
      <c r="BW18" s="9">
        <v>0.153</v>
      </c>
      <c r="BX18" s="9">
        <v>0.46600000000000003</v>
      </c>
      <c r="BY18" s="9">
        <v>9.5000000000000001E-2</v>
      </c>
      <c r="BZ18" s="9">
        <v>0.37</v>
      </c>
      <c r="CA18" s="9">
        <v>15.927</v>
      </c>
      <c r="CB18" s="9">
        <v>14.696</v>
      </c>
      <c r="CC18" s="9">
        <v>20.193999999999999</v>
      </c>
      <c r="CD18" s="9">
        <v>3.2309999999999999</v>
      </c>
      <c r="CE18" s="9">
        <v>1.135</v>
      </c>
      <c r="CF18" s="9">
        <v>2.0960000000000001</v>
      </c>
      <c r="CG18" s="9">
        <v>0.26700000000000002</v>
      </c>
      <c r="CH18" s="9">
        <v>0</v>
      </c>
      <c r="CI18" s="9">
        <v>0.26700000000000002</v>
      </c>
      <c r="CJ18" s="9">
        <v>0.47499999999999998</v>
      </c>
      <c r="CK18" s="9">
        <v>0</v>
      </c>
      <c r="CL18" s="9">
        <v>0.47499999999999998</v>
      </c>
      <c r="CM18" s="9">
        <v>0.81</v>
      </c>
      <c r="CN18" s="9">
        <v>0.24399999999999999</v>
      </c>
      <c r="CO18" s="9">
        <v>0.56599999999999995</v>
      </c>
      <c r="CP18" s="9">
        <v>1.6779999999999999</v>
      </c>
      <c r="CQ18" s="9">
        <v>0.89</v>
      </c>
      <c r="CR18" s="9">
        <v>0.78800000000000003</v>
      </c>
      <c r="CS18" s="9">
        <v>52</v>
      </c>
      <c r="CT18" s="9">
        <v>52</v>
      </c>
      <c r="CU18" s="9">
        <v>38.54</v>
      </c>
      <c r="CV18" s="9">
        <v>1.1950000000000001</v>
      </c>
      <c r="CW18" s="9">
        <v>0.76400000000000001</v>
      </c>
      <c r="CX18" s="9">
        <v>0.432</v>
      </c>
      <c r="CY18" s="9">
        <v>0.108</v>
      </c>
      <c r="CZ18" s="9">
        <v>0</v>
      </c>
      <c r="DA18" s="9">
        <v>0.108</v>
      </c>
      <c r="DB18" s="9">
        <v>0</v>
      </c>
      <c r="DC18" s="9">
        <v>0</v>
      </c>
      <c r="DD18" s="9">
        <v>0</v>
      </c>
      <c r="DE18" s="9">
        <v>0.45700000000000002</v>
      </c>
      <c r="DF18" s="9">
        <v>0.34499999999999997</v>
      </c>
      <c r="DG18" s="9">
        <v>0.112</v>
      </c>
      <c r="DH18" s="9">
        <v>0.63</v>
      </c>
      <c r="DI18" s="9">
        <v>0.41799999999999998</v>
      </c>
      <c r="DJ18" s="9">
        <v>0.21199999999999999</v>
      </c>
      <c r="DK18" s="9">
        <v>50.655000000000001</v>
      </c>
      <c r="DL18" s="9">
        <v>50.917000000000002</v>
      </c>
      <c r="DM18" s="9">
        <v>30.785</v>
      </c>
      <c r="DN18" s="9">
        <v>11.835000000000001</v>
      </c>
      <c r="DO18" s="9">
        <v>6.8330000000000002</v>
      </c>
      <c r="DP18" s="9">
        <v>5.0010000000000003</v>
      </c>
      <c r="DQ18" s="9">
        <v>0.81699999999999995</v>
      </c>
      <c r="DR18" s="9">
        <v>0.39700000000000002</v>
      </c>
      <c r="DS18" s="9">
        <v>0.42</v>
      </c>
      <c r="DT18" s="9">
        <v>1.69</v>
      </c>
      <c r="DU18" s="9">
        <v>0.94499999999999995</v>
      </c>
      <c r="DV18" s="9">
        <v>0.745</v>
      </c>
      <c r="DW18" s="9">
        <v>4.3879999999999999</v>
      </c>
      <c r="DX18" s="9">
        <v>2.76</v>
      </c>
      <c r="DY18" s="9">
        <v>1.6279999999999999</v>
      </c>
      <c r="DZ18" s="9">
        <v>4.9400000000000004</v>
      </c>
      <c r="EA18" s="9">
        <v>2.7320000000000002</v>
      </c>
      <c r="EB18" s="9">
        <v>2.2080000000000002</v>
      </c>
      <c r="EC18" s="9">
        <v>36.289000000000001</v>
      </c>
      <c r="ED18" s="9">
        <v>36.749000000000002</v>
      </c>
      <c r="EE18" s="9">
        <v>34.243000000000002</v>
      </c>
      <c r="EF18" s="9">
        <v>11.835000000000001</v>
      </c>
      <c r="EG18" s="9">
        <v>6.8330000000000002</v>
      </c>
      <c r="EH18" s="9">
        <v>5.0010000000000003</v>
      </c>
      <c r="EI18" s="9">
        <v>0.81699999999999995</v>
      </c>
      <c r="EJ18" s="9">
        <v>0.39700000000000002</v>
      </c>
      <c r="EK18" s="9">
        <v>0.42</v>
      </c>
      <c r="EL18" s="9">
        <v>1.69</v>
      </c>
      <c r="EM18" s="9">
        <v>0.94499999999999995</v>
      </c>
      <c r="EN18" s="9">
        <v>0.745</v>
      </c>
      <c r="EO18" s="9">
        <v>4.3879999999999999</v>
      </c>
      <c r="EP18" s="9">
        <v>2.76</v>
      </c>
      <c r="EQ18" s="9">
        <v>1.6279999999999999</v>
      </c>
      <c r="ER18" s="9">
        <v>4.9400000000000004</v>
      </c>
      <c r="ES18" s="9">
        <v>2.7320000000000002</v>
      </c>
      <c r="ET18" s="9">
        <v>2.2080000000000002</v>
      </c>
      <c r="EU18" s="9">
        <v>36.289000000000001</v>
      </c>
      <c r="EV18" s="9">
        <v>36.749000000000002</v>
      </c>
      <c r="EW18" s="9">
        <v>34.243000000000002</v>
      </c>
      <c r="EX18" s="9">
        <v>6.6580000000000004</v>
      </c>
      <c r="EY18" s="9">
        <v>3.4390000000000001</v>
      </c>
      <c r="EZ18" s="9">
        <v>3.2189999999999999</v>
      </c>
      <c r="FA18" s="9">
        <v>0.55000000000000004</v>
      </c>
      <c r="FB18" s="9">
        <v>0.129</v>
      </c>
      <c r="FC18" s="9">
        <v>0.42</v>
      </c>
      <c r="FD18" s="9">
        <v>0.94</v>
      </c>
      <c r="FE18" s="9">
        <v>0.42199999999999999</v>
      </c>
      <c r="FF18" s="9">
        <v>0.51800000000000002</v>
      </c>
      <c r="FG18" s="9">
        <v>2.331</v>
      </c>
      <c r="FH18" s="9">
        <v>1.4039999999999999</v>
      </c>
      <c r="FI18" s="9">
        <v>0.92600000000000005</v>
      </c>
      <c r="FJ18" s="9">
        <v>2.8380000000000001</v>
      </c>
      <c r="FK18" s="9">
        <v>1.4830000000000001</v>
      </c>
      <c r="FL18" s="9">
        <v>1.355</v>
      </c>
      <c r="FM18" s="9">
        <v>44.268000000000001</v>
      </c>
      <c r="FN18" s="9">
        <v>50</v>
      </c>
      <c r="FO18" s="9">
        <v>36.115000000000002</v>
      </c>
      <c r="FP18" s="9">
        <v>3.74</v>
      </c>
      <c r="FQ18" s="9">
        <v>2.4300000000000002</v>
      </c>
      <c r="FR18" s="9">
        <v>1.3109999999999999</v>
      </c>
      <c r="FS18" s="9">
        <v>0.26800000000000002</v>
      </c>
      <c r="FT18" s="9">
        <v>0.26800000000000002</v>
      </c>
      <c r="FU18" s="9">
        <v>0</v>
      </c>
      <c r="FV18" s="9">
        <v>0.52300000000000002</v>
      </c>
      <c r="FW18" s="9">
        <v>0.52300000000000002</v>
      </c>
      <c r="FX18" s="9">
        <v>0</v>
      </c>
      <c r="FY18" s="9">
        <v>1.341</v>
      </c>
      <c r="FZ18" s="9">
        <v>0.88300000000000001</v>
      </c>
      <c r="GA18" s="9">
        <v>0.45700000000000002</v>
      </c>
      <c r="GB18" s="9">
        <v>1.61</v>
      </c>
      <c r="GC18" s="9">
        <v>0.75600000000000001</v>
      </c>
      <c r="GD18" s="9">
        <v>0.85299999999999998</v>
      </c>
      <c r="GE18" s="9">
        <v>30</v>
      </c>
      <c r="GF18" s="9">
        <v>18.861000000000001</v>
      </c>
      <c r="GG18" s="9">
        <v>52</v>
      </c>
      <c r="GH18" s="9">
        <v>2.3719999999999999</v>
      </c>
      <c r="GI18" s="9">
        <v>1.304</v>
      </c>
      <c r="GJ18" s="9">
        <v>1.0680000000000001</v>
      </c>
      <c r="GK18" s="9">
        <v>0</v>
      </c>
      <c r="GL18" s="9">
        <v>0</v>
      </c>
      <c r="GM18" s="9">
        <v>0</v>
      </c>
      <c r="GN18" s="9">
        <v>0.255</v>
      </c>
      <c r="GO18" s="9">
        <v>0.255</v>
      </c>
      <c r="GP18" s="9">
        <v>0</v>
      </c>
      <c r="GQ18" s="9">
        <v>0.71</v>
      </c>
      <c r="GR18" s="9">
        <v>0.495</v>
      </c>
      <c r="GS18" s="9">
        <v>0.215</v>
      </c>
      <c r="GT18" s="9">
        <v>1.4079999999999999</v>
      </c>
      <c r="GU18" s="9">
        <v>0.55500000000000005</v>
      </c>
      <c r="GV18" s="9">
        <v>0.85299999999999998</v>
      </c>
      <c r="GW18" s="9">
        <v>52</v>
      </c>
      <c r="GX18" s="9">
        <v>32.588000000000001</v>
      </c>
      <c r="GY18" s="9">
        <v>55.741999999999997</v>
      </c>
      <c r="GZ18" s="9">
        <v>1.3680000000000001</v>
      </c>
      <c r="HA18" s="9">
        <v>1.1259999999999999</v>
      </c>
      <c r="HB18" s="9">
        <v>0.24199999999999999</v>
      </c>
      <c r="HC18" s="9">
        <v>0.26800000000000002</v>
      </c>
      <c r="HD18" s="9">
        <v>0.26800000000000002</v>
      </c>
      <c r="HE18" s="9">
        <v>0</v>
      </c>
      <c r="HF18" s="9">
        <v>0.26800000000000002</v>
      </c>
      <c r="HG18" s="9">
        <v>0.26800000000000002</v>
      </c>
      <c r="HH18" s="9">
        <v>0</v>
      </c>
      <c r="HI18" s="9">
        <v>0.63100000000000001</v>
      </c>
      <c r="HJ18" s="9">
        <v>0.38800000000000001</v>
      </c>
      <c r="HK18" s="9">
        <v>0.24199999999999999</v>
      </c>
      <c r="HL18" s="9">
        <v>0.20200000000000001</v>
      </c>
      <c r="HM18" s="9">
        <v>0.20200000000000001</v>
      </c>
      <c r="HN18" s="9">
        <v>0</v>
      </c>
      <c r="HO18" s="9">
        <v>14.135</v>
      </c>
      <c r="HP18" s="9">
        <v>10.675000000000001</v>
      </c>
      <c r="HQ18" s="9">
        <v>0</v>
      </c>
      <c r="HR18" s="9">
        <v>1.4359999999999999</v>
      </c>
      <c r="HS18" s="9">
        <v>0.96499999999999997</v>
      </c>
      <c r="HT18" s="9">
        <v>0.47199999999999998</v>
      </c>
      <c r="HU18" s="9">
        <v>0</v>
      </c>
      <c r="HV18" s="9">
        <v>0</v>
      </c>
      <c r="HW18" s="9">
        <v>0</v>
      </c>
      <c r="HX18" s="9">
        <v>0.22700000000000001</v>
      </c>
      <c r="HY18" s="9">
        <v>0</v>
      </c>
      <c r="HZ18" s="9">
        <v>0.22700000000000001</v>
      </c>
      <c r="IA18" s="9">
        <v>0.71699999999999997</v>
      </c>
      <c r="IB18" s="9">
        <v>0.47199999999999998</v>
      </c>
      <c r="IC18" s="9">
        <v>0.245</v>
      </c>
      <c r="ID18" s="9">
        <v>0.49199999999999999</v>
      </c>
      <c r="IE18" s="9">
        <v>0.49199999999999999</v>
      </c>
      <c r="IF18" s="9">
        <v>0</v>
      </c>
      <c r="IG18" s="9">
        <v>19.259</v>
      </c>
      <c r="IH18" s="9">
        <v>122.17400000000001</v>
      </c>
      <c r="II18" s="9">
        <v>10.738</v>
      </c>
      <c r="IJ18" s="9">
        <v>0.73899999999999999</v>
      </c>
      <c r="IK18" s="9">
        <v>0.73899999999999999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0.33700000000000002</v>
      </c>
      <c r="D19" s="9">
        <v>0.19800000000000001</v>
      </c>
      <c r="E19" s="9">
        <v>0</v>
      </c>
      <c r="F19" s="9">
        <v>0.19800000000000001</v>
      </c>
      <c r="G19" s="9">
        <v>8</v>
      </c>
      <c r="H19" s="9">
        <v>6.3419999999999996</v>
      </c>
      <c r="I19" s="9">
        <v>12.484999999999999</v>
      </c>
      <c r="J19" s="9">
        <v>1.56</v>
      </c>
      <c r="K19" s="9">
        <v>0.59399999999999997</v>
      </c>
      <c r="L19" s="9">
        <v>0.96599999999999997</v>
      </c>
      <c r="M19" s="9">
        <v>0.21199999999999999</v>
      </c>
      <c r="N19" s="9">
        <v>0</v>
      </c>
      <c r="O19" s="9">
        <v>0.21199999999999999</v>
      </c>
      <c r="P19" s="9">
        <v>0.104</v>
      </c>
      <c r="Q19" s="9">
        <v>0</v>
      </c>
      <c r="R19" s="9">
        <v>0.104</v>
      </c>
      <c r="S19" s="9">
        <v>0.27200000000000002</v>
      </c>
      <c r="T19" s="9">
        <v>0</v>
      </c>
      <c r="U19" s="9">
        <v>0.27200000000000002</v>
      </c>
      <c r="V19" s="9">
        <v>0.97199999999999998</v>
      </c>
      <c r="W19" s="9">
        <v>0.59399999999999997</v>
      </c>
      <c r="X19" s="9">
        <v>0.378</v>
      </c>
      <c r="Y19" s="9">
        <v>52</v>
      </c>
      <c r="Z19" s="9">
        <v>111.837</v>
      </c>
      <c r="AA19" s="9">
        <v>26</v>
      </c>
      <c r="AB19" s="9">
        <v>0.71</v>
      </c>
      <c r="AC19" s="9">
        <v>0.22500000000000001</v>
      </c>
      <c r="AD19" s="9">
        <v>0.48499999999999999</v>
      </c>
      <c r="AE19" s="9">
        <v>8.7999999999999995E-2</v>
      </c>
      <c r="AF19" s="9">
        <v>0</v>
      </c>
      <c r="AG19" s="9">
        <v>8.7999999999999995E-2</v>
      </c>
      <c r="AH19" s="9">
        <v>0.443</v>
      </c>
      <c r="AI19" s="9">
        <v>0.109</v>
      </c>
      <c r="AJ19" s="9">
        <v>0.33400000000000002</v>
      </c>
      <c r="AK19" s="9">
        <v>0</v>
      </c>
      <c r="AL19" s="9">
        <v>0</v>
      </c>
      <c r="AM19" s="9">
        <v>0</v>
      </c>
      <c r="AN19" s="9">
        <v>0.17899999999999999</v>
      </c>
      <c r="AO19" s="9">
        <v>0.11600000000000001</v>
      </c>
      <c r="AP19" s="9">
        <v>6.3E-2</v>
      </c>
      <c r="AQ19" s="9">
        <v>11.717000000000001</v>
      </c>
      <c r="AR19" s="9">
        <v>82.385000000000005</v>
      </c>
      <c r="AS19" s="9">
        <v>11.593</v>
      </c>
      <c r="AT19" s="9">
        <v>0.108</v>
      </c>
      <c r="AU19" s="9">
        <v>0</v>
      </c>
      <c r="AV19" s="9">
        <v>0.108</v>
      </c>
      <c r="AW19" s="9">
        <v>0.108</v>
      </c>
      <c r="AX19" s="9">
        <v>0</v>
      </c>
      <c r="AY19" s="9">
        <v>0.108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0.97199999999999998</v>
      </c>
      <c r="BM19" s="9">
        <v>0.36699999999999999</v>
      </c>
      <c r="BN19" s="9">
        <v>0.60499999999999998</v>
      </c>
      <c r="BO19" s="9">
        <v>0.32700000000000001</v>
      </c>
      <c r="BP19" s="9">
        <v>0</v>
      </c>
      <c r="BQ19" s="9">
        <v>0.32700000000000001</v>
      </c>
      <c r="BR19" s="9">
        <v>0.38800000000000001</v>
      </c>
      <c r="BS19" s="9">
        <v>0.27600000000000002</v>
      </c>
      <c r="BT19" s="9">
        <v>0.111</v>
      </c>
      <c r="BU19" s="9">
        <v>0</v>
      </c>
      <c r="BV19" s="9">
        <v>0</v>
      </c>
      <c r="BW19" s="9">
        <v>0</v>
      </c>
      <c r="BX19" s="9">
        <v>0.25700000000000001</v>
      </c>
      <c r="BY19" s="9">
        <v>0.09</v>
      </c>
      <c r="BZ19" s="9">
        <v>0.16700000000000001</v>
      </c>
      <c r="CA19" s="9">
        <v>8</v>
      </c>
      <c r="CB19" s="9">
        <v>11.73</v>
      </c>
      <c r="CC19" s="9">
        <v>3.8029999999999999</v>
      </c>
      <c r="CD19" s="9">
        <v>1.887</v>
      </c>
      <c r="CE19" s="9">
        <v>0.41799999999999998</v>
      </c>
      <c r="CF19" s="9">
        <v>1.4690000000000001</v>
      </c>
      <c r="CG19" s="9">
        <v>0.39100000000000001</v>
      </c>
      <c r="CH19" s="9">
        <v>0.107</v>
      </c>
      <c r="CI19" s="9">
        <v>0.28399999999999997</v>
      </c>
      <c r="CJ19" s="9">
        <v>0.373</v>
      </c>
      <c r="CK19" s="9">
        <v>0</v>
      </c>
      <c r="CL19" s="9">
        <v>0.373</v>
      </c>
      <c r="CM19" s="9">
        <v>0.51100000000000001</v>
      </c>
      <c r="CN19" s="9">
        <v>0</v>
      </c>
      <c r="CO19" s="9">
        <v>0.51100000000000001</v>
      </c>
      <c r="CP19" s="9">
        <v>0.61299999999999999</v>
      </c>
      <c r="CQ19" s="9">
        <v>0.311</v>
      </c>
      <c r="CR19" s="9">
        <v>0.30199999999999999</v>
      </c>
      <c r="CS19" s="9">
        <v>21.574999999999999</v>
      </c>
      <c r="CT19" s="9">
        <v>52</v>
      </c>
      <c r="CU19" s="9">
        <v>13.714</v>
      </c>
      <c r="CV19" s="9">
        <v>1.075</v>
      </c>
      <c r="CW19" s="9">
        <v>0.59799999999999998</v>
      </c>
      <c r="CX19" s="9">
        <v>0.47699999999999998</v>
      </c>
      <c r="CY19" s="9">
        <v>0</v>
      </c>
      <c r="CZ19" s="9">
        <v>0</v>
      </c>
      <c r="DA19" s="9">
        <v>0</v>
      </c>
      <c r="DB19" s="9">
        <v>0.498</v>
      </c>
      <c r="DC19" s="9">
        <v>0.28899999999999998</v>
      </c>
      <c r="DD19" s="9">
        <v>0.20899999999999999</v>
      </c>
      <c r="DE19" s="9">
        <v>9.8000000000000004E-2</v>
      </c>
      <c r="DF19" s="9">
        <v>0</v>
      </c>
      <c r="DG19" s="9">
        <v>9.8000000000000004E-2</v>
      </c>
      <c r="DH19" s="9">
        <v>0.47899999999999998</v>
      </c>
      <c r="DI19" s="9">
        <v>0.309</v>
      </c>
      <c r="DJ19" s="9">
        <v>0.17100000000000001</v>
      </c>
      <c r="DK19" s="9">
        <v>19.783999999999999</v>
      </c>
      <c r="DL19" s="9">
        <v>59.680999999999997</v>
      </c>
      <c r="DM19" s="9">
        <v>18.539000000000001</v>
      </c>
      <c r="DN19" s="9">
        <v>12.436</v>
      </c>
      <c r="DO19" s="9">
        <v>6.923</v>
      </c>
      <c r="DP19" s="9">
        <v>5.5140000000000002</v>
      </c>
      <c r="DQ19" s="9">
        <v>0.9</v>
      </c>
      <c r="DR19" s="9">
        <v>0.16300000000000001</v>
      </c>
      <c r="DS19" s="9">
        <v>0.73699999999999999</v>
      </c>
      <c r="DT19" s="9">
        <v>1.103</v>
      </c>
      <c r="DU19" s="9">
        <v>0.97499999999999998</v>
      </c>
      <c r="DV19" s="9">
        <v>0.128</v>
      </c>
      <c r="DW19" s="9">
        <v>4.38</v>
      </c>
      <c r="DX19" s="9">
        <v>2.6259999999999999</v>
      </c>
      <c r="DY19" s="9">
        <v>1.754</v>
      </c>
      <c r="DZ19" s="9">
        <v>6.0529999999999999</v>
      </c>
      <c r="EA19" s="9">
        <v>3.1579999999999999</v>
      </c>
      <c r="EB19" s="9">
        <v>2.895</v>
      </c>
      <c r="EC19" s="9">
        <v>48.097999999999999</v>
      </c>
      <c r="ED19" s="9">
        <v>44.914000000000001</v>
      </c>
      <c r="EE19" s="9">
        <v>52</v>
      </c>
      <c r="EF19" s="9">
        <v>12.233000000000001</v>
      </c>
      <c r="EG19" s="9">
        <v>6.923</v>
      </c>
      <c r="EH19" s="9">
        <v>5.31</v>
      </c>
      <c r="EI19" s="9">
        <v>0.9</v>
      </c>
      <c r="EJ19" s="9">
        <v>0.16300000000000001</v>
      </c>
      <c r="EK19" s="9">
        <v>0.73699999999999999</v>
      </c>
      <c r="EL19" s="9">
        <v>1.103</v>
      </c>
      <c r="EM19" s="9">
        <v>0.97499999999999998</v>
      </c>
      <c r="EN19" s="9">
        <v>0.128</v>
      </c>
      <c r="EO19" s="9">
        <v>4.38</v>
      </c>
      <c r="EP19" s="9">
        <v>2.6259999999999999</v>
      </c>
      <c r="EQ19" s="9">
        <v>1.754</v>
      </c>
      <c r="ER19" s="9">
        <v>5.85</v>
      </c>
      <c r="ES19" s="9">
        <v>3.1579999999999999</v>
      </c>
      <c r="ET19" s="9">
        <v>2.6909999999999998</v>
      </c>
      <c r="EU19" s="9">
        <v>46.558999999999997</v>
      </c>
      <c r="EV19" s="9">
        <v>44.914000000000001</v>
      </c>
      <c r="EW19" s="9">
        <v>51.207000000000001</v>
      </c>
      <c r="EX19" s="9">
        <v>6.1390000000000002</v>
      </c>
      <c r="EY19" s="9">
        <v>3.895</v>
      </c>
      <c r="EZ19" s="9">
        <v>2.2450000000000001</v>
      </c>
      <c r="FA19" s="9">
        <v>0.34899999999999998</v>
      </c>
      <c r="FB19" s="9">
        <v>0</v>
      </c>
      <c r="FC19" s="9">
        <v>0.34899999999999998</v>
      </c>
      <c r="FD19" s="9">
        <v>0.72599999999999998</v>
      </c>
      <c r="FE19" s="9">
        <v>0.72599999999999998</v>
      </c>
      <c r="FF19" s="9">
        <v>0</v>
      </c>
      <c r="FG19" s="9">
        <v>2.6139999999999999</v>
      </c>
      <c r="FH19" s="9">
        <v>1.948</v>
      </c>
      <c r="FI19" s="9">
        <v>0.66600000000000004</v>
      </c>
      <c r="FJ19" s="9">
        <v>2.4500000000000002</v>
      </c>
      <c r="FK19" s="9">
        <v>1.2210000000000001</v>
      </c>
      <c r="FL19" s="9">
        <v>1.2290000000000001</v>
      </c>
      <c r="FM19" s="9">
        <v>31.56</v>
      </c>
      <c r="FN19" s="9">
        <v>28.161000000000001</v>
      </c>
      <c r="FO19" s="9">
        <v>52</v>
      </c>
      <c r="FP19" s="9">
        <v>5.0330000000000004</v>
      </c>
      <c r="FQ19" s="9">
        <v>2.5449999999999999</v>
      </c>
      <c r="FR19" s="9">
        <v>2.488</v>
      </c>
      <c r="FS19" s="9">
        <v>0.38800000000000001</v>
      </c>
      <c r="FT19" s="9">
        <v>0</v>
      </c>
      <c r="FU19" s="9">
        <v>0.38800000000000001</v>
      </c>
      <c r="FV19" s="9">
        <v>0.248</v>
      </c>
      <c r="FW19" s="9">
        <v>0.248</v>
      </c>
      <c r="FX19" s="9">
        <v>0</v>
      </c>
      <c r="FY19" s="9">
        <v>1.4590000000000001</v>
      </c>
      <c r="FZ19" s="9">
        <v>0.67800000000000005</v>
      </c>
      <c r="GA19" s="9">
        <v>0.78100000000000003</v>
      </c>
      <c r="GB19" s="9">
        <v>2.9380000000000002</v>
      </c>
      <c r="GC19" s="9">
        <v>1.6180000000000001</v>
      </c>
      <c r="GD19" s="9">
        <v>1.32</v>
      </c>
      <c r="GE19" s="9">
        <v>52</v>
      </c>
      <c r="GF19" s="9">
        <v>52</v>
      </c>
      <c r="GG19" s="9">
        <v>48.151000000000003</v>
      </c>
      <c r="GH19" s="9">
        <v>2.9289999999999998</v>
      </c>
      <c r="GI19" s="9">
        <v>1.75</v>
      </c>
      <c r="GJ19" s="9">
        <v>1.179</v>
      </c>
      <c r="GK19" s="9">
        <v>0.38800000000000001</v>
      </c>
      <c r="GL19" s="9">
        <v>0</v>
      </c>
      <c r="GM19" s="9">
        <v>0.38800000000000001</v>
      </c>
      <c r="GN19" s="9">
        <v>0.248</v>
      </c>
      <c r="GO19" s="9">
        <v>0.248</v>
      </c>
      <c r="GP19" s="9">
        <v>0</v>
      </c>
      <c r="GQ19" s="9">
        <v>0.64700000000000002</v>
      </c>
      <c r="GR19" s="9">
        <v>0.248</v>
      </c>
      <c r="GS19" s="9">
        <v>0.39800000000000002</v>
      </c>
      <c r="GT19" s="9">
        <v>1.6459999999999999</v>
      </c>
      <c r="GU19" s="9">
        <v>1.2529999999999999</v>
      </c>
      <c r="GV19" s="9">
        <v>0.39300000000000002</v>
      </c>
      <c r="GW19" s="9">
        <v>52</v>
      </c>
      <c r="GX19" s="9">
        <v>52</v>
      </c>
      <c r="GY19" s="9">
        <v>18.547000000000001</v>
      </c>
      <c r="GZ19" s="9">
        <v>2.1040000000000001</v>
      </c>
      <c r="HA19" s="9">
        <v>0.79500000000000004</v>
      </c>
      <c r="HB19" s="9">
        <v>1.3089999999999999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0.81200000000000006</v>
      </c>
      <c r="HJ19" s="9">
        <v>0.43</v>
      </c>
      <c r="HK19" s="9">
        <v>0.38200000000000001</v>
      </c>
      <c r="HL19" s="9">
        <v>1.292</v>
      </c>
      <c r="HM19" s="9">
        <v>0.36499999999999999</v>
      </c>
      <c r="HN19" s="9">
        <v>0.92600000000000005</v>
      </c>
      <c r="HO19" s="9">
        <v>52</v>
      </c>
      <c r="HP19" s="9">
        <v>125.001</v>
      </c>
      <c r="HQ19" s="9">
        <v>52</v>
      </c>
      <c r="HR19" s="9">
        <v>1.0609999999999999</v>
      </c>
      <c r="HS19" s="9">
        <v>0.48299999999999998</v>
      </c>
      <c r="HT19" s="9">
        <v>0.57699999999999996</v>
      </c>
      <c r="HU19" s="9">
        <v>0.16300000000000001</v>
      </c>
      <c r="HV19" s="9">
        <v>0.16300000000000001</v>
      </c>
      <c r="HW19" s="9">
        <v>0</v>
      </c>
      <c r="HX19" s="9">
        <v>0.128</v>
      </c>
      <c r="HY19" s="9">
        <v>0</v>
      </c>
      <c r="HZ19" s="9">
        <v>0.128</v>
      </c>
      <c r="IA19" s="9">
        <v>0.307</v>
      </c>
      <c r="IB19" s="9">
        <v>0</v>
      </c>
      <c r="IC19" s="9">
        <v>0.307</v>
      </c>
      <c r="ID19" s="9">
        <v>0.46200000000000002</v>
      </c>
      <c r="IE19" s="9">
        <v>0.32</v>
      </c>
      <c r="IF19" s="9">
        <v>0.14199999999999999</v>
      </c>
      <c r="IG19" s="9">
        <v>50.003</v>
      </c>
      <c r="IH19" s="9">
        <v>50.683999999999997</v>
      </c>
      <c r="II19" s="9">
        <v>37.765000000000001</v>
      </c>
      <c r="IJ19" s="9">
        <v>0.624</v>
      </c>
      <c r="IK19" s="9">
        <v>0.318</v>
      </c>
      <c r="IL19" s="9">
        <v>0.307</v>
      </c>
      <c r="IM19" s="9">
        <v>0.16300000000000001</v>
      </c>
      <c r="IN19" s="9">
        <v>0.16300000000000001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0.32</v>
      </c>
      <c r="C20" s="9">
        <v>0.17799999999999999</v>
      </c>
      <c r="D20" s="9">
        <v>0.72199999999999998</v>
      </c>
      <c r="E20" s="9">
        <v>0.13600000000000001</v>
      </c>
      <c r="F20" s="9">
        <v>0.58599999999999997</v>
      </c>
      <c r="G20" s="9">
        <v>26</v>
      </c>
      <c r="H20" s="9">
        <v>21.5</v>
      </c>
      <c r="I20" s="9">
        <v>43.976999999999997</v>
      </c>
      <c r="J20" s="9">
        <v>1.5660000000000001</v>
      </c>
      <c r="K20" s="9">
        <v>0.68799999999999994</v>
      </c>
      <c r="L20" s="9">
        <v>0.878</v>
      </c>
      <c r="M20" s="9">
        <v>0</v>
      </c>
      <c r="N20" s="9">
        <v>0</v>
      </c>
      <c r="O20" s="9">
        <v>0</v>
      </c>
      <c r="P20" s="9">
        <v>0.67900000000000005</v>
      </c>
      <c r="Q20" s="9">
        <v>5.8999999999999997E-2</v>
      </c>
      <c r="R20" s="9">
        <v>0.62</v>
      </c>
      <c r="S20" s="9">
        <v>0.13500000000000001</v>
      </c>
      <c r="T20" s="9">
        <v>6.0999999999999999E-2</v>
      </c>
      <c r="U20" s="9">
        <v>7.4999999999999997E-2</v>
      </c>
      <c r="V20" s="9">
        <v>0.751</v>
      </c>
      <c r="W20" s="9">
        <v>0.56799999999999995</v>
      </c>
      <c r="X20" s="9">
        <v>0.183</v>
      </c>
      <c r="Y20" s="9">
        <v>45.570999999999998</v>
      </c>
      <c r="Z20" s="9">
        <v>52</v>
      </c>
      <c r="AA20" s="9">
        <v>8.5</v>
      </c>
      <c r="AB20" s="9">
        <v>0.78400000000000003</v>
      </c>
      <c r="AC20" s="9">
        <v>0.504</v>
      </c>
      <c r="AD20" s="9">
        <v>0.28000000000000003</v>
      </c>
      <c r="AE20" s="9">
        <v>0.10100000000000001</v>
      </c>
      <c r="AF20" s="9">
        <v>0.10100000000000001</v>
      </c>
      <c r="AG20" s="9">
        <v>0</v>
      </c>
      <c r="AH20" s="9">
        <v>0.10100000000000001</v>
      </c>
      <c r="AI20" s="9">
        <v>0.10100000000000001</v>
      </c>
      <c r="AJ20" s="9">
        <v>0</v>
      </c>
      <c r="AK20" s="9">
        <v>0.214</v>
      </c>
      <c r="AL20" s="9">
        <v>0</v>
      </c>
      <c r="AM20" s="9">
        <v>0.214</v>
      </c>
      <c r="AN20" s="9">
        <v>0.36899999999999999</v>
      </c>
      <c r="AO20" s="9">
        <v>0.30199999999999999</v>
      </c>
      <c r="AP20" s="9">
        <v>6.6000000000000003E-2</v>
      </c>
      <c r="AQ20" s="9">
        <v>17.824000000000002</v>
      </c>
      <c r="AR20" s="9">
        <v>54.249000000000002</v>
      </c>
      <c r="AS20" s="9">
        <v>13</v>
      </c>
      <c r="AT20" s="9">
        <v>0.42499999999999999</v>
      </c>
      <c r="AU20" s="9">
        <v>0</v>
      </c>
      <c r="AV20" s="9">
        <v>0.42499999999999999</v>
      </c>
      <c r="AW20" s="9">
        <v>0.16700000000000001</v>
      </c>
      <c r="AX20" s="9">
        <v>0</v>
      </c>
      <c r="AY20" s="9">
        <v>0.16700000000000001</v>
      </c>
      <c r="AZ20" s="9">
        <v>0.25800000000000001</v>
      </c>
      <c r="BA20" s="9">
        <v>0</v>
      </c>
      <c r="BB20" s="9">
        <v>0.25800000000000001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4.6340000000000003</v>
      </c>
      <c r="BJ20" s="9">
        <v>0</v>
      </c>
      <c r="BK20" s="9">
        <v>4.6340000000000003</v>
      </c>
      <c r="BL20" s="9">
        <v>1.012</v>
      </c>
      <c r="BM20" s="9">
        <v>0.52500000000000002</v>
      </c>
      <c r="BN20" s="9">
        <v>0.48799999999999999</v>
      </c>
      <c r="BO20" s="9">
        <v>0.26100000000000001</v>
      </c>
      <c r="BP20" s="9">
        <v>0.188</v>
      </c>
      <c r="BQ20" s="9">
        <v>7.1999999999999995E-2</v>
      </c>
      <c r="BR20" s="9">
        <v>0.26100000000000001</v>
      </c>
      <c r="BS20" s="9">
        <v>0.10100000000000001</v>
      </c>
      <c r="BT20" s="9">
        <v>0.161</v>
      </c>
      <c r="BU20" s="9">
        <v>0.13</v>
      </c>
      <c r="BV20" s="9">
        <v>6.3E-2</v>
      </c>
      <c r="BW20" s="9">
        <v>6.6000000000000003E-2</v>
      </c>
      <c r="BX20" s="9">
        <v>0.36099999999999999</v>
      </c>
      <c r="BY20" s="9">
        <v>0.17199999999999999</v>
      </c>
      <c r="BZ20" s="9">
        <v>0.189</v>
      </c>
      <c r="CA20" s="9">
        <v>11.250999999999999</v>
      </c>
      <c r="CB20" s="9">
        <v>15.818</v>
      </c>
      <c r="CC20" s="9">
        <v>11.617000000000001</v>
      </c>
      <c r="CD20" s="9">
        <v>2.444</v>
      </c>
      <c r="CE20" s="9">
        <v>1.014</v>
      </c>
      <c r="CF20" s="9">
        <v>1.431</v>
      </c>
      <c r="CG20" s="9">
        <v>0</v>
      </c>
      <c r="CH20" s="9">
        <v>0</v>
      </c>
      <c r="CI20" s="9">
        <v>0</v>
      </c>
      <c r="CJ20" s="9">
        <v>0.95299999999999996</v>
      </c>
      <c r="CK20" s="9">
        <v>0.14499999999999999</v>
      </c>
      <c r="CL20" s="9">
        <v>0.80800000000000005</v>
      </c>
      <c r="CM20" s="9">
        <v>0.34</v>
      </c>
      <c r="CN20" s="9">
        <v>0.161</v>
      </c>
      <c r="CO20" s="9">
        <v>0.17799999999999999</v>
      </c>
      <c r="CP20" s="9">
        <v>1.1519999999999999</v>
      </c>
      <c r="CQ20" s="9">
        <v>0.70799999999999996</v>
      </c>
      <c r="CR20" s="9">
        <v>0.44400000000000001</v>
      </c>
      <c r="CS20" s="9">
        <v>30.071999999999999</v>
      </c>
      <c r="CT20" s="9">
        <v>95.772000000000006</v>
      </c>
      <c r="CU20" s="9">
        <v>11.048</v>
      </c>
      <c r="CV20" s="9">
        <v>1.109</v>
      </c>
      <c r="CW20" s="9">
        <v>0.28199999999999997</v>
      </c>
      <c r="CX20" s="9">
        <v>0.82699999999999996</v>
      </c>
      <c r="CY20" s="9">
        <v>9.4E-2</v>
      </c>
      <c r="CZ20" s="9">
        <v>0</v>
      </c>
      <c r="DA20" s="9">
        <v>9.4E-2</v>
      </c>
      <c r="DB20" s="9">
        <v>0.307</v>
      </c>
      <c r="DC20" s="9">
        <v>0</v>
      </c>
      <c r="DD20" s="9">
        <v>0.307</v>
      </c>
      <c r="DE20" s="9">
        <v>0.379</v>
      </c>
      <c r="DF20" s="9">
        <v>0.156</v>
      </c>
      <c r="DG20" s="9">
        <v>0.223</v>
      </c>
      <c r="DH20" s="9">
        <v>0.32800000000000001</v>
      </c>
      <c r="DI20" s="9">
        <v>0.126</v>
      </c>
      <c r="DJ20" s="9">
        <v>0.20200000000000001</v>
      </c>
      <c r="DK20" s="9">
        <v>18.876000000000001</v>
      </c>
      <c r="DL20" s="9">
        <v>36.314</v>
      </c>
      <c r="DM20" s="9">
        <v>10.811</v>
      </c>
      <c r="DN20" s="9">
        <v>12.659000000000001</v>
      </c>
      <c r="DO20" s="9">
        <v>6.2409999999999997</v>
      </c>
      <c r="DP20" s="9">
        <v>6.4189999999999996</v>
      </c>
      <c r="DQ20" s="9">
        <v>1.0289999999999999</v>
      </c>
      <c r="DR20" s="9">
        <v>0.29499999999999998</v>
      </c>
      <c r="DS20" s="9">
        <v>0.73399999999999999</v>
      </c>
      <c r="DT20" s="9">
        <v>2.6850000000000001</v>
      </c>
      <c r="DU20" s="9">
        <v>1.8720000000000001</v>
      </c>
      <c r="DV20" s="9">
        <v>0.81299999999999994</v>
      </c>
      <c r="DW20" s="9">
        <v>3.3650000000000002</v>
      </c>
      <c r="DX20" s="9">
        <v>1.8839999999999999</v>
      </c>
      <c r="DY20" s="9">
        <v>1.48</v>
      </c>
      <c r="DZ20" s="9">
        <v>5.58</v>
      </c>
      <c r="EA20" s="9">
        <v>2.1890000000000001</v>
      </c>
      <c r="EB20" s="9">
        <v>3.391</v>
      </c>
      <c r="EC20" s="9">
        <v>34.06</v>
      </c>
      <c r="ED20" s="9">
        <v>26</v>
      </c>
      <c r="EE20" s="9">
        <v>52</v>
      </c>
      <c r="EF20" s="9">
        <v>11.749000000000001</v>
      </c>
      <c r="EG20" s="9">
        <v>5.7919999999999998</v>
      </c>
      <c r="EH20" s="9">
        <v>5.9569999999999999</v>
      </c>
      <c r="EI20" s="9">
        <v>1.0289999999999999</v>
      </c>
      <c r="EJ20" s="9">
        <v>0.29499999999999998</v>
      </c>
      <c r="EK20" s="9">
        <v>0.73399999999999999</v>
      </c>
      <c r="EL20" s="9">
        <v>2.6850000000000001</v>
      </c>
      <c r="EM20" s="9">
        <v>1.8720000000000001</v>
      </c>
      <c r="EN20" s="9">
        <v>0.81299999999999994</v>
      </c>
      <c r="EO20" s="9">
        <v>3.1520000000000001</v>
      </c>
      <c r="EP20" s="9">
        <v>1.8839999999999999</v>
      </c>
      <c r="EQ20" s="9">
        <v>1.268</v>
      </c>
      <c r="ER20" s="9">
        <v>4.8819999999999997</v>
      </c>
      <c r="ES20" s="9">
        <v>1.74</v>
      </c>
      <c r="ET20" s="9">
        <v>3.1419999999999999</v>
      </c>
      <c r="EU20" s="9">
        <v>26</v>
      </c>
      <c r="EV20" s="9">
        <v>24.765999999999998</v>
      </c>
      <c r="EW20" s="9">
        <v>52</v>
      </c>
      <c r="EX20" s="9">
        <v>5.7750000000000004</v>
      </c>
      <c r="EY20" s="9">
        <v>3.4129999999999998</v>
      </c>
      <c r="EZ20" s="9">
        <v>2.3620000000000001</v>
      </c>
      <c r="FA20" s="9">
        <v>0</v>
      </c>
      <c r="FB20" s="9">
        <v>0</v>
      </c>
      <c r="FC20" s="9">
        <v>0</v>
      </c>
      <c r="FD20" s="9">
        <v>1.3959999999999999</v>
      </c>
      <c r="FE20" s="9">
        <v>0.88600000000000001</v>
      </c>
      <c r="FF20" s="9">
        <v>0.51</v>
      </c>
      <c r="FG20" s="9">
        <v>2.09</v>
      </c>
      <c r="FH20" s="9">
        <v>1.3520000000000001</v>
      </c>
      <c r="FI20" s="9">
        <v>0.73799999999999999</v>
      </c>
      <c r="FJ20" s="9">
        <v>2.2890000000000001</v>
      </c>
      <c r="FK20" s="9">
        <v>1.175</v>
      </c>
      <c r="FL20" s="9">
        <v>1.1140000000000001</v>
      </c>
      <c r="FM20" s="9">
        <v>28.24</v>
      </c>
      <c r="FN20" s="9">
        <v>27.167000000000002</v>
      </c>
      <c r="FO20" s="9">
        <v>48.564</v>
      </c>
      <c r="FP20" s="9">
        <v>4.2130000000000001</v>
      </c>
      <c r="FQ20" s="9">
        <v>1.2889999999999999</v>
      </c>
      <c r="FR20" s="9">
        <v>2.9239999999999999</v>
      </c>
      <c r="FS20" s="9">
        <v>1.0289999999999999</v>
      </c>
      <c r="FT20" s="9">
        <v>0.29499999999999998</v>
      </c>
      <c r="FU20" s="9">
        <v>0.73399999999999999</v>
      </c>
      <c r="FV20" s="9">
        <v>0.59799999999999998</v>
      </c>
      <c r="FW20" s="9">
        <v>0.29499999999999998</v>
      </c>
      <c r="FX20" s="9">
        <v>0.30299999999999999</v>
      </c>
      <c r="FY20" s="9">
        <v>0.89400000000000002</v>
      </c>
      <c r="FZ20" s="9">
        <v>0.36399999999999999</v>
      </c>
      <c r="GA20" s="9">
        <v>0.53</v>
      </c>
      <c r="GB20" s="9">
        <v>1.6919999999999999</v>
      </c>
      <c r="GC20" s="9">
        <v>0.33500000000000002</v>
      </c>
      <c r="GD20" s="9">
        <v>1.357</v>
      </c>
      <c r="GE20" s="9">
        <v>20</v>
      </c>
      <c r="GF20" s="9">
        <v>15.352</v>
      </c>
      <c r="GG20" s="9">
        <v>50.061</v>
      </c>
      <c r="GH20" s="9">
        <v>2.097</v>
      </c>
      <c r="GI20" s="9">
        <v>0.69899999999999995</v>
      </c>
      <c r="GJ20" s="9">
        <v>1.3979999999999999</v>
      </c>
      <c r="GK20" s="9">
        <v>0.48099999999999998</v>
      </c>
      <c r="GL20" s="9">
        <v>0</v>
      </c>
      <c r="GM20" s="9">
        <v>0.48099999999999998</v>
      </c>
      <c r="GN20" s="9">
        <v>0.30299999999999999</v>
      </c>
      <c r="GO20" s="9">
        <v>0</v>
      </c>
      <c r="GP20" s="9">
        <v>0.30299999999999999</v>
      </c>
      <c r="GQ20" s="9">
        <v>0.67100000000000004</v>
      </c>
      <c r="GR20" s="9">
        <v>0.36399999999999999</v>
      </c>
      <c r="GS20" s="9">
        <v>0.307</v>
      </c>
      <c r="GT20" s="9">
        <v>0.64200000000000002</v>
      </c>
      <c r="GU20" s="9">
        <v>0.33500000000000002</v>
      </c>
      <c r="GV20" s="9">
        <v>0.307</v>
      </c>
      <c r="GW20" s="9">
        <v>20</v>
      </c>
      <c r="GX20" s="9">
        <v>135.012</v>
      </c>
      <c r="GY20" s="9">
        <v>13.738</v>
      </c>
      <c r="GZ20" s="9">
        <v>2.1160000000000001</v>
      </c>
      <c r="HA20" s="9">
        <v>0.59</v>
      </c>
      <c r="HB20" s="9">
        <v>1.526</v>
      </c>
      <c r="HC20" s="9">
        <v>0.54800000000000004</v>
      </c>
      <c r="HD20" s="9">
        <v>0.29499999999999998</v>
      </c>
      <c r="HE20" s="9">
        <v>0.253</v>
      </c>
      <c r="HF20" s="9">
        <v>0.29499999999999998</v>
      </c>
      <c r="HG20" s="9">
        <v>0.29499999999999998</v>
      </c>
      <c r="HH20" s="9">
        <v>0</v>
      </c>
      <c r="HI20" s="9">
        <v>0.223</v>
      </c>
      <c r="HJ20" s="9">
        <v>0</v>
      </c>
      <c r="HK20" s="9">
        <v>0.223</v>
      </c>
      <c r="HL20" s="9">
        <v>1.05</v>
      </c>
      <c r="HM20" s="9">
        <v>0</v>
      </c>
      <c r="HN20" s="9">
        <v>1.05</v>
      </c>
      <c r="HO20" s="9">
        <v>50.976999999999997</v>
      </c>
      <c r="HP20" s="9">
        <v>5</v>
      </c>
      <c r="HQ20" s="9">
        <v>52</v>
      </c>
      <c r="HR20" s="9">
        <v>1.762</v>
      </c>
      <c r="HS20" s="9">
        <v>1.091</v>
      </c>
      <c r="HT20" s="9">
        <v>0.67100000000000004</v>
      </c>
      <c r="HU20" s="9">
        <v>0</v>
      </c>
      <c r="HV20" s="9">
        <v>0</v>
      </c>
      <c r="HW20" s="9">
        <v>0</v>
      </c>
      <c r="HX20" s="9">
        <v>0.69099999999999995</v>
      </c>
      <c r="HY20" s="9">
        <v>0.69099999999999995</v>
      </c>
      <c r="HZ20" s="9">
        <v>0</v>
      </c>
      <c r="IA20" s="9">
        <v>0.16900000000000001</v>
      </c>
      <c r="IB20" s="9">
        <v>0.16900000000000001</v>
      </c>
      <c r="IC20" s="9">
        <v>0</v>
      </c>
      <c r="ID20" s="9">
        <v>0.90200000000000002</v>
      </c>
      <c r="IE20" s="9">
        <v>0.23</v>
      </c>
      <c r="IF20" s="9">
        <v>0.67100000000000004</v>
      </c>
      <c r="IG20" s="9">
        <v>40.104999999999997</v>
      </c>
      <c r="IH20" s="9">
        <v>9.6999999999999993</v>
      </c>
      <c r="II20" s="9">
        <v>330.36200000000002</v>
      </c>
      <c r="IJ20" s="9">
        <v>0.90400000000000003</v>
      </c>
      <c r="IK20" s="9">
        <v>0.47399999999999998</v>
      </c>
      <c r="IL20" s="9">
        <v>0.43</v>
      </c>
      <c r="IM20" s="9">
        <v>0</v>
      </c>
      <c r="IN20" s="9">
        <v>0</v>
      </c>
      <c r="IO20" s="9">
        <v>0</v>
      </c>
      <c r="IP20" s="9">
        <v>0.24299999999999999</v>
      </c>
      <c r="IQ20" s="9">
        <v>0.24299999999999999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11513</v>
      </c>
      <c r="C1" s="3" t="s">
        <v>11514</v>
      </c>
      <c r="D1" s="3" t="s">
        <v>11515</v>
      </c>
      <c r="E1" s="3" t="s">
        <v>11516</v>
      </c>
      <c r="F1" s="3" t="s">
        <v>11517</v>
      </c>
      <c r="G1" s="3" t="s">
        <v>11518</v>
      </c>
      <c r="H1" s="3" t="s">
        <v>11519</v>
      </c>
      <c r="I1" s="3" t="s">
        <v>11520</v>
      </c>
      <c r="J1" s="3" t="s">
        <v>11521</v>
      </c>
      <c r="K1" s="3" t="s">
        <v>11522</v>
      </c>
      <c r="L1" s="3" t="s">
        <v>11523</v>
      </c>
      <c r="M1" s="3" t="s">
        <v>11524</v>
      </c>
      <c r="N1" s="3" t="s">
        <v>11525</v>
      </c>
      <c r="O1" s="3" t="s">
        <v>11526</v>
      </c>
      <c r="P1" s="3" t="s">
        <v>11527</v>
      </c>
      <c r="Q1" s="3" t="s">
        <v>11528</v>
      </c>
      <c r="R1" s="3" t="s">
        <v>11529</v>
      </c>
      <c r="S1" s="3" t="s">
        <v>11530</v>
      </c>
      <c r="T1" s="3" t="s">
        <v>11531</v>
      </c>
      <c r="U1" s="3" t="s">
        <v>11532</v>
      </c>
      <c r="V1" s="3" t="s">
        <v>11533</v>
      </c>
      <c r="W1" s="3" t="s">
        <v>11534</v>
      </c>
      <c r="X1" s="3" t="s">
        <v>11535</v>
      </c>
      <c r="Y1" s="3" t="s">
        <v>11536</v>
      </c>
      <c r="Z1" s="3" t="s">
        <v>11537</v>
      </c>
      <c r="AA1" s="3" t="s">
        <v>11538</v>
      </c>
      <c r="AB1" s="3" t="s">
        <v>11539</v>
      </c>
      <c r="AC1" s="3" t="s">
        <v>11540</v>
      </c>
      <c r="AD1" s="3" t="s">
        <v>11541</v>
      </c>
      <c r="AE1" s="3" t="s">
        <v>11542</v>
      </c>
      <c r="AF1" s="3" t="s">
        <v>11543</v>
      </c>
      <c r="AG1" s="3" t="s">
        <v>11544</v>
      </c>
      <c r="AH1" s="3" t="s">
        <v>11545</v>
      </c>
      <c r="AI1" s="3" t="s">
        <v>11546</v>
      </c>
      <c r="AJ1" s="3" t="s">
        <v>11547</v>
      </c>
      <c r="AK1" s="3" t="s">
        <v>11548</v>
      </c>
      <c r="AL1" s="3" t="s">
        <v>11549</v>
      </c>
      <c r="AM1" s="3" t="s">
        <v>11550</v>
      </c>
      <c r="AN1" s="3" t="s">
        <v>11551</v>
      </c>
      <c r="AO1" s="3" t="s">
        <v>11552</v>
      </c>
      <c r="AP1" s="3" t="s">
        <v>11553</v>
      </c>
      <c r="AQ1" s="3" t="s">
        <v>11554</v>
      </c>
      <c r="AR1" s="3" t="s">
        <v>11555</v>
      </c>
      <c r="AS1" s="3" t="s">
        <v>11556</v>
      </c>
      <c r="AT1" s="3" t="s">
        <v>11557</v>
      </c>
      <c r="AU1" s="3" t="s">
        <v>11558</v>
      </c>
      <c r="AV1" s="3" t="s">
        <v>11559</v>
      </c>
      <c r="AW1" s="3" t="s">
        <v>11560</v>
      </c>
      <c r="AX1" s="3" t="s">
        <v>11561</v>
      </c>
      <c r="AY1" s="3" t="s">
        <v>11562</v>
      </c>
      <c r="AZ1" s="3" t="s">
        <v>11563</v>
      </c>
      <c r="BA1" s="3" t="s">
        <v>11564</v>
      </c>
      <c r="BB1" s="3" t="s">
        <v>11565</v>
      </c>
      <c r="BC1" s="3" t="s">
        <v>11566</v>
      </c>
      <c r="BD1" s="3" t="s">
        <v>11567</v>
      </c>
      <c r="BE1" s="3" t="s">
        <v>11568</v>
      </c>
      <c r="BF1" s="3" t="s">
        <v>11569</v>
      </c>
      <c r="BG1" s="3" t="s">
        <v>11570</v>
      </c>
      <c r="BH1" s="3" t="s">
        <v>11571</v>
      </c>
      <c r="BI1" s="3" t="s">
        <v>11572</v>
      </c>
      <c r="BJ1" s="3" t="s">
        <v>11573</v>
      </c>
      <c r="BK1" s="3" t="s">
        <v>11574</v>
      </c>
      <c r="BL1" s="3" t="s">
        <v>11575</v>
      </c>
      <c r="BM1" s="3" t="s">
        <v>11576</v>
      </c>
      <c r="BN1" s="3" t="s">
        <v>11577</v>
      </c>
      <c r="BO1" s="3" t="s">
        <v>11578</v>
      </c>
      <c r="BP1" s="3" t="s">
        <v>11579</v>
      </c>
      <c r="BQ1" s="3" t="s">
        <v>11580</v>
      </c>
      <c r="BR1" s="3" t="s">
        <v>11581</v>
      </c>
      <c r="BS1" s="3" t="s">
        <v>11582</v>
      </c>
      <c r="BT1" s="3" t="s">
        <v>11583</v>
      </c>
      <c r="BU1" s="3" t="s">
        <v>11584</v>
      </c>
      <c r="BV1" s="3" t="s">
        <v>11585</v>
      </c>
      <c r="BW1" s="3" t="s">
        <v>11586</v>
      </c>
      <c r="BX1" s="3" t="s">
        <v>11587</v>
      </c>
      <c r="BY1" s="3" t="s">
        <v>11588</v>
      </c>
      <c r="BZ1" s="3" t="s">
        <v>11589</v>
      </c>
      <c r="CA1" s="3" t="s">
        <v>11590</v>
      </c>
      <c r="CB1" s="3" t="s">
        <v>11591</v>
      </c>
      <c r="CC1" s="3" t="s">
        <v>11592</v>
      </c>
      <c r="CD1" s="3" t="s">
        <v>11593</v>
      </c>
      <c r="CE1" s="3" t="s">
        <v>11594</v>
      </c>
      <c r="CF1" s="3" t="s">
        <v>11595</v>
      </c>
      <c r="CG1" s="3" t="s">
        <v>11596</v>
      </c>
      <c r="CH1" s="3" t="s">
        <v>11597</v>
      </c>
      <c r="CI1" s="3" t="s">
        <v>11598</v>
      </c>
      <c r="CJ1" s="3" t="s">
        <v>11599</v>
      </c>
      <c r="CK1" s="3" t="s">
        <v>11600</v>
      </c>
      <c r="CL1" s="3" t="s">
        <v>11601</v>
      </c>
      <c r="CM1" s="3" t="s">
        <v>11602</v>
      </c>
      <c r="CN1" s="3" t="s">
        <v>11603</v>
      </c>
      <c r="CO1" s="3" t="s">
        <v>11604</v>
      </c>
      <c r="CP1" s="3" t="s">
        <v>11605</v>
      </c>
      <c r="CQ1" s="3" t="s">
        <v>11606</v>
      </c>
      <c r="CR1" s="3" t="s">
        <v>11607</v>
      </c>
      <c r="CS1" s="3" t="s">
        <v>11608</v>
      </c>
      <c r="CT1" s="3" t="s">
        <v>11609</v>
      </c>
      <c r="CU1" s="3" t="s">
        <v>11610</v>
      </c>
      <c r="CV1" s="3" t="s">
        <v>11611</v>
      </c>
      <c r="CW1" s="3" t="s">
        <v>11612</v>
      </c>
      <c r="CX1" s="3" t="s">
        <v>11613</v>
      </c>
      <c r="CY1" s="3" t="s">
        <v>11614</v>
      </c>
      <c r="CZ1" s="3" t="s">
        <v>11615</v>
      </c>
      <c r="DA1" s="3" t="s">
        <v>11616</v>
      </c>
      <c r="DB1" s="3" t="s">
        <v>11617</v>
      </c>
      <c r="DC1" s="3" t="s">
        <v>11618</v>
      </c>
      <c r="DD1" s="3" t="s">
        <v>11619</v>
      </c>
      <c r="DE1" s="3" t="s">
        <v>11620</v>
      </c>
      <c r="DF1" s="3" t="s">
        <v>11621</v>
      </c>
      <c r="DG1" s="3" t="s">
        <v>11622</v>
      </c>
      <c r="DH1" s="3" t="s">
        <v>11623</v>
      </c>
      <c r="DI1" s="3" t="s">
        <v>11624</v>
      </c>
      <c r="DJ1" s="3" t="s">
        <v>11625</v>
      </c>
      <c r="DK1" s="3" t="s">
        <v>11626</v>
      </c>
      <c r="DL1" s="3" t="s">
        <v>11627</v>
      </c>
      <c r="DM1" s="3" t="s">
        <v>11628</v>
      </c>
      <c r="DN1" s="3" t="s">
        <v>11629</v>
      </c>
      <c r="DO1" s="3" t="s">
        <v>11630</v>
      </c>
      <c r="DP1" s="3" t="s">
        <v>11631</v>
      </c>
      <c r="DQ1" s="3" t="s">
        <v>11632</v>
      </c>
      <c r="DR1" s="3" t="s">
        <v>11633</v>
      </c>
      <c r="DS1" s="3" t="s">
        <v>11634</v>
      </c>
      <c r="DT1" s="3" t="s">
        <v>11635</v>
      </c>
      <c r="DU1" s="3" t="s">
        <v>11636</v>
      </c>
      <c r="DV1" s="3" t="s">
        <v>11637</v>
      </c>
      <c r="DW1" s="3" t="s">
        <v>11638</v>
      </c>
      <c r="DX1" s="3" t="s">
        <v>11639</v>
      </c>
      <c r="DY1" s="3" t="s">
        <v>11640</v>
      </c>
      <c r="DZ1" s="3" t="s">
        <v>11641</v>
      </c>
      <c r="EA1" s="3" t="s">
        <v>11642</v>
      </c>
      <c r="EB1" s="3" t="s">
        <v>11643</v>
      </c>
      <c r="EC1" s="3" t="s">
        <v>11644</v>
      </c>
      <c r="ED1" s="3" t="s">
        <v>11645</v>
      </c>
      <c r="EE1" s="3" t="s">
        <v>11646</v>
      </c>
      <c r="EF1" s="3" t="s">
        <v>11647</v>
      </c>
      <c r="EG1" s="3" t="s">
        <v>11648</v>
      </c>
      <c r="EH1" s="3" t="s">
        <v>11649</v>
      </c>
      <c r="EI1" s="3" t="s">
        <v>11650</v>
      </c>
      <c r="EJ1" s="3" t="s">
        <v>11651</v>
      </c>
      <c r="EK1" s="3" t="s">
        <v>11652</v>
      </c>
      <c r="EL1" s="3" t="s">
        <v>11653</v>
      </c>
      <c r="EM1" s="3" t="s">
        <v>11654</v>
      </c>
      <c r="EN1" s="3" t="s">
        <v>11655</v>
      </c>
      <c r="EO1" s="3" t="s">
        <v>11656</v>
      </c>
      <c r="EP1" s="3" t="s">
        <v>11657</v>
      </c>
      <c r="EQ1" s="3" t="s">
        <v>11658</v>
      </c>
      <c r="ER1" s="3" t="s">
        <v>11659</v>
      </c>
      <c r="ES1" s="3" t="s">
        <v>11660</v>
      </c>
      <c r="ET1" s="3" t="s">
        <v>11661</v>
      </c>
      <c r="EU1" s="3" t="s">
        <v>11662</v>
      </c>
      <c r="EV1" s="3" t="s">
        <v>11663</v>
      </c>
      <c r="EW1" s="3" t="s">
        <v>11664</v>
      </c>
      <c r="EX1" s="3" t="s">
        <v>11665</v>
      </c>
      <c r="EY1" s="3" t="s">
        <v>11666</v>
      </c>
      <c r="EZ1" s="3" t="s">
        <v>11667</v>
      </c>
      <c r="FA1" s="3" t="s">
        <v>11668</v>
      </c>
      <c r="FB1" s="3" t="s">
        <v>11669</v>
      </c>
      <c r="FC1" s="3" t="s">
        <v>11670</v>
      </c>
      <c r="FD1" s="3" t="s">
        <v>11671</v>
      </c>
      <c r="FE1" s="3" t="s">
        <v>11672</v>
      </c>
      <c r="FF1" s="3" t="s">
        <v>11673</v>
      </c>
      <c r="FG1" s="3" t="s">
        <v>11674</v>
      </c>
      <c r="FH1" s="3" t="s">
        <v>11675</v>
      </c>
      <c r="FI1" s="3" t="s">
        <v>11676</v>
      </c>
      <c r="FJ1" s="3" t="s">
        <v>11677</v>
      </c>
      <c r="FK1" s="3" t="s">
        <v>11678</v>
      </c>
      <c r="FL1" s="3" t="s">
        <v>11679</v>
      </c>
      <c r="FM1" s="3" t="s">
        <v>11680</v>
      </c>
      <c r="FN1" s="3" t="s">
        <v>11681</v>
      </c>
      <c r="FO1" s="3" t="s">
        <v>11682</v>
      </c>
      <c r="FP1" s="3" t="s">
        <v>11683</v>
      </c>
      <c r="FQ1" s="3" t="s">
        <v>11684</v>
      </c>
      <c r="FR1" s="3" t="s">
        <v>11685</v>
      </c>
      <c r="FS1" s="3" t="s">
        <v>11686</v>
      </c>
      <c r="FT1" s="3" t="s">
        <v>11687</v>
      </c>
      <c r="FU1" s="3" t="s">
        <v>11688</v>
      </c>
      <c r="FV1" s="3" t="s">
        <v>11689</v>
      </c>
      <c r="FW1" s="3" t="s">
        <v>11690</v>
      </c>
      <c r="FX1" s="3" t="s">
        <v>11691</v>
      </c>
      <c r="FY1" s="3" t="s">
        <v>11692</v>
      </c>
      <c r="FZ1" s="3" t="s">
        <v>11693</v>
      </c>
      <c r="GA1" s="3" t="s">
        <v>11694</v>
      </c>
      <c r="GB1" s="3" t="s">
        <v>11695</v>
      </c>
      <c r="GC1" s="3" t="s">
        <v>11696</v>
      </c>
      <c r="GD1" s="3" t="s">
        <v>11697</v>
      </c>
      <c r="GE1" s="3" t="s">
        <v>11698</v>
      </c>
      <c r="GF1" s="3" t="s">
        <v>11699</v>
      </c>
      <c r="GG1" s="3" t="s">
        <v>11700</v>
      </c>
      <c r="GH1" s="3" t="s">
        <v>11701</v>
      </c>
      <c r="GI1" s="3" t="s">
        <v>11702</v>
      </c>
      <c r="GJ1" s="3" t="s">
        <v>11703</v>
      </c>
      <c r="GK1" s="3" t="s">
        <v>11704</v>
      </c>
      <c r="GL1" s="3" t="s">
        <v>11705</v>
      </c>
      <c r="GM1" s="3" t="s">
        <v>11706</v>
      </c>
      <c r="GN1" s="3" t="s">
        <v>11707</v>
      </c>
      <c r="GO1" s="3" t="s">
        <v>11708</v>
      </c>
      <c r="GP1" s="3" t="s">
        <v>11709</v>
      </c>
      <c r="GQ1" s="3" t="s">
        <v>11710</v>
      </c>
      <c r="GR1" s="3" t="s">
        <v>11711</v>
      </c>
      <c r="GS1" s="3" t="s">
        <v>11712</v>
      </c>
      <c r="GT1" s="3" t="s">
        <v>11713</v>
      </c>
      <c r="GU1" s="3" t="s">
        <v>11714</v>
      </c>
      <c r="GV1" s="3" t="s">
        <v>11715</v>
      </c>
      <c r="GW1" s="3" t="s">
        <v>11716</v>
      </c>
      <c r="GX1" s="3" t="s">
        <v>11717</v>
      </c>
      <c r="GY1" s="3" t="s">
        <v>11718</v>
      </c>
      <c r="GZ1" s="3" t="s">
        <v>11719</v>
      </c>
      <c r="HA1" s="3" t="s">
        <v>11720</v>
      </c>
      <c r="HB1" s="3" t="s">
        <v>11721</v>
      </c>
      <c r="HC1" s="3" t="s">
        <v>11722</v>
      </c>
      <c r="HD1" s="3" t="s">
        <v>11723</v>
      </c>
      <c r="HE1" s="3" t="s">
        <v>11724</v>
      </c>
      <c r="HF1" s="3" t="s">
        <v>11725</v>
      </c>
      <c r="HG1" s="3" t="s">
        <v>11726</v>
      </c>
      <c r="HH1" s="3" t="s">
        <v>11727</v>
      </c>
      <c r="HI1" s="3" t="s">
        <v>11728</v>
      </c>
      <c r="HJ1" s="3" t="s">
        <v>11729</v>
      </c>
      <c r="HK1" s="3" t="s">
        <v>11730</v>
      </c>
      <c r="HL1" s="3" t="s">
        <v>11731</v>
      </c>
      <c r="HM1" s="3" t="s">
        <v>11732</v>
      </c>
      <c r="HN1" s="3" t="s">
        <v>11733</v>
      </c>
      <c r="HO1" s="3" t="s">
        <v>11734</v>
      </c>
      <c r="HP1" s="3" t="s">
        <v>11735</v>
      </c>
      <c r="HQ1" s="3" t="s">
        <v>11736</v>
      </c>
      <c r="HR1" s="3" t="s">
        <v>11737</v>
      </c>
      <c r="HS1" s="3" t="s">
        <v>11738</v>
      </c>
      <c r="HT1" s="3" t="s">
        <v>11739</v>
      </c>
      <c r="HU1" s="3" t="s">
        <v>11740</v>
      </c>
      <c r="HV1" s="3" t="s">
        <v>11741</v>
      </c>
      <c r="HW1" s="3" t="s">
        <v>11742</v>
      </c>
      <c r="HX1" s="3" t="s">
        <v>11743</v>
      </c>
      <c r="HY1" s="3" t="s">
        <v>11744</v>
      </c>
      <c r="HZ1" s="3" t="s">
        <v>11745</v>
      </c>
      <c r="IA1" s="3" t="s">
        <v>11746</v>
      </c>
      <c r="IB1" s="3" t="s">
        <v>11747</v>
      </c>
      <c r="IC1" s="3" t="s">
        <v>11748</v>
      </c>
      <c r="ID1" s="3" t="s">
        <v>11749</v>
      </c>
      <c r="IE1" s="3" t="s">
        <v>11750</v>
      </c>
      <c r="IF1" s="3" t="s">
        <v>11751</v>
      </c>
      <c r="IG1" s="3" t="s">
        <v>11752</v>
      </c>
      <c r="IH1" s="3" t="s">
        <v>11753</v>
      </c>
      <c r="II1" s="3" t="s">
        <v>11754</v>
      </c>
      <c r="IJ1" s="3" t="s">
        <v>11755</v>
      </c>
      <c r="IK1" s="3" t="s">
        <v>11756</v>
      </c>
      <c r="IL1" s="3" t="s">
        <v>11757</v>
      </c>
      <c r="IM1" s="3" t="s">
        <v>11758</v>
      </c>
      <c r="IN1" s="3" t="s">
        <v>11759</v>
      </c>
      <c r="IO1" s="3" t="s">
        <v>11760</v>
      </c>
      <c r="IP1" s="3" t="s">
        <v>11761</v>
      </c>
      <c r="IQ1" s="3" t="s">
        <v>11762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11763</v>
      </c>
      <c r="C10" s="8" t="s">
        <v>11764</v>
      </c>
      <c r="D10" s="8" t="s">
        <v>11765</v>
      </c>
      <c r="E10" s="8" t="s">
        <v>11766</v>
      </c>
      <c r="F10" s="8" t="s">
        <v>11767</v>
      </c>
      <c r="G10" s="8" t="s">
        <v>11768</v>
      </c>
      <c r="H10" s="8" t="s">
        <v>11769</v>
      </c>
      <c r="I10" s="8" t="s">
        <v>11770</v>
      </c>
      <c r="J10" s="8" t="s">
        <v>11771</v>
      </c>
      <c r="K10" s="8" t="s">
        <v>11772</v>
      </c>
      <c r="L10" s="8" t="s">
        <v>11773</v>
      </c>
      <c r="M10" s="8" t="s">
        <v>11774</v>
      </c>
      <c r="N10" s="8" t="s">
        <v>11775</v>
      </c>
      <c r="O10" s="8" t="s">
        <v>11776</v>
      </c>
      <c r="P10" s="8" t="s">
        <v>11777</v>
      </c>
      <c r="Q10" s="8" t="s">
        <v>11778</v>
      </c>
      <c r="R10" s="8" t="s">
        <v>11779</v>
      </c>
      <c r="S10" s="8" t="s">
        <v>11780</v>
      </c>
      <c r="T10" s="8" t="s">
        <v>11781</v>
      </c>
      <c r="U10" s="8" t="s">
        <v>11782</v>
      </c>
      <c r="V10" s="8" t="s">
        <v>11783</v>
      </c>
      <c r="W10" s="8" t="s">
        <v>11784</v>
      </c>
      <c r="X10" s="8" t="s">
        <v>11785</v>
      </c>
      <c r="Y10" s="8" t="s">
        <v>11786</v>
      </c>
      <c r="Z10" s="8" t="s">
        <v>11787</v>
      </c>
      <c r="AA10" s="8" t="s">
        <v>11788</v>
      </c>
      <c r="AB10" s="8" t="s">
        <v>11789</v>
      </c>
      <c r="AC10" s="8" t="s">
        <v>11790</v>
      </c>
      <c r="AD10" s="8" t="s">
        <v>11791</v>
      </c>
      <c r="AE10" s="8" t="s">
        <v>11792</v>
      </c>
      <c r="AF10" s="8" t="s">
        <v>11793</v>
      </c>
      <c r="AG10" s="8" t="s">
        <v>11794</v>
      </c>
      <c r="AH10" s="8" t="s">
        <v>11795</v>
      </c>
      <c r="AI10" s="8" t="s">
        <v>11796</v>
      </c>
      <c r="AJ10" s="8" t="s">
        <v>11797</v>
      </c>
      <c r="AK10" s="8" t="s">
        <v>11798</v>
      </c>
      <c r="AL10" s="8" t="s">
        <v>11799</v>
      </c>
      <c r="AM10" s="8" t="s">
        <v>11800</v>
      </c>
      <c r="AN10" s="8" t="s">
        <v>11801</v>
      </c>
      <c r="AO10" s="8" t="s">
        <v>11802</v>
      </c>
      <c r="AP10" s="8" t="s">
        <v>11803</v>
      </c>
      <c r="AQ10" s="8" t="s">
        <v>11804</v>
      </c>
      <c r="AR10" s="8" t="s">
        <v>11805</v>
      </c>
      <c r="AS10" s="8" t="s">
        <v>11806</v>
      </c>
      <c r="AT10" s="8" t="s">
        <v>11807</v>
      </c>
      <c r="AU10" s="8" t="s">
        <v>11808</v>
      </c>
      <c r="AV10" s="8" t="s">
        <v>11809</v>
      </c>
      <c r="AW10" s="8" t="s">
        <v>11810</v>
      </c>
      <c r="AX10" s="8" t="s">
        <v>11811</v>
      </c>
      <c r="AY10" s="8" t="s">
        <v>11812</v>
      </c>
      <c r="AZ10" s="8" t="s">
        <v>11813</v>
      </c>
      <c r="BA10" s="8" t="s">
        <v>11814</v>
      </c>
      <c r="BB10" s="8" t="s">
        <v>11815</v>
      </c>
      <c r="BC10" s="8" t="s">
        <v>11816</v>
      </c>
      <c r="BD10" s="8" t="s">
        <v>11817</v>
      </c>
      <c r="BE10" s="8" t="s">
        <v>11818</v>
      </c>
      <c r="BF10" s="8" t="s">
        <v>11819</v>
      </c>
      <c r="BG10" s="8" t="s">
        <v>11820</v>
      </c>
      <c r="BH10" s="8" t="s">
        <v>11821</v>
      </c>
      <c r="BI10" s="8" t="s">
        <v>11822</v>
      </c>
      <c r="BJ10" s="8" t="s">
        <v>11823</v>
      </c>
      <c r="BK10" s="8" t="s">
        <v>11824</v>
      </c>
      <c r="BL10" s="8" t="s">
        <v>11825</v>
      </c>
      <c r="BM10" s="8" t="s">
        <v>11826</v>
      </c>
      <c r="BN10" s="8" t="s">
        <v>11827</v>
      </c>
      <c r="BO10" s="8" t="s">
        <v>11828</v>
      </c>
      <c r="BP10" s="8" t="s">
        <v>11829</v>
      </c>
      <c r="BQ10" s="8" t="s">
        <v>11830</v>
      </c>
      <c r="BR10" s="8" t="s">
        <v>11831</v>
      </c>
      <c r="BS10" s="8" t="s">
        <v>11832</v>
      </c>
      <c r="BT10" s="8" t="s">
        <v>11833</v>
      </c>
      <c r="BU10" s="8" t="s">
        <v>11834</v>
      </c>
      <c r="BV10" s="8" t="s">
        <v>11835</v>
      </c>
      <c r="BW10" s="8" t="s">
        <v>11836</v>
      </c>
      <c r="BX10" s="8" t="s">
        <v>11837</v>
      </c>
      <c r="BY10" s="8" t="s">
        <v>11838</v>
      </c>
      <c r="BZ10" s="8" t="s">
        <v>11839</v>
      </c>
      <c r="CA10" s="8" t="s">
        <v>11840</v>
      </c>
      <c r="CB10" s="8" t="s">
        <v>11841</v>
      </c>
      <c r="CC10" s="8" t="s">
        <v>11842</v>
      </c>
      <c r="CD10" s="8" t="s">
        <v>11843</v>
      </c>
      <c r="CE10" s="8" t="s">
        <v>11844</v>
      </c>
      <c r="CF10" s="8" t="s">
        <v>11845</v>
      </c>
      <c r="CG10" s="8" t="s">
        <v>11846</v>
      </c>
      <c r="CH10" s="8" t="s">
        <v>11847</v>
      </c>
      <c r="CI10" s="8" t="s">
        <v>11848</v>
      </c>
      <c r="CJ10" s="8" t="s">
        <v>11849</v>
      </c>
      <c r="CK10" s="8" t="s">
        <v>11850</v>
      </c>
      <c r="CL10" s="8" t="s">
        <v>11851</v>
      </c>
      <c r="CM10" s="8" t="s">
        <v>11852</v>
      </c>
      <c r="CN10" s="8" t="s">
        <v>11853</v>
      </c>
      <c r="CO10" s="8" t="s">
        <v>11854</v>
      </c>
      <c r="CP10" s="8" t="s">
        <v>11855</v>
      </c>
      <c r="CQ10" s="8" t="s">
        <v>11856</v>
      </c>
      <c r="CR10" s="8" t="s">
        <v>11857</v>
      </c>
      <c r="CS10" s="8" t="s">
        <v>11858</v>
      </c>
      <c r="CT10" s="8" t="s">
        <v>11859</v>
      </c>
      <c r="CU10" s="8" t="s">
        <v>11860</v>
      </c>
      <c r="CV10" s="8" t="s">
        <v>11861</v>
      </c>
      <c r="CW10" s="8" t="s">
        <v>11862</v>
      </c>
      <c r="CX10" s="8" t="s">
        <v>11863</v>
      </c>
      <c r="CY10" s="8" t="s">
        <v>11864</v>
      </c>
      <c r="CZ10" s="8" t="s">
        <v>11865</v>
      </c>
      <c r="DA10" s="8" t="s">
        <v>11866</v>
      </c>
      <c r="DB10" s="8" t="s">
        <v>11867</v>
      </c>
      <c r="DC10" s="8" t="s">
        <v>11868</v>
      </c>
      <c r="DD10" s="8" t="s">
        <v>11869</v>
      </c>
      <c r="DE10" s="8" t="s">
        <v>11870</v>
      </c>
      <c r="DF10" s="8" t="s">
        <v>11871</v>
      </c>
      <c r="DG10" s="8" t="s">
        <v>11872</v>
      </c>
      <c r="DH10" s="8" t="s">
        <v>11873</v>
      </c>
      <c r="DI10" s="8" t="s">
        <v>11874</v>
      </c>
      <c r="DJ10" s="8" t="s">
        <v>11875</v>
      </c>
      <c r="DK10" s="8" t="s">
        <v>11876</v>
      </c>
      <c r="DL10" s="8" t="s">
        <v>11877</v>
      </c>
      <c r="DM10" s="8" t="s">
        <v>11878</v>
      </c>
      <c r="DN10" s="8" t="s">
        <v>11879</v>
      </c>
      <c r="DO10" s="8" t="s">
        <v>11880</v>
      </c>
      <c r="DP10" s="8" t="s">
        <v>11881</v>
      </c>
      <c r="DQ10" s="8" t="s">
        <v>11882</v>
      </c>
      <c r="DR10" s="8" t="s">
        <v>11883</v>
      </c>
      <c r="DS10" s="8" t="s">
        <v>11884</v>
      </c>
      <c r="DT10" s="8" t="s">
        <v>11885</v>
      </c>
      <c r="DU10" s="8" t="s">
        <v>11886</v>
      </c>
      <c r="DV10" s="8" t="s">
        <v>11887</v>
      </c>
      <c r="DW10" s="8" t="s">
        <v>11888</v>
      </c>
      <c r="DX10" s="8" t="s">
        <v>11889</v>
      </c>
      <c r="DY10" s="8" t="s">
        <v>11890</v>
      </c>
      <c r="DZ10" s="8" t="s">
        <v>11891</v>
      </c>
      <c r="EA10" s="8" t="s">
        <v>11892</v>
      </c>
      <c r="EB10" s="8" t="s">
        <v>11893</v>
      </c>
      <c r="EC10" s="8" t="s">
        <v>11894</v>
      </c>
      <c r="ED10" s="8" t="s">
        <v>11895</v>
      </c>
      <c r="EE10" s="8" t="s">
        <v>11896</v>
      </c>
      <c r="EF10" s="8" t="s">
        <v>11897</v>
      </c>
      <c r="EG10" s="8" t="s">
        <v>11898</v>
      </c>
      <c r="EH10" s="8" t="s">
        <v>11899</v>
      </c>
      <c r="EI10" s="8" t="s">
        <v>11900</v>
      </c>
      <c r="EJ10" s="8" t="s">
        <v>11901</v>
      </c>
      <c r="EK10" s="8" t="s">
        <v>11902</v>
      </c>
      <c r="EL10" s="8" t="s">
        <v>11903</v>
      </c>
      <c r="EM10" s="8" t="s">
        <v>11904</v>
      </c>
      <c r="EN10" s="8" t="s">
        <v>11905</v>
      </c>
      <c r="EO10" s="8" t="s">
        <v>11906</v>
      </c>
      <c r="EP10" s="8" t="s">
        <v>11907</v>
      </c>
      <c r="EQ10" s="8" t="s">
        <v>11908</v>
      </c>
      <c r="ER10" s="8" t="s">
        <v>11909</v>
      </c>
      <c r="ES10" s="8" t="s">
        <v>11910</v>
      </c>
      <c r="ET10" s="8" t="s">
        <v>11911</v>
      </c>
      <c r="EU10" s="8" t="s">
        <v>11912</v>
      </c>
      <c r="EV10" s="8" t="s">
        <v>11913</v>
      </c>
      <c r="EW10" s="8" t="s">
        <v>11914</v>
      </c>
      <c r="EX10" s="8" t="s">
        <v>11915</v>
      </c>
      <c r="EY10" s="8" t="s">
        <v>11916</v>
      </c>
      <c r="EZ10" s="8" t="s">
        <v>11917</v>
      </c>
      <c r="FA10" s="8" t="s">
        <v>11918</v>
      </c>
      <c r="FB10" s="8" t="s">
        <v>11919</v>
      </c>
      <c r="FC10" s="8" t="s">
        <v>11920</v>
      </c>
      <c r="FD10" s="8" t="s">
        <v>11921</v>
      </c>
      <c r="FE10" s="8" t="s">
        <v>11922</v>
      </c>
      <c r="FF10" s="8" t="s">
        <v>11923</v>
      </c>
      <c r="FG10" s="8" t="s">
        <v>11924</v>
      </c>
      <c r="FH10" s="8" t="s">
        <v>11925</v>
      </c>
      <c r="FI10" s="8" t="s">
        <v>11926</v>
      </c>
      <c r="FJ10" s="8" t="s">
        <v>11927</v>
      </c>
      <c r="FK10" s="8" t="s">
        <v>11928</v>
      </c>
      <c r="FL10" s="8" t="s">
        <v>11929</v>
      </c>
      <c r="FM10" s="8" t="s">
        <v>11930</v>
      </c>
      <c r="FN10" s="8" t="s">
        <v>11931</v>
      </c>
      <c r="FO10" s="8" t="s">
        <v>11932</v>
      </c>
      <c r="FP10" s="8" t="s">
        <v>11933</v>
      </c>
      <c r="FQ10" s="8" t="s">
        <v>11934</v>
      </c>
      <c r="FR10" s="8" t="s">
        <v>11935</v>
      </c>
      <c r="FS10" s="8" t="s">
        <v>11936</v>
      </c>
      <c r="FT10" s="8" t="s">
        <v>11937</v>
      </c>
      <c r="FU10" s="8" t="s">
        <v>11938</v>
      </c>
      <c r="FV10" s="8" t="s">
        <v>11939</v>
      </c>
      <c r="FW10" s="8" t="s">
        <v>11940</v>
      </c>
      <c r="FX10" s="8" t="s">
        <v>11941</v>
      </c>
      <c r="FY10" s="8" t="s">
        <v>11942</v>
      </c>
      <c r="FZ10" s="8" t="s">
        <v>11943</v>
      </c>
      <c r="GA10" s="8" t="s">
        <v>11944</v>
      </c>
      <c r="GB10" s="8" t="s">
        <v>11945</v>
      </c>
      <c r="GC10" s="8" t="s">
        <v>11946</v>
      </c>
      <c r="GD10" s="8" t="s">
        <v>11947</v>
      </c>
      <c r="GE10" s="8" t="s">
        <v>11948</v>
      </c>
      <c r="GF10" s="8" t="s">
        <v>11949</v>
      </c>
      <c r="GG10" s="8" t="s">
        <v>11950</v>
      </c>
      <c r="GH10" s="8" t="s">
        <v>11951</v>
      </c>
      <c r="GI10" s="8" t="s">
        <v>11952</v>
      </c>
      <c r="GJ10" s="8" t="s">
        <v>11953</v>
      </c>
      <c r="GK10" s="8" t="s">
        <v>11954</v>
      </c>
      <c r="GL10" s="8" t="s">
        <v>11955</v>
      </c>
      <c r="GM10" s="8" t="s">
        <v>11956</v>
      </c>
      <c r="GN10" s="8" t="s">
        <v>11957</v>
      </c>
      <c r="GO10" s="8" t="s">
        <v>11958</v>
      </c>
      <c r="GP10" s="8" t="s">
        <v>11959</v>
      </c>
      <c r="GQ10" s="8" t="s">
        <v>11960</v>
      </c>
      <c r="GR10" s="8" t="s">
        <v>11961</v>
      </c>
      <c r="GS10" s="8" t="s">
        <v>11962</v>
      </c>
      <c r="GT10" s="8" t="s">
        <v>11963</v>
      </c>
      <c r="GU10" s="8" t="s">
        <v>11964</v>
      </c>
      <c r="GV10" s="8" t="s">
        <v>11965</v>
      </c>
      <c r="GW10" s="8" t="s">
        <v>11966</v>
      </c>
      <c r="GX10" s="8" t="s">
        <v>11967</v>
      </c>
      <c r="GY10" s="8" t="s">
        <v>11968</v>
      </c>
      <c r="GZ10" s="8" t="s">
        <v>11969</v>
      </c>
      <c r="HA10" s="8" t="s">
        <v>11970</v>
      </c>
      <c r="HB10" s="8" t="s">
        <v>11971</v>
      </c>
      <c r="HC10" s="8" t="s">
        <v>11972</v>
      </c>
      <c r="HD10" s="8" t="s">
        <v>11973</v>
      </c>
      <c r="HE10" s="8" t="s">
        <v>11974</v>
      </c>
      <c r="HF10" s="8" t="s">
        <v>11975</v>
      </c>
      <c r="HG10" s="8" t="s">
        <v>11976</v>
      </c>
      <c r="HH10" s="8" t="s">
        <v>11977</v>
      </c>
      <c r="HI10" s="8" t="s">
        <v>11978</v>
      </c>
      <c r="HJ10" s="8" t="s">
        <v>11979</v>
      </c>
      <c r="HK10" s="8" t="s">
        <v>11980</v>
      </c>
      <c r="HL10" s="8" t="s">
        <v>11981</v>
      </c>
      <c r="HM10" s="8" t="s">
        <v>11982</v>
      </c>
      <c r="HN10" s="8" t="s">
        <v>11983</v>
      </c>
      <c r="HO10" s="8" t="s">
        <v>11984</v>
      </c>
      <c r="HP10" s="8" t="s">
        <v>11985</v>
      </c>
      <c r="HQ10" s="8" t="s">
        <v>11986</v>
      </c>
      <c r="HR10" s="8" t="s">
        <v>11987</v>
      </c>
      <c r="HS10" s="8" t="s">
        <v>11988</v>
      </c>
      <c r="HT10" s="8" t="s">
        <v>11989</v>
      </c>
      <c r="HU10" s="8" t="s">
        <v>11990</v>
      </c>
      <c r="HV10" s="8" t="s">
        <v>11991</v>
      </c>
      <c r="HW10" s="8" t="s">
        <v>11992</v>
      </c>
      <c r="HX10" s="8" t="s">
        <v>11993</v>
      </c>
      <c r="HY10" s="8" t="s">
        <v>11994</v>
      </c>
      <c r="HZ10" s="8" t="s">
        <v>11995</v>
      </c>
      <c r="IA10" s="8" t="s">
        <v>11996</v>
      </c>
      <c r="IB10" s="8" t="s">
        <v>11997</v>
      </c>
      <c r="IC10" s="8" t="s">
        <v>11998</v>
      </c>
      <c r="ID10" s="8" t="s">
        <v>11999</v>
      </c>
      <c r="IE10" s="8" t="s">
        <v>12000</v>
      </c>
      <c r="IF10" s="8" t="s">
        <v>12001</v>
      </c>
      <c r="IG10" s="8" t="s">
        <v>12002</v>
      </c>
      <c r="IH10" s="8" t="s">
        <v>12003</v>
      </c>
      <c r="II10" s="8" t="s">
        <v>12004</v>
      </c>
      <c r="IJ10" s="8" t="s">
        <v>12005</v>
      </c>
      <c r="IK10" s="8" t="s">
        <v>12006</v>
      </c>
      <c r="IL10" s="8" t="s">
        <v>12007</v>
      </c>
      <c r="IM10" s="8" t="s">
        <v>12008</v>
      </c>
      <c r="IN10" s="8" t="s">
        <v>12009</v>
      </c>
      <c r="IO10" s="8" t="s">
        <v>12010</v>
      </c>
      <c r="IP10" s="8" t="s">
        <v>12011</v>
      </c>
      <c r="IQ10" s="8" t="s">
        <v>12012</v>
      </c>
    </row>
    <row r="11" spans="1:251">
      <c r="A11" s="10">
        <v>42036</v>
      </c>
      <c r="B11" s="9">
        <v>0.26600000000000001</v>
      </c>
      <c r="C11" s="9">
        <v>0.503</v>
      </c>
      <c r="D11" s="9">
        <v>0</v>
      </c>
      <c r="E11" s="9">
        <v>0.503</v>
      </c>
      <c r="F11" s="9">
        <v>1.373</v>
      </c>
      <c r="G11" s="9">
        <v>0.35499999999999998</v>
      </c>
      <c r="H11" s="9">
        <v>1.018</v>
      </c>
      <c r="I11" s="9">
        <v>52</v>
      </c>
      <c r="J11" s="9">
        <v>54.953000000000003</v>
      </c>
      <c r="K11" s="9">
        <v>52</v>
      </c>
      <c r="L11" s="9">
        <v>0.70799999999999996</v>
      </c>
      <c r="M11" s="9">
        <v>0.48599999999999999</v>
      </c>
      <c r="N11" s="9">
        <v>0.222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0.70799999999999996</v>
      </c>
      <c r="Y11" s="9">
        <v>0.48599999999999999</v>
      </c>
      <c r="Z11" s="9">
        <v>0.222</v>
      </c>
      <c r="AA11" s="9">
        <v>128.36799999999999</v>
      </c>
      <c r="AB11" s="9">
        <v>122.28400000000001</v>
      </c>
      <c r="AC11" s="9">
        <v>0</v>
      </c>
      <c r="AD11" s="9">
        <v>0.69</v>
      </c>
      <c r="AE11" s="9">
        <v>0.69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0.69</v>
      </c>
      <c r="AN11" s="9">
        <v>0.69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>
        <v>0</v>
      </c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>
        <v>0</v>
      </c>
      <c r="CL11" s="9"/>
      <c r="CM11" s="9"/>
      <c r="CN11" s="9"/>
      <c r="CO11" s="9"/>
      <c r="CP11" s="9"/>
      <c r="CQ11" s="9"/>
      <c r="CR11" s="9"/>
      <c r="CS11" s="9">
        <v>0</v>
      </c>
      <c r="CT11" s="9"/>
      <c r="CU11" s="9"/>
      <c r="CV11" s="9"/>
      <c r="CW11" s="9"/>
      <c r="CX11" s="9"/>
      <c r="CY11" s="9"/>
      <c r="CZ11" s="9"/>
      <c r="DA11" s="9">
        <v>0</v>
      </c>
      <c r="DB11" s="9">
        <v>0</v>
      </c>
      <c r="DC11" s="9">
        <v>0</v>
      </c>
      <c r="DD11" s="9"/>
      <c r="DE11" s="9">
        <v>0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>
        <v>0</v>
      </c>
      <c r="DU11" s="9"/>
      <c r="DV11" s="9">
        <v>0</v>
      </c>
      <c r="DW11" s="9">
        <v>0</v>
      </c>
      <c r="DX11" s="9">
        <v>0</v>
      </c>
      <c r="DY11" s="9"/>
      <c r="DZ11" s="9">
        <v>0</v>
      </c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>
        <v>0</v>
      </c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>
        <v>0</v>
      </c>
      <c r="FE11" s="9"/>
      <c r="FF11" s="9"/>
      <c r="FG11" s="9"/>
      <c r="FH11" s="9"/>
      <c r="FI11" s="9"/>
      <c r="FJ11" s="9"/>
      <c r="FK11" s="9">
        <v>0</v>
      </c>
      <c r="FL11" s="9"/>
      <c r="FM11" s="9"/>
      <c r="FN11" s="9"/>
      <c r="FO11" s="9"/>
      <c r="FP11" s="9"/>
      <c r="FQ11" s="9"/>
      <c r="FR11" s="9"/>
      <c r="FS11" s="9"/>
      <c r="FT11" s="9">
        <v>0</v>
      </c>
      <c r="FU11" s="9">
        <v>0</v>
      </c>
      <c r="FV11" s="9">
        <v>0</v>
      </c>
      <c r="FW11" s="9">
        <v>0</v>
      </c>
      <c r="FX11" s="9"/>
      <c r="FY11" s="9"/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/>
      <c r="GH11" s="9"/>
      <c r="GI11" s="9">
        <v>0</v>
      </c>
      <c r="GJ11" s="9"/>
      <c r="GK11" s="9"/>
      <c r="GL11" s="9"/>
      <c r="GM11" s="9"/>
      <c r="GN11" s="9"/>
      <c r="GO11" s="9"/>
      <c r="GP11" s="9"/>
      <c r="GQ11" s="9"/>
      <c r="GR11" s="9">
        <v>0</v>
      </c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>
        <v>0</v>
      </c>
      <c r="HH11" s="9">
        <v>0</v>
      </c>
      <c r="HI11" s="9">
        <v>0</v>
      </c>
      <c r="HJ11" s="9">
        <v>0</v>
      </c>
      <c r="HK11" s="9"/>
      <c r="HL11" s="9">
        <v>0</v>
      </c>
      <c r="HM11" s="9"/>
      <c r="HN11" s="9"/>
      <c r="HO11" s="9"/>
      <c r="HP11" s="9">
        <v>0</v>
      </c>
      <c r="HQ11" s="9"/>
      <c r="HR11" s="9"/>
      <c r="HS11" s="9"/>
      <c r="HT11" s="9"/>
      <c r="HU11" s="9"/>
      <c r="HV11" s="9"/>
      <c r="HW11" s="9"/>
      <c r="HX11" s="9">
        <v>0</v>
      </c>
      <c r="HY11" s="9"/>
      <c r="HZ11" s="9"/>
      <c r="IA11" s="9"/>
      <c r="IB11" s="9">
        <v>0</v>
      </c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</v>
      </c>
      <c r="C12" s="9">
        <v>0.84799999999999998</v>
      </c>
      <c r="D12" s="9">
        <v>0.16500000000000001</v>
      </c>
      <c r="E12" s="9">
        <v>0.68300000000000005</v>
      </c>
      <c r="F12" s="9">
        <v>0.88800000000000001</v>
      </c>
      <c r="G12" s="9">
        <v>0.38200000000000001</v>
      </c>
      <c r="H12" s="9">
        <v>0.50600000000000001</v>
      </c>
      <c r="I12" s="9">
        <v>33.758000000000003</v>
      </c>
      <c r="J12" s="9">
        <v>66.424000000000007</v>
      </c>
      <c r="K12" s="9">
        <v>32.783999999999999</v>
      </c>
      <c r="L12" s="9">
        <v>1.8859999999999999</v>
      </c>
      <c r="M12" s="9">
        <v>0.66300000000000003</v>
      </c>
      <c r="N12" s="9">
        <v>1.2230000000000001</v>
      </c>
      <c r="O12" s="9">
        <v>0</v>
      </c>
      <c r="P12" s="9">
        <v>0</v>
      </c>
      <c r="Q12" s="9">
        <v>0</v>
      </c>
      <c r="R12" s="9">
        <v>0.42799999999999999</v>
      </c>
      <c r="S12" s="9">
        <v>0.23799999999999999</v>
      </c>
      <c r="T12" s="9">
        <v>0.19</v>
      </c>
      <c r="U12" s="9">
        <v>0.503</v>
      </c>
      <c r="V12" s="9">
        <v>0.28899999999999998</v>
      </c>
      <c r="W12" s="9">
        <v>0.214</v>
      </c>
      <c r="X12" s="9">
        <v>0.95499999999999996</v>
      </c>
      <c r="Y12" s="9">
        <v>0.13500000000000001</v>
      </c>
      <c r="Z12" s="9">
        <v>0.81899999999999995</v>
      </c>
      <c r="AA12" s="9">
        <v>50.988999999999997</v>
      </c>
      <c r="AB12" s="9">
        <v>40.218000000000004</v>
      </c>
      <c r="AC12" s="9">
        <v>52</v>
      </c>
      <c r="AD12" s="9">
        <v>0.153</v>
      </c>
      <c r="AE12" s="9">
        <v>0.153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0.153</v>
      </c>
      <c r="AN12" s="9">
        <v>0.153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>
        <v>0</v>
      </c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>
        <v>0</v>
      </c>
      <c r="DB12" s="9">
        <v>0</v>
      </c>
      <c r="DC12" s="9">
        <v>0</v>
      </c>
      <c r="DD12" s="9"/>
      <c r="DE12" s="9">
        <v>0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>
        <v>0</v>
      </c>
      <c r="DR12" s="9"/>
      <c r="DS12" s="9"/>
      <c r="DT12" s="9">
        <v>0</v>
      </c>
      <c r="DU12" s="9"/>
      <c r="DV12" s="9">
        <v>0</v>
      </c>
      <c r="DW12" s="9">
        <v>0</v>
      </c>
      <c r="DX12" s="9">
        <v>0</v>
      </c>
      <c r="DY12" s="9"/>
      <c r="DZ12" s="9">
        <v>0</v>
      </c>
      <c r="EA12" s="9"/>
      <c r="EB12" s="9"/>
      <c r="EC12" s="9">
        <v>0</v>
      </c>
      <c r="ED12" s="9"/>
      <c r="EE12" s="9"/>
      <c r="EF12" s="9">
        <v>0</v>
      </c>
      <c r="EG12" s="9"/>
      <c r="EH12" s="9"/>
      <c r="EI12" s="9"/>
      <c r="EJ12" s="9"/>
      <c r="EK12" s="9">
        <v>0</v>
      </c>
      <c r="EL12" s="9">
        <v>0</v>
      </c>
      <c r="EM12" s="9">
        <v>0</v>
      </c>
      <c r="EN12" s="9"/>
      <c r="EO12" s="9"/>
      <c r="EP12" s="9"/>
      <c r="EQ12" s="9"/>
      <c r="ER12" s="9">
        <v>0</v>
      </c>
      <c r="ES12" s="9"/>
      <c r="ET12" s="9"/>
      <c r="EU12" s="9">
        <v>0</v>
      </c>
      <c r="EV12" s="9"/>
      <c r="EW12" s="9"/>
      <c r="EX12" s="9"/>
      <c r="EY12" s="9"/>
      <c r="EZ12" s="9"/>
      <c r="FA12" s="9"/>
      <c r="FB12" s="9"/>
      <c r="FC12" s="9"/>
      <c r="FD12" s="9"/>
      <c r="FE12" s="9">
        <v>0</v>
      </c>
      <c r="FF12" s="9"/>
      <c r="FG12" s="9"/>
      <c r="FH12" s="9">
        <v>0</v>
      </c>
      <c r="FI12" s="9"/>
      <c r="FJ12" s="9"/>
      <c r="FK12" s="9">
        <v>0</v>
      </c>
      <c r="FL12" s="9"/>
      <c r="FM12" s="9"/>
      <c r="FN12" s="9"/>
      <c r="FO12" s="9"/>
      <c r="FP12" s="9"/>
      <c r="FQ12" s="9"/>
      <c r="FR12" s="9"/>
      <c r="FS12" s="9"/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/>
      <c r="GB12" s="9"/>
      <c r="GC12" s="9">
        <v>0</v>
      </c>
      <c r="GD12" s="9">
        <v>0</v>
      </c>
      <c r="GE12" s="9">
        <v>0</v>
      </c>
      <c r="GF12" s="9">
        <v>0</v>
      </c>
      <c r="GG12" s="9"/>
      <c r="GH12" s="9"/>
      <c r="GI12" s="9">
        <v>0</v>
      </c>
      <c r="GJ12" s="9"/>
      <c r="GK12" s="9"/>
      <c r="GL12" s="9"/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/>
      <c r="GT12" s="9"/>
      <c r="GU12" s="9">
        <v>0</v>
      </c>
      <c r="GV12" s="9"/>
      <c r="GW12" s="9"/>
      <c r="GX12" s="9"/>
      <c r="GY12" s="9"/>
      <c r="GZ12" s="9"/>
      <c r="HA12" s="9"/>
      <c r="HB12" s="9"/>
      <c r="HC12" s="9"/>
      <c r="HD12" s="9"/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/>
      <c r="HL12" s="9"/>
      <c r="HM12" s="9">
        <v>0</v>
      </c>
      <c r="HN12" s="9"/>
      <c r="HO12" s="9"/>
      <c r="HP12" s="9"/>
      <c r="HQ12" s="9"/>
      <c r="HR12" s="9"/>
      <c r="HS12" s="9"/>
      <c r="HT12" s="9"/>
      <c r="HU12" s="9"/>
      <c r="HV12" s="9"/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/>
      <c r="ID12" s="9"/>
      <c r="IE12" s="9">
        <v>0</v>
      </c>
      <c r="IF12" s="9"/>
      <c r="IG12" s="9">
        <v>0</v>
      </c>
      <c r="IH12" s="9"/>
      <c r="II12" s="9"/>
      <c r="IJ12" s="9"/>
      <c r="IK12" s="9"/>
      <c r="IL12" s="9"/>
      <c r="IM12" s="9"/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0.33100000000000002</v>
      </c>
      <c r="D13" s="9">
        <v>0.33100000000000002</v>
      </c>
      <c r="E13" s="9">
        <v>0</v>
      </c>
      <c r="F13" s="9">
        <v>0.61</v>
      </c>
      <c r="G13" s="9">
        <v>0</v>
      </c>
      <c r="H13" s="9">
        <v>0.61</v>
      </c>
      <c r="I13" s="9">
        <v>52</v>
      </c>
      <c r="J13" s="9">
        <v>0</v>
      </c>
      <c r="K13" s="9">
        <v>52</v>
      </c>
      <c r="L13" s="9">
        <v>0.65800000000000003</v>
      </c>
      <c r="M13" s="9">
        <v>0.27300000000000002</v>
      </c>
      <c r="N13" s="9">
        <v>0.38500000000000001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0.38500000000000001</v>
      </c>
      <c r="V13" s="9">
        <v>0</v>
      </c>
      <c r="W13" s="9">
        <v>0.38500000000000001</v>
      </c>
      <c r="X13" s="9">
        <v>0.27300000000000002</v>
      </c>
      <c r="Y13" s="9">
        <v>0.27300000000000002</v>
      </c>
      <c r="Z13" s="9">
        <v>0</v>
      </c>
      <c r="AA13" s="9">
        <v>171.42599999999999</v>
      </c>
      <c r="AB13" s="9">
        <v>0</v>
      </c>
      <c r="AC13" s="9">
        <v>23.044</v>
      </c>
      <c r="AD13" s="9">
        <v>0.57999999999999996</v>
      </c>
      <c r="AE13" s="9">
        <v>0.38200000000000001</v>
      </c>
      <c r="AF13" s="9">
        <v>0.19800000000000001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0.216</v>
      </c>
      <c r="AN13" s="9">
        <v>0.216</v>
      </c>
      <c r="AO13" s="9">
        <v>0</v>
      </c>
      <c r="AP13" s="9">
        <v>0.36399999999999999</v>
      </c>
      <c r="AQ13" s="9">
        <v>0.16600000000000001</v>
      </c>
      <c r="AR13" s="9">
        <v>0.19800000000000001</v>
      </c>
      <c r="AS13" s="9">
        <v>461.125</v>
      </c>
      <c r="AT13" s="9">
        <v>449.30099999999999</v>
      </c>
      <c r="AU13" s="9">
        <v>0</v>
      </c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>
        <v>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>
        <v>0</v>
      </c>
      <c r="CM13" s="9">
        <v>0</v>
      </c>
      <c r="CN13" s="9">
        <v>0</v>
      </c>
      <c r="CO13" s="9"/>
      <c r="CP13" s="9"/>
      <c r="CQ13" s="9"/>
      <c r="CR13" s="9"/>
      <c r="CS13" s="9">
        <v>0</v>
      </c>
      <c r="CT13" s="9"/>
      <c r="CU13" s="9"/>
      <c r="CV13" s="9"/>
      <c r="CW13" s="9"/>
      <c r="CX13" s="9"/>
      <c r="CY13" s="9"/>
      <c r="CZ13" s="9"/>
      <c r="DA13" s="9"/>
      <c r="DB13" s="9">
        <v>0</v>
      </c>
      <c r="DC13" s="9"/>
      <c r="DD13" s="9"/>
      <c r="DE13" s="9">
        <v>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>
        <v>0</v>
      </c>
      <c r="DR13" s="9"/>
      <c r="DS13" s="9">
        <v>0</v>
      </c>
      <c r="DT13" s="9">
        <v>0</v>
      </c>
      <c r="DU13" s="9">
        <v>0</v>
      </c>
      <c r="DV13" s="9"/>
      <c r="DW13" s="9">
        <v>0</v>
      </c>
      <c r="DX13" s="9"/>
      <c r="DY13" s="9">
        <v>0</v>
      </c>
      <c r="DZ13" s="9">
        <v>0</v>
      </c>
      <c r="EA13" s="9">
        <v>0</v>
      </c>
      <c r="EB13" s="9"/>
      <c r="EC13" s="9">
        <v>0</v>
      </c>
      <c r="ED13" s="9"/>
      <c r="EE13" s="9"/>
      <c r="EF13" s="9">
        <v>0</v>
      </c>
      <c r="EG13" s="9"/>
      <c r="EH13" s="9"/>
      <c r="EI13" s="9"/>
      <c r="EJ13" s="9"/>
      <c r="EK13" s="9">
        <v>0</v>
      </c>
      <c r="EL13" s="9">
        <v>0</v>
      </c>
      <c r="EM13" s="9">
        <v>0</v>
      </c>
      <c r="EN13" s="9"/>
      <c r="EO13" s="9"/>
      <c r="EP13" s="9"/>
      <c r="EQ13" s="9"/>
      <c r="ER13" s="9"/>
      <c r="ES13" s="9"/>
      <c r="ET13" s="9"/>
      <c r="EU13" s="9">
        <v>0</v>
      </c>
      <c r="EV13" s="9"/>
      <c r="EW13" s="9"/>
      <c r="EX13" s="9"/>
      <c r="EY13" s="9"/>
      <c r="EZ13" s="9"/>
      <c r="FA13" s="9"/>
      <c r="FB13" s="9"/>
      <c r="FC13" s="9"/>
      <c r="FD13" s="9"/>
      <c r="FE13" s="9">
        <v>0</v>
      </c>
      <c r="FF13" s="9"/>
      <c r="FG13" s="9"/>
      <c r="FH13" s="9">
        <v>0</v>
      </c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/>
      <c r="GE13" s="9"/>
      <c r="GF13" s="9">
        <v>0</v>
      </c>
      <c r="GG13" s="9"/>
      <c r="GH13" s="9"/>
      <c r="GI13" s="9">
        <v>0</v>
      </c>
      <c r="GJ13" s="9"/>
      <c r="GK13" s="9"/>
      <c r="GL13" s="9"/>
      <c r="GM13" s="9">
        <v>0</v>
      </c>
      <c r="GN13" s="9">
        <v>0</v>
      </c>
      <c r="GO13" s="9">
        <v>0</v>
      </c>
      <c r="GP13" s="9"/>
      <c r="GQ13" s="9"/>
      <c r="GR13" s="9"/>
      <c r="GS13" s="9"/>
      <c r="GT13" s="9">
        <v>0</v>
      </c>
      <c r="GU13" s="9"/>
      <c r="GV13" s="9"/>
      <c r="GW13" s="9"/>
      <c r="GX13" s="9">
        <v>0</v>
      </c>
      <c r="GY13" s="9"/>
      <c r="GZ13" s="9"/>
      <c r="HA13" s="9"/>
      <c r="HB13" s="9"/>
      <c r="HC13" s="9"/>
      <c r="HD13" s="9"/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/>
      <c r="HL13" s="9">
        <v>0</v>
      </c>
      <c r="HM13" s="9"/>
      <c r="HN13" s="9"/>
      <c r="HO13" s="9"/>
      <c r="HP13" s="9">
        <v>0</v>
      </c>
      <c r="HQ13" s="9"/>
      <c r="HR13" s="9"/>
      <c r="HS13" s="9"/>
      <c r="HT13" s="9"/>
      <c r="HU13" s="9"/>
      <c r="HV13" s="9"/>
      <c r="HW13" s="9">
        <v>0</v>
      </c>
      <c r="HX13" s="9">
        <v>0</v>
      </c>
      <c r="HY13" s="9">
        <v>0</v>
      </c>
      <c r="HZ13" s="9"/>
      <c r="IA13" s="9"/>
      <c r="IB13" s="9"/>
      <c r="IC13" s="9"/>
      <c r="ID13" s="9">
        <v>0</v>
      </c>
      <c r="IE13" s="9"/>
      <c r="IF13" s="9">
        <v>0</v>
      </c>
      <c r="IG13" s="9">
        <v>0</v>
      </c>
      <c r="IH13" s="9">
        <v>0</v>
      </c>
      <c r="II13" s="9"/>
      <c r="IJ13" s="9"/>
      <c r="IK13" s="9"/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0.187</v>
      </c>
      <c r="C14" s="9">
        <v>0.158</v>
      </c>
      <c r="D14" s="9">
        <v>0</v>
      </c>
      <c r="E14" s="9">
        <v>0.158</v>
      </c>
      <c r="F14" s="9">
        <v>0.84199999999999997</v>
      </c>
      <c r="G14" s="9">
        <v>0</v>
      </c>
      <c r="H14" s="9">
        <v>0.84199999999999997</v>
      </c>
      <c r="I14" s="9">
        <v>49.621000000000002</v>
      </c>
      <c r="J14" s="9">
        <v>0</v>
      </c>
      <c r="K14" s="9">
        <v>77.819000000000003</v>
      </c>
      <c r="L14" s="9">
        <v>0.46100000000000002</v>
      </c>
      <c r="M14" s="9">
        <v>0.16</v>
      </c>
      <c r="N14" s="9">
        <v>0.30099999999999999</v>
      </c>
      <c r="O14" s="9">
        <v>0.16</v>
      </c>
      <c r="P14" s="9">
        <v>0.16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0.30099999999999999</v>
      </c>
      <c r="Y14" s="9">
        <v>0</v>
      </c>
      <c r="Z14" s="9">
        <v>0.30099999999999999</v>
      </c>
      <c r="AA14" s="9">
        <v>50.173999999999999</v>
      </c>
      <c r="AB14" s="9">
        <v>0</v>
      </c>
      <c r="AC14" s="9">
        <v>204.87700000000001</v>
      </c>
      <c r="AD14" s="9">
        <v>0.48399999999999999</v>
      </c>
      <c r="AE14" s="9">
        <v>0.29699999999999999</v>
      </c>
      <c r="AF14" s="9">
        <v>0.188</v>
      </c>
      <c r="AG14" s="9">
        <v>0.188</v>
      </c>
      <c r="AH14" s="9">
        <v>0</v>
      </c>
      <c r="AI14" s="9">
        <v>0.188</v>
      </c>
      <c r="AJ14" s="9">
        <v>0.189</v>
      </c>
      <c r="AK14" s="9">
        <v>0.189</v>
      </c>
      <c r="AL14" s="9">
        <v>0</v>
      </c>
      <c r="AM14" s="9">
        <v>0</v>
      </c>
      <c r="AN14" s="9">
        <v>0</v>
      </c>
      <c r="AO14" s="9">
        <v>0</v>
      </c>
      <c r="AP14" s="9">
        <v>0.108</v>
      </c>
      <c r="AQ14" s="9">
        <v>0.108</v>
      </c>
      <c r="AR14" s="9">
        <v>0</v>
      </c>
      <c r="AS14" s="9">
        <v>3.363</v>
      </c>
      <c r="AT14" s="9">
        <v>40.396999999999998</v>
      </c>
      <c r="AU14" s="9">
        <v>0</v>
      </c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>
        <v>0</v>
      </c>
      <c r="CK14" s="9"/>
      <c r="CL14" s="9">
        <v>0</v>
      </c>
      <c r="CM14" s="9">
        <v>0</v>
      </c>
      <c r="CN14" s="9">
        <v>0</v>
      </c>
      <c r="CO14" s="9"/>
      <c r="CP14" s="9"/>
      <c r="CQ14" s="9"/>
      <c r="CR14" s="9"/>
      <c r="CS14" s="9">
        <v>0</v>
      </c>
      <c r="CT14" s="9"/>
      <c r="CU14" s="9"/>
      <c r="CV14" s="9"/>
      <c r="CW14" s="9"/>
      <c r="CX14" s="9"/>
      <c r="CY14" s="9"/>
      <c r="CZ14" s="9"/>
      <c r="DA14" s="9"/>
      <c r="DB14" s="9"/>
      <c r="DC14" s="9">
        <v>0</v>
      </c>
      <c r="DD14" s="9"/>
      <c r="DE14" s="9"/>
      <c r="DF14" s="9"/>
      <c r="DG14" s="9"/>
      <c r="DH14" s="9">
        <v>0</v>
      </c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>
        <v>0</v>
      </c>
      <c r="DT14" s="9">
        <v>0</v>
      </c>
      <c r="DU14" s="9">
        <v>0</v>
      </c>
      <c r="DV14" s="9"/>
      <c r="DW14" s="9"/>
      <c r="DX14" s="9"/>
      <c r="DY14" s="9">
        <v>0</v>
      </c>
      <c r="DZ14" s="9">
        <v>0</v>
      </c>
      <c r="EA14" s="9">
        <v>0</v>
      </c>
      <c r="EB14" s="9"/>
      <c r="EC14" s="9">
        <v>0</v>
      </c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>
        <v>0</v>
      </c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>
        <v>0</v>
      </c>
      <c r="FF14" s="9"/>
      <c r="FG14" s="9">
        <v>0</v>
      </c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/>
      <c r="GB14" s="9">
        <v>0</v>
      </c>
      <c r="GC14" s="9"/>
      <c r="GD14" s="9"/>
      <c r="GE14" s="9"/>
      <c r="GF14" s="9">
        <v>0</v>
      </c>
      <c r="GG14" s="9"/>
      <c r="GH14" s="9"/>
      <c r="GI14" s="9"/>
      <c r="GJ14" s="9"/>
      <c r="GK14" s="9"/>
      <c r="GL14" s="9"/>
      <c r="GM14" s="9"/>
      <c r="GN14" s="9">
        <v>0</v>
      </c>
      <c r="GO14" s="9"/>
      <c r="GP14" s="9"/>
      <c r="GQ14" s="9"/>
      <c r="GR14" s="9"/>
      <c r="GS14" s="9"/>
      <c r="GT14" s="9"/>
      <c r="GU14" s="9"/>
      <c r="GV14" s="9"/>
      <c r="GW14" s="9"/>
      <c r="GX14" s="9">
        <v>0</v>
      </c>
      <c r="GY14" s="9"/>
      <c r="GZ14" s="9"/>
      <c r="HA14" s="9"/>
      <c r="HB14" s="9"/>
      <c r="HC14" s="9"/>
      <c r="HD14" s="9"/>
      <c r="HE14" s="9"/>
      <c r="HF14" s="9">
        <v>0</v>
      </c>
      <c r="HG14" s="9"/>
      <c r="HH14" s="9"/>
      <c r="HI14" s="9"/>
      <c r="HJ14" s="9"/>
      <c r="HK14" s="9"/>
      <c r="HL14" s="9"/>
      <c r="HM14" s="9"/>
      <c r="HN14" s="9"/>
      <c r="HO14" s="9"/>
      <c r="HP14" s="9">
        <v>0</v>
      </c>
      <c r="HQ14" s="9"/>
      <c r="HR14" s="9"/>
      <c r="HS14" s="9"/>
      <c r="HT14" s="9"/>
      <c r="HU14" s="9"/>
      <c r="HV14" s="9"/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/>
      <c r="ID14" s="9">
        <v>0</v>
      </c>
      <c r="IE14" s="9"/>
      <c r="IF14" s="9"/>
      <c r="IG14" s="9"/>
      <c r="IH14" s="9">
        <v>0</v>
      </c>
      <c r="II14" s="9"/>
      <c r="IJ14" s="9"/>
      <c r="IK14" s="9"/>
      <c r="IL14" s="9"/>
      <c r="IM14" s="9">
        <v>0</v>
      </c>
      <c r="IN14" s="9"/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0.17499999999999999</v>
      </c>
      <c r="D15" s="9">
        <v>0</v>
      </c>
      <c r="E15" s="9">
        <v>0.17499999999999999</v>
      </c>
      <c r="F15" s="9">
        <v>0.60199999999999998</v>
      </c>
      <c r="G15" s="9">
        <v>0.22600000000000001</v>
      </c>
      <c r="H15" s="9">
        <v>0.376</v>
      </c>
      <c r="I15" s="9">
        <v>107.39700000000001</v>
      </c>
      <c r="J15" s="9">
        <v>0</v>
      </c>
      <c r="K15" s="9">
        <v>100.92</v>
      </c>
      <c r="L15" s="9">
        <v>1.8160000000000001</v>
      </c>
      <c r="M15" s="9">
        <v>0.84399999999999997</v>
      </c>
      <c r="N15" s="9">
        <v>0.97199999999999998</v>
      </c>
      <c r="O15" s="9">
        <v>0.19500000000000001</v>
      </c>
      <c r="P15" s="9">
        <v>0</v>
      </c>
      <c r="Q15" s="9">
        <v>0.19500000000000001</v>
      </c>
      <c r="R15" s="9">
        <v>0.52</v>
      </c>
      <c r="S15" s="9">
        <v>0.125</v>
      </c>
      <c r="T15" s="9">
        <v>0.39500000000000002</v>
      </c>
      <c r="U15" s="9">
        <v>0.52</v>
      </c>
      <c r="V15" s="9">
        <v>0.32500000000000001</v>
      </c>
      <c r="W15" s="9">
        <v>0.19500000000000001</v>
      </c>
      <c r="X15" s="9">
        <v>0.58199999999999996</v>
      </c>
      <c r="Y15" s="9">
        <v>0.39400000000000002</v>
      </c>
      <c r="Z15" s="9">
        <v>0.188</v>
      </c>
      <c r="AA15" s="9">
        <v>24.195</v>
      </c>
      <c r="AB15" s="9">
        <v>63.268999999999998</v>
      </c>
      <c r="AC15" s="9">
        <v>11.855</v>
      </c>
      <c r="AD15" s="9">
        <v>1.006</v>
      </c>
      <c r="AE15" s="9">
        <v>0.67200000000000004</v>
      </c>
      <c r="AF15" s="9">
        <v>0.33400000000000002</v>
      </c>
      <c r="AG15" s="9">
        <v>0</v>
      </c>
      <c r="AH15" s="9">
        <v>0</v>
      </c>
      <c r="AI15" s="9">
        <v>0</v>
      </c>
      <c r="AJ15" s="9">
        <v>0.17199999999999999</v>
      </c>
      <c r="AK15" s="9">
        <v>0.17199999999999999</v>
      </c>
      <c r="AL15" s="9">
        <v>0</v>
      </c>
      <c r="AM15" s="9">
        <v>0</v>
      </c>
      <c r="AN15" s="9">
        <v>0</v>
      </c>
      <c r="AO15" s="9">
        <v>0</v>
      </c>
      <c r="AP15" s="9">
        <v>0.83499999999999996</v>
      </c>
      <c r="AQ15" s="9">
        <v>0.5</v>
      </c>
      <c r="AR15" s="9">
        <v>0.33400000000000002</v>
      </c>
      <c r="AS15" s="9">
        <v>130.072</v>
      </c>
      <c r="AT15" s="9">
        <v>173.596</v>
      </c>
      <c r="AU15" s="9">
        <v>129.71600000000001</v>
      </c>
      <c r="AV15" s="9">
        <v>10.851000000000001</v>
      </c>
      <c r="AW15" s="9">
        <v>4.38</v>
      </c>
      <c r="AX15" s="9">
        <v>6.4720000000000004</v>
      </c>
      <c r="AY15" s="9">
        <v>0.95799999999999996</v>
      </c>
      <c r="AZ15" s="9">
        <v>0</v>
      </c>
      <c r="BA15" s="9">
        <v>0.95799999999999996</v>
      </c>
      <c r="BB15" s="9">
        <v>1.6339999999999999</v>
      </c>
      <c r="BC15" s="9">
        <v>0.52400000000000002</v>
      </c>
      <c r="BD15" s="9">
        <v>1.1100000000000001</v>
      </c>
      <c r="BE15" s="9">
        <v>2.95</v>
      </c>
      <c r="BF15" s="9">
        <v>1.2629999999999999</v>
      </c>
      <c r="BG15" s="9">
        <v>1.6870000000000001</v>
      </c>
      <c r="BH15" s="9">
        <v>5.3090000000000002</v>
      </c>
      <c r="BI15" s="9">
        <v>2.593</v>
      </c>
      <c r="BJ15" s="9">
        <v>2.7160000000000002</v>
      </c>
      <c r="BK15" s="9">
        <v>46.637</v>
      </c>
      <c r="BL15" s="9">
        <v>52</v>
      </c>
      <c r="BM15" s="9">
        <v>39.654000000000003</v>
      </c>
      <c r="BN15" s="9">
        <v>5.6260000000000003</v>
      </c>
      <c r="BO15" s="9">
        <v>2.0939999999999999</v>
      </c>
      <c r="BP15" s="9">
        <v>3.5310000000000001</v>
      </c>
      <c r="BQ15" s="9">
        <v>0.36899999999999999</v>
      </c>
      <c r="BR15" s="9">
        <v>0</v>
      </c>
      <c r="BS15" s="9">
        <v>0.36899999999999999</v>
      </c>
      <c r="BT15" s="9">
        <v>0.60899999999999999</v>
      </c>
      <c r="BU15" s="9">
        <v>0</v>
      </c>
      <c r="BV15" s="9">
        <v>0.60899999999999999</v>
      </c>
      <c r="BW15" s="9">
        <v>1.3109999999999999</v>
      </c>
      <c r="BX15" s="9">
        <v>0.127</v>
      </c>
      <c r="BY15" s="9">
        <v>1.1839999999999999</v>
      </c>
      <c r="BZ15" s="9">
        <v>3.3370000000000002</v>
      </c>
      <c r="CA15" s="9">
        <v>1.9670000000000001</v>
      </c>
      <c r="CB15" s="9">
        <v>1.37</v>
      </c>
      <c r="CC15" s="9">
        <v>52.16</v>
      </c>
      <c r="CD15" s="9">
        <v>104</v>
      </c>
      <c r="CE15" s="9">
        <v>40.911000000000001</v>
      </c>
      <c r="CF15" s="9">
        <v>1.77</v>
      </c>
      <c r="CG15" s="9">
        <v>0.19400000000000001</v>
      </c>
      <c r="CH15" s="9">
        <v>1.5760000000000001</v>
      </c>
      <c r="CI15" s="9">
        <v>0.17399999999999999</v>
      </c>
      <c r="CJ15" s="9">
        <v>0</v>
      </c>
      <c r="CK15" s="9">
        <v>0.17399999999999999</v>
      </c>
      <c r="CL15" s="9">
        <v>0</v>
      </c>
      <c r="CM15" s="9">
        <v>0</v>
      </c>
      <c r="CN15" s="9">
        <v>0</v>
      </c>
      <c r="CO15" s="9">
        <v>0.38600000000000001</v>
      </c>
      <c r="CP15" s="9">
        <v>0</v>
      </c>
      <c r="CQ15" s="9">
        <v>0.38600000000000001</v>
      </c>
      <c r="CR15" s="9">
        <v>1.21</v>
      </c>
      <c r="CS15" s="9">
        <v>0.19400000000000001</v>
      </c>
      <c r="CT15" s="9">
        <v>1.016</v>
      </c>
      <c r="CU15" s="9">
        <v>104</v>
      </c>
      <c r="CV15" s="9">
        <v>0</v>
      </c>
      <c r="CW15" s="9">
        <v>104</v>
      </c>
      <c r="CX15" s="9">
        <v>3.8559999999999999</v>
      </c>
      <c r="CY15" s="9">
        <v>1.901</v>
      </c>
      <c r="CZ15" s="9">
        <v>1.9550000000000001</v>
      </c>
      <c r="DA15" s="9">
        <v>0.19500000000000001</v>
      </c>
      <c r="DB15" s="9">
        <v>0</v>
      </c>
      <c r="DC15" s="9">
        <v>0.19500000000000001</v>
      </c>
      <c r="DD15" s="9">
        <v>0.60899999999999999</v>
      </c>
      <c r="DE15" s="9">
        <v>0</v>
      </c>
      <c r="DF15" s="9">
        <v>0.60899999999999999</v>
      </c>
      <c r="DG15" s="9">
        <v>0.92500000000000004</v>
      </c>
      <c r="DH15" s="9">
        <v>0.127</v>
      </c>
      <c r="DI15" s="9">
        <v>0.79800000000000004</v>
      </c>
      <c r="DJ15" s="9">
        <v>2.1269999999999998</v>
      </c>
      <c r="DK15" s="9">
        <v>1.7729999999999999</v>
      </c>
      <c r="DL15" s="9">
        <v>0.35399999999999998</v>
      </c>
      <c r="DM15" s="9">
        <v>52</v>
      </c>
      <c r="DN15" s="9">
        <v>115.271</v>
      </c>
      <c r="DO15" s="9">
        <v>22.472999999999999</v>
      </c>
      <c r="DP15" s="9">
        <v>0.501</v>
      </c>
      <c r="DQ15" s="9">
        <v>0</v>
      </c>
      <c r="DR15" s="9">
        <v>0.501</v>
      </c>
      <c r="DS15" s="9">
        <v>0</v>
      </c>
      <c r="DT15" s="9">
        <v>0</v>
      </c>
      <c r="DU15" s="9">
        <v>0</v>
      </c>
      <c r="DV15" s="9">
        <v>0.501</v>
      </c>
      <c r="DW15" s="9">
        <v>0</v>
      </c>
      <c r="DX15" s="9">
        <v>0.501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9.6310000000000002</v>
      </c>
      <c r="EF15" s="9">
        <v>0</v>
      </c>
      <c r="EG15" s="9">
        <v>9.6310000000000002</v>
      </c>
      <c r="EH15" s="9">
        <v>2.5760000000000001</v>
      </c>
      <c r="EI15" s="9">
        <v>1.238</v>
      </c>
      <c r="EJ15" s="9">
        <v>1.339</v>
      </c>
      <c r="EK15" s="9">
        <v>0.28999999999999998</v>
      </c>
      <c r="EL15" s="9">
        <v>0</v>
      </c>
      <c r="EM15" s="9">
        <v>0.28999999999999998</v>
      </c>
      <c r="EN15" s="9">
        <v>0.52400000000000002</v>
      </c>
      <c r="EO15" s="9">
        <v>0.52400000000000002</v>
      </c>
      <c r="EP15" s="9">
        <v>0</v>
      </c>
      <c r="EQ15" s="9">
        <v>1.2170000000000001</v>
      </c>
      <c r="ER15" s="9">
        <v>0.71299999999999997</v>
      </c>
      <c r="ES15" s="9">
        <v>0.503</v>
      </c>
      <c r="ET15" s="9">
        <v>0.54500000000000004</v>
      </c>
      <c r="EU15" s="9">
        <v>0</v>
      </c>
      <c r="EV15" s="9">
        <v>0.54500000000000004</v>
      </c>
      <c r="EW15" s="9">
        <v>17.181999999999999</v>
      </c>
      <c r="EX15" s="9">
        <v>12.696999999999999</v>
      </c>
      <c r="EY15" s="9">
        <v>35.962000000000003</v>
      </c>
      <c r="EZ15" s="9">
        <v>1.6759999999999999</v>
      </c>
      <c r="FA15" s="9">
        <v>0.84199999999999997</v>
      </c>
      <c r="FB15" s="9">
        <v>0.83399999999999996</v>
      </c>
      <c r="FC15" s="9">
        <v>0.29899999999999999</v>
      </c>
      <c r="FD15" s="9">
        <v>0</v>
      </c>
      <c r="FE15" s="9">
        <v>0.29899999999999999</v>
      </c>
      <c r="FF15" s="9">
        <v>0</v>
      </c>
      <c r="FG15" s="9">
        <v>0</v>
      </c>
      <c r="FH15" s="9">
        <v>0</v>
      </c>
      <c r="FI15" s="9">
        <v>0.42199999999999999</v>
      </c>
      <c r="FJ15" s="9">
        <v>0.42199999999999999</v>
      </c>
      <c r="FK15" s="9">
        <v>0</v>
      </c>
      <c r="FL15" s="9">
        <v>0.95399999999999996</v>
      </c>
      <c r="FM15" s="9">
        <v>0.41899999999999998</v>
      </c>
      <c r="FN15" s="9">
        <v>0.53500000000000003</v>
      </c>
      <c r="FO15" s="9">
        <v>54.877000000000002</v>
      </c>
      <c r="FP15" s="9">
        <v>32.311999999999998</v>
      </c>
      <c r="FQ15" s="9">
        <v>244.881</v>
      </c>
      <c r="FR15" s="9">
        <v>0.47199999999999998</v>
      </c>
      <c r="FS15" s="9">
        <v>0.20599999999999999</v>
      </c>
      <c r="FT15" s="9">
        <v>0.26600000000000001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0.47199999999999998</v>
      </c>
      <c r="GE15" s="9">
        <v>0.20599999999999999</v>
      </c>
      <c r="GF15" s="9">
        <v>0.26600000000000001</v>
      </c>
      <c r="GG15" s="9">
        <v>157.74799999999999</v>
      </c>
      <c r="GH15" s="9">
        <v>0</v>
      </c>
      <c r="GI15" s="9">
        <v>0</v>
      </c>
      <c r="GJ15" s="9">
        <v>2.39</v>
      </c>
      <c r="GK15" s="9">
        <v>0.89600000000000002</v>
      </c>
      <c r="GL15" s="9">
        <v>1.494</v>
      </c>
      <c r="GM15" s="9">
        <v>0.219</v>
      </c>
      <c r="GN15" s="9">
        <v>0</v>
      </c>
      <c r="GO15" s="9">
        <v>0.219</v>
      </c>
      <c r="GP15" s="9">
        <v>0.94499999999999995</v>
      </c>
      <c r="GQ15" s="9">
        <v>0.29699999999999999</v>
      </c>
      <c r="GR15" s="9">
        <v>0.64800000000000002</v>
      </c>
      <c r="GS15" s="9">
        <v>0.59899999999999998</v>
      </c>
      <c r="GT15" s="9">
        <v>0.59899999999999998</v>
      </c>
      <c r="GU15" s="9">
        <v>0</v>
      </c>
      <c r="GV15" s="9">
        <v>0.626</v>
      </c>
      <c r="GW15" s="9">
        <v>0</v>
      </c>
      <c r="GX15" s="9">
        <v>0.626</v>
      </c>
      <c r="GY15" s="9">
        <v>12.667999999999999</v>
      </c>
      <c r="GZ15" s="9">
        <v>14.124000000000001</v>
      </c>
      <c r="HA15" s="9">
        <v>11.538</v>
      </c>
      <c r="HB15" s="9">
        <v>1.819</v>
      </c>
      <c r="HC15" s="9">
        <v>0.58099999999999996</v>
      </c>
      <c r="HD15" s="9">
        <v>1.238</v>
      </c>
      <c r="HE15" s="9">
        <v>0.219</v>
      </c>
      <c r="HF15" s="9">
        <v>0</v>
      </c>
      <c r="HG15" s="9">
        <v>0.219</v>
      </c>
      <c r="HH15" s="9">
        <v>0.82</v>
      </c>
      <c r="HI15" s="9">
        <v>0.17199999999999999</v>
      </c>
      <c r="HJ15" s="9">
        <v>0.64800000000000002</v>
      </c>
      <c r="HK15" s="9">
        <v>0.41</v>
      </c>
      <c r="HL15" s="9">
        <v>0.41</v>
      </c>
      <c r="HM15" s="9">
        <v>0</v>
      </c>
      <c r="HN15" s="9">
        <v>0.371</v>
      </c>
      <c r="HO15" s="9">
        <v>0</v>
      </c>
      <c r="HP15" s="9">
        <v>0.371</v>
      </c>
      <c r="HQ15" s="9">
        <v>11.351000000000001</v>
      </c>
      <c r="HR15" s="9">
        <v>17.574999999999999</v>
      </c>
      <c r="HS15" s="9">
        <v>8.8710000000000004</v>
      </c>
      <c r="HT15" s="9">
        <v>0.57099999999999995</v>
      </c>
      <c r="HU15" s="9">
        <v>0.315</v>
      </c>
      <c r="HV15" s="9">
        <v>0.25600000000000001</v>
      </c>
      <c r="HW15" s="9">
        <v>0</v>
      </c>
      <c r="HX15" s="9">
        <v>0</v>
      </c>
      <c r="HY15" s="9">
        <v>0</v>
      </c>
      <c r="HZ15" s="9">
        <v>0.125</v>
      </c>
      <c r="IA15" s="9">
        <v>0.125</v>
      </c>
      <c r="IB15" s="9">
        <v>0</v>
      </c>
      <c r="IC15" s="9">
        <v>0.19</v>
      </c>
      <c r="ID15" s="9">
        <v>0.19</v>
      </c>
      <c r="IE15" s="9">
        <v>0</v>
      </c>
      <c r="IF15" s="9">
        <v>0.25600000000000001</v>
      </c>
      <c r="IG15" s="9">
        <v>0</v>
      </c>
      <c r="IH15" s="9">
        <v>0.25600000000000001</v>
      </c>
      <c r="II15" s="9">
        <v>39.706000000000003</v>
      </c>
      <c r="IJ15" s="9">
        <v>9.4220000000000006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0.30099999999999999</v>
      </c>
      <c r="C16" s="9">
        <v>0</v>
      </c>
      <c r="D16" s="9">
        <v>0</v>
      </c>
      <c r="E16" s="9">
        <v>0</v>
      </c>
      <c r="F16" s="9">
        <v>0.79600000000000004</v>
      </c>
      <c r="G16" s="9">
        <v>0</v>
      </c>
      <c r="H16" s="9">
        <v>0.79600000000000004</v>
      </c>
      <c r="I16" s="9">
        <v>8</v>
      </c>
      <c r="J16" s="9">
        <v>8</v>
      </c>
      <c r="K16" s="9">
        <v>148.73599999999999</v>
      </c>
      <c r="L16" s="9">
        <v>1.494</v>
      </c>
      <c r="M16" s="9">
        <v>0.66600000000000004</v>
      </c>
      <c r="N16" s="9">
        <v>0.82799999999999996</v>
      </c>
      <c r="O16" s="9">
        <v>0.41699999999999998</v>
      </c>
      <c r="P16" s="9">
        <v>0.41699999999999998</v>
      </c>
      <c r="Q16" s="9">
        <v>0</v>
      </c>
      <c r="R16" s="9">
        <v>0</v>
      </c>
      <c r="S16" s="9">
        <v>0</v>
      </c>
      <c r="T16" s="9">
        <v>0</v>
      </c>
      <c r="U16" s="9">
        <v>0.23300000000000001</v>
      </c>
      <c r="V16" s="9">
        <v>0</v>
      </c>
      <c r="W16" s="9">
        <v>0.23300000000000001</v>
      </c>
      <c r="X16" s="9">
        <v>0.84399999999999997</v>
      </c>
      <c r="Y16" s="9">
        <v>0.249</v>
      </c>
      <c r="Z16" s="9">
        <v>0.59499999999999997</v>
      </c>
      <c r="AA16" s="9">
        <v>121.626</v>
      </c>
      <c r="AB16" s="9">
        <v>374.56700000000001</v>
      </c>
      <c r="AC16" s="9">
        <v>163.66999999999999</v>
      </c>
      <c r="AD16" s="9">
        <v>0.27300000000000002</v>
      </c>
      <c r="AE16" s="9">
        <v>0</v>
      </c>
      <c r="AF16" s="9">
        <v>0.27300000000000002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0.27300000000000002</v>
      </c>
      <c r="AQ16" s="9">
        <v>0</v>
      </c>
      <c r="AR16" s="9">
        <v>0.27300000000000002</v>
      </c>
      <c r="AS16" s="9">
        <v>0</v>
      </c>
      <c r="AT16" s="9">
        <v>0</v>
      </c>
      <c r="AU16" s="9">
        <v>0</v>
      </c>
      <c r="AV16" s="9">
        <v>10.503</v>
      </c>
      <c r="AW16" s="9">
        <v>3.7370000000000001</v>
      </c>
      <c r="AX16" s="9">
        <v>6.766</v>
      </c>
      <c r="AY16" s="9">
        <v>1.345</v>
      </c>
      <c r="AZ16" s="9">
        <v>0.79300000000000004</v>
      </c>
      <c r="BA16" s="9">
        <v>0.55200000000000005</v>
      </c>
      <c r="BB16" s="9">
        <v>3.4369999999999998</v>
      </c>
      <c r="BC16" s="9">
        <v>1.319</v>
      </c>
      <c r="BD16" s="9">
        <v>2.1179999999999999</v>
      </c>
      <c r="BE16" s="9">
        <v>2.2080000000000002</v>
      </c>
      <c r="BF16" s="9">
        <v>0.67500000000000004</v>
      </c>
      <c r="BG16" s="9">
        <v>1.534</v>
      </c>
      <c r="BH16" s="9">
        <v>3.512</v>
      </c>
      <c r="BI16" s="9">
        <v>0.95</v>
      </c>
      <c r="BJ16" s="9">
        <v>2.5619999999999998</v>
      </c>
      <c r="BK16" s="9">
        <v>26.291</v>
      </c>
      <c r="BL16" s="9">
        <v>8</v>
      </c>
      <c r="BM16" s="9">
        <v>28.986999999999998</v>
      </c>
      <c r="BN16" s="9">
        <v>5.55</v>
      </c>
      <c r="BO16" s="9">
        <v>2.71</v>
      </c>
      <c r="BP16" s="9">
        <v>2.84</v>
      </c>
      <c r="BQ16" s="9">
        <v>1.345</v>
      </c>
      <c r="BR16" s="9">
        <v>0.79300000000000004</v>
      </c>
      <c r="BS16" s="9">
        <v>0.55200000000000005</v>
      </c>
      <c r="BT16" s="9">
        <v>0.64300000000000002</v>
      </c>
      <c r="BU16" s="9">
        <v>0.64300000000000002</v>
      </c>
      <c r="BV16" s="9">
        <v>0</v>
      </c>
      <c r="BW16" s="9">
        <v>1.4870000000000001</v>
      </c>
      <c r="BX16" s="9">
        <v>0.67500000000000004</v>
      </c>
      <c r="BY16" s="9">
        <v>0.81200000000000006</v>
      </c>
      <c r="BZ16" s="9">
        <v>2.0750000000000002</v>
      </c>
      <c r="CA16" s="9">
        <v>0.59899999999999998</v>
      </c>
      <c r="CB16" s="9">
        <v>1.476</v>
      </c>
      <c r="CC16" s="9">
        <v>37.115000000000002</v>
      </c>
      <c r="CD16" s="9">
        <v>14.573</v>
      </c>
      <c r="CE16" s="9">
        <v>50.454000000000001</v>
      </c>
      <c r="CF16" s="9">
        <v>3.11</v>
      </c>
      <c r="CG16" s="9">
        <v>1.6850000000000001</v>
      </c>
      <c r="CH16" s="9">
        <v>1.4239999999999999</v>
      </c>
      <c r="CI16" s="9">
        <v>0.96899999999999997</v>
      </c>
      <c r="CJ16" s="9">
        <v>0.41699999999999998</v>
      </c>
      <c r="CK16" s="9">
        <v>0.55200000000000005</v>
      </c>
      <c r="CL16" s="9">
        <v>0.64300000000000002</v>
      </c>
      <c r="CM16" s="9">
        <v>0.64300000000000002</v>
      </c>
      <c r="CN16" s="9">
        <v>0</v>
      </c>
      <c r="CO16" s="9">
        <v>0.95499999999999996</v>
      </c>
      <c r="CP16" s="9">
        <v>0.376</v>
      </c>
      <c r="CQ16" s="9">
        <v>0.57899999999999996</v>
      </c>
      <c r="CR16" s="9">
        <v>0.54200000000000004</v>
      </c>
      <c r="CS16" s="9">
        <v>0.249</v>
      </c>
      <c r="CT16" s="9">
        <v>0.29299999999999998</v>
      </c>
      <c r="CU16" s="9">
        <v>14.535</v>
      </c>
      <c r="CV16" s="9">
        <v>7.4329999999999998</v>
      </c>
      <c r="CW16" s="9">
        <v>27.242999999999999</v>
      </c>
      <c r="CX16" s="9">
        <v>2.4409999999999998</v>
      </c>
      <c r="CY16" s="9">
        <v>1.0249999999999999</v>
      </c>
      <c r="CZ16" s="9">
        <v>1.415</v>
      </c>
      <c r="DA16" s="9">
        <v>0.376</v>
      </c>
      <c r="DB16" s="9">
        <v>0.376</v>
      </c>
      <c r="DC16" s="9">
        <v>0</v>
      </c>
      <c r="DD16" s="9">
        <v>0</v>
      </c>
      <c r="DE16" s="9">
        <v>0</v>
      </c>
      <c r="DF16" s="9">
        <v>0</v>
      </c>
      <c r="DG16" s="9">
        <v>0.53200000000000003</v>
      </c>
      <c r="DH16" s="9">
        <v>0.29899999999999999</v>
      </c>
      <c r="DI16" s="9">
        <v>0.23300000000000001</v>
      </c>
      <c r="DJ16" s="9">
        <v>1.5329999999999999</v>
      </c>
      <c r="DK16" s="9">
        <v>0.35</v>
      </c>
      <c r="DL16" s="9">
        <v>1.1830000000000001</v>
      </c>
      <c r="DM16" s="9">
        <v>156</v>
      </c>
      <c r="DN16" s="9">
        <v>49.176000000000002</v>
      </c>
      <c r="DO16" s="9">
        <v>156</v>
      </c>
      <c r="DP16" s="9">
        <v>1.385</v>
      </c>
      <c r="DQ16" s="9">
        <v>0</v>
      </c>
      <c r="DR16" s="9">
        <v>1.385</v>
      </c>
      <c r="DS16" s="9">
        <v>0</v>
      </c>
      <c r="DT16" s="9">
        <v>0</v>
      </c>
      <c r="DU16" s="9">
        <v>0</v>
      </c>
      <c r="DV16" s="9">
        <v>0.58399999999999996</v>
      </c>
      <c r="DW16" s="9">
        <v>0</v>
      </c>
      <c r="DX16" s="9">
        <v>0.58399999999999996</v>
      </c>
      <c r="DY16" s="9">
        <v>0</v>
      </c>
      <c r="DZ16" s="9">
        <v>0</v>
      </c>
      <c r="EA16" s="9">
        <v>0</v>
      </c>
      <c r="EB16" s="9">
        <v>0.80100000000000005</v>
      </c>
      <c r="EC16" s="9">
        <v>0</v>
      </c>
      <c r="ED16" s="9">
        <v>0.80100000000000005</v>
      </c>
      <c r="EE16" s="9">
        <v>47.156999999999996</v>
      </c>
      <c r="EF16" s="9">
        <v>0</v>
      </c>
      <c r="EG16" s="9">
        <v>47.156999999999996</v>
      </c>
      <c r="EH16" s="9">
        <v>1.4590000000000001</v>
      </c>
      <c r="EI16" s="9">
        <v>0.70199999999999996</v>
      </c>
      <c r="EJ16" s="9">
        <v>0.75600000000000001</v>
      </c>
      <c r="EK16" s="9">
        <v>0</v>
      </c>
      <c r="EL16" s="9">
        <v>0</v>
      </c>
      <c r="EM16" s="9">
        <v>0</v>
      </c>
      <c r="EN16" s="9">
        <v>1.1080000000000001</v>
      </c>
      <c r="EO16" s="9">
        <v>0.35099999999999998</v>
      </c>
      <c r="EP16" s="9">
        <v>0.75600000000000001</v>
      </c>
      <c r="EQ16" s="9">
        <v>0</v>
      </c>
      <c r="ER16" s="9">
        <v>0</v>
      </c>
      <c r="ES16" s="9">
        <v>0</v>
      </c>
      <c r="ET16" s="9">
        <v>0.35099999999999998</v>
      </c>
      <c r="EU16" s="9">
        <v>0.35099999999999998</v>
      </c>
      <c r="EV16" s="9">
        <v>0</v>
      </c>
      <c r="EW16" s="9">
        <v>6.0570000000000004</v>
      </c>
      <c r="EX16" s="9">
        <v>54</v>
      </c>
      <c r="EY16" s="9">
        <v>6.0570000000000004</v>
      </c>
      <c r="EZ16" s="9">
        <v>2.109</v>
      </c>
      <c r="FA16" s="9">
        <v>0.32500000000000001</v>
      </c>
      <c r="FB16" s="9">
        <v>1.7849999999999999</v>
      </c>
      <c r="FC16" s="9">
        <v>0</v>
      </c>
      <c r="FD16" s="9">
        <v>0</v>
      </c>
      <c r="FE16" s="9">
        <v>0</v>
      </c>
      <c r="FF16" s="9">
        <v>1.1020000000000001</v>
      </c>
      <c r="FG16" s="9">
        <v>0.32500000000000001</v>
      </c>
      <c r="FH16" s="9">
        <v>0.77800000000000002</v>
      </c>
      <c r="FI16" s="9">
        <v>0.72199999999999998</v>
      </c>
      <c r="FJ16" s="9">
        <v>0</v>
      </c>
      <c r="FK16" s="9">
        <v>0.72199999999999998</v>
      </c>
      <c r="FL16" s="9">
        <v>0.28499999999999998</v>
      </c>
      <c r="FM16" s="9">
        <v>0</v>
      </c>
      <c r="FN16" s="9">
        <v>0.28499999999999998</v>
      </c>
      <c r="FO16" s="9">
        <v>14.456</v>
      </c>
      <c r="FP16" s="9">
        <v>0</v>
      </c>
      <c r="FQ16" s="9">
        <v>23.847000000000001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1.823</v>
      </c>
      <c r="GK16" s="9">
        <v>1.01</v>
      </c>
      <c r="GL16" s="9">
        <v>0.81399999999999995</v>
      </c>
      <c r="GM16" s="9">
        <v>0</v>
      </c>
      <c r="GN16" s="9">
        <v>0</v>
      </c>
      <c r="GO16" s="9">
        <v>0</v>
      </c>
      <c r="GP16" s="9">
        <v>0.63400000000000001</v>
      </c>
      <c r="GQ16" s="9">
        <v>0.63400000000000001</v>
      </c>
      <c r="GR16" s="9">
        <v>0</v>
      </c>
      <c r="GS16" s="9">
        <v>0</v>
      </c>
      <c r="GT16" s="9">
        <v>0</v>
      </c>
      <c r="GU16" s="9">
        <v>0</v>
      </c>
      <c r="GV16" s="9">
        <v>1.19</v>
      </c>
      <c r="GW16" s="9">
        <v>0.376</v>
      </c>
      <c r="GX16" s="9">
        <v>0.81399999999999995</v>
      </c>
      <c r="GY16" s="9">
        <v>99.87</v>
      </c>
      <c r="GZ16" s="9">
        <v>31.007999999999999</v>
      </c>
      <c r="HA16" s="9">
        <v>103.565</v>
      </c>
      <c r="HB16" s="9">
        <v>1.4470000000000001</v>
      </c>
      <c r="HC16" s="9">
        <v>0.63400000000000001</v>
      </c>
      <c r="HD16" s="9">
        <v>0.81399999999999995</v>
      </c>
      <c r="HE16" s="9">
        <v>0</v>
      </c>
      <c r="HF16" s="9">
        <v>0</v>
      </c>
      <c r="HG16" s="9">
        <v>0</v>
      </c>
      <c r="HH16" s="9">
        <v>0.63400000000000001</v>
      </c>
      <c r="HI16" s="9">
        <v>0.63400000000000001</v>
      </c>
      <c r="HJ16" s="9">
        <v>0</v>
      </c>
      <c r="HK16" s="9">
        <v>0</v>
      </c>
      <c r="HL16" s="9">
        <v>0</v>
      </c>
      <c r="HM16" s="9">
        <v>0</v>
      </c>
      <c r="HN16" s="9">
        <v>0.81399999999999995</v>
      </c>
      <c r="HO16" s="9">
        <v>0</v>
      </c>
      <c r="HP16" s="9">
        <v>0.81399999999999995</v>
      </c>
      <c r="HQ16" s="9">
        <v>81.2</v>
      </c>
      <c r="HR16" s="9">
        <v>7.0860000000000003</v>
      </c>
      <c r="HS16" s="9">
        <v>103.565</v>
      </c>
      <c r="HT16" s="9">
        <v>0.376</v>
      </c>
      <c r="HU16" s="9">
        <v>0.376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0.376</v>
      </c>
      <c r="IG16" s="9">
        <v>0.376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0.25</v>
      </c>
      <c r="D17" s="9">
        <v>0.25</v>
      </c>
      <c r="E17" s="9">
        <v>0</v>
      </c>
      <c r="F17" s="9">
        <v>0</v>
      </c>
      <c r="G17" s="9">
        <v>0</v>
      </c>
      <c r="H17" s="9">
        <v>0</v>
      </c>
      <c r="I17" s="9">
        <v>9.65</v>
      </c>
      <c r="J17" s="9">
        <v>9.65</v>
      </c>
      <c r="K17" s="9">
        <v>0</v>
      </c>
      <c r="L17" s="9">
        <v>1.0940000000000001</v>
      </c>
      <c r="M17" s="9">
        <v>0.54400000000000004</v>
      </c>
      <c r="N17" s="9">
        <v>0.55000000000000004</v>
      </c>
      <c r="O17" s="9">
        <v>0</v>
      </c>
      <c r="P17" s="9">
        <v>0</v>
      </c>
      <c r="Q17" s="9">
        <v>0</v>
      </c>
      <c r="R17" s="9">
        <v>0.25700000000000001</v>
      </c>
      <c r="S17" s="9">
        <v>0.25700000000000001</v>
      </c>
      <c r="T17" s="9">
        <v>0</v>
      </c>
      <c r="U17" s="9">
        <v>0.28799999999999998</v>
      </c>
      <c r="V17" s="9">
        <v>0.28799999999999998</v>
      </c>
      <c r="W17" s="9">
        <v>0</v>
      </c>
      <c r="X17" s="9">
        <v>0.55000000000000004</v>
      </c>
      <c r="Y17" s="9">
        <v>0</v>
      </c>
      <c r="Z17" s="9">
        <v>0.55000000000000004</v>
      </c>
      <c r="AA17" s="9">
        <v>130.149</v>
      </c>
      <c r="AB17" s="9">
        <v>17.512</v>
      </c>
      <c r="AC17" s="9">
        <v>300.36099999999999</v>
      </c>
      <c r="AD17" s="9">
        <v>0.49199999999999999</v>
      </c>
      <c r="AE17" s="9">
        <v>0.33300000000000002</v>
      </c>
      <c r="AF17" s="9">
        <v>0.159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0.33300000000000002</v>
      </c>
      <c r="AN17" s="9">
        <v>0.33300000000000002</v>
      </c>
      <c r="AO17" s="9">
        <v>0</v>
      </c>
      <c r="AP17" s="9">
        <v>0.159</v>
      </c>
      <c r="AQ17" s="9">
        <v>0</v>
      </c>
      <c r="AR17" s="9">
        <v>0.159</v>
      </c>
      <c r="AS17" s="9">
        <v>42.436999999999998</v>
      </c>
      <c r="AT17" s="9">
        <v>0</v>
      </c>
      <c r="AU17" s="9">
        <v>0</v>
      </c>
      <c r="AV17" s="9">
        <v>11.025</v>
      </c>
      <c r="AW17" s="9">
        <v>5.4740000000000002</v>
      </c>
      <c r="AX17" s="9">
        <v>5.5519999999999996</v>
      </c>
      <c r="AY17" s="9">
        <v>0.91800000000000004</v>
      </c>
      <c r="AZ17" s="9">
        <v>0.27100000000000002</v>
      </c>
      <c r="BA17" s="9">
        <v>0.64600000000000002</v>
      </c>
      <c r="BB17" s="9">
        <v>1.4990000000000001</v>
      </c>
      <c r="BC17" s="9">
        <v>1.0820000000000001</v>
      </c>
      <c r="BD17" s="9">
        <v>0.41699999999999998</v>
      </c>
      <c r="BE17" s="9">
        <v>3.79</v>
      </c>
      <c r="BF17" s="9">
        <v>1.5289999999999999</v>
      </c>
      <c r="BG17" s="9">
        <v>2.2610000000000001</v>
      </c>
      <c r="BH17" s="9">
        <v>4.8179999999999996</v>
      </c>
      <c r="BI17" s="9">
        <v>2.5910000000000002</v>
      </c>
      <c r="BJ17" s="9">
        <v>2.2269999999999999</v>
      </c>
      <c r="BK17" s="9">
        <v>46.335000000000001</v>
      </c>
      <c r="BL17" s="9">
        <v>47</v>
      </c>
      <c r="BM17" s="9">
        <v>25.745000000000001</v>
      </c>
      <c r="BN17" s="9">
        <v>5.4320000000000004</v>
      </c>
      <c r="BO17" s="9">
        <v>2.4460000000000002</v>
      </c>
      <c r="BP17" s="9">
        <v>2.9870000000000001</v>
      </c>
      <c r="BQ17" s="9">
        <v>0.76100000000000001</v>
      </c>
      <c r="BR17" s="9">
        <v>0.27100000000000002</v>
      </c>
      <c r="BS17" s="9">
        <v>0.49</v>
      </c>
      <c r="BT17" s="9">
        <v>0.76400000000000001</v>
      </c>
      <c r="BU17" s="9">
        <v>0.52800000000000002</v>
      </c>
      <c r="BV17" s="9">
        <v>0.23599999999999999</v>
      </c>
      <c r="BW17" s="9">
        <v>1.823</v>
      </c>
      <c r="BX17" s="9">
        <v>1.0489999999999999</v>
      </c>
      <c r="BY17" s="9">
        <v>0.77400000000000002</v>
      </c>
      <c r="BZ17" s="9">
        <v>2.0840000000000001</v>
      </c>
      <c r="CA17" s="9">
        <v>0.59699999999999998</v>
      </c>
      <c r="CB17" s="9">
        <v>1.4870000000000001</v>
      </c>
      <c r="CC17" s="9">
        <v>43.38</v>
      </c>
      <c r="CD17" s="9">
        <v>43.767000000000003</v>
      </c>
      <c r="CE17" s="9">
        <v>36.680999999999997</v>
      </c>
      <c r="CF17" s="9">
        <v>2.766</v>
      </c>
      <c r="CG17" s="9">
        <v>1.2589999999999999</v>
      </c>
      <c r="CH17" s="9">
        <v>1.5069999999999999</v>
      </c>
      <c r="CI17" s="9">
        <v>0.76100000000000001</v>
      </c>
      <c r="CJ17" s="9">
        <v>0.27100000000000002</v>
      </c>
      <c r="CK17" s="9">
        <v>0.49</v>
      </c>
      <c r="CL17" s="9">
        <v>0.50700000000000001</v>
      </c>
      <c r="CM17" s="9">
        <v>0.27100000000000002</v>
      </c>
      <c r="CN17" s="9">
        <v>0.23599999999999999</v>
      </c>
      <c r="CO17" s="9">
        <v>0.71699999999999997</v>
      </c>
      <c r="CP17" s="9">
        <v>0.71699999999999997</v>
      </c>
      <c r="CQ17" s="9">
        <v>0</v>
      </c>
      <c r="CR17" s="9">
        <v>0.78100000000000003</v>
      </c>
      <c r="CS17" s="9">
        <v>0</v>
      </c>
      <c r="CT17" s="9">
        <v>0.78100000000000003</v>
      </c>
      <c r="CU17" s="9">
        <v>45.118000000000002</v>
      </c>
      <c r="CV17" s="9">
        <v>42.908000000000001</v>
      </c>
      <c r="CW17" s="9">
        <v>34.959000000000003</v>
      </c>
      <c r="CX17" s="9">
        <v>2.6659999999999999</v>
      </c>
      <c r="CY17" s="9">
        <v>1.1859999999999999</v>
      </c>
      <c r="CZ17" s="9">
        <v>1.48</v>
      </c>
      <c r="DA17" s="9">
        <v>0</v>
      </c>
      <c r="DB17" s="9">
        <v>0</v>
      </c>
      <c r="DC17" s="9">
        <v>0</v>
      </c>
      <c r="DD17" s="9">
        <v>0.25700000000000001</v>
      </c>
      <c r="DE17" s="9">
        <v>0.25700000000000001</v>
      </c>
      <c r="DF17" s="9">
        <v>0</v>
      </c>
      <c r="DG17" s="9">
        <v>1.1060000000000001</v>
      </c>
      <c r="DH17" s="9">
        <v>0.33300000000000002</v>
      </c>
      <c r="DI17" s="9">
        <v>0.77400000000000002</v>
      </c>
      <c r="DJ17" s="9">
        <v>1.3029999999999999</v>
      </c>
      <c r="DK17" s="9">
        <v>0.59699999999999998</v>
      </c>
      <c r="DL17" s="9">
        <v>0.70599999999999996</v>
      </c>
      <c r="DM17" s="9">
        <v>63.13</v>
      </c>
      <c r="DN17" s="9">
        <v>65.340999999999994</v>
      </c>
      <c r="DO17" s="9">
        <v>58.072000000000003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2.2109999999999999</v>
      </c>
      <c r="EI17" s="9">
        <v>0.68300000000000005</v>
      </c>
      <c r="EJ17" s="9">
        <v>1.528</v>
      </c>
      <c r="EK17" s="9">
        <v>0.157</v>
      </c>
      <c r="EL17" s="9">
        <v>0</v>
      </c>
      <c r="EM17" s="9">
        <v>0.157</v>
      </c>
      <c r="EN17" s="9">
        <v>0.44900000000000001</v>
      </c>
      <c r="EO17" s="9">
        <v>0.26800000000000002</v>
      </c>
      <c r="EP17" s="9">
        <v>0.18099999999999999</v>
      </c>
      <c r="EQ17" s="9">
        <v>1.157</v>
      </c>
      <c r="ER17" s="9">
        <v>0.24299999999999999</v>
      </c>
      <c r="ES17" s="9">
        <v>0.91400000000000003</v>
      </c>
      <c r="ET17" s="9">
        <v>0.44800000000000001</v>
      </c>
      <c r="EU17" s="9">
        <v>0.17199999999999999</v>
      </c>
      <c r="EV17" s="9">
        <v>0.27600000000000002</v>
      </c>
      <c r="EW17" s="9">
        <v>21.292000000000002</v>
      </c>
      <c r="EX17" s="9">
        <v>21.85</v>
      </c>
      <c r="EY17" s="9">
        <v>18.738</v>
      </c>
      <c r="EZ17" s="9">
        <v>2.9159999999999999</v>
      </c>
      <c r="FA17" s="9">
        <v>1.879</v>
      </c>
      <c r="FB17" s="9">
        <v>1.0369999999999999</v>
      </c>
      <c r="FC17" s="9">
        <v>0</v>
      </c>
      <c r="FD17" s="9">
        <v>0</v>
      </c>
      <c r="FE17" s="9">
        <v>0</v>
      </c>
      <c r="FF17" s="9">
        <v>0.28599999999999998</v>
      </c>
      <c r="FG17" s="9">
        <v>0.28599999999999998</v>
      </c>
      <c r="FH17" s="9">
        <v>0</v>
      </c>
      <c r="FI17" s="9">
        <v>0.57299999999999995</v>
      </c>
      <c r="FJ17" s="9">
        <v>0</v>
      </c>
      <c r="FK17" s="9">
        <v>0.57299999999999995</v>
      </c>
      <c r="FL17" s="9">
        <v>2.0569999999999999</v>
      </c>
      <c r="FM17" s="9">
        <v>1.593</v>
      </c>
      <c r="FN17" s="9">
        <v>0.46400000000000002</v>
      </c>
      <c r="FO17" s="9">
        <v>59.561999999999998</v>
      </c>
      <c r="FP17" s="9">
        <v>206.898</v>
      </c>
      <c r="FQ17" s="9">
        <v>38.557000000000002</v>
      </c>
      <c r="FR17" s="9">
        <v>0.46500000000000002</v>
      </c>
      <c r="FS17" s="9">
        <v>0.46500000000000002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0.23699999999999999</v>
      </c>
      <c r="GB17" s="9">
        <v>0.23699999999999999</v>
      </c>
      <c r="GC17" s="9">
        <v>0</v>
      </c>
      <c r="GD17" s="9">
        <v>0.22900000000000001</v>
      </c>
      <c r="GE17" s="9">
        <v>0.22900000000000001</v>
      </c>
      <c r="GF17" s="9">
        <v>0</v>
      </c>
      <c r="GG17" s="9">
        <v>34.216000000000001</v>
      </c>
      <c r="GH17" s="9">
        <v>34.216000000000001</v>
      </c>
      <c r="GI17" s="9">
        <v>0</v>
      </c>
      <c r="GJ17" s="9">
        <v>1.748</v>
      </c>
      <c r="GK17" s="9">
        <v>0.94</v>
      </c>
      <c r="GL17" s="9">
        <v>0.80800000000000005</v>
      </c>
      <c r="GM17" s="9">
        <v>0</v>
      </c>
      <c r="GN17" s="9">
        <v>0</v>
      </c>
      <c r="GO17" s="9">
        <v>0</v>
      </c>
      <c r="GP17" s="9">
        <v>0.42499999999999999</v>
      </c>
      <c r="GQ17" s="9">
        <v>0.21</v>
      </c>
      <c r="GR17" s="9">
        <v>0.214</v>
      </c>
      <c r="GS17" s="9">
        <v>0.77700000000000002</v>
      </c>
      <c r="GT17" s="9">
        <v>0.50900000000000001</v>
      </c>
      <c r="GU17" s="9">
        <v>0.26800000000000002</v>
      </c>
      <c r="GV17" s="9">
        <v>0.54600000000000004</v>
      </c>
      <c r="GW17" s="9">
        <v>0.221</v>
      </c>
      <c r="GX17" s="9">
        <v>0.32500000000000001</v>
      </c>
      <c r="GY17" s="9">
        <v>28.431999999999999</v>
      </c>
      <c r="GZ17" s="9">
        <v>23.931000000000001</v>
      </c>
      <c r="HA17" s="9">
        <v>95.825000000000003</v>
      </c>
      <c r="HB17" s="9">
        <v>0.82299999999999995</v>
      </c>
      <c r="HC17" s="9">
        <v>0.498</v>
      </c>
      <c r="HD17" s="9">
        <v>0.32500000000000001</v>
      </c>
      <c r="HE17" s="9">
        <v>0</v>
      </c>
      <c r="HF17" s="9">
        <v>0</v>
      </c>
      <c r="HG17" s="9">
        <v>0</v>
      </c>
      <c r="HH17" s="9">
        <v>0.21</v>
      </c>
      <c r="HI17" s="9">
        <v>0.21</v>
      </c>
      <c r="HJ17" s="9">
        <v>0</v>
      </c>
      <c r="HK17" s="9">
        <v>0.28799999999999998</v>
      </c>
      <c r="HL17" s="9">
        <v>0.28799999999999998</v>
      </c>
      <c r="HM17" s="9">
        <v>0</v>
      </c>
      <c r="HN17" s="9">
        <v>0.32500000000000001</v>
      </c>
      <c r="HO17" s="9">
        <v>0</v>
      </c>
      <c r="HP17" s="9">
        <v>0.32500000000000001</v>
      </c>
      <c r="HQ17" s="9">
        <v>89.364000000000004</v>
      </c>
      <c r="HR17" s="9">
        <v>17.548999999999999</v>
      </c>
      <c r="HS17" s="9">
        <v>0</v>
      </c>
      <c r="HT17" s="9">
        <v>0.92400000000000004</v>
      </c>
      <c r="HU17" s="9">
        <v>0.442</v>
      </c>
      <c r="HV17" s="9">
        <v>0.48199999999999998</v>
      </c>
      <c r="HW17" s="9">
        <v>0</v>
      </c>
      <c r="HX17" s="9">
        <v>0</v>
      </c>
      <c r="HY17" s="9">
        <v>0</v>
      </c>
      <c r="HZ17" s="9">
        <v>0.214</v>
      </c>
      <c r="IA17" s="9">
        <v>0</v>
      </c>
      <c r="IB17" s="9">
        <v>0.214</v>
      </c>
      <c r="IC17" s="9">
        <v>0.48899999999999999</v>
      </c>
      <c r="ID17" s="9">
        <v>0.221</v>
      </c>
      <c r="IE17" s="9">
        <v>0.26800000000000002</v>
      </c>
      <c r="IF17" s="9">
        <v>0.221</v>
      </c>
      <c r="IG17" s="9">
        <v>0.221</v>
      </c>
      <c r="IH17" s="9">
        <v>0</v>
      </c>
      <c r="II17" s="9">
        <v>28.309000000000001</v>
      </c>
      <c r="IJ17" s="9">
        <v>36.5</v>
      </c>
      <c r="IK17" s="9">
        <v>22.457000000000001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0.246</v>
      </c>
      <c r="D18" s="9">
        <v>0.246</v>
      </c>
      <c r="E18" s="9">
        <v>0</v>
      </c>
      <c r="F18" s="9">
        <v>0.49199999999999999</v>
      </c>
      <c r="G18" s="9">
        <v>0.49199999999999999</v>
      </c>
      <c r="H18" s="9">
        <v>0</v>
      </c>
      <c r="I18" s="9">
        <v>208</v>
      </c>
      <c r="J18" s="9">
        <v>208</v>
      </c>
      <c r="K18" s="9">
        <v>0</v>
      </c>
      <c r="L18" s="9">
        <v>0.69799999999999995</v>
      </c>
      <c r="M18" s="9">
        <v>0.22600000000000001</v>
      </c>
      <c r="N18" s="9">
        <v>0.47199999999999998</v>
      </c>
      <c r="O18" s="9">
        <v>0</v>
      </c>
      <c r="P18" s="9">
        <v>0</v>
      </c>
      <c r="Q18" s="9">
        <v>0</v>
      </c>
      <c r="R18" s="9">
        <v>0.22700000000000001</v>
      </c>
      <c r="S18" s="9">
        <v>0</v>
      </c>
      <c r="T18" s="9">
        <v>0.22700000000000001</v>
      </c>
      <c r="U18" s="9">
        <v>0.47099999999999997</v>
      </c>
      <c r="V18" s="9">
        <v>0.22600000000000001</v>
      </c>
      <c r="W18" s="9">
        <v>0.245</v>
      </c>
      <c r="X18" s="9">
        <v>0</v>
      </c>
      <c r="Y18" s="9">
        <v>0</v>
      </c>
      <c r="Z18" s="9">
        <v>0</v>
      </c>
      <c r="AA18" s="9">
        <v>16.963999999999999</v>
      </c>
      <c r="AB18" s="9">
        <v>0</v>
      </c>
      <c r="AC18" s="9">
        <v>10.738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10.545999999999999</v>
      </c>
      <c r="AW18" s="9">
        <v>6.0140000000000002</v>
      </c>
      <c r="AX18" s="9">
        <v>4.532</v>
      </c>
      <c r="AY18" s="9">
        <v>0.81699999999999995</v>
      </c>
      <c r="AZ18" s="9">
        <v>0.39700000000000002</v>
      </c>
      <c r="BA18" s="9">
        <v>0.42</v>
      </c>
      <c r="BB18" s="9">
        <v>1.1950000000000001</v>
      </c>
      <c r="BC18" s="9">
        <v>0.67700000000000005</v>
      </c>
      <c r="BD18" s="9">
        <v>0.51800000000000002</v>
      </c>
      <c r="BE18" s="9">
        <v>3.8940000000000001</v>
      </c>
      <c r="BF18" s="9">
        <v>2.508</v>
      </c>
      <c r="BG18" s="9">
        <v>1.3859999999999999</v>
      </c>
      <c r="BH18" s="9">
        <v>4.6399999999999997</v>
      </c>
      <c r="BI18" s="9">
        <v>2.4319999999999999</v>
      </c>
      <c r="BJ18" s="9">
        <v>2.2080000000000002</v>
      </c>
      <c r="BK18" s="9">
        <v>37.92</v>
      </c>
      <c r="BL18" s="9">
        <v>33.582000000000001</v>
      </c>
      <c r="BM18" s="9">
        <v>44.03</v>
      </c>
      <c r="BN18" s="9">
        <v>2.9140000000000001</v>
      </c>
      <c r="BO18" s="9">
        <v>1.6970000000000001</v>
      </c>
      <c r="BP18" s="9">
        <v>1.216</v>
      </c>
      <c r="BQ18" s="9">
        <v>0.26800000000000002</v>
      </c>
      <c r="BR18" s="9">
        <v>0.26800000000000002</v>
      </c>
      <c r="BS18" s="9">
        <v>0</v>
      </c>
      <c r="BT18" s="9">
        <v>0.255</v>
      </c>
      <c r="BU18" s="9">
        <v>0.255</v>
      </c>
      <c r="BV18" s="9">
        <v>0</v>
      </c>
      <c r="BW18" s="9">
        <v>0.98099999999999998</v>
      </c>
      <c r="BX18" s="9">
        <v>0.42799999999999999</v>
      </c>
      <c r="BY18" s="9">
        <v>0.55300000000000005</v>
      </c>
      <c r="BZ18" s="9">
        <v>1.411</v>
      </c>
      <c r="CA18" s="9">
        <v>0.747</v>
      </c>
      <c r="CB18" s="9">
        <v>0.66300000000000003</v>
      </c>
      <c r="CC18" s="9">
        <v>43.978999999999999</v>
      </c>
      <c r="CD18" s="9">
        <v>17</v>
      </c>
      <c r="CE18" s="9">
        <v>49.223999999999997</v>
      </c>
      <c r="CF18" s="9">
        <v>0.94</v>
      </c>
      <c r="CG18" s="9">
        <v>0.71599999999999997</v>
      </c>
      <c r="CH18" s="9">
        <v>0.224</v>
      </c>
      <c r="CI18" s="9">
        <v>0.26800000000000002</v>
      </c>
      <c r="CJ18" s="9">
        <v>0.26800000000000002</v>
      </c>
      <c r="CK18" s="9">
        <v>0</v>
      </c>
      <c r="CL18" s="9">
        <v>0</v>
      </c>
      <c r="CM18" s="9">
        <v>0</v>
      </c>
      <c r="CN18" s="9">
        <v>0</v>
      </c>
      <c r="CO18" s="9">
        <v>0.20200000000000001</v>
      </c>
      <c r="CP18" s="9">
        <v>0.20200000000000001</v>
      </c>
      <c r="CQ18" s="9">
        <v>0</v>
      </c>
      <c r="CR18" s="9">
        <v>0.47</v>
      </c>
      <c r="CS18" s="9">
        <v>0.246</v>
      </c>
      <c r="CT18" s="9">
        <v>0.224</v>
      </c>
      <c r="CU18" s="9">
        <v>58.38</v>
      </c>
      <c r="CV18" s="9">
        <v>16.311</v>
      </c>
      <c r="CW18" s="9">
        <v>0</v>
      </c>
      <c r="CX18" s="9">
        <v>1.974</v>
      </c>
      <c r="CY18" s="9">
        <v>0.98199999999999998</v>
      </c>
      <c r="CZ18" s="9">
        <v>0.99199999999999999</v>
      </c>
      <c r="DA18" s="9">
        <v>0</v>
      </c>
      <c r="DB18" s="9">
        <v>0</v>
      </c>
      <c r="DC18" s="9">
        <v>0</v>
      </c>
      <c r="DD18" s="9">
        <v>0.255</v>
      </c>
      <c r="DE18" s="9">
        <v>0.255</v>
      </c>
      <c r="DF18" s="9">
        <v>0</v>
      </c>
      <c r="DG18" s="9">
        <v>0.77900000000000003</v>
      </c>
      <c r="DH18" s="9">
        <v>0.22600000000000001</v>
      </c>
      <c r="DI18" s="9">
        <v>0.55300000000000005</v>
      </c>
      <c r="DJ18" s="9">
        <v>0.94</v>
      </c>
      <c r="DK18" s="9">
        <v>0.501</v>
      </c>
      <c r="DL18" s="9">
        <v>0.439</v>
      </c>
      <c r="DM18" s="9">
        <v>43.96</v>
      </c>
      <c r="DN18" s="9">
        <v>34.920999999999999</v>
      </c>
      <c r="DO18" s="9">
        <v>43.753</v>
      </c>
      <c r="DP18" s="9">
        <v>0.215</v>
      </c>
      <c r="DQ18" s="9">
        <v>0</v>
      </c>
      <c r="DR18" s="9">
        <v>0.215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0.215</v>
      </c>
      <c r="DZ18" s="9">
        <v>0</v>
      </c>
      <c r="EA18" s="9">
        <v>0.215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3.3929999999999998</v>
      </c>
      <c r="EI18" s="9">
        <v>1.7270000000000001</v>
      </c>
      <c r="EJ18" s="9">
        <v>1.6659999999999999</v>
      </c>
      <c r="EK18" s="9">
        <v>0.42</v>
      </c>
      <c r="EL18" s="9">
        <v>0</v>
      </c>
      <c r="EM18" s="9">
        <v>0.42</v>
      </c>
      <c r="EN18" s="9">
        <v>0.68100000000000005</v>
      </c>
      <c r="EO18" s="9">
        <v>0.42199999999999999</v>
      </c>
      <c r="EP18" s="9">
        <v>0.25900000000000001</v>
      </c>
      <c r="EQ18" s="9">
        <v>0.77</v>
      </c>
      <c r="ER18" s="9">
        <v>0.47</v>
      </c>
      <c r="ES18" s="9">
        <v>0.3</v>
      </c>
      <c r="ET18" s="9">
        <v>1.522</v>
      </c>
      <c r="EU18" s="9">
        <v>0.83499999999999996</v>
      </c>
      <c r="EV18" s="9">
        <v>0.68700000000000006</v>
      </c>
      <c r="EW18" s="9">
        <v>35.164999999999999</v>
      </c>
      <c r="EX18" s="9">
        <v>43.606999999999999</v>
      </c>
      <c r="EY18" s="9">
        <v>30.314</v>
      </c>
      <c r="EZ18" s="9">
        <v>4.0250000000000004</v>
      </c>
      <c r="FA18" s="9">
        <v>2.59</v>
      </c>
      <c r="FB18" s="9">
        <v>1.4339999999999999</v>
      </c>
      <c r="FC18" s="9">
        <v>0.129</v>
      </c>
      <c r="FD18" s="9">
        <v>0.129</v>
      </c>
      <c r="FE18" s="9">
        <v>0</v>
      </c>
      <c r="FF18" s="9">
        <v>0.25900000000000001</v>
      </c>
      <c r="FG18" s="9">
        <v>0</v>
      </c>
      <c r="FH18" s="9">
        <v>0.25900000000000001</v>
      </c>
      <c r="FI18" s="9">
        <v>1.929</v>
      </c>
      <c r="FJ18" s="9">
        <v>1.611</v>
      </c>
      <c r="FK18" s="9">
        <v>0.318</v>
      </c>
      <c r="FL18" s="9">
        <v>1.708</v>
      </c>
      <c r="FM18" s="9">
        <v>0.85</v>
      </c>
      <c r="FN18" s="9">
        <v>0.85799999999999998</v>
      </c>
      <c r="FO18" s="9">
        <v>39.405000000000001</v>
      </c>
      <c r="FP18" s="9">
        <v>33.192</v>
      </c>
      <c r="FQ18" s="9">
        <v>52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1.2889999999999999</v>
      </c>
      <c r="GK18" s="9">
        <v>0.81899999999999995</v>
      </c>
      <c r="GL18" s="9">
        <v>0.47</v>
      </c>
      <c r="GM18" s="9">
        <v>0</v>
      </c>
      <c r="GN18" s="9">
        <v>0</v>
      </c>
      <c r="GO18" s="9">
        <v>0</v>
      </c>
      <c r="GP18" s="9">
        <v>0.495</v>
      </c>
      <c r="GQ18" s="9">
        <v>0.26800000000000002</v>
      </c>
      <c r="GR18" s="9">
        <v>0.22700000000000001</v>
      </c>
      <c r="GS18" s="9">
        <v>0.49399999999999999</v>
      </c>
      <c r="GT18" s="9">
        <v>0.251</v>
      </c>
      <c r="GU18" s="9">
        <v>0.24199999999999999</v>
      </c>
      <c r="GV18" s="9">
        <v>0.3</v>
      </c>
      <c r="GW18" s="9">
        <v>0.3</v>
      </c>
      <c r="GX18" s="9">
        <v>0</v>
      </c>
      <c r="GY18" s="9">
        <v>28.733000000000001</v>
      </c>
      <c r="GZ18" s="9">
        <v>53.139000000000003</v>
      </c>
      <c r="HA18" s="9">
        <v>15.351000000000001</v>
      </c>
      <c r="HB18" s="9">
        <v>0.98899999999999999</v>
      </c>
      <c r="HC18" s="9">
        <v>0.51900000000000002</v>
      </c>
      <c r="HD18" s="9">
        <v>0.47</v>
      </c>
      <c r="HE18" s="9">
        <v>0</v>
      </c>
      <c r="HF18" s="9">
        <v>0</v>
      </c>
      <c r="HG18" s="9">
        <v>0</v>
      </c>
      <c r="HH18" s="9">
        <v>0.495</v>
      </c>
      <c r="HI18" s="9">
        <v>0.26800000000000002</v>
      </c>
      <c r="HJ18" s="9">
        <v>0.22700000000000001</v>
      </c>
      <c r="HK18" s="9">
        <v>0.49399999999999999</v>
      </c>
      <c r="HL18" s="9">
        <v>0.251</v>
      </c>
      <c r="HM18" s="9">
        <v>0.24199999999999999</v>
      </c>
      <c r="HN18" s="9">
        <v>0</v>
      </c>
      <c r="HO18" s="9">
        <v>0</v>
      </c>
      <c r="HP18" s="9">
        <v>0</v>
      </c>
      <c r="HQ18" s="9">
        <v>15.971</v>
      </c>
      <c r="HR18" s="9">
        <v>26.794</v>
      </c>
      <c r="HS18" s="9">
        <v>15.351000000000001</v>
      </c>
      <c r="HT18" s="9">
        <v>0.3</v>
      </c>
      <c r="HU18" s="9">
        <v>0.3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0.3</v>
      </c>
      <c r="IG18" s="9">
        <v>0.3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0.307</v>
      </c>
      <c r="D19" s="9">
        <v>0</v>
      </c>
      <c r="E19" s="9">
        <v>0.307</v>
      </c>
      <c r="F19" s="9">
        <v>0.155</v>
      </c>
      <c r="G19" s="9">
        <v>0.155</v>
      </c>
      <c r="H19" s="9">
        <v>0</v>
      </c>
      <c r="I19" s="9">
        <v>35.994999999999997</v>
      </c>
      <c r="J19" s="9">
        <v>59.393000000000001</v>
      </c>
      <c r="K19" s="9">
        <v>36.670999999999999</v>
      </c>
      <c r="L19" s="9">
        <v>0.436</v>
      </c>
      <c r="M19" s="9">
        <v>0.16600000000000001</v>
      </c>
      <c r="N19" s="9">
        <v>0.27100000000000002</v>
      </c>
      <c r="O19" s="9">
        <v>0</v>
      </c>
      <c r="P19" s="9">
        <v>0</v>
      </c>
      <c r="Q19" s="9">
        <v>0</v>
      </c>
      <c r="R19" s="9">
        <v>0.128</v>
      </c>
      <c r="S19" s="9">
        <v>0</v>
      </c>
      <c r="T19" s="9">
        <v>0.128</v>
      </c>
      <c r="U19" s="9">
        <v>0</v>
      </c>
      <c r="V19" s="9">
        <v>0</v>
      </c>
      <c r="W19" s="9">
        <v>0</v>
      </c>
      <c r="X19" s="9">
        <v>0.308</v>
      </c>
      <c r="Y19" s="9">
        <v>0.16600000000000001</v>
      </c>
      <c r="Z19" s="9">
        <v>0.14199999999999999</v>
      </c>
      <c r="AA19" s="9">
        <v>54.363</v>
      </c>
      <c r="AB19" s="9">
        <v>0</v>
      </c>
      <c r="AC19" s="9">
        <v>56.585000000000001</v>
      </c>
      <c r="AD19" s="9">
        <v>0.20399999999999999</v>
      </c>
      <c r="AE19" s="9">
        <v>0</v>
      </c>
      <c r="AF19" s="9">
        <v>0.20399999999999999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0.20399999999999999</v>
      </c>
      <c r="AQ19" s="9">
        <v>0</v>
      </c>
      <c r="AR19" s="9">
        <v>0.20399999999999999</v>
      </c>
      <c r="AS19" s="9">
        <v>0</v>
      </c>
      <c r="AT19" s="9">
        <v>0</v>
      </c>
      <c r="AU19" s="9">
        <v>0</v>
      </c>
      <c r="AV19" s="9">
        <v>10.782</v>
      </c>
      <c r="AW19" s="9">
        <v>6.4020000000000001</v>
      </c>
      <c r="AX19" s="9">
        <v>4.3810000000000002</v>
      </c>
      <c r="AY19" s="9">
        <v>0.9</v>
      </c>
      <c r="AZ19" s="9">
        <v>0.16300000000000001</v>
      </c>
      <c r="BA19" s="9">
        <v>0.73699999999999999</v>
      </c>
      <c r="BB19" s="9">
        <v>0.72599999999999998</v>
      </c>
      <c r="BC19" s="9">
        <v>0.72599999999999998</v>
      </c>
      <c r="BD19" s="9">
        <v>0</v>
      </c>
      <c r="BE19" s="9">
        <v>3.7210000000000001</v>
      </c>
      <c r="BF19" s="9">
        <v>2.6259999999999999</v>
      </c>
      <c r="BG19" s="9">
        <v>1.095</v>
      </c>
      <c r="BH19" s="9">
        <v>5.4349999999999996</v>
      </c>
      <c r="BI19" s="9">
        <v>2.8860000000000001</v>
      </c>
      <c r="BJ19" s="9">
        <v>2.5489999999999999</v>
      </c>
      <c r="BK19" s="9">
        <v>51.162999999999997</v>
      </c>
      <c r="BL19" s="9">
        <v>44.81</v>
      </c>
      <c r="BM19" s="9">
        <v>52</v>
      </c>
      <c r="BN19" s="9">
        <v>3.0449999999999999</v>
      </c>
      <c r="BO19" s="9">
        <v>1.56</v>
      </c>
      <c r="BP19" s="9">
        <v>1.484</v>
      </c>
      <c r="BQ19" s="9">
        <v>0.55100000000000005</v>
      </c>
      <c r="BR19" s="9">
        <v>0.16300000000000001</v>
      </c>
      <c r="BS19" s="9">
        <v>0.38800000000000001</v>
      </c>
      <c r="BT19" s="9">
        <v>0</v>
      </c>
      <c r="BU19" s="9">
        <v>0</v>
      </c>
      <c r="BV19" s="9">
        <v>0</v>
      </c>
      <c r="BW19" s="9">
        <v>0.6</v>
      </c>
      <c r="BX19" s="9">
        <v>0.43</v>
      </c>
      <c r="BY19" s="9">
        <v>0.17</v>
      </c>
      <c r="BZ19" s="9">
        <v>1.8939999999999999</v>
      </c>
      <c r="CA19" s="9">
        <v>0.96699999999999997</v>
      </c>
      <c r="CB19" s="9">
        <v>0.92600000000000005</v>
      </c>
      <c r="CC19" s="9">
        <v>52</v>
      </c>
      <c r="CD19" s="9">
        <v>52</v>
      </c>
      <c r="CE19" s="9">
        <v>52</v>
      </c>
      <c r="CF19" s="9">
        <v>1.8740000000000001</v>
      </c>
      <c r="CG19" s="9">
        <v>0.58399999999999996</v>
      </c>
      <c r="CH19" s="9">
        <v>1.2909999999999999</v>
      </c>
      <c r="CI19" s="9">
        <v>0.19400000000000001</v>
      </c>
      <c r="CJ19" s="9">
        <v>0</v>
      </c>
      <c r="CK19" s="9">
        <v>0.19400000000000001</v>
      </c>
      <c r="CL19" s="9">
        <v>0</v>
      </c>
      <c r="CM19" s="9">
        <v>0</v>
      </c>
      <c r="CN19" s="9">
        <v>0</v>
      </c>
      <c r="CO19" s="9">
        <v>0.38500000000000001</v>
      </c>
      <c r="CP19" s="9">
        <v>0.215</v>
      </c>
      <c r="CQ19" s="9">
        <v>0.17</v>
      </c>
      <c r="CR19" s="9">
        <v>1.2949999999999999</v>
      </c>
      <c r="CS19" s="9">
        <v>0.36899999999999999</v>
      </c>
      <c r="CT19" s="9">
        <v>0.92600000000000005</v>
      </c>
      <c r="CU19" s="9">
        <v>94.405000000000001</v>
      </c>
      <c r="CV19" s="9">
        <v>144.78299999999999</v>
      </c>
      <c r="CW19" s="9">
        <v>52.325000000000003</v>
      </c>
      <c r="CX19" s="9">
        <v>1.171</v>
      </c>
      <c r="CY19" s="9">
        <v>0.97699999999999998</v>
      </c>
      <c r="CZ19" s="9">
        <v>0.19400000000000001</v>
      </c>
      <c r="DA19" s="9">
        <v>0.35699999999999998</v>
      </c>
      <c r="DB19" s="9">
        <v>0.16300000000000001</v>
      </c>
      <c r="DC19" s="9">
        <v>0.19400000000000001</v>
      </c>
      <c r="DD19" s="9">
        <v>0</v>
      </c>
      <c r="DE19" s="9">
        <v>0</v>
      </c>
      <c r="DF19" s="9">
        <v>0</v>
      </c>
      <c r="DG19" s="9">
        <v>0.215</v>
      </c>
      <c r="DH19" s="9">
        <v>0.215</v>
      </c>
      <c r="DI19" s="9">
        <v>0</v>
      </c>
      <c r="DJ19" s="9">
        <v>0.59899999999999998</v>
      </c>
      <c r="DK19" s="9">
        <v>0.59899999999999998</v>
      </c>
      <c r="DL19" s="9">
        <v>0</v>
      </c>
      <c r="DM19" s="9">
        <v>48.716999999999999</v>
      </c>
      <c r="DN19" s="9">
        <v>52</v>
      </c>
      <c r="DO19" s="9">
        <v>0</v>
      </c>
      <c r="DP19" s="9">
        <v>0.85599999999999998</v>
      </c>
      <c r="DQ19" s="9">
        <v>0.33700000000000002</v>
      </c>
      <c r="DR19" s="9">
        <v>0.51900000000000002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0.51900000000000002</v>
      </c>
      <c r="DZ19" s="9">
        <v>0</v>
      </c>
      <c r="EA19" s="9">
        <v>0.51900000000000002</v>
      </c>
      <c r="EB19" s="9">
        <v>0.33700000000000002</v>
      </c>
      <c r="EC19" s="9">
        <v>0.33700000000000002</v>
      </c>
      <c r="ED19" s="9">
        <v>0</v>
      </c>
      <c r="EE19" s="9">
        <v>45.469000000000001</v>
      </c>
      <c r="EF19" s="9">
        <v>477.45600000000002</v>
      </c>
      <c r="EG19" s="9">
        <v>17.338999999999999</v>
      </c>
      <c r="EH19" s="9">
        <v>3.4390000000000001</v>
      </c>
      <c r="EI19" s="9">
        <v>2.0529999999999999</v>
      </c>
      <c r="EJ19" s="9">
        <v>1.387</v>
      </c>
      <c r="EK19" s="9">
        <v>0.34899999999999998</v>
      </c>
      <c r="EL19" s="9">
        <v>0</v>
      </c>
      <c r="EM19" s="9">
        <v>0.34899999999999998</v>
      </c>
      <c r="EN19" s="9">
        <v>0.72599999999999998</v>
      </c>
      <c r="EO19" s="9">
        <v>0.72599999999999998</v>
      </c>
      <c r="EP19" s="9">
        <v>0</v>
      </c>
      <c r="EQ19" s="9">
        <v>1.272</v>
      </c>
      <c r="ER19" s="9">
        <v>1.0469999999999999</v>
      </c>
      <c r="ES19" s="9">
        <v>0.22500000000000001</v>
      </c>
      <c r="ET19" s="9">
        <v>1.091</v>
      </c>
      <c r="EU19" s="9">
        <v>0.27900000000000003</v>
      </c>
      <c r="EV19" s="9">
        <v>0.81200000000000006</v>
      </c>
      <c r="EW19" s="9">
        <v>27.390999999999998</v>
      </c>
      <c r="EX19" s="9">
        <v>21.611000000000001</v>
      </c>
      <c r="EY19" s="9">
        <v>52</v>
      </c>
      <c r="EZ19" s="9">
        <v>3.194</v>
      </c>
      <c r="FA19" s="9">
        <v>2.2029999999999998</v>
      </c>
      <c r="FB19" s="9">
        <v>0.99099999999999999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1.33</v>
      </c>
      <c r="FJ19" s="9">
        <v>1.149</v>
      </c>
      <c r="FK19" s="9">
        <v>0.18</v>
      </c>
      <c r="FL19" s="9">
        <v>1.8640000000000001</v>
      </c>
      <c r="FM19" s="9">
        <v>1.054</v>
      </c>
      <c r="FN19" s="9">
        <v>0.81100000000000005</v>
      </c>
      <c r="FO19" s="9">
        <v>52</v>
      </c>
      <c r="FP19" s="9">
        <v>47.872999999999998</v>
      </c>
      <c r="FQ19" s="9">
        <v>57.555999999999997</v>
      </c>
      <c r="FR19" s="9">
        <v>0.248</v>
      </c>
      <c r="FS19" s="9">
        <v>0.248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0.248</v>
      </c>
      <c r="GE19" s="9">
        <v>0.248</v>
      </c>
      <c r="GF19" s="9">
        <v>0</v>
      </c>
      <c r="GG19" s="9">
        <v>0</v>
      </c>
      <c r="GH19" s="9">
        <v>0</v>
      </c>
      <c r="GI19" s="9">
        <v>0</v>
      </c>
      <c r="GJ19" s="9">
        <v>1.6539999999999999</v>
      </c>
      <c r="GK19" s="9">
        <v>0.52100000000000002</v>
      </c>
      <c r="GL19" s="9">
        <v>1.133</v>
      </c>
      <c r="GM19" s="9">
        <v>0</v>
      </c>
      <c r="GN19" s="9">
        <v>0</v>
      </c>
      <c r="GO19" s="9">
        <v>0</v>
      </c>
      <c r="GP19" s="9">
        <v>0.377</v>
      </c>
      <c r="GQ19" s="9">
        <v>0.248</v>
      </c>
      <c r="GR19" s="9">
        <v>0.128</v>
      </c>
      <c r="GS19" s="9">
        <v>0.65900000000000003</v>
      </c>
      <c r="GT19" s="9">
        <v>0</v>
      </c>
      <c r="GU19" s="9">
        <v>0.65900000000000003</v>
      </c>
      <c r="GV19" s="9">
        <v>0.61799999999999999</v>
      </c>
      <c r="GW19" s="9">
        <v>0.27300000000000002</v>
      </c>
      <c r="GX19" s="9">
        <v>0.34599999999999997</v>
      </c>
      <c r="GY19" s="9">
        <v>23.957999999999998</v>
      </c>
      <c r="GZ19" s="9">
        <v>31.015999999999998</v>
      </c>
      <c r="HA19" s="9">
        <v>23.645</v>
      </c>
      <c r="HB19" s="9">
        <v>0.71799999999999997</v>
      </c>
      <c r="HC19" s="9">
        <v>0.248</v>
      </c>
      <c r="HD19" s="9">
        <v>0.46899999999999997</v>
      </c>
      <c r="HE19" s="9">
        <v>0</v>
      </c>
      <c r="HF19" s="9">
        <v>0</v>
      </c>
      <c r="HG19" s="9">
        <v>0</v>
      </c>
      <c r="HH19" s="9">
        <v>0.377</v>
      </c>
      <c r="HI19" s="9">
        <v>0.248</v>
      </c>
      <c r="HJ19" s="9">
        <v>0.128</v>
      </c>
      <c r="HK19" s="9">
        <v>0.19900000000000001</v>
      </c>
      <c r="HL19" s="9">
        <v>0</v>
      </c>
      <c r="HM19" s="9">
        <v>0.19900000000000001</v>
      </c>
      <c r="HN19" s="9">
        <v>0.14199999999999999</v>
      </c>
      <c r="HO19" s="9">
        <v>0</v>
      </c>
      <c r="HP19" s="9">
        <v>0.14199999999999999</v>
      </c>
      <c r="HQ19" s="9">
        <v>12.281000000000001</v>
      </c>
      <c r="HR19" s="9">
        <v>0</v>
      </c>
      <c r="HS19" s="9">
        <v>20.568999999999999</v>
      </c>
      <c r="HT19" s="9">
        <v>0.93600000000000005</v>
      </c>
      <c r="HU19" s="9">
        <v>0.27300000000000002</v>
      </c>
      <c r="HV19" s="9">
        <v>0.66400000000000003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0.46</v>
      </c>
      <c r="ID19" s="9">
        <v>0</v>
      </c>
      <c r="IE19" s="9">
        <v>0.46</v>
      </c>
      <c r="IF19" s="9">
        <v>0.47599999999999998</v>
      </c>
      <c r="IG19" s="9">
        <v>0.27300000000000002</v>
      </c>
      <c r="IH19" s="9">
        <v>0.20399999999999999</v>
      </c>
      <c r="II19" s="9">
        <v>39.488</v>
      </c>
      <c r="IJ19" s="9">
        <v>0</v>
      </c>
      <c r="IK19" s="9">
        <v>34.478000000000002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0.66</v>
      </c>
      <c r="G20" s="9">
        <v>0.23</v>
      </c>
      <c r="H20" s="9">
        <v>0.43</v>
      </c>
      <c r="I20" s="9">
        <v>121.117</v>
      </c>
      <c r="J20" s="9">
        <v>103.17</v>
      </c>
      <c r="K20" s="9">
        <v>180.053</v>
      </c>
      <c r="L20" s="9">
        <v>0.85799999999999998</v>
      </c>
      <c r="M20" s="9">
        <v>0.61699999999999999</v>
      </c>
      <c r="N20" s="9">
        <v>0.24099999999999999</v>
      </c>
      <c r="O20" s="9">
        <v>0</v>
      </c>
      <c r="P20" s="9">
        <v>0</v>
      </c>
      <c r="Q20" s="9">
        <v>0</v>
      </c>
      <c r="R20" s="9">
        <v>0.44800000000000001</v>
      </c>
      <c r="S20" s="9">
        <v>0.44800000000000001</v>
      </c>
      <c r="T20" s="9">
        <v>0</v>
      </c>
      <c r="U20" s="9">
        <v>0.16900000000000001</v>
      </c>
      <c r="V20" s="9">
        <v>0.16900000000000001</v>
      </c>
      <c r="W20" s="9">
        <v>0</v>
      </c>
      <c r="X20" s="9">
        <v>0.24099999999999999</v>
      </c>
      <c r="Y20" s="9">
        <v>0</v>
      </c>
      <c r="Z20" s="9">
        <v>0.24099999999999999</v>
      </c>
      <c r="AA20" s="9">
        <v>17.597000000000001</v>
      </c>
      <c r="AB20" s="9">
        <v>9.7590000000000003</v>
      </c>
      <c r="AC20" s="9">
        <v>0</v>
      </c>
      <c r="AD20" s="9">
        <v>0.91</v>
      </c>
      <c r="AE20" s="9">
        <v>0.44800000000000001</v>
      </c>
      <c r="AF20" s="9">
        <v>0.46200000000000002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0.21199999999999999</v>
      </c>
      <c r="AN20" s="9">
        <v>0</v>
      </c>
      <c r="AO20" s="9">
        <v>0.21199999999999999</v>
      </c>
      <c r="AP20" s="9">
        <v>0.69799999999999995</v>
      </c>
      <c r="AQ20" s="9">
        <v>0.44800000000000001</v>
      </c>
      <c r="AR20" s="9">
        <v>0.249</v>
      </c>
      <c r="AS20" s="9">
        <v>84.674000000000007</v>
      </c>
      <c r="AT20" s="9">
        <v>81.031000000000006</v>
      </c>
      <c r="AU20" s="9">
        <v>162.06299999999999</v>
      </c>
      <c r="AV20" s="9">
        <v>10.948</v>
      </c>
      <c r="AW20" s="9">
        <v>5.2110000000000003</v>
      </c>
      <c r="AX20" s="9">
        <v>5.7370000000000001</v>
      </c>
      <c r="AY20" s="9">
        <v>1.0289999999999999</v>
      </c>
      <c r="AZ20" s="9">
        <v>0.29499999999999998</v>
      </c>
      <c r="BA20" s="9">
        <v>0.73399999999999999</v>
      </c>
      <c r="BB20" s="9">
        <v>1.9890000000000001</v>
      </c>
      <c r="BC20" s="9">
        <v>1.375</v>
      </c>
      <c r="BD20" s="9">
        <v>0.61299999999999999</v>
      </c>
      <c r="BE20" s="9">
        <v>2.8319999999999999</v>
      </c>
      <c r="BF20" s="9">
        <v>1.3520000000000001</v>
      </c>
      <c r="BG20" s="9">
        <v>1.48</v>
      </c>
      <c r="BH20" s="9">
        <v>5.0990000000000002</v>
      </c>
      <c r="BI20" s="9">
        <v>2.1890000000000001</v>
      </c>
      <c r="BJ20" s="9">
        <v>2.91</v>
      </c>
      <c r="BK20" s="9">
        <v>48.325000000000003</v>
      </c>
      <c r="BL20" s="9">
        <v>29.498999999999999</v>
      </c>
      <c r="BM20" s="9">
        <v>51.207000000000001</v>
      </c>
      <c r="BN20" s="9">
        <v>5.2009999999999996</v>
      </c>
      <c r="BO20" s="9">
        <v>1.944</v>
      </c>
      <c r="BP20" s="9">
        <v>3.2570000000000001</v>
      </c>
      <c r="BQ20" s="9">
        <v>0.53600000000000003</v>
      </c>
      <c r="BR20" s="9">
        <v>0.29499999999999998</v>
      </c>
      <c r="BS20" s="9">
        <v>0.24099999999999999</v>
      </c>
      <c r="BT20" s="9">
        <v>1.2729999999999999</v>
      </c>
      <c r="BU20" s="9">
        <v>0.97</v>
      </c>
      <c r="BV20" s="9">
        <v>0.30299999999999999</v>
      </c>
      <c r="BW20" s="9">
        <v>0.74199999999999999</v>
      </c>
      <c r="BX20" s="9">
        <v>0</v>
      </c>
      <c r="BY20" s="9">
        <v>0.74199999999999999</v>
      </c>
      <c r="BZ20" s="9">
        <v>2.65</v>
      </c>
      <c r="CA20" s="9">
        <v>0.67900000000000005</v>
      </c>
      <c r="CB20" s="9">
        <v>1.9710000000000001</v>
      </c>
      <c r="CC20" s="9">
        <v>51.456000000000003</v>
      </c>
      <c r="CD20" s="9">
        <v>8</v>
      </c>
      <c r="CE20" s="9">
        <v>52</v>
      </c>
      <c r="CF20" s="9">
        <v>2.0409999999999999</v>
      </c>
      <c r="CG20" s="9">
        <v>0.76100000000000001</v>
      </c>
      <c r="CH20" s="9">
        <v>1.28</v>
      </c>
      <c r="CI20" s="9">
        <v>0.24099999999999999</v>
      </c>
      <c r="CJ20" s="9">
        <v>0</v>
      </c>
      <c r="CK20" s="9">
        <v>0.24099999999999999</v>
      </c>
      <c r="CL20" s="9">
        <v>0.76100000000000001</v>
      </c>
      <c r="CM20" s="9">
        <v>0.76100000000000001</v>
      </c>
      <c r="CN20" s="9">
        <v>0</v>
      </c>
      <c r="CO20" s="9">
        <v>0</v>
      </c>
      <c r="CP20" s="9">
        <v>0</v>
      </c>
      <c r="CQ20" s="9">
        <v>0</v>
      </c>
      <c r="CR20" s="9">
        <v>1.0389999999999999</v>
      </c>
      <c r="CS20" s="9">
        <v>0</v>
      </c>
      <c r="CT20" s="9">
        <v>1.0389999999999999</v>
      </c>
      <c r="CU20" s="9">
        <v>37.435000000000002</v>
      </c>
      <c r="CV20" s="9">
        <v>8</v>
      </c>
      <c r="CW20" s="9">
        <v>52</v>
      </c>
      <c r="CX20" s="9">
        <v>3.16</v>
      </c>
      <c r="CY20" s="9">
        <v>1.1830000000000001</v>
      </c>
      <c r="CZ20" s="9">
        <v>1.9770000000000001</v>
      </c>
      <c r="DA20" s="9">
        <v>0.29499999999999998</v>
      </c>
      <c r="DB20" s="9">
        <v>0.29499999999999998</v>
      </c>
      <c r="DC20" s="9">
        <v>0</v>
      </c>
      <c r="DD20" s="9">
        <v>0.51200000000000001</v>
      </c>
      <c r="DE20" s="9">
        <v>0.20899999999999999</v>
      </c>
      <c r="DF20" s="9">
        <v>0.30299999999999999</v>
      </c>
      <c r="DG20" s="9">
        <v>0.74199999999999999</v>
      </c>
      <c r="DH20" s="9">
        <v>0</v>
      </c>
      <c r="DI20" s="9">
        <v>0.74199999999999999</v>
      </c>
      <c r="DJ20" s="9">
        <v>1.61</v>
      </c>
      <c r="DK20" s="9">
        <v>0.67900000000000005</v>
      </c>
      <c r="DL20" s="9">
        <v>0.93200000000000005</v>
      </c>
      <c r="DM20" s="9">
        <v>51.287999999999997</v>
      </c>
      <c r="DN20" s="9">
        <v>52.747999999999998</v>
      </c>
      <c r="DO20" s="9">
        <v>50.497</v>
      </c>
      <c r="DP20" s="9">
        <v>0.58799999999999997</v>
      </c>
      <c r="DQ20" s="9">
        <v>0.33500000000000002</v>
      </c>
      <c r="DR20" s="9">
        <v>0.253</v>
      </c>
      <c r="DS20" s="9">
        <v>0.253</v>
      </c>
      <c r="DT20" s="9">
        <v>0</v>
      </c>
      <c r="DU20" s="9">
        <v>0.253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0.33500000000000002</v>
      </c>
      <c r="EC20" s="9">
        <v>0.33500000000000002</v>
      </c>
      <c r="ED20" s="9">
        <v>0</v>
      </c>
      <c r="EE20" s="9">
        <v>149.434</v>
      </c>
      <c r="EF20" s="9">
        <v>0</v>
      </c>
      <c r="EG20" s="9">
        <v>0</v>
      </c>
      <c r="EH20" s="9">
        <v>1.8340000000000001</v>
      </c>
      <c r="EI20" s="9">
        <v>0.51800000000000002</v>
      </c>
      <c r="EJ20" s="9">
        <v>1.3169999999999999</v>
      </c>
      <c r="EK20" s="9">
        <v>0</v>
      </c>
      <c r="EL20" s="9">
        <v>0</v>
      </c>
      <c r="EM20" s="9">
        <v>0</v>
      </c>
      <c r="EN20" s="9">
        <v>0.19</v>
      </c>
      <c r="EO20" s="9">
        <v>0</v>
      </c>
      <c r="EP20" s="9">
        <v>0.19</v>
      </c>
      <c r="EQ20" s="9">
        <v>0.75800000000000001</v>
      </c>
      <c r="ER20" s="9">
        <v>0.26300000000000001</v>
      </c>
      <c r="ES20" s="9">
        <v>0.495</v>
      </c>
      <c r="ET20" s="9">
        <v>0.88600000000000001</v>
      </c>
      <c r="EU20" s="9">
        <v>0.255</v>
      </c>
      <c r="EV20" s="9">
        <v>0.63200000000000001</v>
      </c>
      <c r="EW20" s="9">
        <v>35.604999999999997</v>
      </c>
      <c r="EX20" s="9">
        <v>38.780999999999999</v>
      </c>
      <c r="EY20" s="9">
        <v>33.552</v>
      </c>
      <c r="EZ20" s="9">
        <v>2.4820000000000002</v>
      </c>
      <c r="FA20" s="9">
        <v>1.8109999999999999</v>
      </c>
      <c r="FB20" s="9">
        <v>0.67</v>
      </c>
      <c r="FC20" s="9">
        <v>0</v>
      </c>
      <c r="FD20" s="9">
        <v>0</v>
      </c>
      <c r="FE20" s="9">
        <v>0</v>
      </c>
      <c r="FF20" s="9">
        <v>0.316</v>
      </c>
      <c r="FG20" s="9">
        <v>0.19600000000000001</v>
      </c>
      <c r="FH20" s="9">
        <v>0.12</v>
      </c>
      <c r="FI20" s="9">
        <v>0.93799999999999994</v>
      </c>
      <c r="FJ20" s="9">
        <v>0.69499999999999995</v>
      </c>
      <c r="FK20" s="9">
        <v>0.24399999999999999</v>
      </c>
      <c r="FL20" s="9">
        <v>1.228</v>
      </c>
      <c r="FM20" s="9">
        <v>0.92100000000000004</v>
      </c>
      <c r="FN20" s="9">
        <v>0.307</v>
      </c>
      <c r="FO20" s="9">
        <v>57.715000000000003</v>
      </c>
      <c r="FP20" s="9">
        <v>64.171000000000006</v>
      </c>
      <c r="FQ20" s="9">
        <v>116.67400000000001</v>
      </c>
      <c r="FR20" s="9">
        <v>0.84399999999999997</v>
      </c>
      <c r="FS20" s="9">
        <v>0.60299999999999998</v>
      </c>
      <c r="FT20" s="9">
        <v>0.24099999999999999</v>
      </c>
      <c r="FU20" s="9">
        <v>0.24099999999999999</v>
      </c>
      <c r="FV20" s="9">
        <v>0</v>
      </c>
      <c r="FW20" s="9">
        <v>0.24099999999999999</v>
      </c>
      <c r="FX20" s="9">
        <v>0.20899999999999999</v>
      </c>
      <c r="FY20" s="9">
        <v>0.20899999999999999</v>
      </c>
      <c r="FZ20" s="9">
        <v>0</v>
      </c>
      <c r="GA20" s="9">
        <v>0.39400000000000002</v>
      </c>
      <c r="GB20" s="9">
        <v>0.39400000000000002</v>
      </c>
      <c r="GC20" s="9">
        <v>0</v>
      </c>
      <c r="GD20" s="9">
        <v>0</v>
      </c>
      <c r="GE20" s="9">
        <v>0</v>
      </c>
      <c r="GF20" s="9">
        <v>0</v>
      </c>
      <c r="GG20" s="9">
        <v>11.081</v>
      </c>
      <c r="GH20" s="9">
        <v>19.064</v>
      </c>
      <c r="GI20" s="9">
        <v>0</v>
      </c>
      <c r="GJ20" s="9">
        <v>1.7110000000000001</v>
      </c>
      <c r="GK20" s="9">
        <v>1.03</v>
      </c>
      <c r="GL20" s="9">
        <v>0.68100000000000005</v>
      </c>
      <c r="GM20" s="9">
        <v>0</v>
      </c>
      <c r="GN20" s="9">
        <v>0</v>
      </c>
      <c r="GO20" s="9">
        <v>0</v>
      </c>
      <c r="GP20" s="9">
        <v>0.69699999999999995</v>
      </c>
      <c r="GQ20" s="9">
        <v>0.497</v>
      </c>
      <c r="GR20" s="9">
        <v>0.2</v>
      </c>
      <c r="GS20" s="9">
        <v>0.53300000000000003</v>
      </c>
      <c r="GT20" s="9">
        <v>0.53300000000000003</v>
      </c>
      <c r="GU20" s="9">
        <v>0</v>
      </c>
      <c r="GV20" s="9">
        <v>0.48199999999999998</v>
      </c>
      <c r="GW20" s="9">
        <v>0</v>
      </c>
      <c r="GX20" s="9">
        <v>0.48199999999999998</v>
      </c>
      <c r="GY20" s="9">
        <v>19.221</v>
      </c>
      <c r="GZ20" s="9">
        <v>14.432</v>
      </c>
      <c r="HA20" s="9">
        <v>137.59399999999999</v>
      </c>
      <c r="HB20" s="9">
        <v>0.47599999999999998</v>
      </c>
      <c r="HC20" s="9">
        <v>0.16900000000000001</v>
      </c>
      <c r="HD20" s="9">
        <v>0.307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0.16900000000000001</v>
      </c>
      <c r="HL20" s="9">
        <v>0.16900000000000001</v>
      </c>
      <c r="HM20" s="9">
        <v>0</v>
      </c>
      <c r="HN20" s="9">
        <v>0.307</v>
      </c>
      <c r="HO20" s="9">
        <v>0</v>
      </c>
      <c r="HP20" s="9">
        <v>0.307</v>
      </c>
      <c r="HQ20" s="9">
        <v>277.49799999999999</v>
      </c>
      <c r="HR20" s="9">
        <v>0</v>
      </c>
      <c r="HS20" s="9">
        <v>0</v>
      </c>
      <c r="HT20" s="9">
        <v>1.2350000000000001</v>
      </c>
      <c r="HU20" s="9">
        <v>0.86099999999999999</v>
      </c>
      <c r="HV20" s="9">
        <v>0.375</v>
      </c>
      <c r="HW20" s="9">
        <v>0</v>
      </c>
      <c r="HX20" s="9">
        <v>0</v>
      </c>
      <c r="HY20" s="9">
        <v>0</v>
      </c>
      <c r="HZ20" s="9">
        <v>0.69699999999999995</v>
      </c>
      <c r="IA20" s="9">
        <v>0.497</v>
      </c>
      <c r="IB20" s="9">
        <v>0.2</v>
      </c>
      <c r="IC20" s="9">
        <v>0.36399999999999999</v>
      </c>
      <c r="ID20" s="9">
        <v>0.36399999999999999</v>
      </c>
      <c r="IE20" s="9">
        <v>0</v>
      </c>
      <c r="IF20" s="9">
        <v>0.17499999999999999</v>
      </c>
      <c r="IG20" s="9">
        <v>0</v>
      </c>
      <c r="IH20" s="9">
        <v>0.17499999999999999</v>
      </c>
      <c r="II20" s="9">
        <v>11.144</v>
      </c>
      <c r="IJ20" s="9">
        <v>11.564</v>
      </c>
      <c r="IK20" s="9">
        <v>29.218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12013</v>
      </c>
      <c r="C1" s="3" t="s">
        <v>12014</v>
      </c>
      <c r="D1" s="3" t="s">
        <v>12015</v>
      </c>
      <c r="E1" s="3" t="s">
        <v>12016</v>
      </c>
      <c r="F1" s="3" t="s">
        <v>12017</v>
      </c>
      <c r="G1" s="3" t="s">
        <v>12018</v>
      </c>
      <c r="H1" s="3" t="s">
        <v>12019</v>
      </c>
      <c r="I1" s="3" t="s">
        <v>12020</v>
      </c>
      <c r="J1" s="3" t="s">
        <v>12021</v>
      </c>
      <c r="K1" s="3" t="s">
        <v>12022</v>
      </c>
      <c r="L1" s="3" t="s">
        <v>12023</v>
      </c>
      <c r="M1" s="3" t="s">
        <v>12024</v>
      </c>
      <c r="N1" s="3" t="s">
        <v>12025</v>
      </c>
      <c r="O1" s="3" t="s">
        <v>12026</v>
      </c>
      <c r="P1" s="3" t="s">
        <v>12027</v>
      </c>
      <c r="Q1" s="3" t="s">
        <v>12028</v>
      </c>
      <c r="R1" s="3" t="s">
        <v>12029</v>
      </c>
      <c r="S1" s="3" t="s">
        <v>12030</v>
      </c>
      <c r="T1" s="3" t="s">
        <v>12031</v>
      </c>
      <c r="U1" s="3" t="s">
        <v>12032</v>
      </c>
      <c r="V1" s="3" t="s">
        <v>12033</v>
      </c>
      <c r="W1" s="3" t="s">
        <v>12034</v>
      </c>
      <c r="X1" s="3" t="s">
        <v>12035</v>
      </c>
      <c r="Y1" s="3" t="s">
        <v>12036</v>
      </c>
      <c r="Z1" s="3" t="s">
        <v>12037</v>
      </c>
      <c r="AA1" s="3" t="s">
        <v>12038</v>
      </c>
      <c r="AB1" s="3" t="s">
        <v>12039</v>
      </c>
      <c r="AC1" s="3" t="s">
        <v>12040</v>
      </c>
      <c r="AD1" s="3" t="s">
        <v>12041</v>
      </c>
      <c r="AE1" s="3" t="s">
        <v>12042</v>
      </c>
      <c r="AF1" s="3" t="s">
        <v>12043</v>
      </c>
      <c r="AG1" s="3" t="s">
        <v>12044</v>
      </c>
      <c r="AH1" s="3" t="s">
        <v>12045</v>
      </c>
      <c r="AI1" s="3" t="s">
        <v>12046</v>
      </c>
      <c r="AJ1" s="3" t="s">
        <v>12047</v>
      </c>
      <c r="AK1" s="3" t="s">
        <v>12048</v>
      </c>
      <c r="AL1" s="3" t="s">
        <v>12049</v>
      </c>
      <c r="AM1" s="3" t="s">
        <v>12050</v>
      </c>
      <c r="AN1" s="3" t="s">
        <v>12051</v>
      </c>
      <c r="AO1" s="3" t="s">
        <v>12052</v>
      </c>
      <c r="AP1" s="3" t="s">
        <v>12053</v>
      </c>
      <c r="AQ1" s="3" t="s">
        <v>12054</v>
      </c>
      <c r="AR1" s="3" t="s">
        <v>12055</v>
      </c>
      <c r="AS1" s="3" t="s">
        <v>12056</v>
      </c>
      <c r="AT1" s="3" t="s">
        <v>12057</v>
      </c>
      <c r="AU1" s="3" t="s">
        <v>12058</v>
      </c>
      <c r="AV1" s="3" t="s">
        <v>12059</v>
      </c>
      <c r="AW1" s="3" t="s">
        <v>12060</v>
      </c>
      <c r="AX1" s="3" t="s">
        <v>12061</v>
      </c>
      <c r="AY1" s="3" t="s">
        <v>12062</v>
      </c>
      <c r="AZ1" s="3" t="s">
        <v>12063</v>
      </c>
      <c r="BA1" s="3" t="s">
        <v>12064</v>
      </c>
      <c r="BB1" s="3" t="s">
        <v>12065</v>
      </c>
      <c r="BC1" s="3" t="s">
        <v>12066</v>
      </c>
      <c r="BD1" s="3" t="s">
        <v>12067</v>
      </c>
      <c r="BE1" s="3" t="s">
        <v>12068</v>
      </c>
      <c r="BF1" s="3" t="s">
        <v>12069</v>
      </c>
      <c r="BG1" s="3" t="s">
        <v>12070</v>
      </c>
      <c r="BH1" s="3" t="s">
        <v>12071</v>
      </c>
      <c r="BI1" s="3" t="s">
        <v>12072</v>
      </c>
      <c r="BJ1" s="3" t="s">
        <v>12073</v>
      </c>
      <c r="BK1" s="3" t="s">
        <v>12074</v>
      </c>
      <c r="BL1" s="3" t="s">
        <v>12075</v>
      </c>
      <c r="BM1" s="3" t="s">
        <v>12076</v>
      </c>
      <c r="BN1" s="3" t="s">
        <v>12077</v>
      </c>
      <c r="BO1" s="3" t="s">
        <v>12078</v>
      </c>
      <c r="BP1" s="3" t="s">
        <v>12079</v>
      </c>
      <c r="BQ1" s="3" t="s">
        <v>12080</v>
      </c>
      <c r="BR1" s="3" t="s">
        <v>12081</v>
      </c>
      <c r="BS1" s="3" t="s">
        <v>12082</v>
      </c>
      <c r="BT1" s="3" t="s">
        <v>12083</v>
      </c>
      <c r="BU1" s="3" t="s">
        <v>12084</v>
      </c>
      <c r="BV1" s="3" t="s">
        <v>12085</v>
      </c>
      <c r="BW1" s="3" t="s">
        <v>12086</v>
      </c>
      <c r="BX1" s="3" t="s">
        <v>12087</v>
      </c>
      <c r="BY1" s="3" t="s">
        <v>12088</v>
      </c>
      <c r="BZ1" s="3" t="s">
        <v>12089</v>
      </c>
      <c r="CA1" s="3" t="s">
        <v>12090</v>
      </c>
      <c r="CB1" s="3" t="s">
        <v>12091</v>
      </c>
      <c r="CC1" s="3" t="s">
        <v>12092</v>
      </c>
      <c r="CD1" s="3" t="s">
        <v>12093</v>
      </c>
      <c r="CE1" s="3" t="s">
        <v>12094</v>
      </c>
      <c r="CF1" s="3" t="s">
        <v>12095</v>
      </c>
      <c r="CG1" s="3" t="s">
        <v>12096</v>
      </c>
      <c r="CH1" s="3" t="s">
        <v>12097</v>
      </c>
      <c r="CI1" s="3" t="s">
        <v>12098</v>
      </c>
      <c r="CJ1" s="3" t="s">
        <v>12099</v>
      </c>
      <c r="CK1" s="3" t="s">
        <v>12100</v>
      </c>
      <c r="CL1" s="3" t="s">
        <v>12101</v>
      </c>
      <c r="CM1" s="3" t="s">
        <v>12102</v>
      </c>
      <c r="CN1" s="3" t="s">
        <v>12103</v>
      </c>
      <c r="CO1" s="3" t="s">
        <v>12104</v>
      </c>
      <c r="CP1" s="3" t="s">
        <v>12105</v>
      </c>
      <c r="CQ1" s="3" t="s">
        <v>12106</v>
      </c>
      <c r="CR1" s="3" t="s">
        <v>12107</v>
      </c>
      <c r="CS1" s="3" t="s">
        <v>12108</v>
      </c>
      <c r="CT1" s="3" t="s">
        <v>12109</v>
      </c>
      <c r="CU1" s="3" t="s">
        <v>12110</v>
      </c>
      <c r="CV1" s="3" t="s">
        <v>12111</v>
      </c>
      <c r="CW1" s="3" t="s">
        <v>12112</v>
      </c>
      <c r="CX1" s="3" t="s">
        <v>12113</v>
      </c>
      <c r="CY1" s="3" t="s">
        <v>12114</v>
      </c>
      <c r="CZ1" s="3" t="s">
        <v>12115</v>
      </c>
      <c r="DA1" s="3" t="s">
        <v>12116</v>
      </c>
      <c r="DB1" s="3" t="s">
        <v>12117</v>
      </c>
      <c r="DC1" s="3" t="s">
        <v>12118</v>
      </c>
      <c r="DD1" s="3" t="s">
        <v>12119</v>
      </c>
      <c r="DE1" s="3" t="s">
        <v>12120</v>
      </c>
      <c r="DF1" s="3" t="s">
        <v>12121</v>
      </c>
      <c r="DG1" s="3" t="s">
        <v>12122</v>
      </c>
      <c r="DH1" s="3" t="s">
        <v>12123</v>
      </c>
      <c r="DI1" s="3" t="s">
        <v>12124</v>
      </c>
      <c r="DJ1" s="3" t="s">
        <v>12125</v>
      </c>
      <c r="DK1" s="3" t="s">
        <v>12126</v>
      </c>
      <c r="DL1" s="3" t="s">
        <v>12127</v>
      </c>
      <c r="DM1" s="3" t="s">
        <v>12128</v>
      </c>
      <c r="DN1" s="3" t="s">
        <v>12129</v>
      </c>
      <c r="DO1" s="3" t="s">
        <v>12130</v>
      </c>
      <c r="DP1" s="3" t="s">
        <v>12131</v>
      </c>
      <c r="DQ1" s="3" t="s">
        <v>12132</v>
      </c>
      <c r="DR1" s="3" t="s">
        <v>12133</v>
      </c>
      <c r="DS1" s="3" t="s">
        <v>12134</v>
      </c>
      <c r="DT1" s="3" t="s">
        <v>12135</v>
      </c>
      <c r="DU1" s="3" t="s">
        <v>12136</v>
      </c>
      <c r="DV1" s="3" t="s">
        <v>12137</v>
      </c>
      <c r="DW1" s="3" t="s">
        <v>12138</v>
      </c>
      <c r="DX1" s="3" t="s">
        <v>12139</v>
      </c>
      <c r="DY1" s="3" t="s">
        <v>12140</v>
      </c>
      <c r="DZ1" s="3" t="s">
        <v>12141</v>
      </c>
      <c r="EA1" s="3" t="s">
        <v>12142</v>
      </c>
      <c r="EB1" s="3" t="s">
        <v>12143</v>
      </c>
      <c r="EC1" s="3" t="s">
        <v>12144</v>
      </c>
      <c r="ED1" s="3" t="s">
        <v>12145</v>
      </c>
      <c r="EE1" s="3" t="s">
        <v>12146</v>
      </c>
      <c r="EF1" s="3" t="s">
        <v>12147</v>
      </c>
      <c r="EG1" s="3" t="s">
        <v>12148</v>
      </c>
      <c r="EH1" s="3" t="s">
        <v>12149</v>
      </c>
      <c r="EI1" s="3" t="s">
        <v>12150</v>
      </c>
      <c r="EJ1" s="3" t="s">
        <v>12151</v>
      </c>
      <c r="EK1" s="3" t="s">
        <v>12152</v>
      </c>
      <c r="EL1" s="3" t="s">
        <v>12153</v>
      </c>
      <c r="EM1" s="3" t="s">
        <v>12154</v>
      </c>
      <c r="EN1" s="3" t="s">
        <v>12155</v>
      </c>
      <c r="EO1" s="3" t="s">
        <v>12156</v>
      </c>
      <c r="EP1" s="3" t="s">
        <v>12157</v>
      </c>
      <c r="EQ1" s="3" t="s">
        <v>12158</v>
      </c>
      <c r="ER1" s="3" t="s">
        <v>12159</v>
      </c>
      <c r="ES1" s="3" t="s">
        <v>12160</v>
      </c>
      <c r="ET1" s="3" t="s">
        <v>12161</v>
      </c>
      <c r="EU1" s="3" t="s">
        <v>12162</v>
      </c>
      <c r="EV1" s="3" t="s">
        <v>12163</v>
      </c>
      <c r="EW1" s="3" t="s">
        <v>12164</v>
      </c>
      <c r="EX1" s="3" t="s">
        <v>12165</v>
      </c>
      <c r="EY1" s="3" t="s">
        <v>12166</v>
      </c>
      <c r="EZ1" s="3" t="s">
        <v>12167</v>
      </c>
      <c r="FA1" s="3" t="s">
        <v>12168</v>
      </c>
      <c r="FB1" s="3" t="s">
        <v>12169</v>
      </c>
      <c r="FC1" s="3" t="s">
        <v>12170</v>
      </c>
      <c r="FD1" s="3" t="s">
        <v>12171</v>
      </c>
      <c r="FE1" s="3" t="s">
        <v>12172</v>
      </c>
      <c r="FF1" s="3" t="s">
        <v>12173</v>
      </c>
      <c r="FG1" s="3" t="s">
        <v>12174</v>
      </c>
      <c r="FH1" s="3" t="s">
        <v>12175</v>
      </c>
      <c r="FI1" s="3" t="s">
        <v>12176</v>
      </c>
      <c r="FJ1" s="3" t="s">
        <v>12177</v>
      </c>
      <c r="FK1" s="3" t="s">
        <v>12178</v>
      </c>
      <c r="FL1" s="3" t="s">
        <v>12179</v>
      </c>
      <c r="FM1" s="3" t="s">
        <v>12180</v>
      </c>
      <c r="FN1" s="3" t="s">
        <v>12181</v>
      </c>
      <c r="FO1" s="3" t="s">
        <v>12182</v>
      </c>
      <c r="FP1" s="3" t="s">
        <v>12183</v>
      </c>
      <c r="FQ1" s="3" t="s">
        <v>12184</v>
      </c>
      <c r="FR1" s="3" t="s">
        <v>12185</v>
      </c>
      <c r="FS1" s="3" t="s">
        <v>12186</v>
      </c>
      <c r="FT1" s="3" t="s">
        <v>12187</v>
      </c>
      <c r="FU1" s="3" t="s">
        <v>12188</v>
      </c>
      <c r="FV1" s="3" t="s">
        <v>12189</v>
      </c>
      <c r="FW1" s="3" t="s">
        <v>12190</v>
      </c>
      <c r="FX1" s="3" t="s">
        <v>12191</v>
      </c>
      <c r="FY1" s="3" t="s">
        <v>12192</v>
      </c>
      <c r="FZ1" s="3" t="s">
        <v>12193</v>
      </c>
      <c r="GA1" s="3" t="s">
        <v>12194</v>
      </c>
      <c r="GB1" s="3" t="s">
        <v>12195</v>
      </c>
      <c r="GC1" s="3" t="s">
        <v>12196</v>
      </c>
      <c r="GD1" s="3" t="s">
        <v>12197</v>
      </c>
      <c r="GE1" s="3" t="s">
        <v>12198</v>
      </c>
      <c r="GF1" s="3" t="s">
        <v>12199</v>
      </c>
      <c r="GG1" s="3" t="s">
        <v>12200</v>
      </c>
      <c r="GH1" s="3" t="s">
        <v>12201</v>
      </c>
      <c r="GI1" s="3" t="s">
        <v>12202</v>
      </c>
      <c r="GJ1" s="3" t="s">
        <v>12203</v>
      </c>
      <c r="GK1" s="3" t="s">
        <v>12204</v>
      </c>
      <c r="GL1" s="3" t="s">
        <v>12205</v>
      </c>
      <c r="GM1" s="3" t="s">
        <v>12206</v>
      </c>
      <c r="GN1" s="3" t="s">
        <v>12207</v>
      </c>
      <c r="GO1" s="3" t="s">
        <v>12208</v>
      </c>
      <c r="GP1" s="3" t="s">
        <v>12209</v>
      </c>
      <c r="GQ1" s="3" t="s">
        <v>12210</v>
      </c>
      <c r="GR1" s="3" t="s">
        <v>12211</v>
      </c>
      <c r="GS1" s="3" t="s">
        <v>12212</v>
      </c>
      <c r="GT1" s="3" t="s">
        <v>12213</v>
      </c>
      <c r="GU1" s="3" t="s">
        <v>12214</v>
      </c>
      <c r="GV1" s="3" t="s">
        <v>12215</v>
      </c>
      <c r="GW1" s="3" t="s">
        <v>12216</v>
      </c>
      <c r="GX1" s="3" t="s">
        <v>12217</v>
      </c>
      <c r="GY1" s="3" t="s">
        <v>12218</v>
      </c>
      <c r="GZ1" s="3" t="s">
        <v>12219</v>
      </c>
      <c r="HA1" s="3" t="s">
        <v>12220</v>
      </c>
      <c r="HB1" s="3" t="s">
        <v>12221</v>
      </c>
      <c r="HC1" s="3" t="s">
        <v>12222</v>
      </c>
      <c r="HD1" s="3" t="s">
        <v>12223</v>
      </c>
      <c r="HE1" s="3" t="s">
        <v>12224</v>
      </c>
      <c r="HF1" s="3" t="s">
        <v>12225</v>
      </c>
      <c r="HG1" s="3" t="s">
        <v>12226</v>
      </c>
      <c r="HH1" s="3" t="s">
        <v>12227</v>
      </c>
      <c r="HI1" s="3" t="s">
        <v>12228</v>
      </c>
      <c r="HJ1" s="3" t="s">
        <v>12229</v>
      </c>
      <c r="HK1" s="3" t="s">
        <v>12230</v>
      </c>
      <c r="HL1" s="3" t="s">
        <v>12231</v>
      </c>
      <c r="HM1" s="3" t="s">
        <v>12232</v>
      </c>
      <c r="HN1" s="3" t="s">
        <v>12233</v>
      </c>
      <c r="HO1" s="3" t="s">
        <v>12234</v>
      </c>
      <c r="HP1" s="3" t="s">
        <v>12235</v>
      </c>
      <c r="HQ1" s="3" t="s">
        <v>12236</v>
      </c>
      <c r="HR1" s="3" t="s">
        <v>12237</v>
      </c>
      <c r="HS1" s="3" t="s">
        <v>12238</v>
      </c>
      <c r="HT1" s="3" t="s">
        <v>12239</v>
      </c>
      <c r="HU1" s="3" t="s">
        <v>12240</v>
      </c>
      <c r="HV1" s="3" t="s">
        <v>12241</v>
      </c>
      <c r="HW1" s="3" t="s">
        <v>12242</v>
      </c>
      <c r="HX1" s="3" t="s">
        <v>12243</v>
      </c>
      <c r="HY1" s="3" t="s">
        <v>12244</v>
      </c>
      <c r="HZ1" s="3" t="s">
        <v>12245</v>
      </c>
      <c r="IA1" s="3" t="s">
        <v>12246</v>
      </c>
      <c r="IB1" s="3" t="s">
        <v>12247</v>
      </c>
      <c r="IC1" s="3" t="s">
        <v>12248</v>
      </c>
      <c r="ID1" s="3" t="s">
        <v>12249</v>
      </c>
      <c r="IE1" s="3" t="s">
        <v>12250</v>
      </c>
      <c r="IF1" s="3" t="s">
        <v>12251</v>
      </c>
      <c r="IG1" s="3" t="s">
        <v>12252</v>
      </c>
      <c r="IH1" s="3" t="s">
        <v>12253</v>
      </c>
      <c r="II1" s="3" t="s">
        <v>12254</v>
      </c>
      <c r="IJ1" s="3" t="s">
        <v>12255</v>
      </c>
      <c r="IK1" s="3" t="s">
        <v>12256</v>
      </c>
      <c r="IL1" s="3" t="s">
        <v>12257</v>
      </c>
      <c r="IM1" s="3" t="s">
        <v>12258</v>
      </c>
      <c r="IN1" s="3" t="s">
        <v>12259</v>
      </c>
      <c r="IO1" s="3" t="s">
        <v>12260</v>
      </c>
      <c r="IP1" s="3" t="s">
        <v>12261</v>
      </c>
      <c r="IQ1" s="3" t="s">
        <v>12262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12263</v>
      </c>
      <c r="C10" s="8" t="s">
        <v>12264</v>
      </c>
      <c r="D10" s="8" t="s">
        <v>12265</v>
      </c>
      <c r="E10" s="8" t="s">
        <v>12266</v>
      </c>
      <c r="F10" s="8" t="s">
        <v>12267</v>
      </c>
      <c r="G10" s="8" t="s">
        <v>12268</v>
      </c>
      <c r="H10" s="8" t="s">
        <v>12269</v>
      </c>
      <c r="I10" s="8" t="s">
        <v>12270</v>
      </c>
      <c r="J10" s="8" t="s">
        <v>12271</v>
      </c>
      <c r="K10" s="8" t="s">
        <v>12272</v>
      </c>
      <c r="L10" s="8" t="s">
        <v>12273</v>
      </c>
      <c r="M10" s="8" t="s">
        <v>12274</v>
      </c>
      <c r="N10" s="8" t="s">
        <v>12275</v>
      </c>
      <c r="O10" s="8" t="s">
        <v>12276</v>
      </c>
      <c r="P10" s="8" t="s">
        <v>12277</v>
      </c>
      <c r="Q10" s="8" t="s">
        <v>12278</v>
      </c>
      <c r="R10" s="8" t="s">
        <v>12279</v>
      </c>
      <c r="S10" s="8" t="s">
        <v>12280</v>
      </c>
      <c r="T10" s="8" t="s">
        <v>12281</v>
      </c>
      <c r="U10" s="8" t="s">
        <v>12282</v>
      </c>
      <c r="V10" s="8" t="s">
        <v>12283</v>
      </c>
      <c r="W10" s="8" t="s">
        <v>12284</v>
      </c>
      <c r="X10" s="8" t="s">
        <v>12285</v>
      </c>
      <c r="Y10" s="8" t="s">
        <v>12286</v>
      </c>
      <c r="Z10" s="8" t="s">
        <v>12287</v>
      </c>
      <c r="AA10" s="8" t="s">
        <v>12288</v>
      </c>
      <c r="AB10" s="8" t="s">
        <v>12289</v>
      </c>
      <c r="AC10" s="8" t="s">
        <v>12290</v>
      </c>
      <c r="AD10" s="8" t="s">
        <v>12291</v>
      </c>
      <c r="AE10" s="8" t="s">
        <v>12292</v>
      </c>
      <c r="AF10" s="8" t="s">
        <v>12293</v>
      </c>
      <c r="AG10" s="8" t="s">
        <v>12294</v>
      </c>
      <c r="AH10" s="8" t="s">
        <v>12295</v>
      </c>
      <c r="AI10" s="8" t="s">
        <v>12296</v>
      </c>
      <c r="AJ10" s="8" t="s">
        <v>12297</v>
      </c>
      <c r="AK10" s="8" t="s">
        <v>12298</v>
      </c>
      <c r="AL10" s="8" t="s">
        <v>12299</v>
      </c>
      <c r="AM10" s="8" t="s">
        <v>12300</v>
      </c>
      <c r="AN10" s="8" t="s">
        <v>12301</v>
      </c>
      <c r="AO10" s="8" t="s">
        <v>12302</v>
      </c>
      <c r="AP10" s="8" t="s">
        <v>12303</v>
      </c>
      <c r="AQ10" s="8" t="s">
        <v>12304</v>
      </c>
      <c r="AR10" s="8" t="s">
        <v>12305</v>
      </c>
      <c r="AS10" s="8" t="s">
        <v>12306</v>
      </c>
      <c r="AT10" s="8" t="s">
        <v>12307</v>
      </c>
      <c r="AU10" s="8" t="s">
        <v>12308</v>
      </c>
      <c r="AV10" s="8" t="s">
        <v>12309</v>
      </c>
      <c r="AW10" s="8" t="s">
        <v>12310</v>
      </c>
      <c r="AX10" s="8" t="s">
        <v>12311</v>
      </c>
      <c r="AY10" s="8" t="s">
        <v>12312</v>
      </c>
      <c r="AZ10" s="8" t="s">
        <v>12313</v>
      </c>
      <c r="BA10" s="8" t="s">
        <v>12314</v>
      </c>
      <c r="BB10" s="8" t="s">
        <v>12315</v>
      </c>
      <c r="BC10" s="8" t="s">
        <v>12316</v>
      </c>
      <c r="BD10" s="8" t="s">
        <v>12317</v>
      </c>
      <c r="BE10" s="8" t="s">
        <v>12318</v>
      </c>
      <c r="BF10" s="8" t="s">
        <v>12319</v>
      </c>
      <c r="BG10" s="8" t="s">
        <v>12320</v>
      </c>
      <c r="BH10" s="8" t="s">
        <v>12321</v>
      </c>
      <c r="BI10" s="8" t="s">
        <v>12322</v>
      </c>
      <c r="BJ10" s="8" t="s">
        <v>12323</v>
      </c>
      <c r="BK10" s="8" t="s">
        <v>12324</v>
      </c>
      <c r="BL10" s="8" t="s">
        <v>12325</v>
      </c>
      <c r="BM10" s="8" t="s">
        <v>12326</v>
      </c>
      <c r="BN10" s="8" t="s">
        <v>12327</v>
      </c>
      <c r="BO10" s="8" t="s">
        <v>12328</v>
      </c>
      <c r="BP10" s="8" t="s">
        <v>12329</v>
      </c>
      <c r="BQ10" s="8" t="s">
        <v>12330</v>
      </c>
      <c r="BR10" s="8" t="s">
        <v>12331</v>
      </c>
      <c r="BS10" s="8" t="s">
        <v>12332</v>
      </c>
      <c r="BT10" s="8" t="s">
        <v>12333</v>
      </c>
      <c r="BU10" s="8" t="s">
        <v>12334</v>
      </c>
      <c r="BV10" s="8" t="s">
        <v>12335</v>
      </c>
      <c r="BW10" s="8" t="s">
        <v>12336</v>
      </c>
      <c r="BX10" s="8" t="s">
        <v>12337</v>
      </c>
      <c r="BY10" s="8" t="s">
        <v>12338</v>
      </c>
      <c r="BZ10" s="8" t="s">
        <v>12339</v>
      </c>
      <c r="CA10" s="8" t="s">
        <v>12340</v>
      </c>
      <c r="CB10" s="8" t="s">
        <v>12341</v>
      </c>
      <c r="CC10" s="8" t="s">
        <v>12342</v>
      </c>
      <c r="CD10" s="8" t="s">
        <v>12343</v>
      </c>
      <c r="CE10" s="8" t="s">
        <v>12344</v>
      </c>
      <c r="CF10" s="8" t="s">
        <v>12345</v>
      </c>
      <c r="CG10" s="8" t="s">
        <v>12346</v>
      </c>
      <c r="CH10" s="8" t="s">
        <v>12347</v>
      </c>
      <c r="CI10" s="8" t="s">
        <v>12348</v>
      </c>
      <c r="CJ10" s="8" t="s">
        <v>12349</v>
      </c>
      <c r="CK10" s="8" t="s">
        <v>12350</v>
      </c>
      <c r="CL10" s="8" t="s">
        <v>12351</v>
      </c>
      <c r="CM10" s="8" t="s">
        <v>12352</v>
      </c>
      <c r="CN10" s="8" t="s">
        <v>12353</v>
      </c>
      <c r="CO10" s="8" t="s">
        <v>12354</v>
      </c>
      <c r="CP10" s="8" t="s">
        <v>12355</v>
      </c>
      <c r="CQ10" s="8" t="s">
        <v>12356</v>
      </c>
      <c r="CR10" s="8" t="s">
        <v>12357</v>
      </c>
      <c r="CS10" s="8" t="s">
        <v>12358</v>
      </c>
      <c r="CT10" s="8" t="s">
        <v>12359</v>
      </c>
      <c r="CU10" s="8" t="s">
        <v>12360</v>
      </c>
      <c r="CV10" s="8" t="s">
        <v>12361</v>
      </c>
      <c r="CW10" s="8" t="s">
        <v>12362</v>
      </c>
      <c r="CX10" s="8" t="s">
        <v>12363</v>
      </c>
      <c r="CY10" s="8" t="s">
        <v>12364</v>
      </c>
      <c r="CZ10" s="8" t="s">
        <v>12365</v>
      </c>
      <c r="DA10" s="8" t="s">
        <v>12366</v>
      </c>
      <c r="DB10" s="8" t="s">
        <v>12367</v>
      </c>
      <c r="DC10" s="8" t="s">
        <v>12368</v>
      </c>
      <c r="DD10" s="8" t="s">
        <v>12369</v>
      </c>
      <c r="DE10" s="8" t="s">
        <v>12370</v>
      </c>
      <c r="DF10" s="8" t="s">
        <v>12371</v>
      </c>
      <c r="DG10" s="8" t="s">
        <v>12372</v>
      </c>
      <c r="DH10" s="8" t="s">
        <v>12373</v>
      </c>
      <c r="DI10" s="8" t="s">
        <v>12374</v>
      </c>
      <c r="DJ10" s="8" t="s">
        <v>12375</v>
      </c>
      <c r="DK10" s="8" t="s">
        <v>12376</v>
      </c>
      <c r="DL10" s="8" t="s">
        <v>12377</v>
      </c>
      <c r="DM10" s="8" t="s">
        <v>12378</v>
      </c>
      <c r="DN10" s="8" t="s">
        <v>12379</v>
      </c>
      <c r="DO10" s="8" t="s">
        <v>12380</v>
      </c>
      <c r="DP10" s="8" t="s">
        <v>12381</v>
      </c>
      <c r="DQ10" s="8" t="s">
        <v>12382</v>
      </c>
      <c r="DR10" s="8" t="s">
        <v>12383</v>
      </c>
      <c r="DS10" s="8" t="s">
        <v>12384</v>
      </c>
      <c r="DT10" s="8" t="s">
        <v>12385</v>
      </c>
      <c r="DU10" s="8" t="s">
        <v>12386</v>
      </c>
      <c r="DV10" s="8" t="s">
        <v>12387</v>
      </c>
      <c r="DW10" s="8" t="s">
        <v>12388</v>
      </c>
      <c r="DX10" s="8" t="s">
        <v>12389</v>
      </c>
      <c r="DY10" s="8" t="s">
        <v>12390</v>
      </c>
      <c r="DZ10" s="8" t="s">
        <v>12391</v>
      </c>
      <c r="EA10" s="8" t="s">
        <v>12392</v>
      </c>
      <c r="EB10" s="8" t="s">
        <v>12393</v>
      </c>
      <c r="EC10" s="8" t="s">
        <v>12394</v>
      </c>
      <c r="ED10" s="8" t="s">
        <v>12395</v>
      </c>
      <c r="EE10" s="8" t="s">
        <v>12396</v>
      </c>
      <c r="EF10" s="8" t="s">
        <v>12397</v>
      </c>
      <c r="EG10" s="8" t="s">
        <v>12398</v>
      </c>
      <c r="EH10" s="8" t="s">
        <v>12399</v>
      </c>
      <c r="EI10" s="8" t="s">
        <v>12400</v>
      </c>
      <c r="EJ10" s="8" t="s">
        <v>12401</v>
      </c>
      <c r="EK10" s="8" t="s">
        <v>12402</v>
      </c>
      <c r="EL10" s="8" t="s">
        <v>12403</v>
      </c>
      <c r="EM10" s="8" t="s">
        <v>12404</v>
      </c>
      <c r="EN10" s="8" t="s">
        <v>12405</v>
      </c>
      <c r="EO10" s="8" t="s">
        <v>12406</v>
      </c>
      <c r="EP10" s="8" t="s">
        <v>12407</v>
      </c>
      <c r="EQ10" s="8" t="s">
        <v>12408</v>
      </c>
      <c r="ER10" s="8" t="s">
        <v>12409</v>
      </c>
      <c r="ES10" s="8" t="s">
        <v>12410</v>
      </c>
      <c r="ET10" s="8" t="s">
        <v>12411</v>
      </c>
      <c r="EU10" s="8" t="s">
        <v>12412</v>
      </c>
      <c r="EV10" s="8" t="s">
        <v>12413</v>
      </c>
      <c r="EW10" s="8" t="s">
        <v>12414</v>
      </c>
      <c r="EX10" s="8" t="s">
        <v>12415</v>
      </c>
      <c r="EY10" s="8" t="s">
        <v>12416</v>
      </c>
      <c r="EZ10" s="8" t="s">
        <v>12417</v>
      </c>
      <c r="FA10" s="8" t="s">
        <v>12418</v>
      </c>
      <c r="FB10" s="8" t="s">
        <v>12419</v>
      </c>
      <c r="FC10" s="8" t="s">
        <v>12420</v>
      </c>
      <c r="FD10" s="8" t="s">
        <v>12421</v>
      </c>
      <c r="FE10" s="8" t="s">
        <v>12422</v>
      </c>
      <c r="FF10" s="8" t="s">
        <v>12423</v>
      </c>
      <c r="FG10" s="8" t="s">
        <v>12424</v>
      </c>
      <c r="FH10" s="8" t="s">
        <v>12425</v>
      </c>
      <c r="FI10" s="8" t="s">
        <v>12426</v>
      </c>
      <c r="FJ10" s="8" t="s">
        <v>12427</v>
      </c>
      <c r="FK10" s="8" t="s">
        <v>12428</v>
      </c>
      <c r="FL10" s="8" t="s">
        <v>12429</v>
      </c>
      <c r="FM10" s="8" t="s">
        <v>12430</v>
      </c>
      <c r="FN10" s="8" t="s">
        <v>12431</v>
      </c>
      <c r="FO10" s="8" t="s">
        <v>12432</v>
      </c>
      <c r="FP10" s="8" t="s">
        <v>12433</v>
      </c>
      <c r="FQ10" s="8" t="s">
        <v>12434</v>
      </c>
      <c r="FR10" s="8" t="s">
        <v>12435</v>
      </c>
      <c r="FS10" s="8" t="s">
        <v>12436</v>
      </c>
      <c r="FT10" s="8" t="s">
        <v>12437</v>
      </c>
      <c r="FU10" s="8" t="s">
        <v>12438</v>
      </c>
      <c r="FV10" s="8" t="s">
        <v>12439</v>
      </c>
      <c r="FW10" s="8" t="s">
        <v>12440</v>
      </c>
      <c r="FX10" s="8" t="s">
        <v>12441</v>
      </c>
      <c r="FY10" s="8" t="s">
        <v>12442</v>
      </c>
      <c r="FZ10" s="8" t="s">
        <v>12443</v>
      </c>
      <c r="GA10" s="8" t="s">
        <v>12444</v>
      </c>
      <c r="GB10" s="8" t="s">
        <v>12445</v>
      </c>
      <c r="GC10" s="8" t="s">
        <v>12446</v>
      </c>
      <c r="GD10" s="8" t="s">
        <v>12447</v>
      </c>
      <c r="GE10" s="8" t="s">
        <v>12448</v>
      </c>
      <c r="GF10" s="8" t="s">
        <v>12449</v>
      </c>
      <c r="GG10" s="8" t="s">
        <v>12450</v>
      </c>
      <c r="GH10" s="8" t="s">
        <v>12451</v>
      </c>
      <c r="GI10" s="8" t="s">
        <v>12452</v>
      </c>
      <c r="GJ10" s="8" t="s">
        <v>12453</v>
      </c>
      <c r="GK10" s="8" t="s">
        <v>12454</v>
      </c>
      <c r="GL10" s="8" t="s">
        <v>12455</v>
      </c>
      <c r="GM10" s="8" t="s">
        <v>12456</v>
      </c>
      <c r="GN10" s="8" t="s">
        <v>12457</v>
      </c>
      <c r="GO10" s="8" t="s">
        <v>12458</v>
      </c>
      <c r="GP10" s="8" t="s">
        <v>12459</v>
      </c>
      <c r="GQ10" s="8" t="s">
        <v>12460</v>
      </c>
      <c r="GR10" s="8" t="s">
        <v>12461</v>
      </c>
      <c r="GS10" s="8" t="s">
        <v>12462</v>
      </c>
      <c r="GT10" s="8" t="s">
        <v>12463</v>
      </c>
      <c r="GU10" s="8" t="s">
        <v>12464</v>
      </c>
      <c r="GV10" s="8" t="s">
        <v>12465</v>
      </c>
      <c r="GW10" s="8" t="s">
        <v>12466</v>
      </c>
      <c r="GX10" s="8" t="s">
        <v>12467</v>
      </c>
      <c r="GY10" s="8" t="s">
        <v>12468</v>
      </c>
      <c r="GZ10" s="8" t="s">
        <v>12469</v>
      </c>
      <c r="HA10" s="8" t="s">
        <v>12470</v>
      </c>
      <c r="HB10" s="8" t="s">
        <v>12471</v>
      </c>
      <c r="HC10" s="8" t="s">
        <v>12472</v>
      </c>
      <c r="HD10" s="8" t="s">
        <v>12473</v>
      </c>
      <c r="HE10" s="8" t="s">
        <v>12474</v>
      </c>
      <c r="HF10" s="8" t="s">
        <v>12475</v>
      </c>
      <c r="HG10" s="8" t="s">
        <v>12476</v>
      </c>
      <c r="HH10" s="8" t="s">
        <v>12477</v>
      </c>
      <c r="HI10" s="8" t="s">
        <v>12478</v>
      </c>
      <c r="HJ10" s="8" t="s">
        <v>12479</v>
      </c>
      <c r="HK10" s="8" t="s">
        <v>12480</v>
      </c>
      <c r="HL10" s="8" t="s">
        <v>12481</v>
      </c>
      <c r="HM10" s="8" t="s">
        <v>12482</v>
      </c>
      <c r="HN10" s="8" t="s">
        <v>12483</v>
      </c>
      <c r="HO10" s="8" t="s">
        <v>12484</v>
      </c>
      <c r="HP10" s="8" t="s">
        <v>12485</v>
      </c>
      <c r="HQ10" s="8" t="s">
        <v>12486</v>
      </c>
      <c r="HR10" s="8" t="s">
        <v>12487</v>
      </c>
      <c r="HS10" s="8" t="s">
        <v>12488</v>
      </c>
      <c r="HT10" s="8" t="s">
        <v>12489</v>
      </c>
      <c r="HU10" s="8" t="s">
        <v>12490</v>
      </c>
      <c r="HV10" s="8" t="s">
        <v>12491</v>
      </c>
      <c r="HW10" s="8" t="s">
        <v>12492</v>
      </c>
      <c r="HX10" s="8" t="s">
        <v>12493</v>
      </c>
      <c r="HY10" s="8" t="s">
        <v>12494</v>
      </c>
      <c r="HZ10" s="8" t="s">
        <v>12495</v>
      </c>
      <c r="IA10" s="8" t="s">
        <v>12496</v>
      </c>
      <c r="IB10" s="8" t="s">
        <v>12497</v>
      </c>
      <c r="IC10" s="8" t="s">
        <v>12498</v>
      </c>
      <c r="ID10" s="8" t="s">
        <v>12499</v>
      </c>
      <c r="IE10" s="8" t="s">
        <v>12500</v>
      </c>
      <c r="IF10" s="8" t="s">
        <v>12501</v>
      </c>
      <c r="IG10" s="8" t="s">
        <v>12502</v>
      </c>
      <c r="IH10" s="8" t="s">
        <v>12503</v>
      </c>
      <c r="II10" s="8" t="s">
        <v>12504</v>
      </c>
      <c r="IJ10" s="8" t="s">
        <v>12505</v>
      </c>
      <c r="IK10" s="8" t="s">
        <v>12506</v>
      </c>
      <c r="IL10" s="8" t="s">
        <v>12507</v>
      </c>
      <c r="IM10" s="8" t="s">
        <v>12508</v>
      </c>
      <c r="IN10" s="8" t="s">
        <v>12509</v>
      </c>
      <c r="IO10" s="8" t="s">
        <v>12510</v>
      </c>
      <c r="IP10" s="8" t="s">
        <v>12511</v>
      </c>
      <c r="IQ10" s="8" t="s">
        <v>12512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/>
      <c r="I11" s="9"/>
      <c r="J11" s="9">
        <v>0</v>
      </c>
      <c r="K11" s="9"/>
      <c r="L11" s="9"/>
      <c r="M11" s="9">
        <v>0</v>
      </c>
      <c r="N11" s="9">
        <v>11.987</v>
      </c>
      <c r="O11" s="9">
        <v>5.3360000000000003</v>
      </c>
      <c r="P11" s="9">
        <v>6.6509999999999998</v>
      </c>
      <c r="Q11" s="9">
        <v>0.85399999999999998</v>
      </c>
      <c r="R11" s="9">
        <v>0.30399999999999999</v>
      </c>
      <c r="S11" s="9">
        <v>0.55000000000000004</v>
      </c>
      <c r="T11" s="9">
        <v>1.8</v>
      </c>
      <c r="U11" s="9">
        <v>0.85599999999999998</v>
      </c>
      <c r="V11" s="9">
        <v>0.94399999999999995</v>
      </c>
      <c r="W11" s="9">
        <v>4.1369999999999996</v>
      </c>
      <c r="X11" s="9">
        <v>2.1619999999999999</v>
      </c>
      <c r="Y11" s="9">
        <v>1.9750000000000001</v>
      </c>
      <c r="Z11" s="9">
        <v>5.1959999999999997</v>
      </c>
      <c r="AA11" s="9">
        <v>2.0139999999999998</v>
      </c>
      <c r="AB11" s="9">
        <v>3.181</v>
      </c>
      <c r="AC11" s="9">
        <v>37.170999999999999</v>
      </c>
      <c r="AD11" s="9">
        <v>31.768999999999998</v>
      </c>
      <c r="AE11" s="9">
        <v>43.802999999999997</v>
      </c>
      <c r="AF11" s="9">
        <v>3.5830000000000002</v>
      </c>
      <c r="AG11" s="9">
        <v>1.4179999999999999</v>
      </c>
      <c r="AH11" s="9">
        <v>2.165</v>
      </c>
      <c r="AI11" s="9">
        <v>0.157</v>
      </c>
      <c r="AJ11" s="9">
        <v>0.157</v>
      </c>
      <c r="AK11" s="9">
        <v>0</v>
      </c>
      <c r="AL11" s="9">
        <v>0.74299999999999999</v>
      </c>
      <c r="AM11" s="9">
        <v>0.17499999999999999</v>
      </c>
      <c r="AN11" s="9">
        <v>0.56799999999999995</v>
      </c>
      <c r="AO11" s="9">
        <v>0.74199999999999999</v>
      </c>
      <c r="AP11" s="9">
        <v>0.312</v>
      </c>
      <c r="AQ11" s="9">
        <v>0.43099999999999999</v>
      </c>
      <c r="AR11" s="9">
        <v>1.9410000000000001</v>
      </c>
      <c r="AS11" s="9">
        <v>0.77400000000000002</v>
      </c>
      <c r="AT11" s="9">
        <v>1.167</v>
      </c>
      <c r="AU11" s="9">
        <v>53.716999999999999</v>
      </c>
      <c r="AV11" s="9">
        <v>52.527000000000001</v>
      </c>
      <c r="AW11" s="9">
        <v>52.435000000000002</v>
      </c>
      <c r="AX11" s="9">
        <v>8.4039999999999999</v>
      </c>
      <c r="AY11" s="9">
        <v>3.9180000000000001</v>
      </c>
      <c r="AZ11" s="9">
        <v>4.4859999999999998</v>
      </c>
      <c r="BA11" s="9">
        <v>0.69699999999999995</v>
      </c>
      <c r="BB11" s="9">
        <v>0.14699999999999999</v>
      </c>
      <c r="BC11" s="9">
        <v>0.55000000000000004</v>
      </c>
      <c r="BD11" s="9">
        <v>1.0569999999999999</v>
      </c>
      <c r="BE11" s="9">
        <v>0.68100000000000005</v>
      </c>
      <c r="BF11" s="9">
        <v>0.377</v>
      </c>
      <c r="BG11" s="9">
        <v>3.395</v>
      </c>
      <c r="BH11" s="9">
        <v>1.85</v>
      </c>
      <c r="BI11" s="9">
        <v>1.5449999999999999</v>
      </c>
      <c r="BJ11" s="9">
        <v>3.2549999999999999</v>
      </c>
      <c r="BK11" s="9">
        <v>1.24</v>
      </c>
      <c r="BL11" s="9">
        <v>2.0150000000000001</v>
      </c>
      <c r="BM11" s="9">
        <v>34.036000000000001</v>
      </c>
      <c r="BN11" s="9">
        <v>27.867000000000001</v>
      </c>
      <c r="BO11" s="9">
        <v>39.118000000000002</v>
      </c>
      <c r="BP11" s="9">
        <v>1.69</v>
      </c>
      <c r="BQ11" s="9">
        <v>0.56699999999999995</v>
      </c>
      <c r="BR11" s="9">
        <v>1.123</v>
      </c>
      <c r="BS11" s="9">
        <v>0.74399999999999999</v>
      </c>
      <c r="BT11" s="9">
        <v>0.29499999999999998</v>
      </c>
      <c r="BU11" s="9">
        <v>0.45</v>
      </c>
      <c r="BV11" s="9">
        <v>0.222</v>
      </c>
      <c r="BW11" s="9">
        <v>0</v>
      </c>
      <c r="BX11" s="9">
        <v>0.222</v>
      </c>
      <c r="BY11" s="9">
        <v>0.26600000000000001</v>
      </c>
      <c r="BZ11" s="9">
        <v>0</v>
      </c>
      <c r="CA11" s="9">
        <v>0.26600000000000001</v>
      </c>
      <c r="CB11" s="9">
        <v>0.45800000000000002</v>
      </c>
      <c r="CC11" s="9">
        <v>0.27300000000000002</v>
      </c>
      <c r="CD11" s="9">
        <v>0.185</v>
      </c>
      <c r="CE11" s="9">
        <v>9.6229999999999993</v>
      </c>
      <c r="CF11" s="9">
        <v>30.911000000000001</v>
      </c>
      <c r="CG11" s="9">
        <v>10.007999999999999</v>
      </c>
      <c r="CH11" s="9">
        <v>7.5439999999999996</v>
      </c>
      <c r="CI11" s="9">
        <v>3.496</v>
      </c>
      <c r="CJ11" s="9">
        <v>4.048</v>
      </c>
      <c r="CK11" s="9">
        <v>1.294</v>
      </c>
      <c r="CL11" s="9">
        <v>0.29499999999999998</v>
      </c>
      <c r="CM11" s="9">
        <v>1</v>
      </c>
      <c r="CN11" s="9">
        <v>0.94199999999999995</v>
      </c>
      <c r="CO11" s="9">
        <v>0.34300000000000003</v>
      </c>
      <c r="CP11" s="9">
        <v>0.59899999999999998</v>
      </c>
      <c r="CQ11" s="9">
        <v>2.726</v>
      </c>
      <c r="CR11" s="9">
        <v>1.4410000000000001</v>
      </c>
      <c r="CS11" s="9">
        <v>1.2849999999999999</v>
      </c>
      <c r="CT11" s="9">
        <v>2.5819999999999999</v>
      </c>
      <c r="CU11" s="9">
        <v>1.417</v>
      </c>
      <c r="CV11" s="9">
        <v>1.165</v>
      </c>
      <c r="CW11" s="9">
        <v>26</v>
      </c>
      <c r="CX11" s="9">
        <v>39.177</v>
      </c>
      <c r="CY11" s="9">
        <v>19.408000000000001</v>
      </c>
      <c r="CZ11" s="9">
        <v>6.133</v>
      </c>
      <c r="DA11" s="9">
        <v>2.407</v>
      </c>
      <c r="DB11" s="9">
        <v>3.726</v>
      </c>
      <c r="DC11" s="9">
        <v>0.30399999999999999</v>
      </c>
      <c r="DD11" s="9">
        <v>0.30399999999999999</v>
      </c>
      <c r="DE11" s="9">
        <v>0</v>
      </c>
      <c r="DF11" s="9">
        <v>1.08</v>
      </c>
      <c r="DG11" s="9">
        <v>0.51200000000000001</v>
      </c>
      <c r="DH11" s="9">
        <v>0.56799999999999995</v>
      </c>
      <c r="DI11" s="9">
        <v>1.677</v>
      </c>
      <c r="DJ11" s="9">
        <v>0.72099999999999997</v>
      </c>
      <c r="DK11" s="9">
        <v>0.95599999999999996</v>
      </c>
      <c r="DL11" s="9">
        <v>3.0720000000000001</v>
      </c>
      <c r="DM11" s="9">
        <v>0.87</v>
      </c>
      <c r="DN11" s="9">
        <v>2.202</v>
      </c>
      <c r="DO11" s="9">
        <v>43.465000000000003</v>
      </c>
      <c r="DP11" s="9">
        <v>23.843</v>
      </c>
      <c r="DQ11" s="9">
        <v>52</v>
      </c>
      <c r="DR11" s="9">
        <v>6.4560000000000004</v>
      </c>
      <c r="DS11" s="9">
        <v>3.1709999999999998</v>
      </c>
      <c r="DT11" s="9">
        <v>3.2850000000000001</v>
      </c>
      <c r="DU11" s="9">
        <v>1.294</v>
      </c>
      <c r="DV11" s="9">
        <v>0.29499999999999998</v>
      </c>
      <c r="DW11" s="9">
        <v>1</v>
      </c>
      <c r="DX11" s="9">
        <v>0.94199999999999995</v>
      </c>
      <c r="DY11" s="9">
        <v>0.34300000000000003</v>
      </c>
      <c r="DZ11" s="9">
        <v>0.59899999999999998</v>
      </c>
      <c r="EA11" s="9">
        <v>2.3290000000000002</v>
      </c>
      <c r="EB11" s="9">
        <v>1.4410000000000001</v>
      </c>
      <c r="EC11" s="9">
        <v>0.88700000000000001</v>
      </c>
      <c r="ED11" s="9">
        <v>1.891</v>
      </c>
      <c r="EE11" s="9">
        <v>1.091</v>
      </c>
      <c r="EF11" s="9">
        <v>0.79900000000000004</v>
      </c>
      <c r="EG11" s="9">
        <v>25.943999999999999</v>
      </c>
      <c r="EH11" s="9">
        <v>32.006999999999998</v>
      </c>
      <c r="EI11" s="9">
        <v>15.276</v>
      </c>
      <c r="EJ11" s="9">
        <v>1.0880000000000001</v>
      </c>
      <c r="EK11" s="9">
        <v>0.32600000000000001</v>
      </c>
      <c r="EL11" s="9">
        <v>0.76300000000000001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0.39700000000000002</v>
      </c>
      <c r="ET11" s="9">
        <v>0</v>
      </c>
      <c r="EU11" s="9">
        <v>0.39700000000000002</v>
      </c>
      <c r="EV11" s="9">
        <v>0.69099999999999995</v>
      </c>
      <c r="EW11" s="9">
        <v>0.32600000000000001</v>
      </c>
      <c r="EX11" s="9">
        <v>0.36499999999999999</v>
      </c>
      <c r="EY11" s="9">
        <v>74.989000000000004</v>
      </c>
      <c r="EZ11" s="9">
        <v>81.903999999999996</v>
      </c>
      <c r="FA11" s="9">
        <v>59.6</v>
      </c>
      <c r="FB11" s="9">
        <v>3.423</v>
      </c>
      <c r="FC11" s="9">
        <v>1.4590000000000001</v>
      </c>
      <c r="FD11" s="9">
        <v>1.964</v>
      </c>
      <c r="FE11" s="9">
        <v>0.157</v>
      </c>
      <c r="FF11" s="9">
        <v>0.157</v>
      </c>
      <c r="FG11" s="9">
        <v>0</v>
      </c>
      <c r="FH11" s="9">
        <v>0.97099999999999997</v>
      </c>
      <c r="FI11" s="9">
        <v>0.40400000000000003</v>
      </c>
      <c r="FJ11" s="9">
        <v>0.56799999999999995</v>
      </c>
      <c r="FK11" s="9">
        <v>0.66</v>
      </c>
      <c r="FL11" s="9">
        <v>0.42299999999999999</v>
      </c>
      <c r="FM11" s="9">
        <v>0.23699999999999999</v>
      </c>
      <c r="FN11" s="9">
        <v>1.6339999999999999</v>
      </c>
      <c r="FO11" s="9">
        <v>0.47499999999999998</v>
      </c>
      <c r="FP11" s="9">
        <v>1.1599999999999999</v>
      </c>
      <c r="FQ11" s="9">
        <v>32.170999999999999</v>
      </c>
      <c r="FR11" s="9">
        <v>20.539000000000001</v>
      </c>
      <c r="FS11" s="9">
        <v>52</v>
      </c>
      <c r="FT11" s="9">
        <v>2.71</v>
      </c>
      <c r="FU11" s="9">
        <v>0.94799999999999995</v>
      </c>
      <c r="FV11" s="9">
        <v>1.762</v>
      </c>
      <c r="FW11" s="9">
        <v>0.14699999999999999</v>
      </c>
      <c r="FX11" s="9">
        <v>0.14699999999999999</v>
      </c>
      <c r="FY11" s="9">
        <v>0</v>
      </c>
      <c r="FZ11" s="9">
        <v>0.109</v>
      </c>
      <c r="GA11" s="9">
        <v>0.109</v>
      </c>
      <c r="GB11" s="9">
        <v>0</v>
      </c>
      <c r="GC11" s="9">
        <v>1.0169999999999999</v>
      </c>
      <c r="GD11" s="9">
        <v>0.29799999999999999</v>
      </c>
      <c r="GE11" s="9">
        <v>0.71899999999999997</v>
      </c>
      <c r="GF11" s="9">
        <v>1.4370000000000001</v>
      </c>
      <c r="GG11" s="9">
        <v>0.39500000000000002</v>
      </c>
      <c r="GH11" s="9">
        <v>1.0429999999999999</v>
      </c>
      <c r="GI11" s="9">
        <v>56.332999999999998</v>
      </c>
      <c r="GJ11" s="9">
        <v>33.896000000000001</v>
      </c>
      <c r="GK11" s="9">
        <v>93.872</v>
      </c>
      <c r="GL11" s="9">
        <v>4.5759999999999996</v>
      </c>
      <c r="GM11" s="9">
        <v>1.3460000000000001</v>
      </c>
      <c r="GN11" s="9">
        <v>3.2309999999999999</v>
      </c>
      <c r="GO11" s="9">
        <v>0.55000000000000004</v>
      </c>
      <c r="GP11" s="9">
        <v>0</v>
      </c>
      <c r="GQ11" s="9">
        <v>0.55000000000000004</v>
      </c>
      <c r="GR11" s="9">
        <v>1.51</v>
      </c>
      <c r="GS11" s="9">
        <v>0.34300000000000003</v>
      </c>
      <c r="GT11" s="9">
        <v>1.1659999999999999</v>
      </c>
      <c r="GU11" s="9">
        <v>0.65900000000000003</v>
      </c>
      <c r="GV11" s="9">
        <v>0.11</v>
      </c>
      <c r="GW11" s="9">
        <v>0.55000000000000004</v>
      </c>
      <c r="GX11" s="9">
        <v>1.857</v>
      </c>
      <c r="GY11" s="9">
        <v>0.89300000000000002</v>
      </c>
      <c r="GZ11" s="9">
        <v>0.96499999999999997</v>
      </c>
      <c r="HA11" s="9">
        <v>26</v>
      </c>
      <c r="HB11" s="9">
        <v>101.916</v>
      </c>
      <c r="HC11" s="9">
        <v>10.723000000000001</v>
      </c>
      <c r="HD11" s="9">
        <v>6.0759999999999996</v>
      </c>
      <c r="HE11" s="9">
        <v>3.4020000000000001</v>
      </c>
      <c r="HF11" s="9">
        <v>2.6739999999999999</v>
      </c>
      <c r="HG11" s="9">
        <v>0.71599999999999997</v>
      </c>
      <c r="HH11" s="9">
        <v>0.45200000000000001</v>
      </c>
      <c r="HI11" s="9">
        <v>0.26400000000000001</v>
      </c>
      <c r="HJ11" s="9">
        <v>0</v>
      </c>
      <c r="HK11" s="9">
        <v>0</v>
      </c>
      <c r="HL11" s="9">
        <v>0</v>
      </c>
      <c r="HM11" s="9">
        <v>3.0409999999999999</v>
      </c>
      <c r="HN11" s="9">
        <v>1.8</v>
      </c>
      <c r="HO11" s="9">
        <v>1.2410000000000001</v>
      </c>
      <c r="HP11" s="9">
        <v>2.319</v>
      </c>
      <c r="HQ11" s="9">
        <v>1.1499999999999999</v>
      </c>
      <c r="HR11" s="9">
        <v>1.1679999999999999</v>
      </c>
      <c r="HS11" s="9">
        <v>32.963999999999999</v>
      </c>
      <c r="HT11" s="9">
        <v>35.384</v>
      </c>
      <c r="HU11" s="9">
        <v>30.152999999999999</v>
      </c>
      <c r="HV11" s="9">
        <v>2.3839999999999999</v>
      </c>
      <c r="HW11" s="9">
        <v>1.155</v>
      </c>
      <c r="HX11" s="9">
        <v>1.2290000000000001</v>
      </c>
      <c r="HY11" s="9">
        <v>0.33200000000000002</v>
      </c>
      <c r="HZ11" s="9">
        <v>0.14699999999999999</v>
      </c>
      <c r="IA11" s="9">
        <v>0.185</v>
      </c>
      <c r="IB11" s="9">
        <v>0.51200000000000001</v>
      </c>
      <c r="IC11" s="9">
        <v>0.51200000000000001</v>
      </c>
      <c r="ID11" s="9">
        <v>0</v>
      </c>
      <c r="IE11" s="9">
        <v>0.70199999999999996</v>
      </c>
      <c r="IF11" s="9">
        <v>0.252</v>
      </c>
      <c r="IG11" s="9">
        <v>0.45</v>
      </c>
      <c r="IH11" s="9">
        <v>0.83799999999999997</v>
      </c>
      <c r="II11" s="9">
        <v>0.24399999999999999</v>
      </c>
      <c r="IJ11" s="9">
        <v>0.59399999999999997</v>
      </c>
      <c r="IK11" s="9">
        <v>26</v>
      </c>
      <c r="IL11" s="9">
        <v>8</v>
      </c>
      <c r="IM11" s="9">
        <v>37.048999999999999</v>
      </c>
      <c r="IN11" s="9">
        <v>0.64</v>
      </c>
      <c r="IO11" s="9">
        <v>0</v>
      </c>
      <c r="IP11" s="9">
        <v>0.64</v>
      </c>
      <c r="IQ11" s="9">
        <v>0</v>
      </c>
    </row>
    <row r="12" spans="1:251">
      <c r="A12" s="10">
        <v>42401</v>
      </c>
      <c r="B12" s="9"/>
      <c r="C12" s="9"/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/>
      <c r="L12" s="9"/>
      <c r="M12" s="9">
        <v>0</v>
      </c>
      <c r="N12" s="9">
        <v>11.62</v>
      </c>
      <c r="O12" s="9">
        <v>3.863</v>
      </c>
      <c r="P12" s="9">
        <v>7.7569999999999997</v>
      </c>
      <c r="Q12" s="9">
        <v>1.03</v>
      </c>
      <c r="R12" s="9">
        <v>0.224</v>
      </c>
      <c r="S12" s="9">
        <v>0.80600000000000005</v>
      </c>
      <c r="T12" s="9">
        <v>1.4550000000000001</v>
      </c>
      <c r="U12" s="9">
        <v>1.2649999999999999</v>
      </c>
      <c r="V12" s="9">
        <v>0.19</v>
      </c>
      <c r="W12" s="9">
        <v>4.0010000000000003</v>
      </c>
      <c r="X12" s="9">
        <v>1.319</v>
      </c>
      <c r="Y12" s="9">
        <v>2.6819999999999999</v>
      </c>
      <c r="Z12" s="9">
        <v>5.1340000000000003</v>
      </c>
      <c r="AA12" s="9">
        <v>1.0549999999999999</v>
      </c>
      <c r="AB12" s="9">
        <v>4.0789999999999997</v>
      </c>
      <c r="AC12" s="9">
        <v>32.348999999999997</v>
      </c>
      <c r="AD12" s="9">
        <v>26</v>
      </c>
      <c r="AE12" s="9">
        <v>52</v>
      </c>
      <c r="AF12" s="9">
        <v>2.3359999999999999</v>
      </c>
      <c r="AG12" s="9">
        <v>0.36899999999999999</v>
      </c>
      <c r="AH12" s="9">
        <v>1.9670000000000001</v>
      </c>
      <c r="AI12" s="9">
        <v>0.22800000000000001</v>
      </c>
      <c r="AJ12" s="9">
        <v>0</v>
      </c>
      <c r="AK12" s="9">
        <v>0.22800000000000001</v>
      </c>
      <c r="AL12" s="9">
        <v>0</v>
      </c>
      <c r="AM12" s="9">
        <v>0</v>
      </c>
      <c r="AN12" s="9">
        <v>0</v>
      </c>
      <c r="AO12" s="9">
        <v>0.83599999999999997</v>
      </c>
      <c r="AP12" s="9">
        <v>0</v>
      </c>
      <c r="AQ12" s="9">
        <v>0.83599999999999997</v>
      </c>
      <c r="AR12" s="9">
        <v>1.272</v>
      </c>
      <c r="AS12" s="9">
        <v>0.36899999999999999</v>
      </c>
      <c r="AT12" s="9">
        <v>0.90300000000000002</v>
      </c>
      <c r="AU12" s="9">
        <v>46.722000000000001</v>
      </c>
      <c r="AV12" s="9">
        <v>106.324</v>
      </c>
      <c r="AW12" s="9">
        <v>36.204000000000001</v>
      </c>
      <c r="AX12" s="9">
        <v>9.2829999999999995</v>
      </c>
      <c r="AY12" s="9">
        <v>3.4940000000000002</v>
      </c>
      <c r="AZ12" s="9">
        <v>5.79</v>
      </c>
      <c r="BA12" s="9">
        <v>0.80200000000000005</v>
      </c>
      <c r="BB12" s="9">
        <v>0.224</v>
      </c>
      <c r="BC12" s="9">
        <v>0.57799999999999996</v>
      </c>
      <c r="BD12" s="9">
        <v>1.4550000000000001</v>
      </c>
      <c r="BE12" s="9">
        <v>1.2649999999999999</v>
      </c>
      <c r="BF12" s="9">
        <v>0.19</v>
      </c>
      <c r="BG12" s="9">
        <v>3.165</v>
      </c>
      <c r="BH12" s="9">
        <v>1.319</v>
      </c>
      <c r="BI12" s="9">
        <v>1.8460000000000001</v>
      </c>
      <c r="BJ12" s="9">
        <v>3.8620000000000001</v>
      </c>
      <c r="BK12" s="9">
        <v>0.68600000000000005</v>
      </c>
      <c r="BL12" s="9">
        <v>3.1760000000000002</v>
      </c>
      <c r="BM12" s="9">
        <v>30</v>
      </c>
      <c r="BN12" s="9">
        <v>26</v>
      </c>
      <c r="BO12" s="9">
        <v>52</v>
      </c>
      <c r="BP12" s="9">
        <v>2.0059999999999998</v>
      </c>
      <c r="BQ12" s="9">
        <v>0.88800000000000001</v>
      </c>
      <c r="BR12" s="9">
        <v>1.117</v>
      </c>
      <c r="BS12" s="9">
        <v>0.17799999999999999</v>
      </c>
      <c r="BT12" s="9">
        <v>0.17799999999999999</v>
      </c>
      <c r="BU12" s="9">
        <v>0</v>
      </c>
      <c r="BV12" s="9">
        <v>0.45400000000000001</v>
      </c>
      <c r="BW12" s="9">
        <v>0.23799999999999999</v>
      </c>
      <c r="BX12" s="9">
        <v>0.215</v>
      </c>
      <c r="BY12" s="9">
        <v>0.67800000000000005</v>
      </c>
      <c r="BZ12" s="9">
        <v>0.47199999999999998</v>
      </c>
      <c r="CA12" s="9">
        <v>0.20599999999999999</v>
      </c>
      <c r="CB12" s="9">
        <v>0.69599999999999995</v>
      </c>
      <c r="CC12" s="9">
        <v>0</v>
      </c>
      <c r="CD12" s="9">
        <v>0.69599999999999995</v>
      </c>
      <c r="CE12" s="9">
        <v>30.390999999999998</v>
      </c>
      <c r="CF12" s="9">
        <v>10.766</v>
      </c>
      <c r="CG12" s="9">
        <v>50.84</v>
      </c>
      <c r="CH12" s="9">
        <v>6.4619999999999997</v>
      </c>
      <c r="CI12" s="9">
        <v>1.49</v>
      </c>
      <c r="CJ12" s="9">
        <v>4.9710000000000001</v>
      </c>
      <c r="CK12" s="9">
        <v>0.47399999999999998</v>
      </c>
      <c r="CL12" s="9">
        <v>0</v>
      </c>
      <c r="CM12" s="9">
        <v>0.47399999999999998</v>
      </c>
      <c r="CN12" s="9">
        <v>1.123</v>
      </c>
      <c r="CO12" s="9">
        <v>0.71799999999999997</v>
      </c>
      <c r="CP12" s="9">
        <v>0.40500000000000003</v>
      </c>
      <c r="CQ12" s="9">
        <v>2.2330000000000001</v>
      </c>
      <c r="CR12" s="9">
        <v>0.63700000000000001</v>
      </c>
      <c r="CS12" s="9">
        <v>1.5960000000000001</v>
      </c>
      <c r="CT12" s="9">
        <v>2.6320000000000001</v>
      </c>
      <c r="CU12" s="9">
        <v>0.13500000000000001</v>
      </c>
      <c r="CV12" s="9">
        <v>2.4969999999999999</v>
      </c>
      <c r="CW12" s="9">
        <v>29.994</v>
      </c>
      <c r="CX12" s="9">
        <v>21.625</v>
      </c>
      <c r="CY12" s="9">
        <v>43.651000000000003</v>
      </c>
      <c r="CZ12" s="9">
        <v>7.1639999999999997</v>
      </c>
      <c r="DA12" s="9">
        <v>3.2610000000000001</v>
      </c>
      <c r="DB12" s="9">
        <v>3.903</v>
      </c>
      <c r="DC12" s="9">
        <v>0.73399999999999999</v>
      </c>
      <c r="DD12" s="9">
        <v>0.40200000000000002</v>
      </c>
      <c r="DE12" s="9">
        <v>0.33200000000000002</v>
      </c>
      <c r="DF12" s="9">
        <v>0.78600000000000003</v>
      </c>
      <c r="DG12" s="9">
        <v>0.78600000000000003</v>
      </c>
      <c r="DH12" s="9">
        <v>0</v>
      </c>
      <c r="DI12" s="9">
        <v>2.4460000000000002</v>
      </c>
      <c r="DJ12" s="9">
        <v>1.1539999999999999</v>
      </c>
      <c r="DK12" s="9">
        <v>1.292</v>
      </c>
      <c r="DL12" s="9">
        <v>3.198</v>
      </c>
      <c r="DM12" s="9">
        <v>0.92</v>
      </c>
      <c r="DN12" s="9">
        <v>2.278</v>
      </c>
      <c r="DO12" s="9">
        <v>34.618000000000002</v>
      </c>
      <c r="DP12" s="9">
        <v>26</v>
      </c>
      <c r="DQ12" s="9">
        <v>59.435000000000002</v>
      </c>
      <c r="DR12" s="9">
        <v>4.8869999999999996</v>
      </c>
      <c r="DS12" s="9">
        <v>1.0920000000000001</v>
      </c>
      <c r="DT12" s="9">
        <v>3.7959999999999998</v>
      </c>
      <c r="DU12" s="9">
        <v>0.246</v>
      </c>
      <c r="DV12" s="9">
        <v>0</v>
      </c>
      <c r="DW12" s="9">
        <v>0.246</v>
      </c>
      <c r="DX12" s="9">
        <v>0.91200000000000003</v>
      </c>
      <c r="DY12" s="9">
        <v>0.50700000000000001</v>
      </c>
      <c r="DZ12" s="9">
        <v>0.40500000000000003</v>
      </c>
      <c r="EA12" s="9">
        <v>1.4730000000000001</v>
      </c>
      <c r="EB12" s="9">
        <v>0.45</v>
      </c>
      <c r="EC12" s="9">
        <v>1.0229999999999999</v>
      </c>
      <c r="ED12" s="9">
        <v>2.2570000000000001</v>
      </c>
      <c r="EE12" s="9">
        <v>0.13500000000000001</v>
      </c>
      <c r="EF12" s="9">
        <v>2.1219999999999999</v>
      </c>
      <c r="EG12" s="9">
        <v>31.228000000000002</v>
      </c>
      <c r="EH12" s="9">
        <v>21.556000000000001</v>
      </c>
      <c r="EI12" s="9">
        <v>52</v>
      </c>
      <c r="EJ12" s="9">
        <v>1.5740000000000001</v>
      </c>
      <c r="EK12" s="9">
        <v>0.39800000000000002</v>
      </c>
      <c r="EL12" s="9">
        <v>1.1759999999999999</v>
      </c>
      <c r="EM12" s="9">
        <v>0.22800000000000001</v>
      </c>
      <c r="EN12" s="9">
        <v>0</v>
      </c>
      <c r="EO12" s="9">
        <v>0.22800000000000001</v>
      </c>
      <c r="EP12" s="9">
        <v>0.21099999999999999</v>
      </c>
      <c r="EQ12" s="9">
        <v>0.21099999999999999</v>
      </c>
      <c r="ER12" s="9">
        <v>0</v>
      </c>
      <c r="ES12" s="9">
        <v>0.76</v>
      </c>
      <c r="ET12" s="9">
        <v>0.188</v>
      </c>
      <c r="EU12" s="9">
        <v>0.57299999999999995</v>
      </c>
      <c r="EV12" s="9">
        <v>0.374</v>
      </c>
      <c r="EW12" s="9">
        <v>0</v>
      </c>
      <c r="EX12" s="9">
        <v>0.374</v>
      </c>
      <c r="EY12" s="9">
        <v>26.244</v>
      </c>
      <c r="EZ12" s="9">
        <v>16.472000000000001</v>
      </c>
      <c r="FA12" s="9">
        <v>27.268999999999998</v>
      </c>
      <c r="FB12" s="9">
        <v>3.6070000000000002</v>
      </c>
      <c r="FC12" s="9">
        <v>1.875</v>
      </c>
      <c r="FD12" s="9">
        <v>1.732</v>
      </c>
      <c r="FE12" s="9">
        <v>0.40200000000000002</v>
      </c>
      <c r="FF12" s="9">
        <v>0.40200000000000002</v>
      </c>
      <c r="FG12" s="9">
        <v>0</v>
      </c>
      <c r="FH12" s="9">
        <v>0.38100000000000001</v>
      </c>
      <c r="FI12" s="9">
        <v>0.38100000000000001</v>
      </c>
      <c r="FJ12" s="9">
        <v>0</v>
      </c>
      <c r="FK12" s="9">
        <v>1.7490000000000001</v>
      </c>
      <c r="FL12" s="9">
        <v>0.84</v>
      </c>
      <c r="FM12" s="9">
        <v>0.90900000000000003</v>
      </c>
      <c r="FN12" s="9">
        <v>1.0760000000000001</v>
      </c>
      <c r="FO12" s="9">
        <v>0.253</v>
      </c>
      <c r="FP12" s="9">
        <v>0.82299999999999995</v>
      </c>
      <c r="FQ12" s="9">
        <v>33.244999999999997</v>
      </c>
      <c r="FR12" s="9">
        <v>18.626000000000001</v>
      </c>
      <c r="FS12" s="9">
        <v>42.679000000000002</v>
      </c>
      <c r="FT12" s="9">
        <v>3.5569999999999999</v>
      </c>
      <c r="FU12" s="9">
        <v>1.3859999999999999</v>
      </c>
      <c r="FV12" s="9">
        <v>2.1709999999999998</v>
      </c>
      <c r="FW12" s="9">
        <v>0.33200000000000002</v>
      </c>
      <c r="FX12" s="9">
        <v>0</v>
      </c>
      <c r="FY12" s="9">
        <v>0.33200000000000002</v>
      </c>
      <c r="FZ12" s="9">
        <v>0.40500000000000003</v>
      </c>
      <c r="GA12" s="9">
        <v>0.40500000000000003</v>
      </c>
      <c r="GB12" s="9">
        <v>0</v>
      </c>
      <c r="GC12" s="9">
        <v>0.69799999999999995</v>
      </c>
      <c r="GD12" s="9">
        <v>0.314</v>
      </c>
      <c r="GE12" s="9">
        <v>0.38400000000000001</v>
      </c>
      <c r="GF12" s="9">
        <v>2.1219999999999999</v>
      </c>
      <c r="GG12" s="9">
        <v>0.66700000000000004</v>
      </c>
      <c r="GH12" s="9">
        <v>1.4550000000000001</v>
      </c>
      <c r="GI12" s="9">
        <v>58.188000000000002</v>
      </c>
      <c r="GJ12" s="9">
        <v>38.536999999999999</v>
      </c>
      <c r="GK12" s="9">
        <v>86.792000000000002</v>
      </c>
      <c r="GL12" s="9">
        <v>3.5939999999999999</v>
      </c>
      <c r="GM12" s="9">
        <v>1.7270000000000001</v>
      </c>
      <c r="GN12" s="9">
        <v>1.867</v>
      </c>
      <c r="GO12" s="9">
        <v>0.47</v>
      </c>
      <c r="GP12" s="9">
        <v>0.224</v>
      </c>
      <c r="GQ12" s="9">
        <v>0.246</v>
      </c>
      <c r="GR12" s="9">
        <v>0.69599999999999995</v>
      </c>
      <c r="GS12" s="9">
        <v>0.50700000000000001</v>
      </c>
      <c r="GT12" s="9">
        <v>0.19</v>
      </c>
      <c r="GU12" s="9">
        <v>1.6639999999999999</v>
      </c>
      <c r="GV12" s="9">
        <v>0.996</v>
      </c>
      <c r="GW12" s="9">
        <v>0.66700000000000004</v>
      </c>
      <c r="GX12" s="9">
        <v>0.76400000000000001</v>
      </c>
      <c r="GY12" s="9">
        <v>0</v>
      </c>
      <c r="GZ12" s="9">
        <v>0.76400000000000001</v>
      </c>
      <c r="HA12" s="9">
        <v>26</v>
      </c>
      <c r="HB12" s="9">
        <v>26</v>
      </c>
      <c r="HC12" s="9">
        <v>23.390999999999998</v>
      </c>
      <c r="HD12" s="9">
        <v>5.5519999999999996</v>
      </c>
      <c r="HE12" s="9">
        <v>1.5740000000000001</v>
      </c>
      <c r="HF12" s="9">
        <v>3.9780000000000002</v>
      </c>
      <c r="HG12" s="9">
        <v>0.22800000000000001</v>
      </c>
      <c r="HH12" s="9">
        <v>0</v>
      </c>
      <c r="HI12" s="9">
        <v>0.22800000000000001</v>
      </c>
      <c r="HJ12" s="9">
        <v>0.61899999999999999</v>
      </c>
      <c r="HK12" s="9">
        <v>0.61899999999999999</v>
      </c>
      <c r="HL12" s="9">
        <v>0</v>
      </c>
      <c r="HM12" s="9">
        <v>1.9159999999999999</v>
      </c>
      <c r="HN12" s="9">
        <v>0.64200000000000002</v>
      </c>
      <c r="HO12" s="9">
        <v>1.274</v>
      </c>
      <c r="HP12" s="9">
        <v>2.7879999999999998</v>
      </c>
      <c r="HQ12" s="9">
        <v>0.313</v>
      </c>
      <c r="HR12" s="9">
        <v>2.4750000000000001</v>
      </c>
      <c r="HS12" s="9">
        <v>50.725999999999999</v>
      </c>
      <c r="HT12" s="9">
        <v>26</v>
      </c>
      <c r="HU12" s="9">
        <v>52</v>
      </c>
      <c r="HV12" s="9">
        <v>4.0469999999999997</v>
      </c>
      <c r="HW12" s="9">
        <v>1.018</v>
      </c>
      <c r="HX12" s="9">
        <v>3.03</v>
      </c>
      <c r="HY12" s="9">
        <v>0.51</v>
      </c>
      <c r="HZ12" s="9">
        <v>0.17799999999999999</v>
      </c>
      <c r="IA12" s="9">
        <v>0.33200000000000002</v>
      </c>
      <c r="IB12" s="9">
        <v>0.42599999999999999</v>
      </c>
      <c r="IC12" s="9">
        <v>0.21099999999999999</v>
      </c>
      <c r="ID12" s="9">
        <v>0.215</v>
      </c>
      <c r="IE12" s="9">
        <v>1.099</v>
      </c>
      <c r="IF12" s="9">
        <v>0.153</v>
      </c>
      <c r="IG12" s="9">
        <v>0.94699999999999995</v>
      </c>
      <c r="IH12" s="9">
        <v>2.012</v>
      </c>
      <c r="II12" s="9">
        <v>0.47599999999999998</v>
      </c>
      <c r="IJ12" s="9">
        <v>1.536</v>
      </c>
      <c r="IK12" s="9">
        <v>50.889000000000003</v>
      </c>
      <c r="IL12" s="9">
        <v>30.992999999999999</v>
      </c>
      <c r="IM12" s="9">
        <v>48.664000000000001</v>
      </c>
      <c r="IN12" s="9">
        <v>0.432</v>
      </c>
      <c r="IO12" s="9">
        <v>0.432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11.589</v>
      </c>
      <c r="O13" s="9">
        <v>4.9829999999999997</v>
      </c>
      <c r="P13" s="9">
        <v>6.6070000000000002</v>
      </c>
      <c r="Q13" s="9">
        <v>1.41</v>
      </c>
      <c r="R13" s="9">
        <v>0.61599999999999999</v>
      </c>
      <c r="S13" s="9">
        <v>0.79500000000000004</v>
      </c>
      <c r="T13" s="9">
        <v>3.883</v>
      </c>
      <c r="U13" s="9">
        <v>1.7190000000000001</v>
      </c>
      <c r="V13" s="9">
        <v>2.1640000000000001</v>
      </c>
      <c r="W13" s="9">
        <v>2.9249999999999998</v>
      </c>
      <c r="X13" s="9">
        <v>0.59699999999999998</v>
      </c>
      <c r="Y13" s="9">
        <v>2.3279999999999998</v>
      </c>
      <c r="Z13" s="9">
        <v>3.371</v>
      </c>
      <c r="AA13" s="9">
        <v>2.0510000000000002</v>
      </c>
      <c r="AB13" s="9">
        <v>1.32</v>
      </c>
      <c r="AC13" s="9">
        <v>15.397</v>
      </c>
      <c r="AD13" s="9">
        <v>19.137</v>
      </c>
      <c r="AE13" s="9">
        <v>15.21</v>
      </c>
      <c r="AF13" s="9">
        <v>2.702</v>
      </c>
      <c r="AG13" s="9">
        <v>1.228</v>
      </c>
      <c r="AH13" s="9">
        <v>1.474</v>
      </c>
      <c r="AI13" s="9">
        <v>0.79500000000000004</v>
      </c>
      <c r="AJ13" s="9">
        <v>0</v>
      </c>
      <c r="AK13" s="9">
        <v>0.79500000000000004</v>
      </c>
      <c r="AL13" s="9">
        <v>0.501</v>
      </c>
      <c r="AM13" s="9">
        <v>0.29899999999999999</v>
      </c>
      <c r="AN13" s="9">
        <v>0.20200000000000001</v>
      </c>
      <c r="AO13" s="9">
        <v>0.47699999999999998</v>
      </c>
      <c r="AP13" s="9">
        <v>0</v>
      </c>
      <c r="AQ13" s="9">
        <v>0.47699999999999998</v>
      </c>
      <c r="AR13" s="9">
        <v>0.92900000000000005</v>
      </c>
      <c r="AS13" s="9">
        <v>0.92900000000000005</v>
      </c>
      <c r="AT13" s="9">
        <v>0</v>
      </c>
      <c r="AU13" s="9">
        <v>14.047000000000001</v>
      </c>
      <c r="AV13" s="9">
        <v>79.84</v>
      </c>
      <c r="AW13" s="9">
        <v>8.2650000000000006</v>
      </c>
      <c r="AX13" s="9">
        <v>8.8870000000000005</v>
      </c>
      <c r="AY13" s="9">
        <v>3.754</v>
      </c>
      <c r="AZ13" s="9">
        <v>5.133</v>
      </c>
      <c r="BA13" s="9">
        <v>0.61599999999999999</v>
      </c>
      <c r="BB13" s="9">
        <v>0.61599999999999999</v>
      </c>
      <c r="BC13" s="9">
        <v>0</v>
      </c>
      <c r="BD13" s="9">
        <v>3.3820000000000001</v>
      </c>
      <c r="BE13" s="9">
        <v>1.42</v>
      </c>
      <c r="BF13" s="9">
        <v>1.962</v>
      </c>
      <c r="BG13" s="9">
        <v>2.448</v>
      </c>
      <c r="BH13" s="9">
        <v>0.59699999999999998</v>
      </c>
      <c r="BI13" s="9">
        <v>1.851</v>
      </c>
      <c r="BJ13" s="9">
        <v>2.4420000000000002</v>
      </c>
      <c r="BK13" s="9">
        <v>1.1220000000000001</v>
      </c>
      <c r="BL13" s="9">
        <v>1.32</v>
      </c>
      <c r="BM13" s="9">
        <v>20.818999999999999</v>
      </c>
      <c r="BN13" s="9">
        <v>8</v>
      </c>
      <c r="BO13" s="9">
        <v>26</v>
      </c>
      <c r="BP13" s="9">
        <v>2.0219999999999998</v>
      </c>
      <c r="BQ13" s="9">
        <v>0.75700000000000001</v>
      </c>
      <c r="BR13" s="9">
        <v>1.2649999999999999</v>
      </c>
      <c r="BS13" s="9">
        <v>0.251</v>
      </c>
      <c r="BT13" s="9">
        <v>0</v>
      </c>
      <c r="BU13" s="9">
        <v>0.251</v>
      </c>
      <c r="BV13" s="9">
        <v>0</v>
      </c>
      <c r="BW13" s="9">
        <v>0</v>
      </c>
      <c r="BX13" s="9">
        <v>0</v>
      </c>
      <c r="BY13" s="9">
        <v>0.99399999999999999</v>
      </c>
      <c r="BZ13" s="9">
        <v>0.59</v>
      </c>
      <c r="CA13" s="9">
        <v>0.40400000000000003</v>
      </c>
      <c r="CB13" s="9">
        <v>0.77700000000000002</v>
      </c>
      <c r="CC13" s="9">
        <v>0.16600000000000001</v>
      </c>
      <c r="CD13" s="9">
        <v>0.61099999999999999</v>
      </c>
      <c r="CE13" s="9">
        <v>38.889000000000003</v>
      </c>
      <c r="CF13" s="9">
        <v>22.056000000000001</v>
      </c>
      <c r="CG13" s="9">
        <v>51.414000000000001</v>
      </c>
      <c r="CH13" s="9">
        <v>7.6950000000000003</v>
      </c>
      <c r="CI13" s="9">
        <v>2.5950000000000002</v>
      </c>
      <c r="CJ13" s="9">
        <v>5.0999999999999996</v>
      </c>
      <c r="CK13" s="9">
        <v>0.51300000000000001</v>
      </c>
      <c r="CL13" s="9">
        <v>0.26200000000000001</v>
      </c>
      <c r="CM13" s="9">
        <v>0.251</v>
      </c>
      <c r="CN13" s="9">
        <v>2.5640000000000001</v>
      </c>
      <c r="CO13" s="9">
        <v>0.81100000000000005</v>
      </c>
      <c r="CP13" s="9">
        <v>1.752</v>
      </c>
      <c r="CQ13" s="9">
        <v>2.5939999999999999</v>
      </c>
      <c r="CR13" s="9">
        <v>0.79400000000000004</v>
      </c>
      <c r="CS13" s="9">
        <v>1.8</v>
      </c>
      <c r="CT13" s="9">
        <v>2.0249999999999999</v>
      </c>
      <c r="CU13" s="9">
        <v>0.72899999999999998</v>
      </c>
      <c r="CV13" s="9">
        <v>1.296</v>
      </c>
      <c r="CW13" s="9">
        <v>20.599</v>
      </c>
      <c r="CX13" s="9">
        <v>23.434000000000001</v>
      </c>
      <c r="CY13" s="9">
        <v>16.899000000000001</v>
      </c>
      <c r="CZ13" s="9">
        <v>5.9160000000000004</v>
      </c>
      <c r="DA13" s="9">
        <v>3.1440000000000001</v>
      </c>
      <c r="DB13" s="9">
        <v>2.7719999999999998</v>
      </c>
      <c r="DC13" s="9">
        <v>1.149</v>
      </c>
      <c r="DD13" s="9">
        <v>0.35399999999999998</v>
      </c>
      <c r="DE13" s="9">
        <v>0.79500000000000004</v>
      </c>
      <c r="DF13" s="9">
        <v>1.319</v>
      </c>
      <c r="DG13" s="9">
        <v>0.90800000000000003</v>
      </c>
      <c r="DH13" s="9">
        <v>0.41099999999999998</v>
      </c>
      <c r="DI13" s="9">
        <v>1.325</v>
      </c>
      <c r="DJ13" s="9">
        <v>0.39400000000000002</v>
      </c>
      <c r="DK13" s="9">
        <v>0.93100000000000005</v>
      </c>
      <c r="DL13" s="9">
        <v>2.1240000000000001</v>
      </c>
      <c r="DM13" s="9">
        <v>1.4890000000000001</v>
      </c>
      <c r="DN13" s="9">
        <v>0.63500000000000001</v>
      </c>
      <c r="DO13" s="9">
        <v>32.491</v>
      </c>
      <c r="DP13" s="9">
        <v>22.646000000000001</v>
      </c>
      <c r="DQ13" s="9">
        <v>37.256999999999998</v>
      </c>
      <c r="DR13" s="9">
        <v>5.5250000000000004</v>
      </c>
      <c r="DS13" s="9">
        <v>2.5950000000000002</v>
      </c>
      <c r="DT13" s="9">
        <v>2.93</v>
      </c>
      <c r="DU13" s="9">
        <v>0.26200000000000001</v>
      </c>
      <c r="DV13" s="9">
        <v>0.26200000000000001</v>
      </c>
      <c r="DW13" s="9">
        <v>0</v>
      </c>
      <c r="DX13" s="9">
        <v>1.7669999999999999</v>
      </c>
      <c r="DY13" s="9">
        <v>0.81100000000000005</v>
      </c>
      <c r="DZ13" s="9">
        <v>0.95599999999999996</v>
      </c>
      <c r="EA13" s="9">
        <v>2.11</v>
      </c>
      <c r="EB13" s="9">
        <v>0.79400000000000004</v>
      </c>
      <c r="EC13" s="9">
        <v>1.3169999999999999</v>
      </c>
      <c r="ED13" s="9">
        <v>1.3859999999999999</v>
      </c>
      <c r="EE13" s="9">
        <v>0.72899999999999998</v>
      </c>
      <c r="EF13" s="9">
        <v>0.65700000000000003</v>
      </c>
      <c r="EG13" s="9">
        <v>20.811</v>
      </c>
      <c r="EH13" s="9">
        <v>23.434000000000001</v>
      </c>
      <c r="EI13" s="9">
        <v>16.585000000000001</v>
      </c>
      <c r="EJ13" s="9">
        <v>2.17</v>
      </c>
      <c r="EK13" s="9">
        <v>0</v>
      </c>
      <c r="EL13" s="9">
        <v>2.17</v>
      </c>
      <c r="EM13" s="9">
        <v>0.251</v>
      </c>
      <c r="EN13" s="9">
        <v>0</v>
      </c>
      <c r="EO13" s="9">
        <v>0.251</v>
      </c>
      <c r="EP13" s="9">
        <v>0.79700000000000004</v>
      </c>
      <c r="EQ13" s="9">
        <v>0</v>
      </c>
      <c r="ER13" s="9">
        <v>0.79700000000000004</v>
      </c>
      <c r="ES13" s="9">
        <v>0.48299999999999998</v>
      </c>
      <c r="ET13" s="9">
        <v>0</v>
      </c>
      <c r="EU13" s="9">
        <v>0.48299999999999998</v>
      </c>
      <c r="EV13" s="9">
        <v>0.63900000000000001</v>
      </c>
      <c r="EW13" s="9">
        <v>0</v>
      </c>
      <c r="EX13" s="9">
        <v>0.63900000000000001</v>
      </c>
      <c r="EY13" s="9">
        <v>17.535</v>
      </c>
      <c r="EZ13" s="9">
        <v>0</v>
      </c>
      <c r="FA13" s="9">
        <v>17.535</v>
      </c>
      <c r="FB13" s="9">
        <v>3.5259999999999998</v>
      </c>
      <c r="FC13" s="9">
        <v>1.6839999999999999</v>
      </c>
      <c r="FD13" s="9">
        <v>1.8420000000000001</v>
      </c>
      <c r="FE13" s="9">
        <v>0.91700000000000004</v>
      </c>
      <c r="FF13" s="9">
        <v>0.35399999999999998</v>
      </c>
      <c r="FG13" s="9">
        <v>0.56299999999999994</v>
      </c>
      <c r="FH13" s="9">
        <v>0.79300000000000004</v>
      </c>
      <c r="FI13" s="9">
        <v>0.60899999999999999</v>
      </c>
      <c r="FJ13" s="9">
        <v>0.184</v>
      </c>
      <c r="FK13" s="9">
        <v>0.82799999999999996</v>
      </c>
      <c r="FL13" s="9">
        <v>0.13400000000000001</v>
      </c>
      <c r="FM13" s="9">
        <v>0.69399999999999995</v>
      </c>
      <c r="FN13" s="9">
        <v>0.98799999999999999</v>
      </c>
      <c r="FO13" s="9">
        <v>0.58699999999999997</v>
      </c>
      <c r="FP13" s="9">
        <v>0.40100000000000002</v>
      </c>
      <c r="FQ13" s="9">
        <v>12.682</v>
      </c>
      <c r="FR13" s="9">
        <v>8.6720000000000006</v>
      </c>
      <c r="FS13" s="9">
        <v>47.793999999999997</v>
      </c>
      <c r="FT13" s="9">
        <v>2.39</v>
      </c>
      <c r="FU13" s="9">
        <v>1.46</v>
      </c>
      <c r="FV13" s="9">
        <v>0.93</v>
      </c>
      <c r="FW13" s="9">
        <v>0.23200000000000001</v>
      </c>
      <c r="FX13" s="9">
        <v>0</v>
      </c>
      <c r="FY13" s="9">
        <v>0.23200000000000001</v>
      </c>
      <c r="FZ13" s="9">
        <v>0.52600000000000002</v>
      </c>
      <c r="GA13" s="9">
        <v>0.29899999999999999</v>
      </c>
      <c r="GB13" s="9">
        <v>0.22700000000000001</v>
      </c>
      <c r="GC13" s="9">
        <v>0.497</v>
      </c>
      <c r="GD13" s="9">
        <v>0.25900000000000001</v>
      </c>
      <c r="GE13" s="9">
        <v>0.23799999999999999</v>
      </c>
      <c r="GF13" s="9">
        <v>1.135</v>
      </c>
      <c r="GG13" s="9">
        <v>0.90100000000000002</v>
      </c>
      <c r="GH13" s="9">
        <v>0.23400000000000001</v>
      </c>
      <c r="GI13" s="9">
        <v>48.92</v>
      </c>
      <c r="GJ13" s="9">
        <v>104</v>
      </c>
      <c r="GK13" s="9">
        <v>19.477</v>
      </c>
      <c r="GL13" s="9">
        <v>6.3890000000000002</v>
      </c>
      <c r="GM13" s="9">
        <v>2.1259999999999999</v>
      </c>
      <c r="GN13" s="9">
        <v>4.2619999999999996</v>
      </c>
      <c r="GO13" s="9">
        <v>1.661</v>
      </c>
      <c r="GP13" s="9">
        <v>0.61599999999999999</v>
      </c>
      <c r="GQ13" s="9">
        <v>1.046</v>
      </c>
      <c r="GR13" s="9">
        <v>1.38</v>
      </c>
      <c r="GS13" s="9">
        <v>0.193</v>
      </c>
      <c r="GT13" s="9">
        <v>1.1870000000000001</v>
      </c>
      <c r="GU13" s="9">
        <v>2.0110000000000001</v>
      </c>
      <c r="GV13" s="9">
        <v>0.83699999999999997</v>
      </c>
      <c r="GW13" s="9">
        <v>1.1739999999999999</v>
      </c>
      <c r="GX13" s="9">
        <v>1.3360000000000001</v>
      </c>
      <c r="GY13" s="9">
        <v>0.48099999999999998</v>
      </c>
      <c r="GZ13" s="9">
        <v>0.85499999999999998</v>
      </c>
      <c r="HA13" s="9">
        <v>15.19</v>
      </c>
      <c r="HB13" s="9">
        <v>19.542000000000002</v>
      </c>
      <c r="HC13" s="9">
        <v>11.978</v>
      </c>
      <c r="HD13" s="9">
        <v>5.157</v>
      </c>
      <c r="HE13" s="9">
        <v>2.5920000000000001</v>
      </c>
      <c r="HF13" s="9">
        <v>2.5649999999999999</v>
      </c>
      <c r="HG13" s="9">
        <v>0</v>
      </c>
      <c r="HH13" s="9">
        <v>0</v>
      </c>
      <c r="HI13" s="9">
        <v>0</v>
      </c>
      <c r="HJ13" s="9">
        <v>1.792</v>
      </c>
      <c r="HK13" s="9">
        <v>1.2270000000000001</v>
      </c>
      <c r="HL13" s="9">
        <v>0.56499999999999995</v>
      </c>
      <c r="HM13" s="9">
        <v>1.3320000000000001</v>
      </c>
      <c r="HN13" s="9">
        <v>0.216</v>
      </c>
      <c r="HO13" s="9">
        <v>1.1160000000000001</v>
      </c>
      <c r="HP13" s="9">
        <v>2.0339999999999998</v>
      </c>
      <c r="HQ13" s="9">
        <v>1.1499999999999999</v>
      </c>
      <c r="HR13" s="9">
        <v>0.88400000000000001</v>
      </c>
      <c r="HS13" s="9">
        <v>32.384</v>
      </c>
      <c r="HT13" s="9">
        <v>22.443000000000001</v>
      </c>
      <c r="HU13" s="9">
        <v>33.743000000000002</v>
      </c>
      <c r="HV13" s="9">
        <v>1.839</v>
      </c>
      <c r="HW13" s="9">
        <v>1.0209999999999999</v>
      </c>
      <c r="HX13" s="9">
        <v>0.81799999999999995</v>
      </c>
      <c r="HY13" s="9">
        <v>0</v>
      </c>
      <c r="HZ13" s="9">
        <v>0</v>
      </c>
      <c r="IA13" s="9">
        <v>0</v>
      </c>
      <c r="IB13" s="9">
        <v>0.48299999999999998</v>
      </c>
      <c r="IC13" s="9">
        <v>0.29899999999999999</v>
      </c>
      <c r="ID13" s="9">
        <v>0.184</v>
      </c>
      <c r="IE13" s="9">
        <v>0.57599999999999996</v>
      </c>
      <c r="IF13" s="9">
        <v>0.13400000000000001</v>
      </c>
      <c r="IG13" s="9">
        <v>0.442</v>
      </c>
      <c r="IH13" s="9">
        <v>0.77900000000000003</v>
      </c>
      <c r="II13" s="9">
        <v>0.58699999999999997</v>
      </c>
      <c r="IJ13" s="9">
        <v>0.192</v>
      </c>
      <c r="IK13" s="9">
        <v>51</v>
      </c>
      <c r="IL13" s="9">
        <v>38.046999999999997</v>
      </c>
      <c r="IM13" s="9">
        <v>51</v>
      </c>
      <c r="IN13" s="9">
        <v>0.22700000000000001</v>
      </c>
      <c r="IO13" s="9">
        <v>0</v>
      </c>
      <c r="IP13" s="9">
        <v>0.22700000000000001</v>
      </c>
      <c r="IQ13" s="9">
        <v>0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/>
      <c r="F14" s="9">
        <v>0</v>
      </c>
      <c r="G14" s="9"/>
      <c r="H14" s="9">
        <v>0</v>
      </c>
      <c r="I14" s="9">
        <v>0</v>
      </c>
      <c r="J14" s="9">
        <v>0</v>
      </c>
      <c r="K14" s="9"/>
      <c r="L14" s="9">
        <v>0</v>
      </c>
      <c r="M14" s="9"/>
      <c r="N14" s="9">
        <v>9.9969999999999999</v>
      </c>
      <c r="O14" s="9">
        <v>4.0469999999999997</v>
      </c>
      <c r="P14" s="9">
        <v>5.95</v>
      </c>
      <c r="Q14" s="9">
        <v>1.4570000000000001</v>
      </c>
      <c r="R14" s="9">
        <v>0.45400000000000001</v>
      </c>
      <c r="S14" s="9">
        <v>1.002</v>
      </c>
      <c r="T14" s="9">
        <v>2.0390000000000001</v>
      </c>
      <c r="U14" s="9">
        <v>0.69099999999999995</v>
      </c>
      <c r="V14" s="9">
        <v>1.3480000000000001</v>
      </c>
      <c r="W14" s="9">
        <v>2.5209999999999999</v>
      </c>
      <c r="X14" s="9">
        <v>0.82399999999999995</v>
      </c>
      <c r="Y14" s="9">
        <v>1.696</v>
      </c>
      <c r="Z14" s="9">
        <v>3.98</v>
      </c>
      <c r="AA14" s="9">
        <v>2.077</v>
      </c>
      <c r="AB14" s="9">
        <v>1.903</v>
      </c>
      <c r="AC14" s="9">
        <v>28.745000000000001</v>
      </c>
      <c r="AD14" s="9">
        <v>51.216999999999999</v>
      </c>
      <c r="AE14" s="9">
        <v>17</v>
      </c>
      <c r="AF14" s="9">
        <v>2.6549999999999998</v>
      </c>
      <c r="AG14" s="9">
        <v>0.96</v>
      </c>
      <c r="AH14" s="9">
        <v>1.6950000000000001</v>
      </c>
      <c r="AI14" s="9">
        <v>0.33</v>
      </c>
      <c r="AJ14" s="9">
        <v>0</v>
      </c>
      <c r="AK14" s="9">
        <v>0.33</v>
      </c>
      <c r="AL14" s="9">
        <v>0.58899999999999997</v>
      </c>
      <c r="AM14" s="9">
        <v>0.19</v>
      </c>
      <c r="AN14" s="9">
        <v>0.39900000000000002</v>
      </c>
      <c r="AO14" s="9">
        <v>0.48599999999999999</v>
      </c>
      <c r="AP14" s="9">
        <v>0</v>
      </c>
      <c r="AQ14" s="9">
        <v>0.48599999999999999</v>
      </c>
      <c r="AR14" s="9">
        <v>1.25</v>
      </c>
      <c r="AS14" s="9">
        <v>0.77</v>
      </c>
      <c r="AT14" s="9">
        <v>0.48099999999999998</v>
      </c>
      <c r="AU14" s="9">
        <v>28.085000000000001</v>
      </c>
      <c r="AV14" s="9">
        <v>55.47</v>
      </c>
      <c r="AW14" s="9">
        <v>24.617999999999999</v>
      </c>
      <c r="AX14" s="9">
        <v>7.3419999999999996</v>
      </c>
      <c r="AY14" s="9">
        <v>3.0880000000000001</v>
      </c>
      <c r="AZ14" s="9">
        <v>4.2549999999999999</v>
      </c>
      <c r="BA14" s="9">
        <v>1.127</v>
      </c>
      <c r="BB14" s="9">
        <v>0.45400000000000001</v>
      </c>
      <c r="BC14" s="9">
        <v>0.67300000000000004</v>
      </c>
      <c r="BD14" s="9">
        <v>1.45</v>
      </c>
      <c r="BE14" s="9">
        <v>0.501</v>
      </c>
      <c r="BF14" s="9">
        <v>0.94899999999999995</v>
      </c>
      <c r="BG14" s="9">
        <v>2.0350000000000001</v>
      </c>
      <c r="BH14" s="9">
        <v>0.82399999999999995</v>
      </c>
      <c r="BI14" s="9">
        <v>1.2110000000000001</v>
      </c>
      <c r="BJ14" s="9">
        <v>2.73</v>
      </c>
      <c r="BK14" s="9">
        <v>1.3080000000000001</v>
      </c>
      <c r="BL14" s="9">
        <v>1.4219999999999999</v>
      </c>
      <c r="BM14" s="9">
        <v>31.765999999999998</v>
      </c>
      <c r="BN14" s="9">
        <v>47</v>
      </c>
      <c r="BO14" s="9">
        <v>17</v>
      </c>
      <c r="BP14" s="9">
        <v>1.9159999999999999</v>
      </c>
      <c r="BQ14" s="9">
        <v>0.45700000000000002</v>
      </c>
      <c r="BR14" s="9">
        <v>1.4590000000000001</v>
      </c>
      <c r="BS14" s="9">
        <v>0.34799999999999998</v>
      </c>
      <c r="BT14" s="9">
        <v>0.16</v>
      </c>
      <c r="BU14" s="9">
        <v>0.188</v>
      </c>
      <c r="BV14" s="9">
        <v>0.48</v>
      </c>
      <c r="BW14" s="9">
        <v>0.189</v>
      </c>
      <c r="BX14" s="9">
        <v>0.29099999999999998</v>
      </c>
      <c r="BY14" s="9">
        <v>0.16600000000000001</v>
      </c>
      <c r="BZ14" s="9">
        <v>0</v>
      </c>
      <c r="CA14" s="9">
        <v>0.16600000000000001</v>
      </c>
      <c r="CB14" s="9">
        <v>0.92200000000000004</v>
      </c>
      <c r="CC14" s="9">
        <v>0.108</v>
      </c>
      <c r="CD14" s="9">
        <v>0.81399999999999995</v>
      </c>
      <c r="CE14" s="9">
        <v>32.820999999999998</v>
      </c>
      <c r="CF14" s="9">
        <v>3.5489999999999999</v>
      </c>
      <c r="CG14" s="9">
        <v>50.246000000000002</v>
      </c>
      <c r="CH14" s="9">
        <v>6.4109999999999996</v>
      </c>
      <c r="CI14" s="9">
        <v>2.044</v>
      </c>
      <c r="CJ14" s="9">
        <v>4.3659999999999997</v>
      </c>
      <c r="CK14" s="9">
        <v>1.006</v>
      </c>
      <c r="CL14" s="9">
        <v>0.34100000000000003</v>
      </c>
      <c r="CM14" s="9">
        <v>0.66500000000000004</v>
      </c>
      <c r="CN14" s="9">
        <v>1.2909999999999999</v>
      </c>
      <c r="CO14" s="9">
        <v>0.316</v>
      </c>
      <c r="CP14" s="9">
        <v>0.97399999999999998</v>
      </c>
      <c r="CQ14" s="9">
        <v>1.3240000000000001</v>
      </c>
      <c r="CR14" s="9">
        <v>0.64100000000000001</v>
      </c>
      <c r="CS14" s="9">
        <v>0.68200000000000005</v>
      </c>
      <c r="CT14" s="9">
        <v>2.79</v>
      </c>
      <c r="CU14" s="9">
        <v>0.745</v>
      </c>
      <c r="CV14" s="9">
        <v>2.044</v>
      </c>
      <c r="CW14" s="9">
        <v>40.308999999999997</v>
      </c>
      <c r="CX14" s="9">
        <v>38.701000000000001</v>
      </c>
      <c r="CY14" s="9">
        <v>39.841999999999999</v>
      </c>
      <c r="CZ14" s="9">
        <v>5.5019999999999998</v>
      </c>
      <c r="DA14" s="9">
        <v>2.46</v>
      </c>
      <c r="DB14" s="9">
        <v>3.0419999999999998</v>
      </c>
      <c r="DC14" s="9">
        <v>0.79900000000000004</v>
      </c>
      <c r="DD14" s="9">
        <v>0.27400000000000002</v>
      </c>
      <c r="DE14" s="9">
        <v>0.52500000000000002</v>
      </c>
      <c r="DF14" s="9">
        <v>1.228</v>
      </c>
      <c r="DG14" s="9">
        <v>0.56399999999999995</v>
      </c>
      <c r="DH14" s="9">
        <v>0.66400000000000003</v>
      </c>
      <c r="DI14" s="9">
        <v>1.363</v>
      </c>
      <c r="DJ14" s="9">
        <v>0.183</v>
      </c>
      <c r="DK14" s="9">
        <v>1.18</v>
      </c>
      <c r="DL14" s="9">
        <v>2.113</v>
      </c>
      <c r="DM14" s="9">
        <v>1.44</v>
      </c>
      <c r="DN14" s="9">
        <v>0.67300000000000004</v>
      </c>
      <c r="DO14" s="9">
        <v>26</v>
      </c>
      <c r="DP14" s="9">
        <v>52</v>
      </c>
      <c r="DQ14" s="9">
        <v>17</v>
      </c>
      <c r="DR14" s="9">
        <v>4.9320000000000004</v>
      </c>
      <c r="DS14" s="9">
        <v>1.9</v>
      </c>
      <c r="DT14" s="9">
        <v>3.032</v>
      </c>
      <c r="DU14" s="9">
        <v>0.82099999999999995</v>
      </c>
      <c r="DV14" s="9">
        <v>0.34100000000000003</v>
      </c>
      <c r="DW14" s="9">
        <v>0.48</v>
      </c>
      <c r="DX14" s="9">
        <v>0.98799999999999999</v>
      </c>
      <c r="DY14" s="9">
        <v>0.316</v>
      </c>
      <c r="DZ14" s="9">
        <v>0.67200000000000004</v>
      </c>
      <c r="EA14" s="9">
        <v>1.0349999999999999</v>
      </c>
      <c r="EB14" s="9">
        <v>0.497</v>
      </c>
      <c r="EC14" s="9">
        <v>0.53800000000000003</v>
      </c>
      <c r="ED14" s="9">
        <v>2.0870000000000002</v>
      </c>
      <c r="EE14" s="9">
        <v>0.745</v>
      </c>
      <c r="EF14" s="9">
        <v>1.3420000000000001</v>
      </c>
      <c r="EG14" s="9">
        <v>34.171999999999997</v>
      </c>
      <c r="EH14" s="9">
        <v>34.578000000000003</v>
      </c>
      <c r="EI14" s="9">
        <v>35.302</v>
      </c>
      <c r="EJ14" s="9">
        <v>1.4790000000000001</v>
      </c>
      <c r="EK14" s="9">
        <v>0.14399999999999999</v>
      </c>
      <c r="EL14" s="9">
        <v>1.335</v>
      </c>
      <c r="EM14" s="9">
        <v>0.185</v>
      </c>
      <c r="EN14" s="9">
        <v>0</v>
      </c>
      <c r="EO14" s="9">
        <v>0.185</v>
      </c>
      <c r="EP14" s="9">
        <v>0.30299999999999999</v>
      </c>
      <c r="EQ14" s="9">
        <v>0</v>
      </c>
      <c r="ER14" s="9">
        <v>0.30299999999999999</v>
      </c>
      <c r="ES14" s="9">
        <v>0.28899999999999998</v>
      </c>
      <c r="ET14" s="9">
        <v>0.14399999999999999</v>
      </c>
      <c r="EU14" s="9">
        <v>0.14499999999999999</v>
      </c>
      <c r="EV14" s="9">
        <v>0.70199999999999996</v>
      </c>
      <c r="EW14" s="9">
        <v>0</v>
      </c>
      <c r="EX14" s="9">
        <v>0.70199999999999996</v>
      </c>
      <c r="EY14" s="9">
        <v>48.19</v>
      </c>
      <c r="EZ14" s="9">
        <v>0</v>
      </c>
      <c r="FA14" s="9">
        <v>44.328000000000003</v>
      </c>
      <c r="FB14" s="9">
        <v>2.9750000000000001</v>
      </c>
      <c r="FC14" s="9">
        <v>1.3129999999999999</v>
      </c>
      <c r="FD14" s="9">
        <v>1.6619999999999999</v>
      </c>
      <c r="FE14" s="9">
        <v>0.36199999999999999</v>
      </c>
      <c r="FF14" s="9">
        <v>0</v>
      </c>
      <c r="FG14" s="9">
        <v>0.36199999999999999</v>
      </c>
      <c r="FH14" s="9">
        <v>9.8000000000000004E-2</v>
      </c>
      <c r="FI14" s="9">
        <v>0</v>
      </c>
      <c r="FJ14" s="9">
        <v>9.8000000000000004E-2</v>
      </c>
      <c r="FK14" s="9">
        <v>0.71199999999999997</v>
      </c>
      <c r="FL14" s="9">
        <v>0.183</v>
      </c>
      <c r="FM14" s="9">
        <v>0.52900000000000003</v>
      </c>
      <c r="FN14" s="9">
        <v>1.8029999999999999</v>
      </c>
      <c r="FO14" s="9">
        <v>1.129</v>
      </c>
      <c r="FP14" s="9">
        <v>0.67300000000000004</v>
      </c>
      <c r="FQ14" s="9">
        <v>52</v>
      </c>
      <c r="FR14" s="9">
        <v>57.973999999999997</v>
      </c>
      <c r="FS14" s="9">
        <v>22.709</v>
      </c>
      <c r="FT14" s="9">
        <v>2.5270000000000001</v>
      </c>
      <c r="FU14" s="9">
        <v>1.1479999999999999</v>
      </c>
      <c r="FV14" s="9">
        <v>1.38</v>
      </c>
      <c r="FW14" s="9">
        <v>0.437</v>
      </c>
      <c r="FX14" s="9">
        <v>0.27400000000000002</v>
      </c>
      <c r="FY14" s="9">
        <v>0.16300000000000001</v>
      </c>
      <c r="FZ14" s="9">
        <v>1.129</v>
      </c>
      <c r="GA14" s="9">
        <v>0.56399999999999995</v>
      </c>
      <c r="GB14" s="9">
        <v>0.56599999999999995</v>
      </c>
      <c r="GC14" s="9">
        <v>0.65</v>
      </c>
      <c r="GD14" s="9">
        <v>0</v>
      </c>
      <c r="GE14" s="9">
        <v>0.65</v>
      </c>
      <c r="GF14" s="9">
        <v>0.31</v>
      </c>
      <c r="GG14" s="9">
        <v>0.31</v>
      </c>
      <c r="GH14" s="9">
        <v>0</v>
      </c>
      <c r="GI14" s="9">
        <v>7.7750000000000004</v>
      </c>
      <c r="GJ14" s="9">
        <v>4.609</v>
      </c>
      <c r="GK14" s="9">
        <v>10.536</v>
      </c>
      <c r="GL14" s="9">
        <v>4.87</v>
      </c>
      <c r="GM14" s="9">
        <v>1.4119999999999999</v>
      </c>
      <c r="GN14" s="9">
        <v>3.4580000000000002</v>
      </c>
      <c r="GO14" s="9">
        <v>1.19</v>
      </c>
      <c r="GP14" s="9">
        <v>0</v>
      </c>
      <c r="GQ14" s="9">
        <v>1.19</v>
      </c>
      <c r="GR14" s="9">
        <v>0.67600000000000005</v>
      </c>
      <c r="GS14" s="9">
        <v>0.316</v>
      </c>
      <c r="GT14" s="9">
        <v>0.35899999999999999</v>
      </c>
      <c r="GU14" s="9">
        <v>0.98199999999999998</v>
      </c>
      <c r="GV14" s="9">
        <v>0.45800000000000002</v>
      </c>
      <c r="GW14" s="9">
        <v>0.52400000000000002</v>
      </c>
      <c r="GX14" s="9">
        <v>2.0219999999999998</v>
      </c>
      <c r="GY14" s="9">
        <v>0.63700000000000001</v>
      </c>
      <c r="GZ14" s="9">
        <v>1.3839999999999999</v>
      </c>
      <c r="HA14" s="9">
        <v>40.44</v>
      </c>
      <c r="HB14" s="9">
        <v>47.087000000000003</v>
      </c>
      <c r="HC14" s="9">
        <v>18.251999999999999</v>
      </c>
      <c r="HD14" s="9">
        <v>3.4620000000000002</v>
      </c>
      <c r="HE14" s="9">
        <v>0.68500000000000005</v>
      </c>
      <c r="HF14" s="9">
        <v>2.7770000000000001</v>
      </c>
      <c r="HG14" s="9">
        <v>0.34100000000000003</v>
      </c>
      <c r="HH14" s="9">
        <v>0.34100000000000003</v>
      </c>
      <c r="HI14" s="9">
        <v>0</v>
      </c>
      <c r="HJ14" s="9">
        <v>0.93300000000000005</v>
      </c>
      <c r="HK14" s="9">
        <v>0</v>
      </c>
      <c r="HL14" s="9">
        <v>0.93300000000000005</v>
      </c>
      <c r="HM14" s="9">
        <v>0.99399999999999999</v>
      </c>
      <c r="HN14" s="9">
        <v>0.183</v>
      </c>
      <c r="HO14" s="9">
        <v>0.81100000000000005</v>
      </c>
      <c r="HP14" s="9">
        <v>1.194</v>
      </c>
      <c r="HQ14" s="9">
        <v>0.161</v>
      </c>
      <c r="HR14" s="9">
        <v>1.0329999999999999</v>
      </c>
      <c r="HS14" s="9">
        <v>17.948</v>
      </c>
      <c r="HT14" s="9">
        <v>6.9459999999999997</v>
      </c>
      <c r="HU14" s="9">
        <v>26</v>
      </c>
      <c r="HV14" s="9">
        <v>3.1179999999999999</v>
      </c>
      <c r="HW14" s="9">
        <v>2.2469999999999999</v>
      </c>
      <c r="HX14" s="9">
        <v>0.871</v>
      </c>
      <c r="HY14" s="9">
        <v>0.113</v>
      </c>
      <c r="HZ14" s="9">
        <v>0.113</v>
      </c>
      <c r="IA14" s="9">
        <v>0</v>
      </c>
      <c r="IB14" s="9">
        <v>0.91</v>
      </c>
      <c r="IC14" s="9">
        <v>0.56399999999999995</v>
      </c>
      <c r="ID14" s="9">
        <v>0.34599999999999997</v>
      </c>
      <c r="IE14" s="9">
        <v>0.54500000000000004</v>
      </c>
      <c r="IF14" s="9">
        <v>0.183</v>
      </c>
      <c r="IG14" s="9">
        <v>0.36099999999999999</v>
      </c>
      <c r="IH14" s="9">
        <v>1.55</v>
      </c>
      <c r="II14" s="9">
        <v>1.387</v>
      </c>
      <c r="IJ14" s="9">
        <v>0.16300000000000001</v>
      </c>
      <c r="IK14" s="9">
        <v>49.405000000000001</v>
      </c>
      <c r="IL14" s="9">
        <v>53.417999999999999</v>
      </c>
      <c r="IM14" s="9">
        <v>16.946999999999999</v>
      </c>
      <c r="IN14" s="9">
        <v>0.46300000000000002</v>
      </c>
      <c r="IO14" s="9">
        <v>0.16</v>
      </c>
      <c r="IP14" s="9">
        <v>0.30199999999999999</v>
      </c>
      <c r="IQ14" s="9">
        <v>0.16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10.321999999999999</v>
      </c>
      <c r="O15" s="9">
        <v>3.89</v>
      </c>
      <c r="P15" s="9">
        <v>6.4320000000000004</v>
      </c>
      <c r="Q15" s="9">
        <v>1.1779999999999999</v>
      </c>
      <c r="R15" s="9">
        <v>0</v>
      </c>
      <c r="S15" s="9">
        <v>1.1779999999999999</v>
      </c>
      <c r="T15" s="9">
        <v>1.9590000000000001</v>
      </c>
      <c r="U15" s="9">
        <v>0.38800000000000001</v>
      </c>
      <c r="V15" s="9">
        <v>1.571</v>
      </c>
      <c r="W15" s="9">
        <v>2.4870000000000001</v>
      </c>
      <c r="X15" s="9">
        <v>1.325</v>
      </c>
      <c r="Y15" s="9">
        <v>1.1619999999999999</v>
      </c>
      <c r="Z15" s="9">
        <v>4.6980000000000004</v>
      </c>
      <c r="AA15" s="9">
        <v>2.177</v>
      </c>
      <c r="AB15" s="9">
        <v>2.5209999999999999</v>
      </c>
      <c r="AC15" s="9">
        <v>27.658999999999999</v>
      </c>
      <c r="AD15" s="9">
        <v>52</v>
      </c>
      <c r="AE15" s="9">
        <v>25.855</v>
      </c>
      <c r="AF15" s="9">
        <v>3.2149999999999999</v>
      </c>
      <c r="AG15" s="9">
        <v>0.627</v>
      </c>
      <c r="AH15" s="9">
        <v>2.5880000000000001</v>
      </c>
      <c r="AI15" s="9">
        <v>0.51900000000000002</v>
      </c>
      <c r="AJ15" s="9">
        <v>0</v>
      </c>
      <c r="AK15" s="9">
        <v>0.51900000000000002</v>
      </c>
      <c r="AL15" s="9">
        <v>0.73699999999999999</v>
      </c>
      <c r="AM15" s="9">
        <v>0</v>
      </c>
      <c r="AN15" s="9">
        <v>0.73699999999999999</v>
      </c>
      <c r="AO15" s="9">
        <v>0.41099999999999998</v>
      </c>
      <c r="AP15" s="9">
        <v>0.21199999999999999</v>
      </c>
      <c r="AQ15" s="9">
        <v>0.19900000000000001</v>
      </c>
      <c r="AR15" s="9">
        <v>1.548</v>
      </c>
      <c r="AS15" s="9">
        <v>0.41499999999999998</v>
      </c>
      <c r="AT15" s="9">
        <v>1.133</v>
      </c>
      <c r="AU15" s="9">
        <v>62.965000000000003</v>
      </c>
      <c r="AV15" s="9">
        <v>125.768</v>
      </c>
      <c r="AW15" s="9">
        <v>36.115000000000002</v>
      </c>
      <c r="AX15" s="9">
        <v>7.1070000000000002</v>
      </c>
      <c r="AY15" s="9">
        <v>3.2629999999999999</v>
      </c>
      <c r="AZ15" s="9">
        <v>3.8439999999999999</v>
      </c>
      <c r="BA15" s="9">
        <v>0.65900000000000003</v>
      </c>
      <c r="BB15" s="9">
        <v>0</v>
      </c>
      <c r="BC15" s="9">
        <v>0.65900000000000003</v>
      </c>
      <c r="BD15" s="9">
        <v>1.222</v>
      </c>
      <c r="BE15" s="9">
        <v>0.38800000000000001</v>
      </c>
      <c r="BF15" s="9">
        <v>0.83399999999999996</v>
      </c>
      <c r="BG15" s="9">
        <v>2.077</v>
      </c>
      <c r="BH15" s="9">
        <v>1.1140000000000001</v>
      </c>
      <c r="BI15" s="9">
        <v>0.96299999999999997</v>
      </c>
      <c r="BJ15" s="9">
        <v>3.15</v>
      </c>
      <c r="BK15" s="9">
        <v>1.7609999999999999</v>
      </c>
      <c r="BL15" s="9">
        <v>1.3879999999999999</v>
      </c>
      <c r="BM15" s="9">
        <v>26</v>
      </c>
      <c r="BN15" s="9">
        <v>52</v>
      </c>
      <c r="BO15" s="9">
        <v>25.045000000000002</v>
      </c>
      <c r="BP15" s="9">
        <v>2.92</v>
      </c>
      <c r="BQ15" s="9">
        <v>1.3859999999999999</v>
      </c>
      <c r="BR15" s="9">
        <v>1.534</v>
      </c>
      <c r="BS15" s="9">
        <v>0</v>
      </c>
      <c r="BT15" s="9">
        <v>0</v>
      </c>
      <c r="BU15" s="9">
        <v>0</v>
      </c>
      <c r="BV15" s="9">
        <v>0.62</v>
      </c>
      <c r="BW15" s="9">
        <v>0.433</v>
      </c>
      <c r="BX15" s="9">
        <v>0.187</v>
      </c>
      <c r="BY15" s="9">
        <v>1.0629999999999999</v>
      </c>
      <c r="BZ15" s="9">
        <v>0.53700000000000003</v>
      </c>
      <c r="CA15" s="9">
        <v>0.52500000000000002</v>
      </c>
      <c r="CB15" s="9">
        <v>1.2370000000000001</v>
      </c>
      <c r="CC15" s="9">
        <v>0.41599999999999998</v>
      </c>
      <c r="CD15" s="9">
        <v>0.82099999999999995</v>
      </c>
      <c r="CE15" s="9">
        <v>39.064</v>
      </c>
      <c r="CF15" s="9">
        <v>16.634</v>
      </c>
      <c r="CG15" s="9">
        <v>134.40199999999999</v>
      </c>
      <c r="CH15" s="9">
        <v>7.2450000000000001</v>
      </c>
      <c r="CI15" s="9">
        <v>3.302</v>
      </c>
      <c r="CJ15" s="9">
        <v>3.9420000000000002</v>
      </c>
      <c r="CK15" s="9">
        <v>0.48499999999999999</v>
      </c>
      <c r="CL15" s="9">
        <v>0</v>
      </c>
      <c r="CM15" s="9">
        <v>0.48499999999999999</v>
      </c>
      <c r="CN15" s="9">
        <v>1.3680000000000001</v>
      </c>
      <c r="CO15" s="9">
        <v>0.52400000000000002</v>
      </c>
      <c r="CP15" s="9">
        <v>0.84399999999999997</v>
      </c>
      <c r="CQ15" s="9">
        <v>2.7429999999999999</v>
      </c>
      <c r="CR15" s="9">
        <v>1.4530000000000001</v>
      </c>
      <c r="CS15" s="9">
        <v>1.29</v>
      </c>
      <c r="CT15" s="9">
        <v>2.649</v>
      </c>
      <c r="CU15" s="9">
        <v>1.325</v>
      </c>
      <c r="CV15" s="9">
        <v>1.3240000000000001</v>
      </c>
      <c r="CW15" s="9">
        <v>26</v>
      </c>
      <c r="CX15" s="9">
        <v>17</v>
      </c>
      <c r="CY15" s="9">
        <v>26</v>
      </c>
      <c r="CZ15" s="9">
        <v>5.9969999999999999</v>
      </c>
      <c r="DA15" s="9">
        <v>1.974</v>
      </c>
      <c r="DB15" s="9">
        <v>4.0229999999999997</v>
      </c>
      <c r="DC15" s="9">
        <v>0.69299999999999995</v>
      </c>
      <c r="DD15" s="9">
        <v>0</v>
      </c>
      <c r="DE15" s="9">
        <v>0.69299999999999995</v>
      </c>
      <c r="DF15" s="9">
        <v>1.2110000000000001</v>
      </c>
      <c r="DG15" s="9">
        <v>0.29699999999999999</v>
      </c>
      <c r="DH15" s="9">
        <v>0.91400000000000003</v>
      </c>
      <c r="DI15" s="9">
        <v>0.80700000000000005</v>
      </c>
      <c r="DJ15" s="9">
        <v>0.41</v>
      </c>
      <c r="DK15" s="9">
        <v>0.39800000000000002</v>
      </c>
      <c r="DL15" s="9">
        <v>3.286</v>
      </c>
      <c r="DM15" s="9">
        <v>1.2669999999999999</v>
      </c>
      <c r="DN15" s="9">
        <v>2.0190000000000001</v>
      </c>
      <c r="DO15" s="9">
        <v>52</v>
      </c>
      <c r="DP15" s="9">
        <v>52</v>
      </c>
      <c r="DQ15" s="9">
        <v>75.447999999999993</v>
      </c>
      <c r="DR15" s="9">
        <v>5.9820000000000002</v>
      </c>
      <c r="DS15" s="9">
        <v>2.8650000000000002</v>
      </c>
      <c r="DT15" s="9">
        <v>3.1160000000000001</v>
      </c>
      <c r="DU15" s="9">
        <v>0.48499999999999999</v>
      </c>
      <c r="DV15" s="9">
        <v>0</v>
      </c>
      <c r="DW15" s="9">
        <v>0.48499999999999999</v>
      </c>
      <c r="DX15" s="9">
        <v>1.3680000000000001</v>
      </c>
      <c r="DY15" s="9">
        <v>0.52400000000000002</v>
      </c>
      <c r="DZ15" s="9">
        <v>0.84399999999999997</v>
      </c>
      <c r="EA15" s="9">
        <v>2.1259999999999999</v>
      </c>
      <c r="EB15" s="9">
        <v>1.2410000000000001</v>
      </c>
      <c r="EC15" s="9">
        <v>0.88500000000000001</v>
      </c>
      <c r="ED15" s="9">
        <v>2.0030000000000001</v>
      </c>
      <c r="EE15" s="9">
        <v>1.1000000000000001</v>
      </c>
      <c r="EF15" s="9">
        <v>0.90200000000000002</v>
      </c>
      <c r="EG15" s="9">
        <v>20.949000000000002</v>
      </c>
      <c r="EH15" s="9">
        <v>17</v>
      </c>
      <c r="EI15" s="9">
        <v>24.913</v>
      </c>
      <c r="EJ15" s="9">
        <v>1.2629999999999999</v>
      </c>
      <c r="EK15" s="9">
        <v>0.437</v>
      </c>
      <c r="EL15" s="9">
        <v>0.82599999999999996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0.61599999999999999</v>
      </c>
      <c r="ET15" s="9">
        <v>0.21199999999999999</v>
      </c>
      <c r="EU15" s="9">
        <v>0.40500000000000003</v>
      </c>
      <c r="EV15" s="9">
        <v>0.64700000000000002</v>
      </c>
      <c r="EW15" s="9">
        <v>0.22500000000000001</v>
      </c>
      <c r="EX15" s="9">
        <v>0.42099999999999999</v>
      </c>
      <c r="EY15" s="9">
        <v>38.39</v>
      </c>
      <c r="EZ15" s="9">
        <v>33.106000000000002</v>
      </c>
      <c r="FA15" s="9">
        <v>37.57</v>
      </c>
      <c r="FB15" s="9">
        <v>3.5070000000000001</v>
      </c>
      <c r="FC15" s="9">
        <v>1.1220000000000001</v>
      </c>
      <c r="FD15" s="9">
        <v>2.3849999999999998</v>
      </c>
      <c r="FE15" s="9">
        <v>0.17399999999999999</v>
      </c>
      <c r="FF15" s="9">
        <v>0</v>
      </c>
      <c r="FG15" s="9">
        <v>0.17399999999999999</v>
      </c>
      <c r="FH15" s="9">
        <v>0.75800000000000001</v>
      </c>
      <c r="FI15" s="9">
        <v>0.29699999999999999</v>
      </c>
      <c r="FJ15" s="9">
        <v>0.46100000000000002</v>
      </c>
      <c r="FK15" s="9">
        <v>0.19800000000000001</v>
      </c>
      <c r="FL15" s="9">
        <v>0.19800000000000001</v>
      </c>
      <c r="FM15" s="9">
        <v>0</v>
      </c>
      <c r="FN15" s="9">
        <v>2.3769999999999998</v>
      </c>
      <c r="FO15" s="9">
        <v>0.628</v>
      </c>
      <c r="FP15" s="9">
        <v>1.7490000000000001</v>
      </c>
      <c r="FQ15" s="9">
        <v>104</v>
      </c>
      <c r="FR15" s="9">
        <v>47.100999999999999</v>
      </c>
      <c r="FS15" s="9">
        <v>156</v>
      </c>
      <c r="FT15" s="9">
        <v>2.4900000000000002</v>
      </c>
      <c r="FU15" s="9">
        <v>0.85099999999999998</v>
      </c>
      <c r="FV15" s="9">
        <v>1.6379999999999999</v>
      </c>
      <c r="FW15" s="9">
        <v>0.51900000000000002</v>
      </c>
      <c r="FX15" s="9">
        <v>0</v>
      </c>
      <c r="FY15" s="9">
        <v>0.51900000000000002</v>
      </c>
      <c r="FZ15" s="9">
        <v>0.45300000000000001</v>
      </c>
      <c r="GA15" s="9">
        <v>0</v>
      </c>
      <c r="GB15" s="9">
        <v>0.45300000000000001</v>
      </c>
      <c r="GC15" s="9">
        <v>0.60899999999999999</v>
      </c>
      <c r="GD15" s="9">
        <v>0.21199999999999999</v>
      </c>
      <c r="GE15" s="9">
        <v>0.39800000000000002</v>
      </c>
      <c r="GF15" s="9">
        <v>0.90900000000000003</v>
      </c>
      <c r="GG15" s="9">
        <v>0.64</v>
      </c>
      <c r="GH15" s="9">
        <v>0.26900000000000002</v>
      </c>
      <c r="GI15" s="9">
        <v>30.861999999999998</v>
      </c>
      <c r="GJ15" s="9">
        <v>80.971000000000004</v>
      </c>
      <c r="GK15" s="9">
        <v>8</v>
      </c>
      <c r="GL15" s="9">
        <v>6.33</v>
      </c>
      <c r="GM15" s="9">
        <v>2.1789999999999998</v>
      </c>
      <c r="GN15" s="9">
        <v>4.1509999999999998</v>
      </c>
      <c r="GO15" s="9">
        <v>0.70399999999999996</v>
      </c>
      <c r="GP15" s="9">
        <v>0</v>
      </c>
      <c r="GQ15" s="9">
        <v>0.70399999999999996</v>
      </c>
      <c r="GR15" s="9">
        <v>1.5589999999999999</v>
      </c>
      <c r="GS15" s="9">
        <v>0.82099999999999995</v>
      </c>
      <c r="GT15" s="9">
        <v>0.73699999999999999</v>
      </c>
      <c r="GU15" s="9">
        <v>1.5629999999999999</v>
      </c>
      <c r="GV15" s="9">
        <v>0.45600000000000002</v>
      </c>
      <c r="GW15" s="9">
        <v>1.107</v>
      </c>
      <c r="GX15" s="9">
        <v>2.5049999999999999</v>
      </c>
      <c r="GY15" s="9">
        <v>0.90200000000000002</v>
      </c>
      <c r="GZ15" s="9">
        <v>1.603</v>
      </c>
      <c r="HA15" s="9">
        <v>26</v>
      </c>
      <c r="HB15" s="9">
        <v>22.305</v>
      </c>
      <c r="HC15" s="9">
        <v>26</v>
      </c>
      <c r="HD15" s="9">
        <v>5.6719999999999997</v>
      </c>
      <c r="HE15" s="9">
        <v>2.2360000000000002</v>
      </c>
      <c r="HF15" s="9">
        <v>3.4369999999999998</v>
      </c>
      <c r="HG15" s="9">
        <v>0.47399999999999998</v>
      </c>
      <c r="HH15" s="9">
        <v>0</v>
      </c>
      <c r="HI15" s="9">
        <v>0.47399999999999998</v>
      </c>
      <c r="HJ15" s="9">
        <v>0.83399999999999996</v>
      </c>
      <c r="HK15" s="9">
        <v>0</v>
      </c>
      <c r="HL15" s="9">
        <v>0.83399999999999996</v>
      </c>
      <c r="HM15" s="9">
        <v>1.577</v>
      </c>
      <c r="HN15" s="9">
        <v>0.997</v>
      </c>
      <c r="HO15" s="9">
        <v>0.58099999999999996</v>
      </c>
      <c r="HP15" s="9">
        <v>2.7879999999999998</v>
      </c>
      <c r="HQ15" s="9">
        <v>1.2390000000000001</v>
      </c>
      <c r="HR15" s="9">
        <v>1.5489999999999999</v>
      </c>
      <c r="HS15" s="9">
        <v>45.268999999999998</v>
      </c>
      <c r="HT15" s="9">
        <v>52</v>
      </c>
      <c r="HU15" s="9">
        <v>41.491</v>
      </c>
      <c r="HV15" s="9">
        <v>0.85</v>
      </c>
      <c r="HW15" s="9">
        <v>0.66300000000000003</v>
      </c>
      <c r="HX15" s="9">
        <v>0.187</v>
      </c>
      <c r="HY15" s="9">
        <v>0</v>
      </c>
      <c r="HZ15" s="9">
        <v>0</v>
      </c>
      <c r="IA15" s="9">
        <v>0</v>
      </c>
      <c r="IB15" s="9">
        <v>0.187</v>
      </c>
      <c r="IC15" s="9">
        <v>0</v>
      </c>
      <c r="ID15" s="9">
        <v>0.187</v>
      </c>
      <c r="IE15" s="9">
        <v>0.21199999999999999</v>
      </c>
      <c r="IF15" s="9">
        <v>0.21199999999999999</v>
      </c>
      <c r="IG15" s="9">
        <v>0</v>
      </c>
      <c r="IH15" s="9">
        <v>0.45100000000000001</v>
      </c>
      <c r="II15" s="9">
        <v>0.45100000000000001</v>
      </c>
      <c r="IJ15" s="9">
        <v>0</v>
      </c>
      <c r="IK15" s="9">
        <v>38.167000000000002</v>
      </c>
      <c r="IL15" s="9">
        <v>53.649000000000001</v>
      </c>
      <c r="IM15" s="9">
        <v>0</v>
      </c>
      <c r="IN15" s="9">
        <v>0.38800000000000001</v>
      </c>
      <c r="IO15" s="9">
        <v>0.19800000000000001</v>
      </c>
      <c r="IP15" s="9">
        <v>0.19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10.064</v>
      </c>
      <c r="O16" s="9">
        <v>3.8580000000000001</v>
      </c>
      <c r="P16" s="9">
        <v>6.2050000000000001</v>
      </c>
      <c r="Q16" s="9">
        <v>1.06</v>
      </c>
      <c r="R16" s="9">
        <v>0.79300000000000004</v>
      </c>
      <c r="S16" s="9">
        <v>0.26700000000000002</v>
      </c>
      <c r="T16" s="9">
        <v>3.7810000000000001</v>
      </c>
      <c r="U16" s="9">
        <v>1.663</v>
      </c>
      <c r="V16" s="9">
        <v>2.1179999999999999</v>
      </c>
      <c r="W16" s="9">
        <v>2.2080000000000002</v>
      </c>
      <c r="X16" s="9">
        <v>0.67500000000000004</v>
      </c>
      <c r="Y16" s="9">
        <v>1.534</v>
      </c>
      <c r="Z16" s="9">
        <v>3.0139999999999998</v>
      </c>
      <c r="AA16" s="9">
        <v>0.72699999999999998</v>
      </c>
      <c r="AB16" s="9">
        <v>2.2869999999999999</v>
      </c>
      <c r="AC16" s="9">
        <v>26</v>
      </c>
      <c r="AD16" s="9">
        <v>8</v>
      </c>
      <c r="AE16" s="9">
        <v>29.047999999999998</v>
      </c>
      <c r="AF16" s="9">
        <v>3.109</v>
      </c>
      <c r="AG16" s="9">
        <v>0.999</v>
      </c>
      <c r="AH16" s="9">
        <v>2.11</v>
      </c>
      <c r="AI16" s="9">
        <v>0.64200000000000002</v>
      </c>
      <c r="AJ16" s="9">
        <v>0.376</v>
      </c>
      <c r="AK16" s="9">
        <v>0.26700000000000002</v>
      </c>
      <c r="AL16" s="9">
        <v>1.0249999999999999</v>
      </c>
      <c r="AM16" s="9">
        <v>0.32500000000000001</v>
      </c>
      <c r="AN16" s="9">
        <v>0.70099999999999996</v>
      </c>
      <c r="AO16" s="9">
        <v>0.61399999999999999</v>
      </c>
      <c r="AP16" s="9">
        <v>0.29899999999999999</v>
      </c>
      <c r="AQ16" s="9">
        <v>0.315</v>
      </c>
      <c r="AR16" s="9">
        <v>0.82799999999999996</v>
      </c>
      <c r="AS16" s="9">
        <v>0</v>
      </c>
      <c r="AT16" s="9">
        <v>0.82799999999999996</v>
      </c>
      <c r="AU16" s="9">
        <v>10.77</v>
      </c>
      <c r="AV16" s="9">
        <v>7.45</v>
      </c>
      <c r="AW16" s="9">
        <v>22.489000000000001</v>
      </c>
      <c r="AX16" s="9">
        <v>6.9550000000000001</v>
      </c>
      <c r="AY16" s="9">
        <v>2.859</v>
      </c>
      <c r="AZ16" s="9">
        <v>4.0960000000000001</v>
      </c>
      <c r="BA16" s="9">
        <v>0.41699999999999998</v>
      </c>
      <c r="BB16" s="9">
        <v>0.41699999999999998</v>
      </c>
      <c r="BC16" s="9">
        <v>0</v>
      </c>
      <c r="BD16" s="9">
        <v>2.7559999999999998</v>
      </c>
      <c r="BE16" s="9">
        <v>1.339</v>
      </c>
      <c r="BF16" s="9">
        <v>1.417</v>
      </c>
      <c r="BG16" s="9">
        <v>1.595</v>
      </c>
      <c r="BH16" s="9">
        <v>0.376</v>
      </c>
      <c r="BI16" s="9">
        <v>1.2190000000000001</v>
      </c>
      <c r="BJ16" s="9">
        <v>2.1869999999999998</v>
      </c>
      <c r="BK16" s="9">
        <v>0.72699999999999998</v>
      </c>
      <c r="BL16" s="9">
        <v>1.4590000000000001</v>
      </c>
      <c r="BM16" s="9">
        <v>27.863</v>
      </c>
      <c r="BN16" s="9">
        <v>8</v>
      </c>
      <c r="BO16" s="9">
        <v>30</v>
      </c>
      <c r="BP16" s="9">
        <v>2.2629999999999999</v>
      </c>
      <c r="BQ16" s="9">
        <v>0.88900000000000001</v>
      </c>
      <c r="BR16" s="9">
        <v>1.3740000000000001</v>
      </c>
      <c r="BS16" s="9">
        <v>0.28599999999999998</v>
      </c>
      <c r="BT16" s="9">
        <v>0</v>
      </c>
      <c r="BU16" s="9">
        <v>0.28599999999999998</v>
      </c>
      <c r="BV16" s="9">
        <v>0.28999999999999998</v>
      </c>
      <c r="BW16" s="9">
        <v>0.28999999999999998</v>
      </c>
      <c r="BX16" s="9">
        <v>0</v>
      </c>
      <c r="BY16" s="9">
        <v>0</v>
      </c>
      <c r="BZ16" s="9">
        <v>0</v>
      </c>
      <c r="CA16" s="9">
        <v>0</v>
      </c>
      <c r="CB16" s="9">
        <v>1.6870000000000001</v>
      </c>
      <c r="CC16" s="9">
        <v>0.59899999999999998</v>
      </c>
      <c r="CD16" s="9">
        <v>1.0880000000000001</v>
      </c>
      <c r="CE16" s="9">
        <v>181.316</v>
      </c>
      <c r="CF16" s="9">
        <v>187.636</v>
      </c>
      <c r="CG16" s="9">
        <v>156.13999999999999</v>
      </c>
      <c r="CH16" s="9">
        <v>7.0880000000000001</v>
      </c>
      <c r="CI16" s="9">
        <v>2.0369999999999999</v>
      </c>
      <c r="CJ16" s="9">
        <v>5.0510000000000002</v>
      </c>
      <c r="CK16" s="9">
        <v>0.68400000000000005</v>
      </c>
      <c r="CL16" s="9">
        <v>0.41699999999999998</v>
      </c>
      <c r="CM16" s="9">
        <v>0.26700000000000002</v>
      </c>
      <c r="CN16" s="9">
        <v>2.5539999999999998</v>
      </c>
      <c r="CO16" s="9">
        <v>1.02</v>
      </c>
      <c r="CP16" s="9">
        <v>1.534</v>
      </c>
      <c r="CQ16" s="9">
        <v>0.7</v>
      </c>
      <c r="CR16" s="9">
        <v>0</v>
      </c>
      <c r="CS16" s="9">
        <v>0.7</v>
      </c>
      <c r="CT16" s="9">
        <v>3.15</v>
      </c>
      <c r="CU16" s="9">
        <v>0.6</v>
      </c>
      <c r="CV16" s="9">
        <v>2.5499999999999998</v>
      </c>
      <c r="CW16" s="9">
        <v>34.984999999999999</v>
      </c>
      <c r="CX16" s="9">
        <v>8</v>
      </c>
      <c r="CY16" s="9">
        <v>49.953000000000003</v>
      </c>
      <c r="CZ16" s="9">
        <v>5.2389999999999999</v>
      </c>
      <c r="DA16" s="9">
        <v>2.71</v>
      </c>
      <c r="DB16" s="9">
        <v>2.5289999999999999</v>
      </c>
      <c r="DC16" s="9">
        <v>0.66200000000000003</v>
      </c>
      <c r="DD16" s="9">
        <v>0.376</v>
      </c>
      <c r="DE16" s="9">
        <v>0.28599999999999998</v>
      </c>
      <c r="DF16" s="9">
        <v>1.5169999999999999</v>
      </c>
      <c r="DG16" s="9">
        <v>0.93300000000000005</v>
      </c>
      <c r="DH16" s="9">
        <v>0.58399999999999996</v>
      </c>
      <c r="DI16" s="9">
        <v>1.508</v>
      </c>
      <c r="DJ16" s="9">
        <v>0.67500000000000004</v>
      </c>
      <c r="DK16" s="9">
        <v>0.83299999999999996</v>
      </c>
      <c r="DL16" s="9">
        <v>1.552</v>
      </c>
      <c r="DM16" s="9">
        <v>0.72599999999999998</v>
      </c>
      <c r="DN16" s="9">
        <v>0.82599999999999996</v>
      </c>
      <c r="DO16" s="9">
        <v>26</v>
      </c>
      <c r="DP16" s="9">
        <v>23.763000000000002</v>
      </c>
      <c r="DQ16" s="9">
        <v>26</v>
      </c>
      <c r="DR16" s="9">
        <v>5.5750000000000002</v>
      </c>
      <c r="DS16" s="9">
        <v>2.0369999999999999</v>
      </c>
      <c r="DT16" s="9">
        <v>3.5369999999999999</v>
      </c>
      <c r="DU16" s="9">
        <v>0.68400000000000005</v>
      </c>
      <c r="DV16" s="9">
        <v>0.41699999999999998</v>
      </c>
      <c r="DW16" s="9">
        <v>0.26700000000000002</v>
      </c>
      <c r="DX16" s="9">
        <v>2.1539999999999999</v>
      </c>
      <c r="DY16" s="9">
        <v>1.02</v>
      </c>
      <c r="DZ16" s="9">
        <v>1.1339999999999999</v>
      </c>
      <c r="EA16" s="9">
        <v>0.7</v>
      </c>
      <c r="EB16" s="9">
        <v>0</v>
      </c>
      <c r="EC16" s="9">
        <v>0.7</v>
      </c>
      <c r="ED16" s="9">
        <v>2.036</v>
      </c>
      <c r="EE16" s="9">
        <v>0.6</v>
      </c>
      <c r="EF16" s="9">
        <v>1.4359999999999999</v>
      </c>
      <c r="EG16" s="9">
        <v>15.108000000000001</v>
      </c>
      <c r="EH16" s="9">
        <v>8</v>
      </c>
      <c r="EI16" s="9">
        <v>37.970999999999997</v>
      </c>
      <c r="EJ16" s="9">
        <v>1.5129999999999999</v>
      </c>
      <c r="EK16" s="9">
        <v>0</v>
      </c>
      <c r="EL16" s="9">
        <v>1.5129999999999999</v>
      </c>
      <c r="EM16" s="9">
        <v>0</v>
      </c>
      <c r="EN16" s="9">
        <v>0</v>
      </c>
      <c r="EO16" s="9">
        <v>0</v>
      </c>
      <c r="EP16" s="9">
        <v>0.4</v>
      </c>
      <c r="EQ16" s="9">
        <v>0</v>
      </c>
      <c r="ER16" s="9">
        <v>0.4</v>
      </c>
      <c r="ES16" s="9">
        <v>0</v>
      </c>
      <c r="ET16" s="9">
        <v>0</v>
      </c>
      <c r="EU16" s="9">
        <v>0</v>
      </c>
      <c r="EV16" s="9">
        <v>1.1140000000000001</v>
      </c>
      <c r="EW16" s="9">
        <v>0</v>
      </c>
      <c r="EX16" s="9">
        <v>1.1140000000000001</v>
      </c>
      <c r="EY16" s="9">
        <v>131.33699999999999</v>
      </c>
      <c r="EZ16" s="9">
        <v>0</v>
      </c>
      <c r="FA16" s="9">
        <v>131.33699999999999</v>
      </c>
      <c r="FB16" s="9">
        <v>2.7229999999999999</v>
      </c>
      <c r="FC16" s="9">
        <v>1.0509999999999999</v>
      </c>
      <c r="FD16" s="9">
        <v>1.673</v>
      </c>
      <c r="FE16" s="9">
        <v>0.376</v>
      </c>
      <c r="FF16" s="9">
        <v>0.376</v>
      </c>
      <c r="FG16" s="9">
        <v>0</v>
      </c>
      <c r="FH16" s="9">
        <v>0.58399999999999996</v>
      </c>
      <c r="FI16" s="9">
        <v>0</v>
      </c>
      <c r="FJ16" s="9">
        <v>0.58399999999999996</v>
      </c>
      <c r="FK16" s="9">
        <v>1.2230000000000001</v>
      </c>
      <c r="FL16" s="9">
        <v>0.67500000000000004</v>
      </c>
      <c r="FM16" s="9">
        <v>0.54800000000000004</v>
      </c>
      <c r="FN16" s="9">
        <v>0.54100000000000004</v>
      </c>
      <c r="FO16" s="9">
        <v>0</v>
      </c>
      <c r="FP16" s="9">
        <v>0.54100000000000004</v>
      </c>
      <c r="FQ16" s="9">
        <v>29.567</v>
      </c>
      <c r="FR16" s="9">
        <v>30.823</v>
      </c>
      <c r="FS16" s="9">
        <v>27.384</v>
      </c>
      <c r="FT16" s="9">
        <v>2.516</v>
      </c>
      <c r="FU16" s="9">
        <v>1.659</v>
      </c>
      <c r="FV16" s="9">
        <v>0.85599999999999998</v>
      </c>
      <c r="FW16" s="9">
        <v>0.28599999999999998</v>
      </c>
      <c r="FX16" s="9">
        <v>0</v>
      </c>
      <c r="FY16" s="9">
        <v>0.28599999999999998</v>
      </c>
      <c r="FZ16" s="9">
        <v>0.93300000000000005</v>
      </c>
      <c r="GA16" s="9">
        <v>0.93300000000000005</v>
      </c>
      <c r="GB16" s="9">
        <v>0</v>
      </c>
      <c r="GC16" s="9">
        <v>0.28599999999999998</v>
      </c>
      <c r="GD16" s="9">
        <v>0</v>
      </c>
      <c r="GE16" s="9">
        <v>0.28599999999999998</v>
      </c>
      <c r="GF16" s="9">
        <v>1.0109999999999999</v>
      </c>
      <c r="GG16" s="9">
        <v>0.72599999999999998</v>
      </c>
      <c r="GH16" s="9">
        <v>0.28499999999999998</v>
      </c>
      <c r="GI16" s="9">
        <v>20.077000000000002</v>
      </c>
      <c r="GJ16" s="9">
        <v>44.716999999999999</v>
      </c>
      <c r="GK16" s="9">
        <v>25.97</v>
      </c>
      <c r="GL16" s="9">
        <v>5.4139999999999997</v>
      </c>
      <c r="GM16" s="9">
        <v>2.1640000000000001</v>
      </c>
      <c r="GN16" s="9">
        <v>3.2490000000000001</v>
      </c>
      <c r="GO16" s="9">
        <v>1.06</v>
      </c>
      <c r="GP16" s="9">
        <v>0.79300000000000004</v>
      </c>
      <c r="GQ16" s="9">
        <v>0.26700000000000002</v>
      </c>
      <c r="GR16" s="9">
        <v>1.387</v>
      </c>
      <c r="GS16" s="9">
        <v>1.02</v>
      </c>
      <c r="GT16" s="9">
        <v>0.36699999999999999</v>
      </c>
      <c r="GU16" s="9">
        <v>0.60799999999999998</v>
      </c>
      <c r="GV16" s="9">
        <v>0</v>
      </c>
      <c r="GW16" s="9">
        <v>0.60799999999999998</v>
      </c>
      <c r="GX16" s="9">
        <v>2.359</v>
      </c>
      <c r="GY16" s="9">
        <v>0.35099999999999998</v>
      </c>
      <c r="GZ16" s="9">
        <v>2.0070000000000001</v>
      </c>
      <c r="HA16" s="9">
        <v>33.076000000000001</v>
      </c>
      <c r="HB16" s="9">
        <v>5.343</v>
      </c>
      <c r="HC16" s="9">
        <v>87.89</v>
      </c>
      <c r="HD16" s="9">
        <v>4.8739999999999997</v>
      </c>
      <c r="HE16" s="9">
        <v>1.6180000000000001</v>
      </c>
      <c r="HF16" s="9">
        <v>3.2549999999999999</v>
      </c>
      <c r="HG16" s="9">
        <v>0.28599999999999998</v>
      </c>
      <c r="HH16" s="9">
        <v>0</v>
      </c>
      <c r="HI16" s="9">
        <v>0.28599999999999998</v>
      </c>
      <c r="HJ16" s="9">
        <v>2.093</v>
      </c>
      <c r="HK16" s="9">
        <v>0.64300000000000002</v>
      </c>
      <c r="HL16" s="9">
        <v>1.45</v>
      </c>
      <c r="HM16" s="9">
        <v>1.069</v>
      </c>
      <c r="HN16" s="9">
        <v>0.376</v>
      </c>
      <c r="HO16" s="9">
        <v>0.69299999999999995</v>
      </c>
      <c r="HP16" s="9">
        <v>1.4259999999999999</v>
      </c>
      <c r="HQ16" s="9">
        <v>0.59899999999999998</v>
      </c>
      <c r="HR16" s="9">
        <v>0.82699999999999996</v>
      </c>
      <c r="HS16" s="9">
        <v>21.835000000000001</v>
      </c>
      <c r="HT16" s="9">
        <v>32.414999999999999</v>
      </c>
      <c r="HU16" s="9">
        <v>13.659000000000001</v>
      </c>
      <c r="HV16" s="9">
        <v>2.0390000000000001</v>
      </c>
      <c r="HW16" s="9">
        <v>0.96499999999999997</v>
      </c>
      <c r="HX16" s="9">
        <v>1.075</v>
      </c>
      <c r="HY16" s="9">
        <v>0</v>
      </c>
      <c r="HZ16" s="9">
        <v>0</v>
      </c>
      <c r="IA16" s="9">
        <v>0</v>
      </c>
      <c r="IB16" s="9">
        <v>0.59099999999999997</v>
      </c>
      <c r="IC16" s="9">
        <v>0.28999999999999998</v>
      </c>
      <c r="ID16" s="9">
        <v>0.30099999999999999</v>
      </c>
      <c r="IE16" s="9">
        <v>0.53200000000000003</v>
      </c>
      <c r="IF16" s="9">
        <v>0.29899999999999999</v>
      </c>
      <c r="IG16" s="9">
        <v>0.23300000000000001</v>
      </c>
      <c r="IH16" s="9">
        <v>0.91700000000000004</v>
      </c>
      <c r="II16" s="9">
        <v>0.376</v>
      </c>
      <c r="IJ16" s="9">
        <v>0.54100000000000004</v>
      </c>
      <c r="IK16" s="9">
        <v>51.16</v>
      </c>
      <c r="IL16" s="9">
        <v>70.054000000000002</v>
      </c>
      <c r="IM16" s="9">
        <v>40.177999999999997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9.9169999999999998</v>
      </c>
      <c r="O17" s="9">
        <v>4.51</v>
      </c>
      <c r="P17" s="9">
        <v>5.407</v>
      </c>
      <c r="Q17" s="9">
        <v>0.4</v>
      </c>
      <c r="R17" s="9">
        <v>0</v>
      </c>
      <c r="S17" s="9">
        <v>0.4</v>
      </c>
      <c r="T17" s="9">
        <v>1.3959999999999999</v>
      </c>
      <c r="U17" s="9">
        <v>0.76500000000000001</v>
      </c>
      <c r="V17" s="9">
        <v>0.63100000000000001</v>
      </c>
      <c r="W17" s="9">
        <v>3.7589999999999999</v>
      </c>
      <c r="X17" s="9">
        <v>1.5529999999999999</v>
      </c>
      <c r="Y17" s="9">
        <v>2.206</v>
      </c>
      <c r="Z17" s="9">
        <v>4.3620000000000001</v>
      </c>
      <c r="AA17" s="9">
        <v>2.1930000000000001</v>
      </c>
      <c r="AB17" s="9">
        <v>2.169</v>
      </c>
      <c r="AC17" s="9">
        <v>44.31</v>
      </c>
      <c r="AD17" s="9">
        <v>48.316000000000003</v>
      </c>
      <c r="AE17" s="9">
        <v>31.539000000000001</v>
      </c>
      <c r="AF17" s="9">
        <v>4.7939999999999996</v>
      </c>
      <c r="AG17" s="9">
        <v>2.7669999999999999</v>
      </c>
      <c r="AH17" s="9">
        <v>2.0270000000000001</v>
      </c>
      <c r="AI17" s="9">
        <v>0.24299999999999999</v>
      </c>
      <c r="AJ17" s="9">
        <v>0</v>
      </c>
      <c r="AK17" s="9">
        <v>0.24299999999999999</v>
      </c>
      <c r="AL17" s="9">
        <v>0.94699999999999995</v>
      </c>
      <c r="AM17" s="9">
        <v>0.496</v>
      </c>
      <c r="AN17" s="9">
        <v>0.45</v>
      </c>
      <c r="AO17" s="9">
        <v>1.327</v>
      </c>
      <c r="AP17" s="9">
        <v>0.77400000000000002</v>
      </c>
      <c r="AQ17" s="9">
        <v>0.55300000000000005</v>
      </c>
      <c r="AR17" s="9">
        <v>2.2770000000000001</v>
      </c>
      <c r="AS17" s="9">
        <v>1.496</v>
      </c>
      <c r="AT17" s="9">
        <v>0.78100000000000003</v>
      </c>
      <c r="AU17" s="9">
        <v>47.091999999999999</v>
      </c>
      <c r="AV17" s="9">
        <v>51.957999999999998</v>
      </c>
      <c r="AW17" s="9">
        <v>32.572000000000003</v>
      </c>
      <c r="AX17" s="9">
        <v>5.1230000000000002</v>
      </c>
      <c r="AY17" s="9">
        <v>1.7430000000000001</v>
      </c>
      <c r="AZ17" s="9">
        <v>3.38</v>
      </c>
      <c r="BA17" s="9">
        <v>0.157</v>
      </c>
      <c r="BB17" s="9">
        <v>0</v>
      </c>
      <c r="BC17" s="9">
        <v>0.157</v>
      </c>
      <c r="BD17" s="9">
        <v>0.44900000000000001</v>
      </c>
      <c r="BE17" s="9">
        <v>0.26800000000000002</v>
      </c>
      <c r="BF17" s="9">
        <v>0.18099999999999999</v>
      </c>
      <c r="BG17" s="9">
        <v>2.4319999999999999</v>
      </c>
      <c r="BH17" s="9">
        <v>0.77800000000000002</v>
      </c>
      <c r="BI17" s="9">
        <v>1.653</v>
      </c>
      <c r="BJ17" s="9">
        <v>2.0859999999999999</v>
      </c>
      <c r="BK17" s="9">
        <v>0.69699999999999995</v>
      </c>
      <c r="BL17" s="9">
        <v>1.3879999999999999</v>
      </c>
      <c r="BM17" s="9">
        <v>32.658000000000001</v>
      </c>
      <c r="BN17" s="9">
        <v>38.744999999999997</v>
      </c>
      <c r="BO17" s="9">
        <v>27.667000000000002</v>
      </c>
      <c r="BP17" s="9">
        <v>2.8559999999999999</v>
      </c>
      <c r="BQ17" s="9">
        <v>1.903</v>
      </c>
      <c r="BR17" s="9">
        <v>0.95299999999999996</v>
      </c>
      <c r="BS17" s="9">
        <v>0.51800000000000002</v>
      </c>
      <c r="BT17" s="9">
        <v>0.27100000000000002</v>
      </c>
      <c r="BU17" s="9">
        <v>0.246</v>
      </c>
      <c r="BV17" s="9">
        <v>0.52800000000000002</v>
      </c>
      <c r="BW17" s="9">
        <v>0.52800000000000002</v>
      </c>
      <c r="BX17" s="9">
        <v>0</v>
      </c>
      <c r="BY17" s="9">
        <v>0.80800000000000005</v>
      </c>
      <c r="BZ17" s="9">
        <v>0.48499999999999999</v>
      </c>
      <c r="CA17" s="9">
        <v>0.32300000000000001</v>
      </c>
      <c r="CB17" s="9">
        <v>1.002</v>
      </c>
      <c r="CC17" s="9">
        <v>0.61899999999999999</v>
      </c>
      <c r="CD17" s="9">
        <v>0.38300000000000001</v>
      </c>
      <c r="CE17" s="9">
        <v>19.495000000000001</v>
      </c>
      <c r="CF17" s="9">
        <v>25.497</v>
      </c>
      <c r="CG17" s="9">
        <v>38.828000000000003</v>
      </c>
      <c r="CH17" s="9">
        <v>5.4630000000000001</v>
      </c>
      <c r="CI17" s="9">
        <v>1.859</v>
      </c>
      <c r="CJ17" s="9">
        <v>3.6030000000000002</v>
      </c>
      <c r="CK17" s="9">
        <v>0.64600000000000002</v>
      </c>
      <c r="CL17" s="9">
        <v>0</v>
      </c>
      <c r="CM17" s="9">
        <v>0.64600000000000002</v>
      </c>
      <c r="CN17" s="9">
        <v>0</v>
      </c>
      <c r="CO17" s="9">
        <v>0</v>
      </c>
      <c r="CP17" s="9">
        <v>0</v>
      </c>
      <c r="CQ17" s="9">
        <v>1.7310000000000001</v>
      </c>
      <c r="CR17" s="9">
        <v>0.49299999999999999</v>
      </c>
      <c r="CS17" s="9">
        <v>1.2370000000000001</v>
      </c>
      <c r="CT17" s="9">
        <v>3.0859999999999999</v>
      </c>
      <c r="CU17" s="9">
        <v>1.3660000000000001</v>
      </c>
      <c r="CV17" s="9">
        <v>1.72</v>
      </c>
      <c r="CW17" s="9">
        <v>52</v>
      </c>
      <c r="CX17" s="9">
        <v>56.091000000000001</v>
      </c>
      <c r="CY17" s="9">
        <v>47.658000000000001</v>
      </c>
      <c r="CZ17" s="9">
        <v>7.31</v>
      </c>
      <c r="DA17" s="9">
        <v>4.5540000000000003</v>
      </c>
      <c r="DB17" s="9">
        <v>2.7559999999999998</v>
      </c>
      <c r="DC17" s="9">
        <v>0.27100000000000002</v>
      </c>
      <c r="DD17" s="9">
        <v>0.27100000000000002</v>
      </c>
      <c r="DE17" s="9">
        <v>0</v>
      </c>
      <c r="DF17" s="9">
        <v>1.9239999999999999</v>
      </c>
      <c r="DG17" s="9">
        <v>1.2929999999999999</v>
      </c>
      <c r="DH17" s="9">
        <v>0.63100000000000001</v>
      </c>
      <c r="DI17" s="9">
        <v>2.8359999999999999</v>
      </c>
      <c r="DJ17" s="9">
        <v>1.544</v>
      </c>
      <c r="DK17" s="9">
        <v>1.292</v>
      </c>
      <c r="DL17" s="9">
        <v>2.2789999999999999</v>
      </c>
      <c r="DM17" s="9">
        <v>1.446</v>
      </c>
      <c r="DN17" s="9">
        <v>0.83299999999999996</v>
      </c>
      <c r="DO17" s="9">
        <v>21.806999999999999</v>
      </c>
      <c r="DP17" s="9">
        <v>21.658999999999999</v>
      </c>
      <c r="DQ17" s="9">
        <v>23.887</v>
      </c>
      <c r="DR17" s="9">
        <v>3.8860000000000001</v>
      </c>
      <c r="DS17" s="9">
        <v>1.2110000000000001</v>
      </c>
      <c r="DT17" s="9">
        <v>2.6739999999999999</v>
      </c>
      <c r="DU17" s="9">
        <v>0.4</v>
      </c>
      <c r="DV17" s="9">
        <v>0</v>
      </c>
      <c r="DW17" s="9">
        <v>0.4</v>
      </c>
      <c r="DX17" s="9">
        <v>0</v>
      </c>
      <c r="DY17" s="9">
        <v>0</v>
      </c>
      <c r="DZ17" s="9">
        <v>0</v>
      </c>
      <c r="EA17" s="9">
        <v>1.234</v>
      </c>
      <c r="EB17" s="9">
        <v>0.24299999999999999</v>
      </c>
      <c r="EC17" s="9">
        <v>0.99099999999999999</v>
      </c>
      <c r="ED17" s="9">
        <v>2.2509999999999999</v>
      </c>
      <c r="EE17" s="9">
        <v>0.96799999999999997</v>
      </c>
      <c r="EF17" s="9">
        <v>1.2829999999999999</v>
      </c>
      <c r="EG17" s="9">
        <v>52</v>
      </c>
      <c r="EH17" s="9">
        <v>53.601999999999997</v>
      </c>
      <c r="EI17" s="9">
        <v>48.154000000000003</v>
      </c>
      <c r="EJ17" s="9">
        <v>1.577</v>
      </c>
      <c r="EK17" s="9">
        <v>0.64800000000000002</v>
      </c>
      <c r="EL17" s="9">
        <v>0.92900000000000005</v>
      </c>
      <c r="EM17" s="9">
        <v>0.246</v>
      </c>
      <c r="EN17" s="9">
        <v>0</v>
      </c>
      <c r="EO17" s="9">
        <v>0.246</v>
      </c>
      <c r="EP17" s="9">
        <v>0</v>
      </c>
      <c r="EQ17" s="9">
        <v>0</v>
      </c>
      <c r="ER17" s="9">
        <v>0</v>
      </c>
      <c r="ES17" s="9">
        <v>0.496</v>
      </c>
      <c r="ET17" s="9">
        <v>0.25</v>
      </c>
      <c r="EU17" s="9">
        <v>0.246</v>
      </c>
      <c r="EV17" s="9">
        <v>0.83399999999999996</v>
      </c>
      <c r="EW17" s="9">
        <v>0.39800000000000002</v>
      </c>
      <c r="EX17" s="9">
        <v>0.436</v>
      </c>
      <c r="EY17" s="9">
        <v>50.281999999999996</v>
      </c>
      <c r="EZ17" s="9">
        <v>177.79599999999999</v>
      </c>
      <c r="FA17" s="9">
        <v>29.228000000000002</v>
      </c>
      <c r="FB17" s="9">
        <v>4.1130000000000004</v>
      </c>
      <c r="FC17" s="9">
        <v>1.8819999999999999</v>
      </c>
      <c r="FD17" s="9">
        <v>2.2309999999999999</v>
      </c>
      <c r="FE17" s="9">
        <v>0</v>
      </c>
      <c r="FF17" s="9">
        <v>0</v>
      </c>
      <c r="FG17" s="9">
        <v>0</v>
      </c>
      <c r="FH17" s="9">
        <v>0.93799999999999994</v>
      </c>
      <c r="FI17" s="9">
        <v>0.54300000000000004</v>
      </c>
      <c r="FJ17" s="9">
        <v>0.39500000000000002</v>
      </c>
      <c r="FK17" s="9">
        <v>1.714</v>
      </c>
      <c r="FL17" s="9">
        <v>0.71099999999999997</v>
      </c>
      <c r="FM17" s="9">
        <v>1.0029999999999999</v>
      </c>
      <c r="FN17" s="9">
        <v>1.4610000000000001</v>
      </c>
      <c r="FO17" s="9">
        <v>0.628</v>
      </c>
      <c r="FP17" s="9">
        <v>0.83299999999999996</v>
      </c>
      <c r="FQ17" s="9">
        <v>30.25</v>
      </c>
      <c r="FR17" s="9">
        <v>28.591999999999999</v>
      </c>
      <c r="FS17" s="9">
        <v>31.847000000000001</v>
      </c>
      <c r="FT17" s="9">
        <v>3.1970000000000001</v>
      </c>
      <c r="FU17" s="9">
        <v>2.6720000000000002</v>
      </c>
      <c r="FV17" s="9">
        <v>0.52500000000000002</v>
      </c>
      <c r="FW17" s="9">
        <v>0.27100000000000002</v>
      </c>
      <c r="FX17" s="9">
        <v>0.27100000000000002</v>
      </c>
      <c r="FY17" s="9">
        <v>0</v>
      </c>
      <c r="FZ17" s="9">
        <v>0.98599999999999999</v>
      </c>
      <c r="GA17" s="9">
        <v>0.75</v>
      </c>
      <c r="GB17" s="9">
        <v>0.23599999999999999</v>
      </c>
      <c r="GC17" s="9">
        <v>1.1220000000000001</v>
      </c>
      <c r="GD17" s="9">
        <v>0.83299999999999996</v>
      </c>
      <c r="GE17" s="9">
        <v>0.28899999999999998</v>
      </c>
      <c r="GF17" s="9">
        <v>0.81799999999999995</v>
      </c>
      <c r="GG17" s="9">
        <v>0.81799999999999995</v>
      </c>
      <c r="GH17" s="9">
        <v>0</v>
      </c>
      <c r="GI17" s="9">
        <v>15.458</v>
      </c>
      <c r="GJ17" s="9">
        <v>15.089</v>
      </c>
      <c r="GK17" s="9">
        <v>14.75</v>
      </c>
      <c r="GL17" s="9">
        <v>5.9749999999999996</v>
      </c>
      <c r="GM17" s="9">
        <v>2.2570000000000001</v>
      </c>
      <c r="GN17" s="9">
        <v>3.718</v>
      </c>
      <c r="GO17" s="9">
        <v>0.76100000000000001</v>
      </c>
      <c r="GP17" s="9">
        <v>0.27100000000000002</v>
      </c>
      <c r="GQ17" s="9">
        <v>0.49</v>
      </c>
      <c r="GR17" s="9">
        <v>0.39500000000000002</v>
      </c>
      <c r="GS17" s="9">
        <v>0</v>
      </c>
      <c r="GT17" s="9">
        <v>0.39500000000000002</v>
      </c>
      <c r="GU17" s="9">
        <v>1.7709999999999999</v>
      </c>
      <c r="GV17" s="9">
        <v>0.75900000000000001</v>
      </c>
      <c r="GW17" s="9">
        <v>1.0129999999999999</v>
      </c>
      <c r="GX17" s="9">
        <v>3.048</v>
      </c>
      <c r="GY17" s="9">
        <v>1.2270000000000001</v>
      </c>
      <c r="GZ17" s="9">
        <v>1.821</v>
      </c>
      <c r="HA17" s="9">
        <v>50.494999999999997</v>
      </c>
      <c r="HB17" s="9">
        <v>51.664999999999999</v>
      </c>
      <c r="HC17" s="9">
        <v>48.53</v>
      </c>
      <c r="HD17" s="9">
        <v>4.7910000000000004</v>
      </c>
      <c r="HE17" s="9">
        <v>2.4180000000000001</v>
      </c>
      <c r="HF17" s="9">
        <v>2.3730000000000002</v>
      </c>
      <c r="HG17" s="9">
        <v>0.157</v>
      </c>
      <c r="HH17" s="9">
        <v>0</v>
      </c>
      <c r="HI17" s="9">
        <v>0.157</v>
      </c>
      <c r="HJ17" s="9">
        <v>0.79300000000000004</v>
      </c>
      <c r="HK17" s="9">
        <v>0.55700000000000005</v>
      </c>
      <c r="HL17" s="9">
        <v>0.23599999999999999</v>
      </c>
      <c r="HM17" s="9">
        <v>1.931</v>
      </c>
      <c r="HN17" s="9">
        <v>0.68200000000000005</v>
      </c>
      <c r="HO17" s="9">
        <v>1.2490000000000001</v>
      </c>
      <c r="HP17" s="9">
        <v>1.911</v>
      </c>
      <c r="HQ17" s="9">
        <v>1.179</v>
      </c>
      <c r="HR17" s="9">
        <v>0.73199999999999998</v>
      </c>
      <c r="HS17" s="9">
        <v>27.870999999999999</v>
      </c>
      <c r="HT17" s="9">
        <v>47.344999999999999</v>
      </c>
      <c r="HU17" s="9">
        <v>16.719000000000001</v>
      </c>
      <c r="HV17" s="9">
        <v>1.417</v>
      </c>
      <c r="HW17" s="9">
        <v>1.149</v>
      </c>
      <c r="HX17" s="9">
        <v>0.26800000000000002</v>
      </c>
      <c r="HY17" s="9">
        <v>0</v>
      </c>
      <c r="HZ17" s="9">
        <v>0</v>
      </c>
      <c r="IA17" s="9">
        <v>0</v>
      </c>
      <c r="IB17" s="9">
        <v>0.47899999999999998</v>
      </c>
      <c r="IC17" s="9">
        <v>0.47899999999999998</v>
      </c>
      <c r="ID17" s="9">
        <v>0</v>
      </c>
      <c r="IE17" s="9">
        <v>0.53200000000000003</v>
      </c>
      <c r="IF17" s="9">
        <v>0.26400000000000001</v>
      </c>
      <c r="IG17" s="9">
        <v>0.26800000000000002</v>
      </c>
      <c r="IH17" s="9">
        <v>0.40600000000000003</v>
      </c>
      <c r="II17" s="9">
        <v>0.40600000000000003</v>
      </c>
      <c r="IJ17" s="9">
        <v>0</v>
      </c>
      <c r="IK17" s="9">
        <v>38.683</v>
      </c>
      <c r="IL17" s="9">
        <v>40.750999999999998</v>
      </c>
      <c r="IM17" s="9">
        <v>0</v>
      </c>
      <c r="IN17" s="9">
        <v>0.58899999999999997</v>
      </c>
      <c r="IO17" s="9">
        <v>0.58899999999999997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10.718</v>
      </c>
      <c r="O18" s="9">
        <v>5.944</v>
      </c>
      <c r="P18" s="9">
        <v>4.774</v>
      </c>
      <c r="Q18" s="9">
        <v>0.81699999999999995</v>
      </c>
      <c r="R18" s="9">
        <v>0.39700000000000002</v>
      </c>
      <c r="S18" s="9">
        <v>0.42</v>
      </c>
      <c r="T18" s="9">
        <v>1.4630000000000001</v>
      </c>
      <c r="U18" s="9">
        <v>0.94499999999999995</v>
      </c>
      <c r="V18" s="9">
        <v>0.51800000000000002</v>
      </c>
      <c r="W18" s="9">
        <v>3.7450000000000001</v>
      </c>
      <c r="X18" s="9">
        <v>2.1160000000000001</v>
      </c>
      <c r="Y18" s="9">
        <v>1.6279999999999999</v>
      </c>
      <c r="Z18" s="9">
        <v>4.694</v>
      </c>
      <c r="AA18" s="9">
        <v>2.4849999999999999</v>
      </c>
      <c r="AB18" s="9">
        <v>2.2080000000000002</v>
      </c>
      <c r="AC18" s="9">
        <v>39</v>
      </c>
      <c r="AD18" s="9">
        <v>44.514000000000003</v>
      </c>
      <c r="AE18" s="9">
        <v>38.149000000000001</v>
      </c>
      <c r="AF18" s="9">
        <v>2.4969999999999999</v>
      </c>
      <c r="AG18" s="9">
        <v>1.5129999999999999</v>
      </c>
      <c r="AH18" s="9">
        <v>0.98399999999999999</v>
      </c>
      <c r="AI18" s="9">
        <v>0</v>
      </c>
      <c r="AJ18" s="9">
        <v>0</v>
      </c>
      <c r="AK18" s="9">
        <v>0</v>
      </c>
      <c r="AL18" s="9">
        <v>0.255</v>
      </c>
      <c r="AM18" s="9">
        <v>0.255</v>
      </c>
      <c r="AN18" s="9">
        <v>0</v>
      </c>
      <c r="AO18" s="9">
        <v>1.226</v>
      </c>
      <c r="AP18" s="9">
        <v>0.46600000000000003</v>
      </c>
      <c r="AQ18" s="9">
        <v>0.76</v>
      </c>
      <c r="AR18" s="9">
        <v>1.016</v>
      </c>
      <c r="AS18" s="9">
        <v>0.79200000000000004</v>
      </c>
      <c r="AT18" s="9">
        <v>0.224</v>
      </c>
      <c r="AU18" s="9">
        <v>30</v>
      </c>
      <c r="AV18" s="9">
        <v>40.145000000000003</v>
      </c>
      <c r="AW18" s="9">
        <v>30</v>
      </c>
      <c r="AX18" s="9">
        <v>8.2210000000000001</v>
      </c>
      <c r="AY18" s="9">
        <v>4.431</v>
      </c>
      <c r="AZ18" s="9">
        <v>3.79</v>
      </c>
      <c r="BA18" s="9">
        <v>0.81699999999999995</v>
      </c>
      <c r="BB18" s="9">
        <v>0.39700000000000002</v>
      </c>
      <c r="BC18" s="9">
        <v>0.42</v>
      </c>
      <c r="BD18" s="9">
        <v>1.208</v>
      </c>
      <c r="BE18" s="9">
        <v>0.69</v>
      </c>
      <c r="BF18" s="9">
        <v>0.51800000000000002</v>
      </c>
      <c r="BG18" s="9">
        <v>2.5190000000000001</v>
      </c>
      <c r="BH18" s="9">
        <v>1.651</v>
      </c>
      <c r="BI18" s="9">
        <v>0.86799999999999999</v>
      </c>
      <c r="BJ18" s="9">
        <v>3.677</v>
      </c>
      <c r="BK18" s="9">
        <v>1.6930000000000001</v>
      </c>
      <c r="BL18" s="9">
        <v>1.984</v>
      </c>
      <c r="BM18" s="9">
        <v>47.317999999999998</v>
      </c>
      <c r="BN18" s="9">
        <v>42.628</v>
      </c>
      <c r="BO18" s="9">
        <v>51.69</v>
      </c>
      <c r="BP18" s="9">
        <v>1.117</v>
      </c>
      <c r="BQ18" s="9">
        <v>0.88900000000000001</v>
      </c>
      <c r="BR18" s="9">
        <v>0.22700000000000001</v>
      </c>
      <c r="BS18" s="9">
        <v>0</v>
      </c>
      <c r="BT18" s="9">
        <v>0</v>
      </c>
      <c r="BU18" s="9">
        <v>0</v>
      </c>
      <c r="BV18" s="9">
        <v>0.22700000000000001</v>
      </c>
      <c r="BW18" s="9">
        <v>0</v>
      </c>
      <c r="BX18" s="9">
        <v>0.22700000000000001</v>
      </c>
      <c r="BY18" s="9">
        <v>0.64300000000000002</v>
      </c>
      <c r="BZ18" s="9">
        <v>0.64300000000000002</v>
      </c>
      <c r="CA18" s="9">
        <v>0</v>
      </c>
      <c r="CB18" s="9">
        <v>0.246</v>
      </c>
      <c r="CC18" s="9">
        <v>0.246</v>
      </c>
      <c r="CD18" s="9">
        <v>0</v>
      </c>
      <c r="CE18" s="9">
        <v>19.477</v>
      </c>
      <c r="CF18" s="9">
        <v>25.949000000000002</v>
      </c>
      <c r="CG18" s="9">
        <v>0</v>
      </c>
      <c r="CH18" s="9">
        <v>4.96</v>
      </c>
      <c r="CI18" s="9">
        <v>2.3959999999999999</v>
      </c>
      <c r="CJ18" s="9">
        <v>2.5640000000000001</v>
      </c>
      <c r="CK18" s="9">
        <v>0.55000000000000004</v>
      </c>
      <c r="CL18" s="9">
        <v>0.129</v>
      </c>
      <c r="CM18" s="9">
        <v>0.42</v>
      </c>
      <c r="CN18" s="9">
        <v>0.42199999999999999</v>
      </c>
      <c r="CO18" s="9">
        <v>0.16300000000000001</v>
      </c>
      <c r="CP18" s="9">
        <v>0.25900000000000001</v>
      </c>
      <c r="CQ18" s="9">
        <v>1.242</v>
      </c>
      <c r="CR18" s="9">
        <v>0.69899999999999995</v>
      </c>
      <c r="CS18" s="9">
        <v>0.54200000000000004</v>
      </c>
      <c r="CT18" s="9">
        <v>2.7469999999999999</v>
      </c>
      <c r="CU18" s="9">
        <v>1.4039999999999999</v>
      </c>
      <c r="CV18" s="9">
        <v>1.343</v>
      </c>
      <c r="CW18" s="9">
        <v>52</v>
      </c>
      <c r="CX18" s="9">
        <v>52</v>
      </c>
      <c r="CY18" s="9">
        <v>48.918999999999997</v>
      </c>
      <c r="CZ18" s="9">
        <v>6.875</v>
      </c>
      <c r="DA18" s="9">
        <v>4.4370000000000003</v>
      </c>
      <c r="DB18" s="9">
        <v>2.4369999999999998</v>
      </c>
      <c r="DC18" s="9">
        <v>0.26800000000000002</v>
      </c>
      <c r="DD18" s="9">
        <v>0.26800000000000002</v>
      </c>
      <c r="DE18" s="9">
        <v>0</v>
      </c>
      <c r="DF18" s="9">
        <v>1.268</v>
      </c>
      <c r="DG18" s="9">
        <v>0.78200000000000003</v>
      </c>
      <c r="DH18" s="9">
        <v>0.48599999999999999</v>
      </c>
      <c r="DI18" s="9">
        <v>3.1459999999999999</v>
      </c>
      <c r="DJ18" s="9">
        <v>2.06</v>
      </c>
      <c r="DK18" s="9">
        <v>1.0860000000000001</v>
      </c>
      <c r="DL18" s="9">
        <v>2.1930000000000001</v>
      </c>
      <c r="DM18" s="9">
        <v>1.3280000000000001</v>
      </c>
      <c r="DN18" s="9">
        <v>0.86599999999999999</v>
      </c>
      <c r="DO18" s="9">
        <v>31.893999999999998</v>
      </c>
      <c r="DP18" s="9">
        <v>32.587000000000003</v>
      </c>
      <c r="DQ18" s="9">
        <v>32.158999999999999</v>
      </c>
      <c r="DR18" s="9">
        <v>3.7330000000000001</v>
      </c>
      <c r="DS18" s="9">
        <v>1.9059999999999999</v>
      </c>
      <c r="DT18" s="9">
        <v>1.8280000000000001</v>
      </c>
      <c r="DU18" s="9">
        <v>0.42</v>
      </c>
      <c r="DV18" s="9">
        <v>0</v>
      </c>
      <c r="DW18" s="9">
        <v>0.42</v>
      </c>
      <c r="DX18" s="9">
        <v>0.42199999999999999</v>
      </c>
      <c r="DY18" s="9">
        <v>0.16300000000000001</v>
      </c>
      <c r="DZ18" s="9">
        <v>0.25900000000000001</v>
      </c>
      <c r="EA18" s="9">
        <v>0.84</v>
      </c>
      <c r="EB18" s="9">
        <v>0.54</v>
      </c>
      <c r="EC18" s="9">
        <v>0.3</v>
      </c>
      <c r="ED18" s="9">
        <v>2.0510000000000002</v>
      </c>
      <c r="EE18" s="9">
        <v>1.202</v>
      </c>
      <c r="EF18" s="9">
        <v>0.84899999999999998</v>
      </c>
      <c r="EG18" s="9">
        <v>52</v>
      </c>
      <c r="EH18" s="9">
        <v>52</v>
      </c>
      <c r="EI18" s="9">
        <v>37.619</v>
      </c>
      <c r="EJ18" s="9">
        <v>1.2270000000000001</v>
      </c>
      <c r="EK18" s="9">
        <v>0.49</v>
      </c>
      <c r="EL18" s="9">
        <v>0.73599999999999999</v>
      </c>
      <c r="EM18" s="9">
        <v>0.129</v>
      </c>
      <c r="EN18" s="9">
        <v>0.129</v>
      </c>
      <c r="EO18" s="9">
        <v>0</v>
      </c>
      <c r="EP18" s="9">
        <v>0</v>
      </c>
      <c r="EQ18" s="9">
        <v>0</v>
      </c>
      <c r="ER18" s="9">
        <v>0</v>
      </c>
      <c r="ES18" s="9">
        <v>0.40100000000000002</v>
      </c>
      <c r="ET18" s="9">
        <v>0.159</v>
      </c>
      <c r="EU18" s="9">
        <v>0.24199999999999999</v>
      </c>
      <c r="EV18" s="9">
        <v>0.69599999999999995</v>
      </c>
      <c r="EW18" s="9">
        <v>0.20200000000000001</v>
      </c>
      <c r="EX18" s="9">
        <v>0.49399999999999999</v>
      </c>
      <c r="EY18" s="9">
        <v>97.5</v>
      </c>
      <c r="EZ18" s="9">
        <v>34.409999999999997</v>
      </c>
      <c r="FA18" s="9">
        <v>101.233</v>
      </c>
      <c r="FB18" s="9">
        <v>3.6160000000000001</v>
      </c>
      <c r="FC18" s="9">
        <v>1.9650000000000001</v>
      </c>
      <c r="FD18" s="9">
        <v>1.651</v>
      </c>
      <c r="FE18" s="9">
        <v>0.26800000000000002</v>
      </c>
      <c r="FF18" s="9">
        <v>0.26800000000000002</v>
      </c>
      <c r="FG18" s="9">
        <v>0</v>
      </c>
      <c r="FH18" s="9">
        <v>0.74099999999999999</v>
      </c>
      <c r="FI18" s="9">
        <v>0.255</v>
      </c>
      <c r="FJ18" s="9">
        <v>0.48599999999999999</v>
      </c>
      <c r="FK18" s="9">
        <v>1.482</v>
      </c>
      <c r="FL18" s="9">
        <v>0.95799999999999996</v>
      </c>
      <c r="FM18" s="9">
        <v>0.52400000000000002</v>
      </c>
      <c r="FN18" s="9">
        <v>1.125</v>
      </c>
      <c r="FO18" s="9">
        <v>0.48399999999999999</v>
      </c>
      <c r="FP18" s="9">
        <v>0.64100000000000001</v>
      </c>
      <c r="FQ18" s="9">
        <v>30.234000000000002</v>
      </c>
      <c r="FR18" s="9">
        <v>25.585999999999999</v>
      </c>
      <c r="FS18" s="9">
        <v>37.970999999999997</v>
      </c>
      <c r="FT18" s="9">
        <v>3.2589999999999999</v>
      </c>
      <c r="FU18" s="9">
        <v>2.4729999999999999</v>
      </c>
      <c r="FV18" s="9">
        <v>0.78600000000000003</v>
      </c>
      <c r="FW18" s="9">
        <v>0</v>
      </c>
      <c r="FX18" s="9">
        <v>0</v>
      </c>
      <c r="FY18" s="9">
        <v>0</v>
      </c>
      <c r="FZ18" s="9">
        <v>0.52700000000000002</v>
      </c>
      <c r="GA18" s="9">
        <v>0.52700000000000002</v>
      </c>
      <c r="GB18" s="9">
        <v>0</v>
      </c>
      <c r="GC18" s="9">
        <v>1.6639999999999999</v>
      </c>
      <c r="GD18" s="9">
        <v>1.1020000000000001</v>
      </c>
      <c r="GE18" s="9">
        <v>0.56200000000000006</v>
      </c>
      <c r="GF18" s="9">
        <v>1.0680000000000001</v>
      </c>
      <c r="GG18" s="9">
        <v>0.84399999999999997</v>
      </c>
      <c r="GH18" s="9">
        <v>0.224</v>
      </c>
      <c r="GI18" s="9">
        <v>40.557000000000002</v>
      </c>
      <c r="GJ18" s="9">
        <v>49.468000000000004</v>
      </c>
      <c r="GK18" s="9">
        <v>29.527000000000001</v>
      </c>
      <c r="GL18" s="9">
        <v>4.4020000000000001</v>
      </c>
      <c r="GM18" s="9">
        <v>2.1619999999999999</v>
      </c>
      <c r="GN18" s="9">
        <v>2.2400000000000002</v>
      </c>
      <c r="GO18" s="9">
        <v>0.42</v>
      </c>
      <c r="GP18" s="9">
        <v>0</v>
      </c>
      <c r="GQ18" s="9">
        <v>0.42</v>
      </c>
      <c r="GR18" s="9">
        <v>0.25900000000000001</v>
      </c>
      <c r="GS18" s="9">
        <v>0</v>
      </c>
      <c r="GT18" s="9">
        <v>0.25900000000000001</v>
      </c>
      <c r="GU18" s="9">
        <v>1.762</v>
      </c>
      <c r="GV18" s="9">
        <v>1.004</v>
      </c>
      <c r="GW18" s="9">
        <v>0.75800000000000001</v>
      </c>
      <c r="GX18" s="9">
        <v>1.9610000000000001</v>
      </c>
      <c r="GY18" s="9">
        <v>1.1579999999999999</v>
      </c>
      <c r="GZ18" s="9">
        <v>0.80300000000000005</v>
      </c>
      <c r="HA18" s="9">
        <v>32.177</v>
      </c>
      <c r="HB18" s="9">
        <v>52</v>
      </c>
      <c r="HC18" s="9">
        <v>30</v>
      </c>
      <c r="HD18" s="9">
        <v>5.44</v>
      </c>
      <c r="HE18" s="9">
        <v>2.9860000000000002</v>
      </c>
      <c r="HF18" s="9">
        <v>2.4529999999999998</v>
      </c>
      <c r="HG18" s="9">
        <v>0.129</v>
      </c>
      <c r="HH18" s="9">
        <v>0.129</v>
      </c>
      <c r="HI18" s="9">
        <v>0</v>
      </c>
      <c r="HJ18" s="9">
        <v>1.163</v>
      </c>
      <c r="HK18" s="9">
        <v>0.67700000000000005</v>
      </c>
      <c r="HL18" s="9">
        <v>0.48599999999999999</v>
      </c>
      <c r="HM18" s="9">
        <v>1.661</v>
      </c>
      <c r="HN18" s="9">
        <v>1.0980000000000001</v>
      </c>
      <c r="HO18" s="9">
        <v>0.56200000000000006</v>
      </c>
      <c r="HP18" s="9">
        <v>2.4860000000000002</v>
      </c>
      <c r="HQ18" s="9">
        <v>1.081</v>
      </c>
      <c r="HR18" s="9">
        <v>1.405</v>
      </c>
      <c r="HS18" s="9">
        <v>41.478000000000002</v>
      </c>
      <c r="HT18" s="9">
        <v>28.812000000000001</v>
      </c>
      <c r="HU18" s="9">
        <v>52</v>
      </c>
      <c r="HV18" s="9">
        <v>1.726</v>
      </c>
      <c r="HW18" s="9">
        <v>1.417</v>
      </c>
      <c r="HX18" s="9">
        <v>0.308</v>
      </c>
      <c r="HY18" s="9">
        <v>0</v>
      </c>
      <c r="HZ18" s="9">
        <v>0</v>
      </c>
      <c r="IA18" s="9">
        <v>0</v>
      </c>
      <c r="IB18" s="9">
        <v>0.26800000000000002</v>
      </c>
      <c r="IC18" s="9">
        <v>0.26800000000000002</v>
      </c>
      <c r="ID18" s="9">
        <v>0</v>
      </c>
      <c r="IE18" s="9">
        <v>0.96599999999999997</v>
      </c>
      <c r="IF18" s="9">
        <v>0.65700000000000003</v>
      </c>
      <c r="IG18" s="9">
        <v>0.308</v>
      </c>
      <c r="IH18" s="9">
        <v>0.49199999999999999</v>
      </c>
      <c r="II18" s="9">
        <v>0.49199999999999999</v>
      </c>
      <c r="IJ18" s="9">
        <v>0</v>
      </c>
      <c r="IK18" s="9">
        <v>39</v>
      </c>
      <c r="IL18" s="9">
        <v>45.506</v>
      </c>
      <c r="IM18" s="9">
        <v>0</v>
      </c>
      <c r="IN18" s="9">
        <v>0.26800000000000002</v>
      </c>
      <c r="IO18" s="9">
        <v>0.26800000000000002</v>
      </c>
      <c r="IP18" s="9">
        <v>0</v>
      </c>
      <c r="IQ18" s="9">
        <v>0.26800000000000002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10.667999999999999</v>
      </c>
      <c r="O19" s="9">
        <v>5.923</v>
      </c>
      <c r="P19" s="9">
        <v>4.7450000000000001</v>
      </c>
      <c r="Q19" s="9">
        <v>0.9</v>
      </c>
      <c r="R19" s="9">
        <v>0.16300000000000001</v>
      </c>
      <c r="S19" s="9">
        <v>0.73699999999999999</v>
      </c>
      <c r="T19" s="9">
        <v>0.85499999999999998</v>
      </c>
      <c r="U19" s="9">
        <v>0.72599999999999998</v>
      </c>
      <c r="V19" s="9">
        <v>0.128</v>
      </c>
      <c r="W19" s="9">
        <v>3.7490000000000001</v>
      </c>
      <c r="X19" s="9">
        <v>2.3780000000000001</v>
      </c>
      <c r="Y19" s="9">
        <v>1.371</v>
      </c>
      <c r="Z19" s="9">
        <v>5.1639999999999997</v>
      </c>
      <c r="AA19" s="9">
        <v>2.6560000000000001</v>
      </c>
      <c r="AB19" s="9">
        <v>2.508</v>
      </c>
      <c r="AC19" s="9">
        <v>48.003</v>
      </c>
      <c r="AD19" s="9">
        <v>42.529000000000003</v>
      </c>
      <c r="AE19" s="9">
        <v>52</v>
      </c>
      <c r="AF19" s="9">
        <v>2.7639999999999998</v>
      </c>
      <c r="AG19" s="9">
        <v>1.298</v>
      </c>
      <c r="AH19" s="9">
        <v>1.4670000000000001</v>
      </c>
      <c r="AI19" s="9">
        <v>0</v>
      </c>
      <c r="AJ19" s="9">
        <v>0</v>
      </c>
      <c r="AK19" s="9">
        <v>0</v>
      </c>
      <c r="AL19" s="9">
        <v>0.128</v>
      </c>
      <c r="AM19" s="9">
        <v>0</v>
      </c>
      <c r="AN19" s="9">
        <v>0.128</v>
      </c>
      <c r="AO19" s="9">
        <v>0.43</v>
      </c>
      <c r="AP19" s="9">
        <v>0.43</v>
      </c>
      <c r="AQ19" s="9">
        <v>0</v>
      </c>
      <c r="AR19" s="9">
        <v>2.206</v>
      </c>
      <c r="AS19" s="9">
        <v>0.86799999999999999</v>
      </c>
      <c r="AT19" s="9">
        <v>1.3380000000000001</v>
      </c>
      <c r="AU19" s="9">
        <v>82.981999999999999</v>
      </c>
      <c r="AV19" s="9">
        <v>52</v>
      </c>
      <c r="AW19" s="9">
        <v>104</v>
      </c>
      <c r="AX19" s="9">
        <v>7.9039999999999999</v>
      </c>
      <c r="AY19" s="9">
        <v>4.6260000000000003</v>
      </c>
      <c r="AZ19" s="9">
        <v>3.278</v>
      </c>
      <c r="BA19" s="9">
        <v>0.9</v>
      </c>
      <c r="BB19" s="9">
        <v>0.16300000000000001</v>
      </c>
      <c r="BC19" s="9">
        <v>0.73699999999999999</v>
      </c>
      <c r="BD19" s="9">
        <v>0.72599999999999998</v>
      </c>
      <c r="BE19" s="9">
        <v>0.72599999999999998</v>
      </c>
      <c r="BF19" s="9">
        <v>0</v>
      </c>
      <c r="BG19" s="9">
        <v>3.319</v>
      </c>
      <c r="BH19" s="9">
        <v>1.948</v>
      </c>
      <c r="BI19" s="9">
        <v>1.371</v>
      </c>
      <c r="BJ19" s="9">
        <v>2.9580000000000002</v>
      </c>
      <c r="BK19" s="9">
        <v>1.788</v>
      </c>
      <c r="BL19" s="9">
        <v>1.17</v>
      </c>
      <c r="BM19" s="9">
        <v>26.364999999999998</v>
      </c>
      <c r="BN19" s="9">
        <v>33.834000000000003</v>
      </c>
      <c r="BO19" s="9">
        <v>26</v>
      </c>
      <c r="BP19" s="9">
        <v>1.768</v>
      </c>
      <c r="BQ19" s="9">
        <v>1</v>
      </c>
      <c r="BR19" s="9">
        <v>0.76900000000000002</v>
      </c>
      <c r="BS19" s="9">
        <v>0</v>
      </c>
      <c r="BT19" s="9">
        <v>0</v>
      </c>
      <c r="BU19" s="9">
        <v>0</v>
      </c>
      <c r="BV19" s="9">
        <v>0.248</v>
      </c>
      <c r="BW19" s="9">
        <v>0.248</v>
      </c>
      <c r="BX19" s="9">
        <v>0</v>
      </c>
      <c r="BY19" s="9">
        <v>0.63100000000000001</v>
      </c>
      <c r="BZ19" s="9">
        <v>0.248</v>
      </c>
      <c r="CA19" s="9">
        <v>0.38200000000000001</v>
      </c>
      <c r="CB19" s="9">
        <v>0.88900000000000001</v>
      </c>
      <c r="CC19" s="9">
        <v>0.503</v>
      </c>
      <c r="CD19" s="9">
        <v>0.38600000000000001</v>
      </c>
      <c r="CE19" s="9">
        <v>49.366</v>
      </c>
      <c r="CF19" s="9">
        <v>49.296999999999997</v>
      </c>
      <c r="CG19" s="9">
        <v>88.531000000000006</v>
      </c>
      <c r="CH19" s="9">
        <v>7.3760000000000003</v>
      </c>
      <c r="CI19" s="9">
        <v>3.58</v>
      </c>
      <c r="CJ19" s="9">
        <v>3.7970000000000002</v>
      </c>
      <c r="CK19" s="9">
        <v>0.54300000000000004</v>
      </c>
      <c r="CL19" s="9">
        <v>0</v>
      </c>
      <c r="CM19" s="9">
        <v>0.54300000000000004</v>
      </c>
      <c r="CN19" s="9">
        <v>0.72599999999999998</v>
      </c>
      <c r="CO19" s="9">
        <v>0.72599999999999998</v>
      </c>
      <c r="CP19" s="9">
        <v>0</v>
      </c>
      <c r="CQ19" s="9">
        <v>2.879</v>
      </c>
      <c r="CR19" s="9">
        <v>1.5660000000000001</v>
      </c>
      <c r="CS19" s="9">
        <v>1.3129999999999999</v>
      </c>
      <c r="CT19" s="9">
        <v>3.2280000000000002</v>
      </c>
      <c r="CU19" s="9">
        <v>1.2869999999999999</v>
      </c>
      <c r="CV19" s="9">
        <v>1.9410000000000001</v>
      </c>
      <c r="CW19" s="9">
        <v>38.723999999999997</v>
      </c>
      <c r="CX19" s="9">
        <v>34.369999999999997</v>
      </c>
      <c r="CY19" s="9">
        <v>51.279000000000003</v>
      </c>
      <c r="CZ19" s="9">
        <v>5.0599999999999996</v>
      </c>
      <c r="DA19" s="9">
        <v>3.343</v>
      </c>
      <c r="DB19" s="9">
        <v>1.7170000000000001</v>
      </c>
      <c r="DC19" s="9">
        <v>0.35699999999999998</v>
      </c>
      <c r="DD19" s="9">
        <v>0.16300000000000001</v>
      </c>
      <c r="DE19" s="9">
        <v>0.19400000000000001</v>
      </c>
      <c r="DF19" s="9">
        <v>0.377</v>
      </c>
      <c r="DG19" s="9">
        <v>0.248</v>
      </c>
      <c r="DH19" s="9">
        <v>0.128</v>
      </c>
      <c r="DI19" s="9">
        <v>1.5009999999999999</v>
      </c>
      <c r="DJ19" s="9">
        <v>1.06</v>
      </c>
      <c r="DK19" s="9">
        <v>0.441</v>
      </c>
      <c r="DL19" s="9">
        <v>2.8250000000000002</v>
      </c>
      <c r="DM19" s="9">
        <v>1.871</v>
      </c>
      <c r="DN19" s="9">
        <v>0.95399999999999996</v>
      </c>
      <c r="DO19" s="9">
        <v>52</v>
      </c>
      <c r="DP19" s="9">
        <v>52</v>
      </c>
      <c r="DQ19" s="9">
        <v>51.844999999999999</v>
      </c>
      <c r="DR19" s="9">
        <v>4.9139999999999997</v>
      </c>
      <c r="DS19" s="9">
        <v>2.89</v>
      </c>
      <c r="DT19" s="9">
        <v>2.0249999999999999</v>
      </c>
      <c r="DU19" s="9">
        <v>0.34899999999999998</v>
      </c>
      <c r="DV19" s="9">
        <v>0</v>
      </c>
      <c r="DW19" s="9">
        <v>0.34899999999999998</v>
      </c>
      <c r="DX19" s="9">
        <v>0.72599999999999998</v>
      </c>
      <c r="DY19" s="9">
        <v>0.72599999999999998</v>
      </c>
      <c r="DZ19" s="9">
        <v>0</v>
      </c>
      <c r="EA19" s="9">
        <v>2.3410000000000002</v>
      </c>
      <c r="EB19" s="9">
        <v>1.397</v>
      </c>
      <c r="EC19" s="9">
        <v>0.94399999999999995</v>
      </c>
      <c r="ED19" s="9">
        <v>1.498</v>
      </c>
      <c r="EE19" s="9">
        <v>0.76600000000000001</v>
      </c>
      <c r="EF19" s="9">
        <v>0.73199999999999998</v>
      </c>
      <c r="EG19" s="9">
        <v>24.84</v>
      </c>
      <c r="EH19" s="9">
        <v>24.513000000000002</v>
      </c>
      <c r="EI19" s="9">
        <v>25.108000000000001</v>
      </c>
      <c r="EJ19" s="9">
        <v>2.4620000000000002</v>
      </c>
      <c r="EK19" s="9">
        <v>0.69</v>
      </c>
      <c r="EL19" s="9">
        <v>1.772</v>
      </c>
      <c r="EM19" s="9">
        <v>0.19400000000000001</v>
      </c>
      <c r="EN19" s="9">
        <v>0</v>
      </c>
      <c r="EO19" s="9">
        <v>0.19400000000000001</v>
      </c>
      <c r="EP19" s="9">
        <v>0</v>
      </c>
      <c r="EQ19" s="9">
        <v>0</v>
      </c>
      <c r="ER19" s="9">
        <v>0</v>
      </c>
      <c r="ES19" s="9">
        <v>0.53800000000000003</v>
      </c>
      <c r="ET19" s="9">
        <v>0.16900000000000001</v>
      </c>
      <c r="EU19" s="9">
        <v>0.36899999999999999</v>
      </c>
      <c r="EV19" s="9">
        <v>1.73</v>
      </c>
      <c r="EW19" s="9">
        <v>0.52100000000000002</v>
      </c>
      <c r="EX19" s="9">
        <v>1.2090000000000001</v>
      </c>
      <c r="EY19" s="9">
        <v>52</v>
      </c>
      <c r="EZ19" s="9">
        <v>52</v>
      </c>
      <c r="FA19" s="9">
        <v>52</v>
      </c>
      <c r="FB19" s="9">
        <v>2.62</v>
      </c>
      <c r="FC19" s="9">
        <v>1.2689999999999999</v>
      </c>
      <c r="FD19" s="9">
        <v>1.351</v>
      </c>
      <c r="FE19" s="9">
        <v>0.16300000000000001</v>
      </c>
      <c r="FF19" s="9">
        <v>0.16300000000000001</v>
      </c>
      <c r="FG19" s="9">
        <v>0</v>
      </c>
      <c r="FH19" s="9">
        <v>0.128</v>
      </c>
      <c r="FI19" s="9">
        <v>0</v>
      </c>
      <c r="FJ19" s="9">
        <v>0.128</v>
      </c>
      <c r="FK19" s="9">
        <v>1.071</v>
      </c>
      <c r="FL19" s="9">
        <v>0.63</v>
      </c>
      <c r="FM19" s="9">
        <v>0.441</v>
      </c>
      <c r="FN19" s="9">
        <v>1.258</v>
      </c>
      <c r="FO19" s="9">
        <v>0.47599999999999998</v>
      </c>
      <c r="FP19" s="9">
        <v>0.78200000000000003</v>
      </c>
      <c r="FQ19" s="9">
        <v>47.268999999999998</v>
      </c>
      <c r="FR19" s="9">
        <v>40.957000000000001</v>
      </c>
      <c r="FS19" s="9">
        <v>52</v>
      </c>
      <c r="FT19" s="9">
        <v>2.44</v>
      </c>
      <c r="FU19" s="9">
        <v>2.0739999999999998</v>
      </c>
      <c r="FV19" s="9">
        <v>0.36599999999999999</v>
      </c>
      <c r="FW19" s="9">
        <v>0.19400000000000001</v>
      </c>
      <c r="FX19" s="9">
        <v>0</v>
      </c>
      <c r="FY19" s="9">
        <v>0.19400000000000001</v>
      </c>
      <c r="FZ19" s="9">
        <v>0.248</v>
      </c>
      <c r="GA19" s="9">
        <v>0.248</v>
      </c>
      <c r="GB19" s="9">
        <v>0</v>
      </c>
      <c r="GC19" s="9">
        <v>0.43</v>
      </c>
      <c r="GD19" s="9">
        <v>0.43</v>
      </c>
      <c r="GE19" s="9">
        <v>0</v>
      </c>
      <c r="GF19" s="9">
        <v>1.5680000000000001</v>
      </c>
      <c r="GG19" s="9">
        <v>1.395</v>
      </c>
      <c r="GH19" s="9">
        <v>0.17199999999999999</v>
      </c>
      <c r="GI19" s="9">
        <v>119.383</v>
      </c>
      <c r="GJ19" s="9">
        <v>121.949</v>
      </c>
      <c r="GK19" s="9">
        <v>124.004</v>
      </c>
      <c r="GL19" s="9">
        <v>5.4740000000000002</v>
      </c>
      <c r="GM19" s="9">
        <v>2.9889999999999999</v>
      </c>
      <c r="GN19" s="9">
        <v>2.484</v>
      </c>
      <c r="GO19" s="9">
        <v>0.51300000000000001</v>
      </c>
      <c r="GP19" s="9">
        <v>0.16300000000000001</v>
      </c>
      <c r="GQ19" s="9">
        <v>0.34899999999999998</v>
      </c>
      <c r="GR19" s="9">
        <v>0.85499999999999998</v>
      </c>
      <c r="GS19" s="9">
        <v>0.72599999999999998</v>
      </c>
      <c r="GT19" s="9">
        <v>0.128</v>
      </c>
      <c r="GU19" s="9">
        <v>2.1739999999999999</v>
      </c>
      <c r="GV19" s="9">
        <v>1.413</v>
      </c>
      <c r="GW19" s="9">
        <v>0.76100000000000001</v>
      </c>
      <c r="GX19" s="9">
        <v>1.9319999999999999</v>
      </c>
      <c r="GY19" s="9">
        <v>0.68600000000000005</v>
      </c>
      <c r="GZ19" s="9">
        <v>1.246</v>
      </c>
      <c r="HA19" s="9">
        <v>31.489000000000001</v>
      </c>
      <c r="HB19" s="9">
        <v>27.102</v>
      </c>
      <c r="HC19" s="9">
        <v>50.831000000000003</v>
      </c>
      <c r="HD19" s="9">
        <v>5.0110000000000001</v>
      </c>
      <c r="HE19" s="9">
        <v>2.5529999999999999</v>
      </c>
      <c r="HF19" s="9">
        <v>2.4590000000000001</v>
      </c>
      <c r="HG19" s="9">
        <v>0.38800000000000001</v>
      </c>
      <c r="HH19" s="9">
        <v>0</v>
      </c>
      <c r="HI19" s="9">
        <v>0.38800000000000001</v>
      </c>
      <c r="HJ19" s="9">
        <v>0.248</v>
      </c>
      <c r="HK19" s="9">
        <v>0.248</v>
      </c>
      <c r="HL19" s="9">
        <v>0</v>
      </c>
      <c r="HM19" s="9">
        <v>1.3759999999999999</v>
      </c>
      <c r="HN19" s="9">
        <v>0.81399999999999995</v>
      </c>
      <c r="HO19" s="9">
        <v>0.56200000000000006</v>
      </c>
      <c r="HP19" s="9">
        <v>3</v>
      </c>
      <c r="HQ19" s="9">
        <v>1.49</v>
      </c>
      <c r="HR19" s="9">
        <v>1.5089999999999999</v>
      </c>
      <c r="HS19" s="9">
        <v>52</v>
      </c>
      <c r="HT19" s="9">
        <v>52</v>
      </c>
      <c r="HU19" s="9">
        <v>104</v>
      </c>
      <c r="HV19" s="9">
        <v>1.952</v>
      </c>
      <c r="HW19" s="9">
        <v>1.381</v>
      </c>
      <c r="HX19" s="9">
        <v>0.57099999999999995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0.83</v>
      </c>
      <c r="IF19" s="9">
        <v>0.39900000000000002</v>
      </c>
      <c r="IG19" s="9">
        <v>0.43099999999999999</v>
      </c>
      <c r="IH19" s="9">
        <v>1.121</v>
      </c>
      <c r="II19" s="9">
        <v>0.98199999999999998</v>
      </c>
      <c r="IJ19" s="9">
        <v>0.14000000000000001</v>
      </c>
      <c r="IK19" s="9">
        <v>52</v>
      </c>
      <c r="IL19" s="9">
        <v>115.215</v>
      </c>
      <c r="IM19" s="9">
        <v>26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10.641999999999999</v>
      </c>
      <c r="O20" s="9">
        <v>4.7279999999999998</v>
      </c>
      <c r="P20" s="9">
        <v>5.9139999999999997</v>
      </c>
      <c r="Q20" s="9">
        <v>1.0289999999999999</v>
      </c>
      <c r="R20" s="9">
        <v>0.29499999999999998</v>
      </c>
      <c r="S20" s="9">
        <v>0.73399999999999999</v>
      </c>
      <c r="T20" s="9">
        <v>1.9159999999999999</v>
      </c>
      <c r="U20" s="9">
        <v>1.4059999999999999</v>
      </c>
      <c r="V20" s="9">
        <v>0.51</v>
      </c>
      <c r="W20" s="9">
        <v>3.1019999999999999</v>
      </c>
      <c r="X20" s="9">
        <v>1.621</v>
      </c>
      <c r="Y20" s="9">
        <v>1.48</v>
      </c>
      <c r="Z20" s="9">
        <v>4.5960000000000001</v>
      </c>
      <c r="AA20" s="9">
        <v>1.4059999999999999</v>
      </c>
      <c r="AB20" s="9">
        <v>3.19</v>
      </c>
      <c r="AC20" s="9">
        <v>35.091999999999999</v>
      </c>
      <c r="AD20" s="9">
        <v>23.116</v>
      </c>
      <c r="AE20" s="9">
        <v>52</v>
      </c>
      <c r="AF20" s="9">
        <v>4.09</v>
      </c>
      <c r="AG20" s="9">
        <v>2.2629999999999999</v>
      </c>
      <c r="AH20" s="9">
        <v>1.827</v>
      </c>
      <c r="AI20" s="9">
        <v>0.29499999999999998</v>
      </c>
      <c r="AJ20" s="9">
        <v>0.29499999999999998</v>
      </c>
      <c r="AK20" s="9">
        <v>0</v>
      </c>
      <c r="AL20" s="9">
        <v>0.71299999999999997</v>
      </c>
      <c r="AM20" s="9">
        <v>0.71299999999999997</v>
      </c>
      <c r="AN20" s="9">
        <v>0</v>
      </c>
      <c r="AO20" s="9">
        <v>0.98099999999999998</v>
      </c>
      <c r="AP20" s="9">
        <v>0.75800000000000001</v>
      </c>
      <c r="AQ20" s="9">
        <v>0.223</v>
      </c>
      <c r="AR20" s="9">
        <v>2.101</v>
      </c>
      <c r="AS20" s="9">
        <v>0.497</v>
      </c>
      <c r="AT20" s="9">
        <v>1.6040000000000001</v>
      </c>
      <c r="AU20" s="9">
        <v>51.521000000000001</v>
      </c>
      <c r="AV20" s="9">
        <v>17.87</v>
      </c>
      <c r="AW20" s="9">
        <v>91.051000000000002</v>
      </c>
      <c r="AX20" s="9">
        <v>6.5519999999999996</v>
      </c>
      <c r="AY20" s="9">
        <v>2.4649999999999999</v>
      </c>
      <c r="AZ20" s="9">
        <v>4.0869999999999997</v>
      </c>
      <c r="BA20" s="9">
        <v>0.73399999999999999</v>
      </c>
      <c r="BB20" s="9">
        <v>0</v>
      </c>
      <c r="BC20" s="9">
        <v>0.73399999999999999</v>
      </c>
      <c r="BD20" s="9">
        <v>1.2030000000000001</v>
      </c>
      <c r="BE20" s="9">
        <v>0.69299999999999995</v>
      </c>
      <c r="BF20" s="9">
        <v>0.51</v>
      </c>
      <c r="BG20" s="9">
        <v>2.121</v>
      </c>
      <c r="BH20" s="9">
        <v>0.86399999999999999</v>
      </c>
      <c r="BI20" s="9">
        <v>1.2569999999999999</v>
      </c>
      <c r="BJ20" s="9">
        <v>2.4940000000000002</v>
      </c>
      <c r="BK20" s="9">
        <v>0.90800000000000003</v>
      </c>
      <c r="BL20" s="9">
        <v>1.5860000000000001</v>
      </c>
      <c r="BM20" s="9">
        <v>26.751999999999999</v>
      </c>
      <c r="BN20" s="9">
        <v>30.335000000000001</v>
      </c>
      <c r="BO20" s="9">
        <v>26</v>
      </c>
      <c r="BP20" s="9">
        <v>2.0169999999999999</v>
      </c>
      <c r="BQ20" s="9">
        <v>1.5129999999999999</v>
      </c>
      <c r="BR20" s="9">
        <v>0.504</v>
      </c>
      <c r="BS20" s="9">
        <v>0</v>
      </c>
      <c r="BT20" s="9">
        <v>0</v>
      </c>
      <c r="BU20" s="9">
        <v>0</v>
      </c>
      <c r="BV20" s="9">
        <v>0.76900000000000002</v>
      </c>
      <c r="BW20" s="9">
        <v>0.46600000000000003</v>
      </c>
      <c r="BX20" s="9">
        <v>0.30299999999999999</v>
      </c>
      <c r="BY20" s="9">
        <v>0.26300000000000001</v>
      </c>
      <c r="BZ20" s="9">
        <v>0.26300000000000001</v>
      </c>
      <c r="CA20" s="9">
        <v>0</v>
      </c>
      <c r="CB20" s="9">
        <v>0.98499999999999999</v>
      </c>
      <c r="CC20" s="9">
        <v>0.78300000000000003</v>
      </c>
      <c r="CD20" s="9">
        <v>0.20100000000000001</v>
      </c>
      <c r="CE20" s="9">
        <v>38.048000000000002</v>
      </c>
      <c r="CF20" s="9">
        <v>47.664000000000001</v>
      </c>
      <c r="CG20" s="9">
        <v>27.974</v>
      </c>
      <c r="CH20" s="9">
        <v>5.8979999999999997</v>
      </c>
      <c r="CI20" s="9">
        <v>2.23</v>
      </c>
      <c r="CJ20" s="9">
        <v>3.6680000000000001</v>
      </c>
      <c r="CK20" s="9">
        <v>0</v>
      </c>
      <c r="CL20" s="9">
        <v>0</v>
      </c>
      <c r="CM20" s="9">
        <v>0</v>
      </c>
      <c r="CN20" s="9">
        <v>1.5029999999999999</v>
      </c>
      <c r="CO20" s="9">
        <v>0.69099999999999995</v>
      </c>
      <c r="CP20" s="9">
        <v>0.81299999999999994</v>
      </c>
      <c r="CQ20" s="9">
        <v>1.7450000000000001</v>
      </c>
      <c r="CR20" s="9">
        <v>0.82399999999999995</v>
      </c>
      <c r="CS20" s="9">
        <v>0.92100000000000004</v>
      </c>
      <c r="CT20" s="9">
        <v>2.649</v>
      </c>
      <c r="CU20" s="9">
        <v>0.71599999999999997</v>
      </c>
      <c r="CV20" s="9">
        <v>1.9339999999999999</v>
      </c>
      <c r="CW20" s="9">
        <v>35.003999999999998</v>
      </c>
      <c r="CX20" s="9">
        <v>28.187999999999999</v>
      </c>
      <c r="CY20" s="9">
        <v>51.587000000000003</v>
      </c>
      <c r="CZ20" s="9">
        <v>6.7619999999999996</v>
      </c>
      <c r="DA20" s="9">
        <v>4.0110000000000001</v>
      </c>
      <c r="DB20" s="9">
        <v>2.7509999999999999</v>
      </c>
      <c r="DC20" s="9">
        <v>1.0289999999999999</v>
      </c>
      <c r="DD20" s="9">
        <v>0.29499999999999998</v>
      </c>
      <c r="DE20" s="9">
        <v>0.73399999999999999</v>
      </c>
      <c r="DF20" s="9">
        <v>1.1819999999999999</v>
      </c>
      <c r="DG20" s="9">
        <v>1.1819999999999999</v>
      </c>
      <c r="DH20" s="9">
        <v>0</v>
      </c>
      <c r="DI20" s="9">
        <v>1.62</v>
      </c>
      <c r="DJ20" s="9">
        <v>1.0609999999999999</v>
      </c>
      <c r="DK20" s="9">
        <v>0.55900000000000005</v>
      </c>
      <c r="DL20" s="9">
        <v>2.931</v>
      </c>
      <c r="DM20" s="9">
        <v>1.4730000000000001</v>
      </c>
      <c r="DN20" s="9">
        <v>1.458</v>
      </c>
      <c r="DO20" s="9">
        <v>38.628999999999998</v>
      </c>
      <c r="DP20" s="9">
        <v>21.19</v>
      </c>
      <c r="DQ20" s="9">
        <v>51.756999999999998</v>
      </c>
      <c r="DR20" s="9">
        <v>4.423</v>
      </c>
      <c r="DS20" s="9">
        <v>1.179</v>
      </c>
      <c r="DT20" s="9">
        <v>3.2429999999999999</v>
      </c>
      <c r="DU20" s="9">
        <v>0</v>
      </c>
      <c r="DV20" s="9">
        <v>0</v>
      </c>
      <c r="DW20" s="9">
        <v>0</v>
      </c>
      <c r="DX20" s="9">
        <v>1.28</v>
      </c>
      <c r="DY20" s="9">
        <v>0.46800000000000003</v>
      </c>
      <c r="DZ20" s="9">
        <v>0.81299999999999994</v>
      </c>
      <c r="EA20" s="9">
        <v>1.1850000000000001</v>
      </c>
      <c r="EB20" s="9">
        <v>0.26300000000000001</v>
      </c>
      <c r="EC20" s="9">
        <v>0.92100000000000004</v>
      </c>
      <c r="ED20" s="9">
        <v>1.958</v>
      </c>
      <c r="EE20" s="9">
        <v>0.44800000000000001</v>
      </c>
      <c r="EF20" s="9">
        <v>1.5089999999999999</v>
      </c>
      <c r="EG20" s="9">
        <v>26</v>
      </c>
      <c r="EH20" s="9">
        <v>25.166</v>
      </c>
      <c r="EI20" s="9">
        <v>41.872</v>
      </c>
      <c r="EJ20" s="9">
        <v>1.4750000000000001</v>
      </c>
      <c r="EK20" s="9">
        <v>1.0509999999999999</v>
      </c>
      <c r="EL20" s="9">
        <v>0.42399999999999999</v>
      </c>
      <c r="EM20" s="9">
        <v>0</v>
      </c>
      <c r="EN20" s="9">
        <v>0</v>
      </c>
      <c r="EO20" s="9">
        <v>0</v>
      </c>
      <c r="EP20" s="9">
        <v>0.223</v>
      </c>
      <c r="EQ20" s="9">
        <v>0.223</v>
      </c>
      <c r="ER20" s="9">
        <v>0</v>
      </c>
      <c r="ES20" s="9">
        <v>0.56000000000000005</v>
      </c>
      <c r="ET20" s="9">
        <v>0.56000000000000005</v>
      </c>
      <c r="EU20" s="9">
        <v>0</v>
      </c>
      <c r="EV20" s="9">
        <v>0.69199999999999995</v>
      </c>
      <c r="EW20" s="9">
        <v>0.26700000000000002</v>
      </c>
      <c r="EX20" s="9">
        <v>0.42399999999999999</v>
      </c>
      <c r="EY20" s="9">
        <v>43.097000000000001</v>
      </c>
      <c r="EZ20" s="9">
        <v>32.219000000000001</v>
      </c>
      <c r="FA20" s="9">
        <v>79.31</v>
      </c>
      <c r="FB20" s="9">
        <v>4.5179999999999998</v>
      </c>
      <c r="FC20" s="9">
        <v>2.64</v>
      </c>
      <c r="FD20" s="9">
        <v>1.8779999999999999</v>
      </c>
      <c r="FE20" s="9">
        <v>0.78800000000000003</v>
      </c>
      <c r="FF20" s="9">
        <v>0.29499999999999998</v>
      </c>
      <c r="FG20" s="9">
        <v>0.49299999999999999</v>
      </c>
      <c r="FH20" s="9">
        <v>0.72899999999999998</v>
      </c>
      <c r="FI20" s="9">
        <v>0.72899999999999998</v>
      </c>
      <c r="FJ20" s="9">
        <v>0</v>
      </c>
      <c r="FK20" s="9">
        <v>0.79900000000000004</v>
      </c>
      <c r="FL20" s="9">
        <v>0.36399999999999999</v>
      </c>
      <c r="FM20" s="9">
        <v>0.435</v>
      </c>
      <c r="FN20" s="9">
        <v>2.2010000000000001</v>
      </c>
      <c r="FO20" s="9">
        <v>1.252</v>
      </c>
      <c r="FP20" s="9">
        <v>0.94899999999999995</v>
      </c>
      <c r="FQ20" s="9">
        <v>50.448999999999998</v>
      </c>
      <c r="FR20" s="9">
        <v>31.765999999999998</v>
      </c>
      <c r="FS20" s="9">
        <v>51.104999999999997</v>
      </c>
      <c r="FT20" s="9">
        <v>2.2440000000000002</v>
      </c>
      <c r="FU20" s="9">
        <v>1.371</v>
      </c>
      <c r="FV20" s="9">
        <v>0.873</v>
      </c>
      <c r="FW20" s="9">
        <v>0.24099999999999999</v>
      </c>
      <c r="FX20" s="9">
        <v>0</v>
      </c>
      <c r="FY20" s="9">
        <v>0.24099999999999999</v>
      </c>
      <c r="FZ20" s="9">
        <v>0.45200000000000001</v>
      </c>
      <c r="GA20" s="9">
        <v>0.45200000000000001</v>
      </c>
      <c r="GB20" s="9">
        <v>0</v>
      </c>
      <c r="GC20" s="9">
        <v>0.82099999999999995</v>
      </c>
      <c r="GD20" s="9">
        <v>0.69699999999999995</v>
      </c>
      <c r="GE20" s="9">
        <v>0.124</v>
      </c>
      <c r="GF20" s="9">
        <v>0.73</v>
      </c>
      <c r="GG20" s="9">
        <v>0.222</v>
      </c>
      <c r="GH20" s="9">
        <v>0.50800000000000001</v>
      </c>
      <c r="GI20" s="9">
        <v>26</v>
      </c>
      <c r="GJ20" s="9">
        <v>22.169</v>
      </c>
      <c r="GK20" s="9">
        <v>90.204999999999998</v>
      </c>
      <c r="GL20" s="9">
        <v>5.7789999999999999</v>
      </c>
      <c r="GM20" s="9">
        <v>2.024</v>
      </c>
      <c r="GN20" s="9">
        <v>3.7549999999999999</v>
      </c>
      <c r="GO20" s="9">
        <v>0</v>
      </c>
      <c r="GP20" s="9">
        <v>0</v>
      </c>
      <c r="GQ20" s="9">
        <v>0</v>
      </c>
      <c r="GR20" s="9">
        <v>0.98</v>
      </c>
      <c r="GS20" s="9">
        <v>0.67700000000000005</v>
      </c>
      <c r="GT20" s="9">
        <v>0.30299999999999999</v>
      </c>
      <c r="GU20" s="9">
        <v>1.4570000000000001</v>
      </c>
      <c r="GV20" s="9">
        <v>0.432</v>
      </c>
      <c r="GW20" s="9">
        <v>1.024</v>
      </c>
      <c r="GX20" s="9">
        <v>3.3420000000000001</v>
      </c>
      <c r="GY20" s="9">
        <v>0.91500000000000004</v>
      </c>
      <c r="GZ20" s="9">
        <v>2.427</v>
      </c>
      <c r="HA20" s="9">
        <v>52</v>
      </c>
      <c r="HB20" s="9">
        <v>26</v>
      </c>
      <c r="HC20" s="9">
        <v>52</v>
      </c>
      <c r="HD20" s="9">
        <v>4.3929999999999998</v>
      </c>
      <c r="HE20" s="9">
        <v>2.6120000000000001</v>
      </c>
      <c r="HF20" s="9">
        <v>1.78</v>
      </c>
      <c r="HG20" s="9">
        <v>0.78800000000000003</v>
      </c>
      <c r="HH20" s="9">
        <v>0.29499999999999998</v>
      </c>
      <c r="HI20" s="9">
        <v>0.49299999999999999</v>
      </c>
      <c r="HJ20" s="9">
        <v>1.48</v>
      </c>
      <c r="HK20" s="9">
        <v>0.97</v>
      </c>
      <c r="HL20" s="9">
        <v>0.51</v>
      </c>
      <c r="HM20" s="9">
        <v>0.878</v>
      </c>
      <c r="HN20" s="9">
        <v>0.75800000000000001</v>
      </c>
      <c r="HO20" s="9">
        <v>0.12</v>
      </c>
      <c r="HP20" s="9">
        <v>1.246</v>
      </c>
      <c r="HQ20" s="9">
        <v>0.58899999999999997</v>
      </c>
      <c r="HR20" s="9">
        <v>0.65700000000000003</v>
      </c>
      <c r="HS20" s="9">
        <v>10.736000000000001</v>
      </c>
      <c r="HT20" s="9">
        <v>14.859</v>
      </c>
      <c r="HU20" s="9">
        <v>5.3339999999999996</v>
      </c>
      <c r="HV20" s="9">
        <v>2.2629999999999999</v>
      </c>
      <c r="HW20" s="9">
        <v>1.379</v>
      </c>
      <c r="HX20" s="9">
        <v>0.88400000000000001</v>
      </c>
      <c r="HY20" s="9">
        <v>0.24099999999999999</v>
      </c>
      <c r="HZ20" s="9">
        <v>0</v>
      </c>
      <c r="IA20" s="9">
        <v>0.24099999999999999</v>
      </c>
      <c r="IB20" s="9">
        <v>0</v>
      </c>
      <c r="IC20" s="9">
        <v>0</v>
      </c>
      <c r="ID20" s="9">
        <v>0</v>
      </c>
      <c r="IE20" s="9">
        <v>1.0309999999999999</v>
      </c>
      <c r="IF20" s="9">
        <v>0.69499999999999995</v>
      </c>
      <c r="IG20" s="9">
        <v>0.33600000000000002</v>
      </c>
      <c r="IH20" s="9">
        <v>0.99199999999999999</v>
      </c>
      <c r="II20" s="9">
        <v>0.68500000000000005</v>
      </c>
      <c r="IJ20" s="9">
        <v>0.307</v>
      </c>
      <c r="IK20" s="9">
        <v>45.546999999999997</v>
      </c>
      <c r="IL20" s="9">
        <v>61.281999999999996</v>
      </c>
      <c r="IM20" s="9">
        <v>43.405999999999999</v>
      </c>
      <c r="IN20" s="9">
        <v>0.22500000000000001</v>
      </c>
      <c r="IO20" s="9">
        <v>0.22500000000000001</v>
      </c>
      <c r="IP20" s="9">
        <v>0</v>
      </c>
      <c r="IQ20" s="9">
        <v>0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69" s="2" customFormat="1" ht="99.95" customHeight="1">
      <c r="B1" s="3" t="s">
        <v>12513</v>
      </c>
      <c r="C1" s="3" t="s">
        <v>12514</v>
      </c>
      <c r="D1" s="3" t="s">
        <v>12515</v>
      </c>
      <c r="E1" s="3" t="s">
        <v>12516</v>
      </c>
      <c r="F1" s="3" t="s">
        <v>12517</v>
      </c>
      <c r="G1" s="3" t="s">
        <v>12518</v>
      </c>
      <c r="H1" s="3" t="s">
        <v>12519</v>
      </c>
      <c r="I1" s="3" t="s">
        <v>12520</v>
      </c>
      <c r="J1" s="3" t="s">
        <v>12521</v>
      </c>
      <c r="K1" s="3" t="s">
        <v>12522</v>
      </c>
      <c r="L1" s="3" t="s">
        <v>12523</v>
      </c>
      <c r="M1" s="3" t="s">
        <v>12524</v>
      </c>
      <c r="N1" s="3" t="s">
        <v>12525</v>
      </c>
      <c r="O1" s="3" t="s">
        <v>12526</v>
      </c>
      <c r="P1" s="3" t="s">
        <v>12527</v>
      </c>
      <c r="Q1" s="3" t="s">
        <v>12528</v>
      </c>
      <c r="R1" s="3" t="s">
        <v>12529</v>
      </c>
      <c r="S1" s="3" t="s">
        <v>12530</v>
      </c>
      <c r="T1" s="3" t="s">
        <v>12531</v>
      </c>
      <c r="U1" s="3" t="s">
        <v>12532</v>
      </c>
      <c r="V1" s="3" t="s">
        <v>12533</v>
      </c>
      <c r="W1" s="3" t="s">
        <v>12534</v>
      </c>
      <c r="X1" s="3" t="s">
        <v>12535</v>
      </c>
      <c r="Y1" s="3" t="s">
        <v>12536</v>
      </c>
      <c r="Z1" s="3" t="s">
        <v>12537</v>
      </c>
      <c r="AA1" s="3" t="s">
        <v>12538</v>
      </c>
      <c r="AB1" s="3" t="s">
        <v>12539</v>
      </c>
      <c r="AC1" s="3" t="s">
        <v>12540</v>
      </c>
      <c r="AD1" s="3" t="s">
        <v>12541</v>
      </c>
      <c r="AE1" s="3" t="s">
        <v>12542</v>
      </c>
      <c r="AF1" s="3" t="s">
        <v>12543</v>
      </c>
      <c r="AG1" s="3" t="s">
        <v>12544</v>
      </c>
      <c r="AH1" s="3" t="s">
        <v>12545</v>
      </c>
      <c r="AI1" s="3" t="s">
        <v>12546</v>
      </c>
      <c r="AJ1" s="3" t="s">
        <v>12547</v>
      </c>
      <c r="AK1" s="3" t="s">
        <v>12548</v>
      </c>
      <c r="AL1" s="3" t="s">
        <v>12549</v>
      </c>
      <c r="AM1" s="3" t="s">
        <v>12550</v>
      </c>
      <c r="AN1" s="3" t="s">
        <v>12551</v>
      </c>
      <c r="AO1" s="3" t="s">
        <v>12552</v>
      </c>
      <c r="AP1" s="3" t="s">
        <v>12553</v>
      </c>
      <c r="AQ1" s="3" t="s">
        <v>12554</v>
      </c>
      <c r="AR1" s="3" t="s">
        <v>12555</v>
      </c>
      <c r="AS1" s="3" t="s">
        <v>12556</v>
      </c>
      <c r="AT1" s="3" t="s">
        <v>12557</v>
      </c>
      <c r="AU1" s="3" t="s">
        <v>12558</v>
      </c>
      <c r="AV1" s="3" t="s">
        <v>12559</v>
      </c>
      <c r="AW1" s="3" t="s">
        <v>12560</v>
      </c>
      <c r="AX1" s="3" t="s">
        <v>12561</v>
      </c>
      <c r="AY1" s="3" t="s">
        <v>12562</v>
      </c>
      <c r="AZ1" s="3" t="s">
        <v>12563</v>
      </c>
      <c r="BA1" s="3" t="s">
        <v>12564</v>
      </c>
      <c r="BB1" s="3" t="s">
        <v>12565</v>
      </c>
      <c r="BC1" s="3" t="s">
        <v>12566</v>
      </c>
      <c r="BD1" s="3" t="s">
        <v>12567</v>
      </c>
      <c r="BE1" s="3" t="s">
        <v>12568</v>
      </c>
      <c r="BF1" s="3" t="s">
        <v>12569</v>
      </c>
      <c r="BG1" s="3" t="s">
        <v>12570</v>
      </c>
      <c r="BH1" s="3" t="s">
        <v>12571</v>
      </c>
      <c r="BI1" s="3" t="s">
        <v>12572</v>
      </c>
      <c r="BJ1" s="3" t="s">
        <v>12573</v>
      </c>
      <c r="BK1" s="3" t="s">
        <v>12574</v>
      </c>
      <c r="BL1" s="3" t="s">
        <v>12575</v>
      </c>
      <c r="BM1" s="3" t="s">
        <v>12576</v>
      </c>
      <c r="BN1" s="3" t="s">
        <v>12577</v>
      </c>
      <c r="BO1" s="3" t="s">
        <v>12578</v>
      </c>
      <c r="BP1" s="3" t="s">
        <v>12579</v>
      </c>
      <c r="BQ1" s="3" t="s">
        <v>12580</v>
      </c>
    </row>
    <row r="2" spans="1:69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</row>
    <row r="3" spans="1:69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</row>
    <row r="4" spans="1:69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</row>
    <row r="5" spans="1:69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</row>
    <row r="6" spans="1:69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</row>
    <row r="7" spans="1:69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</row>
    <row r="8" spans="1:69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</row>
    <row r="9" spans="1:69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</row>
    <row r="10" spans="1:69">
      <c r="A10" s="4" t="s">
        <v>258</v>
      </c>
      <c r="B10" s="8" t="s">
        <v>12581</v>
      </c>
      <c r="C10" s="8" t="s">
        <v>12582</v>
      </c>
      <c r="D10" s="8" t="s">
        <v>12583</v>
      </c>
      <c r="E10" s="8" t="s">
        <v>12584</v>
      </c>
      <c r="F10" s="8" t="s">
        <v>12585</v>
      </c>
      <c r="G10" s="8" t="s">
        <v>12586</v>
      </c>
      <c r="H10" s="8" t="s">
        <v>12587</v>
      </c>
      <c r="I10" s="8" t="s">
        <v>12588</v>
      </c>
      <c r="J10" s="8" t="s">
        <v>12589</v>
      </c>
      <c r="K10" s="8" t="s">
        <v>12590</v>
      </c>
      <c r="L10" s="8" t="s">
        <v>12591</v>
      </c>
      <c r="M10" s="8" t="s">
        <v>12592</v>
      </c>
      <c r="N10" s="8" t="s">
        <v>12593</v>
      </c>
      <c r="O10" s="8" t="s">
        <v>12594</v>
      </c>
      <c r="P10" s="8" t="s">
        <v>12595</v>
      </c>
      <c r="Q10" s="8" t="s">
        <v>12596</v>
      </c>
      <c r="R10" s="8" t="s">
        <v>12597</v>
      </c>
      <c r="S10" s="8" t="s">
        <v>12598</v>
      </c>
      <c r="T10" s="8" t="s">
        <v>12599</v>
      </c>
      <c r="U10" s="8" t="s">
        <v>12600</v>
      </c>
      <c r="V10" s="8" t="s">
        <v>12601</v>
      </c>
      <c r="W10" s="8" t="s">
        <v>12602</v>
      </c>
      <c r="X10" s="8" t="s">
        <v>12603</v>
      </c>
      <c r="Y10" s="8" t="s">
        <v>12604</v>
      </c>
      <c r="Z10" s="8" t="s">
        <v>12605</v>
      </c>
      <c r="AA10" s="8" t="s">
        <v>12606</v>
      </c>
      <c r="AB10" s="8" t="s">
        <v>12607</v>
      </c>
      <c r="AC10" s="8" t="s">
        <v>12608</v>
      </c>
      <c r="AD10" s="8" t="s">
        <v>12609</v>
      </c>
      <c r="AE10" s="8" t="s">
        <v>12610</v>
      </c>
      <c r="AF10" s="8" t="s">
        <v>12611</v>
      </c>
      <c r="AG10" s="8" t="s">
        <v>12612</v>
      </c>
      <c r="AH10" s="8" t="s">
        <v>12613</v>
      </c>
      <c r="AI10" s="8" t="s">
        <v>12614</v>
      </c>
      <c r="AJ10" s="8" t="s">
        <v>12615</v>
      </c>
      <c r="AK10" s="8" t="s">
        <v>12616</v>
      </c>
      <c r="AL10" s="8" t="s">
        <v>12617</v>
      </c>
      <c r="AM10" s="8" t="s">
        <v>12618</v>
      </c>
      <c r="AN10" s="8" t="s">
        <v>12619</v>
      </c>
      <c r="AO10" s="8" t="s">
        <v>12620</v>
      </c>
      <c r="AP10" s="8" t="s">
        <v>12621</v>
      </c>
      <c r="AQ10" s="8" t="s">
        <v>12622</v>
      </c>
      <c r="AR10" s="8" t="s">
        <v>12623</v>
      </c>
      <c r="AS10" s="8" t="s">
        <v>12624</v>
      </c>
      <c r="AT10" s="8" t="s">
        <v>12625</v>
      </c>
      <c r="AU10" s="8" t="s">
        <v>12626</v>
      </c>
      <c r="AV10" s="8" t="s">
        <v>12627</v>
      </c>
      <c r="AW10" s="8" t="s">
        <v>12628</v>
      </c>
      <c r="AX10" s="8" t="s">
        <v>12629</v>
      </c>
      <c r="AY10" s="8" t="s">
        <v>12630</v>
      </c>
      <c r="AZ10" s="8" t="s">
        <v>12631</v>
      </c>
      <c r="BA10" s="8" t="s">
        <v>12632</v>
      </c>
      <c r="BB10" s="8" t="s">
        <v>12633</v>
      </c>
      <c r="BC10" s="8" t="s">
        <v>12634</v>
      </c>
      <c r="BD10" s="8" t="s">
        <v>12635</v>
      </c>
      <c r="BE10" s="8" t="s">
        <v>12636</v>
      </c>
      <c r="BF10" s="8" t="s">
        <v>12637</v>
      </c>
      <c r="BG10" s="8" t="s">
        <v>12638</v>
      </c>
      <c r="BH10" s="8" t="s">
        <v>12639</v>
      </c>
      <c r="BI10" s="8" t="s">
        <v>12640</v>
      </c>
      <c r="BJ10" s="8" t="s">
        <v>12641</v>
      </c>
      <c r="BK10" s="8" t="s">
        <v>12642</v>
      </c>
      <c r="BL10" s="8" t="s">
        <v>12643</v>
      </c>
      <c r="BM10" s="8" t="s">
        <v>12644</v>
      </c>
      <c r="BN10" s="8" t="s">
        <v>12645</v>
      </c>
      <c r="BO10" s="8" t="s">
        <v>12646</v>
      </c>
      <c r="BP10" s="8" t="s">
        <v>12647</v>
      </c>
      <c r="BQ10" s="8" t="s">
        <v>12648</v>
      </c>
    </row>
    <row r="11" spans="1:69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0.64</v>
      </c>
      <c r="K11" s="9">
        <v>0</v>
      </c>
      <c r="L11" s="9">
        <v>0.64</v>
      </c>
      <c r="M11" s="9">
        <v>118.45399999999999</v>
      </c>
      <c r="N11" s="9">
        <v>0</v>
      </c>
      <c r="O11" s="9">
        <v>118.45399999999999</v>
      </c>
      <c r="P11" s="9">
        <v>2.6619999999999999</v>
      </c>
      <c r="Q11" s="9">
        <v>0.93799999999999994</v>
      </c>
      <c r="R11" s="9">
        <v>1.724</v>
      </c>
      <c r="S11" s="9">
        <v>0.59899999999999998</v>
      </c>
      <c r="T11" s="9">
        <v>0.30399999999999999</v>
      </c>
      <c r="U11" s="9">
        <v>0.29399999999999998</v>
      </c>
      <c r="V11" s="9">
        <v>0</v>
      </c>
      <c r="W11" s="9">
        <v>0</v>
      </c>
      <c r="X11" s="9">
        <v>0</v>
      </c>
      <c r="Y11" s="9">
        <v>0.78700000000000003</v>
      </c>
      <c r="Z11" s="9">
        <v>0.38900000000000001</v>
      </c>
      <c r="AA11" s="9">
        <v>0.39700000000000002</v>
      </c>
      <c r="AB11" s="9">
        <v>1.276</v>
      </c>
      <c r="AC11" s="9">
        <v>0.24399999999999999</v>
      </c>
      <c r="AD11" s="9">
        <v>1.0329999999999999</v>
      </c>
      <c r="AE11" s="9">
        <v>43.048999999999999</v>
      </c>
      <c r="AF11" s="9">
        <v>26.36</v>
      </c>
      <c r="AG11" s="9">
        <v>52.325000000000003</v>
      </c>
      <c r="AH11" s="9">
        <v>8.4499999999999993</v>
      </c>
      <c r="AI11" s="9">
        <v>3.0790000000000002</v>
      </c>
      <c r="AJ11" s="9">
        <v>5.37</v>
      </c>
      <c r="AK11" s="9">
        <v>0.70499999999999996</v>
      </c>
      <c r="AL11" s="9">
        <v>0</v>
      </c>
      <c r="AM11" s="9">
        <v>0.70499999999999996</v>
      </c>
      <c r="AN11" s="9">
        <v>1.5109999999999999</v>
      </c>
      <c r="AO11" s="9">
        <v>0.34499999999999997</v>
      </c>
      <c r="AP11" s="9">
        <v>1.1659999999999999</v>
      </c>
      <c r="AQ11" s="9">
        <v>3.01</v>
      </c>
      <c r="AR11" s="9">
        <v>1.1659999999999999</v>
      </c>
      <c r="AS11" s="9">
        <v>1.8440000000000001</v>
      </c>
      <c r="AT11" s="9">
        <v>3.2229999999999999</v>
      </c>
      <c r="AU11" s="9">
        <v>1.5680000000000001</v>
      </c>
      <c r="AV11" s="9">
        <v>1.655</v>
      </c>
      <c r="AW11" s="9">
        <v>30.076000000000001</v>
      </c>
      <c r="AX11" s="9">
        <v>49.69</v>
      </c>
      <c r="AY11" s="9">
        <v>24.792000000000002</v>
      </c>
      <c r="AZ11" s="9">
        <v>2.5649999999999999</v>
      </c>
      <c r="BA11" s="9">
        <v>1.8859999999999999</v>
      </c>
      <c r="BB11" s="9">
        <v>0.67900000000000005</v>
      </c>
      <c r="BC11" s="9">
        <v>0.29499999999999998</v>
      </c>
      <c r="BD11" s="9">
        <v>0.29499999999999998</v>
      </c>
      <c r="BE11" s="9">
        <v>0</v>
      </c>
      <c r="BF11" s="9">
        <v>0.51100000000000001</v>
      </c>
      <c r="BG11" s="9">
        <v>0.51100000000000001</v>
      </c>
      <c r="BH11" s="9">
        <v>0</v>
      </c>
      <c r="BI11" s="9">
        <v>0.60599999999999998</v>
      </c>
      <c r="BJ11" s="9">
        <v>0.60599999999999998</v>
      </c>
      <c r="BK11" s="9">
        <v>0</v>
      </c>
      <c r="BL11" s="9">
        <v>1.1539999999999999</v>
      </c>
      <c r="BM11" s="9">
        <v>0.47499999999999998</v>
      </c>
      <c r="BN11" s="9">
        <v>0.67900000000000005</v>
      </c>
      <c r="BO11" s="9">
        <v>26</v>
      </c>
      <c r="BP11" s="9">
        <v>14.41</v>
      </c>
      <c r="BQ11" s="9">
        <v>103.16500000000001</v>
      </c>
    </row>
    <row r="12" spans="1:69">
      <c r="A12" s="10">
        <v>42401</v>
      </c>
      <c r="B12" s="9">
        <v>0</v>
      </c>
      <c r="C12" s="9">
        <v>0</v>
      </c>
      <c r="D12" s="9">
        <v>0.16700000000000001</v>
      </c>
      <c r="E12" s="9">
        <v>0.16700000000000001</v>
      </c>
      <c r="F12" s="9">
        <v>0</v>
      </c>
      <c r="G12" s="9">
        <v>0</v>
      </c>
      <c r="H12" s="9">
        <v>0</v>
      </c>
      <c r="I12" s="9">
        <v>0</v>
      </c>
      <c r="J12" s="9">
        <v>0.26600000000000001</v>
      </c>
      <c r="K12" s="9">
        <v>0.26600000000000001</v>
      </c>
      <c r="L12" s="9">
        <v>0</v>
      </c>
      <c r="M12" s="9">
        <v>46.652000000000001</v>
      </c>
      <c r="N12" s="9">
        <v>46.652000000000001</v>
      </c>
      <c r="O12" s="9">
        <v>0</v>
      </c>
      <c r="P12" s="9">
        <v>3.6970000000000001</v>
      </c>
      <c r="Q12" s="9">
        <v>1.514</v>
      </c>
      <c r="R12" s="9">
        <v>2.1829999999999998</v>
      </c>
      <c r="S12" s="9">
        <v>0.45200000000000001</v>
      </c>
      <c r="T12" s="9">
        <v>0.224</v>
      </c>
      <c r="U12" s="9">
        <v>0.22800000000000001</v>
      </c>
      <c r="V12" s="9">
        <v>0.59299999999999997</v>
      </c>
      <c r="W12" s="9">
        <v>0.377</v>
      </c>
      <c r="X12" s="9">
        <v>0.215</v>
      </c>
      <c r="Y12" s="9">
        <v>0.874</v>
      </c>
      <c r="Z12" s="9">
        <v>0.66</v>
      </c>
      <c r="AA12" s="9">
        <v>0.214</v>
      </c>
      <c r="AB12" s="9">
        <v>1.7789999999999999</v>
      </c>
      <c r="AC12" s="9">
        <v>0.253</v>
      </c>
      <c r="AD12" s="9">
        <v>1.526</v>
      </c>
      <c r="AE12" s="9">
        <v>38.496000000000002</v>
      </c>
      <c r="AF12" s="9">
        <v>26</v>
      </c>
      <c r="AG12" s="9">
        <v>97.71</v>
      </c>
      <c r="AH12" s="9">
        <v>6.0780000000000003</v>
      </c>
      <c r="AI12" s="9">
        <v>2.1379999999999999</v>
      </c>
      <c r="AJ12" s="9">
        <v>3.94</v>
      </c>
      <c r="AK12" s="9">
        <v>0.57799999999999996</v>
      </c>
      <c r="AL12" s="9">
        <v>0</v>
      </c>
      <c r="AM12" s="9">
        <v>0.57799999999999996</v>
      </c>
      <c r="AN12" s="9">
        <v>1.1379999999999999</v>
      </c>
      <c r="AO12" s="9">
        <v>0.94799999999999995</v>
      </c>
      <c r="AP12" s="9">
        <v>0.19</v>
      </c>
      <c r="AQ12" s="9">
        <v>2.5259999999999998</v>
      </c>
      <c r="AR12" s="9">
        <v>0.80800000000000005</v>
      </c>
      <c r="AS12" s="9">
        <v>1.718</v>
      </c>
      <c r="AT12" s="9">
        <v>1.8360000000000001</v>
      </c>
      <c r="AU12" s="9">
        <v>0.38200000000000001</v>
      </c>
      <c r="AV12" s="9">
        <v>1.454</v>
      </c>
      <c r="AW12" s="9">
        <v>28.128</v>
      </c>
      <c r="AX12" s="9">
        <v>16.405000000000001</v>
      </c>
      <c r="AY12" s="9">
        <v>32.497999999999998</v>
      </c>
      <c r="AZ12" s="9">
        <v>3.85</v>
      </c>
      <c r="BA12" s="9">
        <v>1.099</v>
      </c>
      <c r="BB12" s="9">
        <v>2.7509999999999999</v>
      </c>
      <c r="BC12" s="9">
        <v>0.17799999999999999</v>
      </c>
      <c r="BD12" s="9">
        <v>0.17799999999999999</v>
      </c>
      <c r="BE12" s="9">
        <v>0</v>
      </c>
      <c r="BF12" s="9">
        <v>0.17799999999999999</v>
      </c>
      <c r="BG12" s="9">
        <v>0.17799999999999999</v>
      </c>
      <c r="BH12" s="9">
        <v>0</v>
      </c>
      <c r="BI12" s="9">
        <v>1.2789999999999999</v>
      </c>
      <c r="BJ12" s="9">
        <v>0.32300000000000001</v>
      </c>
      <c r="BK12" s="9">
        <v>0.95599999999999996</v>
      </c>
      <c r="BL12" s="9">
        <v>2.2149999999999999</v>
      </c>
      <c r="BM12" s="9">
        <v>0.42</v>
      </c>
      <c r="BN12" s="9">
        <v>1.7949999999999999</v>
      </c>
      <c r="BO12" s="9">
        <v>52</v>
      </c>
      <c r="BP12" s="9">
        <v>42.366</v>
      </c>
      <c r="BQ12" s="9">
        <v>52</v>
      </c>
    </row>
    <row r="13" spans="1:69">
      <c r="A13" s="10">
        <v>42767</v>
      </c>
      <c r="B13" s="9">
        <v>0</v>
      </c>
      <c r="C13" s="9">
        <v>0</v>
      </c>
      <c r="D13" s="9">
        <v>0.22700000000000001</v>
      </c>
      <c r="E13" s="9">
        <v>0</v>
      </c>
      <c r="F13" s="9">
        <v>0.22700000000000001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4.1539999999999999</v>
      </c>
      <c r="Q13" s="9">
        <v>1.4350000000000001</v>
      </c>
      <c r="R13" s="9">
        <v>2.7189999999999999</v>
      </c>
      <c r="S13" s="9">
        <v>0</v>
      </c>
      <c r="T13" s="9">
        <v>0</v>
      </c>
      <c r="U13" s="9">
        <v>0</v>
      </c>
      <c r="V13" s="9">
        <v>2.3260000000000001</v>
      </c>
      <c r="W13" s="9">
        <v>1.0069999999999999</v>
      </c>
      <c r="X13" s="9">
        <v>1.319</v>
      </c>
      <c r="Y13" s="9">
        <v>0.98099999999999998</v>
      </c>
      <c r="Z13" s="9">
        <v>0</v>
      </c>
      <c r="AA13" s="9">
        <v>0.98099999999999998</v>
      </c>
      <c r="AB13" s="9">
        <v>0.84699999999999998</v>
      </c>
      <c r="AC13" s="9">
        <v>0.42799999999999999</v>
      </c>
      <c r="AD13" s="9">
        <v>0.41899999999999998</v>
      </c>
      <c r="AE13" s="9">
        <v>8</v>
      </c>
      <c r="AF13" s="9">
        <v>8</v>
      </c>
      <c r="AG13" s="9">
        <v>12.32</v>
      </c>
      <c r="AH13" s="9">
        <v>6.8689999999999998</v>
      </c>
      <c r="AI13" s="9">
        <v>2.665</v>
      </c>
      <c r="AJ13" s="9">
        <v>4.2030000000000003</v>
      </c>
      <c r="AK13" s="9">
        <v>1.399</v>
      </c>
      <c r="AL13" s="9">
        <v>0.35399999999999998</v>
      </c>
      <c r="AM13" s="9">
        <v>1.046</v>
      </c>
      <c r="AN13" s="9">
        <v>1.216</v>
      </c>
      <c r="AO13" s="9">
        <v>0.371</v>
      </c>
      <c r="AP13" s="9">
        <v>0.84499999999999997</v>
      </c>
      <c r="AQ13" s="9">
        <v>1.986</v>
      </c>
      <c r="AR13" s="9">
        <v>0.72399999999999998</v>
      </c>
      <c r="AS13" s="9">
        <v>1.2609999999999999</v>
      </c>
      <c r="AT13" s="9">
        <v>2.2679999999999998</v>
      </c>
      <c r="AU13" s="9">
        <v>1.216</v>
      </c>
      <c r="AV13" s="9">
        <v>1.052</v>
      </c>
      <c r="AW13" s="9">
        <v>19.678000000000001</v>
      </c>
      <c r="AX13" s="9">
        <v>27.363</v>
      </c>
      <c r="AY13" s="9">
        <v>15.68</v>
      </c>
      <c r="AZ13" s="9">
        <v>2.5880000000000001</v>
      </c>
      <c r="BA13" s="9">
        <v>1.639</v>
      </c>
      <c r="BB13" s="9">
        <v>0.95</v>
      </c>
      <c r="BC13" s="9">
        <v>0.26200000000000001</v>
      </c>
      <c r="BD13" s="9">
        <v>0.26200000000000001</v>
      </c>
      <c r="BE13" s="9">
        <v>0</v>
      </c>
      <c r="BF13" s="9">
        <v>0.34100000000000003</v>
      </c>
      <c r="BG13" s="9">
        <v>0.34100000000000003</v>
      </c>
      <c r="BH13" s="9">
        <v>0</v>
      </c>
      <c r="BI13" s="9">
        <v>0.95199999999999996</v>
      </c>
      <c r="BJ13" s="9">
        <v>0.46300000000000002</v>
      </c>
      <c r="BK13" s="9">
        <v>0.49</v>
      </c>
      <c r="BL13" s="9">
        <v>1.034</v>
      </c>
      <c r="BM13" s="9">
        <v>0.57399999999999995</v>
      </c>
      <c r="BN13" s="9">
        <v>0.46</v>
      </c>
      <c r="BO13" s="9">
        <v>29.327999999999999</v>
      </c>
      <c r="BP13" s="9">
        <v>25.471</v>
      </c>
      <c r="BQ13" s="9">
        <v>42.390999999999998</v>
      </c>
    </row>
    <row r="14" spans="1:69">
      <c r="A14" s="10">
        <v>43132</v>
      </c>
      <c r="B14" s="9">
        <v>0.16</v>
      </c>
      <c r="C14" s="9">
        <v>0</v>
      </c>
      <c r="D14" s="9">
        <v>0</v>
      </c>
      <c r="E14" s="9">
        <v>0</v>
      </c>
      <c r="F14" s="9">
        <v>0</v>
      </c>
      <c r="G14" s="9">
        <v>0.16600000000000001</v>
      </c>
      <c r="H14" s="9">
        <v>0</v>
      </c>
      <c r="I14" s="9">
        <v>0.16600000000000001</v>
      </c>
      <c r="J14" s="9">
        <v>0.13700000000000001</v>
      </c>
      <c r="K14" s="9">
        <v>0</v>
      </c>
      <c r="L14" s="9">
        <v>0.13700000000000001</v>
      </c>
      <c r="M14" s="9">
        <v>24.2</v>
      </c>
      <c r="N14" s="9">
        <v>0</v>
      </c>
      <c r="O14" s="9">
        <v>61.32</v>
      </c>
      <c r="P14" s="9">
        <v>4.6379999999999999</v>
      </c>
      <c r="Q14" s="9">
        <v>2.355</v>
      </c>
      <c r="R14" s="9">
        <v>2.282</v>
      </c>
      <c r="S14" s="9">
        <v>0.65600000000000003</v>
      </c>
      <c r="T14" s="9">
        <v>0.47099999999999997</v>
      </c>
      <c r="U14" s="9">
        <v>0.185</v>
      </c>
      <c r="V14" s="9">
        <v>1.3340000000000001</v>
      </c>
      <c r="W14" s="9">
        <v>0.56399999999999995</v>
      </c>
      <c r="X14" s="9">
        <v>0.77100000000000002</v>
      </c>
      <c r="Y14" s="9">
        <v>0.98099999999999998</v>
      </c>
      <c r="Z14" s="9">
        <v>0.38200000000000001</v>
      </c>
      <c r="AA14" s="9">
        <v>0.59899999999999998</v>
      </c>
      <c r="AB14" s="9">
        <v>1.667</v>
      </c>
      <c r="AC14" s="9">
        <v>0.93899999999999995</v>
      </c>
      <c r="AD14" s="9">
        <v>0.72799999999999998</v>
      </c>
      <c r="AE14" s="9">
        <v>24.042000000000002</v>
      </c>
      <c r="AF14" s="9">
        <v>36.988999999999997</v>
      </c>
      <c r="AG14" s="9">
        <v>17</v>
      </c>
      <c r="AH14" s="9">
        <v>4.6349999999999998</v>
      </c>
      <c r="AI14" s="9">
        <v>0.96199999999999997</v>
      </c>
      <c r="AJ14" s="9">
        <v>3.6720000000000002</v>
      </c>
      <c r="AK14" s="9">
        <v>0.86099999999999999</v>
      </c>
      <c r="AL14" s="9">
        <v>0</v>
      </c>
      <c r="AM14" s="9">
        <v>0.86099999999999999</v>
      </c>
      <c r="AN14" s="9">
        <v>0.83599999999999997</v>
      </c>
      <c r="AO14" s="9">
        <v>0.316</v>
      </c>
      <c r="AP14" s="9">
        <v>0.52</v>
      </c>
      <c r="AQ14" s="9">
        <v>0.995</v>
      </c>
      <c r="AR14" s="9">
        <v>0</v>
      </c>
      <c r="AS14" s="9">
        <v>0.995</v>
      </c>
      <c r="AT14" s="9">
        <v>1.9430000000000001</v>
      </c>
      <c r="AU14" s="9">
        <v>0.64600000000000002</v>
      </c>
      <c r="AV14" s="9">
        <v>1.2969999999999999</v>
      </c>
      <c r="AW14" s="9">
        <v>26</v>
      </c>
      <c r="AX14" s="9">
        <v>52</v>
      </c>
      <c r="AY14" s="9">
        <v>24.492000000000001</v>
      </c>
      <c r="AZ14" s="9">
        <v>2.641</v>
      </c>
      <c r="BA14" s="9">
        <v>1.1870000000000001</v>
      </c>
      <c r="BB14" s="9">
        <v>1.454</v>
      </c>
      <c r="BC14" s="9">
        <v>0.28899999999999998</v>
      </c>
      <c r="BD14" s="9">
        <v>0.14399999999999999</v>
      </c>
      <c r="BE14" s="9">
        <v>0.14499999999999999</v>
      </c>
      <c r="BF14" s="9">
        <v>0.34799999999999998</v>
      </c>
      <c r="BG14" s="9">
        <v>0</v>
      </c>
      <c r="BH14" s="9">
        <v>0.34799999999999998</v>
      </c>
      <c r="BI14" s="9">
        <v>0.71</v>
      </c>
      <c r="BJ14" s="9">
        <v>0.442</v>
      </c>
      <c r="BK14" s="9">
        <v>0.26800000000000002</v>
      </c>
      <c r="BL14" s="9">
        <v>1.294</v>
      </c>
      <c r="BM14" s="9">
        <v>0.6</v>
      </c>
      <c r="BN14" s="9">
        <v>0.69299999999999995</v>
      </c>
      <c r="BO14" s="9">
        <v>48.484999999999999</v>
      </c>
      <c r="BP14" s="9">
        <v>49.585999999999999</v>
      </c>
      <c r="BQ14" s="9">
        <v>52.139000000000003</v>
      </c>
    </row>
    <row r="15" spans="1:69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0.19800000000000001</v>
      </c>
      <c r="H15" s="9">
        <v>0.19800000000000001</v>
      </c>
      <c r="I15" s="9">
        <v>0</v>
      </c>
      <c r="J15" s="9">
        <v>0.19</v>
      </c>
      <c r="K15" s="9">
        <v>0</v>
      </c>
      <c r="L15" s="9">
        <v>0.19</v>
      </c>
      <c r="M15" s="9">
        <v>64.244</v>
      </c>
      <c r="N15" s="9">
        <v>0</v>
      </c>
      <c r="O15" s="9">
        <v>0</v>
      </c>
      <c r="P15" s="9">
        <v>4.62</v>
      </c>
      <c r="Q15" s="9">
        <v>1.9139999999999999</v>
      </c>
      <c r="R15" s="9">
        <v>2.706</v>
      </c>
      <c r="S15" s="9">
        <v>0</v>
      </c>
      <c r="T15" s="9">
        <v>0</v>
      </c>
      <c r="U15" s="9">
        <v>0</v>
      </c>
      <c r="V15" s="9">
        <v>1.492</v>
      </c>
      <c r="W15" s="9">
        <v>0</v>
      </c>
      <c r="X15" s="9">
        <v>1.492</v>
      </c>
      <c r="Y15" s="9">
        <v>1.022</v>
      </c>
      <c r="Z15" s="9">
        <v>0.82399999999999995</v>
      </c>
      <c r="AA15" s="9">
        <v>0.19900000000000001</v>
      </c>
      <c r="AB15" s="9">
        <v>2.105</v>
      </c>
      <c r="AC15" s="9">
        <v>1.0900000000000001</v>
      </c>
      <c r="AD15" s="9">
        <v>1.0149999999999999</v>
      </c>
      <c r="AE15" s="9">
        <v>31.591999999999999</v>
      </c>
      <c r="AF15" s="9">
        <v>52</v>
      </c>
      <c r="AG15" s="9">
        <v>12</v>
      </c>
      <c r="AH15" s="9">
        <v>7.194</v>
      </c>
      <c r="AI15" s="9">
        <v>3.1640000000000001</v>
      </c>
      <c r="AJ15" s="9">
        <v>4.03</v>
      </c>
      <c r="AK15" s="9">
        <v>0.95799999999999996</v>
      </c>
      <c r="AL15" s="9">
        <v>0</v>
      </c>
      <c r="AM15" s="9">
        <v>0.95799999999999996</v>
      </c>
      <c r="AN15" s="9">
        <v>0.82099999999999995</v>
      </c>
      <c r="AO15" s="9">
        <v>0.82099999999999995</v>
      </c>
      <c r="AP15" s="9">
        <v>0</v>
      </c>
      <c r="AQ15" s="9">
        <v>2.153</v>
      </c>
      <c r="AR15" s="9">
        <v>1.0389999999999999</v>
      </c>
      <c r="AS15" s="9">
        <v>1.115</v>
      </c>
      <c r="AT15" s="9">
        <v>3.262</v>
      </c>
      <c r="AU15" s="9">
        <v>1.304</v>
      </c>
      <c r="AV15" s="9">
        <v>1.9570000000000001</v>
      </c>
      <c r="AW15" s="9">
        <v>39.564999999999998</v>
      </c>
      <c r="AX15" s="9">
        <v>26</v>
      </c>
      <c r="AY15" s="9">
        <v>44.576999999999998</v>
      </c>
      <c r="AZ15" s="9">
        <v>1.4279999999999999</v>
      </c>
      <c r="BA15" s="9">
        <v>0.19800000000000001</v>
      </c>
      <c r="BB15" s="9">
        <v>1.23</v>
      </c>
      <c r="BC15" s="9">
        <v>0.219</v>
      </c>
      <c r="BD15" s="9">
        <v>0</v>
      </c>
      <c r="BE15" s="9">
        <v>0.219</v>
      </c>
      <c r="BF15" s="9">
        <v>0.26600000000000001</v>
      </c>
      <c r="BG15" s="9">
        <v>0</v>
      </c>
      <c r="BH15" s="9">
        <v>0.26600000000000001</v>
      </c>
      <c r="BI15" s="9">
        <v>0.374</v>
      </c>
      <c r="BJ15" s="9">
        <v>0</v>
      </c>
      <c r="BK15" s="9">
        <v>0.374</v>
      </c>
      <c r="BL15" s="9">
        <v>0.56799999999999995</v>
      </c>
      <c r="BM15" s="9">
        <v>0.19800000000000001</v>
      </c>
      <c r="BN15" s="9">
        <v>0.371</v>
      </c>
      <c r="BO15" s="9">
        <v>32.03</v>
      </c>
      <c r="BP15" s="9">
        <v>0</v>
      </c>
      <c r="BQ15" s="9">
        <v>27.797999999999998</v>
      </c>
    </row>
    <row r="16" spans="1:69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2.927</v>
      </c>
      <c r="Q16" s="9">
        <v>0.65</v>
      </c>
      <c r="R16" s="9">
        <v>2.2770000000000001</v>
      </c>
      <c r="S16" s="9">
        <v>0</v>
      </c>
      <c r="T16" s="9">
        <v>0</v>
      </c>
      <c r="U16" s="9">
        <v>0</v>
      </c>
      <c r="V16" s="9">
        <v>0.70099999999999996</v>
      </c>
      <c r="W16" s="9">
        <v>0</v>
      </c>
      <c r="X16" s="9">
        <v>0.70099999999999996</v>
      </c>
      <c r="Y16" s="9">
        <v>1.0209999999999999</v>
      </c>
      <c r="Z16" s="9">
        <v>0.29899999999999999</v>
      </c>
      <c r="AA16" s="9">
        <v>0.72199999999999998</v>
      </c>
      <c r="AB16" s="9">
        <v>1.206</v>
      </c>
      <c r="AC16" s="9">
        <v>0.35099999999999998</v>
      </c>
      <c r="AD16" s="9">
        <v>0.85499999999999998</v>
      </c>
      <c r="AE16" s="9">
        <v>44.552</v>
      </c>
      <c r="AF16" s="9">
        <v>79.632000000000005</v>
      </c>
      <c r="AG16" s="9">
        <v>29.109000000000002</v>
      </c>
      <c r="AH16" s="9">
        <v>7.1180000000000003</v>
      </c>
      <c r="AI16" s="9">
        <v>3.0009999999999999</v>
      </c>
      <c r="AJ16" s="9">
        <v>4.117</v>
      </c>
      <c r="AK16" s="9">
        <v>0.70299999999999996</v>
      </c>
      <c r="AL16" s="9">
        <v>0.41699999999999998</v>
      </c>
      <c r="AM16" s="9">
        <v>0.28599999999999998</v>
      </c>
      <c r="AN16" s="9">
        <v>2.6480000000000001</v>
      </c>
      <c r="AO16" s="9">
        <v>1.609</v>
      </c>
      <c r="AP16" s="9">
        <v>1.0389999999999999</v>
      </c>
      <c r="AQ16" s="9">
        <v>1.1879999999999999</v>
      </c>
      <c r="AR16" s="9">
        <v>0.376</v>
      </c>
      <c r="AS16" s="9">
        <v>0.81200000000000006</v>
      </c>
      <c r="AT16" s="9">
        <v>2.58</v>
      </c>
      <c r="AU16" s="9">
        <v>0.59899999999999998</v>
      </c>
      <c r="AV16" s="9">
        <v>1.9810000000000001</v>
      </c>
      <c r="AW16" s="9">
        <v>27.01</v>
      </c>
      <c r="AX16" s="9">
        <v>7.8780000000000001</v>
      </c>
      <c r="AY16" s="9">
        <v>58.6</v>
      </c>
      <c r="AZ16" s="9">
        <v>2.2810000000000001</v>
      </c>
      <c r="BA16" s="9">
        <v>1.0960000000000001</v>
      </c>
      <c r="BB16" s="9">
        <v>1.1850000000000001</v>
      </c>
      <c r="BC16" s="9">
        <v>0.64200000000000002</v>
      </c>
      <c r="BD16" s="9">
        <v>0.376</v>
      </c>
      <c r="BE16" s="9">
        <v>0.26700000000000002</v>
      </c>
      <c r="BF16" s="9">
        <v>0.72199999999999998</v>
      </c>
      <c r="BG16" s="9">
        <v>0.34399999999999997</v>
      </c>
      <c r="BH16" s="9">
        <v>0.378</v>
      </c>
      <c r="BI16" s="9">
        <v>0</v>
      </c>
      <c r="BJ16" s="9">
        <v>0</v>
      </c>
      <c r="BK16" s="9">
        <v>0</v>
      </c>
      <c r="BL16" s="9">
        <v>0.91600000000000004</v>
      </c>
      <c r="BM16" s="9">
        <v>0.376</v>
      </c>
      <c r="BN16" s="9">
        <v>0.54</v>
      </c>
      <c r="BO16" s="9">
        <v>7.423</v>
      </c>
      <c r="BP16" s="9">
        <v>8</v>
      </c>
      <c r="BQ16" s="9">
        <v>69.709999999999994</v>
      </c>
    </row>
    <row r="17" spans="1:69">
      <c r="A17" s="10">
        <v>44228</v>
      </c>
      <c r="B17" s="9">
        <v>0</v>
      </c>
      <c r="C17" s="9">
        <v>0</v>
      </c>
      <c r="D17" s="9">
        <v>0.25700000000000001</v>
      </c>
      <c r="E17" s="9">
        <v>0.25700000000000001</v>
      </c>
      <c r="F17" s="9">
        <v>0</v>
      </c>
      <c r="G17" s="9">
        <v>0.33300000000000002</v>
      </c>
      <c r="H17" s="9">
        <v>0.33300000000000002</v>
      </c>
      <c r="I17" s="9">
        <v>0</v>
      </c>
      <c r="J17" s="9">
        <v>0</v>
      </c>
      <c r="K17" s="9">
        <v>0</v>
      </c>
      <c r="L17" s="9">
        <v>0</v>
      </c>
      <c r="M17" s="9">
        <v>10.821999999999999</v>
      </c>
      <c r="N17" s="9">
        <v>10.821999999999999</v>
      </c>
      <c r="O17" s="9">
        <v>0</v>
      </c>
      <c r="P17" s="9">
        <v>2.327</v>
      </c>
      <c r="Q17" s="9">
        <v>1.4790000000000001</v>
      </c>
      <c r="R17" s="9">
        <v>0.84799999999999998</v>
      </c>
      <c r="S17" s="9">
        <v>0.27100000000000002</v>
      </c>
      <c r="T17" s="9">
        <v>0.27100000000000002</v>
      </c>
      <c r="U17" s="9">
        <v>0</v>
      </c>
      <c r="V17" s="9">
        <v>0.98599999999999999</v>
      </c>
      <c r="W17" s="9">
        <v>0.75</v>
      </c>
      <c r="X17" s="9">
        <v>0.23599999999999999</v>
      </c>
      <c r="Y17" s="9">
        <v>1.069</v>
      </c>
      <c r="Z17" s="9">
        <v>0.45700000000000002</v>
      </c>
      <c r="AA17" s="9">
        <v>0.61199999999999999</v>
      </c>
      <c r="AB17" s="9">
        <v>0</v>
      </c>
      <c r="AC17" s="9">
        <v>0</v>
      </c>
      <c r="AD17" s="9">
        <v>0</v>
      </c>
      <c r="AE17" s="9">
        <v>12.086</v>
      </c>
      <c r="AF17" s="9">
        <v>7.5720000000000001</v>
      </c>
      <c r="AG17" s="9">
        <v>13.343</v>
      </c>
      <c r="AH17" s="9">
        <v>7.27</v>
      </c>
      <c r="AI17" s="9">
        <v>3.0409999999999999</v>
      </c>
      <c r="AJ17" s="9">
        <v>4.2300000000000004</v>
      </c>
      <c r="AK17" s="9">
        <v>0.64600000000000002</v>
      </c>
      <c r="AL17" s="9">
        <v>0</v>
      </c>
      <c r="AM17" s="9">
        <v>0.64600000000000002</v>
      </c>
      <c r="AN17" s="9">
        <v>0.93799999999999994</v>
      </c>
      <c r="AO17" s="9">
        <v>0.54300000000000004</v>
      </c>
      <c r="AP17" s="9">
        <v>0.39500000000000002</v>
      </c>
      <c r="AQ17" s="9">
        <v>2.762</v>
      </c>
      <c r="AR17" s="9">
        <v>1.0900000000000001</v>
      </c>
      <c r="AS17" s="9">
        <v>1.6719999999999999</v>
      </c>
      <c r="AT17" s="9">
        <v>2.9249999999999998</v>
      </c>
      <c r="AU17" s="9">
        <v>1.4079999999999999</v>
      </c>
      <c r="AV17" s="9">
        <v>1.5169999999999999</v>
      </c>
      <c r="AW17" s="9">
        <v>42.420999999999999</v>
      </c>
      <c r="AX17" s="9">
        <v>47.408000000000001</v>
      </c>
      <c r="AY17" s="9">
        <v>30.611000000000001</v>
      </c>
      <c r="AZ17" s="9">
        <v>3.1760000000000002</v>
      </c>
      <c r="BA17" s="9">
        <v>1.8939999999999999</v>
      </c>
      <c r="BB17" s="9">
        <v>1.282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0.73599999999999999</v>
      </c>
      <c r="BJ17" s="9">
        <v>0.49</v>
      </c>
      <c r="BK17" s="9">
        <v>0.246</v>
      </c>
      <c r="BL17" s="9">
        <v>2.44</v>
      </c>
      <c r="BM17" s="9">
        <v>1.4039999999999999</v>
      </c>
      <c r="BN17" s="9">
        <v>1.036</v>
      </c>
      <c r="BO17" s="9">
        <v>76.313000000000002</v>
      </c>
      <c r="BP17" s="9">
        <v>86.31</v>
      </c>
      <c r="BQ17" s="9">
        <v>60.783999999999999</v>
      </c>
    </row>
    <row r="18" spans="1:69">
      <c r="A18" s="10">
        <v>44593</v>
      </c>
      <c r="B18" s="9">
        <v>0.26800000000000002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5.05</v>
      </c>
      <c r="Q18" s="9">
        <v>2.7570000000000001</v>
      </c>
      <c r="R18" s="9">
        <v>2.2930000000000001</v>
      </c>
      <c r="S18" s="9">
        <v>0.81699999999999995</v>
      </c>
      <c r="T18" s="9">
        <v>0.39700000000000002</v>
      </c>
      <c r="U18" s="9">
        <v>0.42</v>
      </c>
      <c r="V18" s="9">
        <v>0.754</v>
      </c>
      <c r="W18" s="9">
        <v>0.26800000000000002</v>
      </c>
      <c r="X18" s="9">
        <v>0.48599999999999999</v>
      </c>
      <c r="Y18" s="9">
        <v>1.998</v>
      </c>
      <c r="Z18" s="9">
        <v>1.4359999999999999</v>
      </c>
      <c r="AA18" s="9">
        <v>0.56200000000000006</v>
      </c>
      <c r="AB18" s="9">
        <v>1.4810000000000001</v>
      </c>
      <c r="AC18" s="9">
        <v>0.65600000000000003</v>
      </c>
      <c r="AD18" s="9">
        <v>0.82399999999999995</v>
      </c>
      <c r="AE18" s="9">
        <v>23.091999999999999</v>
      </c>
      <c r="AF18" s="9">
        <v>24.576000000000001</v>
      </c>
      <c r="AG18" s="9">
        <v>22.452999999999999</v>
      </c>
      <c r="AH18" s="9">
        <v>4.6500000000000004</v>
      </c>
      <c r="AI18" s="9">
        <v>2.4009999999999998</v>
      </c>
      <c r="AJ18" s="9">
        <v>2.2490000000000001</v>
      </c>
      <c r="AK18" s="9">
        <v>0</v>
      </c>
      <c r="AL18" s="9">
        <v>0</v>
      </c>
      <c r="AM18" s="9">
        <v>0</v>
      </c>
      <c r="AN18" s="9">
        <v>0.67700000000000005</v>
      </c>
      <c r="AO18" s="9">
        <v>0.41799999999999998</v>
      </c>
      <c r="AP18" s="9">
        <v>0.25900000000000001</v>
      </c>
      <c r="AQ18" s="9">
        <v>2.0019999999999998</v>
      </c>
      <c r="AR18" s="9">
        <v>0.93600000000000005</v>
      </c>
      <c r="AS18" s="9">
        <v>1.0660000000000001</v>
      </c>
      <c r="AT18" s="9">
        <v>1.9710000000000001</v>
      </c>
      <c r="AU18" s="9">
        <v>1.0469999999999999</v>
      </c>
      <c r="AV18" s="9">
        <v>0.92400000000000004</v>
      </c>
      <c r="AW18" s="9">
        <v>41.42</v>
      </c>
      <c r="AX18" s="9">
        <v>48.296999999999997</v>
      </c>
      <c r="AY18" s="9">
        <v>37.409999999999997</v>
      </c>
      <c r="AZ18" s="9">
        <v>2.1349999999999998</v>
      </c>
      <c r="BA18" s="9">
        <v>1.6759999999999999</v>
      </c>
      <c r="BB18" s="9">
        <v>0.46</v>
      </c>
      <c r="BC18" s="9">
        <v>0</v>
      </c>
      <c r="BD18" s="9">
        <v>0</v>
      </c>
      <c r="BE18" s="9">
        <v>0</v>
      </c>
      <c r="BF18" s="9">
        <v>0.25900000000000001</v>
      </c>
      <c r="BG18" s="9">
        <v>0.25900000000000001</v>
      </c>
      <c r="BH18" s="9">
        <v>0</v>
      </c>
      <c r="BI18" s="9">
        <v>0.38800000000000001</v>
      </c>
      <c r="BJ18" s="9">
        <v>0.38800000000000001</v>
      </c>
      <c r="BK18" s="9">
        <v>0</v>
      </c>
      <c r="BL18" s="9">
        <v>1.4870000000000001</v>
      </c>
      <c r="BM18" s="9">
        <v>1.028</v>
      </c>
      <c r="BN18" s="9">
        <v>0.46</v>
      </c>
      <c r="BO18" s="9">
        <v>52</v>
      </c>
      <c r="BP18" s="9">
        <v>52</v>
      </c>
      <c r="BQ18" s="9">
        <v>82.527000000000001</v>
      </c>
    </row>
    <row r="19" spans="1:69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4.2460000000000004</v>
      </c>
      <c r="Q19" s="9">
        <v>2.347</v>
      </c>
      <c r="R19" s="9">
        <v>1.899</v>
      </c>
      <c r="S19" s="9">
        <v>0.21</v>
      </c>
      <c r="T19" s="9">
        <v>0</v>
      </c>
      <c r="U19" s="9">
        <v>0.21</v>
      </c>
      <c r="V19" s="9">
        <v>0.45</v>
      </c>
      <c r="W19" s="9">
        <v>0.45</v>
      </c>
      <c r="X19" s="9">
        <v>0</v>
      </c>
      <c r="Y19" s="9">
        <v>1.5229999999999999</v>
      </c>
      <c r="Z19" s="9">
        <v>0.68700000000000006</v>
      </c>
      <c r="AA19" s="9">
        <v>0.83699999999999997</v>
      </c>
      <c r="AB19" s="9">
        <v>2.0630000000000002</v>
      </c>
      <c r="AC19" s="9">
        <v>1.21</v>
      </c>
      <c r="AD19" s="9">
        <v>0.85299999999999998</v>
      </c>
      <c r="AE19" s="9">
        <v>33.499000000000002</v>
      </c>
      <c r="AF19" s="9">
        <v>42.81</v>
      </c>
      <c r="AG19" s="9">
        <v>30.36</v>
      </c>
      <c r="AH19" s="9">
        <v>5.3259999999999996</v>
      </c>
      <c r="AI19" s="9">
        <v>2.625</v>
      </c>
      <c r="AJ19" s="9">
        <v>2.7010000000000001</v>
      </c>
      <c r="AK19" s="9">
        <v>0.35699999999999998</v>
      </c>
      <c r="AL19" s="9">
        <v>0.16300000000000001</v>
      </c>
      <c r="AM19" s="9">
        <v>0.19400000000000001</v>
      </c>
      <c r="AN19" s="9">
        <v>0.65300000000000002</v>
      </c>
      <c r="AO19" s="9">
        <v>0.52500000000000002</v>
      </c>
      <c r="AP19" s="9">
        <v>0.128</v>
      </c>
      <c r="AQ19" s="9">
        <v>1.6519999999999999</v>
      </c>
      <c r="AR19" s="9">
        <v>0.91800000000000004</v>
      </c>
      <c r="AS19" s="9">
        <v>0.73399999999999999</v>
      </c>
      <c r="AT19" s="9">
        <v>2.6629999999999998</v>
      </c>
      <c r="AU19" s="9">
        <v>1.0189999999999999</v>
      </c>
      <c r="AV19" s="9">
        <v>1.645</v>
      </c>
      <c r="AW19" s="9">
        <v>50.795000000000002</v>
      </c>
      <c r="AX19" s="9">
        <v>36.786000000000001</v>
      </c>
      <c r="AY19" s="9">
        <v>52</v>
      </c>
      <c r="AZ19" s="9">
        <v>2.8650000000000002</v>
      </c>
      <c r="BA19" s="9">
        <v>1.9510000000000001</v>
      </c>
      <c r="BB19" s="9">
        <v>0.91400000000000003</v>
      </c>
      <c r="BC19" s="9">
        <v>0.33400000000000002</v>
      </c>
      <c r="BD19" s="9">
        <v>0</v>
      </c>
      <c r="BE19" s="9">
        <v>0.33400000000000002</v>
      </c>
      <c r="BF19" s="9">
        <v>0</v>
      </c>
      <c r="BG19" s="9">
        <v>0</v>
      </c>
      <c r="BH19" s="9">
        <v>0</v>
      </c>
      <c r="BI19" s="9">
        <v>1.204</v>
      </c>
      <c r="BJ19" s="9">
        <v>1.022</v>
      </c>
      <c r="BK19" s="9">
        <v>0.183</v>
      </c>
      <c r="BL19" s="9">
        <v>1.327</v>
      </c>
      <c r="BM19" s="9">
        <v>0.92900000000000005</v>
      </c>
      <c r="BN19" s="9">
        <v>0.39700000000000002</v>
      </c>
      <c r="BO19" s="9">
        <v>46.557000000000002</v>
      </c>
      <c r="BP19" s="9">
        <v>47.915999999999997</v>
      </c>
      <c r="BQ19" s="9">
        <v>50.207999999999998</v>
      </c>
    </row>
    <row r="20" spans="1:69">
      <c r="A20" s="10">
        <v>45323</v>
      </c>
      <c r="B20" s="9">
        <v>0</v>
      </c>
      <c r="C20" s="9">
        <v>0</v>
      </c>
      <c r="D20" s="9">
        <v>0.22500000000000001</v>
      </c>
      <c r="E20" s="9">
        <v>0.22500000000000001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5.43</v>
      </c>
      <c r="Q20" s="9">
        <v>3.4140000000000001</v>
      </c>
      <c r="R20" s="9">
        <v>2.0150000000000001</v>
      </c>
      <c r="S20" s="9">
        <v>0.78800000000000003</v>
      </c>
      <c r="T20" s="9">
        <v>0.29499999999999998</v>
      </c>
      <c r="U20" s="9">
        <v>0.49299999999999999</v>
      </c>
      <c r="V20" s="9">
        <v>0.98399999999999999</v>
      </c>
      <c r="W20" s="9">
        <v>0.66400000000000003</v>
      </c>
      <c r="X20" s="9">
        <v>0.32</v>
      </c>
      <c r="Y20" s="9">
        <v>1.6080000000000001</v>
      </c>
      <c r="Z20" s="9">
        <v>0.95799999999999996</v>
      </c>
      <c r="AA20" s="9">
        <v>0.65</v>
      </c>
      <c r="AB20" s="9">
        <v>2.0499999999999998</v>
      </c>
      <c r="AC20" s="9">
        <v>1.4970000000000001</v>
      </c>
      <c r="AD20" s="9">
        <v>0.55300000000000005</v>
      </c>
      <c r="AE20" s="9">
        <v>30.904</v>
      </c>
      <c r="AF20" s="9">
        <v>33.646999999999998</v>
      </c>
      <c r="AG20" s="9">
        <v>25.792999999999999</v>
      </c>
      <c r="AH20" s="9">
        <v>5.2729999999999997</v>
      </c>
      <c r="AI20" s="9">
        <v>2.2109999999999999</v>
      </c>
      <c r="AJ20" s="9">
        <v>3.0619999999999998</v>
      </c>
      <c r="AK20" s="9">
        <v>0.24099999999999999</v>
      </c>
      <c r="AL20" s="9">
        <v>0</v>
      </c>
      <c r="AM20" s="9">
        <v>0.24099999999999999</v>
      </c>
      <c r="AN20" s="9">
        <v>1.5109999999999999</v>
      </c>
      <c r="AO20" s="9">
        <v>1.208</v>
      </c>
      <c r="AP20" s="9">
        <v>0.30299999999999999</v>
      </c>
      <c r="AQ20" s="9">
        <v>1.179</v>
      </c>
      <c r="AR20" s="9">
        <v>0.53300000000000003</v>
      </c>
      <c r="AS20" s="9">
        <v>0.64600000000000002</v>
      </c>
      <c r="AT20" s="9">
        <v>2.3420000000000001</v>
      </c>
      <c r="AU20" s="9">
        <v>0.47</v>
      </c>
      <c r="AV20" s="9">
        <v>1.8720000000000001</v>
      </c>
      <c r="AW20" s="9">
        <v>26.295999999999999</v>
      </c>
      <c r="AX20" s="9">
        <v>9.6430000000000007</v>
      </c>
      <c r="AY20" s="9">
        <v>52</v>
      </c>
      <c r="AZ20" s="9">
        <v>1.9570000000000001</v>
      </c>
      <c r="BA20" s="9">
        <v>0.61499999999999999</v>
      </c>
      <c r="BB20" s="9">
        <v>1.341</v>
      </c>
      <c r="BC20" s="9">
        <v>0</v>
      </c>
      <c r="BD20" s="9">
        <v>0</v>
      </c>
      <c r="BE20" s="9">
        <v>0</v>
      </c>
      <c r="BF20" s="9">
        <v>0.19</v>
      </c>
      <c r="BG20" s="9">
        <v>0</v>
      </c>
      <c r="BH20" s="9">
        <v>0.19</v>
      </c>
      <c r="BI20" s="9">
        <v>0.57799999999999996</v>
      </c>
      <c r="BJ20" s="9">
        <v>0.39400000000000002</v>
      </c>
      <c r="BK20" s="9">
        <v>0.184</v>
      </c>
      <c r="BL20" s="9">
        <v>1.1879999999999999</v>
      </c>
      <c r="BM20" s="9">
        <v>0.222</v>
      </c>
      <c r="BN20" s="9">
        <v>0.96699999999999997</v>
      </c>
      <c r="BO20" s="9">
        <v>66.13</v>
      </c>
      <c r="BP20" s="9">
        <v>72.813999999999993</v>
      </c>
      <c r="BQ20" s="9">
        <v>83.850999999999999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331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12649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12650</v>
      </c>
    </row>
    <row r="6" spans="1:13" ht="15.75" customHeight="1">
      <c r="B6" s="74" t="s">
        <v>12651</v>
      </c>
      <c r="C6" s="74"/>
      <c r="D6" s="74"/>
      <c r="E6" s="74"/>
      <c r="F6" s="74"/>
      <c r="G6" s="74"/>
      <c r="H6" s="74"/>
      <c r="I6" s="74"/>
      <c r="J6" s="74"/>
      <c r="K6" s="74"/>
      <c r="L6" s="74"/>
    </row>
    <row r="8" spans="1:13" ht="15">
      <c r="D8" s="16" t="s">
        <v>12653</v>
      </c>
    </row>
    <row r="9" spans="1:13" s="17" customFormat="1"/>
    <row r="10" spans="1:13" ht="22.5" customHeight="1">
      <c r="A10" s="18" t="s">
        <v>12654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12655</v>
      </c>
      <c r="I10" s="18" t="s">
        <v>250</v>
      </c>
      <c r="J10" s="18" t="s">
        <v>252</v>
      </c>
      <c r="K10" s="18" t="s">
        <v>12656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45323</v>
      </c>
      <c r="H12" s="11">
        <v>10</v>
      </c>
      <c r="I12" s="20" t="s">
        <v>259</v>
      </c>
      <c r="J12" s="11" t="s">
        <v>261</v>
      </c>
      <c r="K12" s="11" t="s">
        <v>12658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45323</v>
      </c>
      <c r="H13" s="11">
        <v>10</v>
      </c>
      <c r="I13" s="20" t="s">
        <v>259</v>
      </c>
      <c r="J13" s="11" t="s">
        <v>261</v>
      </c>
      <c r="K13" s="11" t="s">
        <v>12658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45323</v>
      </c>
      <c r="H14" s="11">
        <v>10</v>
      </c>
      <c r="I14" s="20" t="s">
        <v>259</v>
      </c>
      <c r="J14" s="11" t="s">
        <v>261</v>
      </c>
      <c r="K14" s="11" t="s">
        <v>12658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45323</v>
      </c>
      <c r="H15" s="11">
        <v>10</v>
      </c>
      <c r="I15" s="20" t="s">
        <v>259</v>
      </c>
      <c r="J15" s="11" t="s">
        <v>261</v>
      </c>
      <c r="K15" s="11" t="s">
        <v>12658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45323</v>
      </c>
      <c r="H16" s="11">
        <v>10</v>
      </c>
      <c r="I16" s="20" t="s">
        <v>259</v>
      </c>
      <c r="J16" s="11" t="s">
        <v>261</v>
      </c>
      <c r="K16" s="11" t="s">
        <v>12658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45323</v>
      </c>
      <c r="H17" s="11">
        <v>10</v>
      </c>
      <c r="I17" s="20" t="s">
        <v>259</v>
      </c>
      <c r="J17" s="11" t="s">
        <v>261</v>
      </c>
      <c r="K17" s="11" t="s">
        <v>12658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45323</v>
      </c>
      <c r="H18" s="11">
        <v>10</v>
      </c>
      <c r="I18" s="20" t="s">
        <v>259</v>
      </c>
      <c r="J18" s="11" t="s">
        <v>261</v>
      </c>
      <c r="K18" s="11" t="s">
        <v>12658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45323</v>
      </c>
      <c r="H19" s="11">
        <v>10</v>
      </c>
      <c r="I19" s="20" t="s">
        <v>259</v>
      </c>
      <c r="J19" s="11" t="s">
        <v>261</v>
      </c>
      <c r="K19" s="11" t="s">
        <v>12658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45323</v>
      </c>
      <c r="H20" s="11">
        <v>10</v>
      </c>
      <c r="I20" s="20" t="s">
        <v>259</v>
      </c>
      <c r="J20" s="11" t="s">
        <v>261</v>
      </c>
      <c r="K20" s="11" t="s">
        <v>12658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45323</v>
      </c>
      <c r="H21" s="11">
        <v>10</v>
      </c>
      <c r="I21" s="20" t="s">
        <v>259</v>
      </c>
      <c r="J21" s="11" t="s">
        <v>261</v>
      </c>
      <c r="K21" s="11" t="s">
        <v>12658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45323</v>
      </c>
      <c r="H22" s="11">
        <v>10</v>
      </c>
      <c r="I22" s="20" t="s">
        <v>259</v>
      </c>
      <c r="J22" s="11" t="s">
        <v>261</v>
      </c>
      <c r="K22" s="11" t="s">
        <v>12658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45323</v>
      </c>
      <c r="H23" s="11">
        <v>10</v>
      </c>
      <c r="I23" s="20" t="s">
        <v>259</v>
      </c>
      <c r="J23" s="11" t="s">
        <v>261</v>
      </c>
      <c r="K23" s="11" t="s">
        <v>12658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45323</v>
      </c>
      <c r="H24" s="11">
        <v>10</v>
      </c>
      <c r="I24" s="20" t="s">
        <v>259</v>
      </c>
      <c r="J24" s="11" t="s">
        <v>261</v>
      </c>
      <c r="K24" s="11" t="s">
        <v>12658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45323</v>
      </c>
      <c r="H25" s="11">
        <v>10</v>
      </c>
      <c r="I25" s="20" t="s">
        <v>259</v>
      </c>
      <c r="J25" s="11" t="s">
        <v>261</v>
      </c>
      <c r="K25" s="11" t="s">
        <v>12658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45323</v>
      </c>
      <c r="H26" s="11">
        <v>10</v>
      </c>
      <c r="I26" s="20" t="s">
        <v>259</v>
      </c>
      <c r="J26" s="11" t="s">
        <v>261</v>
      </c>
      <c r="K26" s="11" t="s">
        <v>12658</v>
      </c>
      <c r="L26" s="11">
        <v>2</v>
      </c>
    </row>
    <row r="27" spans="1:12">
      <c r="A27" s="11" t="s">
        <v>15</v>
      </c>
      <c r="D27" s="11" t="s">
        <v>260</v>
      </c>
      <c r="E27" s="19" t="s">
        <v>278</v>
      </c>
      <c r="F27" s="10">
        <v>42036</v>
      </c>
      <c r="G27" s="10">
        <v>45323</v>
      </c>
      <c r="H27" s="11">
        <v>10</v>
      </c>
      <c r="I27" s="11" t="s">
        <v>277</v>
      </c>
      <c r="J27" s="11" t="s">
        <v>261</v>
      </c>
      <c r="K27" s="11" t="s">
        <v>12658</v>
      </c>
      <c r="L27" s="11">
        <v>2</v>
      </c>
    </row>
    <row r="28" spans="1:12">
      <c r="A28" s="11" t="s">
        <v>16</v>
      </c>
      <c r="D28" s="11" t="s">
        <v>260</v>
      </c>
      <c r="E28" s="19" t="s">
        <v>279</v>
      </c>
      <c r="F28" s="10">
        <v>42036</v>
      </c>
      <c r="G28" s="10">
        <v>45323</v>
      </c>
      <c r="H28" s="11">
        <v>10</v>
      </c>
      <c r="I28" s="11" t="s">
        <v>277</v>
      </c>
      <c r="J28" s="11" t="s">
        <v>261</v>
      </c>
      <c r="K28" s="11" t="s">
        <v>12658</v>
      </c>
      <c r="L28" s="11">
        <v>2</v>
      </c>
    </row>
    <row r="29" spans="1:12">
      <c r="A29" s="11" t="s">
        <v>17</v>
      </c>
      <c r="D29" s="11" t="s">
        <v>260</v>
      </c>
      <c r="E29" s="19" t="s">
        <v>280</v>
      </c>
      <c r="F29" s="10">
        <v>42036</v>
      </c>
      <c r="G29" s="10">
        <v>45323</v>
      </c>
      <c r="H29" s="11">
        <v>10</v>
      </c>
      <c r="I29" s="11" t="s">
        <v>277</v>
      </c>
      <c r="J29" s="11" t="s">
        <v>261</v>
      </c>
      <c r="K29" s="11" t="s">
        <v>12658</v>
      </c>
      <c r="L29" s="11">
        <v>2</v>
      </c>
    </row>
    <row r="30" spans="1:12">
      <c r="A30" s="11" t="s">
        <v>18</v>
      </c>
      <c r="D30" s="11" t="s">
        <v>260</v>
      </c>
      <c r="E30" s="19" t="s">
        <v>281</v>
      </c>
      <c r="F30" s="10">
        <v>42036</v>
      </c>
      <c r="G30" s="10">
        <v>45323</v>
      </c>
      <c r="H30" s="11">
        <v>10</v>
      </c>
      <c r="I30" s="20" t="s">
        <v>259</v>
      </c>
      <c r="J30" s="11" t="s">
        <v>261</v>
      </c>
      <c r="K30" s="11" t="s">
        <v>12658</v>
      </c>
      <c r="L30" s="11">
        <v>2</v>
      </c>
    </row>
    <row r="31" spans="1:12">
      <c r="A31" s="11" t="s">
        <v>19</v>
      </c>
      <c r="D31" s="11" t="s">
        <v>260</v>
      </c>
      <c r="E31" s="19" t="s">
        <v>282</v>
      </c>
      <c r="F31" s="10">
        <v>42036</v>
      </c>
      <c r="G31" s="10">
        <v>45323</v>
      </c>
      <c r="H31" s="11">
        <v>10</v>
      </c>
      <c r="I31" s="20" t="s">
        <v>259</v>
      </c>
      <c r="J31" s="11" t="s">
        <v>261</v>
      </c>
      <c r="K31" s="11" t="s">
        <v>12658</v>
      </c>
      <c r="L31" s="11">
        <v>2</v>
      </c>
    </row>
    <row r="32" spans="1:12">
      <c r="A32" s="11" t="s">
        <v>20</v>
      </c>
      <c r="D32" s="11" t="s">
        <v>260</v>
      </c>
      <c r="E32" s="19" t="s">
        <v>283</v>
      </c>
      <c r="F32" s="10">
        <v>42036</v>
      </c>
      <c r="G32" s="10">
        <v>45323</v>
      </c>
      <c r="H32" s="11">
        <v>10</v>
      </c>
      <c r="I32" s="20" t="s">
        <v>259</v>
      </c>
      <c r="J32" s="11" t="s">
        <v>261</v>
      </c>
      <c r="K32" s="11" t="s">
        <v>12658</v>
      </c>
      <c r="L32" s="11">
        <v>2</v>
      </c>
    </row>
    <row r="33" spans="1:12">
      <c r="A33" s="11" t="s">
        <v>21</v>
      </c>
      <c r="D33" s="11" t="s">
        <v>260</v>
      </c>
      <c r="E33" s="19" t="s">
        <v>284</v>
      </c>
      <c r="F33" s="10">
        <v>42036</v>
      </c>
      <c r="G33" s="10">
        <v>45323</v>
      </c>
      <c r="H33" s="11">
        <v>10</v>
      </c>
      <c r="I33" s="20" t="s">
        <v>259</v>
      </c>
      <c r="J33" s="11" t="s">
        <v>261</v>
      </c>
      <c r="K33" s="11" t="s">
        <v>12658</v>
      </c>
      <c r="L33" s="11">
        <v>2</v>
      </c>
    </row>
    <row r="34" spans="1:12">
      <c r="A34" s="11" t="s">
        <v>22</v>
      </c>
      <c r="D34" s="11" t="s">
        <v>260</v>
      </c>
      <c r="E34" s="19" t="s">
        <v>285</v>
      </c>
      <c r="F34" s="10">
        <v>42036</v>
      </c>
      <c r="G34" s="10">
        <v>45323</v>
      </c>
      <c r="H34" s="11">
        <v>10</v>
      </c>
      <c r="I34" s="20" t="s">
        <v>259</v>
      </c>
      <c r="J34" s="11" t="s">
        <v>261</v>
      </c>
      <c r="K34" s="11" t="s">
        <v>12658</v>
      </c>
      <c r="L34" s="11">
        <v>2</v>
      </c>
    </row>
    <row r="35" spans="1:12">
      <c r="A35" s="11" t="s">
        <v>23</v>
      </c>
      <c r="D35" s="11" t="s">
        <v>260</v>
      </c>
      <c r="E35" s="19" t="s">
        <v>286</v>
      </c>
      <c r="F35" s="10">
        <v>42036</v>
      </c>
      <c r="G35" s="10">
        <v>45323</v>
      </c>
      <c r="H35" s="11">
        <v>10</v>
      </c>
      <c r="I35" s="20" t="s">
        <v>259</v>
      </c>
      <c r="J35" s="11" t="s">
        <v>261</v>
      </c>
      <c r="K35" s="11" t="s">
        <v>12658</v>
      </c>
      <c r="L35" s="11">
        <v>2</v>
      </c>
    </row>
    <row r="36" spans="1:12">
      <c r="A36" s="11" t="s">
        <v>24</v>
      </c>
      <c r="D36" s="11" t="s">
        <v>260</v>
      </c>
      <c r="E36" s="19" t="s">
        <v>287</v>
      </c>
      <c r="F36" s="10">
        <v>42036</v>
      </c>
      <c r="G36" s="10">
        <v>45323</v>
      </c>
      <c r="H36" s="11">
        <v>10</v>
      </c>
      <c r="I36" s="20" t="s">
        <v>259</v>
      </c>
      <c r="J36" s="11" t="s">
        <v>261</v>
      </c>
      <c r="K36" s="11" t="s">
        <v>12658</v>
      </c>
      <c r="L36" s="11">
        <v>2</v>
      </c>
    </row>
    <row r="37" spans="1:12">
      <c r="A37" s="11" t="s">
        <v>25</v>
      </c>
      <c r="D37" s="11" t="s">
        <v>260</v>
      </c>
      <c r="E37" s="19" t="s">
        <v>288</v>
      </c>
      <c r="F37" s="10">
        <v>42036</v>
      </c>
      <c r="G37" s="10">
        <v>45323</v>
      </c>
      <c r="H37" s="11">
        <v>10</v>
      </c>
      <c r="I37" s="20" t="s">
        <v>259</v>
      </c>
      <c r="J37" s="11" t="s">
        <v>261</v>
      </c>
      <c r="K37" s="11" t="s">
        <v>12658</v>
      </c>
      <c r="L37" s="11">
        <v>2</v>
      </c>
    </row>
    <row r="38" spans="1:12">
      <c r="A38" s="11" t="s">
        <v>26</v>
      </c>
      <c r="D38" s="11" t="s">
        <v>260</v>
      </c>
      <c r="E38" s="19" t="s">
        <v>289</v>
      </c>
      <c r="F38" s="10">
        <v>42036</v>
      </c>
      <c r="G38" s="10">
        <v>45323</v>
      </c>
      <c r="H38" s="11">
        <v>10</v>
      </c>
      <c r="I38" s="20" t="s">
        <v>259</v>
      </c>
      <c r="J38" s="11" t="s">
        <v>261</v>
      </c>
      <c r="K38" s="11" t="s">
        <v>12658</v>
      </c>
      <c r="L38" s="11">
        <v>2</v>
      </c>
    </row>
    <row r="39" spans="1:12">
      <c r="A39" s="11" t="s">
        <v>27</v>
      </c>
      <c r="D39" s="11" t="s">
        <v>260</v>
      </c>
      <c r="E39" s="19" t="s">
        <v>290</v>
      </c>
      <c r="F39" s="10">
        <v>42036</v>
      </c>
      <c r="G39" s="10">
        <v>45323</v>
      </c>
      <c r="H39" s="11">
        <v>10</v>
      </c>
      <c r="I39" s="20" t="s">
        <v>259</v>
      </c>
      <c r="J39" s="11" t="s">
        <v>261</v>
      </c>
      <c r="K39" s="11" t="s">
        <v>12658</v>
      </c>
      <c r="L39" s="11">
        <v>2</v>
      </c>
    </row>
    <row r="40" spans="1:12">
      <c r="A40" s="11" t="s">
        <v>28</v>
      </c>
      <c r="D40" s="11" t="s">
        <v>260</v>
      </c>
      <c r="E40" s="19" t="s">
        <v>291</v>
      </c>
      <c r="F40" s="10">
        <v>42036</v>
      </c>
      <c r="G40" s="10">
        <v>45323</v>
      </c>
      <c r="H40" s="11">
        <v>10</v>
      </c>
      <c r="I40" s="20" t="s">
        <v>259</v>
      </c>
      <c r="J40" s="11" t="s">
        <v>261</v>
      </c>
      <c r="K40" s="11" t="s">
        <v>12658</v>
      </c>
      <c r="L40" s="11">
        <v>2</v>
      </c>
    </row>
    <row r="41" spans="1:12">
      <c r="A41" s="11" t="s">
        <v>29</v>
      </c>
      <c r="D41" s="11" t="s">
        <v>260</v>
      </c>
      <c r="E41" s="19" t="s">
        <v>292</v>
      </c>
      <c r="F41" s="10">
        <v>42036</v>
      </c>
      <c r="G41" s="10">
        <v>45323</v>
      </c>
      <c r="H41" s="11">
        <v>10</v>
      </c>
      <c r="I41" s="20" t="s">
        <v>259</v>
      </c>
      <c r="J41" s="11" t="s">
        <v>261</v>
      </c>
      <c r="K41" s="11" t="s">
        <v>12658</v>
      </c>
      <c r="L41" s="11">
        <v>2</v>
      </c>
    </row>
    <row r="42" spans="1:12">
      <c r="A42" s="11" t="s">
        <v>30</v>
      </c>
      <c r="D42" s="11" t="s">
        <v>260</v>
      </c>
      <c r="E42" s="19" t="s">
        <v>293</v>
      </c>
      <c r="F42" s="10">
        <v>42036</v>
      </c>
      <c r="G42" s="10">
        <v>45323</v>
      </c>
      <c r="H42" s="11">
        <v>10</v>
      </c>
      <c r="I42" s="20" t="s">
        <v>259</v>
      </c>
      <c r="J42" s="11" t="s">
        <v>261</v>
      </c>
      <c r="K42" s="11" t="s">
        <v>12658</v>
      </c>
      <c r="L42" s="11">
        <v>2</v>
      </c>
    </row>
    <row r="43" spans="1:12">
      <c r="A43" s="11" t="s">
        <v>31</v>
      </c>
      <c r="D43" s="11" t="s">
        <v>260</v>
      </c>
      <c r="E43" s="19" t="s">
        <v>294</v>
      </c>
      <c r="F43" s="10">
        <v>42036</v>
      </c>
      <c r="G43" s="10">
        <v>45323</v>
      </c>
      <c r="H43" s="11">
        <v>10</v>
      </c>
      <c r="I43" s="20" t="s">
        <v>259</v>
      </c>
      <c r="J43" s="11" t="s">
        <v>261</v>
      </c>
      <c r="K43" s="11" t="s">
        <v>12658</v>
      </c>
      <c r="L43" s="11">
        <v>2</v>
      </c>
    </row>
    <row r="44" spans="1:12">
      <c r="A44" s="11" t="s">
        <v>32</v>
      </c>
      <c r="D44" s="11" t="s">
        <v>260</v>
      </c>
      <c r="E44" s="19" t="s">
        <v>295</v>
      </c>
      <c r="F44" s="10">
        <v>42036</v>
      </c>
      <c r="G44" s="10">
        <v>45323</v>
      </c>
      <c r="H44" s="11">
        <v>10</v>
      </c>
      <c r="I44" s="20" t="s">
        <v>259</v>
      </c>
      <c r="J44" s="11" t="s">
        <v>261</v>
      </c>
      <c r="K44" s="11" t="s">
        <v>12658</v>
      </c>
      <c r="L44" s="11">
        <v>2</v>
      </c>
    </row>
    <row r="45" spans="1:12">
      <c r="A45" s="11" t="s">
        <v>33</v>
      </c>
      <c r="D45" s="11" t="s">
        <v>260</v>
      </c>
      <c r="E45" s="19" t="s">
        <v>296</v>
      </c>
      <c r="F45" s="10">
        <v>42036</v>
      </c>
      <c r="G45" s="10">
        <v>45323</v>
      </c>
      <c r="H45" s="11">
        <v>10</v>
      </c>
      <c r="I45" s="11" t="s">
        <v>277</v>
      </c>
      <c r="J45" s="11" t="s">
        <v>261</v>
      </c>
      <c r="K45" s="11" t="s">
        <v>12658</v>
      </c>
      <c r="L45" s="11">
        <v>2</v>
      </c>
    </row>
    <row r="46" spans="1:12">
      <c r="A46" s="11" t="s">
        <v>34</v>
      </c>
      <c r="D46" s="11" t="s">
        <v>260</v>
      </c>
      <c r="E46" s="19" t="s">
        <v>297</v>
      </c>
      <c r="F46" s="10">
        <v>42036</v>
      </c>
      <c r="G46" s="10">
        <v>45323</v>
      </c>
      <c r="H46" s="11">
        <v>10</v>
      </c>
      <c r="I46" s="11" t="s">
        <v>277</v>
      </c>
      <c r="J46" s="11" t="s">
        <v>261</v>
      </c>
      <c r="K46" s="11" t="s">
        <v>12658</v>
      </c>
      <c r="L46" s="11">
        <v>2</v>
      </c>
    </row>
    <row r="47" spans="1:12">
      <c r="A47" s="11" t="s">
        <v>35</v>
      </c>
      <c r="D47" s="11" t="s">
        <v>260</v>
      </c>
      <c r="E47" s="19" t="s">
        <v>298</v>
      </c>
      <c r="F47" s="10">
        <v>42036</v>
      </c>
      <c r="G47" s="10">
        <v>45323</v>
      </c>
      <c r="H47" s="11">
        <v>10</v>
      </c>
      <c r="I47" s="11" t="s">
        <v>277</v>
      </c>
      <c r="J47" s="11" t="s">
        <v>261</v>
      </c>
      <c r="K47" s="11" t="s">
        <v>12658</v>
      </c>
      <c r="L47" s="11">
        <v>2</v>
      </c>
    </row>
    <row r="48" spans="1:12">
      <c r="A48" s="11" t="s">
        <v>36</v>
      </c>
      <c r="D48" s="11" t="s">
        <v>260</v>
      </c>
      <c r="E48" s="19" t="s">
        <v>299</v>
      </c>
      <c r="F48" s="10">
        <v>42036</v>
      </c>
      <c r="G48" s="10">
        <v>45323</v>
      </c>
      <c r="H48" s="11">
        <v>10</v>
      </c>
      <c r="I48" s="20" t="s">
        <v>259</v>
      </c>
      <c r="J48" s="11" t="s">
        <v>261</v>
      </c>
      <c r="K48" s="11" t="s">
        <v>12658</v>
      </c>
      <c r="L48" s="11">
        <v>2</v>
      </c>
    </row>
    <row r="49" spans="1:12">
      <c r="A49" s="11" t="s">
        <v>37</v>
      </c>
      <c r="D49" s="11" t="s">
        <v>260</v>
      </c>
      <c r="E49" s="19" t="s">
        <v>300</v>
      </c>
      <c r="F49" s="10">
        <v>42036</v>
      </c>
      <c r="G49" s="10">
        <v>45323</v>
      </c>
      <c r="H49" s="11">
        <v>10</v>
      </c>
      <c r="I49" s="20" t="s">
        <v>259</v>
      </c>
      <c r="J49" s="11" t="s">
        <v>261</v>
      </c>
      <c r="K49" s="11" t="s">
        <v>12658</v>
      </c>
      <c r="L49" s="11">
        <v>2</v>
      </c>
    </row>
    <row r="50" spans="1:12">
      <c r="A50" s="11" t="s">
        <v>38</v>
      </c>
      <c r="D50" s="11" t="s">
        <v>260</v>
      </c>
      <c r="E50" s="19" t="s">
        <v>301</v>
      </c>
      <c r="F50" s="10">
        <v>42036</v>
      </c>
      <c r="G50" s="10">
        <v>45323</v>
      </c>
      <c r="H50" s="11">
        <v>10</v>
      </c>
      <c r="I50" s="20" t="s">
        <v>259</v>
      </c>
      <c r="J50" s="11" t="s">
        <v>261</v>
      </c>
      <c r="K50" s="11" t="s">
        <v>12658</v>
      </c>
      <c r="L50" s="11">
        <v>2</v>
      </c>
    </row>
    <row r="51" spans="1:12">
      <c r="A51" s="11" t="s">
        <v>39</v>
      </c>
      <c r="D51" s="11" t="s">
        <v>260</v>
      </c>
      <c r="E51" s="19" t="s">
        <v>302</v>
      </c>
      <c r="F51" s="10">
        <v>42036</v>
      </c>
      <c r="G51" s="10">
        <v>45323</v>
      </c>
      <c r="H51" s="11">
        <v>10</v>
      </c>
      <c r="I51" s="20" t="s">
        <v>259</v>
      </c>
      <c r="J51" s="11" t="s">
        <v>261</v>
      </c>
      <c r="K51" s="11" t="s">
        <v>12658</v>
      </c>
      <c r="L51" s="11">
        <v>2</v>
      </c>
    </row>
    <row r="52" spans="1:12">
      <c r="A52" s="11" t="s">
        <v>40</v>
      </c>
      <c r="D52" s="11" t="s">
        <v>260</v>
      </c>
      <c r="E52" s="19" t="s">
        <v>303</v>
      </c>
      <c r="F52" s="10">
        <v>42036</v>
      </c>
      <c r="G52" s="10">
        <v>45323</v>
      </c>
      <c r="H52" s="11">
        <v>10</v>
      </c>
      <c r="I52" s="20" t="s">
        <v>259</v>
      </c>
      <c r="J52" s="11" t="s">
        <v>261</v>
      </c>
      <c r="K52" s="11" t="s">
        <v>12658</v>
      </c>
      <c r="L52" s="11">
        <v>2</v>
      </c>
    </row>
    <row r="53" spans="1:12">
      <c r="A53" s="11" t="s">
        <v>41</v>
      </c>
      <c r="D53" s="11" t="s">
        <v>260</v>
      </c>
      <c r="E53" s="19" t="s">
        <v>304</v>
      </c>
      <c r="F53" s="10">
        <v>42036</v>
      </c>
      <c r="G53" s="10">
        <v>45323</v>
      </c>
      <c r="H53" s="11">
        <v>10</v>
      </c>
      <c r="I53" s="20" t="s">
        <v>259</v>
      </c>
      <c r="J53" s="11" t="s">
        <v>261</v>
      </c>
      <c r="K53" s="11" t="s">
        <v>12658</v>
      </c>
      <c r="L53" s="11">
        <v>2</v>
      </c>
    </row>
    <row r="54" spans="1:12">
      <c r="A54" s="11" t="s">
        <v>42</v>
      </c>
      <c r="D54" s="11" t="s">
        <v>260</v>
      </c>
      <c r="E54" s="19" t="s">
        <v>305</v>
      </c>
      <c r="F54" s="10">
        <v>42036</v>
      </c>
      <c r="G54" s="10">
        <v>45323</v>
      </c>
      <c r="H54" s="11">
        <v>10</v>
      </c>
      <c r="I54" s="20" t="s">
        <v>259</v>
      </c>
      <c r="J54" s="11" t="s">
        <v>261</v>
      </c>
      <c r="K54" s="11" t="s">
        <v>12658</v>
      </c>
      <c r="L54" s="11">
        <v>2</v>
      </c>
    </row>
    <row r="55" spans="1:12">
      <c r="A55" s="11" t="s">
        <v>43</v>
      </c>
      <c r="D55" s="11" t="s">
        <v>260</v>
      </c>
      <c r="E55" s="19" t="s">
        <v>306</v>
      </c>
      <c r="F55" s="10">
        <v>42036</v>
      </c>
      <c r="G55" s="10">
        <v>45323</v>
      </c>
      <c r="H55" s="11">
        <v>10</v>
      </c>
      <c r="I55" s="20" t="s">
        <v>259</v>
      </c>
      <c r="J55" s="11" t="s">
        <v>261</v>
      </c>
      <c r="K55" s="11" t="s">
        <v>12658</v>
      </c>
      <c r="L55" s="11">
        <v>2</v>
      </c>
    </row>
    <row r="56" spans="1:12">
      <c r="A56" s="11" t="s">
        <v>44</v>
      </c>
      <c r="D56" s="11" t="s">
        <v>260</v>
      </c>
      <c r="E56" s="19" t="s">
        <v>307</v>
      </c>
      <c r="F56" s="10">
        <v>42036</v>
      </c>
      <c r="G56" s="10">
        <v>45323</v>
      </c>
      <c r="H56" s="11">
        <v>10</v>
      </c>
      <c r="I56" s="20" t="s">
        <v>259</v>
      </c>
      <c r="J56" s="11" t="s">
        <v>261</v>
      </c>
      <c r="K56" s="11" t="s">
        <v>12658</v>
      </c>
      <c r="L56" s="11">
        <v>2</v>
      </c>
    </row>
    <row r="57" spans="1:12">
      <c r="A57" s="11" t="s">
        <v>45</v>
      </c>
      <c r="D57" s="11" t="s">
        <v>260</v>
      </c>
      <c r="E57" s="19" t="s">
        <v>308</v>
      </c>
      <c r="F57" s="10">
        <v>42036</v>
      </c>
      <c r="G57" s="10">
        <v>45323</v>
      </c>
      <c r="H57" s="11">
        <v>10</v>
      </c>
      <c r="I57" s="20" t="s">
        <v>259</v>
      </c>
      <c r="J57" s="11" t="s">
        <v>261</v>
      </c>
      <c r="K57" s="11" t="s">
        <v>12658</v>
      </c>
      <c r="L57" s="11">
        <v>2</v>
      </c>
    </row>
    <row r="58" spans="1:12">
      <c r="A58" s="11" t="s">
        <v>46</v>
      </c>
      <c r="D58" s="11" t="s">
        <v>260</v>
      </c>
      <c r="E58" s="19" t="s">
        <v>309</v>
      </c>
      <c r="F58" s="10">
        <v>42036</v>
      </c>
      <c r="G58" s="10">
        <v>45323</v>
      </c>
      <c r="H58" s="11">
        <v>10</v>
      </c>
      <c r="I58" s="20" t="s">
        <v>259</v>
      </c>
      <c r="J58" s="11" t="s">
        <v>261</v>
      </c>
      <c r="K58" s="11" t="s">
        <v>12658</v>
      </c>
      <c r="L58" s="11">
        <v>2</v>
      </c>
    </row>
    <row r="59" spans="1:12">
      <c r="A59" s="11" t="s">
        <v>47</v>
      </c>
      <c r="D59" s="11" t="s">
        <v>260</v>
      </c>
      <c r="E59" s="19" t="s">
        <v>310</v>
      </c>
      <c r="F59" s="10">
        <v>42036</v>
      </c>
      <c r="G59" s="10">
        <v>45323</v>
      </c>
      <c r="H59" s="11">
        <v>10</v>
      </c>
      <c r="I59" s="20" t="s">
        <v>259</v>
      </c>
      <c r="J59" s="11" t="s">
        <v>261</v>
      </c>
      <c r="K59" s="11" t="s">
        <v>12658</v>
      </c>
      <c r="L59" s="11">
        <v>2</v>
      </c>
    </row>
    <row r="60" spans="1:12">
      <c r="A60" s="11" t="s">
        <v>48</v>
      </c>
      <c r="D60" s="11" t="s">
        <v>260</v>
      </c>
      <c r="E60" s="19" t="s">
        <v>311</v>
      </c>
      <c r="F60" s="10">
        <v>42036</v>
      </c>
      <c r="G60" s="10">
        <v>45323</v>
      </c>
      <c r="H60" s="11">
        <v>10</v>
      </c>
      <c r="I60" s="20" t="s">
        <v>259</v>
      </c>
      <c r="J60" s="11" t="s">
        <v>261</v>
      </c>
      <c r="K60" s="11" t="s">
        <v>12658</v>
      </c>
      <c r="L60" s="11">
        <v>2</v>
      </c>
    </row>
    <row r="61" spans="1:12">
      <c r="A61" s="11" t="s">
        <v>49</v>
      </c>
      <c r="D61" s="11" t="s">
        <v>260</v>
      </c>
      <c r="E61" s="19" t="s">
        <v>312</v>
      </c>
      <c r="F61" s="10">
        <v>42036</v>
      </c>
      <c r="G61" s="10">
        <v>45323</v>
      </c>
      <c r="H61" s="11">
        <v>10</v>
      </c>
      <c r="I61" s="20" t="s">
        <v>259</v>
      </c>
      <c r="J61" s="11" t="s">
        <v>261</v>
      </c>
      <c r="K61" s="11" t="s">
        <v>12658</v>
      </c>
      <c r="L61" s="11">
        <v>2</v>
      </c>
    </row>
    <row r="62" spans="1:12">
      <c r="A62" s="11" t="s">
        <v>50</v>
      </c>
      <c r="D62" s="11" t="s">
        <v>260</v>
      </c>
      <c r="E62" s="19" t="s">
        <v>313</v>
      </c>
      <c r="F62" s="10">
        <v>42036</v>
      </c>
      <c r="G62" s="10">
        <v>45323</v>
      </c>
      <c r="H62" s="11">
        <v>10</v>
      </c>
      <c r="I62" s="20" t="s">
        <v>259</v>
      </c>
      <c r="J62" s="11" t="s">
        <v>261</v>
      </c>
      <c r="K62" s="11" t="s">
        <v>12658</v>
      </c>
      <c r="L62" s="11">
        <v>2</v>
      </c>
    </row>
    <row r="63" spans="1:12">
      <c r="A63" s="11" t="s">
        <v>51</v>
      </c>
      <c r="D63" s="11" t="s">
        <v>260</v>
      </c>
      <c r="E63" s="19" t="s">
        <v>314</v>
      </c>
      <c r="F63" s="10">
        <v>42036</v>
      </c>
      <c r="G63" s="10">
        <v>45323</v>
      </c>
      <c r="H63" s="11">
        <v>10</v>
      </c>
      <c r="I63" s="11" t="s">
        <v>277</v>
      </c>
      <c r="J63" s="11" t="s">
        <v>261</v>
      </c>
      <c r="K63" s="11" t="s">
        <v>12658</v>
      </c>
      <c r="L63" s="11">
        <v>2</v>
      </c>
    </row>
    <row r="64" spans="1:12">
      <c r="A64" s="11" t="s">
        <v>52</v>
      </c>
      <c r="D64" s="11" t="s">
        <v>260</v>
      </c>
      <c r="E64" s="19" t="s">
        <v>315</v>
      </c>
      <c r="F64" s="10">
        <v>42036</v>
      </c>
      <c r="G64" s="10">
        <v>45323</v>
      </c>
      <c r="H64" s="11">
        <v>10</v>
      </c>
      <c r="I64" s="11" t="s">
        <v>277</v>
      </c>
      <c r="J64" s="11" t="s">
        <v>261</v>
      </c>
      <c r="K64" s="11" t="s">
        <v>12658</v>
      </c>
      <c r="L64" s="11">
        <v>2</v>
      </c>
    </row>
    <row r="65" spans="1:12">
      <c r="A65" s="11" t="s">
        <v>53</v>
      </c>
      <c r="D65" s="11" t="s">
        <v>260</v>
      </c>
      <c r="E65" s="19" t="s">
        <v>316</v>
      </c>
      <c r="F65" s="10">
        <v>42036</v>
      </c>
      <c r="G65" s="10">
        <v>45323</v>
      </c>
      <c r="H65" s="11">
        <v>10</v>
      </c>
      <c r="I65" s="11" t="s">
        <v>277</v>
      </c>
      <c r="J65" s="11" t="s">
        <v>261</v>
      </c>
      <c r="K65" s="11" t="s">
        <v>12658</v>
      </c>
      <c r="L65" s="11">
        <v>2</v>
      </c>
    </row>
    <row r="66" spans="1:12">
      <c r="A66" s="11" t="s">
        <v>54</v>
      </c>
      <c r="D66" s="11" t="s">
        <v>260</v>
      </c>
      <c r="E66" s="19" t="s">
        <v>317</v>
      </c>
      <c r="F66" s="10">
        <v>42036</v>
      </c>
      <c r="G66" s="10">
        <v>45323</v>
      </c>
      <c r="H66" s="11">
        <v>10</v>
      </c>
      <c r="I66" s="20" t="s">
        <v>259</v>
      </c>
      <c r="J66" s="11" t="s">
        <v>261</v>
      </c>
      <c r="K66" s="11" t="s">
        <v>12658</v>
      </c>
      <c r="L66" s="11">
        <v>2</v>
      </c>
    </row>
    <row r="67" spans="1:12">
      <c r="A67" s="11" t="s">
        <v>55</v>
      </c>
      <c r="D67" s="11" t="s">
        <v>260</v>
      </c>
      <c r="E67" s="19" t="s">
        <v>318</v>
      </c>
      <c r="F67" s="10">
        <v>42036</v>
      </c>
      <c r="G67" s="10">
        <v>45323</v>
      </c>
      <c r="H67" s="11">
        <v>10</v>
      </c>
      <c r="I67" s="20" t="s">
        <v>259</v>
      </c>
      <c r="J67" s="11" t="s">
        <v>261</v>
      </c>
      <c r="K67" s="11" t="s">
        <v>12658</v>
      </c>
      <c r="L67" s="11">
        <v>2</v>
      </c>
    </row>
    <row r="68" spans="1:12">
      <c r="A68" s="11" t="s">
        <v>56</v>
      </c>
      <c r="D68" s="11" t="s">
        <v>260</v>
      </c>
      <c r="E68" s="19" t="s">
        <v>319</v>
      </c>
      <c r="F68" s="10">
        <v>42036</v>
      </c>
      <c r="G68" s="10">
        <v>45323</v>
      </c>
      <c r="H68" s="11">
        <v>10</v>
      </c>
      <c r="I68" s="20" t="s">
        <v>259</v>
      </c>
      <c r="J68" s="11" t="s">
        <v>261</v>
      </c>
      <c r="K68" s="11" t="s">
        <v>12658</v>
      </c>
      <c r="L68" s="11">
        <v>2</v>
      </c>
    </row>
    <row r="69" spans="1:12">
      <c r="A69" s="11" t="s">
        <v>57</v>
      </c>
      <c r="D69" s="11" t="s">
        <v>260</v>
      </c>
      <c r="E69" s="19" t="s">
        <v>320</v>
      </c>
      <c r="F69" s="10">
        <v>42036</v>
      </c>
      <c r="G69" s="10">
        <v>45323</v>
      </c>
      <c r="H69" s="11">
        <v>10</v>
      </c>
      <c r="I69" s="20" t="s">
        <v>259</v>
      </c>
      <c r="J69" s="11" t="s">
        <v>261</v>
      </c>
      <c r="K69" s="11" t="s">
        <v>12658</v>
      </c>
      <c r="L69" s="11">
        <v>2</v>
      </c>
    </row>
    <row r="70" spans="1:12">
      <c r="A70" s="11" t="s">
        <v>58</v>
      </c>
      <c r="D70" s="11" t="s">
        <v>260</v>
      </c>
      <c r="E70" s="19" t="s">
        <v>321</v>
      </c>
      <c r="F70" s="10">
        <v>42036</v>
      </c>
      <c r="G70" s="10">
        <v>45323</v>
      </c>
      <c r="H70" s="11">
        <v>10</v>
      </c>
      <c r="I70" s="20" t="s">
        <v>259</v>
      </c>
      <c r="J70" s="11" t="s">
        <v>261</v>
      </c>
      <c r="K70" s="11" t="s">
        <v>12658</v>
      </c>
      <c r="L70" s="11">
        <v>2</v>
      </c>
    </row>
    <row r="71" spans="1:12">
      <c r="A71" s="11" t="s">
        <v>59</v>
      </c>
      <c r="D71" s="11" t="s">
        <v>260</v>
      </c>
      <c r="E71" s="19" t="s">
        <v>322</v>
      </c>
      <c r="F71" s="10">
        <v>42036</v>
      </c>
      <c r="G71" s="10">
        <v>45323</v>
      </c>
      <c r="H71" s="11">
        <v>10</v>
      </c>
      <c r="I71" s="20" t="s">
        <v>259</v>
      </c>
      <c r="J71" s="11" t="s">
        <v>261</v>
      </c>
      <c r="K71" s="11" t="s">
        <v>12658</v>
      </c>
      <c r="L71" s="11">
        <v>2</v>
      </c>
    </row>
    <row r="72" spans="1:12">
      <c r="A72" s="11" t="s">
        <v>60</v>
      </c>
      <c r="D72" s="11" t="s">
        <v>260</v>
      </c>
      <c r="E72" s="19" t="s">
        <v>323</v>
      </c>
      <c r="F72" s="10">
        <v>42036</v>
      </c>
      <c r="G72" s="10">
        <v>45323</v>
      </c>
      <c r="H72" s="11">
        <v>10</v>
      </c>
      <c r="I72" s="20" t="s">
        <v>259</v>
      </c>
      <c r="J72" s="11" t="s">
        <v>261</v>
      </c>
      <c r="K72" s="11" t="s">
        <v>12658</v>
      </c>
      <c r="L72" s="11">
        <v>2</v>
      </c>
    </row>
    <row r="73" spans="1:12">
      <c r="A73" s="11" t="s">
        <v>61</v>
      </c>
      <c r="D73" s="11" t="s">
        <v>260</v>
      </c>
      <c r="E73" s="19" t="s">
        <v>324</v>
      </c>
      <c r="F73" s="10">
        <v>42036</v>
      </c>
      <c r="G73" s="10">
        <v>45323</v>
      </c>
      <c r="H73" s="11">
        <v>10</v>
      </c>
      <c r="I73" s="20" t="s">
        <v>259</v>
      </c>
      <c r="J73" s="11" t="s">
        <v>261</v>
      </c>
      <c r="K73" s="11" t="s">
        <v>12658</v>
      </c>
      <c r="L73" s="11">
        <v>2</v>
      </c>
    </row>
    <row r="74" spans="1:12">
      <c r="A74" s="11" t="s">
        <v>62</v>
      </c>
      <c r="D74" s="11" t="s">
        <v>260</v>
      </c>
      <c r="E74" s="19" t="s">
        <v>325</v>
      </c>
      <c r="F74" s="10">
        <v>42036</v>
      </c>
      <c r="G74" s="10">
        <v>45323</v>
      </c>
      <c r="H74" s="11">
        <v>10</v>
      </c>
      <c r="I74" s="20" t="s">
        <v>259</v>
      </c>
      <c r="J74" s="11" t="s">
        <v>261</v>
      </c>
      <c r="K74" s="11" t="s">
        <v>12658</v>
      </c>
      <c r="L74" s="11">
        <v>2</v>
      </c>
    </row>
    <row r="75" spans="1:12">
      <c r="A75" s="11" t="s">
        <v>63</v>
      </c>
      <c r="D75" s="11" t="s">
        <v>260</v>
      </c>
      <c r="E75" s="19" t="s">
        <v>326</v>
      </c>
      <c r="F75" s="10">
        <v>42036</v>
      </c>
      <c r="G75" s="10">
        <v>45323</v>
      </c>
      <c r="H75" s="11">
        <v>10</v>
      </c>
      <c r="I75" s="20" t="s">
        <v>259</v>
      </c>
      <c r="J75" s="11" t="s">
        <v>261</v>
      </c>
      <c r="K75" s="11" t="s">
        <v>12658</v>
      </c>
      <c r="L75" s="11">
        <v>2</v>
      </c>
    </row>
    <row r="76" spans="1:12">
      <c r="A76" s="11" t="s">
        <v>64</v>
      </c>
      <c r="D76" s="11" t="s">
        <v>260</v>
      </c>
      <c r="E76" s="19" t="s">
        <v>327</v>
      </c>
      <c r="F76" s="10">
        <v>42036</v>
      </c>
      <c r="G76" s="10">
        <v>45323</v>
      </c>
      <c r="H76" s="11">
        <v>10</v>
      </c>
      <c r="I76" s="20" t="s">
        <v>259</v>
      </c>
      <c r="J76" s="11" t="s">
        <v>261</v>
      </c>
      <c r="K76" s="11" t="s">
        <v>12658</v>
      </c>
      <c r="L76" s="11">
        <v>2</v>
      </c>
    </row>
    <row r="77" spans="1:12">
      <c r="A77" s="11" t="s">
        <v>65</v>
      </c>
      <c r="D77" s="11" t="s">
        <v>260</v>
      </c>
      <c r="E77" s="19" t="s">
        <v>328</v>
      </c>
      <c r="F77" s="10">
        <v>42036</v>
      </c>
      <c r="G77" s="10">
        <v>45323</v>
      </c>
      <c r="H77" s="11">
        <v>10</v>
      </c>
      <c r="I77" s="20" t="s">
        <v>259</v>
      </c>
      <c r="J77" s="11" t="s">
        <v>261</v>
      </c>
      <c r="K77" s="11" t="s">
        <v>12658</v>
      </c>
      <c r="L77" s="11">
        <v>2</v>
      </c>
    </row>
    <row r="78" spans="1:12">
      <c r="A78" s="11" t="s">
        <v>66</v>
      </c>
      <c r="D78" s="11" t="s">
        <v>260</v>
      </c>
      <c r="E78" s="19" t="s">
        <v>329</v>
      </c>
      <c r="F78" s="10">
        <v>42036</v>
      </c>
      <c r="G78" s="10">
        <v>45323</v>
      </c>
      <c r="H78" s="11">
        <v>10</v>
      </c>
      <c r="I78" s="20" t="s">
        <v>259</v>
      </c>
      <c r="J78" s="11" t="s">
        <v>261</v>
      </c>
      <c r="K78" s="11" t="s">
        <v>12658</v>
      </c>
      <c r="L78" s="11">
        <v>2</v>
      </c>
    </row>
    <row r="79" spans="1:12">
      <c r="A79" s="11" t="s">
        <v>67</v>
      </c>
      <c r="D79" s="11" t="s">
        <v>260</v>
      </c>
      <c r="E79" s="19" t="s">
        <v>330</v>
      </c>
      <c r="F79" s="10">
        <v>42036</v>
      </c>
      <c r="G79" s="10">
        <v>45323</v>
      </c>
      <c r="H79" s="11">
        <v>10</v>
      </c>
      <c r="I79" s="20" t="s">
        <v>259</v>
      </c>
      <c r="J79" s="11" t="s">
        <v>261</v>
      </c>
      <c r="K79" s="11" t="s">
        <v>12658</v>
      </c>
      <c r="L79" s="11">
        <v>2</v>
      </c>
    </row>
    <row r="80" spans="1:12">
      <c r="A80" s="11" t="s">
        <v>68</v>
      </c>
      <c r="D80" s="11" t="s">
        <v>260</v>
      </c>
      <c r="E80" s="19" t="s">
        <v>331</v>
      </c>
      <c r="F80" s="10">
        <v>42036</v>
      </c>
      <c r="G80" s="10">
        <v>45323</v>
      </c>
      <c r="H80" s="11">
        <v>10</v>
      </c>
      <c r="I80" s="20" t="s">
        <v>259</v>
      </c>
      <c r="J80" s="11" t="s">
        <v>261</v>
      </c>
      <c r="K80" s="11" t="s">
        <v>12658</v>
      </c>
      <c r="L80" s="11">
        <v>2</v>
      </c>
    </row>
    <row r="81" spans="1:12">
      <c r="A81" s="11" t="s">
        <v>69</v>
      </c>
      <c r="D81" s="11" t="s">
        <v>260</v>
      </c>
      <c r="E81" s="19" t="s">
        <v>332</v>
      </c>
      <c r="F81" s="10">
        <v>42036</v>
      </c>
      <c r="G81" s="10">
        <v>45323</v>
      </c>
      <c r="H81" s="11">
        <v>10</v>
      </c>
      <c r="I81" s="11" t="s">
        <v>277</v>
      </c>
      <c r="J81" s="11" t="s">
        <v>261</v>
      </c>
      <c r="K81" s="11" t="s">
        <v>12658</v>
      </c>
      <c r="L81" s="11">
        <v>2</v>
      </c>
    </row>
    <row r="82" spans="1:12">
      <c r="A82" s="11" t="s">
        <v>70</v>
      </c>
      <c r="D82" s="11" t="s">
        <v>260</v>
      </c>
      <c r="E82" s="19" t="s">
        <v>333</v>
      </c>
      <c r="F82" s="10">
        <v>42036</v>
      </c>
      <c r="G82" s="10">
        <v>45323</v>
      </c>
      <c r="H82" s="11">
        <v>10</v>
      </c>
      <c r="I82" s="11" t="s">
        <v>277</v>
      </c>
      <c r="J82" s="11" t="s">
        <v>261</v>
      </c>
      <c r="K82" s="11" t="s">
        <v>12658</v>
      </c>
      <c r="L82" s="11">
        <v>2</v>
      </c>
    </row>
    <row r="83" spans="1:12">
      <c r="A83" s="11" t="s">
        <v>71</v>
      </c>
      <c r="D83" s="11" t="s">
        <v>260</v>
      </c>
      <c r="E83" s="19" t="s">
        <v>334</v>
      </c>
      <c r="F83" s="10">
        <v>42036</v>
      </c>
      <c r="G83" s="10">
        <v>45323</v>
      </c>
      <c r="H83" s="11">
        <v>10</v>
      </c>
      <c r="I83" s="11" t="s">
        <v>277</v>
      </c>
      <c r="J83" s="11" t="s">
        <v>261</v>
      </c>
      <c r="K83" s="11" t="s">
        <v>12658</v>
      </c>
      <c r="L83" s="11">
        <v>2</v>
      </c>
    </row>
    <row r="84" spans="1:12">
      <c r="A84" s="11" t="s">
        <v>72</v>
      </c>
      <c r="D84" s="11" t="s">
        <v>260</v>
      </c>
      <c r="E84" s="19" t="s">
        <v>335</v>
      </c>
      <c r="F84" s="10">
        <v>42036</v>
      </c>
      <c r="G84" s="10">
        <v>45323</v>
      </c>
      <c r="H84" s="11">
        <v>10</v>
      </c>
      <c r="I84" s="20" t="s">
        <v>259</v>
      </c>
      <c r="J84" s="11" t="s">
        <v>261</v>
      </c>
      <c r="K84" s="11" t="s">
        <v>12658</v>
      </c>
      <c r="L84" s="11">
        <v>2</v>
      </c>
    </row>
    <row r="85" spans="1:12">
      <c r="A85" s="11" t="s">
        <v>73</v>
      </c>
      <c r="D85" s="11" t="s">
        <v>260</v>
      </c>
      <c r="E85" s="19" t="s">
        <v>336</v>
      </c>
      <c r="F85" s="10">
        <v>42036</v>
      </c>
      <c r="G85" s="10">
        <v>45323</v>
      </c>
      <c r="H85" s="11">
        <v>10</v>
      </c>
      <c r="I85" s="20" t="s">
        <v>259</v>
      </c>
      <c r="J85" s="11" t="s">
        <v>261</v>
      </c>
      <c r="K85" s="11" t="s">
        <v>12658</v>
      </c>
      <c r="L85" s="11">
        <v>2</v>
      </c>
    </row>
    <row r="86" spans="1:12">
      <c r="A86" s="11" t="s">
        <v>74</v>
      </c>
      <c r="D86" s="11" t="s">
        <v>260</v>
      </c>
      <c r="E86" s="19" t="s">
        <v>337</v>
      </c>
      <c r="F86" s="10">
        <v>42036</v>
      </c>
      <c r="G86" s="10">
        <v>45323</v>
      </c>
      <c r="H86" s="11">
        <v>10</v>
      </c>
      <c r="I86" s="20" t="s">
        <v>259</v>
      </c>
      <c r="J86" s="11" t="s">
        <v>261</v>
      </c>
      <c r="K86" s="11" t="s">
        <v>12658</v>
      </c>
      <c r="L86" s="11">
        <v>2</v>
      </c>
    </row>
    <row r="87" spans="1:12">
      <c r="A87" s="11" t="s">
        <v>75</v>
      </c>
      <c r="D87" s="11" t="s">
        <v>260</v>
      </c>
      <c r="E87" s="19" t="s">
        <v>338</v>
      </c>
      <c r="F87" s="10">
        <v>42036</v>
      </c>
      <c r="G87" s="10">
        <v>45323</v>
      </c>
      <c r="H87" s="11">
        <v>10</v>
      </c>
      <c r="I87" s="20" t="s">
        <v>259</v>
      </c>
      <c r="J87" s="11" t="s">
        <v>261</v>
      </c>
      <c r="K87" s="11" t="s">
        <v>12658</v>
      </c>
      <c r="L87" s="11">
        <v>2</v>
      </c>
    </row>
    <row r="88" spans="1:12">
      <c r="A88" s="11" t="s">
        <v>76</v>
      </c>
      <c r="D88" s="11" t="s">
        <v>260</v>
      </c>
      <c r="E88" s="19" t="s">
        <v>339</v>
      </c>
      <c r="F88" s="10">
        <v>42036</v>
      </c>
      <c r="G88" s="10">
        <v>45323</v>
      </c>
      <c r="H88" s="11">
        <v>10</v>
      </c>
      <c r="I88" s="20" t="s">
        <v>259</v>
      </c>
      <c r="J88" s="11" t="s">
        <v>261</v>
      </c>
      <c r="K88" s="11" t="s">
        <v>12658</v>
      </c>
      <c r="L88" s="11">
        <v>2</v>
      </c>
    </row>
    <row r="89" spans="1:12">
      <c r="A89" s="11" t="s">
        <v>77</v>
      </c>
      <c r="D89" s="11" t="s">
        <v>260</v>
      </c>
      <c r="E89" s="19" t="s">
        <v>340</v>
      </c>
      <c r="F89" s="10">
        <v>42036</v>
      </c>
      <c r="G89" s="10">
        <v>45323</v>
      </c>
      <c r="H89" s="11">
        <v>10</v>
      </c>
      <c r="I89" s="20" t="s">
        <v>259</v>
      </c>
      <c r="J89" s="11" t="s">
        <v>261</v>
      </c>
      <c r="K89" s="11" t="s">
        <v>12658</v>
      </c>
      <c r="L89" s="11">
        <v>2</v>
      </c>
    </row>
    <row r="90" spans="1:12">
      <c r="A90" s="11" t="s">
        <v>78</v>
      </c>
      <c r="D90" s="11" t="s">
        <v>260</v>
      </c>
      <c r="E90" s="19" t="s">
        <v>341</v>
      </c>
      <c r="F90" s="10">
        <v>42036</v>
      </c>
      <c r="G90" s="10">
        <v>45323</v>
      </c>
      <c r="H90" s="11">
        <v>10</v>
      </c>
      <c r="I90" s="20" t="s">
        <v>259</v>
      </c>
      <c r="J90" s="11" t="s">
        <v>261</v>
      </c>
      <c r="K90" s="11" t="s">
        <v>12658</v>
      </c>
      <c r="L90" s="11">
        <v>2</v>
      </c>
    </row>
    <row r="91" spans="1:12">
      <c r="A91" s="11" t="s">
        <v>79</v>
      </c>
      <c r="D91" s="11" t="s">
        <v>260</v>
      </c>
      <c r="E91" s="19" t="s">
        <v>342</v>
      </c>
      <c r="F91" s="10">
        <v>42036</v>
      </c>
      <c r="G91" s="10">
        <v>45323</v>
      </c>
      <c r="H91" s="11">
        <v>10</v>
      </c>
      <c r="I91" s="20" t="s">
        <v>259</v>
      </c>
      <c r="J91" s="11" t="s">
        <v>261</v>
      </c>
      <c r="K91" s="11" t="s">
        <v>12658</v>
      </c>
      <c r="L91" s="11">
        <v>2</v>
      </c>
    </row>
    <row r="92" spans="1:12">
      <c r="A92" s="11" t="s">
        <v>80</v>
      </c>
      <c r="D92" s="11" t="s">
        <v>260</v>
      </c>
      <c r="E92" s="19" t="s">
        <v>343</v>
      </c>
      <c r="F92" s="10">
        <v>42036</v>
      </c>
      <c r="G92" s="10">
        <v>45323</v>
      </c>
      <c r="H92" s="11">
        <v>10</v>
      </c>
      <c r="I92" s="20" t="s">
        <v>259</v>
      </c>
      <c r="J92" s="11" t="s">
        <v>261</v>
      </c>
      <c r="K92" s="11" t="s">
        <v>12658</v>
      </c>
      <c r="L92" s="11">
        <v>2</v>
      </c>
    </row>
    <row r="93" spans="1:12">
      <c r="A93" s="11" t="s">
        <v>81</v>
      </c>
      <c r="D93" s="11" t="s">
        <v>260</v>
      </c>
      <c r="E93" s="19" t="s">
        <v>344</v>
      </c>
      <c r="F93" s="10">
        <v>42036</v>
      </c>
      <c r="G93" s="10">
        <v>45323</v>
      </c>
      <c r="H93" s="11">
        <v>10</v>
      </c>
      <c r="I93" s="20" t="s">
        <v>259</v>
      </c>
      <c r="J93" s="11" t="s">
        <v>261</v>
      </c>
      <c r="K93" s="11" t="s">
        <v>12658</v>
      </c>
      <c r="L93" s="11">
        <v>2</v>
      </c>
    </row>
    <row r="94" spans="1:12">
      <c r="A94" s="11" t="s">
        <v>82</v>
      </c>
      <c r="D94" s="11" t="s">
        <v>260</v>
      </c>
      <c r="E94" s="19" t="s">
        <v>345</v>
      </c>
      <c r="F94" s="10">
        <v>42036</v>
      </c>
      <c r="G94" s="10">
        <v>45323</v>
      </c>
      <c r="H94" s="11">
        <v>10</v>
      </c>
      <c r="I94" s="20" t="s">
        <v>259</v>
      </c>
      <c r="J94" s="11" t="s">
        <v>261</v>
      </c>
      <c r="K94" s="11" t="s">
        <v>12658</v>
      </c>
      <c r="L94" s="11">
        <v>2</v>
      </c>
    </row>
    <row r="95" spans="1:12">
      <c r="A95" s="11" t="s">
        <v>83</v>
      </c>
      <c r="D95" s="11" t="s">
        <v>260</v>
      </c>
      <c r="E95" s="19" t="s">
        <v>346</v>
      </c>
      <c r="F95" s="10">
        <v>42036</v>
      </c>
      <c r="G95" s="10">
        <v>45323</v>
      </c>
      <c r="H95" s="11">
        <v>10</v>
      </c>
      <c r="I95" s="20" t="s">
        <v>259</v>
      </c>
      <c r="J95" s="11" t="s">
        <v>261</v>
      </c>
      <c r="K95" s="11" t="s">
        <v>12658</v>
      </c>
      <c r="L95" s="11">
        <v>2</v>
      </c>
    </row>
    <row r="96" spans="1:12">
      <c r="A96" s="11" t="s">
        <v>84</v>
      </c>
      <c r="D96" s="11" t="s">
        <v>260</v>
      </c>
      <c r="E96" s="19" t="s">
        <v>347</v>
      </c>
      <c r="F96" s="10">
        <v>42036</v>
      </c>
      <c r="G96" s="10">
        <v>45323</v>
      </c>
      <c r="H96" s="11">
        <v>10</v>
      </c>
      <c r="I96" s="20" t="s">
        <v>259</v>
      </c>
      <c r="J96" s="11" t="s">
        <v>261</v>
      </c>
      <c r="K96" s="11" t="s">
        <v>12658</v>
      </c>
      <c r="L96" s="11">
        <v>2</v>
      </c>
    </row>
    <row r="97" spans="1:12">
      <c r="A97" s="11" t="s">
        <v>85</v>
      </c>
      <c r="D97" s="11" t="s">
        <v>260</v>
      </c>
      <c r="E97" s="19" t="s">
        <v>348</v>
      </c>
      <c r="F97" s="10">
        <v>42036</v>
      </c>
      <c r="G97" s="10">
        <v>45323</v>
      </c>
      <c r="H97" s="11">
        <v>10</v>
      </c>
      <c r="I97" s="20" t="s">
        <v>259</v>
      </c>
      <c r="J97" s="11" t="s">
        <v>261</v>
      </c>
      <c r="K97" s="11" t="s">
        <v>12658</v>
      </c>
      <c r="L97" s="11">
        <v>2</v>
      </c>
    </row>
    <row r="98" spans="1:12">
      <c r="A98" s="11" t="s">
        <v>86</v>
      </c>
      <c r="D98" s="11" t="s">
        <v>260</v>
      </c>
      <c r="E98" s="19" t="s">
        <v>349</v>
      </c>
      <c r="F98" s="10">
        <v>42036</v>
      </c>
      <c r="G98" s="10">
        <v>45323</v>
      </c>
      <c r="H98" s="11">
        <v>10</v>
      </c>
      <c r="I98" s="20" t="s">
        <v>259</v>
      </c>
      <c r="J98" s="11" t="s">
        <v>261</v>
      </c>
      <c r="K98" s="11" t="s">
        <v>12658</v>
      </c>
      <c r="L98" s="11">
        <v>2</v>
      </c>
    </row>
    <row r="99" spans="1:12">
      <c r="A99" s="11" t="s">
        <v>87</v>
      </c>
      <c r="D99" s="11" t="s">
        <v>260</v>
      </c>
      <c r="E99" s="19" t="s">
        <v>350</v>
      </c>
      <c r="F99" s="10">
        <v>42036</v>
      </c>
      <c r="G99" s="10">
        <v>45323</v>
      </c>
      <c r="H99" s="11">
        <v>10</v>
      </c>
      <c r="I99" s="11" t="s">
        <v>277</v>
      </c>
      <c r="J99" s="11" t="s">
        <v>261</v>
      </c>
      <c r="K99" s="11" t="s">
        <v>12658</v>
      </c>
      <c r="L99" s="11">
        <v>2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42036</v>
      </c>
      <c r="G100" s="10">
        <v>45323</v>
      </c>
      <c r="H100" s="11">
        <v>10</v>
      </c>
      <c r="I100" s="11" t="s">
        <v>277</v>
      </c>
      <c r="J100" s="11" t="s">
        <v>261</v>
      </c>
      <c r="K100" s="11" t="s">
        <v>12658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42036</v>
      </c>
      <c r="G101" s="10">
        <v>45323</v>
      </c>
      <c r="H101" s="11">
        <v>10</v>
      </c>
      <c r="I101" s="11" t="s">
        <v>277</v>
      </c>
      <c r="J101" s="11" t="s">
        <v>261</v>
      </c>
      <c r="K101" s="11" t="s">
        <v>12658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42036</v>
      </c>
      <c r="G102" s="10">
        <v>45323</v>
      </c>
      <c r="H102" s="11">
        <v>10</v>
      </c>
      <c r="I102" s="20" t="s">
        <v>259</v>
      </c>
      <c r="J102" s="11" t="s">
        <v>261</v>
      </c>
      <c r="K102" s="11" t="s">
        <v>12658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42036</v>
      </c>
      <c r="G103" s="10">
        <v>45323</v>
      </c>
      <c r="H103" s="11">
        <v>10</v>
      </c>
      <c r="I103" s="20" t="s">
        <v>259</v>
      </c>
      <c r="J103" s="11" t="s">
        <v>261</v>
      </c>
      <c r="K103" s="11" t="s">
        <v>12658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42036</v>
      </c>
      <c r="G104" s="10">
        <v>45323</v>
      </c>
      <c r="H104" s="11">
        <v>10</v>
      </c>
      <c r="I104" s="20" t="s">
        <v>259</v>
      </c>
      <c r="J104" s="11" t="s">
        <v>261</v>
      </c>
      <c r="K104" s="11" t="s">
        <v>12658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42036</v>
      </c>
      <c r="G105" s="10">
        <v>45323</v>
      </c>
      <c r="H105" s="11">
        <v>10</v>
      </c>
      <c r="I105" s="20" t="s">
        <v>259</v>
      </c>
      <c r="J105" s="11" t="s">
        <v>261</v>
      </c>
      <c r="K105" s="11" t="s">
        <v>12658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42036</v>
      </c>
      <c r="G106" s="10">
        <v>45323</v>
      </c>
      <c r="H106" s="11">
        <v>10</v>
      </c>
      <c r="I106" s="20" t="s">
        <v>259</v>
      </c>
      <c r="J106" s="11" t="s">
        <v>261</v>
      </c>
      <c r="K106" s="11" t="s">
        <v>12658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42036</v>
      </c>
      <c r="G107" s="10">
        <v>45323</v>
      </c>
      <c r="H107" s="11">
        <v>10</v>
      </c>
      <c r="I107" s="20" t="s">
        <v>259</v>
      </c>
      <c r="J107" s="11" t="s">
        <v>261</v>
      </c>
      <c r="K107" s="11" t="s">
        <v>12658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42036</v>
      </c>
      <c r="G108" s="10">
        <v>45323</v>
      </c>
      <c r="H108" s="11">
        <v>10</v>
      </c>
      <c r="I108" s="20" t="s">
        <v>259</v>
      </c>
      <c r="J108" s="11" t="s">
        <v>261</v>
      </c>
      <c r="K108" s="11" t="s">
        <v>12658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42036</v>
      </c>
      <c r="G109" s="10">
        <v>45323</v>
      </c>
      <c r="H109" s="11">
        <v>10</v>
      </c>
      <c r="I109" s="20" t="s">
        <v>259</v>
      </c>
      <c r="J109" s="11" t="s">
        <v>261</v>
      </c>
      <c r="K109" s="11" t="s">
        <v>12658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42036</v>
      </c>
      <c r="G110" s="10">
        <v>45323</v>
      </c>
      <c r="H110" s="11">
        <v>10</v>
      </c>
      <c r="I110" s="20" t="s">
        <v>259</v>
      </c>
      <c r="J110" s="11" t="s">
        <v>261</v>
      </c>
      <c r="K110" s="11" t="s">
        <v>12658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42036</v>
      </c>
      <c r="G111" s="10">
        <v>45323</v>
      </c>
      <c r="H111" s="11">
        <v>10</v>
      </c>
      <c r="I111" s="20" t="s">
        <v>259</v>
      </c>
      <c r="J111" s="11" t="s">
        <v>261</v>
      </c>
      <c r="K111" s="11" t="s">
        <v>12658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42036</v>
      </c>
      <c r="G112" s="10">
        <v>45323</v>
      </c>
      <c r="H112" s="11">
        <v>10</v>
      </c>
      <c r="I112" s="20" t="s">
        <v>259</v>
      </c>
      <c r="J112" s="11" t="s">
        <v>261</v>
      </c>
      <c r="K112" s="11" t="s">
        <v>12658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42036</v>
      </c>
      <c r="G113" s="10">
        <v>45323</v>
      </c>
      <c r="H113" s="11">
        <v>10</v>
      </c>
      <c r="I113" s="20" t="s">
        <v>259</v>
      </c>
      <c r="J113" s="11" t="s">
        <v>261</v>
      </c>
      <c r="K113" s="11" t="s">
        <v>12658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42036</v>
      </c>
      <c r="G114" s="10">
        <v>45323</v>
      </c>
      <c r="H114" s="11">
        <v>10</v>
      </c>
      <c r="I114" s="20" t="s">
        <v>259</v>
      </c>
      <c r="J114" s="11" t="s">
        <v>261</v>
      </c>
      <c r="K114" s="11" t="s">
        <v>12658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42036</v>
      </c>
      <c r="G115" s="10">
        <v>45323</v>
      </c>
      <c r="H115" s="11">
        <v>10</v>
      </c>
      <c r="I115" s="20" t="s">
        <v>259</v>
      </c>
      <c r="J115" s="11" t="s">
        <v>261</v>
      </c>
      <c r="K115" s="11" t="s">
        <v>12658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42036</v>
      </c>
      <c r="G116" s="10">
        <v>45323</v>
      </c>
      <c r="H116" s="11">
        <v>10</v>
      </c>
      <c r="I116" s="20" t="s">
        <v>259</v>
      </c>
      <c r="J116" s="11" t="s">
        <v>261</v>
      </c>
      <c r="K116" s="11" t="s">
        <v>12658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42036</v>
      </c>
      <c r="G117" s="10">
        <v>45323</v>
      </c>
      <c r="H117" s="11">
        <v>10</v>
      </c>
      <c r="I117" s="11" t="s">
        <v>277</v>
      </c>
      <c r="J117" s="11" t="s">
        <v>261</v>
      </c>
      <c r="K117" s="11" t="s">
        <v>12658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42036</v>
      </c>
      <c r="G118" s="10">
        <v>45323</v>
      </c>
      <c r="H118" s="11">
        <v>10</v>
      </c>
      <c r="I118" s="11" t="s">
        <v>277</v>
      </c>
      <c r="J118" s="11" t="s">
        <v>261</v>
      </c>
      <c r="K118" s="11" t="s">
        <v>12658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42036</v>
      </c>
      <c r="G119" s="10">
        <v>45323</v>
      </c>
      <c r="H119" s="11">
        <v>10</v>
      </c>
      <c r="I119" s="11" t="s">
        <v>277</v>
      </c>
      <c r="J119" s="11" t="s">
        <v>261</v>
      </c>
      <c r="K119" s="11" t="s">
        <v>12658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42036</v>
      </c>
      <c r="G120" s="10">
        <v>45323</v>
      </c>
      <c r="H120" s="11">
        <v>10</v>
      </c>
      <c r="I120" s="20" t="s">
        <v>259</v>
      </c>
      <c r="J120" s="11" t="s">
        <v>261</v>
      </c>
      <c r="K120" s="11" t="s">
        <v>12658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42036</v>
      </c>
      <c r="G121" s="10">
        <v>45323</v>
      </c>
      <c r="H121" s="11">
        <v>10</v>
      </c>
      <c r="I121" s="20" t="s">
        <v>259</v>
      </c>
      <c r="J121" s="11" t="s">
        <v>261</v>
      </c>
      <c r="K121" s="11" t="s">
        <v>12658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42036</v>
      </c>
      <c r="G122" s="10">
        <v>45323</v>
      </c>
      <c r="H122" s="11">
        <v>10</v>
      </c>
      <c r="I122" s="20" t="s">
        <v>259</v>
      </c>
      <c r="J122" s="11" t="s">
        <v>261</v>
      </c>
      <c r="K122" s="11" t="s">
        <v>12658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42036</v>
      </c>
      <c r="G123" s="10">
        <v>45323</v>
      </c>
      <c r="H123" s="11">
        <v>10</v>
      </c>
      <c r="I123" s="20" t="s">
        <v>259</v>
      </c>
      <c r="J123" s="11" t="s">
        <v>261</v>
      </c>
      <c r="K123" s="11" t="s">
        <v>12658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42036</v>
      </c>
      <c r="G124" s="10">
        <v>45323</v>
      </c>
      <c r="H124" s="11">
        <v>10</v>
      </c>
      <c r="I124" s="20" t="s">
        <v>259</v>
      </c>
      <c r="J124" s="11" t="s">
        <v>261</v>
      </c>
      <c r="K124" s="11" t="s">
        <v>12658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42036</v>
      </c>
      <c r="G125" s="10">
        <v>45323</v>
      </c>
      <c r="H125" s="11">
        <v>10</v>
      </c>
      <c r="I125" s="20" t="s">
        <v>259</v>
      </c>
      <c r="J125" s="11" t="s">
        <v>261</v>
      </c>
      <c r="K125" s="11" t="s">
        <v>12658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42036</v>
      </c>
      <c r="G126" s="10">
        <v>45323</v>
      </c>
      <c r="H126" s="11">
        <v>10</v>
      </c>
      <c r="I126" s="20" t="s">
        <v>259</v>
      </c>
      <c r="J126" s="11" t="s">
        <v>261</v>
      </c>
      <c r="K126" s="11" t="s">
        <v>12658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42036</v>
      </c>
      <c r="G127" s="10">
        <v>45323</v>
      </c>
      <c r="H127" s="11">
        <v>10</v>
      </c>
      <c r="I127" s="20" t="s">
        <v>259</v>
      </c>
      <c r="J127" s="11" t="s">
        <v>261</v>
      </c>
      <c r="K127" s="11" t="s">
        <v>12658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42036</v>
      </c>
      <c r="G128" s="10">
        <v>45323</v>
      </c>
      <c r="H128" s="11">
        <v>10</v>
      </c>
      <c r="I128" s="20" t="s">
        <v>259</v>
      </c>
      <c r="J128" s="11" t="s">
        <v>261</v>
      </c>
      <c r="K128" s="11" t="s">
        <v>12658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42036</v>
      </c>
      <c r="G129" s="10">
        <v>45323</v>
      </c>
      <c r="H129" s="11">
        <v>10</v>
      </c>
      <c r="I129" s="20" t="s">
        <v>259</v>
      </c>
      <c r="J129" s="11" t="s">
        <v>261</v>
      </c>
      <c r="K129" s="11" t="s">
        <v>12658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42036</v>
      </c>
      <c r="G130" s="10">
        <v>45323</v>
      </c>
      <c r="H130" s="11">
        <v>10</v>
      </c>
      <c r="I130" s="20" t="s">
        <v>259</v>
      </c>
      <c r="J130" s="11" t="s">
        <v>261</v>
      </c>
      <c r="K130" s="11" t="s">
        <v>12658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42036</v>
      </c>
      <c r="G131" s="10">
        <v>45323</v>
      </c>
      <c r="H131" s="11">
        <v>10</v>
      </c>
      <c r="I131" s="20" t="s">
        <v>259</v>
      </c>
      <c r="J131" s="11" t="s">
        <v>261</v>
      </c>
      <c r="K131" s="11" t="s">
        <v>12658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42036</v>
      </c>
      <c r="G132" s="10">
        <v>45323</v>
      </c>
      <c r="H132" s="11">
        <v>10</v>
      </c>
      <c r="I132" s="20" t="s">
        <v>259</v>
      </c>
      <c r="J132" s="11" t="s">
        <v>261</v>
      </c>
      <c r="K132" s="11" t="s">
        <v>12658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42036</v>
      </c>
      <c r="G133" s="10">
        <v>45323</v>
      </c>
      <c r="H133" s="11">
        <v>10</v>
      </c>
      <c r="I133" s="20" t="s">
        <v>259</v>
      </c>
      <c r="J133" s="11" t="s">
        <v>261</v>
      </c>
      <c r="K133" s="11" t="s">
        <v>12658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42036</v>
      </c>
      <c r="G134" s="10">
        <v>45323</v>
      </c>
      <c r="H134" s="11">
        <v>10</v>
      </c>
      <c r="I134" s="20" t="s">
        <v>259</v>
      </c>
      <c r="J134" s="11" t="s">
        <v>261</v>
      </c>
      <c r="K134" s="11" t="s">
        <v>12658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42036</v>
      </c>
      <c r="G135" s="10">
        <v>45323</v>
      </c>
      <c r="H135" s="11">
        <v>10</v>
      </c>
      <c r="I135" s="11" t="s">
        <v>277</v>
      </c>
      <c r="J135" s="11" t="s">
        <v>261</v>
      </c>
      <c r="K135" s="11" t="s">
        <v>12658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42036</v>
      </c>
      <c r="G136" s="10">
        <v>45323</v>
      </c>
      <c r="H136" s="11">
        <v>10</v>
      </c>
      <c r="I136" s="11" t="s">
        <v>277</v>
      </c>
      <c r="J136" s="11" t="s">
        <v>261</v>
      </c>
      <c r="K136" s="11" t="s">
        <v>12658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42036</v>
      </c>
      <c r="G137" s="10">
        <v>45323</v>
      </c>
      <c r="H137" s="11">
        <v>10</v>
      </c>
      <c r="I137" s="11" t="s">
        <v>277</v>
      </c>
      <c r="J137" s="11" t="s">
        <v>261</v>
      </c>
      <c r="K137" s="11" t="s">
        <v>12658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42036</v>
      </c>
      <c r="G138" s="10">
        <v>45323</v>
      </c>
      <c r="H138" s="11">
        <v>10</v>
      </c>
      <c r="I138" s="20" t="s">
        <v>259</v>
      </c>
      <c r="J138" s="11" t="s">
        <v>261</v>
      </c>
      <c r="K138" s="11" t="s">
        <v>12658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42036</v>
      </c>
      <c r="G139" s="10">
        <v>45323</v>
      </c>
      <c r="H139" s="11">
        <v>10</v>
      </c>
      <c r="I139" s="20" t="s">
        <v>259</v>
      </c>
      <c r="J139" s="11" t="s">
        <v>261</v>
      </c>
      <c r="K139" s="11" t="s">
        <v>12658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42036</v>
      </c>
      <c r="G140" s="10">
        <v>45323</v>
      </c>
      <c r="H140" s="11">
        <v>10</v>
      </c>
      <c r="I140" s="20" t="s">
        <v>259</v>
      </c>
      <c r="J140" s="11" t="s">
        <v>261</v>
      </c>
      <c r="K140" s="11" t="s">
        <v>12658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42036</v>
      </c>
      <c r="G141" s="10">
        <v>45323</v>
      </c>
      <c r="H141" s="11">
        <v>10</v>
      </c>
      <c r="I141" s="20" t="s">
        <v>259</v>
      </c>
      <c r="J141" s="11" t="s">
        <v>261</v>
      </c>
      <c r="K141" s="11" t="s">
        <v>12658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42036</v>
      </c>
      <c r="G142" s="10">
        <v>45323</v>
      </c>
      <c r="H142" s="11">
        <v>10</v>
      </c>
      <c r="I142" s="20" t="s">
        <v>259</v>
      </c>
      <c r="J142" s="11" t="s">
        <v>261</v>
      </c>
      <c r="K142" s="11" t="s">
        <v>12658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42036</v>
      </c>
      <c r="G143" s="10">
        <v>45323</v>
      </c>
      <c r="H143" s="11">
        <v>10</v>
      </c>
      <c r="I143" s="20" t="s">
        <v>259</v>
      </c>
      <c r="J143" s="11" t="s">
        <v>261</v>
      </c>
      <c r="K143" s="11" t="s">
        <v>12658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42036</v>
      </c>
      <c r="G144" s="10">
        <v>45323</v>
      </c>
      <c r="H144" s="11">
        <v>10</v>
      </c>
      <c r="I144" s="20" t="s">
        <v>259</v>
      </c>
      <c r="J144" s="11" t="s">
        <v>261</v>
      </c>
      <c r="K144" s="11" t="s">
        <v>12658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42036</v>
      </c>
      <c r="G145" s="10">
        <v>45323</v>
      </c>
      <c r="H145" s="11">
        <v>10</v>
      </c>
      <c r="I145" s="20" t="s">
        <v>259</v>
      </c>
      <c r="J145" s="11" t="s">
        <v>261</v>
      </c>
      <c r="K145" s="11" t="s">
        <v>12658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42036</v>
      </c>
      <c r="G146" s="10">
        <v>45323</v>
      </c>
      <c r="H146" s="11">
        <v>10</v>
      </c>
      <c r="I146" s="20" t="s">
        <v>259</v>
      </c>
      <c r="J146" s="11" t="s">
        <v>261</v>
      </c>
      <c r="K146" s="11" t="s">
        <v>12658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42036</v>
      </c>
      <c r="G147" s="10">
        <v>45323</v>
      </c>
      <c r="H147" s="11">
        <v>10</v>
      </c>
      <c r="I147" s="20" t="s">
        <v>259</v>
      </c>
      <c r="J147" s="11" t="s">
        <v>261</v>
      </c>
      <c r="K147" s="11" t="s">
        <v>12658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42036</v>
      </c>
      <c r="G148" s="10">
        <v>45323</v>
      </c>
      <c r="H148" s="11">
        <v>10</v>
      </c>
      <c r="I148" s="20" t="s">
        <v>259</v>
      </c>
      <c r="J148" s="11" t="s">
        <v>261</v>
      </c>
      <c r="K148" s="11" t="s">
        <v>12658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42036</v>
      </c>
      <c r="G149" s="10">
        <v>45323</v>
      </c>
      <c r="H149" s="11">
        <v>10</v>
      </c>
      <c r="I149" s="20" t="s">
        <v>259</v>
      </c>
      <c r="J149" s="11" t="s">
        <v>261</v>
      </c>
      <c r="K149" s="11" t="s">
        <v>12658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42036</v>
      </c>
      <c r="G150" s="10">
        <v>45323</v>
      </c>
      <c r="H150" s="11">
        <v>10</v>
      </c>
      <c r="I150" s="20" t="s">
        <v>259</v>
      </c>
      <c r="J150" s="11" t="s">
        <v>261</v>
      </c>
      <c r="K150" s="11" t="s">
        <v>12658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42036</v>
      </c>
      <c r="G151" s="10">
        <v>45323</v>
      </c>
      <c r="H151" s="11">
        <v>10</v>
      </c>
      <c r="I151" s="20" t="s">
        <v>259</v>
      </c>
      <c r="J151" s="11" t="s">
        <v>261</v>
      </c>
      <c r="K151" s="11" t="s">
        <v>12658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42036</v>
      </c>
      <c r="G152" s="10">
        <v>45323</v>
      </c>
      <c r="H152" s="11">
        <v>10</v>
      </c>
      <c r="I152" s="20" t="s">
        <v>259</v>
      </c>
      <c r="J152" s="11" t="s">
        <v>261</v>
      </c>
      <c r="K152" s="11" t="s">
        <v>12658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42036</v>
      </c>
      <c r="G153" s="10">
        <v>45323</v>
      </c>
      <c r="H153" s="11">
        <v>10</v>
      </c>
      <c r="I153" s="11" t="s">
        <v>277</v>
      </c>
      <c r="J153" s="11" t="s">
        <v>261</v>
      </c>
      <c r="K153" s="11" t="s">
        <v>12658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42036</v>
      </c>
      <c r="G154" s="10">
        <v>45323</v>
      </c>
      <c r="H154" s="11">
        <v>10</v>
      </c>
      <c r="I154" s="11" t="s">
        <v>277</v>
      </c>
      <c r="J154" s="11" t="s">
        <v>261</v>
      </c>
      <c r="K154" s="11" t="s">
        <v>12658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42036</v>
      </c>
      <c r="G155" s="10">
        <v>45323</v>
      </c>
      <c r="H155" s="11">
        <v>10</v>
      </c>
      <c r="I155" s="11" t="s">
        <v>277</v>
      </c>
      <c r="J155" s="11" t="s">
        <v>261</v>
      </c>
      <c r="K155" s="11" t="s">
        <v>12658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42036</v>
      </c>
      <c r="G156" s="10">
        <v>45323</v>
      </c>
      <c r="H156" s="11">
        <v>10</v>
      </c>
      <c r="I156" s="20" t="s">
        <v>259</v>
      </c>
      <c r="J156" s="11" t="s">
        <v>261</v>
      </c>
      <c r="K156" s="11" t="s">
        <v>12658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42036</v>
      </c>
      <c r="G157" s="10">
        <v>45323</v>
      </c>
      <c r="H157" s="11">
        <v>10</v>
      </c>
      <c r="I157" s="20" t="s">
        <v>259</v>
      </c>
      <c r="J157" s="11" t="s">
        <v>261</v>
      </c>
      <c r="K157" s="11" t="s">
        <v>12658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42036</v>
      </c>
      <c r="G158" s="10">
        <v>45323</v>
      </c>
      <c r="H158" s="11">
        <v>10</v>
      </c>
      <c r="I158" s="20" t="s">
        <v>259</v>
      </c>
      <c r="J158" s="11" t="s">
        <v>261</v>
      </c>
      <c r="K158" s="11" t="s">
        <v>12658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42036</v>
      </c>
      <c r="G159" s="10">
        <v>45323</v>
      </c>
      <c r="H159" s="11">
        <v>10</v>
      </c>
      <c r="I159" s="20" t="s">
        <v>259</v>
      </c>
      <c r="J159" s="11" t="s">
        <v>261</v>
      </c>
      <c r="K159" s="11" t="s">
        <v>12658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42036</v>
      </c>
      <c r="G160" s="10">
        <v>45323</v>
      </c>
      <c r="H160" s="11">
        <v>10</v>
      </c>
      <c r="I160" s="20" t="s">
        <v>259</v>
      </c>
      <c r="J160" s="11" t="s">
        <v>261</v>
      </c>
      <c r="K160" s="11" t="s">
        <v>12658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42036</v>
      </c>
      <c r="G161" s="10">
        <v>45323</v>
      </c>
      <c r="H161" s="11">
        <v>10</v>
      </c>
      <c r="I161" s="20" t="s">
        <v>259</v>
      </c>
      <c r="J161" s="11" t="s">
        <v>261</v>
      </c>
      <c r="K161" s="11" t="s">
        <v>12658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42036</v>
      </c>
      <c r="G162" s="10">
        <v>45323</v>
      </c>
      <c r="H162" s="11">
        <v>10</v>
      </c>
      <c r="I162" s="20" t="s">
        <v>259</v>
      </c>
      <c r="J162" s="11" t="s">
        <v>261</v>
      </c>
      <c r="K162" s="11" t="s">
        <v>12658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42036</v>
      </c>
      <c r="G163" s="10">
        <v>45323</v>
      </c>
      <c r="H163" s="11">
        <v>10</v>
      </c>
      <c r="I163" s="20" t="s">
        <v>259</v>
      </c>
      <c r="J163" s="11" t="s">
        <v>261</v>
      </c>
      <c r="K163" s="11" t="s">
        <v>12658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42036</v>
      </c>
      <c r="G164" s="10">
        <v>45323</v>
      </c>
      <c r="H164" s="11">
        <v>10</v>
      </c>
      <c r="I164" s="20" t="s">
        <v>259</v>
      </c>
      <c r="J164" s="11" t="s">
        <v>261</v>
      </c>
      <c r="K164" s="11" t="s">
        <v>12658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42036</v>
      </c>
      <c r="G165" s="10">
        <v>45323</v>
      </c>
      <c r="H165" s="11">
        <v>10</v>
      </c>
      <c r="I165" s="20" t="s">
        <v>259</v>
      </c>
      <c r="J165" s="11" t="s">
        <v>261</v>
      </c>
      <c r="K165" s="11" t="s">
        <v>12658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42036</v>
      </c>
      <c r="G166" s="10">
        <v>45323</v>
      </c>
      <c r="H166" s="11">
        <v>10</v>
      </c>
      <c r="I166" s="20" t="s">
        <v>259</v>
      </c>
      <c r="J166" s="11" t="s">
        <v>261</v>
      </c>
      <c r="K166" s="11" t="s">
        <v>12658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42036</v>
      </c>
      <c r="G167" s="10">
        <v>45323</v>
      </c>
      <c r="H167" s="11">
        <v>10</v>
      </c>
      <c r="I167" s="20" t="s">
        <v>259</v>
      </c>
      <c r="J167" s="11" t="s">
        <v>261</v>
      </c>
      <c r="K167" s="11" t="s">
        <v>12658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42036</v>
      </c>
      <c r="G168" s="10">
        <v>45323</v>
      </c>
      <c r="H168" s="11">
        <v>10</v>
      </c>
      <c r="I168" s="20" t="s">
        <v>259</v>
      </c>
      <c r="J168" s="11" t="s">
        <v>261</v>
      </c>
      <c r="K168" s="11" t="s">
        <v>12658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42036</v>
      </c>
      <c r="G169" s="10">
        <v>45323</v>
      </c>
      <c r="H169" s="11">
        <v>10</v>
      </c>
      <c r="I169" s="20" t="s">
        <v>259</v>
      </c>
      <c r="J169" s="11" t="s">
        <v>261</v>
      </c>
      <c r="K169" s="11" t="s">
        <v>12658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42036</v>
      </c>
      <c r="G170" s="10">
        <v>45323</v>
      </c>
      <c r="H170" s="11">
        <v>10</v>
      </c>
      <c r="I170" s="20" t="s">
        <v>259</v>
      </c>
      <c r="J170" s="11" t="s">
        <v>261</v>
      </c>
      <c r="K170" s="11" t="s">
        <v>12658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42036</v>
      </c>
      <c r="G171" s="10">
        <v>45323</v>
      </c>
      <c r="H171" s="11">
        <v>10</v>
      </c>
      <c r="I171" s="11" t="s">
        <v>277</v>
      </c>
      <c r="J171" s="11" t="s">
        <v>261</v>
      </c>
      <c r="K171" s="11" t="s">
        <v>12658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42036</v>
      </c>
      <c r="G172" s="10">
        <v>45323</v>
      </c>
      <c r="H172" s="11">
        <v>10</v>
      </c>
      <c r="I172" s="11" t="s">
        <v>277</v>
      </c>
      <c r="J172" s="11" t="s">
        <v>261</v>
      </c>
      <c r="K172" s="11" t="s">
        <v>12658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42036</v>
      </c>
      <c r="G173" s="10">
        <v>45323</v>
      </c>
      <c r="H173" s="11">
        <v>10</v>
      </c>
      <c r="I173" s="11" t="s">
        <v>277</v>
      </c>
      <c r="J173" s="11" t="s">
        <v>261</v>
      </c>
      <c r="K173" s="11" t="s">
        <v>12658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42036</v>
      </c>
      <c r="G174" s="10">
        <v>45323</v>
      </c>
      <c r="H174" s="11">
        <v>10</v>
      </c>
      <c r="I174" s="20" t="s">
        <v>259</v>
      </c>
      <c r="J174" s="11" t="s">
        <v>261</v>
      </c>
      <c r="K174" s="11" t="s">
        <v>12658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42036</v>
      </c>
      <c r="G175" s="10">
        <v>45323</v>
      </c>
      <c r="H175" s="11">
        <v>10</v>
      </c>
      <c r="I175" s="20" t="s">
        <v>259</v>
      </c>
      <c r="J175" s="11" t="s">
        <v>261</v>
      </c>
      <c r="K175" s="11" t="s">
        <v>12658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42036</v>
      </c>
      <c r="G176" s="10">
        <v>45323</v>
      </c>
      <c r="H176" s="11">
        <v>10</v>
      </c>
      <c r="I176" s="20" t="s">
        <v>259</v>
      </c>
      <c r="J176" s="11" t="s">
        <v>261</v>
      </c>
      <c r="K176" s="11" t="s">
        <v>12658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42036</v>
      </c>
      <c r="G177" s="10">
        <v>45323</v>
      </c>
      <c r="H177" s="11">
        <v>10</v>
      </c>
      <c r="I177" s="20" t="s">
        <v>259</v>
      </c>
      <c r="J177" s="11" t="s">
        <v>261</v>
      </c>
      <c r="K177" s="11" t="s">
        <v>12658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42036</v>
      </c>
      <c r="G178" s="10">
        <v>45323</v>
      </c>
      <c r="H178" s="11">
        <v>10</v>
      </c>
      <c r="I178" s="20" t="s">
        <v>259</v>
      </c>
      <c r="J178" s="11" t="s">
        <v>261</v>
      </c>
      <c r="K178" s="11" t="s">
        <v>12658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42036</v>
      </c>
      <c r="G179" s="10">
        <v>45323</v>
      </c>
      <c r="H179" s="11">
        <v>10</v>
      </c>
      <c r="I179" s="20" t="s">
        <v>259</v>
      </c>
      <c r="J179" s="11" t="s">
        <v>261</v>
      </c>
      <c r="K179" s="11" t="s">
        <v>12658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42036</v>
      </c>
      <c r="G180" s="10">
        <v>45323</v>
      </c>
      <c r="H180" s="11">
        <v>10</v>
      </c>
      <c r="I180" s="20" t="s">
        <v>259</v>
      </c>
      <c r="J180" s="11" t="s">
        <v>261</v>
      </c>
      <c r="K180" s="11" t="s">
        <v>12658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42036</v>
      </c>
      <c r="G181" s="10">
        <v>45323</v>
      </c>
      <c r="H181" s="11">
        <v>10</v>
      </c>
      <c r="I181" s="20" t="s">
        <v>259</v>
      </c>
      <c r="J181" s="11" t="s">
        <v>261</v>
      </c>
      <c r="K181" s="11" t="s">
        <v>12658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42036</v>
      </c>
      <c r="G182" s="10">
        <v>45323</v>
      </c>
      <c r="H182" s="11">
        <v>10</v>
      </c>
      <c r="I182" s="20" t="s">
        <v>259</v>
      </c>
      <c r="J182" s="11" t="s">
        <v>261</v>
      </c>
      <c r="K182" s="11" t="s">
        <v>12658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42036</v>
      </c>
      <c r="G183" s="10">
        <v>45323</v>
      </c>
      <c r="H183" s="11">
        <v>10</v>
      </c>
      <c r="I183" s="20" t="s">
        <v>259</v>
      </c>
      <c r="J183" s="11" t="s">
        <v>261</v>
      </c>
      <c r="K183" s="11" t="s">
        <v>12658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42036</v>
      </c>
      <c r="G184" s="10">
        <v>45323</v>
      </c>
      <c r="H184" s="11">
        <v>10</v>
      </c>
      <c r="I184" s="20" t="s">
        <v>259</v>
      </c>
      <c r="J184" s="11" t="s">
        <v>261</v>
      </c>
      <c r="K184" s="11" t="s">
        <v>12658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42036</v>
      </c>
      <c r="G185" s="10">
        <v>45323</v>
      </c>
      <c r="H185" s="11">
        <v>10</v>
      </c>
      <c r="I185" s="20" t="s">
        <v>259</v>
      </c>
      <c r="J185" s="11" t="s">
        <v>261</v>
      </c>
      <c r="K185" s="11" t="s">
        <v>12658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42036</v>
      </c>
      <c r="G186" s="10">
        <v>45323</v>
      </c>
      <c r="H186" s="11">
        <v>10</v>
      </c>
      <c r="I186" s="20" t="s">
        <v>259</v>
      </c>
      <c r="J186" s="11" t="s">
        <v>261</v>
      </c>
      <c r="K186" s="11" t="s">
        <v>12658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42036</v>
      </c>
      <c r="G187" s="10">
        <v>45323</v>
      </c>
      <c r="H187" s="11">
        <v>10</v>
      </c>
      <c r="I187" s="20" t="s">
        <v>259</v>
      </c>
      <c r="J187" s="11" t="s">
        <v>261</v>
      </c>
      <c r="K187" s="11" t="s">
        <v>12658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42036</v>
      </c>
      <c r="G188" s="10">
        <v>45323</v>
      </c>
      <c r="H188" s="11">
        <v>10</v>
      </c>
      <c r="I188" s="20" t="s">
        <v>259</v>
      </c>
      <c r="J188" s="11" t="s">
        <v>261</v>
      </c>
      <c r="K188" s="11" t="s">
        <v>12658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42036</v>
      </c>
      <c r="G189" s="10">
        <v>45323</v>
      </c>
      <c r="H189" s="11">
        <v>10</v>
      </c>
      <c r="I189" s="11" t="s">
        <v>277</v>
      </c>
      <c r="J189" s="11" t="s">
        <v>261</v>
      </c>
      <c r="K189" s="11" t="s">
        <v>12658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42036</v>
      </c>
      <c r="G190" s="10">
        <v>45323</v>
      </c>
      <c r="H190" s="11">
        <v>10</v>
      </c>
      <c r="I190" s="11" t="s">
        <v>277</v>
      </c>
      <c r="J190" s="11" t="s">
        <v>261</v>
      </c>
      <c r="K190" s="11" t="s">
        <v>12658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42036</v>
      </c>
      <c r="G191" s="10">
        <v>45323</v>
      </c>
      <c r="H191" s="11">
        <v>10</v>
      </c>
      <c r="I191" s="11" t="s">
        <v>277</v>
      </c>
      <c r="J191" s="11" t="s">
        <v>261</v>
      </c>
      <c r="K191" s="11" t="s">
        <v>12658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42036</v>
      </c>
      <c r="G192" s="10">
        <v>45323</v>
      </c>
      <c r="H192" s="11">
        <v>10</v>
      </c>
      <c r="I192" s="20" t="s">
        <v>259</v>
      </c>
      <c r="J192" s="11" t="s">
        <v>261</v>
      </c>
      <c r="K192" s="11" t="s">
        <v>12658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42036</v>
      </c>
      <c r="G193" s="10">
        <v>45323</v>
      </c>
      <c r="H193" s="11">
        <v>10</v>
      </c>
      <c r="I193" s="20" t="s">
        <v>259</v>
      </c>
      <c r="J193" s="11" t="s">
        <v>261</v>
      </c>
      <c r="K193" s="11" t="s">
        <v>12658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42036</v>
      </c>
      <c r="G194" s="10">
        <v>45323</v>
      </c>
      <c r="H194" s="11">
        <v>10</v>
      </c>
      <c r="I194" s="20" t="s">
        <v>259</v>
      </c>
      <c r="J194" s="11" t="s">
        <v>261</v>
      </c>
      <c r="K194" s="11" t="s">
        <v>12658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42036</v>
      </c>
      <c r="G195" s="10">
        <v>45323</v>
      </c>
      <c r="H195" s="11">
        <v>10</v>
      </c>
      <c r="I195" s="20" t="s">
        <v>259</v>
      </c>
      <c r="J195" s="11" t="s">
        <v>261</v>
      </c>
      <c r="K195" s="11" t="s">
        <v>12658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42036</v>
      </c>
      <c r="G196" s="10">
        <v>45323</v>
      </c>
      <c r="H196" s="11">
        <v>10</v>
      </c>
      <c r="I196" s="20" t="s">
        <v>259</v>
      </c>
      <c r="J196" s="11" t="s">
        <v>261</v>
      </c>
      <c r="K196" s="11" t="s">
        <v>12658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42036</v>
      </c>
      <c r="G197" s="10">
        <v>45323</v>
      </c>
      <c r="H197" s="11">
        <v>10</v>
      </c>
      <c r="I197" s="20" t="s">
        <v>259</v>
      </c>
      <c r="J197" s="11" t="s">
        <v>261</v>
      </c>
      <c r="K197" s="11" t="s">
        <v>12658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42036</v>
      </c>
      <c r="G198" s="10">
        <v>45323</v>
      </c>
      <c r="H198" s="11">
        <v>10</v>
      </c>
      <c r="I198" s="20" t="s">
        <v>259</v>
      </c>
      <c r="J198" s="11" t="s">
        <v>261</v>
      </c>
      <c r="K198" s="11" t="s">
        <v>12658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42036</v>
      </c>
      <c r="G199" s="10">
        <v>45323</v>
      </c>
      <c r="H199" s="11">
        <v>10</v>
      </c>
      <c r="I199" s="20" t="s">
        <v>259</v>
      </c>
      <c r="J199" s="11" t="s">
        <v>261</v>
      </c>
      <c r="K199" s="11" t="s">
        <v>12658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42036</v>
      </c>
      <c r="G200" s="10">
        <v>45323</v>
      </c>
      <c r="H200" s="11">
        <v>10</v>
      </c>
      <c r="I200" s="20" t="s">
        <v>259</v>
      </c>
      <c r="J200" s="11" t="s">
        <v>261</v>
      </c>
      <c r="K200" s="11" t="s">
        <v>12658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42036</v>
      </c>
      <c r="G201" s="10">
        <v>45323</v>
      </c>
      <c r="H201" s="11">
        <v>10</v>
      </c>
      <c r="I201" s="20" t="s">
        <v>259</v>
      </c>
      <c r="J201" s="11" t="s">
        <v>261</v>
      </c>
      <c r="K201" s="11" t="s">
        <v>12658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42036</v>
      </c>
      <c r="G202" s="10">
        <v>45323</v>
      </c>
      <c r="H202" s="11">
        <v>10</v>
      </c>
      <c r="I202" s="20" t="s">
        <v>259</v>
      </c>
      <c r="J202" s="11" t="s">
        <v>261</v>
      </c>
      <c r="K202" s="11" t="s">
        <v>12658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42036</v>
      </c>
      <c r="G203" s="10">
        <v>45323</v>
      </c>
      <c r="H203" s="11">
        <v>10</v>
      </c>
      <c r="I203" s="20" t="s">
        <v>259</v>
      </c>
      <c r="J203" s="11" t="s">
        <v>261</v>
      </c>
      <c r="K203" s="11" t="s">
        <v>12658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42036</v>
      </c>
      <c r="G204" s="10">
        <v>45323</v>
      </c>
      <c r="H204" s="11">
        <v>10</v>
      </c>
      <c r="I204" s="20" t="s">
        <v>259</v>
      </c>
      <c r="J204" s="11" t="s">
        <v>261</v>
      </c>
      <c r="K204" s="11" t="s">
        <v>12658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42036</v>
      </c>
      <c r="G205" s="10">
        <v>45323</v>
      </c>
      <c r="H205" s="11">
        <v>10</v>
      </c>
      <c r="I205" s="20" t="s">
        <v>259</v>
      </c>
      <c r="J205" s="11" t="s">
        <v>261</v>
      </c>
      <c r="K205" s="11" t="s">
        <v>12658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42036</v>
      </c>
      <c r="G206" s="10">
        <v>45323</v>
      </c>
      <c r="H206" s="11">
        <v>10</v>
      </c>
      <c r="I206" s="20" t="s">
        <v>259</v>
      </c>
      <c r="J206" s="11" t="s">
        <v>261</v>
      </c>
      <c r="K206" s="11" t="s">
        <v>12658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42036</v>
      </c>
      <c r="G207" s="10">
        <v>45323</v>
      </c>
      <c r="H207" s="11">
        <v>10</v>
      </c>
      <c r="I207" s="11" t="s">
        <v>277</v>
      </c>
      <c r="J207" s="11" t="s">
        <v>261</v>
      </c>
      <c r="K207" s="11" t="s">
        <v>12658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42036</v>
      </c>
      <c r="G208" s="10">
        <v>45323</v>
      </c>
      <c r="H208" s="11">
        <v>10</v>
      </c>
      <c r="I208" s="11" t="s">
        <v>277</v>
      </c>
      <c r="J208" s="11" t="s">
        <v>261</v>
      </c>
      <c r="K208" s="11" t="s">
        <v>12658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42036</v>
      </c>
      <c r="G209" s="10">
        <v>45323</v>
      </c>
      <c r="H209" s="11">
        <v>10</v>
      </c>
      <c r="I209" s="11" t="s">
        <v>277</v>
      </c>
      <c r="J209" s="11" t="s">
        <v>261</v>
      </c>
      <c r="K209" s="11" t="s">
        <v>12658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42036</v>
      </c>
      <c r="G210" s="10">
        <v>45323</v>
      </c>
      <c r="H210" s="11">
        <v>10</v>
      </c>
      <c r="I210" s="20" t="s">
        <v>259</v>
      </c>
      <c r="J210" s="11" t="s">
        <v>261</v>
      </c>
      <c r="K210" s="11" t="s">
        <v>12658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42036</v>
      </c>
      <c r="G211" s="10">
        <v>45323</v>
      </c>
      <c r="H211" s="11">
        <v>10</v>
      </c>
      <c r="I211" s="20" t="s">
        <v>259</v>
      </c>
      <c r="J211" s="11" t="s">
        <v>261</v>
      </c>
      <c r="K211" s="11" t="s">
        <v>12658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42036</v>
      </c>
      <c r="G212" s="10">
        <v>45323</v>
      </c>
      <c r="H212" s="11">
        <v>10</v>
      </c>
      <c r="I212" s="20" t="s">
        <v>259</v>
      </c>
      <c r="J212" s="11" t="s">
        <v>261</v>
      </c>
      <c r="K212" s="11" t="s">
        <v>12658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42036</v>
      </c>
      <c r="G213" s="10">
        <v>45323</v>
      </c>
      <c r="H213" s="11">
        <v>10</v>
      </c>
      <c r="I213" s="20" t="s">
        <v>259</v>
      </c>
      <c r="J213" s="11" t="s">
        <v>261</v>
      </c>
      <c r="K213" s="11" t="s">
        <v>12658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42036</v>
      </c>
      <c r="G214" s="10">
        <v>45323</v>
      </c>
      <c r="H214" s="11">
        <v>10</v>
      </c>
      <c r="I214" s="20" t="s">
        <v>259</v>
      </c>
      <c r="J214" s="11" t="s">
        <v>261</v>
      </c>
      <c r="K214" s="11" t="s">
        <v>12658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42036</v>
      </c>
      <c r="G215" s="10">
        <v>45323</v>
      </c>
      <c r="H215" s="11">
        <v>10</v>
      </c>
      <c r="I215" s="20" t="s">
        <v>259</v>
      </c>
      <c r="J215" s="11" t="s">
        <v>261</v>
      </c>
      <c r="K215" s="11" t="s">
        <v>12658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42036</v>
      </c>
      <c r="G216" s="10">
        <v>45323</v>
      </c>
      <c r="H216" s="11">
        <v>10</v>
      </c>
      <c r="I216" s="20" t="s">
        <v>259</v>
      </c>
      <c r="J216" s="11" t="s">
        <v>261</v>
      </c>
      <c r="K216" s="11" t="s">
        <v>12658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42036</v>
      </c>
      <c r="G217" s="10">
        <v>45323</v>
      </c>
      <c r="H217" s="11">
        <v>10</v>
      </c>
      <c r="I217" s="20" t="s">
        <v>259</v>
      </c>
      <c r="J217" s="11" t="s">
        <v>261</v>
      </c>
      <c r="K217" s="11" t="s">
        <v>12658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42036</v>
      </c>
      <c r="G218" s="10">
        <v>45323</v>
      </c>
      <c r="H218" s="11">
        <v>10</v>
      </c>
      <c r="I218" s="20" t="s">
        <v>259</v>
      </c>
      <c r="J218" s="11" t="s">
        <v>261</v>
      </c>
      <c r="K218" s="11" t="s">
        <v>12658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42036</v>
      </c>
      <c r="G219" s="10">
        <v>45323</v>
      </c>
      <c r="H219" s="11">
        <v>10</v>
      </c>
      <c r="I219" s="20" t="s">
        <v>259</v>
      </c>
      <c r="J219" s="11" t="s">
        <v>261</v>
      </c>
      <c r="K219" s="11" t="s">
        <v>12658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42036</v>
      </c>
      <c r="G220" s="10">
        <v>45323</v>
      </c>
      <c r="H220" s="11">
        <v>10</v>
      </c>
      <c r="I220" s="20" t="s">
        <v>259</v>
      </c>
      <c r="J220" s="11" t="s">
        <v>261</v>
      </c>
      <c r="K220" s="11" t="s">
        <v>12658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42036</v>
      </c>
      <c r="G221" s="10">
        <v>45323</v>
      </c>
      <c r="H221" s="11">
        <v>10</v>
      </c>
      <c r="I221" s="20" t="s">
        <v>259</v>
      </c>
      <c r="J221" s="11" t="s">
        <v>261</v>
      </c>
      <c r="K221" s="11" t="s">
        <v>12658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42036</v>
      </c>
      <c r="G222" s="10">
        <v>45323</v>
      </c>
      <c r="H222" s="11">
        <v>10</v>
      </c>
      <c r="I222" s="20" t="s">
        <v>259</v>
      </c>
      <c r="J222" s="11" t="s">
        <v>261</v>
      </c>
      <c r="K222" s="11" t="s">
        <v>12658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42036</v>
      </c>
      <c r="G223" s="10">
        <v>45323</v>
      </c>
      <c r="H223" s="11">
        <v>10</v>
      </c>
      <c r="I223" s="20" t="s">
        <v>259</v>
      </c>
      <c r="J223" s="11" t="s">
        <v>261</v>
      </c>
      <c r="K223" s="11" t="s">
        <v>12658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42036</v>
      </c>
      <c r="G224" s="10">
        <v>45323</v>
      </c>
      <c r="H224" s="11">
        <v>10</v>
      </c>
      <c r="I224" s="20" t="s">
        <v>259</v>
      </c>
      <c r="J224" s="11" t="s">
        <v>261</v>
      </c>
      <c r="K224" s="11" t="s">
        <v>12658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42036</v>
      </c>
      <c r="G225" s="10">
        <v>45323</v>
      </c>
      <c r="H225" s="11">
        <v>10</v>
      </c>
      <c r="I225" s="11" t="s">
        <v>277</v>
      </c>
      <c r="J225" s="11" t="s">
        <v>261</v>
      </c>
      <c r="K225" s="11" t="s">
        <v>12658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42036</v>
      </c>
      <c r="G226" s="10">
        <v>45323</v>
      </c>
      <c r="H226" s="11">
        <v>10</v>
      </c>
      <c r="I226" s="11" t="s">
        <v>277</v>
      </c>
      <c r="J226" s="11" t="s">
        <v>261</v>
      </c>
      <c r="K226" s="11" t="s">
        <v>12658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42036</v>
      </c>
      <c r="G227" s="10">
        <v>45323</v>
      </c>
      <c r="H227" s="11">
        <v>10</v>
      </c>
      <c r="I227" s="11" t="s">
        <v>277</v>
      </c>
      <c r="J227" s="11" t="s">
        <v>261</v>
      </c>
      <c r="K227" s="11" t="s">
        <v>12658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42036</v>
      </c>
      <c r="G228" s="10">
        <v>45323</v>
      </c>
      <c r="H228" s="11">
        <v>10</v>
      </c>
      <c r="I228" s="20" t="s">
        <v>259</v>
      </c>
      <c r="J228" s="11" t="s">
        <v>261</v>
      </c>
      <c r="K228" s="11" t="s">
        <v>12658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42036</v>
      </c>
      <c r="G229" s="10">
        <v>45323</v>
      </c>
      <c r="H229" s="11">
        <v>10</v>
      </c>
      <c r="I229" s="20" t="s">
        <v>259</v>
      </c>
      <c r="J229" s="11" t="s">
        <v>261</v>
      </c>
      <c r="K229" s="11" t="s">
        <v>12658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42036</v>
      </c>
      <c r="G230" s="10">
        <v>45323</v>
      </c>
      <c r="H230" s="11">
        <v>10</v>
      </c>
      <c r="I230" s="20" t="s">
        <v>259</v>
      </c>
      <c r="J230" s="11" t="s">
        <v>261</v>
      </c>
      <c r="K230" s="11" t="s">
        <v>12658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42036</v>
      </c>
      <c r="G231" s="10">
        <v>45323</v>
      </c>
      <c r="H231" s="11">
        <v>10</v>
      </c>
      <c r="I231" s="20" t="s">
        <v>259</v>
      </c>
      <c r="J231" s="11" t="s">
        <v>261</v>
      </c>
      <c r="K231" s="11" t="s">
        <v>12658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42036</v>
      </c>
      <c r="G232" s="10">
        <v>45323</v>
      </c>
      <c r="H232" s="11">
        <v>10</v>
      </c>
      <c r="I232" s="20" t="s">
        <v>259</v>
      </c>
      <c r="J232" s="11" t="s">
        <v>261</v>
      </c>
      <c r="K232" s="11" t="s">
        <v>12658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42036</v>
      </c>
      <c r="G233" s="10">
        <v>45323</v>
      </c>
      <c r="H233" s="11">
        <v>10</v>
      </c>
      <c r="I233" s="20" t="s">
        <v>259</v>
      </c>
      <c r="J233" s="11" t="s">
        <v>261</v>
      </c>
      <c r="K233" s="11" t="s">
        <v>12658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42036</v>
      </c>
      <c r="G234" s="10">
        <v>45323</v>
      </c>
      <c r="H234" s="11">
        <v>10</v>
      </c>
      <c r="I234" s="20" t="s">
        <v>259</v>
      </c>
      <c r="J234" s="11" t="s">
        <v>261</v>
      </c>
      <c r="K234" s="11" t="s">
        <v>12658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42036</v>
      </c>
      <c r="G235" s="10">
        <v>45323</v>
      </c>
      <c r="H235" s="11">
        <v>10</v>
      </c>
      <c r="I235" s="20" t="s">
        <v>259</v>
      </c>
      <c r="J235" s="11" t="s">
        <v>261</v>
      </c>
      <c r="K235" s="11" t="s">
        <v>12658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42036</v>
      </c>
      <c r="G236" s="10">
        <v>45323</v>
      </c>
      <c r="H236" s="11">
        <v>10</v>
      </c>
      <c r="I236" s="20" t="s">
        <v>259</v>
      </c>
      <c r="J236" s="11" t="s">
        <v>261</v>
      </c>
      <c r="K236" s="11" t="s">
        <v>12658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42036</v>
      </c>
      <c r="G237" s="10">
        <v>45323</v>
      </c>
      <c r="H237" s="11">
        <v>10</v>
      </c>
      <c r="I237" s="20" t="s">
        <v>259</v>
      </c>
      <c r="J237" s="11" t="s">
        <v>261</v>
      </c>
      <c r="K237" s="11" t="s">
        <v>12658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42036</v>
      </c>
      <c r="G238" s="10">
        <v>45323</v>
      </c>
      <c r="H238" s="11">
        <v>10</v>
      </c>
      <c r="I238" s="20" t="s">
        <v>259</v>
      </c>
      <c r="J238" s="11" t="s">
        <v>261</v>
      </c>
      <c r="K238" s="11" t="s">
        <v>12658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42036</v>
      </c>
      <c r="G239" s="10">
        <v>45323</v>
      </c>
      <c r="H239" s="11">
        <v>10</v>
      </c>
      <c r="I239" s="20" t="s">
        <v>259</v>
      </c>
      <c r="J239" s="11" t="s">
        <v>261</v>
      </c>
      <c r="K239" s="11" t="s">
        <v>12658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42036</v>
      </c>
      <c r="G240" s="10">
        <v>45323</v>
      </c>
      <c r="H240" s="11">
        <v>10</v>
      </c>
      <c r="I240" s="20" t="s">
        <v>259</v>
      </c>
      <c r="J240" s="11" t="s">
        <v>261</v>
      </c>
      <c r="K240" s="11" t="s">
        <v>12658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42036</v>
      </c>
      <c r="G241" s="10">
        <v>45323</v>
      </c>
      <c r="H241" s="11">
        <v>10</v>
      </c>
      <c r="I241" s="20" t="s">
        <v>259</v>
      </c>
      <c r="J241" s="11" t="s">
        <v>261</v>
      </c>
      <c r="K241" s="11" t="s">
        <v>12658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42036</v>
      </c>
      <c r="G242" s="10">
        <v>45323</v>
      </c>
      <c r="H242" s="11">
        <v>10</v>
      </c>
      <c r="I242" s="20" t="s">
        <v>259</v>
      </c>
      <c r="J242" s="11" t="s">
        <v>261</v>
      </c>
      <c r="K242" s="11" t="s">
        <v>12658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42036</v>
      </c>
      <c r="G243" s="10">
        <v>45323</v>
      </c>
      <c r="H243" s="11">
        <v>10</v>
      </c>
      <c r="I243" s="11" t="s">
        <v>277</v>
      </c>
      <c r="J243" s="11" t="s">
        <v>261</v>
      </c>
      <c r="K243" s="11" t="s">
        <v>12658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42036</v>
      </c>
      <c r="G244" s="10">
        <v>45323</v>
      </c>
      <c r="H244" s="11">
        <v>10</v>
      </c>
      <c r="I244" s="11" t="s">
        <v>277</v>
      </c>
      <c r="J244" s="11" t="s">
        <v>261</v>
      </c>
      <c r="K244" s="11" t="s">
        <v>12658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42036</v>
      </c>
      <c r="G245" s="10">
        <v>45323</v>
      </c>
      <c r="H245" s="11">
        <v>10</v>
      </c>
      <c r="I245" s="11" t="s">
        <v>277</v>
      </c>
      <c r="J245" s="11" t="s">
        <v>261</v>
      </c>
      <c r="K245" s="11" t="s">
        <v>12658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42036</v>
      </c>
      <c r="G246" s="10">
        <v>45323</v>
      </c>
      <c r="H246" s="11">
        <v>10</v>
      </c>
      <c r="I246" s="20" t="s">
        <v>259</v>
      </c>
      <c r="J246" s="11" t="s">
        <v>261</v>
      </c>
      <c r="K246" s="11" t="s">
        <v>12658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42036</v>
      </c>
      <c r="G247" s="10">
        <v>45323</v>
      </c>
      <c r="H247" s="11">
        <v>10</v>
      </c>
      <c r="I247" s="20" t="s">
        <v>259</v>
      </c>
      <c r="J247" s="11" t="s">
        <v>261</v>
      </c>
      <c r="K247" s="11" t="s">
        <v>12658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42036</v>
      </c>
      <c r="G248" s="10">
        <v>45323</v>
      </c>
      <c r="H248" s="11">
        <v>10</v>
      </c>
      <c r="I248" s="20" t="s">
        <v>259</v>
      </c>
      <c r="J248" s="11" t="s">
        <v>261</v>
      </c>
      <c r="K248" s="11" t="s">
        <v>12658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42036</v>
      </c>
      <c r="G249" s="10">
        <v>45323</v>
      </c>
      <c r="H249" s="11">
        <v>10</v>
      </c>
      <c r="I249" s="20" t="s">
        <v>259</v>
      </c>
      <c r="J249" s="11" t="s">
        <v>261</v>
      </c>
      <c r="K249" s="11" t="s">
        <v>12658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42036</v>
      </c>
      <c r="G250" s="10">
        <v>45323</v>
      </c>
      <c r="H250" s="11">
        <v>10</v>
      </c>
      <c r="I250" s="20" t="s">
        <v>259</v>
      </c>
      <c r="J250" s="11" t="s">
        <v>261</v>
      </c>
      <c r="K250" s="11" t="s">
        <v>12658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42036</v>
      </c>
      <c r="G251" s="10">
        <v>45323</v>
      </c>
      <c r="H251" s="11">
        <v>10</v>
      </c>
      <c r="I251" s="20" t="s">
        <v>259</v>
      </c>
      <c r="J251" s="11" t="s">
        <v>261</v>
      </c>
      <c r="K251" s="11" t="s">
        <v>12658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42036</v>
      </c>
      <c r="G252" s="10">
        <v>45323</v>
      </c>
      <c r="H252" s="11">
        <v>10</v>
      </c>
      <c r="I252" s="20" t="s">
        <v>259</v>
      </c>
      <c r="J252" s="11" t="s">
        <v>261</v>
      </c>
      <c r="K252" s="11" t="s">
        <v>12658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42036</v>
      </c>
      <c r="G253" s="10">
        <v>45323</v>
      </c>
      <c r="H253" s="11">
        <v>10</v>
      </c>
      <c r="I253" s="20" t="s">
        <v>259</v>
      </c>
      <c r="J253" s="11" t="s">
        <v>261</v>
      </c>
      <c r="K253" s="11" t="s">
        <v>12658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42036</v>
      </c>
      <c r="G254" s="10">
        <v>45323</v>
      </c>
      <c r="H254" s="11">
        <v>10</v>
      </c>
      <c r="I254" s="20" t="s">
        <v>259</v>
      </c>
      <c r="J254" s="11" t="s">
        <v>261</v>
      </c>
      <c r="K254" s="11" t="s">
        <v>12658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42036</v>
      </c>
      <c r="G255" s="10">
        <v>45323</v>
      </c>
      <c r="H255" s="11">
        <v>10</v>
      </c>
      <c r="I255" s="20" t="s">
        <v>259</v>
      </c>
      <c r="J255" s="11" t="s">
        <v>261</v>
      </c>
      <c r="K255" s="11" t="s">
        <v>12658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42036</v>
      </c>
      <c r="G256" s="10">
        <v>45323</v>
      </c>
      <c r="H256" s="11">
        <v>10</v>
      </c>
      <c r="I256" s="20" t="s">
        <v>259</v>
      </c>
      <c r="J256" s="11" t="s">
        <v>261</v>
      </c>
      <c r="K256" s="11" t="s">
        <v>12658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42036</v>
      </c>
      <c r="G257" s="10">
        <v>45323</v>
      </c>
      <c r="H257" s="11">
        <v>10</v>
      </c>
      <c r="I257" s="20" t="s">
        <v>259</v>
      </c>
      <c r="J257" s="11" t="s">
        <v>261</v>
      </c>
      <c r="K257" s="11" t="s">
        <v>12658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42036</v>
      </c>
      <c r="G258" s="10">
        <v>45323</v>
      </c>
      <c r="H258" s="11">
        <v>10</v>
      </c>
      <c r="I258" s="20" t="s">
        <v>259</v>
      </c>
      <c r="J258" s="11" t="s">
        <v>261</v>
      </c>
      <c r="K258" s="11" t="s">
        <v>12658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42036</v>
      </c>
      <c r="G259" s="10">
        <v>45323</v>
      </c>
      <c r="H259" s="11">
        <v>10</v>
      </c>
      <c r="I259" s="20" t="s">
        <v>259</v>
      </c>
      <c r="J259" s="11" t="s">
        <v>261</v>
      </c>
      <c r="K259" s="11" t="s">
        <v>12658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42036</v>
      </c>
      <c r="G260" s="10">
        <v>45323</v>
      </c>
      <c r="H260" s="11">
        <v>10</v>
      </c>
      <c r="I260" s="20" t="s">
        <v>259</v>
      </c>
      <c r="J260" s="11" t="s">
        <v>261</v>
      </c>
      <c r="K260" s="11" t="s">
        <v>12658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42036</v>
      </c>
      <c r="G261" s="10">
        <v>45323</v>
      </c>
      <c r="H261" s="11">
        <v>10</v>
      </c>
      <c r="I261" s="11" t="s">
        <v>277</v>
      </c>
      <c r="J261" s="11" t="s">
        <v>261</v>
      </c>
      <c r="K261" s="11" t="s">
        <v>12658</v>
      </c>
      <c r="L261" s="11">
        <v>2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42036</v>
      </c>
      <c r="G262" s="10">
        <v>45323</v>
      </c>
      <c r="H262" s="11">
        <v>10</v>
      </c>
      <c r="I262" s="11" t="s">
        <v>277</v>
      </c>
      <c r="J262" s="11" t="s">
        <v>261</v>
      </c>
      <c r="K262" s="11" t="s">
        <v>12658</v>
      </c>
      <c r="L262" s="11">
        <v>2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42036</v>
      </c>
      <c r="G263" s="10">
        <v>45323</v>
      </c>
      <c r="H263" s="11">
        <v>10</v>
      </c>
      <c r="I263" s="11" t="s">
        <v>277</v>
      </c>
      <c r="J263" s="11" t="s">
        <v>261</v>
      </c>
      <c r="K263" s="11" t="s">
        <v>12658</v>
      </c>
      <c r="L263" s="11">
        <v>2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42036</v>
      </c>
      <c r="G264" s="10">
        <v>45323</v>
      </c>
      <c r="H264" s="11">
        <v>10</v>
      </c>
      <c r="I264" s="20" t="s">
        <v>259</v>
      </c>
      <c r="J264" s="11" t="s">
        <v>261</v>
      </c>
      <c r="K264" s="11" t="s">
        <v>12658</v>
      </c>
      <c r="L264" s="11">
        <v>2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42036</v>
      </c>
      <c r="G265" s="10">
        <v>45323</v>
      </c>
      <c r="H265" s="11">
        <v>10</v>
      </c>
      <c r="I265" s="20" t="s">
        <v>259</v>
      </c>
      <c r="J265" s="11" t="s">
        <v>261</v>
      </c>
      <c r="K265" s="11" t="s">
        <v>12658</v>
      </c>
      <c r="L265" s="11">
        <v>2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42036</v>
      </c>
      <c r="G266" s="10">
        <v>45323</v>
      </c>
      <c r="H266" s="11">
        <v>10</v>
      </c>
      <c r="I266" s="20" t="s">
        <v>259</v>
      </c>
      <c r="J266" s="11" t="s">
        <v>261</v>
      </c>
      <c r="K266" s="11" t="s">
        <v>12658</v>
      </c>
      <c r="L266" s="11">
        <v>2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42036</v>
      </c>
      <c r="G267" s="10">
        <v>45323</v>
      </c>
      <c r="H267" s="11">
        <v>10</v>
      </c>
      <c r="I267" s="20" t="s">
        <v>259</v>
      </c>
      <c r="J267" s="11" t="s">
        <v>261</v>
      </c>
      <c r="K267" s="11" t="s">
        <v>12658</v>
      </c>
      <c r="L267" s="11">
        <v>2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42036</v>
      </c>
      <c r="G268" s="10">
        <v>45323</v>
      </c>
      <c r="H268" s="11">
        <v>10</v>
      </c>
      <c r="I268" s="20" t="s">
        <v>259</v>
      </c>
      <c r="J268" s="11" t="s">
        <v>261</v>
      </c>
      <c r="K268" s="11" t="s">
        <v>12658</v>
      </c>
      <c r="L268" s="11">
        <v>2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42036</v>
      </c>
      <c r="G269" s="10">
        <v>45323</v>
      </c>
      <c r="H269" s="11">
        <v>10</v>
      </c>
      <c r="I269" s="20" t="s">
        <v>259</v>
      </c>
      <c r="J269" s="11" t="s">
        <v>261</v>
      </c>
      <c r="K269" s="11" t="s">
        <v>12658</v>
      </c>
      <c r="L269" s="11">
        <v>2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42036</v>
      </c>
      <c r="G270" s="10">
        <v>45323</v>
      </c>
      <c r="H270" s="11">
        <v>10</v>
      </c>
      <c r="I270" s="20" t="s">
        <v>259</v>
      </c>
      <c r="J270" s="11" t="s">
        <v>261</v>
      </c>
      <c r="K270" s="11" t="s">
        <v>12658</v>
      </c>
      <c r="L270" s="11">
        <v>2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42036</v>
      </c>
      <c r="G271" s="10">
        <v>45323</v>
      </c>
      <c r="H271" s="11">
        <v>10</v>
      </c>
      <c r="I271" s="20" t="s">
        <v>259</v>
      </c>
      <c r="J271" s="11" t="s">
        <v>261</v>
      </c>
      <c r="K271" s="11" t="s">
        <v>12658</v>
      </c>
      <c r="L271" s="11">
        <v>2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42036</v>
      </c>
      <c r="G272" s="10">
        <v>45323</v>
      </c>
      <c r="H272" s="11">
        <v>10</v>
      </c>
      <c r="I272" s="20" t="s">
        <v>259</v>
      </c>
      <c r="J272" s="11" t="s">
        <v>261</v>
      </c>
      <c r="K272" s="11" t="s">
        <v>12658</v>
      </c>
      <c r="L272" s="11">
        <v>2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42036</v>
      </c>
      <c r="G273" s="10">
        <v>45323</v>
      </c>
      <c r="H273" s="11">
        <v>10</v>
      </c>
      <c r="I273" s="20" t="s">
        <v>259</v>
      </c>
      <c r="J273" s="11" t="s">
        <v>261</v>
      </c>
      <c r="K273" s="11" t="s">
        <v>12658</v>
      </c>
      <c r="L273" s="11">
        <v>2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42036</v>
      </c>
      <c r="G274" s="10">
        <v>45323</v>
      </c>
      <c r="H274" s="11">
        <v>10</v>
      </c>
      <c r="I274" s="20" t="s">
        <v>259</v>
      </c>
      <c r="J274" s="11" t="s">
        <v>261</v>
      </c>
      <c r="K274" s="11" t="s">
        <v>12658</v>
      </c>
      <c r="L274" s="11">
        <v>2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42036</v>
      </c>
      <c r="G275" s="10">
        <v>45323</v>
      </c>
      <c r="H275" s="11">
        <v>10</v>
      </c>
      <c r="I275" s="20" t="s">
        <v>259</v>
      </c>
      <c r="J275" s="11" t="s">
        <v>261</v>
      </c>
      <c r="K275" s="11" t="s">
        <v>12658</v>
      </c>
      <c r="L275" s="11">
        <v>2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42036</v>
      </c>
      <c r="G276" s="10">
        <v>45323</v>
      </c>
      <c r="H276" s="11">
        <v>10</v>
      </c>
      <c r="I276" s="20" t="s">
        <v>259</v>
      </c>
      <c r="J276" s="11" t="s">
        <v>261</v>
      </c>
      <c r="K276" s="11" t="s">
        <v>12658</v>
      </c>
      <c r="L276" s="11">
        <v>2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42036</v>
      </c>
      <c r="G277" s="10">
        <v>45323</v>
      </c>
      <c r="H277" s="11">
        <v>10</v>
      </c>
      <c r="I277" s="20" t="s">
        <v>259</v>
      </c>
      <c r="J277" s="11" t="s">
        <v>261</v>
      </c>
      <c r="K277" s="11" t="s">
        <v>12658</v>
      </c>
      <c r="L277" s="11">
        <v>2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42036</v>
      </c>
      <c r="G278" s="10">
        <v>45323</v>
      </c>
      <c r="H278" s="11">
        <v>10</v>
      </c>
      <c r="I278" s="20" t="s">
        <v>259</v>
      </c>
      <c r="J278" s="11" t="s">
        <v>261</v>
      </c>
      <c r="K278" s="11" t="s">
        <v>12658</v>
      </c>
      <c r="L278" s="11">
        <v>2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42036</v>
      </c>
      <c r="G279" s="10">
        <v>45323</v>
      </c>
      <c r="H279" s="11">
        <v>10</v>
      </c>
      <c r="I279" s="11" t="s">
        <v>277</v>
      </c>
      <c r="J279" s="11" t="s">
        <v>261</v>
      </c>
      <c r="K279" s="11" t="s">
        <v>12658</v>
      </c>
      <c r="L279" s="11">
        <v>2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42036</v>
      </c>
      <c r="G280" s="10">
        <v>45323</v>
      </c>
      <c r="H280" s="11">
        <v>10</v>
      </c>
      <c r="I280" s="11" t="s">
        <v>277</v>
      </c>
      <c r="J280" s="11" t="s">
        <v>261</v>
      </c>
      <c r="K280" s="11" t="s">
        <v>12658</v>
      </c>
      <c r="L280" s="11">
        <v>2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42036</v>
      </c>
      <c r="G281" s="10">
        <v>45323</v>
      </c>
      <c r="H281" s="11">
        <v>10</v>
      </c>
      <c r="I281" s="11" t="s">
        <v>277</v>
      </c>
      <c r="J281" s="11" t="s">
        <v>261</v>
      </c>
      <c r="K281" s="11" t="s">
        <v>12658</v>
      </c>
      <c r="L281" s="11">
        <v>2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42036</v>
      </c>
      <c r="G282" s="10">
        <v>45323</v>
      </c>
      <c r="H282" s="11">
        <v>10</v>
      </c>
      <c r="I282" s="20" t="s">
        <v>259</v>
      </c>
      <c r="J282" s="11" t="s">
        <v>261</v>
      </c>
      <c r="K282" s="11" t="s">
        <v>12658</v>
      </c>
      <c r="L282" s="11">
        <v>2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42036</v>
      </c>
      <c r="G283" s="10">
        <v>45323</v>
      </c>
      <c r="H283" s="11">
        <v>10</v>
      </c>
      <c r="I283" s="20" t="s">
        <v>259</v>
      </c>
      <c r="J283" s="11" t="s">
        <v>261</v>
      </c>
      <c r="K283" s="11" t="s">
        <v>12658</v>
      </c>
      <c r="L283" s="11">
        <v>2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42036</v>
      </c>
      <c r="G284" s="10">
        <v>45323</v>
      </c>
      <c r="H284" s="11">
        <v>10</v>
      </c>
      <c r="I284" s="20" t="s">
        <v>259</v>
      </c>
      <c r="J284" s="11" t="s">
        <v>261</v>
      </c>
      <c r="K284" s="11" t="s">
        <v>12658</v>
      </c>
      <c r="L284" s="11">
        <v>2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42036</v>
      </c>
      <c r="G285" s="10">
        <v>45323</v>
      </c>
      <c r="H285" s="11">
        <v>10</v>
      </c>
      <c r="I285" s="20" t="s">
        <v>259</v>
      </c>
      <c r="J285" s="11" t="s">
        <v>261</v>
      </c>
      <c r="K285" s="11" t="s">
        <v>12658</v>
      </c>
      <c r="L285" s="11">
        <v>2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42036</v>
      </c>
      <c r="G286" s="10">
        <v>45323</v>
      </c>
      <c r="H286" s="11">
        <v>10</v>
      </c>
      <c r="I286" s="20" t="s">
        <v>259</v>
      </c>
      <c r="J286" s="11" t="s">
        <v>261</v>
      </c>
      <c r="K286" s="11" t="s">
        <v>12658</v>
      </c>
      <c r="L286" s="11">
        <v>2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42036</v>
      </c>
      <c r="G287" s="10">
        <v>45323</v>
      </c>
      <c r="H287" s="11">
        <v>10</v>
      </c>
      <c r="I287" s="20" t="s">
        <v>259</v>
      </c>
      <c r="J287" s="11" t="s">
        <v>261</v>
      </c>
      <c r="K287" s="11" t="s">
        <v>12658</v>
      </c>
      <c r="L287" s="11">
        <v>2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42036</v>
      </c>
      <c r="G288" s="10">
        <v>45323</v>
      </c>
      <c r="H288" s="11">
        <v>10</v>
      </c>
      <c r="I288" s="20" t="s">
        <v>259</v>
      </c>
      <c r="J288" s="11" t="s">
        <v>261</v>
      </c>
      <c r="K288" s="11" t="s">
        <v>12658</v>
      </c>
      <c r="L288" s="11">
        <v>2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42036</v>
      </c>
      <c r="G289" s="10">
        <v>45323</v>
      </c>
      <c r="H289" s="11">
        <v>10</v>
      </c>
      <c r="I289" s="20" t="s">
        <v>259</v>
      </c>
      <c r="J289" s="11" t="s">
        <v>261</v>
      </c>
      <c r="K289" s="11" t="s">
        <v>12658</v>
      </c>
      <c r="L289" s="11">
        <v>2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42036</v>
      </c>
      <c r="G290" s="10">
        <v>45323</v>
      </c>
      <c r="H290" s="11">
        <v>10</v>
      </c>
      <c r="I290" s="20" t="s">
        <v>259</v>
      </c>
      <c r="J290" s="11" t="s">
        <v>261</v>
      </c>
      <c r="K290" s="11" t="s">
        <v>12658</v>
      </c>
      <c r="L290" s="11">
        <v>2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42036</v>
      </c>
      <c r="G291" s="10">
        <v>45323</v>
      </c>
      <c r="H291" s="11">
        <v>10</v>
      </c>
      <c r="I291" s="20" t="s">
        <v>259</v>
      </c>
      <c r="J291" s="11" t="s">
        <v>261</v>
      </c>
      <c r="K291" s="11" t="s">
        <v>12658</v>
      </c>
      <c r="L291" s="11">
        <v>2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42036</v>
      </c>
      <c r="G292" s="10">
        <v>45323</v>
      </c>
      <c r="H292" s="11">
        <v>10</v>
      </c>
      <c r="I292" s="20" t="s">
        <v>259</v>
      </c>
      <c r="J292" s="11" t="s">
        <v>261</v>
      </c>
      <c r="K292" s="11" t="s">
        <v>12658</v>
      </c>
      <c r="L292" s="11">
        <v>2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42036</v>
      </c>
      <c r="G293" s="10">
        <v>45323</v>
      </c>
      <c r="H293" s="11">
        <v>10</v>
      </c>
      <c r="I293" s="20" t="s">
        <v>259</v>
      </c>
      <c r="J293" s="11" t="s">
        <v>261</v>
      </c>
      <c r="K293" s="11" t="s">
        <v>12658</v>
      </c>
      <c r="L293" s="11">
        <v>2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42036</v>
      </c>
      <c r="G294" s="10">
        <v>45323</v>
      </c>
      <c r="H294" s="11">
        <v>10</v>
      </c>
      <c r="I294" s="20" t="s">
        <v>259</v>
      </c>
      <c r="J294" s="11" t="s">
        <v>261</v>
      </c>
      <c r="K294" s="11" t="s">
        <v>12658</v>
      </c>
      <c r="L294" s="11">
        <v>2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42036</v>
      </c>
      <c r="G295" s="10">
        <v>45323</v>
      </c>
      <c r="H295" s="11">
        <v>10</v>
      </c>
      <c r="I295" s="20" t="s">
        <v>259</v>
      </c>
      <c r="J295" s="11" t="s">
        <v>261</v>
      </c>
      <c r="K295" s="11" t="s">
        <v>12658</v>
      </c>
      <c r="L295" s="11">
        <v>2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42036</v>
      </c>
      <c r="G296" s="10">
        <v>45323</v>
      </c>
      <c r="H296" s="11">
        <v>10</v>
      </c>
      <c r="I296" s="20" t="s">
        <v>259</v>
      </c>
      <c r="J296" s="11" t="s">
        <v>261</v>
      </c>
      <c r="K296" s="11" t="s">
        <v>12658</v>
      </c>
      <c r="L296" s="11">
        <v>2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42036</v>
      </c>
      <c r="G297" s="10">
        <v>45323</v>
      </c>
      <c r="H297" s="11">
        <v>10</v>
      </c>
      <c r="I297" s="11" t="s">
        <v>277</v>
      </c>
      <c r="J297" s="11" t="s">
        <v>261</v>
      </c>
      <c r="K297" s="11" t="s">
        <v>12658</v>
      </c>
      <c r="L297" s="11">
        <v>2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42036</v>
      </c>
      <c r="G298" s="10">
        <v>45323</v>
      </c>
      <c r="H298" s="11">
        <v>10</v>
      </c>
      <c r="I298" s="11" t="s">
        <v>277</v>
      </c>
      <c r="J298" s="11" t="s">
        <v>261</v>
      </c>
      <c r="K298" s="11" t="s">
        <v>12658</v>
      </c>
      <c r="L298" s="11">
        <v>2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42036</v>
      </c>
      <c r="G299" s="10">
        <v>45323</v>
      </c>
      <c r="H299" s="11">
        <v>10</v>
      </c>
      <c r="I299" s="11" t="s">
        <v>277</v>
      </c>
      <c r="J299" s="11" t="s">
        <v>261</v>
      </c>
      <c r="K299" s="11" t="s">
        <v>12658</v>
      </c>
      <c r="L299" s="11">
        <v>2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42036</v>
      </c>
      <c r="G300" s="10">
        <v>45323</v>
      </c>
      <c r="H300" s="11">
        <v>10</v>
      </c>
      <c r="I300" s="20" t="s">
        <v>259</v>
      </c>
      <c r="J300" s="11" t="s">
        <v>261</v>
      </c>
      <c r="K300" s="11" t="s">
        <v>12658</v>
      </c>
      <c r="L300" s="11">
        <v>2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42036</v>
      </c>
      <c r="G301" s="10">
        <v>45323</v>
      </c>
      <c r="H301" s="11">
        <v>10</v>
      </c>
      <c r="I301" s="20" t="s">
        <v>259</v>
      </c>
      <c r="J301" s="11" t="s">
        <v>261</v>
      </c>
      <c r="K301" s="11" t="s">
        <v>12658</v>
      </c>
      <c r="L301" s="11">
        <v>2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42036</v>
      </c>
      <c r="G302" s="10">
        <v>45323</v>
      </c>
      <c r="H302" s="11">
        <v>10</v>
      </c>
      <c r="I302" s="20" t="s">
        <v>259</v>
      </c>
      <c r="J302" s="11" t="s">
        <v>261</v>
      </c>
      <c r="K302" s="11" t="s">
        <v>12658</v>
      </c>
      <c r="L302" s="11">
        <v>2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42036</v>
      </c>
      <c r="G303" s="10">
        <v>45323</v>
      </c>
      <c r="H303" s="11">
        <v>10</v>
      </c>
      <c r="I303" s="20" t="s">
        <v>259</v>
      </c>
      <c r="J303" s="11" t="s">
        <v>261</v>
      </c>
      <c r="K303" s="11" t="s">
        <v>12658</v>
      </c>
      <c r="L303" s="11">
        <v>2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42036</v>
      </c>
      <c r="G304" s="10">
        <v>45323</v>
      </c>
      <c r="H304" s="11">
        <v>10</v>
      </c>
      <c r="I304" s="20" t="s">
        <v>259</v>
      </c>
      <c r="J304" s="11" t="s">
        <v>261</v>
      </c>
      <c r="K304" s="11" t="s">
        <v>12658</v>
      </c>
      <c r="L304" s="11">
        <v>2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42036</v>
      </c>
      <c r="G305" s="10">
        <v>45323</v>
      </c>
      <c r="H305" s="11">
        <v>10</v>
      </c>
      <c r="I305" s="20" t="s">
        <v>259</v>
      </c>
      <c r="J305" s="11" t="s">
        <v>261</v>
      </c>
      <c r="K305" s="11" t="s">
        <v>12658</v>
      </c>
      <c r="L305" s="11">
        <v>2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42036</v>
      </c>
      <c r="G306" s="10">
        <v>45323</v>
      </c>
      <c r="H306" s="11">
        <v>10</v>
      </c>
      <c r="I306" s="20" t="s">
        <v>259</v>
      </c>
      <c r="J306" s="11" t="s">
        <v>261</v>
      </c>
      <c r="K306" s="11" t="s">
        <v>12658</v>
      </c>
      <c r="L306" s="11">
        <v>2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42036</v>
      </c>
      <c r="G307" s="10">
        <v>45323</v>
      </c>
      <c r="H307" s="11">
        <v>10</v>
      </c>
      <c r="I307" s="20" t="s">
        <v>259</v>
      </c>
      <c r="J307" s="11" t="s">
        <v>261</v>
      </c>
      <c r="K307" s="11" t="s">
        <v>12658</v>
      </c>
      <c r="L307" s="11">
        <v>2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42036</v>
      </c>
      <c r="G308" s="10">
        <v>45323</v>
      </c>
      <c r="H308" s="11">
        <v>10</v>
      </c>
      <c r="I308" s="20" t="s">
        <v>259</v>
      </c>
      <c r="J308" s="11" t="s">
        <v>261</v>
      </c>
      <c r="K308" s="11" t="s">
        <v>12658</v>
      </c>
      <c r="L308" s="11">
        <v>2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42036</v>
      </c>
      <c r="G309" s="10">
        <v>45323</v>
      </c>
      <c r="H309" s="11">
        <v>10</v>
      </c>
      <c r="I309" s="20" t="s">
        <v>259</v>
      </c>
      <c r="J309" s="11" t="s">
        <v>261</v>
      </c>
      <c r="K309" s="11" t="s">
        <v>12658</v>
      </c>
      <c r="L309" s="11">
        <v>2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42036</v>
      </c>
      <c r="G310" s="10">
        <v>45323</v>
      </c>
      <c r="H310" s="11">
        <v>10</v>
      </c>
      <c r="I310" s="20" t="s">
        <v>259</v>
      </c>
      <c r="J310" s="11" t="s">
        <v>261</v>
      </c>
      <c r="K310" s="11" t="s">
        <v>12658</v>
      </c>
      <c r="L310" s="11">
        <v>2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42036</v>
      </c>
      <c r="G311" s="10">
        <v>45323</v>
      </c>
      <c r="H311" s="11">
        <v>10</v>
      </c>
      <c r="I311" s="20" t="s">
        <v>259</v>
      </c>
      <c r="J311" s="11" t="s">
        <v>261</v>
      </c>
      <c r="K311" s="11" t="s">
        <v>12658</v>
      </c>
      <c r="L311" s="11">
        <v>2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42036</v>
      </c>
      <c r="G312" s="10">
        <v>45323</v>
      </c>
      <c r="H312" s="11">
        <v>10</v>
      </c>
      <c r="I312" s="20" t="s">
        <v>259</v>
      </c>
      <c r="J312" s="11" t="s">
        <v>261</v>
      </c>
      <c r="K312" s="11" t="s">
        <v>12658</v>
      </c>
      <c r="L312" s="11">
        <v>2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42036</v>
      </c>
      <c r="G313" s="10">
        <v>45323</v>
      </c>
      <c r="H313" s="11">
        <v>10</v>
      </c>
      <c r="I313" s="20" t="s">
        <v>259</v>
      </c>
      <c r="J313" s="11" t="s">
        <v>261</v>
      </c>
      <c r="K313" s="11" t="s">
        <v>12658</v>
      </c>
      <c r="L313" s="11">
        <v>2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42036</v>
      </c>
      <c r="G314" s="10">
        <v>45323</v>
      </c>
      <c r="H314" s="11">
        <v>10</v>
      </c>
      <c r="I314" s="20" t="s">
        <v>259</v>
      </c>
      <c r="J314" s="11" t="s">
        <v>261</v>
      </c>
      <c r="K314" s="11" t="s">
        <v>12658</v>
      </c>
      <c r="L314" s="11">
        <v>2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42036</v>
      </c>
      <c r="G315" s="10">
        <v>45323</v>
      </c>
      <c r="H315" s="11">
        <v>10</v>
      </c>
      <c r="I315" s="11" t="s">
        <v>277</v>
      </c>
      <c r="J315" s="11" t="s">
        <v>261</v>
      </c>
      <c r="K315" s="11" t="s">
        <v>12658</v>
      </c>
      <c r="L315" s="11">
        <v>2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42036</v>
      </c>
      <c r="G316" s="10">
        <v>45323</v>
      </c>
      <c r="H316" s="11">
        <v>10</v>
      </c>
      <c r="I316" s="11" t="s">
        <v>277</v>
      </c>
      <c r="J316" s="11" t="s">
        <v>261</v>
      </c>
      <c r="K316" s="11" t="s">
        <v>12658</v>
      </c>
      <c r="L316" s="11">
        <v>2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42036</v>
      </c>
      <c r="G317" s="10">
        <v>45323</v>
      </c>
      <c r="H317" s="11">
        <v>10</v>
      </c>
      <c r="I317" s="11" t="s">
        <v>277</v>
      </c>
      <c r="J317" s="11" t="s">
        <v>261</v>
      </c>
      <c r="K317" s="11" t="s">
        <v>12658</v>
      </c>
      <c r="L317" s="11">
        <v>2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42036</v>
      </c>
      <c r="G318" s="10">
        <v>45323</v>
      </c>
      <c r="H318" s="11">
        <v>10</v>
      </c>
      <c r="I318" s="20" t="s">
        <v>259</v>
      </c>
      <c r="J318" s="11" t="s">
        <v>261</v>
      </c>
      <c r="K318" s="11" t="s">
        <v>12658</v>
      </c>
      <c r="L318" s="11">
        <v>2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42036</v>
      </c>
      <c r="G319" s="10">
        <v>45323</v>
      </c>
      <c r="H319" s="11">
        <v>10</v>
      </c>
      <c r="I319" s="20" t="s">
        <v>259</v>
      </c>
      <c r="J319" s="11" t="s">
        <v>261</v>
      </c>
      <c r="K319" s="11" t="s">
        <v>12658</v>
      </c>
      <c r="L319" s="11">
        <v>2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42036</v>
      </c>
      <c r="G320" s="10">
        <v>45323</v>
      </c>
      <c r="H320" s="11">
        <v>10</v>
      </c>
      <c r="I320" s="20" t="s">
        <v>259</v>
      </c>
      <c r="J320" s="11" t="s">
        <v>261</v>
      </c>
      <c r="K320" s="11" t="s">
        <v>12658</v>
      </c>
      <c r="L320" s="11">
        <v>2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42036</v>
      </c>
      <c r="G321" s="10">
        <v>45323</v>
      </c>
      <c r="H321" s="11">
        <v>10</v>
      </c>
      <c r="I321" s="20" t="s">
        <v>259</v>
      </c>
      <c r="J321" s="11" t="s">
        <v>261</v>
      </c>
      <c r="K321" s="11" t="s">
        <v>12658</v>
      </c>
      <c r="L321" s="11">
        <v>2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42036</v>
      </c>
      <c r="G322" s="10">
        <v>45323</v>
      </c>
      <c r="H322" s="11">
        <v>10</v>
      </c>
      <c r="I322" s="20" t="s">
        <v>259</v>
      </c>
      <c r="J322" s="11" t="s">
        <v>261</v>
      </c>
      <c r="K322" s="11" t="s">
        <v>12658</v>
      </c>
      <c r="L322" s="11">
        <v>2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42036</v>
      </c>
      <c r="G323" s="10">
        <v>45323</v>
      </c>
      <c r="H323" s="11">
        <v>10</v>
      </c>
      <c r="I323" s="20" t="s">
        <v>259</v>
      </c>
      <c r="J323" s="11" t="s">
        <v>261</v>
      </c>
      <c r="K323" s="11" t="s">
        <v>12658</v>
      </c>
      <c r="L323" s="11">
        <v>2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42036</v>
      </c>
      <c r="G324" s="10">
        <v>45323</v>
      </c>
      <c r="H324" s="11">
        <v>10</v>
      </c>
      <c r="I324" s="20" t="s">
        <v>259</v>
      </c>
      <c r="J324" s="11" t="s">
        <v>261</v>
      </c>
      <c r="K324" s="11" t="s">
        <v>12658</v>
      </c>
      <c r="L324" s="11">
        <v>2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42036</v>
      </c>
      <c r="G325" s="10">
        <v>45323</v>
      </c>
      <c r="H325" s="11">
        <v>10</v>
      </c>
      <c r="I325" s="20" t="s">
        <v>259</v>
      </c>
      <c r="J325" s="11" t="s">
        <v>261</v>
      </c>
      <c r="K325" s="11" t="s">
        <v>12658</v>
      </c>
      <c r="L325" s="11">
        <v>2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42036</v>
      </c>
      <c r="G326" s="10">
        <v>45323</v>
      </c>
      <c r="H326" s="11">
        <v>10</v>
      </c>
      <c r="I326" s="20" t="s">
        <v>259</v>
      </c>
      <c r="J326" s="11" t="s">
        <v>261</v>
      </c>
      <c r="K326" s="11" t="s">
        <v>12658</v>
      </c>
      <c r="L326" s="11">
        <v>2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42036</v>
      </c>
      <c r="G327" s="10">
        <v>45323</v>
      </c>
      <c r="H327" s="11">
        <v>10</v>
      </c>
      <c r="I327" s="20" t="s">
        <v>259</v>
      </c>
      <c r="J327" s="11" t="s">
        <v>261</v>
      </c>
      <c r="K327" s="11" t="s">
        <v>12658</v>
      </c>
      <c r="L327" s="11">
        <v>2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42036</v>
      </c>
      <c r="G328" s="10">
        <v>45323</v>
      </c>
      <c r="H328" s="11">
        <v>10</v>
      </c>
      <c r="I328" s="20" t="s">
        <v>259</v>
      </c>
      <c r="J328" s="11" t="s">
        <v>261</v>
      </c>
      <c r="K328" s="11" t="s">
        <v>12658</v>
      </c>
      <c r="L328" s="11">
        <v>2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42036</v>
      </c>
      <c r="G329" s="10">
        <v>45323</v>
      </c>
      <c r="H329" s="11">
        <v>10</v>
      </c>
      <c r="I329" s="20" t="s">
        <v>259</v>
      </c>
      <c r="J329" s="11" t="s">
        <v>261</v>
      </c>
      <c r="K329" s="11" t="s">
        <v>12658</v>
      </c>
      <c r="L329" s="11">
        <v>2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42036</v>
      </c>
      <c r="G330" s="10">
        <v>45323</v>
      </c>
      <c r="H330" s="11">
        <v>10</v>
      </c>
      <c r="I330" s="20" t="s">
        <v>259</v>
      </c>
      <c r="J330" s="11" t="s">
        <v>261</v>
      </c>
      <c r="K330" s="11" t="s">
        <v>12658</v>
      </c>
      <c r="L330" s="11">
        <v>2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42036</v>
      </c>
      <c r="G331" s="10">
        <v>45323</v>
      </c>
      <c r="H331" s="11">
        <v>10</v>
      </c>
      <c r="I331" s="20" t="s">
        <v>259</v>
      </c>
      <c r="J331" s="11" t="s">
        <v>261</v>
      </c>
      <c r="K331" s="11" t="s">
        <v>12658</v>
      </c>
      <c r="L331" s="11">
        <v>2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42036</v>
      </c>
      <c r="G332" s="10">
        <v>45323</v>
      </c>
      <c r="H332" s="11">
        <v>10</v>
      </c>
      <c r="I332" s="20" t="s">
        <v>259</v>
      </c>
      <c r="J332" s="11" t="s">
        <v>261</v>
      </c>
      <c r="K332" s="11" t="s">
        <v>12658</v>
      </c>
      <c r="L332" s="11">
        <v>2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42036</v>
      </c>
      <c r="G333" s="10">
        <v>45323</v>
      </c>
      <c r="H333" s="11">
        <v>10</v>
      </c>
      <c r="I333" s="11" t="s">
        <v>277</v>
      </c>
      <c r="J333" s="11" t="s">
        <v>261</v>
      </c>
      <c r="K333" s="11" t="s">
        <v>12658</v>
      </c>
      <c r="L333" s="11">
        <v>2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42036</v>
      </c>
      <c r="G334" s="10">
        <v>45323</v>
      </c>
      <c r="H334" s="11">
        <v>10</v>
      </c>
      <c r="I334" s="11" t="s">
        <v>277</v>
      </c>
      <c r="J334" s="11" t="s">
        <v>261</v>
      </c>
      <c r="K334" s="11" t="s">
        <v>12658</v>
      </c>
      <c r="L334" s="11">
        <v>2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42036</v>
      </c>
      <c r="G335" s="10">
        <v>45323</v>
      </c>
      <c r="H335" s="11">
        <v>10</v>
      </c>
      <c r="I335" s="11" t="s">
        <v>277</v>
      </c>
      <c r="J335" s="11" t="s">
        <v>261</v>
      </c>
      <c r="K335" s="11" t="s">
        <v>12658</v>
      </c>
      <c r="L335" s="11">
        <v>2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42036</v>
      </c>
      <c r="G336" s="10">
        <v>45323</v>
      </c>
      <c r="H336" s="11">
        <v>10</v>
      </c>
      <c r="I336" s="20" t="s">
        <v>259</v>
      </c>
      <c r="J336" s="11" t="s">
        <v>261</v>
      </c>
      <c r="K336" s="11" t="s">
        <v>12658</v>
      </c>
      <c r="L336" s="11">
        <v>2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42036</v>
      </c>
      <c r="G337" s="10">
        <v>45323</v>
      </c>
      <c r="H337" s="11">
        <v>10</v>
      </c>
      <c r="I337" s="20" t="s">
        <v>259</v>
      </c>
      <c r="J337" s="11" t="s">
        <v>261</v>
      </c>
      <c r="K337" s="11" t="s">
        <v>12658</v>
      </c>
      <c r="L337" s="11">
        <v>2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42036</v>
      </c>
      <c r="G338" s="10">
        <v>45323</v>
      </c>
      <c r="H338" s="11">
        <v>10</v>
      </c>
      <c r="I338" s="20" t="s">
        <v>259</v>
      </c>
      <c r="J338" s="11" t="s">
        <v>261</v>
      </c>
      <c r="K338" s="11" t="s">
        <v>12658</v>
      </c>
      <c r="L338" s="11">
        <v>2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42036</v>
      </c>
      <c r="G339" s="10">
        <v>45323</v>
      </c>
      <c r="H339" s="11">
        <v>10</v>
      </c>
      <c r="I339" s="20" t="s">
        <v>259</v>
      </c>
      <c r="J339" s="11" t="s">
        <v>261</v>
      </c>
      <c r="K339" s="11" t="s">
        <v>12658</v>
      </c>
      <c r="L339" s="11">
        <v>2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42036</v>
      </c>
      <c r="G340" s="10">
        <v>45323</v>
      </c>
      <c r="H340" s="11">
        <v>10</v>
      </c>
      <c r="I340" s="20" t="s">
        <v>259</v>
      </c>
      <c r="J340" s="11" t="s">
        <v>261</v>
      </c>
      <c r="K340" s="11" t="s">
        <v>12658</v>
      </c>
      <c r="L340" s="11">
        <v>2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42036</v>
      </c>
      <c r="G341" s="10">
        <v>45323</v>
      </c>
      <c r="H341" s="11">
        <v>10</v>
      </c>
      <c r="I341" s="20" t="s">
        <v>259</v>
      </c>
      <c r="J341" s="11" t="s">
        <v>261</v>
      </c>
      <c r="K341" s="11" t="s">
        <v>12658</v>
      </c>
      <c r="L341" s="11">
        <v>2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42036</v>
      </c>
      <c r="G342" s="10">
        <v>45323</v>
      </c>
      <c r="H342" s="11">
        <v>10</v>
      </c>
      <c r="I342" s="20" t="s">
        <v>259</v>
      </c>
      <c r="J342" s="11" t="s">
        <v>261</v>
      </c>
      <c r="K342" s="11" t="s">
        <v>12658</v>
      </c>
      <c r="L342" s="11">
        <v>2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42036</v>
      </c>
      <c r="G343" s="10">
        <v>45323</v>
      </c>
      <c r="H343" s="11">
        <v>10</v>
      </c>
      <c r="I343" s="20" t="s">
        <v>259</v>
      </c>
      <c r="J343" s="11" t="s">
        <v>261</v>
      </c>
      <c r="K343" s="11" t="s">
        <v>12658</v>
      </c>
      <c r="L343" s="11">
        <v>2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42036</v>
      </c>
      <c r="G344" s="10">
        <v>45323</v>
      </c>
      <c r="H344" s="11">
        <v>10</v>
      </c>
      <c r="I344" s="20" t="s">
        <v>259</v>
      </c>
      <c r="J344" s="11" t="s">
        <v>261</v>
      </c>
      <c r="K344" s="11" t="s">
        <v>12658</v>
      </c>
      <c r="L344" s="11">
        <v>2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42036</v>
      </c>
      <c r="G345" s="10">
        <v>45323</v>
      </c>
      <c r="H345" s="11">
        <v>10</v>
      </c>
      <c r="I345" s="20" t="s">
        <v>259</v>
      </c>
      <c r="J345" s="11" t="s">
        <v>261</v>
      </c>
      <c r="K345" s="11" t="s">
        <v>12658</v>
      </c>
      <c r="L345" s="11">
        <v>2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42036</v>
      </c>
      <c r="G346" s="10">
        <v>45323</v>
      </c>
      <c r="H346" s="11">
        <v>10</v>
      </c>
      <c r="I346" s="20" t="s">
        <v>259</v>
      </c>
      <c r="J346" s="11" t="s">
        <v>261</v>
      </c>
      <c r="K346" s="11" t="s">
        <v>12658</v>
      </c>
      <c r="L346" s="11">
        <v>2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42036</v>
      </c>
      <c r="G347" s="10">
        <v>45323</v>
      </c>
      <c r="H347" s="11">
        <v>10</v>
      </c>
      <c r="I347" s="20" t="s">
        <v>259</v>
      </c>
      <c r="J347" s="11" t="s">
        <v>261</v>
      </c>
      <c r="K347" s="11" t="s">
        <v>12658</v>
      </c>
      <c r="L347" s="11">
        <v>2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42036</v>
      </c>
      <c r="G348" s="10">
        <v>45323</v>
      </c>
      <c r="H348" s="11">
        <v>10</v>
      </c>
      <c r="I348" s="20" t="s">
        <v>259</v>
      </c>
      <c r="J348" s="11" t="s">
        <v>261</v>
      </c>
      <c r="K348" s="11" t="s">
        <v>12658</v>
      </c>
      <c r="L348" s="11">
        <v>2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42036</v>
      </c>
      <c r="G349" s="10">
        <v>45323</v>
      </c>
      <c r="H349" s="11">
        <v>10</v>
      </c>
      <c r="I349" s="20" t="s">
        <v>259</v>
      </c>
      <c r="J349" s="11" t="s">
        <v>261</v>
      </c>
      <c r="K349" s="11" t="s">
        <v>12658</v>
      </c>
      <c r="L349" s="11">
        <v>2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42036</v>
      </c>
      <c r="G350" s="10">
        <v>45323</v>
      </c>
      <c r="H350" s="11">
        <v>10</v>
      </c>
      <c r="I350" s="20" t="s">
        <v>259</v>
      </c>
      <c r="J350" s="11" t="s">
        <v>261</v>
      </c>
      <c r="K350" s="11" t="s">
        <v>12658</v>
      </c>
      <c r="L350" s="11">
        <v>2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42036</v>
      </c>
      <c r="G351" s="10">
        <v>45323</v>
      </c>
      <c r="H351" s="11">
        <v>10</v>
      </c>
      <c r="I351" s="11" t="s">
        <v>277</v>
      </c>
      <c r="J351" s="11" t="s">
        <v>261</v>
      </c>
      <c r="K351" s="11" t="s">
        <v>12658</v>
      </c>
      <c r="L351" s="11">
        <v>2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42036</v>
      </c>
      <c r="G352" s="10">
        <v>45323</v>
      </c>
      <c r="H352" s="11">
        <v>10</v>
      </c>
      <c r="I352" s="11" t="s">
        <v>277</v>
      </c>
      <c r="J352" s="11" t="s">
        <v>261</v>
      </c>
      <c r="K352" s="11" t="s">
        <v>12658</v>
      </c>
      <c r="L352" s="11">
        <v>2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42036</v>
      </c>
      <c r="G353" s="10">
        <v>45323</v>
      </c>
      <c r="H353" s="11">
        <v>10</v>
      </c>
      <c r="I353" s="11" t="s">
        <v>277</v>
      </c>
      <c r="J353" s="11" t="s">
        <v>261</v>
      </c>
      <c r="K353" s="11" t="s">
        <v>12658</v>
      </c>
      <c r="L353" s="11">
        <v>2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42036</v>
      </c>
      <c r="G354" s="10">
        <v>45323</v>
      </c>
      <c r="H354" s="11">
        <v>10</v>
      </c>
      <c r="I354" s="20" t="s">
        <v>259</v>
      </c>
      <c r="J354" s="11" t="s">
        <v>261</v>
      </c>
      <c r="K354" s="11" t="s">
        <v>12658</v>
      </c>
      <c r="L354" s="11">
        <v>2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42036</v>
      </c>
      <c r="G355" s="10">
        <v>45323</v>
      </c>
      <c r="H355" s="11">
        <v>10</v>
      </c>
      <c r="I355" s="20" t="s">
        <v>259</v>
      </c>
      <c r="J355" s="11" t="s">
        <v>261</v>
      </c>
      <c r="K355" s="11" t="s">
        <v>12658</v>
      </c>
      <c r="L355" s="11">
        <v>2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42036</v>
      </c>
      <c r="G356" s="10">
        <v>45323</v>
      </c>
      <c r="H356" s="11">
        <v>10</v>
      </c>
      <c r="I356" s="20" t="s">
        <v>259</v>
      </c>
      <c r="J356" s="11" t="s">
        <v>261</v>
      </c>
      <c r="K356" s="11" t="s">
        <v>12658</v>
      </c>
      <c r="L356" s="11">
        <v>2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42036</v>
      </c>
      <c r="G357" s="10">
        <v>45323</v>
      </c>
      <c r="H357" s="11">
        <v>10</v>
      </c>
      <c r="I357" s="20" t="s">
        <v>259</v>
      </c>
      <c r="J357" s="11" t="s">
        <v>261</v>
      </c>
      <c r="K357" s="11" t="s">
        <v>12658</v>
      </c>
      <c r="L357" s="11">
        <v>2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42036</v>
      </c>
      <c r="G358" s="10">
        <v>45323</v>
      </c>
      <c r="H358" s="11">
        <v>10</v>
      </c>
      <c r="I358" s="20" t="s">
        <v>259</v>
      </c>
      <c r="J358" s="11" t="s">
        <v>261</v>
      </c>
      <c r="K358" s="11" t="s">
        <v>12658</v>
      </c>
      <c r="L358" s="11">
        <v>2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42036</v>
      </c>
      <c r="G359" s="10">
        <v>45323</v>
      </c>
      <c r="H359" s="11">
        <v>10</v>
      </c>
      <c r="I359" s="20" t="s">
        <v>259</v>
      </c>
      <c r="J359" s="11" t="s">
        <v>261</v>
      </c>
      <c r="K359" s="11" t="s">
        <v>12658</v>
      </c>
      <c r="L359" s="11">
        <v>2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42036</v>
      </c>
      <c r="G360" s="10">
        <v>45323</v>
      </c>
      <c r="H360" s="11">
        <v>10</v>
      </c>
      <c r="I360" s="20" t="s">
        <v>259</v>
      </c>
      <c r="J360" s="11" t="s">
        <v>261</v>
      </c>
      <c r="K360" s="11" t="s">
        <v>12658</v>
      </c>
      <c r="L360" s="11">
        <v>2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42036</v>
      </c>
      <c r="G361" s="10">
        <v>45323</v>
      </c>
      <c r="H361" s="11">
        <v>10</v>
      </c>
      <c r="I361" s="20" t="s">
        <v>259</v>
      </c>
      <c r="J361" s="11" t="s">
        <v>261</v>
      </c>
      <c r="K361" s="11" t="s">
        <v>12658</v>
      </c>
      <c r="L361" s="11">
        <v>2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42036</v>
      </c>
      <c r="G362" s="10">
        <v>45323</v>
      </c>
      <c r="H362" s="11">
        <v>10</v>
      </c>
      <c r="I362" s="20" t="s">
        <v>259</v>
      </c>
      <c r="J362" s="11" t="s">
        <v>261</v>
      </c>
      <c r="K362" s="11" t="s">
        <v>12658</v>
      </c>
      <c r="L362" s="11">
        <v>2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42036</v>
      </c>
      <c r="G363" s="10">
        <v>45323</v>
      </c>
      <c r="H363" s="11">
        <v>10</v>
      </c>
      <c r="I363" s="20" t="s">
        <v>259</v>
      </c>
      <c r="J363" s="11" t="s">
        <v>261</v>
      </c>
      <c r="K363" s="11" t="s">
        <v>12658</v>
      </c>
      <c r="L363" s="11">
        <v>2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42036</v>
      </c>
      <c r="G364" s="10">
        <v>45323</v>
      </c>
      <c r="H364" s="11">
        <v>10</v>
      </c>
      <c r="I364" s="20" t="s">
        <v>259</v>
      </c>
      <c r="J364" s="11" t="s">
        <v>261</v>
      </c>
      <c r="K364" s="11" t="s">
        <v>12658</v>
      </c>
      <c r="L364" s="11">
        <v>2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42036</v>
      </c>
      <c r="G365" s="10">
        <v>45323</v>
      </c>
      <c r="H365" s="11">
        <v>10</v>
      </c>
      <c r="I365" s="20" t="s">
        <v>259</v>
      </c>
      <c r="J365" s="11" t="s">
        <v>261</v>
      </c>
      <c r="K365" s="11" t="s">
        <v>12658</v>
      </c>
      <c r="L365" s="11">
        <v>2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42036</v>
      </c>
      <c r="G366" s="10">
        <v>45323</v>
      </c>
      <c r="H366" s="11">
        <v>10</v>
      </c>
      <c r="I366" s="20" t="s">
        <v>259</v>
      </c>
      <c r="J366" s="11" t="s">
        <v>261</v>
      </c>
      <c r="K366" s="11" t="s">
        <v>12658</v>
      </c>
      <c r="L366" s="11">
        <v>2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42036</v>
      </c>
      <c r="G367" s="10">
        <v>45323</v>
      </c>
      <c r="H367" s="11">
        <v>10</v>
      </c>
      <c r="I367" s="20" t="s">
        <v>259</v>
      </c>
      <c r="J367" s="11" t="s">
        <v>261</v>
      </c>
      <c r="K367" s="11" t="s">
        <v>12658</v>
      </c>
      <c r="L367" s="11">
        <v>2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42036</v>
      </c>
      <c r="G368" s="10">
        <v>45323</v>
      </c>
      <c r="H368" s="11">
        <v>10</v>
      </c>
      <c r="I368" s="20" t="s">
        <v>259</v>
      </c>
      <c r="J368" s="11" t="s">
        <v>261</v>
      </c>
      <c r="K368" s="11" t="s">
        <v>12658</v>
      </c>
      <c r="L368" s="11">
        <v>2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42036</v>
      </c>
      <c r="G369" s="10">
        <v>45323</v>
      </c>
      <c r="H369" s="11">
        <v>10</v>
      </c>
      <c r="I369" s="11" t="s">
        <v>277</v>
      </c>
      <c r="J369" s="11" t="s">
        <v>261</v>
      </c>
      <c r="K369" s="11" t="s">
        <v>12658</v>
      </c>
      <c r="L369" s="11">
        <v>2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42036</v>
      </c>
      <c r="G370" s="10">
        <v>45323</v>
      </c>
      <c r="H370" s="11">
        <v>10</v>
      </c>
      <c r="I370" s="11" t="s">
        <v>277</v>
      </c>
      <c r="J370" s="11" t="s">
        <v>261</v>
      </c>
      <c r="K370" s="11" t="s">
        <v>12658</v>
      </c>
      <c r="L370" s="11">
        <v>2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42036</v>
      </c>
      <c r="G371" s="10">
        <v>45323</v>
      </c>
      <c r="H371" s="11">
        <v>10</v>
      </c>
      <c r="I371" s="11" t="s">
        <v>277</v>
      </c>
      <c r="J371" s="11" t="s">
        <v>261</v>
      </c>
      <c r="K371" s="11" t="s">
        <v>12658</v>
      </c>
      <c r="L371" s="11">
        <v>2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42036</v>
      </c>
      <c r="G372" s="10">
        <v>45323</v>
      </c>
      <c r="H372" s="11">
        <v>10</v>
      </c>
      <c r="I372" s="20" t="s">
        <v>259</v>
      </c>
      <c r="J372" s="11" t="s">
        <v>261</v>
      </c>
      <c r="K372" s="11" t="s">
        <v>12658</v>
      </c>
      <c r="L372" s="11">
        <v>2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42036</v>
      </c>
      <c r="G373" s="10">
        <v>45323</v>
      </c>
      <c r="H373" s="11">
        <v>10</v>
      </c>
      <c r="I373" s="20" t="s">
        <v>259</v>
      </c>
      <c r="J373" s="11" t="s">
        <v>261</v>
      </c>
      <c r="K373" s="11" t="s">
        <v>12658</v>
      </c>
      <c r="L373" s="11">
        <v>2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42036</v>
      </c>
      <c r="G374" s="10">
        <v>45323</v>
      </c>
      <c r="H374" s="11">
        <v>10</v>
      </c>
      <c r="I374" s="20" t="s">
        <v>259</v>
      </c>
      <c r="J374" s="11" t="s">
        <v>261</v>
      </c>
      <c r="K374" s="11" t="s">
        <v>12658</v>
      </c>
      <c r="L374" s="11">
        <v>2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42036</v>
      </c>
      <c r="G375" s="10">
        <v>45323</v>
      </c>
      <c r="H375" s="11">
        <v>10</v>
      </c>
      <c r="I375" s="20" t="s">
        <v>259</v>
      </c>
      <c r="J375" s="11" t="s">
        <v>261</v>
      </c>
      <c r="K375" s="11" t="s">
        <v>12658</v>
      </c>
      <c r="L375" s="11">
        <v>2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42036</v>
      </c>
      <c r="G376" s="10">
        <v>45323</v>
      </c>
      <c r="H376" s="11">
        <v>10</v>
      </c>
      <c r="I376" s="20" t="s">
        <v>259</v>
      </c>
      <c r="J376" s="11" t="s">
        <v>261</v>
      </c>
      <c r="K376" s="11" t="s">
        <v>12658</v>
      </c>
      <c r="L376" s="11">
        <v>2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42036</v>
      </c>
      <c r="G377" s="10">
        <v>45323</v>
      </c>
      <c r="H377" s="11">
        <v>10</v>
      </c>
      <c r="I377" s="20" t="s">
        <v>259</v>
      </c>
      <c r="J377" s="11" t="s">
        <v>261</v>
      </c>
      <c r="K377" s="11" t="s">
        <v>12658</v>
      </c>
      <c r="L377" s="11">
        <v>2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42036</v>
      </c>
      <c r="G378" s="10">
        <v>45323</v>
      </c>
      <c r="H378" s="11">
        <v>10</v>
      </c>
      <c r="I378" s="20" t="s">
        <v>259</v>
      </c>
      <c r="J378" s="11" t="s">
        <v>261</v>
      </c>
      <c r="K378" s="11" t="s">
        <v>12658</v>
      </c>
      <c r="L378" s="11">
        <v>2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42036</v>
      </c>
      <c r="G379" s="10">
        <v>45323</v>
      </c>
      <c r="H379" s="11">
        <v>10</v>
      </c>
      <c r="I379" s="20" t="s">
        <v>259</v>
      </c>
      <c r="J379" s="11" t="s">
        <v>261</v>
      </c>
      <c r="K379" s="11" t="s">
        <v>12658</v>
      </c>
      <c r="L379" s="11">
        <v>2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42036</v>
      </c>
      <c r="G380" s="10">
        <v>45323</v>
      </c>
      <c r="H380" s="11">
        <v>10</v>
      </c>
      <c r="I380" s="20" t="s">
        <v>259</v>
      </c>
      <c r="J380" s="11" t="s">
        <v>261</v>
      </c>
      <c r="K380" s="11" t="s">
        <v>12658</v>
      </c>
      <c r="L380" s="11">
        <v>2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42036</v>
      </c>
      <c r="G381" s="10">
        <v>45323</v>
      </c>
      <c r="H381" s="11">
        <v>10</v>
      </c>
      <c r="I381" s="20" t="s">
        <v>259</v>
      </c>
      <c r="J381" s="11" t="s">
        <v>261</v>
      </c>
      <c r="K381" s="11" t="s">
        <v>12658</v>
      </c>
      <c r="L381" s="11">
        <v>2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42036</v>
      </c>
      <c r="G382" s="10">
        <v>45323</v>
      </c>
      <c r="H382" s="11">
        <v>10</v>
      </c>
      <c r="I382" s="20" t="s">
        <v>259</v>
      </c>
      <c r="J382" s="11" t="s">
        <v>261</v>
      </c>
      <c r="K382" s="11" t="s">
        <v>12658</v>
      </c>
      <c r="L382" s="11">
        <v>2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42036</v>
      </c>
      <c r="G383" s="10">
        <v>45323</v>
      </c>
      <c r="H383" s="11">
        <v>10</v>
      </c>
      <c r="I383" s="20" t="s">
        <v>259</v>
      </c>
      <c r="J383" s="11" t="s">
        <v>261</v>
      </c>
      <c r="K383" s="11" t="s">
        <v>12658</v>
      </c>
      <c r="L383" s="11">
        <v>2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42036</v>
      </c>
      <c r="G384" s="10">
        <v>45323</v>
      </c>
      <c r="H384" s="11">
        <v>10</v>
      </c>
      <c r="I384" s="20" t="s">
        <v>259</v>
      </c>
      <c r="J384" s="11" t="s">
        <v>261</v>
      </c>
      <c r="K384" s="11" t="s">
        <v>12658</v>
      </c>
      <c r="L384" s="11">
        <v>2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42036</v>
      </c>
      <c r="G385" s="10">
        <v>45323</v>
      </c>
      <c r="H385" s="11">
        <v>10</v>
      </c>
      <c r="I385" s="20" t="s">
        <v>259</v>
      </c>
      <c r="J385" s="11" t="s">
        <v>261</v>
      </c>
      <c r="K385" s="11" t="s">
        <v>12658</v>
      </c>
      <c r="L385" s="11">
        <v>2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42036</v>
      </c>
      <c r="G386" s="10">
        <v>45323</v>
      </c>
      <c r="H386" s="11">
        <v>10</v>
      </c>
      <c r="I386" s="20" t="s">
        <v>259</v>
      </c>
      <c r="J386" s="11" t="s">
        <v>261</v>
      </c>
      <c r="K386" s="11" t="s">
        <v>12658</v>
      </c>
      <c r="L386" s="11">
        <v>2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42036</v>
      </c>
      <c r="G387" s="10">
        <v>45323</v>
      </c>
      <c r="H387" s="11">
        <v>10</v>
      </c>
      <c r="I387" s="11" t="s">
        <v>277</v>
      </c>
      <c r="J387" s="11" t="s">
        <v>261</v>
      </c>
      <c r="K387" s="11" t="s">
        <v>12658</v>
      </c>
      <c r="L387" s="11">
        <v>2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42036</v>
      </c>
      <c r="G388" s="10">
        <v>45323</v>
      </c>
      <c r="H388" s="11">
        <v>10</v>
      </c>
      <c r="I388" s="11" t="s">
        <v>277</v>
      </c>
      <c r="J388" s="11" t="s">
        <v>261</v>
      </c>
      <c r="K388" s="11" t="s">
        <v>12658</v>
      </c>
      <c r="L388" s="11">
        <v>2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42036</v>
      </c>
      <c r="G389" s="10">
        <v>45323</v>
      </c>
      <c r="H389" s="11">
        <v>10</v>
      </c>
      <c r="I389" s="11" t="s">
        <v>277</v>
      </c>
      <c r="J389" s="11" t="s">
        <v>261</v>
      </c>
      <c r="K389" s="11" t="s">
        <v>12658</v>
      </c>
      <c r="L389" s="11">
        <v>2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42036</v>
      </c>
      <c r="G390" s="10">
        <v>45323</v>
      </c>
      <c r="H390" s="11">
        <v>10</v>
      </c>
      <c r="I390" s="20" t="s">
        <v>259</v>
      </c>
      <c r="J390" s="11" t="s">
        <v>261</v>
      </c>
      <c r="K390" s="11" t="s">
        <v>12658</v>
      </c>
      <c r="L390" s="11">
        <v>2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42036</v>
      </c>
      <c r="G391" s="10">
        <v>45323</v>
      </c>
      <c r="H391" s="11">
        <v>10</v>
      </c>
      <c r="I391" s="20" t="s">
        <v>259</v>
      </c>
      <c r="J391" s="11" t="s">
        <v>261</v>
      </c>
      <c r="K391" s="11" t="s">
        <v>12658</v>
      </c>
      <c r="L391" s="11">
        <v>2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42036</v>
      </c>
      <c r="G392" s="10">
        <v>45323</v>
      </c>
      <c r="H392" s="11">
        <v>10</v>
      </c>
      <c r="I392" s="20" t="s">
        <v>259</v>
      </c>
      <c r="J392" s="11" t="s">
        <v>261</v>
      </c>
      <c r="K392" s="11" t="s">
        <v>12658</v>
      </c>
      <c r="L392" s="11">
        <v>2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42036</v>
      </c>
      <c r="G393" s="10">
        <v>45323</v>
      </c>
      <c r="H393" s="11">
        <v>10</v>
      </c>
      <c r="I393" s="20" t="s">
        <v>259</v>
      </c>
      <c r="J393" s="11" t="s">
        <v>261</v>
      </c>
      <c r="K393" s="11" t="s">
        <v>12658</v>
      </c>
      <c r="L393" s="11">
        <v>2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42036</v>
      </c>
      <c r="G394" s="10">
        <v>45323</v>
      </c>
      <c r="H394" s="11">
        <v>10</v>
      </c>
      <c r="I394" s="20" t="s">
        <v>259</v>
      </c>
      <c r="J394" s="11" t="s">
        <v>261</v>
      </c>
      <c r="K394" s="11" t="s">
        <v>12658</v>
      </c>
      <c r="L394" s="11">
        <v>2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42036</v>
      </c>
      <c r="G395" s="10">
        <v>45323</v>
      </c>
      <c r="H395" s="11">
        <v>10</v>
      </c>
      <c r="I395" s="20" t="s">
        <v>259</v>
      </c>
      <c r="J395" s="11" t="s">
        <v>261</v>
      </c>
      <c r="K395" s="11" t="s">
        <v>12658</v>
      </c>
      <c r="L395" s="11">
        <v>2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42036</v>
      </c>
      <c r="G396" s="10">
        <v>45323</v>
      </c>
      <c r="H396" s="11">
        <v>10</v>
      </c>
      <c r="I396" s="20" t="s">
        <v>259</v>
      </c>
      <c r="J396" s="11" t="s">
        <v>261</v>
      </c>
      <c r="K396" s="11" t="s">
        <v>12658</v>
      </c>
      <c r="L396" s="11">
        <v>2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42036</v>
      </c>
      <c r="G397" s="10">
        <v>45323</v>
      </c>
      <c r="H397" s="11">
        <v>10</v>
      </c>
      <c r="I397" s="20" t="s">
        <v>259</v>
      </c>
      <c r="J397" s="11" t="s">
        <v>261</v>
      </c>
      <c r="K397" s="11" t="s">
        <v>12658</v>
      </c>
      <c r="L397" s="11">
        <v>2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42036</v>
      </c>
      <c r="G398" s="10">
        <v>45323</v>
      </c>
      <c r="H398" s="11">
        <v>10</v>
      </c>
      <c r="I398" s="20" t="s">
        <v>259</v>
      </c>
      <c r="J398" s="11" t="s">
        <v>261</v>
      </c>
      <c r="K398" s="11" t="s">
        <v>12658</v>
      </c>
      <c r="L398" s="11">
        <v>2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42036</v>
      </c>
      <c r="G399" s="10">
        <v>45323</v>
      </c>
      <c r="H399" s="11">
        <v>10</v>
      </c>
      <c r="I399" s="20" t="s">
        <v>259</v>
      </c>
      <c r="J399" s="11" t="s">
        <v>261</v>
      </c>
      <c r="K399" s="11" t="s">
        <v>12658</v>
      </c>
      <c r="L399" s="11">
        <v>2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42036</v>
      </c>
      <c r="G400" s="10">
        <v>45323</v>
      </c>
      <c r="H400" s="11">
        <v>10</v>
      </c>
      <c r="I400" s="20" t="s">
        <v>259</v>
      </c>
      <c r="J400" s="11" t="s">
        <v>261</v>
      </c>
      <c r="K400" s="11" t="s">
        <v>12658</v>
      </c>
      <c r="L400" s="11">
        <v>2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42036</v>
      </c>
      <c r="G401" s="10">
        <v>45323</v>
      </c>
      <c r="H401" s="11">
        <v>10</v>
      </c>
      <c r="I401" s="20" t="s">
        <v>259</v>
      </c>
      <c r="J401" s="11" t="s">
        <v>261</v>
      </c>
      <c r="K401" s="11" t="s">
        <v>12658</v>
      </c>
      <c r="L401" s="11">
        <v>2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42036</v>
      </c>
      <c r="G402" s="10">
        <v>45323</v>
      </c>
      <c r="H402" s="11">
        <v>10</v>
      </c>
      <c r="I402" s="20" t="s">
        <v>259</v>
      </c>
      <c r="J402" s="11" t="s">
        <v>261</v>
      </c>
      <c r="K402" s="11" t="s">
        <v>12658</v>
      </c>
      <c r="L402" s="11">
        <v>2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42036</v>
      </c>
      <c r="G403" s="10">
        <v>45323</v>
      </c>
      <c r="H403" s="11">
        <v>10</v>
      </c>
      <c r="I403" s="20" t="s">
        <v>259</v>
      </c>
      <c r="J403" s="11" t="s">
        <v>261</v>
      </c>
      <c r="K403" s="11" t="s">
        <v>12658</v>
      </c>
      <c r="L403" s="11">
        <v>2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42036</v>
      </c>
      <c r="G404" s="10">
        <v>45323</v>
      </c>
      <c r="H404" s="11">
        <v>10</v>
      </c>
      <c r="I404" s="20" t="s">
        <v>259</v>
      </c>
      <c r="J404" s="11" t="s">
        <v>261</v>
      </c>
      <c r="K404" s="11" t="s">
        <v>12658</v>
      </c>
      <c r="L404" s="11">
        <v>2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42036</v>
      </c>
      <c r="G405" s="10">
        <v>45323</v>
      </c>
      <c r="H405" s="11">
        <v>10</v>
      </c>
      <c r="I405" s="11" t="s">
        <v>277</v>
      </c>
      <c r="J405" s="11" t="s">
        <v>261</v>
      </c>
      <c r="K405" s="11" t="s">
        <v>12658</v>
      </c>
      <c r="L405" s="11">
        <v>2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42036</v>
      </c>
      <c r="G406" s="10">
        <v>45323</v>
      </c>
      <c r="H406" s="11">
        <v>10</v>
      </c>
      <c r="I406" s="11" t="s">
        <v>277</v>
      </c>
      <c r="J406" s="11" t="s">
        <v>261</v>
      </c>
      <c r="K406" s="11" t="s">
        <v>12658</v>
      </c>
      <c r="L406" s="11">
        <v>2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42036</v>
      </c>
      <c r="G407" s="10">
        <v>45323</v>
      </c>
      <c r="H407" s="11">
        <v>10</v>
      </c>
      <c r="I407" s="11" t="s">
        <v>277</v>
      </c>
      <c r="J407" s="11" t="s">
        <v>261</v>
      </c>
      <c r="K407" s="11" t="s">
        <v>12658</v>
      </c>
      <c r="L407" s="11">
        <v>2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42036</v>
      </c>
      <c r="G408" s="10">
        <v>45323</v>
      </c>
      <c r="H408" s="11">
        <v>10</v>
      </c>
      <c r="I408" s="20" t="s">
        <v>259</v>
      </c>
      <c r="J408" s="11" t="s">
        <v>261</v>
      </c>
      <c r="K408" s="11" t="s">
        <v>12658</v>
      </c>
      <c r="L408" s="11">
        <v>2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42036</v>
      </c>
      <c r="G409" s="10">
        <v>45323</v>
      </c>
      <c r="H409" s="11">
        <v>10</v>
      </c>
      <c r="I409" s="20" t="s">
        <v>259</v>
      </c>
      <c r="J409" s="11" t="s">
        <v>261</v>
      </c>
      <c r="K409" s="11" t="s">
        <v>12658</v>
      </c>
      <c r="L409" s="11">
        <v>2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42036</v>
      </c>
      <c r="G410" s="10">
        <v>45323</v>
      </c>
      <c r="H410" s="11">
        <v>10</v>
      </c>
      <c r="I410" s="20" t="s">
        <v>259</v>
      </c>
      <c r="J410" s="11" t="s">
        <v>261</v>
      </c>
      <c r="K410" s="11" t="s">
        <v>12658</v>
      </c>
      <c r="L410" s="11">
        <v>2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42036</v>
      </c>
      <c r="G411" s="10">
        <v>45323</v>
      </c>
      <c r="H411" s="11">
        <v>10</v>
      </c>
      <c r="I411" s="20" t="s">
        <v>259</v>
      </c>
      <c r="J411" s="11" t="s">
        <v>261</v>
      </c>
      <c r="K411" s="11" t="s">
        <v>12658</v>
      </c>
      <c r="L411" s="11">
        <v>2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42036</v>
      </c>
      <c r="G412" s="10">
        <v>45323</v>
      </c>
      <c r="H412" s="11">
        <v>10</v>
      </c>
      <c r="I412" s="20" t="s">
        <v>259</v>
      </c>
      <c r="J412" s="11" t="s">
        <v>261</v>
      </c>
      <c r="K412" s="11" t="s">
        <v>12658</v>
      </c>
      <c r="L412" s="11">
        <v>2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42036</v>
      </c>
      <c r="G413" s="10">
        <v>45323</v>
      </c>
      <c r="H413" s="11">
        <v>10</v>
      </c>
      <c r="I413" s="20" t="s">
        <v>259</v>
      </c>
      <c r="J413" s="11" t="s">
        <v>261</v>
      </c>
      <c r="K413" s="11" t="s">
        <v>12658</v>
      </c>
      <c r="L413" s="11">
        <v>2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42036</v>
      </c>
      <c r="G414" s="10">
        <v>45323</v>
      </c>
      <c r="H414" s="11">
        <v>10</v>
      </c>
      <c r="I414" s="20" t="s">
        <v>259</v>
      </c>
      <c r="J414" s="11" t="s">
        <v>261</v>
      </c>
      <c r="K414" s="11" t="s">
        <v>12658</v>
      </c>
      <c r="L414" s="11">
        <v>2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42036</v>
      </c>
      <c r="G415" s="10">
        <v>45323</v>
      </c>
      <c r="H415" s="11">
        <v>10</v>
      </c>
      <c r="I415" s="20" t="s">
        <v>259</v>
      </c>
      <c r="J415" s="11" t="s">
        <v>261</v>
      </c>
      <c r="K415" s="11" t="s">
        <v>12658</v>
      </c>
      <c r="L415" s="11">
        <v>2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42036</v>
      </c>
      <c r="G416" s="10">
        <v>45323</v>
      </c>
      <c r="H416" s="11">
        <v>10</v>
      </c>
      <c r="I416" s="20" t="s">
        <v>259</v>
      </c>
      <c r="J416" s="11" t="s">
        <v>261</v>
      </c>
      <c r="K416" s="11" t="s">
        <v>12658</v>
      </c>
      <c r="L416" s="11">
        <v>2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42036</v>
      </c>
      <c r="G417" s="10">
        <v>45323</v>
      </c>
      <c r="H417" s="11">
        <v>10</v>
      </c>
      <c r="I417" s="20" t="s">
        <v>259</v>
      </c>
      <c r="J417" s="11" t="s">
        <v>261</v>
      </c>
      <c r="K417" s="11" t="s">
        <v>12658</v>
      </c>
      <c r="L417" s="11">
        <v>2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42036</v>
      </c>
      <c r="G418" s="10">
        <v>45323</v>
      </c>
      <c r="H418" s="11">
        <v>10</v>
      </c>
      <c r="I418" s="20" t="s">
        <v>259</v>
      </c>
      <c r="J418" s="11" t="s">
        <v>261</v>
      </c>
      <c r="K418" s="11" t="s">
        <v>12658</v>
      </c>
      <c r="L418" s="11">
        <v>2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42036</v>
      </c>
      <c r="G419" s="10">
        <v>45323</v>
      </c>
      <c r="H419" s="11">
        <v>10</v>
      </c>
      <c r="I419" s="20" t="s">
        <v>259</v>
      </c>
      <c r="J419" s="11" t="s">
        <v>261</v>
      </c>
      <c r="K419" s="11" t="s">
        <v>12658</v>
      </c>
      <c r="L419" s="11">
        <v>2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42036</v>
      </c>
      <c r="G420" s="10">
        <v>45323</v>
      </c>
      <c r="H420" s="11">
        <v>10</v>
      </c>
      <c r="I420" s="20" t="s">
        <v>259</v>
      </c>
      <c r="J420" s="11" t="s">
        <v>261</v>
      </c>
      <c r="K420" s="11" t="s">
        <v>12658</v>
      </c>
      <c r="L420" s="11">
        <v>2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42036</v>
      </c>
      <c r="G421" s="10">
        <v>45323</v>
      </c>
      <c r="H421" s="11">
        <v>10</v>
      </c>
      <c r="I421" s="20" t="s">
        <v>259</v>
      </c>
      <c r="J421" s="11" t="s">
        <v>261</v>
      </c>
      <c r="K421" s="11" t="s">
        <v>12658</v>
      </c>
      <c r="L421" s="11">
        <v>2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42036</v>
      </c>
      <c r="G422" s="10">
        <v>45323</v>
      </c>
      <c r="H422" s="11">
        <v>10</v>
      </c>
      <c r="I422" s="20" t="s">
        <v>259</v>
      </c>
      <c r="J422" s="11" t="s">
        <v>261</v>
      </c>
      <c r="K422" s="11" t="s">
        <v>12658</v>
      </c>
      <c r="L422" s="11">
        <v>2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42036</v>
      </c>
      <c r="G423" s="10">
        <v>45323</v>
      </c>
      <c r="H423" s="11">
        <v>10</v>
      </c>
      <c r="I423" s="11" t="s">
        <v>277</v>
      </c>
      <c r="J423" s="11" t="s">
        <v>261</v>
      </c>
      <c r="K423" s="11" t="s">
        <v>12658</v>
      </c>
      <c r="L423" s="11">
        <v>2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42036</v>
      </c>
      <c r="G424" s="10">
        <v>45323</v>
      </c>
      <c r="H424" s="11">
        <v>10</v>
      </c>
      <c r="I424" s="11" t="s">
        <v>277</v>
      </c>
      <c r="J424" s="11" t="s">
        <v>261</v>
      </c>
      <c r="K424" s="11" t="s">
        <v>12658</v>
      </c>
      <c r="L424" s="11">
        <v>2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42036</v>
      </c>
      <c r="G425" s="10">
        <v>45323</v>
      </c>
      <c r="H425" s="11">
        <v>10</v>
      </c>
      <c r="I425" s="11" t="s">
        <v>277</v>
      </c>
      <c r="J425" s="11" t="s">
        <v>261</v>
      </c>
      <c r="K425" s="11" t="s">
        <v>12658</v>
      </c>
      <c r="L425" s="11">
        <v>2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42036</v>
      </c>
      <c r="G426" s="10">
        <v>45323</v>
      </c>
      <c r="H426" s="11">
        <v>10</v>
      </c>
      <c r="I426" s="20" t="s">
        <v>259</v>
      </c>
      <c r="J426" s="11" t="s">
        <v>261</v>
      </c>
      <c r="K426" s="11" t="s">
        <v>12658</v>
      </c>
      <c r="L426" s="11">
        <v>2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42036</v>
      </c>
      <c r="G427" s="10">
        <v>45323</v>
      </c>
      <c r="H427" s="11">
        <v>10</v>
      </c>
      <c r="I427" s="20" t="s">
        <v>259</v>
      </c>
      <c r="J427" s="11" t="s">
        <v>261</v>
      </c>
      <c r="K427" s="11" t="s">
        <v>12658</v>
      </c>
      <c r="L427" s="11">
        <v>2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42036</v>
      </c>
      <c r="G428" s="10">
        <v>45323</v>
      </c>
      <c r="H428" s="11">
        <v>10</v>
      </c>
      <c r="I428" s="20" t="s">
        <v>259</v>
      </c>
      <c r="J428" s="11" t="s">
        <v>261</v>
      </c>
      <c r="K428" s="11" t="s">
        <v>12658</v>
      </c>
      <c r="L428" s="11">
        <v>2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42036</v>
      </c>
      <c r="G429" s="10">
        <v>45323</v>
      </c>
      <c r="H429" s="11">
        <v>10</v>
      </c>
      <c r="I429" s="20" t="s">
        <v>259</v>
      </c>
      <c r="J429" s="11" t="s">
        <v>261</v>
      </c>
      <c r="K429" s="11" t="s">
        <v>12658</v>
      </c>
      <c r="L429" s="11">
        <v>2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42036</v>
      </c>
      <c r="G430" s="10">
        <v>45323</v>
      </c>
      <c r="H430" s="11">
        <v>10</v>
      </c>
      <c r="I430" s="20" t="s">
        <v>259</v>
      </c>
      <c r="J430" s="11" t="s">
        <v>261</v>
      </c>
      <c r="K430" s="11" t="s">
        <v>12658</v>
      </c>
      <c r="L430" s="11">
        <v>2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42036</v>
      </c>
      <c r="G431" s="10">
        <v>45323</v>
      </c>
      <c r="H431" s="11">
        <v>10</v>
      </c>
      <c r="I431" s="20" t="s">
        <v>259</v>
      </c>
      <c r="J431" s="11" t="s">
        <v>261</v>
      </c>
      <c r="K431" s="11" t="s">
        <v>12658</v>
      </c>
      <c r="L431" s="11">
        <v>2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42036</v>
      </c>
      <c r="G432" s="10">
        <v>45323</v>
      </c>
      <c r="H432" s="11">
        <v>10</v>
      </c>
      <c r="I432" s="20" t="s">
        <v>259</v>
      </c>
      <c r="J432" s="11" t="s">
        <v>261</v>
      </c>
      <c r="K432" s="11" t="s">
        <v>12658</v>
      </c>
      <c r="L432" s="11">
        <v>2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42036</v>
      </c>
      <c r="G433" s="10">
        <v>45323</v>
      </c>
      <c r="H433" s="11">
        <v>10</v>
      </c>
      <c r="I433" s="20" t="s">
        <v>259</v>
      </c>
      <c r="J433" s="11" t="s">
        <v>261</v>
      </c>
      <c r="K433" s="11" t="s">
        <v>12658</v>
      </c>
      <c r="L433" s="11">
        <v>2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42036</v>
      </c>
      <c r="G434" s="10">
        <v>45323</v>
      </c>
      <c r="H434" s="11">
        <v>10</v>
      </c>
      <c r="I434" s="20" t="s">
        <v>259</v>
      </c>
      <c r="J434" s="11" t="s">
        <v>261</v>
      </c>
      <c r="K434" s="11" t="s">
        <v>12658</v>
      </c>
      <c r="L434" s="11">
        <v>2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42036</v>
      </c>
      <c r="G435" s="10">
        <v>45323</v>
      </c>
      <c r="H435" s="11">
        <v>10</v>
      </c>
      <c r="I435" s="20" t="s">
        <v>259</v>
      </c>
      <c r="J435" s="11" t="s">
        <v>261</v>
      </c>
      <c r="K435" s="11" t="s">
        <v>12658</v>
      </c>
      <c r="L435" s="11">
        <v>2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42036</v>
      </c>
      <c r="G436" s="10">
        <v>45323</v>
      </c>
      <c r="H436" s="11">
        <v>10</v>
      </c>
      <c r="I436" s="20" t="s">
        <v>259</v>
      </c>
      <c r="J436" s="11" t="s">
        <v>261</v>
      </c>
      <c r="K436" s="11" t="s">
        <v>12658</v>
      </c>
      <c r="L436" s="11">
        <v>2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42036</v>
      </c>
      <c r="G437" s="10">
        <v>45323</v>
      </c>
      <c r="H437" s="11">
        <v>10</v>
      </c>
      <c r="I437" s="20" t="s">
        <v>259</v>
      </c>
      <c r="J437" s="11" t="s">
        <v>261</v>
      </c>
      <c r="K437" s="11" t="s">
        <v>12658</v>
      </c>
      <c r="L437" s="11">
        <v>2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42036</v>
      </c>
      <c r="G438" s="10">
        <v>45323</v>
      </c>
      <c r="H438" s="11">
        <v>10</v>
      </c>
      <c r="I438" s="20" t="s">
        <v>259</v>
      </c>
      <c r="J438" s="11" t="s">
        <v>261</v>
      </c>
      <c r="K438" s="11" t="s">
        <v>12658</v>
      </c>
      <c r="L438" s="11">
        <v>2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42036</v>
      </c>
      <c r="G439" s="10">
        <v>45323</v>
      </c>
      <c r="H439" s="11">
        <v>10</v>
      </c>
      <c r="I439" s="20" t="s">
        <v>259</v>
      </c>
      <c r="J439" s="11" t="s">
        <v>261</v>
      </c>
      <c r="K439" s="11" t="s">
        <v>12658</v>
      </c>
      <c r="L439" s="11">
        <v>2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42036</v>
      </c>
      <c r="G440" s="10">
        <v>45323</v>
      </c>
      <c r="H440" s="11">
        <v>10</v>
      </c>
      <c r="I440" s="20" t="s">
        <v>259</v>
      </c>
      <c r="J440" s="11" t="s">
        <v>261</v>
      </c>
      <c r="K440" s="11" t="s">
        <v>12658</v>
      </c>
      <c r="L440" s="11">
        <v>2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42036</v>
      </c>
      <c r="G441" s="10">
        <v>45323</v>
      </c>
      <c r="H441" s="11">
        <v>10</v>
      </c>
      <c r="I441" s="11" t="s">
        <v>277</v>
      </c>
      <c r="J441" s="11" t="s">
        <v>261</v>
      </c>
      <c r="K441" s="11" t="s">
        <v>12658</v>
      </c>
      <c r="L441" s="11">
        <v>2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42036</v>
      </c>
      <c r="G442" s="10">
        <v>45323</v>
      </c>
      <c r="H442" s="11">
        <v>10</v>
      </c>
      <c r="I442" s="11" t="s">
        <v>277</v>
      </c>
      <c r="J442" s="11" t="s">
        <v>261</v>
      </c>
      <c r="K442" s="11" t="s">
        <v>12658</v>
      </c>
      <c r="L442" s="11">
        <v>2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42036</v>
      </c>
      <c r="G443" s="10">
        <v>45323</v>
      </c>
      <c r="H443" s="11">
        <v>10</v>
      </c>
      <c r="I443" s="11" t="s">
        <v>277</v>
      </c>
      <c r="J443" s="11" t="s">
        <v>261</v>
      </c>
      <c r="K443" s="11" t="s">
        <v>12658</v>
      </c>
      <c r="L443" s="11">
        <v>2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42036</v>
      </c>
      <c r="G444" s="10">
        <v>45323</v>
      </c>
      <c r="H444" s="11">
        <v>10</v>
      </c>
      <c r="I444" s="20" t="s">
        <v>259</v>
      </c>
      <c r="J444" s="11" t="s">
        <v>261</v>
      </c>
      <c r="K444" s="11" t="s">
        <v>12658</v>
      </c>
      <c r="L444" s="11">
        <v>2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42036</v>
      </c>
      <c r="G445" s="10">
        <v>45323</v>
      </c>
      <c r="H445" s="11">
        <v>10</v>
      </c>
      <c r="I445" s="20" t="s">
        <v>259</v>
      </c>
      <c r="J445" s="11" t="s">
        <v>261</v>
      </c>
      <c r="K445" s="11" t="s">
        <v>12658</v>
      </c>
      <c r="L445" s="11">
        <v>2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42036</v>
      </c>
      <c r="G446" s="10">
        <v>45323</v>
      </c>
      <c r="H446" s="11">
        <v>10</v>
      </c>
      <c r="I446" s="20" t="s">
        <v>259</v>
      </c>
      <c r="J446" s="11" t="s">
        <v>261</v>
      </c>
      <c r="K446" s="11" t="s">
        <v>12658</v>
      </c>
      <c r="L446" s="11">
        <v>2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42036</v>
      </c>
      <c r="G447" s="10">
        <v>45323</v>
      </c>
      <c r="H447" s="11">
        <v>10</v>
      </c>
      <c r="I447" s="20" t="s">
        <v>259</v>
      </c>
      <c r="J447" s="11" t="s">
        <v>261</v>
      </c>
      <c r="K447" s="11" t="s">
        <v>12658</v>
      </c>
      <c r="L447" s="11">
        <v>2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42036</v>
      </c>
      <c r="G448" s="10">
        <v>45323</v>
      </c>
      <c r="H448" s="11">
        <v>10</v>
      </c>
      <c r="I448" s="20" t="s">
        <v>259</v>
      </c>
      <c r="J448" s="11" t="s">
        <v>261</v>
      </c>
      <c r="K448" s="11" t="s">
        <v>12658</v>
      </c>
      <c r="L448" s="11">
        <v>2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42036</v>
      </c>
      <c r="G449" s="10">
        <v>45323</v>
      </c>
      <c r="H449" s="11">
        <v>10</v>
      </c>
      <c r="I449" s="20" t="s">
        <v>259</v>
      </c>
      <c r="J449" s="11" t="s">
        <v>261</v>
      </c>
      <c r="K449" s="11" t="s">
        <v>12658</v>
      </c>
      <c r="L449" s="11">
        <v>2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42036</v>
      </c>
      <c r="G450" s="10">
        <v>45323</v>
      </c>
      <c r="H450" s="11">
        <v>10</v>
      </c>
      <c r="I450" s="20" t="s">
        <v>259</v>
      </c>
      <c r="J450" s="11" t="s">
        <v>261</v>
      </c>
      <c r="K450" s="11" t="s">
        <v>12658</v>
      </c>
      <c r="L450" s="11">
        <v>2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42036</v>
      </c>
      <c r="G451" s="10">
        <v>45323</v>
      </c>
      <c r="H451" s="11">
        <v>10</v>
      </c>
      <c r="I451" s="20" t="s">
        <v>259</v>
      </c>
      <c r="J451" s="11" t="s">
        <v>261</v>
      </c>
      <c r="K451" s="11" t="s">
        <v>12658</v>
      </c>
      <c r="L451" s="11">
        <v>2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42036</v>
      </c>
      <c r="G452" s="10">
        <v>45323</v>
      </c>
      <c r="H452" s="11">
        <v>10</v>
      </c>
      <c r="I452" s="20" t="s">
        <v>259</v>
      </c>
      <c r="J452" s="11" t="s">
        <v>261</v>
      </c>
      <c r="K452" s="11" t="s">
        <v>12658</v>
      </c>
      <c r="L452" s="11">
        <v>2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42036</v>
      </c>
      <c r="G453" s="10">
        <v>45323</v>
      </c>
      <c r="H453" s="11">
        <v>10</v>
      </c>
      <c r="I453" s="20" t="s">
        <v>259</v>
      </c>
      <c r="J453" s="11" t="s">
        <v>261</v>
      </c>
      <c r="K453" s="11" t="s">
        <v>12658</v>
      </c>
      <c r="L453" s="11">
        <v>2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42036</v>
      </c>
      <c r="G454" s="10">
        <v>45323</v>
      </c>
      <c r="H454" s="11">
        <v>10</v>
      </c>
      <c r="I454" s="20" t="s">
        <v>259</v>
      </c>
      <c r="J454" s="11" t="s">
        <v>261</v>
      </c>
      <c r="K454" s="11" t="s">
        <v>12658</v>
      </c>
      <c r="L454" s="11">
        <v>2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42036</v>
      </c>
      <c r="G455" s="10">
        <v>45323</v>
      </c>
      <c r="H455" s="11">
        <v>10</v>
      </c>
      <c r="I455" s="20" t="s">
        <v>259</v>
      </c>
      <c r="J455" s="11" t="s">
        <v>261</v>
      </c>
      <c r="K455" s="11" t="s">
        <v>12658</v>
      </c>
      <c r="L455" s="11">
        <v>2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42036</v>
      </c>
      <c r="G456" s="10">
        <v>45323</v>
      </c>
      <c r="H456" s="11">
        <v>10</v>
      </c>
      <c r="I456" s="20" t="s">
        <v>259</v>
      </c>
      <c r="J456" s="11" t="s">
        <v>261</v>
      </c>
      <c r="K456" s="11" t="s">
        <v>12658</v>
      </c>
      <c r="L456" s="11">
        <v>2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42036</v>
      </c>
      <c r="G457" s="10">
        <v>45323</v>
      </c>
      <c r="H457" s="11">
        <v>10</v>
      </c>
      <c r="I457" s="20" t="s">
        <v>259</v>
      </c>
      <c r="J457" s="11" t="s">
        <v>261</v>
      </c>
      <c r="K457" s="11" t="s">
        <v>12658</v>
      </c>
      <c r="L457" s="11">
        <v>2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42036</v>
      </c>
      <c r="G458" s="10">
        <v>45323</v>
      </c>
      <c r="H458" s="11">
        <v>10</v>
      </c>
      <c r="I458" s="20" t="s">
        <v>259</v>
      </c>
      <c r="J458" s="11" t="s">
        <v>261</v>
      </c>
      <c r="K458" s="11" t="s">
        <v>12658</v>
      </c>
      <c r="L458" s="11">
        <v>2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42036</v>
      </c>
      <c r="G459" s="10">
        <v>45323</v>
      </c>
      <c r="H459" s="11">
        <v>10</v>
      </c>
      <c r="I459" s="11" t="s">
        <v>277</v>
      </c>
      <c r="J459" s="11" t="s">
        <v>261</v>
      </c>
      <c r="K459" s="11" t="s">
        <v>12658</v>
      </c>
      <c r="L459" s="11">
        <v>2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42036</v>
      </c>
      <c r="G460" s="10">
        <v>45323</v>
      </c>
      <c r="H460" s="11">
        <v>10</v>
      </c>
      <c r="I460" s="11" t="s">
        <v>277</v>
      </c>
      <c r="J460" s="11" t="s">
        <v>261</v>
      </c>
      <c r="K460" s="11" t="s">
        <v>12658</v>
      </c>
      <c r="L460" s="11">
        <v>2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42036</v>
      </c>
      <c r="G461" s="10">
        <v>45323</v>
      </c>
      <c r="H461" s="11">
        <v>10</v>
      </c>
      <c r="I461" s="11" t="s">
        <v>277</v>
      </c>
      <c r="J461" s="11" t="s">
        <v>261</v>
      </c>
      <c r="K461" s="11" t="s">
        <v>12658</v>
      </c>
      <c r="L461" s="11">
        <v>2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42036</v>
      </c>
      <c r="G462" s="10">
        <v>45323</v>
      </c>
      <c r="H462" s="11">
        <v>10</v>
      </c>
      <c r="I462" s="20" t="s">
        <v>259</v>
      </c>
      <c r="J462" s="11" t="s">
        <v>261</v>
      </c>
      <c r="K462" s="11" t="s">
        <v>12658</v>
      </c>
      <c r="L462" s="11">
        <v>2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42036</v>
      </c>
      <c r="G463" s="10">
        <v>45323</v>
      </c>
      <c r="H463" s="11">
        <v>10</v>
      </c>
      <c r="I463" s="20" t="s">
        <v>259</v>
      </c>
      <c r="J463" s="11" t="s">
        <v>261</v>
      </c>
      <c r="K463" s="11" t="s">
        <v>12658</v>
      </c>
      <c r="L463" s="11">
        <v>2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42036</v>
      </c>
      <c r="G464" s="10">
        <v>45323</v>
      </c>
      <c r="H464" s="11">
        <v>10</v>
      </c>
      <c r="I464" s="20" t="s">
        <v>259</v>
      </c>
      <c r="J464" s="11" t="s">
        <v>261</v>
      </c>
      <c r="K464" s="11" t="s">
        <v>12658</v>
      </c>
      <c r="L464" s="11">
        <v>2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42036</v>
      </c>
      <c r="G465" s="10">
        <v>45323</v>
      </c>
      <c r="H465" s="11">
        <v>10</v>
      </c>
      <c r="I465" s="20" t="s">
        <v>259</v>
      </c>
      <c r="J465" s="11" t="s">
        <v>261</v>
      </c>
      <c r="K465" s="11" t="s">
        <v>12658</v>
      </c>
      <c r="L465" s="11">
        <v>2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42036</v>
      </c>
      <c r="G466" s="10">
        <v>45323</v>
      </c>
      <c r="H466" s="11">
        <v>10</v>
      </c>
      <c r="I466" s="20" t="s">
        <v>259</v>
      </c>
      <c r="J466" s="11" t="s">
        <v>261</v>
      </c>
      <c r="K466" s="11" t="s">
        <v>12658</v>
      </c>
      <c r="L466" s="11">
        <v>2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42036</v>
      </c>
      <c r="G467" s="10">
        <v>45323</v>
      </c>
      <c r="H467" s="11">
        <v>10</v>
      </c>
      <c r="I467" s="20" t="s">
        <v>259</v>
      </c>
      <c r="J467" s="11" t="s">
        <v>261</v>
      </c>
      <c r="K467" s="11" t="s">
        <v>12658</v>
      </c>
      <c r="L467" s="11">
        <v>2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42036</v>
      </c>
      <c r="G468" s="10">
        <v>45323</v>
      </c>
      <c r="H468" s="11">
        <v>10</v>
      </c>
      <c r="I468" s="20" t="s">
        <v>259</v>
      </c>
      <c r="J468" s="11" t="s">
        <v>261</v>
      </c>
      <c r="K468" s="11" t="s">
        <v>12658</v>
      </c>
      <c r="L468" s="11">
        <v>2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42036</v>
      </c>
      <c r="G469" s="10">
        <v>45323</v>
      </c>
      <c r="H469" s="11">
        <v>10</v>
      </c>
      <c r="I469" s="20" t="s">
        <v>259</v>
      </c>
      <c r="J469" s="11" t="s">
        <v>261</v>
      </c>
      <c r="K469" s="11" t="s">
        <v>12658</v>
      </c>
      <c r="L469" s="11">
        <v>2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42036</v>
      </c>
      <c r="G470" s="10">
        <v>45323</v>
      </c>
      <c r="H470" s="11">
        <v>10</v>
      </c>
      <c r="I470" s="20" t="s">
        <v>259</v>
      </c>
      <c r="J470" s="11" t="s">
        <v>261</v>
      </c>
      <c r="K470" s="11" t="s">
        <v>12658</v>
      </c>
      <c r="L470" s="11">
        <v>2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42036</v>
      </c>
      <c r="G471" s="10">
        <v>45323</v>
      </c>
      <c r="H471" s="11">
        <v>10</v>
      </c>
      <c r="I471" s="20" t="s">
        <v>259</v>
      </c>
      <c r="J471" s="11" t="s">
        <v>261</v>
      </c>
      <c r="K471" s="11" t="s">
        <v>12658</v>
      </c>
      <c r="L471" s="11">
        <v>2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42036</v>
      </c>
      <c r="G472" s="10">
        <v>45323</v>
      </c>
      <c r="H472" s="11">
        <v>10</v>
      </c>
      <c r="I472" s="20" t="s">
        <v>259</v>
      </c>
      <c r="J472" s="11" t="s">
        <v>261</v>
      </c>
      <c r="K472" s="11" t="s">
        <v>12658</v>
      </c>
      <c r="L472" s="11">
        <v>2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42036</v>
      </c>
      <c r="G473" s="10">
        <v>45323</v>
      </c>
      <c r="H473" s="11">
        <v>10</v>
      </c>
      <c r="I473" s="20" t="s">
        <v>259</v>
      </c>
      <c r="J473" s="11" t="s">
        <v>261</v>
      </c>
      <c r="K473" s="11" t="s">
        <v>12658</v>
      </c>
      <c r="L473" s="11">
        <v>2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42036</v>
      </c>
      <c r="G474" s="10">
        <v>45323</v>
      </c>
      <c r="H474" s="11">
        <v>10</v>
      </c>
      <c r="I474" s="20" t="s">
        <v>259</v>
      </c>
      <c r="J474" s="11" t="s">
        <v>261</v>
      </c>
      <c r="K474" s="11" t="s">
        <v>12658</v>
      </c>
      <c r="L474" s="11">
        <v>2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42036</v>
      </c>
      <c r="G475" s="10">
        <v>45323</v>
      </c>
      <c r="H475" s="11">
        <v>10</v>
      </c>
      <c r="I475" s="20" t="s">
        <v>259</v>
      </c>
      <c r="J475" s="11" t="s">
        <v>261</v>
      </c>
      <c r="K475" s="11" t="s">
        <v>12658</v>
      </c>
      <c r="L475" s="11">
        <v>2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42036</v>
      </c>
      <c r="G476" s="10">
        <v>45323</v>
      </c>
      <c r="H476" s="11">
        <v>10</v>
      </c>
      <c r="I476" s="20" t="s">
        <v>259</v>
      </c>
      <c r="J476" s="11" t="s">
        <v>261</v>
      </c>
      <c r="K476" s="11" t="s">
        <v>12658</v>
      </c>
      <c r="L476" s="11">
        <v>2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42036</v>
      </c>
      <c r="G477" s="10">
        <v>45323</v>
      </c>
      <c r="H477" s="11">
        <v>10</v>
      </c>
      <c r="I477" s="11" t="s">
        <v>277</v>
      </c>
      <c r="J477" s="11" t="s">
        <v>261</v>
      </c>
      <c r="K477" s="11" t="s">
        <v>12658</v>
      </c>
      <c r="L477" s="11">
        <v>2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42036</v>
      </c>
      <c r="G478" s="10">
        <v>45323</v>
      </c>
      <c r="H478" s="11">
        <v>10</v>
      </c>
      <c r="I478" s="11" t="s">
        <v>277</v>
      </c>
      <c r="J478" s="11" t="s">
        <v>261</v>
      </c>
      <c r="K478" s="11" t="s">
        <v>12658</v>
      </c>
      <c r="L478" s="11">
        <v>2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42036</v>
      </c>
      <c r="G479" s="10">
        <v>45323</v>
      </c>
      <c r="H479" s="11">
        <v>10</v>
      </c>
      <c r="I479" s="11" t="s">
        <v>277</v>
      </c>
      <c r="J479" s="11" t="s">
        <v>261</v>
      </c>
      <c r="K479" s="11" t="s">
        <v>12658</v>
      </c>
      <c r="L479" s="11">
        <v>2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42036</v>
      </c>
      <c r="G480" s="10">
        <v>45323</v>
      </c>
      <c r="H480" s="11">
        <v>10</v>
      </c>
      <c r="I480" s="20" t="s">
        <v>259</v>
      </c>
      <c r="J480" s="11" t="s">
        <v>261</v>
      </c>
      <c r="K480" s="11" t="s">
        <v>12658</v>
      </c>
      <c r="L480" s="11">
        <v>2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42036</v>
      </c>
      <c r="G481" s="10">
        <v>45323</v>
      </c>
      <c r="H481" s="11">
        <v>10</v>
      </c>
      <c r="I481" s="20" t="s">
        <v>259</v>
      </c>
      <c r="J481" s="11" t="s">
        <v>261</v>
      </c>
      <c r="K481" s="11" t="s">
        <v>12658</v>
      </c>
      <c r="L481" s="11">
        <v>2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42036</v>
      </c>
      <c r="G482" s="10">
        <v>45323</v>
      </c>
      <c r="H482" s="11">
        <v>10</v>
      </c>
      <c r="I482" s="20" t="s">
        <v>259</v>
      </c>
      <c r="J482" s="11" t="s">
        <v>261</v>
      </c>
      <c r="K482" s="11" t="s">
        <v>12658</v>
      </c>
      <c r="L482" s="11">
        <v>2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42036</v>
      </c>
      <c r="G483" s="10">
        <v>45323</v>
      </c>
      <c r="H483" s="11">
        <v>10</v>
      </c>
      <c r="I483" s="20" t="s">
        <v>259</v>
      </c>
      <c r="J483" s="11" t="s">
        <v>261</v>
      </c>
      <c r="K483" s="11" t="s">
        <v>12658</v>
      </c>
      <c r="L483" s="11">
        <v>2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42036</v>
      </c>
      <c r="G484" s="10">
        <v>45323</v>
      </c>
      <c r="H484" s="11">
        <v>10</v>
      </c>
      <c r="I484" s="20" t="s">
        <v>259</v>
      </c>
      <c r="J484" s="11" t="s">
        <v>261</v>
      </c>
      <c r="K484" s="11" t="s">
        <v>12658</v>
      </c>
      <c r="L484" s="11">
        <v>2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42036</v>
      </c>
      <c r="G485" s="10">
        <v>45323</v>
      </c>
      <c r="H485" s="11">
        <v>10</v>
      </c>
      <c r="I485" s="20" t="s">
        <v>259</v>
      </c>
      <c r="J485" s="11" t="s">
        <v>261</v>
      </c>
      <c r="K485" s="11" t="s">
        <v>12658</v>
      </c>
      <c r="L485" s="11">
        <v>2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42036</v>
      </c>
      <c r="G486" s="10">
        <v>45323</v>
      </c>
      <c r="H486" s="11">
        <v>10</v>
      </c>
      <c r="I486" s="20" t="s">
        <v>259</v>
      </c>
      <c r="J486" s="11" t="s">
        <v>261</v>
      </c>
      <c r="K486" s="11" t="s">
        <v>12658</v>
      </c>
      <c r="L486" s="11">
        <v>2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42036</v>
      </c>
      <c r="G487" s="10">
        <v>45323</v>
      </c>
      <c r="H487" s="11">
        <v>10</v>
      </c>
      <c r="I487" s="20" t="s">
        <v>259</v>
      </c>
      <c r="J487" s="11" t="s">
        <v>261</v>
      </c>
      <c r="K487" s="11" t="s">
        <v>12658</v>
      </c>
      <c r="L487" s="11">
        <v>2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42036</v>
      </c>
      <c r="G488" s="10">
        <v>45323</v>
      </c>
      <c r="H488" s="11">
        <v>10</v>
      </c>
      <c r="I488" s="20" t="s">
        <v>259</v>
      </c>
      <c r="J488" s="11" t="s">
        <v>261</v>
      </c>
      <c r="K488" s="11" t="s">
        <v>12658</v>
      </c>
      <c r="L488" s="11">
        <v>2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42036</v>
      </c>
      <c r="G489" s="10">
        <v>45323</v>
      </c>
      <c r="H489" s="11">
        <v>10</v>
      </c>
      <c r="I489" s="20" t="s">
        <v>259</v>
      </c>
      <c r="J489" s="11" t="s">
        <v>261</v>
      </c>
      <c r="K489" s="11" t="s">
        <v>12658</v>
      </c>
      <c r="L489" s="11">
        <v>2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42036</v>
      </c>
      <c r="G490" s="10">
        <v>45323</v>
      </c>
      <c r="H490" s="11">
        <v>10</v>
      </c>
      <c r="I490" s="20" t="s">
        <v>259</v>
      </c>
      <c r="J490" s="11" t="s">
        <v>261</v>
      </c>
      <c r="K490" s="11" t="s">
        <v>12658</v>
      </c>
      <c r="L490" s="11">
        <v>2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42036</v>
      </c>
      <c r="G491" s="10">
        <v>45323</v>
      </c>
      <c r="H491" s="11">
        <v>10</v>
      </c>
      <c r="I491" s="20" t="s">
        <v>259</v>
      </c>
      <c r="J491" s="11" t="s">
        <v>261</v>
      </c>
      <c r="K491" s="11" t="s">
        <v>12658</v>
      </c>
      <c r="L491" s="11">
        <v>2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42036</v>
      </c>
      <c r="G492" s="10">
        <v>45323</v>
      </c>
      <c r="H492" s="11">
        <v>10</v>
      </c>
      <c r="I492" s="20" t="s">
        <v>259</v>
      </c>
      <c r="J492" s="11" t="s">
        <v>261</v>
      </c>
      <c r="K492" s="11" t="s">
        <v>12658</v>
      </c>
      <c r="L492" s="11">
        <v>2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42036</v>
      </c>
      <c r="G493" s="10">
        <v>45323</v>
      </c>
      <c r="H493" s="11">
        <v>10</v>
      </c>
      <c r="I493" s="20" t="s">
        <v>259</v>
      </c>
      <c r="J493" s="11" t="s">
        <v>261</v>
      </c>
      <c r="K493" s="11" t="s">
        <v>12658</v>
      </c>
      <c r="L493" s="11">
        <v>2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42036</v>
      </c>
      <c r="G494" s="10">
        <v>45323</v>
      </c>
      <c r="H494" s="11">
        <v>10</v>
      </c>
      <c r="I494" s="20" t="s">
        <v>259</v>
      </c>
      <c r="J494" s="11" t="s">
        <v>261</v>
      </c>
      <c r="K494" s="11" t="s">
        <v>12658</v>
      </c>
      <c r="L494" s="11">
        <v>2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42036</v>
      </c>
      <c r="G495" s="10">
        <v>45323</v>
      </c>
      <c r="H495" s="11">
        <v>10</v>
      </c>
      <c r="I495" s="11" t="s">
        <v>277</v>
      </c>
      <c r="J495" s="11" t="s">
        <v>261</v>
      </c>
      <c r="K495" s="11" t="s">
        <v>12658</v>
      </c>
      <c r="L495" s="11">
        <v>2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42036</v>
      </c>
      <c r="G496" s="10">
        <v>45323</v>
      </c>
      <c r="H496" s="11">
        <v>10</v>
      </c>
      <c r="I496" s="11" t="s">
        <v>277</v>
      </c>
      <c r="J496" s="11" t="s">
        <v>261</v>
      </c>
      <c r="K496" s="11" t="s">
        <v>12658</v>
      </c>
      <c r="L496" s="11">
        <v>2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42036</v>
      </c>
      <c r="G497" s="10">
        <v>45323</v>
      </c>
      <c r="H497" s="11">
        <v>10</v>
      </c>
      <c r="I497" s="11" t="s">
        <v>277</v>
      </c>
      <c r="J497" s="11" t="s">
        <v>261</v>
      </c>
      <c r="K497" s="11" t="s">
        <v>12658</v>
      </c>
      <c r="L497" s="11">
        <v>2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42036</v>
      </c>
      <c r="G498" s="10">
        <v>45323</v>
      </c>
      <c r="H498" s="11">
        <v>10</v>
      </c>
      <c r="I498" s="20" t="s">
        <v>259</v>
      </c>
      <c r="J498" s="11" t="s">
        <v>261</v>
      </c>
      <c r="K498" s="11" t="s">
        <v>12658</v>
      </c>
      <c r="L498" s="11">
        <v>2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42036</v>
      </c>
      <c r="G499" s="10">
        <v>45323</v>
      </c>
      <c r="H499" s="11">
        <v>10</v>
      </c>
      <c r="I499" s="20" t="s">
        <v>259</v>
      </c>
      <c r="J499" s="11" t="s">
        <v>261</v>
      </c>
      <c r="K499" s="11" t="s">
        <v>12658</v>
      </c>
      <c r="L499" s="11">
        <v>2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42036</v>
      </c>
      <c r="G500" s="10">
        <v>45323</v>
      </c>
      <c r="H500" s="11">
        <v>10</v>
      </c>
      <c r="I500" s="20" t="s">
        <v>259</v>
      </c>
      <c r="J500" s="11" t="s">
        <v>261</v>
      </c>
      <c r="K500" s="11" t="s">
        <v>12658</v>
      </c>
      <c r="L500" s="11">
        <v>2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42036</v>
      </c>
      <c r="G501" s="10">
        <v>45323</v>
      </c>
      <c r="H501" s="11">
        <v>10</v>
      </c>
      <c r="I501" s="20" t="s">
        <v>259</v>
      </c>
      <c r="J501" s="11" t="s">
        <v>261</v>
      </c>
      <c r="K501" s="11" t="s">
        <v>12658</v>
      </c>
      <c r="L501" s="11">
        <v>2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42036</v>
      </c>
      <c r="G502" s="10">
        <v>45323</v>
      </c>
      <c r="H502" s="11">
        <v>10</v>
      </c>
      <c r="I502" s="20" t="s">
        <v>259</v>
      </c>
      <c r="J502" s="11" t="s">
        <v>261</v>
      </c>
      <c r="K502" s="11" t="s">
        <v>12658</v>
      </c>
      <c r="L502" s="11">
        <v>2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42036</v>
      </c>
      <c r="G503" s="10">
        <v>45323</v>
      </c>
      <c r="H503" s="11">
        <v>10</v>
      </c>
      <c r="I503" s="20" t="s">
        <v>259</v>
      </c>
      <c r="J503" s="11" t="s">
        <v>261</v>
      </c>
      <c r="K503" s="11" t="s">
        <v>12658</v>
      </c>
      <c r="L503" s="11">
        <v>2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42036</v>
      </c>
      <c r="G504" s="10">
        <v>45323</v>
      </c>
      <c r="H504" s="11">
        <v>10</v>
      </c>
      <c r="I504" s="20" t="s">
        <v>259</v>
      </c>
      <c r="J504" s="11" t="s">
        <v>261</v>
      </c>
      <c r="K504" s="11" t="s">
        <v>12658</v>
      </c>
      <c r="L504" s="11">
        <v>2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42036</v>
      </c>
      <c r="G505" s="10">
        <v>45323</v>
      </c>
      <c r="H505" s="11">
        <v>10</v>
      </c>
      <c r="I505" s="20" t="s">
        <v>259</v>
      </c>
      <c r="J505" s="11" t="s">
        <v>261</v>
      </c>
      <c r="K505" s="11" t="s">
        <v>12658</v>
      </c>
      <c r="L505" s="11">
        <v>2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42036</v>
      </c>
      <c r="G506" s="10">
        <v>45323</v>
      </c>
      <c r="H506" s="11">
        <v>10</v>
      </c>
      <c r="I506" s="20" t="s">
        <v>259</v>
      </c>
      <c r="J506" s="11" t="s">
        <v>261</v>
      </c>
      <c r="K506" s="11" t="s">
        <v>12658</v>
      </c>
      <c r="L506" s="11">
        <v>2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42036</v>
      </c>
      <c r="G507" s="10">
        <v>45323</v>
      </c>
      <c r="H507" s="11">
        <v>10</v>
      </c>
      <c r="I507" s="20" t="s">
        <v>259</v>
      </c>
      <c r="J507" s="11" t="s">
        <v>261</v>
      </c>
      <c r="K507" s="11" t="s">
        <v>12658</v>
      </c>
      <c r="L507" s="11">
        <v>2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42036</v>
      </c>
      <c r="G508" s="10">
        <v>45323</v>
      </c>
      <c r="H508" s="11">
        <v>10</v>
      </c>
      <c r="I508" s="20" t="s">
        <v>259</v>
      </c>
      <c r="J508" s="11" t="s">
        <v>261</v>
      </c>
      <c r="K508" s="11" t="s">
        <v>12658</v>
      </c>
      <c r="L508" s="11">
        <v>2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42036</v>
      </c>
      <c r="G509" s="10">
        <v>45323</v>
      </c>
      <c r="H509" s="11">
        <v>10</v>
      </c>
      <c r="I509" s="20" t="s">
        <v>259</v>
      </c>
      <c r="J509" s="11" t="s">
        <v>261</v>
      </c>
      <c r="K509" s="11" t="s">
        <v>12658</v>
      </c>
      <c r="L509" s="11">
        <v>2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42036</v>
      </c>
      <c r="G510" s="10">
        <v>45323</v>
      </c>
      <c r="H510" s="11">
        <v>10</v>
      </c>
      <c r="I510" s="20" t="s">
        <v>259</v>
      </c>
      <c r="J510" s="11" t="s">
        <v>261</v>
      </c>
      <c r="K510" s="11" t="s">
        <v>12658</v>
      </c>
      <c r="L510" s="11">
        <v>2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42036</v>
      </c>
      <c r="G511" s="10">
        <v>45323</v>
      </c>
      <c r="H511" s="11">
        <v>10</v>
      </c>
      <c r="I511" s="20" t="s">
        <v>259</v>
      </c>
      <c r="J511" s="11" t="s">
        <v>261</v>
      </c>
      <c r="K511" s="11" t="s">
        <v>12658</v>
      </c>
      <c r="L511" s="11">
        <v>2</v>
      </c>
    </row>
    <row r="512" spans="1:12">
      <c r="A512" s="11" t="s">
        <v>1013</v>
      </c>
      <c r="D512" s="11" t="s">
        <v>260</v>
      </c>
      <c r="E512" s="19" t="s">
        <v>1263</v>
      </c>
      <c r="F512" s="10">
        <v>42036</v>
      </c>
      <c r="G512" s="10">
        <v>45323</v>
      </c>
      <c r="H512" s="11">
        <v>10</v>
      </c>
      <c r="I512" s="20" t="s">
        <v>259</v>
      </c>
      <c r="J512" s="11" t="s">
        <v>261</v>
      </c>
      <c r="K512" s="11" t="s">
        <v>12658</v>
      </c>
      <c r="L512" s="11">
        <v>2</v>
      </c>
    </row>
    <row r="513" spans="1:12">
      <c r="A513" s="11" t="s">
        <v>1014</v>
      </c>
      <c r="D513" s="11" t="s">
        <v>260</v>
      </c>
      <c r="E513" s="19" t="s">
        <v>1264</v>
      </c>
      <c r="F513" s="10">
        <v>42036</v>
      </c>
      <c r="G513" s="10">
        <v>45323</v>
      </c>
      <c r="H513" s="11">
        <v>10</v>
      </c>
      <c r="I513" s="11" t="s">
        <v>277</v>
      </c>
      <c r="J513" s="11" t="s">
        <v>261</v>
      </c>
      <c r="K513" s="11" t="s">
        <v>12658</v>
      </c>
      <c r="L513" s="11">
        <v>2</v>
      </c>
    </row>
    <row r="514" spans="1:12">
      <c r="A514" s="11" t="s">
        <v>1015</v>
      </c>
      <c r="D514" s="11" t="s">
        <v>260</v>
      </c>
      <c r="E514" s="19" t="s">
        <v>1265</v>
      </c>
      <c r="F514" s="10">
        <v>42036</v>
      </c>
      <c r="G514" s="10">
        <v>45323</v>
      </c>
      <c r="H514" s="11">
        <v>10</v>
      </c>
      <c r="I514" s="11" t="s">
        <v>277</v>
      </c>
      <c r="J514" s="11" t="s">
        <v>261</v>
      </c>
      <c r="K514" s="11" t="s">
        <v>12658</v>
      </c>
      <c r="L514" s="11">
        <v>2</v>
      </c>
    </row>
    <row r="515" spans="1:12">
      <c r="A515" s="11" t="s">
        <v>1016</v>
      </c>
      <c r="D515" s="11" t="s">
        <v>260</v>
      </c>
      <c r="E515" s="19" t="s">
        <v>1266</v>
      </c>
      <c r="F515" s="10">
        <v>42036</v>
      </c>
      <c r="G515" s="10">
        <v>45323</v>
      </c>
      <c r="H515" s="11">
        <v>10</v>
      </c>
      <c r="I515" s="11" t="s">
        <v>277</v>
      </c>
      <c r="J515" s="11" t="s">
        <v>261</v>
      </c>
      <c r="K515" s="11" t="s">
        <v>12658</v>
      </c>
      <c r="L515" s="11">
        <v>2</v>
      </c>
    </row>
    <row r="516" spans="1:12">
      <c r="A516" s="11" t="s">
        <v>1017</v>
      </c>
      <c r="D516" s="11" t="s">
        <v>260</v>
      </c>
      <c r="E516" s="19" t="s">
        <v>1267</v>
      </c>
      <c r="F516" s="10">
        <v>42036</v>
      </c>
      <c r="G516" s="10">
        <v>45323</v>
      </c>
      <c r="H516" s="11">
        <v>10</v>
      </c>
      <c r="I516" s="20" t="s">
        <v>259</v>
      </c>
      <c r="J516" s="11" t="s">
        <v>261</v>
      </c>
      <c r="K516" s="11" t="s">
        <v>12658</v>
      </c>
      <c r="L516" s="11">
        <v>2</v>
      </c>
    </row>
    <row r="517" spans="1:12">
      <c r="A517" s="11" t="s">
        <v>1018</v>
      </c>
      <c r="D517" s="11" t="s">
        <v>260</v>
      </c>
      <c r="E517" s="19" t="s">
        <v>1268</v>
      </c>
      <c r="F517" s="10">
        <v>42036</v>
      </c>
      <c r="G517" s="10">
        <v>45323</v>
      </c>
      <c r="H517" s="11">
        <v>10</v>
      </c>
      <c r="I517" s="20" t="s">
        <v>259</v>
      </c>
      <c r="J517" s="11" t="s">
        <v>261</v>
      </c>
      <c r="K517" s="11" t="s">
        <v>12658</v>
      </c>
      <c r="L517" s="11">
        <v>2</v>
      </c>
    </row>
    <row r="518" spans="1:12">
      <c r="A518" s="11" t="s">
        <v>1019</v>
      </c>
      <c r="D518" s="11" t="s">
        <v>260</v>
      </c>
      <c r="E518" s="19" t="s">
        <v>1269</v>
      </c>
      <c r="F518" s="10">
        <v>42036</v>
      </c>
      <c r="G518" s="10">
        <v>45323</v>
      </c>
      <c r="H518" s="11">
        <v>10</v>
      </c>
      <c r="I518" s="20" t="s">
        <v>259</v>
      </c>
      <c r="J518" s="11" t="s">
        <v>261</v>
      </c>
      <c r="K518" s="11" t="s">
        <v>12658</v>
      </c>
      <c r="L518" s="11">
        <v>2</v>
      </c>
    </row>
    <row r="519" spans="1:12">
      <c r="A519" s="11" t="s">
        <v>1020</v>
      </c>
      <c r="D519" s="11" t="s">
        <v>260</v>
      </c>
      <c r="E519" s="19" t="s">
        <v>1270</v>
      </c>
      <c r="F519" s="10">
        <v>42036</v>
      </c>
      <c r="G519" s="10">
        <v>45323</v>
      </c>
      <c r="H519" s="11">
        <v>10</v>
      </c>
      <c r="I519" s="20" t="s">
        <v>259</v>
      </c>
      <c r="J519" s="11" t="s">
        <v>261</v>
      </c>
      <c r="K519" s="11" t="s">
        <v>12658</v>
      </c>
      <c r="L519" s="11">
        <v>2</v>
      </c>
    </row>
    <row r="520" spans="1:12">
      <c r="A520" s="11" t="s">
        <v>1021</v>
      </c>
      <c r="D520" s="11" t="s">
        <v>260</v>
      </c>
      <c r="E520" s="19" t="s">
        <v>1271</v>
      </c>
      <c r="F520" s="10">
        <v>42036</v>
      </c>
      <c r="G520" s="10">
        <v>45323</v>
      </c>
      <c r="H520" s="11">
        <v>10</v>
      </c>
      <c r="I520" s="20" t="s">
        <v>259</v>
      </c>
      <c r="J520" s="11" t="s">
        <v>261</v>
      </c>
      <c r="K520" s="11" t="s">
        <v>12658</v>
      </c>
      <c r="L520" s="11">
        <v>2</v>
      </c>
    </row>
    <row r="521" spans="1:12">
      <c r="A521" s="11" t="s">
        <v>1022</v>
      </c>
      <c r="D521" s="11" t="s">
        <v>260</v>
      </c>
      <c r="E521" s="19" t="s">
        <v>1272</v>
      </c>
      <c r="F521" s="10">
        <v>42036</v>
      </c>
      <c r="G521" s="10">
        <v>45323</v>
      </c>
      <c r="H521" s="11">
        <v>10</v>
      </c>
      <c r="I521" s="20" t="s">
        <v>259</v>
      </c>
      <c r="J521" s="11" t="s">
        <v>261</v>
      </c>
      <c r="K521" s="11" t="s">
        <v>12658</v>
      </c>
      <c r="L521" s="11">
        <v>2</v>
      </c>
    </row>
    <row r="522" spans="1:12">
      <c r="A522" s="11" t="s">
        <v>1023</v>
      </c>
      <c r="D522" s="11" t="s">
        <v>260</v>
      </c>
      <c r="E522" s="19" t="s">
        <v>1273</v>
      </c>
      <c r="F522" s="10">
        <v>42036</v>
      </c>
      <c r="G522" s="10">
        <v>45323</v>
      </c>
      <c r="H522" s="11">
        <v>10</v>
      </c>
      <c r="I522" s="20" t="s">
        <v>259</v>
      </c>
      <c r="J522" s="11" t="s">
        <v>261</v>
      </c>
      <c r="K522" s="11" t="s">
        <v>12658</v>
      </c>
      <c r="L522" s="11">
        <v>2</v>
      </c>
    </row>
    <row r="523" spans="1:12">
      <c r="A523" s="11" t="s">
        <v>1024</v>
      </c>
      <c r="D523" s="11" t="s">
        <v>260</v>
      </c>
      <c r="E523" s="19" t="s">
        <v>1274</v>
      </c>
      <c r="F523" s="10">
        <v>42036</v>
      </c>
      <c r="G523" s="10">
        <v>45323</v>
      </c>
      <c r="H523" s="11">
        <v>10</v>
      </c>
      <c r="I523" s="20" t="s">
        <v>259</v>
      </c>
      <c r="J523" s="11" t="s">
        <v>261</v>
      </c>
      <c r="K523" s="11" t="s">
        <v>12658</v>
      </c>
      <c r="L523" s="11">
        <v>2</v>
      </c>
    </row>
    <row r="524" spans="1:12">
      <c r="A524" s="11" t="s">
        <v>1025</v>
      </c>
      <c r="D524" s="11" t="s">
        <v>260</v>
      </c>
      <c r="E524" s="19" t="s">
        <v>1275</v>
      </c>
      <c r="F524" s="10">
        <v>42036</v>
      </c>
      <c r="G524" s="10">
        <v>45323</v>
      </c>
      <c r="H524" s="11">
        <v>10</v>
      </c>
      <c r="I524" s="20" t="s">
        <v>259</v>
      </c>
      <c r="J524" s="11" t="s">
        <v>261</v>
      </c>
      <c r="K524" s="11" t="s">
        <v>12658</v>
      </c>
      <c r="L524" s="11">
        <v>2</v>
      </c>
    </row>
    <row r="525" spans="1:12">
      <c r="A525" s="11" t="s">
        <v>1026</v>
      </c>
      <c r="D525" s="11" t="s">
        <v>260</v>
      </c>
      <c r="E525" s="19" t="s">
        <v>1276</v>
      </c>
      <c r="F525" s="10">
        <v>42036</v>
      </c>
      <c r="G525" s="10">
        <v>45323</v>
      </c>
      <c r="H525" s="11">
        <v>10</v>
      </c>
      <c r="I525" s="20" t="s">
        <v>259</v>
      </c>
      <c r="J525" s="11" t="s">
        <v>261</v>
      </c>
      <c r="K525" s="11" t="s">
        <v>12658</v>
      </c>
      <c r="L525" s="11">
        <v>2</v>
      </c>
    </row>
    <row r="526" spans="1:12">
      <c r="A526" s="11" t="s">
        <v>1027</v>
      </c>
      <c r="D526" s="11" t="s">
        <v>260</v>
      </c>
      <c r="E526" s="19" t="s">
        <v>1277</v>
      </c>
      <c r="F526" s="10">
        <v>42036</v>
      </c>
      <c r="G526" s="10">
        <v>45323</v>
      </c>
      <c r="H526" s="11">
        <v>10</v>
      </c>
      <c r="I526" s="20" t="s">
        <v>259</v>
      </c>
      <c r="J526" s="11" t="s">
        <v>261</v>
      </c>
      <c r="K526" s="11" t="s">
        <v>12658</v>
      </c>
      <c r="L526" s="11">
        <v>2</v>
      </c>
    </row>
    <row r="527" spans="1:12">
      <c r="A527" s="11" t="s">
        <v>1028</v>
      </c>
      <c r="D527" s="11" t="s">
        <v>260</v>
      </c>
      <c r="E527" s="19" t="s">
        <v>1278</v>
      </c>
      <c r="F527" s="10">
        <v>42036</v>
      </c>
      <c r="G527" s="10">
        <v>45323</v>
      </c>
      <c r="H527" s="11">
        <v>10</v>
      </c>
      <c r="I527" s="20" t="s">
        <v>259</v>
      </c>
      <c r="J527" s="11" t="s">
        <v>261</v>
      </c>
      <c r="K527" s="11" t="s">
        <v>12658</v>
      </c>
      <c r="L527" s="11">
        <v>2</v>
      </c>
    </row>
    <row r="528" spans="1:12">
      <c r="A528" s="11" t="s">
        <v>1029</v>
      </c>
      <c r="D528" s="11" t="s">
        <v>260</v>
      </c>
      <c r="E528" s="19" t="s">
        <v>1279</v>
      </c>
      <c r="F528" s="10">
        <v>42036</v>
      </c>
      <c r="G528" s="10">
        <v>45323</v>
      </c>
      <c r="H528" s="11">
        <v>10</v>
      </c>
      <c r="I528" s="20" t="s">
        <v>259</v>
      </c>
      <c r="J528" s="11" t="s">
        <v>261</v>
      </c>
      <c r="K528" s="11" t="s">
        <v>12658</v>
      </c>
      <c r="L528" s="11">
        <v>2</v>
      </c>
    </row>
    <row r="529" spans="1:12">
      <c r="A529" s="11" t="s">
        <v>1030</v>
      </c>
      <c r="D529" s="11" t="s">
        <v>260</v>
      </c>
      <c r="E529" s="19" t="s">
        <v>1280</v>
      </c>
      <c r="F529" s="10">
        <v>42036</v>
      </c>
      <c r="G529" s="10">
        <v>45323</v>
      </c>
      <c r="H529" s="11">
        <v>10</v>
      </c>
      <c r="I529" s="20" t="s">
        <v>259</v>
      </c>
      <c r="J529" s="11" t="s">
        <v>261</v>
      </c>
      <c r="K529" s="11" t="s">
        <v>12658</v>
      </c>
      <c r="L529" s="11">
        <v>2</v>
      </c>
    </row>
    <row r="530" spans="1:12">
      <c r="A530" s="11" t="s">
        <v>1031</v>
      </c>
      <c r="D530" s="11" t="s">
        <v>260</v>
      </c>
      <c r="E530" s="19" t="s">
        <v>1281</v>
      </c>
      <c r="F530" s="10">
        <v>42036</v>
      </c>
      <c r="G530" s="10">
        <v>45323</v>
      </c>
      <c r="H530" s="11">
        <v>10</v>
      </c>
      <c r="I530" s="20" t="s">
        <v>259</v>
      </c>
      <c r="J530" s="11" t="s">
        <v>261</v>
      </c>
      <c r="K530" s="11" t="s">
        <v>12658</v>
      </c>
      <c r="L530" s="11">
        <v>2</v>
      </c>
    </row>
    <row r="531" spans="1:12">
      <c r="A531" s="11" t="s">
        <v>1032</v>
      </c>
      <c r="D531" s="11" t="s">
        <v>260</v>
      </c>
      <c r="E531" s="19" t="s">
        <v>1282</v>
      </c>
      <c r="F531" s="10">
        <v>42036</v>
      </c>
      <c r="G531" s="10">
        <v>45323</v>
      </c>
      <c r="H531" s="11">
        <v>10</v>
      </c>
      <c r="I531" s="11" t="s">
        <v>277</v>
      </c>
      <c r="J531" s="11" t="s">
        <v>261</v>
      </c>
      <c r="K531" s="11" t="s">
        <v>12658</v>
      </c>
      <c r="L531" s="11">
        <v>2</v>
      </c>
    </row>
    <row r="532" spans="1:12">
      <c r="A532" s="11" t="s">
        <v>1033</v>
      </c>
      <c r="D532" s="11" t="s">
        <v>260</v>
      </c>
      <c r="E532" s="19" t="s">
        <v>1283</v>
      </c>
      <c r="F532" s="10">
        <v>42036</v>
      </c>
      <c r="G532" s="10">
        <v>45323</v>
      </c>
      <c r="H532" s="11">
        <v>10</v>
      </c>
      <c r="I532" s="11" t="s">
        <v>277</v>
      </c>
      <c r="J532" s="11" t="s">
        <v>261</v>
      </c>
      <c r="K532" s="11" t="s">
        <v>12658</v>
      </c>
      <c r="L532" s="11">
        <v>2</v>
      </c>
    </row>
    <row r="533" spans="1:12">
      <c r="A533" s="11" t="s">
        <v>1034</v>
      </c>
      <c r="D533" s="11" t="s">
        <v>260</v>
      </c>
      <c r="E533" s="19" t="s">
        <v>1284</v>
      </c>
      <c r="F533" s="10">
        <v>42036</v>
      </c>
      <c r="G533" s="10">
        <v>45323</v>
      </c>
      <c r="H533" s="11">
        <v>10</v>
      </c>
      <c r="I533" s="11" t="s">
        <v>277</v>
      </c>
      <c r="J533" s="11" t="s">
        <v>261</v>
      </c>
      <c r="K533" s="11" t="s">
        <v>12658</v>
      </c>
      <c r="L533" s="11">
        <v>2</v>
      </c>
    </row>
    <row r="534" spans="1:12">
      <c r="A534" s="11" t="s">
        <v>1035</v>
      </c>
      <c r="D534" s="11" t="s">
        <v>260</v>
      </c>
      <c r="E534" s="19" t="s">
        <v>1285</v>
      </c>
      <c r="F534" s="10">
        <v>42036</v>
      </c>
      <c r="G534" s="10">
        <v>45323</v>
      </c>
      <c r="H534" s="11">
        <v>10</v>
      </c>
      <c r="I534" s="20" t="s">
        <v>259</v>
      </c>
      <c r="J534" s="11" t="s">
        <v>261</v>
      </c>
      <c r="K534" s="11" t="s">
        <v>12658</v>
      </c>
      <c r="L534" s="11">
        <v>2</v>
      </c>
    </row>
    <row r="535" spans="1:12">
      <c r="A535" s="11" t="s">
        <v>1036</v>
      </c>
      <c r="D535" s="11" t="s">
        <v>260</v>
      </c>
      <c r="E535" s="19" t="s">
        <v>1286</v>
      </c>
      <c r="F535" s="10">
        <v>42036</v>
      </c>
      <c r="G535" s="10">
        <v>45323</v>
      </c>
      <c r="H535" s="11">
        <v>10</v>
      </c>
      <c r="I535" s="20" t="s">
        <v>259</v>
      </c>
      <c r="J535" s="11" t="s">
        <v>261</v>
      </c>
      <c r="K535" s="11" t="s">
        <v>12658</v>
      </c>
      <c r="L535" s="11">
        <v>2</v>
      </c>
    </row>
    <row r="536" spans="1:12">
      <c r="A536" s="11" t="s">
        <v>1037</v>
      </c>
      <c r="D536" s="11" t="s">
        <v>260</v>
      </c>
      <c r="E536" s="19" t="s">
        <v>1287</v>
      </c>
      <c r="F536" s="10">
        <v>42036</v>
      </c>
      <c r="G536" s="10">
        <v>45323</v>
      </c>
      <c r="H536" s="11">
        <v>10</v>
      </c>
      <c r="I536" s="20" t="s">
        <v>259</v>
      </c>
      <c r="J536" s="11" t="s">
        <v>261</v>
      </c>
      <c r="K536" s="11" t="s">
        <v>12658</v>
      </c>
      <c r="L536" s="11">
        <v>2</v>
      </c>
    </row>
    <row r="537" spans="1:12">
      <c r="A537" s="11" t="s">
        <v>1038</v>
      </c>
      <c r="D537" s="11" t="s">
        <v>260</v>
      </c>
      <c r="E537" s="19" t="s">
        <v>1288</v>
      </c>
      <c r="F537" s="10">
        <v>42036</v>
      </c>
      <c r="G537" s="10">
        <v>45323</v>
      </c>
      <c r="H537" s="11">
        <v>10</v>
      </c>
      <c r="I537" s="20" t="s">
        <v>259</v>
      </c>
      <c r="J537" s="11" t="s">
        <v>261</v>
      </c>
      <c r="K537" s="11" t="s">
        <v>12658</v>
      </c>
      <c r="L537" s="11">
        <v>2</v>
      </c>
    </row>
    <row r="538" spans="1:12">
      <c r="A538" s="11" t="s">
        <v>1039</v>
      </c>
      <c r="D538" s="11" t="s">
        <v>260</v>
      </c>
      <c r="E538" s="19" t="s">
        <v>1289</v>
      </c>
      <c r="F538" s="10">
        <v>42036</v>
      </c>
      <c r="G538" s="10">
        <v>45323</v>
      </c>
      <c r="H538" s="11">
        <v>10</v>
      </c>
      <c r="I538" s="20" t="s">
        <v>259</v>
      </c>
      <c r="J538" s="11" t="s">
        <v>261</v>
      </c>
      <c r="K538" s="11" t="s">
        <v>12658</v>
      </c>
      <c r="L538" s="11">
        <v>2</v>
      </c>
    </row>
    <row r="539" spans="1:12">
      <c r="A539" s="11" t="s">
        <v>1040</v>
      </c>
      <c r="D539" s="11" t="s">
        <v>260</v>
      </c>
      <c r="E539" s="19" t="s">
        <v>1290</v>
      </c>
      <c r="F539" s="10">
        <v>42036</v>
      </c>
      <c r="G539" s="10">
        <v>45323</v>
      </c>
      <c r="H539" s="11">
        <v>10</v>
      </c>
      <c r="I539" s="20" t="s">
        <v>259</v>
      </c>
      <c r="J539" s="11" t="s">
        <v>261</v>
      </c>
      <c r="K539" s="11" t="s">
        <v>12658</v>
      </c>
      <c r="L539" s="11">
        <v>2</v>
      </c>
    </row>
    <row r="540" spans="1:12">
      <c r="A540" s="11" t="s">
        <v>1041</v>
      </c>
      <c r="D540" s="11" t="s">
        <v>260</v>
      </c>
      <c r="E540" s="19" t="s">
        <v>1291</v>
      </c>
      <c r="F540" s="10">
        <v>42036</v>
      </c>
      <c r="G540" s="10">
        <v>45323</v>
      </c>
      <c r="H540" s="11">
        <v>10</v>
      </c>
      <c r="I540" s="20" t="s">
        <v>259</v>
      </c>
      <c r="J540" s="11" t="s">
        <v>261</v>
      </c>
      <c r="K540" s="11" t="s">
        <v>12658</v>
      </c>
      <c r="L540" s="11">
        <v>2</v>
      </c>
    </row>
    <row r="541" spans="1:12">
      <c r="A541" s="11" t="s">
        <v>1042</v>
      </c>
      <c r="D541" s="11" t="s">
        <v>260</v>
      </c>
      <c r="E541" s="19" t="s">
        <v>1292</v>
      </c>
      <c r="F541" s="10">
        <v>42036</v>
      </c>
      <c r="G541" s="10">
        <v>45323</v>
      </c>
      <c r="H541" s="11">
        <v>10</v>
      </c>
      <c r="I541" s="20" t="s">
        <v>259</v>
      </c>
      <c r="J541" s="11" t="s">
        <v>261</v>
      </c>
      <c r="K541" s="11" t="s">
        <v>12658</v>
      </c>
      <c r="L541" s="11">
        <v>2</v>
      </c>
    </row>
    <row r="542" spans="1:12">
      <c r="A542" s="11" t="s">
        <v>1043</v>
      </c>
      <c r="D542" s="11" t="s">
        <v>260</v>
      </c>
      <c r="E542" s="19" t="s">
        <v>1293</v>
      </c>
      <c r="F542" s="10">
        <v>42036</v>
      </c>
      <c r="G542" s="10">
        <v>45323</v>
      </c>
      <c r="H542" s="11">
        <v>10</v>
      </c>
      <c r="I542" s="20" t="s">
        <v>259</v>
      </c>
      <c r="J542" s="11" t="s">
        <v>261</v>
      </c>
      <c r="K542" s="11" t="s">
        <v>12658</v>
      </c>
      <c r="L542" s="11">
        <v>2</v>
      </c>
    </row>
    <row r="543" spans="1:12">
      <c r="A543" s="11" t="s">
        <v>1044</v>
      </c>
      <c r="D543" s="11" t="s">
        <v>260</v>
      </c>
      <c r="E543" s="19" t="s">
        <v>1294</v>
      </c>
      <c r="F543" s="10">
        <v>42036</v>
      </c>
      <c r="G543" s="10">
        <v>45323</v>
      </c>
      <c r="H543" s="11">
        <v>10</v>
      </c>
      <c r="I543" s="20" t="s">
        <v>259</v>
      </c>
      <c r="J543" s="11" t="s">
        <v>261</v>
      </c>
      <c r="K543" s="11" t="s">
        <v>12658</v>
      </c>
      <c r="L543" s="11">
        <v>2</v>
      </c>
    </row>
    <row r="544" spans="1:12">
      <c r="A544" s="11" t="s">
        <v>1045</v>
      </c>
      <c r="D544" s="11" t="s">
        <v>260</v>
      </c>
      <c r="E544" s="19" t="s">
        <v>1295</v>
      </c>
      <c r="F544" s="10">
        <v>42036</v>
      </c>
      <c r="G544" s="10">
        <v>45323</v>
      </c>
      <c r="H544" s="11">
        <v>10</v>
      </c>
      <c r="I544" s="20" t="s">
        <v>259</v>
      </c>
      <c r="J544" s="11" t="s">
        <v>261</v>
      </c>
      <c r="K544" s="11" t="s">
        <v>12658</v>
      </c>
      <c r="L544" s="11">
        <v>2</v>
      </c>
    </row>
    <row r="545" spans="1:12">
      <c r="A545" s="11" t="s">
        <v>1046</v>
      </c>
      <c r="D545" s="11" t="s">
        <v>260</v>
      </c>
      <c r="E545" s="19" t="s">
        <v>1296</v>
      </c>
      <c r="F545" s="10">
        <v>42036</v>
      </c>
      <c r="G545" s="10">
        <v>45323</v>
      </c>
      <c r="H545" s="11">
        <v>10</v>
      </c>
      <c r="I545" s="20" t="s">
        <v>259</v>
      </c>
      <c r="J545" s="11" t="s">
        <v>261</v>
      </c>
      <c r="K545" s="11" t="s">
        <v>12658</v>
      </c>
      <c r="L545" s="11">
        <v>2</v>
      </c>
    </row>
    <row r="546" spans="1:12">
      <c r="A546" s="11" t="s">
        <v>1047</v>
      </c>
      <c r="D546" s="11" t="s">
        <v>260</v>
      </c>
      <c r="E546" s="19" t="s">
        <v>1297</v>
      </c>
      <c r="F546" s="10">
        <v>42036</v>
      </c>
      <c r="G546" s="10">
        <v>45323</v>
      </c>
      <c r="H546" s="11">
        <v>10</v>
      </c>
      <c r="I546" s="20" t="s">
        <v>259</v>
      </c>
      <c r="J546" s="11" t="s">
        <v>261</v>
      </c>
      <c r="K546" s="11" t="s">
        <v>12658</v>
      </c>
      <c r="L546" s="11">
        <v>2</v>
      </c>
    </row>
    <row r="547" spans="1:12">
      <c r="A547" s="11" t="s">
        <v>1048</v>
      </c>
      <c r="D547" s="11" t="s">
        <v>260</v>
      </c>
      <c r="E547" s="19" t="s">
        <v>1298</v>
      </c>
      <c r="F547" s="10">
        <v>42036</v>
      </c>
      <c r="G547" s="10">
        <v>45323</v>
      </c>
      <c r="H547" s="11">
        <v>10</v>
      </c>
      <c r="I547" s="20" t="s">
        <v>259</v>
      </c>
      <c r="J547" s="11" t="s">
        <v>261</v>
      </c>
      <c r="K547" s="11" t="s">
        <v>12658</v>
      </c>
      <c r="L547" s="11">
        <v>2</v>
      </c>
    </row>
    <row r="548" spans="1:12">
      <c r="A548" s="11" t="s">
        <v>1049</v>
      </c>
      <c r="D548" s="11" t="s">
        <v>260</v>
      </c>
      <c r="E548" s="19" t="s">
        <v>1299</v>
      </c>
      <c r="F548" s="10">
        <v>42036</v>
      </c>
      <c r="G548" s="10">
        <v>45323</v>
      </c>
      <c r="H548" s="11">
        <v>10</v>
      </c>
      <c r="I548" s="20" t="s">
        <v>259</v>
      </c>
      <c r="J548" s="11" t="s">
        <v>261</v>
      </c>
      <c r="K548" s="11" t="s">
        <v>12658</v>
      </c>
      <c r="L548" s="11">
        <v>2</v>
      </c>
    </row>
    <row r="549" spans="1:12">
      <c r="A549" s="11" t="s">
        <v>1050</v>
      </c>
      <c r="D549" s="11" t="s">
        <v>260</v>
      </c>
      <c r="E549" s="19" t="s">
        <v>1300</v>
      </c>
      <c r="F549" s="10">
        <v>42036</v>
      </c>
      <c r="G549" s="10">
        <v>45323</v>
      </c>
      <c r="H549" s="11">
        <v>10</v>
      </c>
      <c r="I549" s="11" t="s">
        <v>277</v>
      </c>
      <c r="J549" s="11" t="s">
        <v>261</v>
      </c>
      <c r="K549" s="11" t="s">
        <v>12658</v>
      </c>
      <c r="L549" s="11">
        <v>2</v>
      </c>
    </row>
    <row r="550" spans="1:12">
      <c r="A550" s="11" t="s">
        <v>1051</v>
      </c>
      <c r="D550" s="11" t="s">
        <v>260</v>
      </c>
      <c r="E550" s="19" t="s">
        <v>1301</v>
      </c>
      <c r="F550" s="10">
        <v>42036</v>
      </c>
      <c r="G550" s="10">
        <v>45323</v>
      </c>
      <c r="H550" s="11">
        <v>10</v>
      </c>
      <c r="I550" s="11" t="s">
        <v>277</v>
      </c>
      <c r="J550" s="11" t="s">
        <v>261</v>
      </c>
      <c r="K550" s="11" t="s">
        <v>12658</v>
      </c>
      <c r="L550" s="11">
        <v>2</v>
      </c>
    </row>
    <row r="551" spans="1:12">
      <c r="A551" s="11" t="s">
        <v>1052</v>
      </c>
      <c r="D551" s="11" t="s">
        <v>260</v>
      </c>
      <c r="E551" s="19" t="s">
        <v>1302</v>
      </c>
      <c r="F551" s="10">
        <v>42036</v>
      </c>
      <c r="G551" s="10">
        <v>45323</v>
      </c>
      <c r="H551" s="11">
        <v>10</v>
      </c>
      <c r="I551" s="11" t="s">
        <v>277</v>
      </c>
      <c r="J551" s="11" t="s">
        <v>261</v>
      </c>
      <c r="K551" s="11" t="s">
        <v>12658</v>
      </c>
      <c r="L551" s="11">
        <v>2</v>
      </c>
    </row>
    <row r="552" spans="1:12">
      <c r="A552" s="11" t="s">
        <v>1053</v>
      </c>
      <c r="D552" s="11" t="s">
        <v>260</v>
      </c>
      <c r="E552" s="19" t="s">
        <v>1303</v>
      </c>
      <c r="F552" s="10">
        <v>42036</v>
      </c>
      <c r="G552" s="10">
        <v>45323</v>
      </c>
      <c r="H552" s="11">
        <v>10</v>
      </c>
      <c r="I552" s="20" t="s">
        <v>259</v>
      </c>
      <c r="J552" s="11" t="s">
        <v>261</v>
      </c>
      <c r="K552" s="11" t="s">
        <v>12658</v>
      </c>
      <c r="L552" s="11">
        <v>2</v>
      </c>
    </row>
    <row r="553" spans="1:12">
      <c r="A553" s="11" t="s">
        <v>1054</v>
      </c>
      <c r="D553" s="11" t="s">
        <v>260</v>
      </c>
      <c r="E553" s="19" t="s">
        <v>1304</v>
      </c>
      <c r="F553" s="10">
        <v>42036</v>
      </c>
      <c r="G553" s="10">
        <v>45323</v>
      </c>
      <c r="H553" s="11">
        <v>10</v>
      </c>
      <c r="I553" s="20" t="s">
        <v>259</v>
      </c>
      <c r="J553" s="11" t="s">
        <v>261</v>
      </c>
      <c r="K553" s="11" t="s">
        <v>12658</v>
      </c>
      <c r="L553" s="11">
        <v>2</v>
      </c>
    </row>
    <row r="554" spans="1:12">
      <c r="A554" s="11" t="s">
        <v>1055</v>
      </c>
      <c r="D554" s="11" t="s">
        <v>260</v>
      </c>
      <c r="E554" s="19" t="s">
        <v>1305</v>
      </c>
      <c r="F554" s="10">
        <v>42036</v>
      </c>
      <c r="G554" s="10">
        <v>45323</v>
      </c>
      <c r="H554" s="11">
        <v>10</v>
      </c>
      <c r="I554" s="20" t="s">
        <v>259</v>
      </c>
      <c r="J554" s="11" t="s">
        <v>261</v>
      </c>
      <c r="K554" s="11" t="s">
        <v>12658</v>
      </c>
      <c r="L554" s="11">
        <v>2</v>
      </c>
    </row>
    <row r="555" spans="1:12">
      <c r="A555" s="11" t="s">
        <v>1056</v>
      </c>
      <c r="D555" s="11" t="s">
        <v>260</v>
      </c>
      <c r="E555" s="19" t="s">
        <v>1306</v>
      </c>
      <c r="F555" s="10">
        <v>42036</v>
      </c>
      <c r="G555" s="10">
        <v>45323</v>
      </c>
      <c r="H555" s="11">
        <v>10</v>
      </c>
      <c r="I555" s="20" t="s">
        <v>259</v>
      </c>
      <c r="J555" s="11" t="s">
        <v>261</v>
      </c>
      <c r="K555" s="11" t="s">
        <v>12658</v>
      </c>
      <c r="L555" s="11">
        <v>2</v>
      </c>
    </row>
    <row r="556" spans="1:12">
      <c r="A556" s="11" t="s">
        <v>1057</v>
      </c>
      <c r="D556" s="11" t="s">
        <v>260</v>
      </c>
      <c r="E556" s="19" t="s">
        <v>1307</v>
      </c>
      <c r="F556" s="10">
        <v>42036</v>
      </c>
      <c r="G556" s="10">
        <v>45323</v>
      </c>
      <c r="H556" s="11">
        <v>10</v>
      </c>
      <c r="I556" s="20" t="s">
        <v>259</v>
      </c>
      <c r="J556" s="11" t="s">
        <v>261</v>
      </c>
      <c r="K556" s="11" t="s">
        <v>12658</v>
      </c>
      <c r="L556" s="11">
        <v>2</v>
      </c>
    </row>
    <row r="557" spans="1:12">
      <c r="A557" s="11" t="s">
        <v>1058</v>
      </c>
      <c r="D557" s="11" t="s">
        <v>260</v>
      </c>
      <c r="E557" s="19" t="s">
        <v>1308</v>
      </c>
      <c r="F557" s="10">
        <v>42036</v>
      </c>
      <c r="G557" s="10">
        <v>45323</v>
      </c>
      <c r="H557" s="11">
        <v>10</v>
      </c>
      <c r="I557" s="20" t="s">
        <v>259</v>
      </c>
      <c r="J557" s="11" t="s">
        <v>261</v>
      </c>
      <c r="K557" s="11" t="s">
        <v>12658</v>
      </c>
      <c r="L557" s="11">
        <v>2</v>
      </c>
    </row>
    <row r="558" spans="1:12">
      <c r="A558" s="11" t="s">
        <v>1059</v>
      </c>
      <c r="D558" s="11" t="s">
        <v>260</v>
      </c>
      <c r="E558" s="19" t="s">
        <v>1309</v>
      </c>
      <c r="F558" s="10">
        <v>42036</v>
      </c>
      <c r="G558" s="10">
        <v>45323</v>
      </c>
      <c r="H558" s="11">
        <v>10</v>
      </c>
      <c r="I558" s="20" t="s">
        <v>259</v>
      </c>
      <c r="J558" s="11" t="s">
        <v>261</v>
      </c>
      <c r="K558" s="11" t="s">
        <v>12658</v>
      </c>
      <c r="L558" s="11">
        <v>2</v>
      </c>
    </row>
    <row r="559" spans="1:12">
      <c r="A559" s="11" t="s">
        <v>1060</v>
      </c>
      <c r="D559" s="11" t="s">
        <v>260</v>
      </c>
      <c r="E559" s="19" t="s">
        <v>1310</v>
      </c>
      <c r="F559" s="10">
        <v>42036</v>
      </c>
      <c r="G559" s="10">
        <v>45323</v>
      </c>
      <c r="H559" s="11">
        <v>10</v>
      </c>
      <c r="I559" s="20" t="s">
        <v>259</v>
      </c>
      <c r="J559" s="11" t="s">
        <v>261</v>
      </c>
      <c r="K559" s="11" t="s">
        <v>12658</v>
      </c>
      <c r="L559" s="11">
        <v>2</v>
      </c>
    </row>
    <row r="560" spans="1:12">
      <c r="A560" s="11" t="s">
        <v>1061</v>
      </c>
      <c r="D560" s="11" t="s">
        <v>260</v>
      </c>
      <c r="E560" s="19" t="s">
        <v>1311</v>
      </c>
      <c r="F560" s="10">
        <v>42036</v>
      </c>
      <c r="G560" s="10">
        <v>45323</v>
      </c>
      <c r="H560" s="11">
        <v>10</v>
      </c>
      <c r="I560" s="20" t="s">
        <v>259</v>
      </c>
      <c r="J560" s="11" t="s">
        <v>261</v>
      </c>
      <c r="K560" s="11" t="s">
        <v>12658</v>
      </c>
      <c r="L560" s="11">
        <v>2</v>
      </c>
    </row>
    <row r="561" spans="1:12">
      <c r="A561" s="11" t="s">
        <v>1062</v>
      </c>
      <c r="D561" s="11" t="s">
        <v>260</v>
      </c>
      <c r="E561" s="19" t="s">
        <v>1312</v>
      </c>
      <c r="F561" s="10">
        <v>42036</v>
      </c>
      <c r="G561" s="10">
        <v>45323</v>
      </c>
      <c r="H561" s="11">
        <v>10</v>
      </c>
      <c r="I561" s="20" t="s">
        <v>259</v>
      </c>
      <c r="J561" s="11" t="s">
        <v>261</v>
      </c>
      <c r="K561" s="11" t="s">
        <v>12658</v>
      </c>
      <c r="L561" s="11">
        <v>2</v>
      </c>
    </row>
    <row r="562" spans="1:12">
      <c r="A562" s="11" t="s">
        <v>1063</v>
      </c>
      <c r="D562" s="11" t="s">
        <v>260</v>
      </c>
      <c r="E562" s="19" t="s">
        <v>1313</v>
      </c>
      <c r="F562" s="10">
        <v>42036</v>
      </c>
      <c r="G562" s="10">
        <v>45323</v>
      </c>
      <c r="H562" s="11">
        <v>10</v>
      </c>
      <c r="I562" s="20" t="s">
        <v>259</v>
      </c>
      <c r="J562" s="11" t="s">
        <v>261</v>
      </c>
      <c r="K562" s="11" t="s">
        <v>12658</v>
      </c>
      <c r="L562" s="11">
        <v>2</v>
      </c>
    </row>
    <row r="563" spans="1:12">
      <c r="A563" s="11" t="s">
        <v>1064</v>
      </c>
      <c r="D563" s="11" t="s">
        <v>260</v>
      </c>
      <c r="E563" s="19" t="s">
        <v>1314</v>
      </c>
      <c r="F563" s="10">
        <v>42036</v>
      </c>
      <c r="G563" s="10">
        <v>45323</v>
      </c>
      <c r="H563" s="11">
        <v>10</v>
      </c>
      <c r="I563" s="20" t="s">
        <v>259</v>
      </c>
      <c r="J563" s="11" t="s">
        <v>261</v>
      </c>
      <c r="K563" s="11" t="s">
        <v>12658</v>
      </c>
      <c r="L563" s="11">
        <v>2</v>
      </c>
    </row>
    <row r="564" spans="1:12">
      <c r="A564" s="11" t="s">
        <v>1065</v>
      </c>
      <c r="D564" s="11" t="s">
        <v>260</v>
      </c>
      <c r="E564" s="19" t="s">
        <v>1315</v>
      </c>
      <c r="F564" s="10">
        <v>42036</v>
      </c>
      <c r="G564" s="10">
        <v>45323</v>
      </c>
      <c r="H564" s="11">
        <v>10</v>
      </c>
      <c r="I564" s="20" t="s">
        <v>259</v>
      </c>
      <c r="J564" s="11" t="s">
        <v>261</v>
      </c>
      <c r="K564" s="11" t="s">
        <v>12658</v>
      </c>
      <c r="L564" s="11">
        <v>2</v>
      </c>
    </row>
    <row r="565" spans="1:12">
      <c r="A565" s="11" t="s">
        <v>1066</v>
      </c>
      <c r="D565" s="11" t="s">
        <v>260</v>
      </c>
      <c r="E565" s="19" t="s">
        <v>1316</v>
      </c>
      <c r="F565" s="10">
        <v>42036</v>
      </c>
      <c r="G565" s="10">
        <v>45323</v>
      </c>
      <c r="H565" s="11">
        <v>10</v>
      </c>
      <c r="I565" s="20" t="s">
        <v>259</v>
      </c>
      <c r="J565" s="11" t="s">
        <v>261</v>
      </c>
      <c r="K565" s="11" t="s">
        <v>12658</v>
      </c>
      <c r="L565" s="11">
        <v>2</v>
      </c>
    </row>
    <row r="566" spans="1:12">
      <c r="A566" s="11" t="s">
        <v>1067</v>
      </c>
      <c r="D566" s="11" t="s">
        <v>260</v>
      </c>
      <c r="E566" s="19" t="s">
        <v>1317</v>
      </c>
      <c r="F566" s="10">
        <v>42036</v>
      </c>
      <c r="G566" s="10">
        <v>45323</v>
      </c>
      <c r="H566" s="11">
        <v>10</v>
      </c>
      <c r="I566" s="20" t="s">
        <v>259</v>
      </c>
      <c r="J566" s="11" t="s">
        <v>261</v>
      </c>
      <c r="K566" s="11" t="s">
        <v>12658</v>
      </c>
      <c r="L566" s="11">
        <v>2</v>
      </c>
    </row>
    <row r="567" spans="1:12">
      <c r="A567" s="11" t="s">
        <v>1068</v>
      </c>
      <c r="D567" s="11" t="s">
        <v>260</v>
      </c>
      <c r="E567" s="19" t="s">
        <v>1318</v>
      </c>
      <c r="F567" s="10">
        <v>42036</v>
      </c>
      <c r="G567" s="10">
        <v>45323</v>
      </c>
      <c r="H567" s="11">
        <v>10</v>
      </c>
      <c r="I567" s="11" t="s">
        <v>277</v>
      </c>
      <c r="J567" s="11" t="s">
        <v>261</v>
      </c>
      <c r="K567" s="11" t="s">
        <v>12658</v>
      </c>
      <c r="L567" s="11">
        <v>2</v>
      </c>
    </row>
    <row r="568" spans="1:12">
      <c r="A568" s="11" t="s">
        <v>1069</v>
      </c>
      <c r="D568" s="11" t="s">
        <v>260</v>
      </c>
      <c r="E568" s="19" t="s">
        <v>1319</v>
      </c>
      <c r="F568" s="10">
        <v>42036</v>
      </c>
      <c r="G568" s="10">
        <v>45323</v>
      </c>
      <c r="H568" s="11">
        <v>10</v>
      </c>
      <c r="I568" s="11" t="s">
        <v>277</v>
      </c>
      <c r="J568" s="11" t="s">
        <v>261</v>
      </c>
      <c r="K568" s="11" t="s">
        <v>12658</v>
      </c>
      <c r="L568" s="11">
        <v>2</v>
      </c>
    </row>
    <row r="569" spans="1:12">
      <c r="A569" s="11" t="s">
        <v>1070</v>
      </c>
      <c r="D569" s="11" t="s">
        <v>260</v>
      </c>
      <c r="E569" s="19" t="s">
        <v>1320</v>
      </c>
      <c r="F569" s="10">
        <v>42036</v>
      </c>
      <c r="G569" s="10">
        <v>45323</v>
      </c>
      <c r="H569" s="11">
        <v>10</v>
      </c>
      <c r="I569" s="11" t="s">
        <v>277</v>
      </c>
      <c r="J569" s="11" t="s">
        <v>261</v>
      </c>
      <c r="K569" s="11" t="s">
        <v>12658</v>
      </c>
      <c r="L569" s="11">
        <v>2</v>
      </c>
    </row>
    <row r="570" spans="1:12">
      <c r="A570" s="11" t="s">
        <v>1071</v>
      </c>
      <c r="D570" s="11" t="s">
        <v>260</v>
      </c>
      <c r="E570" s="19" t="s">
        <v>1321</v>
      </c>
      <c r="F570" s="10">
        <v>42036</v>
      </c>
      <c r="G570" s="10">
        <v>45323</v>
      </c>
      <c r="H570" s="11">
        <v>10</v>
      </c>
      <c r="I570" s="20" t="s">
        <v>259</v>
      </c>
      <c r="J570" s="11" t="s">
        <v>261</v>
      </c>
      <c r="K570" s="11" t="s">
        <v>12658</v>
      </c>
      <c r="L570" s="11">
        <v>2</v>
      </c>
    </row>
    <row r="571" spans="1:12">
      <c r="A571" s="11" t="s">
        <v>1072</v>
      </c>
      <c r="D571" s="11" t="s">
        <v>260</v>
      </c>
      <c r="E571" s="19" t="s">
        <v>1322</v>
      </c>
      <c r="F571" s="10">
        <v>42036</v>
      </c>
      <c r="G571" s="10">
        <v>45323</v>
      </c>
      <c r="H571" s="11">
        <v>10</v>
      </c>
      <c r="I571" s="20" t="s">
        <v>259</v>
      </c>
      <c r="J571" s="11" t="s">
        <v>261</v>
      </c>
      <c r="K571" s="11" t="s">
        <v>12658</v>
      </c>
      <c r="L571" s="11">
        <v>2</v>
      </c>
    </row>
    <row r="572" spans="1:12">
      <c r="A572" s="11" t="s">
        <v>1073</v>
      </c>
      <c r="D572" s="11" t="s">
        <v>260</v>
      </c>
      <c r="E572" s="19" t="s">
        <v>1323</v>
      </c>
      <c r="F572" s="10">
        <v>42036</v>
      </c>
      <c r="G572" s="10">
        <v>45323</v>
      </c>
      <c r="H572" s="11">
        <v>10</v>
      </c>
      <c r="I572" s="20" t="s">
        <v>259</v>
      </c>
      <c r="J572" s="11" t="s">
        <v>261</v>
      </c>
      <c r="K572" s="11" t="s">
        <v>12658</v>
      </c>
      <c r="L572" s="11">
        <v>2</v>
      </c>
    </row>
    <row r="573" spans="1:12">
      <c r="A573" s="11" t="s">
        <v>1074</v>
      </c>
      <c r="D573" s="11" t="s">
        <v>260</v>
      </c>
      <c r="E573" s="19" t="s">
        <v>1324</v>
      </c>
      <c r="F573" s="10">
        <v>42036</v>
      </c>
      <c r="G573" s="10">
        <v>45323</v>
      </c>
      <c r="H573" s="11">
        <v>10</v>
      </c>
      <c r="I573" s="20" t="s">
        <v>259</v>
      </c>
      <c r="J573" s="11" t="s">
        <v>261</v>
      </c>
      <c r="K573" s="11" t="s">
        <v>12658</v>
      </c>
      <c r="L573" s="11">
        <v>2</v>
      </c>
    </row>
    <row r="574" spans="1:12">
      <c r="A574" s="11" t="s">
        <v>1075</v>
      </c>
      <c r="D574" s="11" t="s">
        <v>260</v>
      </c>
      <c r="E574" s="19" t="s">
        <v>1325</v>
      </c>
      <c r="F574" s="10">
        <v>42036</v>
      </c>
      <c r="G574" s="10">
        <v>45323</v>
      </c>
      <c r="H574" s="11">
        <v>10</v>
      </c>
      <c r="I574" s="20" t="s">
        <v>259</v>
      </c>
      <c r="J574" s="11" t="s">
        <v>261</v>
      </c>
      <c r="K574" s="11" t="s">
        <v>12658</v>
      </c>
      <c r="L574" s="11">
        <v>2</v>
      </c>
    </row>
    <row r="575" spans="1:12">
      <c r="A575" s="11" t="s">
        <v>1076</v>
      </c>
      <c r="D575" s="11" t="s">
        <v>260</v>
      </c>
      <c r="E575" s="19" t="s">
        <v>1326</v>
      </c>
      <c r="F575" s="10">
        <v>42036</v>
      </c>
      <c r="G575" s="10">
        <v>45323</v>
      </c>
      <c r="H575" s="11">
        <v>10</v>
      </c>
      <c r="I575" s="20" t="s">
        <v>259</v>
      </c>
      <c r="J575" s="11" t="s">
        <v>261</v>
      </c>
      <c r="K575" s="11" t="s">
        <v>12658</v>
      </c>
      <c r="L575" s="11">
        <v>2</v>
      </c>
    </row>
    <row r="576" spans="1:12">
      <c r="A576" s="11" t="s">
        <v>1077</v>
      </c>
      <c r="D576" s="11" t="s">
        <v>260</v>
      </c>
      <c r="E576" s="19" t="s">
        <v>1327</v>
      </c>
      <c r="F576" s="10">
        <v>42036</v>
      </c>
      <c r="G576" s="10">
        <v>45323</v>
      </c>
      <c r="H576" s="11">
        <v>10</v>
      </c>
      <c r="I576" s="20" t="s">
        <v>259</v>
      </c>
      <c r="J576" s="11" t="s">
        <v>261</v>
      </c>
      <c r="K576" s="11" t="s">
        <v>12658</v>
      </c>
      <c r="L576" s="11">
        <v>2</v>
      </c>
    </row>
    <row r="577" spans="1:12">
      <c r="A577" s="11" t="s">
        <v>1078</v>
      </c>
      <c r="D577" s="11" t="s">
        <v>260</v>
      </c>
      <c r="E577" s="19" t="s">
        <v>1328</v>
      </c>
      <c r="F577" s="10">
        <v>42036</v>
      </c>
      <c r="G577" s="10">
        <v>45323</v>
      </c>
      <c r="H577" s="11">
        <v>10</v>
      </c>
      <c r="I577" s="20" t="s">
        <v>259</v>
      </c>
      <c r="J577" s="11" t="s">
        <v>261</v>
      </c>
      <c r="K577" s="11" t="s">
        <v>12658</v>
      </c>
      <c r="L577" s="11">
        <v>2</v>
      </c>
    </row>
    <row r="578" spans="1:12">
      <c r="A578" s="11" t="s">
        <v>1079</v>
      </c>
      <c r="D578" s="11" t="s">
        <v>260</v>
      </c>
      <c r="E578" s="19" t="s">
        <v>1329</v>
      </c>
      <c r="F578" s="10">
        <v>42036</v>
      </c>
      <c r="G578" s="10">
        <v>45323</v>
      </c>
      <c r="H578" s="11">
        <v>10</v>
      </c>
      <c r="I578" s="20" t="s">
        <v>259</v>
      </c>
      <c r="J578" s="11" t="s">
        <v>261</v>
      </c>
      <c r="K578" s="11" t="s">
        <v>12658</v>
      </c>
      <c r="L578" s="11">
        <v>2</v>
      </c>
    </row>
    <row r="579" spans="1:12">
      <c r="A579" s="11" t="s">
        <v>1080</v>
      </c>
      <c r="D579" s="11" t="s">
        <v>260</v>
      </c>
      <c r="E579" s="19" t="s">
        <v>1330</v>
      </c>
      <c r="F579" s="10">
        <v>42036</v>
      </c>
      <c r="G579" s="10">
        <v>45323</v>
      </c>
      <c r="H579" s="11">
        <v>10</v>
      </c>
      <c r="I579" s="20" t="s">
        <v>259</v>
      </c>
      <c r="J579" s="11" t="s">
        <v>261</v>
      </c>
      <c r="K579" s="11" t="s">
        <v>12658</v>
      </c>
      <c r="L579" s="11">
        <v>2</v>
      </c>
    </row>
    <row r="580" spans="1:12">
      <c r="A580" s="11" t="s">
        <v>1081</v>
      </c>
      <c r="D580" s="11" t="s">
        <v>260</v>
      </c>
      <c r="E580" s="19" t="s">
        <v>1331</v>
      </c>
      <c r="F580" s="10">
        <v>42036</v>
      </c>
      <c r="G580" s="10">
        <v>45323</v>
      </c>
      <c r="H580" s="11">
        <v>10</v>
      </c>
      <c r="I580" s="20" t="s">
        <v>259</v>
      </c>
      <c r="J580" s="11" t="s">
        <v>261</v>
      </c>
      <c r="K580" s="11" t="s">
        <v>12658</v>
      </c>
      <c r="L580" s="11">
        <v>2</v>
      </c>
    </row>
    <row r="581" spans="1:12">
      <c r="A581" s="11" t="s">
        <v>1082</v>
      </c>
      <c r="D581" s="11" t="s">
        <v>260</v>
      </c>
      <c r="E581" s="19" t="s">
        <v>1332</v>
      </c>
      <c r="F581" s="10">
        <v>42036</v>
      </c>
      <c r="G581" s="10">
        <v>45323</v>
      </c>
      <c r="H581" s="11">
        <v>10</v>
      </c>
      <c r="I581" s="20" t="s">
        <v>259</v>
      </c>
      <c r="J581" s="11" t="s">
        <v>261</v>
      </c>
      <c r="K581" s="11" t="s">
        <v>12658</v>
      </c>
      <c r="L581" s="11">
        <v>2</v>
      </c>
    </row>
    <row r="582" spans="1:12">
      <c r="A582" s="11" t="s">
        <v>1083</v>
      </c>
      <c r="D582" s="11" t="s">
        <v>260</v>
      </c>
      <c r="E582" s="19" t="s">
        <v>1333</v>
      </c>
      <c r="F582" s="10">
        <v>42036</v>
      </c>
      <c r="G582" s="10">
        <v>45323</v>
      </c>
      <c r="H582" s="11">
        <v>10</v>
      </c>
      <c r="I582" s="20" t="s">
        <v>259</v>
      </c>
      <c r="J582" s="11" t="s">
        <v>261</v>
      </c>
      <c r="K582" s="11" t="s">
        <v>12658</v>
      </c>
      <c r="L582" s="11">
        <v>2</v>
      </c>
    </row>
    <row r="583" spans="1:12">
      <c r="A583" s="11" t="s">
        <v>1084</v>
      </c>
      <c r="D583" s="11" t="s">
        <v>260</v>
      </c>
      <c r="E583" s="19" t="s">
        <v>1334</v>
      </c>
      <c r="F583" s="10">
        <v>42036</v>
      </c>
      <c r="G583" s="10">
        <v>45323</v>
      </c>
      <c r="H583" s="11">
        <v>10</v>
      </c>
      <c r="I583" s="20" t="s">
        <v>259</v>
      </c>
      <c r="J583" s="11" t="s">
        <v>261</v>
      </c>
      <c r="K583" s="11" t="s">
        <v>12658</v>
      </c>
      <c r="L583" s="11">
        <v>2</v>
      </c>
    </row>
    <row r="584" spans="1:12">
      <c r="A584" s="11" t="s">
        <v>1085</v>
      </c>
      <c r="D584" s="11" t="s">
        <v>260</v>
      </c>
      <c r="E584" s="19" t="s">
        <v>1335</v>
      </c>
      <c r="F584" s="10">
        <v>42036</v>
      </c>
      <c r="G584" s="10">
        <v>45323</v>
      </c>
      <c r="H584" s="11">
        <v>10</v>
      </c>
      <c r="I584" s="20" t="s">
        <v>259</v>
      </c>
      <c r="J584" s="11" t="s">
        <v>261</v>
      </c>
      <c r="K584" s="11" t="s">
        <v>12658</v>
      </c>
      <c r="L584" s="11">
        <v>2</v>
      </c>
    </row>
    <row r="585" spans="1:12">
      <c r="A585" s="11" t="s">
        <v>1086</v>
      </c>
      <c r="D585" s="11" t="s">
        <v>260</v>
      </c>
      <c r="E585" s="19" t="s">
        <v>1336</v>
      </c>
      <c r="F585" s="10">
        <v>42036</v>
      </c>
      <c r="G585" s="10">
        <v>45323</v>
      </c>
      <c r="H585" s="11">
        <v>10</v>
      </c>
      <c r="I585" s="11" t="s">
        <v>277</v>
      </c>
      <c r="J585" s="11" t="s">
        <v>261</v>
      </c>
      <c r="K585" s="11" t="s">
        <v>12658</v>
      </c>
      <c r="L585" s="11">
        <v>2</v>
      </c>
    </row>
    <row r="586" spans="1:12">
      <c r="A586" s="11" t="s">
        <v>1087</v>
      </c>
      <c r="D586" s="11" t="s">
        <v>260</v>
      </c>
      <c r="E586" s="19" t="s">
        <v>1337</v>
      </c>
      <c r="F586" s="10">
        <v>42036</v>
      </c>
      <c r="G586" s="10">
        <v>45323</v>
      </c>
      <c r="H586" s="11">
        <v>10</v>
      </c>
      <c r="I586" s="11" t="s">
        <v>277</v>
      </c>
      <c r="J586" s="11" t="s">
        <v>261</v>
      </c>
      <c r="K586" s="11" t="s">
        <v>12658</v>
      </c>
      <c r="L586" s="11">
        <v>2</v>
      </c>
    </row>
    <row r="587" spans="1:12">
      <c r="A587" s="11" t="s">
        <v>1088</v>
      </c>
      <c r="D587" s="11" t="s">
        <v>260</v>
      </c>
      <c r="E587" s="19" t="s">
        <v>1338</v>
      </c>
      <c r="F587" s="10">
        <v>42036</v>
      </c>
      <c r="G587" s="10">
        <v>45323</v>
      </c>
      <c r="H587" s="11">
        <v>10</v>
      </c>
      <c r="I587" s="11" t="s">
        <v>277</v>
      </c>
      <c r="J587" s="11" t="s">
        <v>261</v>
      </c>
      <c r="K587" s="11" t="s">
        <v>12658</v>
      </c>
      <c r="L587" s="11">
        <v>2</v>
      </c>
    </row>
    <row r="588" spans="1:12">
      <c r="A588" s="11" t="s">
        <v>1089</v>
      </c>
      <c r="D588" s="11" t="s">
        <v>260</v>
      </c>
      <c r="E588" s="19" t="s">
        <v>1339</v>
      </c>
      <c r="F588" s="10">
        <v>42036</v>
      </c>
      <c r="G588" s="10">
        <v>45323</v>
      </c>
      <c r="H588" s="11">
        <v>10</v>
      </c>
      <c r="I588" s="20" t="s">
        <v>259</v>
      </c>
      <c r="J588" s="11" t="s">
        <v>261</v>
      </c>
      <c r="K588" s="11" t="s">
        <v>12658</v>
      </c>
      <c r="L588" s="11">
        <v>2</v>
      </c>
    </row>
    <row r="589" spans="1:12">
      <c r="A589" s="11" t="s">
        <v>1090</v>
      </c>
      <c r="D589" s="11" t="s">
        <v>260</v>
      </c>
      <c r="E589" s="19" t="s">
        <v>1340</v>
      </c>
      <c r="F589" s="10">
        <v>42036</v>
      </c>
      <c r="G589" s="10">
        <v>45323</v>
      </c>
      <c r="H589" s="11">
        <v>10</v>
      </c>
      <c r="I589" s="20" t="s">
        <v>259</v>
      </c>
      <c r="J589" s="11" t="s">
        <v>261</v>
      </c>
      <c r="K589" s="11" t="s">
        <v>12658</v>
      </c>
      <c r="L589" s="11">
        <v>2</v>
      </c>
    </row>
    <row r="590" spans="1:12">
      <c r="A590" s="11" t="s">
        <v>1091</v>
      </c>
      <c r="D590" s="11" t="s">
        <v>260</v>
      </c>
      <c r="E590" s="19" t="s">
        <v>1341</v>
      </c>
      <c r="F590" s="10">
        <v>42036</v>
      </c>
      <c r="G590" s="10">
        <v>45323</v>
      </c>
      <c r="H590" s="11">
        <v>10</v>
      </c>
      <c r="I590" s="20" t="s">
        <v>259</v>
      </c>
      <c r="J590" s="11" t="s">
        <v>261</v>
      </c>
      <c r="K590" s="11" t="s">
        <v>12658</v>
      </c>
      <c r="L590" s="11">
        <v>2</v>
      </c>
    </row>
    <row r="591" spans="1:12">
      <c r="A591" s="11" t="s">
        <v>1092</v>
      </c>
      <c r="D591" s="11" t="s">
        <v>260</v>
      </c>
      <c r="E591" s="19" t="s">
        <v>1342</v>
      </c>
      <c r="F591" s="10">
        <v>42036</v>
      </c>
      <c r="G591" s="10">
        <v>45323</v>
      </c>
      <c r="H591" s="11">
        <v>10</v>
      </c>
      <c r="I591" s="20" t="s">
        <v>259</v>
      </c>
      <c r="J591" s="11" t="s">
        <v>261</v>
      </c>
      <c r="K591" s="11" t="s">
        <v>12658</v>
      </c>
      <c r="L591" s="11">
        <v>2</v>
      </c>
    </row>
    <row r="592" spans="1:12">
      <c r="A592" s="11" t="s">
        <v>1093</v>
      </c>
      <c r="D592" s="11" t="s">
        <v>260</v>
      </c>
      <c r="E592" s="19" t="s">
        <v>1343</v>
      </c>
      <c r="F592" s="10">
        <v>42036</v>
      </c>
      <c r="G592" s="10">
        <v>45323</v>
      </c>
      <c r="H592" s="11">
        <v>10</v>
      </c>
      <c r="I592" s="20" t="s">
        <v>259</v>
      </c>
      <c r="J592" s="11" t="s">
        <v>261</v>
      </c>
      <c r="K592" s="11" t="s">
        <v>12658</v>
      </c>
      <c r="L592" s="11">
        <v>2</v>
      </c>
    </row>
    <row r="593" spans="1:12">
      <c r="A593" s="11" t="s">
        <v>1094</v>
      </c>
      <c r="D593" s="11" t="s">
        <v>260</v>
      </c>
      <c r="E593" s="19" t="s">
        <v>1344</v>
      </c>
      <c r="F593" s="10">
        <v>42036</v>
      </c>
      <c r="G593" s="10">
        <v>45323</v>
      </c>
      <c r="H593" s="11">
        <v>10</v>
      </c>
      <c r="I593" s="20" t="s">
        <v>259</v>
      </c>
      <c r="J593" s="11" t="s">
        <v>261</v>
      </c>
      <c r="K593" s="11" t="s">
        <v>12658</v>
      </c>
      <c r="L593" s="11">
        <v>2</v>
      </c>
    </row>
    <row r="594" spans="1:12">
      <c r="A594" s="11" t="s">
        <v>1095</v>
      </c>
      <c r="D594" s="11" t="s">
        <v>260</v>
      </c>
      <c r="E594" s="19" t="s">
        <v>1345</v>
      </c>
      <c r="F594" s="10">
        <v>42036</v>
      </c>
      <c r="G594" s="10">
        <v>45323</v>
      </c>
      <c r="H594" s="11">
        <v>10</v>
      </c>
      <c r="I594" s="20" t="s">
        <v>259</v>
      </c>
      <c r="J594" s="11" t="s">
        <v>261</v>
      </c>
      <c r="K594" s="11" t="s">
        <v>12658</v>
      </c>
      <c r="L594" s="11">
        <v>2</v>
      </c>
    </row>
    <row r="595" spans="1:12">
      <c r="A595" s="11" t="s">
        <v>1096</v>
      </c>
      <c r="D595" s="11" t="s">
        <v>260</v>
      </c>
      <c r="E595" s="19" t="s">
        <v>1346</v>
      </c>
      <c r="F595" s="10">
        <v>42036</v>
      </c>
      <c r="G595" s="10">
        <v>45323</v>
      </c>
      <c r="H595" s="11">
        <v>10</v>
      </c>
      <c r="I595" s="20" t="s">
        <v>259</v>
      </c>
      <c r="J595" s="11" t="s">
        <v>261</v>
      </c>
      <c r="K595" s="11" t="s">
        <v>12658</v>
      </c>
      <c r="L595" s="11">
        <v>2</v>
      </c>
    </row>
    <row r="596" spans="1:12">
      <c r="A596" s="11" t="s">
        <v>1097</v>
      </c>
      <c r="D596" s="11" t="s">
        <v>260</v>
      </c>
      <c r="E596" s="19" t="s">
        <v>1347</v>
      </c>
      <c r="F596" s="10">
        <v>42036</v>
      </c>
      <c r="G596" s="10">
        <v>45323</v>
      </c>
      <c r="H596" s="11">
        <v>10</v>
      </c>
      <c r="I596" s="20" t="s">
        <v>259</v>
      </c>
      <c r="J596" s="11" t="s">
        <v>261</v>
      </c>
      <c r="K596" s="11" t="s">
        <v>12658</v>
      </c>
      <c r="L596" s="11">
        <v>2</v>
      </c>
    </row>
    <row r="597" spans="1:12">
      <c r="A597" s="11" t="s">
        <v>1098</v>
      </c>
      <c r="D597" s="11" t="s">
        <v>260</v>
      </c>
      <c r="E597" s="19" t="s">
        <v>1348</v>
      </c>
      <c r="F597" s="10">
        <v>42036</v>
      </c>
      <c r="G597" s="10">
        <v>45323</v>
      </c>
      <c r="H597" s="11">
        <v>10</v>
      </c>
      <c r="I597" s="20" t="s">
        <v>259</v>
      </c>
      <c r="J597" s="11" t="s">
        <v>261</v>
      </c>
      <c r="K597" s="11" t="s">
        <v>12658</v>
      </c>
      <c r="L597" s="11">
        <v>2</v>
      </c>
    </row>
    <row r="598" spans="1:12">
      <c r="A598" s="11" t="s">
        <v>1099</v>
      </c>
      <c r="D598" s="11" t="s">
        <v>260</v>
      </c>
      <c r="E598" s="19" t="s">
        <v>1349</v>
      </c>
      <c r="F598" s="10">
        <v>42036</v>
      </c>
      <c r="G598" s="10">
        <v>45323</v>
      </c>
      <c r="H598" s="11">
        <v>10</v>
      </c>
      <c r="I598" s="20" t="s">
        <v>259</v>
      </c>
      <c r="J598" s="11" t="s">
        <v>261</v>
      </c>
      <c r="K598" s="11" t="s">
        <v>12658</v>
      </c>
      <c r="L598" s="11">
        <v>2</v>
      </c>
    </row>
    <row r="599" spans="1:12">
      <c r="A599" s="11" t="s">
        <v>1100</v>
      </c>
      <c r="D599" s="11" t="s">
        <v>260</v>
      </c>
      <c r="E599" s="19" t="s">
        <v>1350</v>
      </c>
      <c r="F599" s="10">
        <v>42036</v>
      </c>
      <c r="G599" s="10">
        <v>45323</v>
      </c>
      <c r="H599" s="11">
        <v>10</v>
      </c>
      <c r="I599" s="20" t="s">
        <v>259</v>
      </c>
      <c r="J599" s="11" t="s">
        <v>261</v>
      </c>
      <c r="K599" s="11" t="s">
        <v>12658</v>
      </c>
      <c r="L599" s="11">
        <v>2</v>
      </c>
    </row>
    <row r="600" spans="1:12">
      <c r="A600" s="11" t="s">
        <v>1101</v>
      </c>
      <c r="D600" s="11" t="s">
        <v>260</v>
      </c>
      <c r="E600" s="19" t="s">
        <v>1351</v>
      </c>
      <c r="F600" s="10">
        <v>42036</v>
      </c>
      <c r="G600" s="10">
        <v>45323</v>
      </c>
      <c r="H600" s="11">
        <v>10</v>
      </c>
      <c r="I600" s="20" t="s">
        <v>259</v>
      </c>
      <c r="J600" s="11" t="s">
        <v>261</v>
      </c>
      <c r="K600" s="11" t="s">
        <v>12658</v>
      </c>
      <c r="L600" s="11">
        <v>2</v>
      </c>
    </row>
    <row r="601" spans="1:12">
      <c r="A601" s="11" t="s">
        <v>1102</v>
      </c>
      <c r="D601" s="11" t="s">
        <v>260</v>
      </c>
      <c r="E601" s="19" t="s">
        <v>1352</v>
      </c>
      <c r="F601" s="10">
        <v>42036</v>
      </c>
      <c r="G601" s="10">
        <v>45323</v>
      </c>
      <c r="H601" s="11">
        <v>10</v>
      </c>
      <c r="I601" s="20" t="s">
        <v>259</v>
      </c>
      <c r="J601" s="11" t="s">
        <v>261</v>
      </c>
      <c r="K601" s="11" t="s">
        <v>12658</v>
      </c>
      <c r="L601" s="11">
        <v>2</v>
      </c>
    </row>
    <row r="602" spans="1:12">
      <c r="A602" s="11" t="s">
        <v>1103</v>
      </c>
      <c r="D602" s="11" t="s">
        <v>260</v>
      </c>
      <c r="E602" s="19" t="s">
        <v>1353</v>
      </c>
      <c r="F602" s="10">
        <v>42036</v>
      </c>
      <c r="G602" s="10">
        <v>45323</v>
      </c>
      <c r="H602" s="11">
        <v>10</v>
      </c>
      <c r="I602" s="20" t="s">
        <v>259</v>
      </c>
      <c r="J602" s="11" t="s">
        <v>261</v>
      </c>
      <c r="K602" s="11" t="s">
        <v>12658</v>
      </c>
      <c r="L602" s="11">
        <v>2</v>
      </c>
    </row>
    <row r="603" spans="1:12">
      <c r="A603" s="11" t="s">
        <v>1104</v>
      </c>
      <c r="D603" s="11" t="s">
        <v>260</v>
      </c>
      <c r="E603" s="19" t="s">
        <v>1354</v>
      </c>
      <c r="F603" s="10">
        <v>42036</v>
      </c>
      <c r="G603" s="10">
        <v>45323</v>
      </c>
      <c r="H603" s="11">
        <v>10</v>
      </c>
      <c r="I603" s="11" t="s">
        <v>277</v>
      </c>
      <c r="J603" s="11" t="s">
        <v>261</v>
      </c>
      <c r="K603" s="11" t="s">
        <v>12658</v>
      </c>
      <c r="L603" s="11">
        <v>2</v>
      </c>
    </row>
    <row r="604" spans="1:12">
      <c r="A604" s="11" t="s">
        <v>1105</v>
      </c>
      <c r="D604" s="11" t="s">
        <v>260</v>
      </c>
      <c r="E604" s="19" t="s">
        <v>1355</v>
      </c>
      <c r="F604" s="10">
        <v>42036</v>
      </c>
      <c r="G604" s="10">
        <v>45323</v>
      </c>
      <c r="H604" s="11">
        <v>10</v>
      </c>
      <c r="I604" s="11" t="s">
        <v>277</v>
      </c>
      <c r="J604" s="11" t="s">
        <v>261</v>
      </c>
      <c r="K604" s="11" t="s">
        <v>12658</v>
      </c>
      <c r="L604" s="11">
        <v>2</v>
      </c>
    </row>
    <row r="605" spans="1:12">
      <c r="A605" s="11" t="s">
        <v>1106</v>
      </c>
      <c r="D605" s="11" t="s">
        <v>260</v>
      </c>
      <c r="E605" s="19" t="s">
        <v>1356</v>
      </c>
      <c r="F605" s="10">
        <v>42036</v>
      </c>
      <c r="G605" s="10">
        <v>45323</v>
      </c>
      <c r="H605" s="11">
        <v>10</v>
      </c>
      <c r="I605" s="11" t="s">
        <v>277</v>
      </c>
      <c r="J605" s="11" t="s">
        <v>261</v>
      </c>
      <c r="K605" s="11" t="s">
        <v>12658</v>
      </c>
      <c r="L605" s="11">
        <v>2</v>
      </c>
    </row>
    <row r="606" spans="1:12">
      <c r="A606" s="11" t="s">
        <v>1107</v>
      </c>
      <c r="D606" s="11" t="s">
        <v>260</v>
      </c>
      <c r="E606" s="19" t="s">
        <v>1357</v>
      </c>
      <c r="F606" s="10">
        <v>42036</v>
      </c>
      <c r="G606" s="10">
        <v>45323</v>
      </c>
      <c r="H606" s="11">
        <v>10</v>
      </c>
      <c r="I606" s="20" t="s">
        <v>259</v>
      </c>
      <c r="J606" s="11" t="s">
        <v>261</v>
      </c>
      <c r="K606" s="11" t="s">
        <v>12658</v>
      </c>
      <c r="L606" s="11">
        <v>2</v>
      </c>
    </row>
    <row r="607" spans="1:12">
      <c r="A607" s="11" t="s">
        <v>1108</v>
      </c>
      <c r="D607" s="11" t="s">
        <v>260</v>
      </c>
      <c r="E607" s="19" t="s">
        <v>1358</v>
      </c>
      <c r="F607" s="10">
        <v>42036</v>
      </c>
      <c r="G607" s="10">
        <v>45323</v>
      </c>
      <c r="H607" s="11">
        <v>10</v>
      </c>
      <c r="I607" s="20" t="s">
        <v>259</v>
      </c>
      <c r="J607" s="11" t="s">
        <v>261</v>
      </c>
      <c r="K607" s="11" t="s">
        <v>12658</v>
      </c>
      <c r="L607" s="11">
        <v>2</v>
      </c>
    </row>
    <row r="608" spans="1:12">
      <c r="A608" s="11" t="s">
        <v>1109</v>
      </c>
      <c r="D608" s="11" t="s">
        <v>260</v>
      </c>
      <c r="E608" s="19" t="s">
        <v>1359</v>
      </c>
      <c r="F608" s="10">
        <v>42036</v>
      </c>
      <c r="G608" s="10">
        <v>45323</v>
      </c>
      <c r="H608" s="11">
        <v>10</v>
      </c>
      <c r="I608" s="20" t="s">
        <v>259</v>
      </c>
      <c r="J608" s="11" t="s">
        <v>261</v>
      </c>
      <c r="K608" s="11" t="s">
        <v>12658</v>
      </c>
      <c r="L608" s="11">
        <v>2</v>
      </c>
    </row>
    <row r="609" spans="1:12">
      <c r="A609" s="11" t="s">
        <v>1110</v>
      </c>
      <c r="D609" s="11" t="s">
        <v>260</v>
      </c>
      <c r="E609" s="19" t="s">
        <v>1360</v>
      </c>
      <c r="F609" s="10">
        <v>42036</v>
      </c>
      <c r="G609" s="10">
        <v>45323</v>
      </c>
      <c r="H609" s="11">
        <v>10</v>
      </c>
      <c r="I609" s="20" t="s">
        <v>259</v>
      </c>
      <c r="J609" s="11" t="s">
        <v>261</v>
      </c>
      <c r="K609" s="11" t="s">
        <v>12658</v>
      </c>
      <c r="L609" s="11">
        <v>2</v>
      </c>
    </row>
    <row r="610" spans="1:12">
      <c r="A610" s="11" t="s">
        <v>1111</v>
      </c>
      <c r="D610" s="11" t="s">
        <v>260</v>
      </c>
      <c r="E610" s="19" t="s">
        <v>1361</v>
      </c>
      <c r="F610" s="10">
        <v>42036</v>
      </c>
      <c r="G610" s="10">
        <v>45323</v>
      </c>
      <c r="H610" s="11">
        <v>10</v>
      </c>
      <c r="I610" s="20" t="s">
        <v>259</v>
      </c>
      <c r="J610" s="11" t="s">
        <v>261</v>
      </c>
      <c r="K610" s="11" t="s">
        <v>12658</v>
      </c>
      <c r="L610" s="11">
        <v>2</v>
      </c>
    </row>
    <row r="611" spans="1:12">
      <c r="A611" s="11" t="s">
        <v>1112</v>
      </c>
      <c r="D611" s="11" t="s">
        <v>260</v>
      </c>
      <c r="E611" s="19" t="s">
        <v>1362</v>
      </c>
      <c r="F611" s="10">
        <v>42036</v>
      </c>
      <c r="G611" s="10">
        <v>45323</v>
      </c>
      <c r="H611" s="11">
        <v>10</v>
      </c>
      <c r="I611" s="20" t="s">
        <v>259</v>
      </c>
      <c r="J611" s="11" t="s">
        <v>261</v>
      </c>
      <c r="K611" s="11" t="s">
        <v>12658</v>
      </c>
      <c r="L611" s="11">
        <v>2</v>
      </c>
    </row>
    <row r="612" spans="1:12">
      <c r="A612" s="11" t="s">
        <v>1113</v>
      </c>
      <c r="D612" s="11" t="s">
        <v>260</v>
      </c>
      <c r="E612" s="19" t="s">
        <v>1363</v>
      </c>
      <c r="F612" s="10">
        <v>42036</v>
      </c>
      <c r="G612" s="10">
        <v>45323</v>
      </c>
      <c r="H612" s="11">
        <v>10</v>
      </c>
      <c r="I612" s="20" t="s">
        <v>259</v>
      </c>
      <c r="J612" s="11" t="s">
        <v>261</v>
      </c>
      <c r="K612" s="11" t="s">
        <v>12658</v>
      </c>
      <c r="L612" s="11">
        <v>2</v>
      </c>
    </row>
    <row r="613" spans="1:12">
      <c r="A613" s="11" t="s">
        <v>1114</v>
      </c>
      <c r="D613" s="11" t="s">
        <v>260</v>
      </c>
      <c r="E613" s="19" t="s">
        <v>1364</v>
      </c>
      <c r="F613" s="10">
        <v>42036</v>
      </c>
      <c r="G613" s="10">
        <v>45323</v>
      </c>
      <c r="H613" s="11">
        <v>10</v>
      </c>
      <c r="I613" s="20" t="s">
        <v>259</v>
      </c>
      <c r="J613" s="11" t="s">
        <v>261</v>
      </c>
      <c r="K613" s="11" t="s">
        <v>12658</v>
      </c>
      <c r="L613" s="11">
        <v>2</v>
      </c>
    </row>
    <row r="614" spans="1:12">
      <c r="A614" s="11" t="s">
        <v>1115</v>
      </c>
      <c r="D614" s="11" t="s">
        <v>260</v>
      </c>
      <c r="E614" s="19" t="s">
        <v>1365</v>
      </c>
      <c r="F614" s="10">
        <v>42036</v>
      </c>
      <c r="G614" s="10">
        <v>45323</v>
      </c>
      <c r="H614" s="11">
        <v>10</v>
      </c>
      <c r="I614" s="20" t="s">
        <v>259</v>
      </c>
      <c r="J614" s="11" t="s">
        <v>261</v>
      </c>
      <c r="K614" s="11" t="s">
        <v>12658</v>
      </c>
      <c r="L614" s="11">
        <v>2</v>
      </c>
    </row>
    <row r="615" spans="1:12">
      <c r="A615" s="11" t="s">
        <v>1116</v>
      </c>
      <c r="D615" s="11" t="s">
        <v>260</v>
      </c>
      <c r="E615" s="19" t="s">
        <v>1366</v>
      </c>
      <c r="F615" s="10">
        <v>42036</v>
      </c>
      <c r="G615" s="10">
        <v>45323</v>
      </c>
      <c r="H615" s="11">
        <v>10</v>
      </c>
      <c r="I615" s="20" t="s">
        <v>259</v>
      </c>
      <c r="J615" s="11" t="s">
        <v>261</v>
      </c>
      <c r="K615" s="11" t="s">
        <v>12658</v>
      </c>
      <c r="L615" s="11">
        <v>2</v>
      </c>
    </row>
    <row r="616" spans="1:12">
      <c r="A616" s="11" t="s">
        <v>1117</v>
      </c>
      <c r="D616" s="11" t="s">
        <v>260</v>
      </c>
      <c r="E616" s="19" t="s">
        <v>1367</v>
      </c>
      <c r="F616" s="10">
        <v>42036</v>
      </c>
      <c r="G616" s="10">
        <v>45323</v>
      </c>
      <c r="H616" s="11">
        <v>10</v>
      </c>
      <c r="I616" s="20" t="s">
        <v>259</v>
      </c>
      <c r="J616" s="11" t="s">
        <v>261</v>
      </c>
      <c r="K616" s="11" t="s">
        <v>12658</v>
      </c>
      <c r="L616" s="11">
        <v>2</v>
      </c>
    </row>
    <row r="617" spans="1:12">
      <c r="A617" s="11" t="s">
        <v>1118</v>
      </c>
      <c r="D617" s="11" t="s">
        <v>260</v>
      </c>
      <c r="E617" s="19" t="s">
        <v>1368</v>
      </c>
      <c r="F617" s="10">
        <v>42036</v>
      </c>
      <c r="G617" s="10">
        <v>45323</v>
      </c>
      <c r="H617" s="11">
        <v>10</v>
      </c>
      <c r="I617" s="20" t="s">
        <v>259</v>
      </c>
      <c r="J617" s="11" t="s">
        <v>261</v>
      </c>
      <c r="K617" s="11" t="s">
        <v>12658</v>
      </c>
      <c r="L617" s="11">
        <v>2</v>
      </c>
    </row>
    <row r="618" spans="1:12">
      <c r="A618" s="11" t="s">
        <v>1119</v>
      </c>
      <c r="D618" s="11" t="s">
        <v>260</v>
      </c>
      <c r="E618" s="19" t="s">
        <v>1369</v>
      </c>
      <c r="F618" s="10">
        <v>42036</v>
      </c>
      <c r="G618" s="10">
        <v>45323</v>
      </c>
      <c r="H618" s="11">
        <v>10</v>
      </c>
      <c r="I618" s="20" t="s">
        <v>259</v>
      </c>
      <c r="J618" s="11" t="s">
        <v>261</v>
      </c>
      <c r="K618" s="11" t="s">
        <v>12658</v>
      </c>
      <c r="L618" s="11">
        <v>2</v>
      </c>
    </row>
    <row r="619" spans="1:12">
      <c r="A619" s="11" t="s">
        <v>1120</v>
      </c>
      <c r="D619" s="11" t="s">
        <v>260</v>
      </c>
      <c r="E619" s="19" t="s">
        <v>1370</v>
      </c>
      <c r="F619" s="10">
        <v>42036</v>
      </c>
      <c r="G619" s="10">
        <v>45323</v>
      </c>
      <c r="H619" s="11">
        <v>10</v>
      </c>
      <c r="I619" s="20" t="s">
        <v>259</v>
      </c>
      <c r="J619" s="11" t="s">
        <v>261</v>
      </c>
      <c r="K619" s="11" t="s">
        <v>12658</v>
      </c>
      <c r="L619" s="11">
        <v>2</v>
      </c>
    </row>
    <row r="620" spans="1:12">
      <c r="A620" s="11" t="s">
        <v>1121</v>
      </c>
      <c r="D620" s="11" t="s">
        <v>260</v>
      </c>
      <c r="E620" s="19" t="s">
        <v>1371</v>
      </c>
      <c r="F620" s="10">
        <v>42036</v>
      </c>
      <c r="G620" s="10">
        <v>45323</v>
      </c>
      <c r="H620" s="11">
        <v>10</v>
      </c>
      <c r="I620" s="20" t="s">
        <v>259</v>
      </c>
      <c r="J620" s="11" t="s">
        <v>261</v>
      </c>
      <c r="K620" s="11" t="s">
        <v>12658</v>
      </c>
      <c r="L620" s="11">
        <v>2</v>
      </c>
    </row>
    <row r="621" spans="1:12">
      <c r="A621" s="11" t="s">
        <v>1122</v>
      </c>
      <c r="D621" s="11" t="s">
        <v>260</v>
      </c>
      <c r="E621" s="19" t="s">
        <v>1372</v>
      </c>
      <c r="F621" s="10">
        <v>42036</v>
      </c>
      <c r="G621" s="10">
        <v>45323</v>
      </c>
      <c r="H621" s="11">
        <v>10</v>
      </c>
      <c r="I621" s="11" t="s">
        <v>277</v>
      </c>
      <c r="J621" s="11" t="s">
        <v>261</v>
      </c>
      <c r="K621" s="11" t="s">
        <v>12658</v>
      </c>
      <c r="L621" s="11">
        <v>2</v>
      </c>
    </row>
    <row r="622" spans="1:12">
      <c r="A622" s="11" t="s">
        <v>1123</v>
      </c>
      <c r="D622" s="11" t="s">
        <v>260</v>
      </c>
      <c r="E622" s="19" t="s">
        <v>1373</v>
      </c>
      <c r="F622" s="10">
        <v>42036</v>
      </c>
      <c r="G622" s="10">
        <v>45323</v>
      </c>
      <c r="H622" s="11">
        <v>10</v>
      </c>
      <c r="I622" s="11" t="s">
        <v>277</v>
      </c>
      <c r="J622" s="11" t="s">
        <v>261</v>
      </c>
      <c r="K622" s="11" t="s">
        <v>12658</v>
      </c>
      <c r="L622" s="11">
        <v>2</v>
      </c>
    </row>
    <row r="623" spans="1:12">
      <c r="A623" s="11" t="s">
        <v>1124</v>
      </c>
      <c r="D623" s="11" t="s">
        <v>260</v>
      </c>
      <c r="E623" s="19" t="s">
        <v>1374</v>
      </c>
      <c r="F623" s="10">
        <v>42036</v>
      </c>
      <c r="G623" s="10">
        <v>45323</v>
      </c>
      <c r="H623" s="11">
        <v>10</v>
      </c>
      <c r="I623" s="11" t="s">
        <v>277</v>
      </c>
      <c r="J623" s="11" t="s">
        <v>261</v>
      </c>
      <c r="K623" s="11" t="s">
        <v>12658</v>
      </c>
      <c r="L623" s="11">
        <v>2</v>
      </c>
    </row>
    <row r="624" spans="1:12">
      <c r="A624" s="11" t="s">
        <v>1125</v>
      </c>
      <c r="D624" s="11" t="s">
        <v>260</v>
      </c>
      <c r="E624" s="19" t="s">
        <v>1375</v>
      </c>
      <c r="F624" s="10">
        <v>42036</v>
      </c>
      <c r="G624" s="10">
        <v>45323</v>
      </c>
      <c r="H624" s="11">
        <v>10</v>
      </c>
      <c r="I624" s="20" t="s">
        <v>259</v>
      </c>
      <c r="J624" s="11" t="s">
        <v>261</v>
      </c>
      <c r="K624" s="11" t="s">
        <v>12658</v>
      </c>
      <c r="L624" s="11">
        <v>2</v>
      </c>
    </row>
    <row r="625" spans="1:12">
      <c r="A625" s="11" t="s">
        <v>1126</v>
      </c>
      <c r="D625" s="11" t="s">
        <v>260</v>
      </c>
      <c r="E625" s="19" t="s">
        <v>1376</v>
      </c>
      <c r="F625" s="10">
        <v>42036</v>
      </c>
      <c r="G625" s="10">
        <v>45323</v>
      </c>
      <c r="H625" s="11">
        <v>10</v>
      </c>
      <c r="I625" s="20" t="s">
        <v>259</v>
      </c>
      <c r="J625" s="11" t="s">
        <v>261</v>
      </c>
      <c r="K625" s="11" t="s">
        <v>12658</v>
      </c>
      <c r="L625" s="11">
        <v>2</v>
      </c>
    </row>
    <row r="626" spans="1:12">
      <c r="A626" s="11" t="s">
        <v>1127</v>
      </c>
      <c r="D626" s="11" t="s">
        <v>260</v>
      </c>
      <c r="E626" s="19" t="s">
        <v>1377</v>
      </c>
      <c r="F626" s="10">
        <v>42036</v>
      </c>
      <c r="G626" s="10">
        <v>45323</v>
      </c>
      <c r="H626" s="11">
        <v>10</v>
      </c>
      <c r="I626" s="20" t="s">
        <v>259</v>
      </c>
      <c r="J626" s="11" t="s">
        <v>261</v>
      </c>
      <c r="K626" s="11" t="s">
        <v>12658</v>
      </c>
      <c r="L626" s="11">
        <v>2</v>
      </c>
    </row>
    <row r="627" spans="1:12">
      <c r="A627" s="11" t="s">
        <v>1128</v>
      </c>
      <c r="D627" s="11" t="s">
        <v>260</v>
      </c>
      <c r="E627" s="19" t="s">
        <v>1378</v>
      </c>
      <c r="F627" s="10">
        <v>42036</v>
      </c>
      <c r="G627" s="10">
        <v>45323</v>
      </c>
      <c r="H627" s="11">
        <v>10</v>
      </c>
      <c r="I627" s="20" t="s">
        <v>259</v>
      </c>
      <c r="J627" s="11" t="s">
        <v>261</v>
      </c>
      <c r="K627" s="11" t="s">
        <v>12658</v>
      </c>
      <c r="L627" s="11">
        <v>2</v>
      </c>
    </row>
    <row r="628" spans="1:12">
      <c r="A628" s="11" t="s">
        <v>1129</v>
      </c>
      <c r="D628" s="11" t="s">
        <v>260</v>
      </c>
      <c r="E628" s="19" t="s">
        <v>1379</v>
      </c>
      <c r="F628" s="10">
        <v>42036</v>
      </c>
      <c r="G628" s="10">
        <v>45323</v>
      </c>
      <c r="H628" s="11">
        <v>10</v>
      </c>
      <c r="I628" s="20" t="s">
        <v>259</v>
      </c>
      <c r="J628" s="11" t="s">
        <v>261</v>
      </c>
      <c r="K628" s="11" t="s">
        <v>12658</v>
      </c>
      <c r="L628" s="11">
        <v>2</v>
      </c>
    </row>
    <row r="629" spans="1:12">
      <c r="A629" s="11" t="s">
        <v>1130</v>
      </c>
      <c r="D629" s="11" t="s">
        <v>260</v>
      </c>
      <c r="E629" s="19" t="s">
        <v>1380</v>
      </c>
      <c r="F629" s="10">
        <v>42036</v>
      </c>
      <c r="G629" s="10">
        <v>45323</v>
      </c>
      <c r="H629" s="11">
        <v>10</v>
      </c>
      <c r="I629" s="20" t="s">
        <v>259</v>
      </c>
      <c r="J629" s="11" t="s">
        <v>261</v>
      </c>
      <c r="K629" s="11" t="s">
        <v>12658</v>
      </c>
      <c r="L629" s="11">
        <v>2</v>
      </c>
    </row>
    <row r="630" spans="1:12">
      <c r="A630" s="11" t="s">
        <v>1131</v>
      </c>
      <c r="D630" s="11" t="s">
        <v>260</v>
      </c>
      <c r="E630" s="19" t="s">
        <v>1381</v>
      </c>
      <c r="F630" s="10">
        <v>42036</v>
      </c>
      <c r="G630" s="10">
        <v>45323</v>
      </c>
      <c r="H630" s="11">
        <v>10</v>
      </c>
      <c r="I630" s="20" t="s">
        <v>259</v>
      </c>
      <c r="J630" s="11" t="s">
        <v>261</v>
      </c>
      <c r="K630" s="11" t="s">
        <v>12658</v>
      </c>
      <c r="L630" s="11">
        <v>2</v>
      </c>
    </row>
    <row r="631" spans="1:12">
      <c r="A631" s="11" t="s">
        <v>1132</v>
      </c>
      <c r="D631" s="11" t="s">
        <v>260</v>
      </c>
      <c r="E631" s="19" t="s">
        <v>1382</v>
      </c>
      <c r="F631" s="10">
        <v>42036</v>
      </c>
      <c r="G631" s="10">
        <v>45323</v>
      </c>
      <c r="H631" s="11">
        <v>10</v>
      </c>
      <c r="I631" s="20" t="s">
        <v>259</v>
      </c>
      <c r="J631" s="11" t="s">
        <v>261</v>
      </c>
      <c r="K631" s="11" t="s">
        <v>12658</v>
      </c>
      <c r="L631" s="11">
        <v>2</v>
      </c>
    </row>
    <row r="632" spans="1:12">
      <c r="A632" s="11" t="s">
        <v>1133</v>
      </c>
      <c r="D632" s="11" t="s">
        <v>260</v>
      </c>
      <c r="E632" s="19" t="s">
        <v>1383</v>
      </c>
      <c r="F632" s="10">
        <v>42036</v>
      </c>
      <c r="G632" s="10">
        <v>45323</v>
      </c>
      <c r="H632" s="11">
        <v>10</v>
      </c>
      <c r="I632" s="20" t="s">
        <v>259</v>
      </c>
      <c r="J632" s="11" t="s">
        <v>261</v>
      </c>
      <c r="K632" s="11" t="s">
        <v>12658</v>
      </c>
      <c r="L632" s="11">
        <v>2</v>
      </c>
    </row>
    <row r="633" spans="1:12">
      <c r="A633" s="11" t="s">
        <v>1134</v>
      </c>
      <c r="D633" s="11" t="s">
        <v>260</v>
      </c>
      <c r="E633" s="19" t="s">
        <v>1384</v>
      </c>
      <c r="F633" s="10">
        <v>42036</v>
      </c>
      <c r="G633" s="10">
        <v>45323</v>
      </c>
      <c r="H633" s="11">
        <v>10</v>
      </c>
      <c r="I633" s="20" t="s">
        <v>259</v>
      </c>
      <c r="J633" s="11" t="s">
        <v>261</v>
      </c>
      <c r="K633" s="11" t="s">
        <v>12658</v>
      </c>
      <c r="L633" s="11">
        <v>2</v>
      </c>
    </row>
    <row r="634" spans="1:12">
      <c r="A634" s="11" t="s">
        <v>1135</v>
      </c>
      <c r="D634" s="11" t="s">
        <v>260</v>
      </c>
      <c r="E634" s="19" t="s">
        <v>1385</v>
      </c>
      <c r="F634" s="10">
        <v>42036</v>
      </c>
      <c r="G634" s="10">
        <v>45323</v>
      </c>
      <c r="H634" s="11">
        <v>10</v>
      </c>
      <c r="I634" s="20" t="s">
        <v>259</v>
      </c>
      <c r="J634" s="11" t="s">
        <v>261</v>
      </c>
      <c r="K634" s="11" t="s">
        <v>12658</v>
      </c>
      <c r="L634" s="11">
        <v>2</v>
      </c>
    </row>
    <row r="635" spans="1:12">
      <c r="A635" s="11" t="s">
        <v>1136</v>
      </c>
      <c r="D635" s="11" t="s">
        <v>260</v>
      </c>
      <c r="E635" s="19" t="s">
        <v>1386</v>
      </c>
      <c r="F635" s="10">
        <v>42036</v>
      </c>
      <c r="G635" s="10">
        <v>45323</v>
      </c>
      <c r="H635" s="11">
        <v>10</v>
      </c>
      <c r="I635" s="20" t="s">
        <v>259</v>
      </c>
      <c r="J635" s="11" t="s">
        <v>261</v>
      </c>
      <c r="K635" s="11" t="s">
        <v>12658</v>
      </c>
      <c r="L635" s="11">
        <v>2</v>
      </c>
    </row>
    <row r="636" spans="1:12">
      <c r="A636" s="11" t="s">
        <v>1137</v>
      </c>
      <c r="D636" s="11" t="s">
        <v>260</v>
      </c>
      <c r="E636" s="19" t="s">
        <v>1387</v>
      </c>
      <c r="F636" s="10">
        <v>42036</v>
      </c>
      <c r="G636" s="10">
        <v>45323</v>
      </c>
      <c r="H636" s="11">
        <v>10</v>
      </c>
      <c r="I636" s="20" t="s">
        <v>259</v>
      </c>
      <c r="J636" s="11" t="s">
        <v>261</v>
      </c>
      <c r="K636" s="11" t="s">
        <v>12658</v>
      </c>
      <c r="L636" s="11">
        <v>2</v>
      </c>
    </row>
    <row r="637" spans="1:12">
      <c r="A637" s="11" t="s">
        <v>1138</v>
      </c>
      <c r="D637" s="11" t="s">
        <v>260</v>
      </c>
      <c r="E637" s="19" t="s">
        <v>1388</v>
      </c>
      <c r="F637" s="10">
        <v>42036</v>
      </c>
      <c r="G637" s="10">
        <v>45323</v>
      </c>
      <c r="H637" s="11">
        <v>10</v>
      </c>
      <c r="I637" s="20" t="s">
        <v>259</v>
      </c>
      <c r="J637" s="11" t="s">
        <v>261</v>
      </c>
      <c r="K637" s="11" t="s">
        <v>12658</v>
      </c>
      <c r="L637" s="11">
        <v>2</v>
      </c>
    </row>
    <row r="638" spans="1:12">
      <c r="A638" s="11" t="s">
        <v>1139</v>
      </c>
      <c r="D638" s="11" t="s">
        <v>260</v>
      </c>
      <c r="E638" s="19" t="s">
        <v>1389</v>
      </c>
      <c r="F638" s="10">
        <v>42036</v>
      </c>
      <c r="G638" s="10">
        <v>45323</v>
      </c>
      <c r="H638" s="11">
        <v>10</v>
      </c>
      <c r="I638" s="20" t="s">
        <v>259</v>
      </c>
      <c r="J638" s="11" t="s">
        <v>261</v>
      </c>
      <c r="K638" s="11" t="s">
        <v>12658</v>
      </c>
      <c r="L638" s="11">
        <v>2</v>
      </c>
    </row>
    <row r="639" spans="1:12">
      <c r="A639" s="11" t="s">
        <v>1140</v>
      </c>
      <c r="D639" s="11" t="s">
        <v>260</v>
      </c>
      <c r="E639" s="19" t="s">
        <v>1390</v>
      </c>
      <c r="F639" s="10">
        <v>42036</v>
      </c>
      <c r="G639" s="10">
        <v>45323</v>
      </c>
      <c r="H639" s="11">
        <v>10</v>
      </c>
      <c r="I639" s="11" t="s">
        <v>277</v>
      </c>
      <c r="J639" s="11" t="s">
        <v>261</v>
      </c>
      <c r="K639" s="11" t="s">
        <v>12658</v>
      </c>
      <c r="L639" s="11">
        <v>2</v>
      </c>
    </row>
    <row r="640" spans="1:12">
      <c r="A640" s="11" t="s">
        <v>1141</v>
      </c>
      <c r="D640" s="11" t="s">
        <v>260</v>
      </c>
      <c r="E640" s="19" t="s">
        <v>1391</v>
      </c>
      <c r="F640" s="10">
        <v>42036</v>
      </c>
      <c r="G640" s="10">
        <v>45323</v>
      </c>
      <c r="H640" s="11">
        <v>10</v>
      </c>
      <c r="I640" s="11" t="s">
        <v>277</v>
      </c>
      <c r="J640" s="11" t="s">
        <v>261</v>
      </c>
      <c r="K640" s="11" t="s">
        <v>12658</v>
      </c>
      <c r="L640" s="11">
        <v>2</v>
      </c>
    </row>
    <row r="641" spans="1:12">
      <c r="A641" s="11" t="s">
        <v>1142</v>
      </c>
      <c r="D641" s="11" t="s">
        <v>260</v>
      </c>
      <c r="E641" s="19" t="s">
        <v>1392</v>
      </c>
      <c r="F641" s="10">
        <v>42036</v>
      </c>
      <c r="G641" s="10">
        <v>45323</v>
      </c>
      <c r="H641" s="11">
        <v>10</v>
      </c>
      <c r="I641" s="11" t="s">
        <v>277</v>
      </c>
      <c r="J641" s="11" t="s">
        <v>261</v>
      </c>
      <c r="K641" s="11" t="s">
        <v>12658</v>
      </c>
      <c r="L641" s="11">
        <v>2</v>
      </c>
    </row>
    <row r="642" spans="1:12">
      <c r="A642" s="11" t="s">
        <v>1143</v>
      </c>
      <c r="D642" s="11" t="s">
        <v>260</v>
      </c>
      <c r="E642" s="19" t="s">
        <v>1393</v>
      </c>
      <c r="F642" s="10">
        <v>42036</v>
      </c>
      <c r="G642" s="10">
        <v>45323</v>
      </c>
      <c r="H642" s="11">
        <v>10</v>
      </c>
      <c r="I642" s="20" t="s">
        <v>259</v>
      </c>
      <c r="J642" s="11" t="s">
        <v>261</v>
      </c>
      <c r="K642" s="11" t="s">
        <v>12658</v>
      </c>
      <c r="L642" s="11">
        <v>2</v>
      </c>
    </row>
    <row r="643" spans="1:12">
      <c r="A643" s="11" t="s">
        <v>1144</v>
      </c>
      <c r="D643" s="11" t="s">
        <v>260</v>
      </c>
      <c r="E643" s="19" t="s">
        <v>1394</v>
      </c>
      <c r="F643" s="10">
        <v>42036</v>
      </c>
      <c r="G643" s="10">
        <v>45323</v>
      </c>
      <c r="H643" s="11">
        <v>10</v>
      </c>
      <c r="I643" s="20" t="s">
        <v>259</v>
      </c>
      <c r="J643" s="11" t="s">
        <v>261</v>
      </c>
      <c r="K643" s="11" t="s">
        <v>12658</v>
      </c>
      <c r="L643" s="11">
        <v>2</v>
      </c>
    </row>
    <row r="644" spans="1:12">
      <c r="A644" s="11" t="s">
        <v>1145</v>
      </c>
      <c r="D644" s="11" t="s">
        <v>260</v>
      </c>
      <c r="E644" s="19" t="s">
        <v>1395</v>
      </c>
      <c r="F644" s="10">
        <v>42036</v>
      </c>
      <c r="G644" s="10">
        <v>45323</v>
      </c>
      <c r="H644" s="11">
        <v>10</v>
      </c>
      <c r="I644" s="20" t="s">
        <v>259</v>
      </c>
      <c r="J644" s="11" t="s">
        <v>261</v>
      </c>
      <c r="K644" s="11" t="s">
        <v>12658</v>
      </c>
      <c r="L644" s="11">
        <v>2</v>
      </c>
    </row>
    <row r="645" spans="1:12">
      <c r="A645" s="11" t="s">
        <v>1146</v>
      </c>
      <c r="D645" s="11" t="s">
        <v>260</v>
      </c>
      <c r="E645" s="19" t="s">
        <v>1396</v>
      </c>
      <c r="F645" s="10">
        <v>42036</v>
      </c>
      <c r="G645" s="10">
        <v>45323</v>
      </c>
      <c r="H645" s="11">
        <v>10</v>
      </c>
      <c r="I645" s="20" t="s">
        <v>259</v>
      </c>
      <c r="J645" s="11" t="s">
        <v>261</v>
      </c>
      <c r="K645" s="11" t="s">
        <v>12658</v>
      </c>
      <c r="L645" s="11">
        <v>2</v>
      </c>
    </row>
    <row r="646" spans="1:12">
      <c r="A646" s="11" t="s">
        <v>1147</v>
      </c>
      <c r="D646" s="11" t="s">
        <v>260</v>
      </c>
      <c r="E646" s="19" t="s">
        <v>1397</v>
      </c>
      <c r="F646" s="10">
        <v>42036</v>
      </c>
      <c r="G646" s="10">
        <v>45323</v>
      </c>
      <c r="H646" s="11">
        <v>10</v>
      </c>
      <c r="I646" s="20" t="s">
        <v>259</v>
      </c>
      <c r="J646" s="11" t="s">
        <v>261</v>
      </c>
      <c r="K646" s="11" t="s">
        <v>12658</v>
      </c>
      <c r="L646" s="11">
        <v>2</v>
      </c>
    </row>
    <row r="647" spans="1:12">
      <c r="A647" s="11" t="s">
        <v>1148</v>
      </c>
      <c r="D647" s="11" t="s">
        <v>260</v>
      </c>
      <c r="E647" s="19" t="s">
        <v>1398</v>
      </c>
      <c r="F647" s="10">
        <v>42036</v>
      </c>
      <c r="G647" s="10">
        <v>45323</v>
      </c>
      <c r="H647" s="11">
        <v>10</v>
      </c>
      <c r="I647" s="20" t="s">
        <v>259</v>
      </c>
      <c r="J647" s="11" t="s">
        <v>261</v>
      </c>
      <c r="K647" s="11" t="s">
        <v>12658</v>
      </c>
      <c r="L647" s="11">
        <v>2</v>
      </c>
    </row>
    <row r="648" spans="1:12">
      <c r="A648" s="11" t="s">
        <v>1149</v>
      </c>
      <c r="D648" s="11" t="s">
        <v>260</v>
      </c>
      <c r="E648" s="19" t="s">
        <v>1399</v>
      </c>
      <c r="F648" s="10">
        <v>42036</v>
      </c>
      <c r="G648" s="10">
        <v>45323</v>
      </c>
      <c r="H648" s="11">
        <v>10</v>
      </c>
      <c r="I648" s="20" t="s">
        <v>259</v>
      </c>
      <c r="J648" s="11" t="s">
        <v>261</v>
      </c>
      <c r="K648" s="11" t="s">
        <v>12658</v>
      </c>
      <c r="L648" s="11">
        <v>2</v>
      </c>
    </row>
    <row r="649" spans="1:12">
      <c r="A649" s="11" t="s">
        <v>1150</v>
      </c>
      <c r="D649" s="11" t="s">
        <v>260</v>
      </c>
      <c r="E649" s="19" t="s">
        <v>1400</v>
      </c>
      <c r="F649" s="10">
        <v>42036</v>
      </c>
      <c r="G649" s="10">
        <v>45323</v>
      </c>
      <c r="H649" s="11">
        <v>10</v>
      </c>
      <c r="I649" s="20" t="s">
        <v>259</v>
      </c>
      <c r="J649" s="11" t="s">
        <v>261</v>
      </c>
      <c r="K649" s="11" t="s">
        <v>12658</v>
      </c>
      <c r="L649" s="11">
        <v>2</v>
      </c>
    </row>
    <row r="650" spans="1:12">
      <c r="A650" s="11" t="s">
        <v>1151</v>
      </c>
      <c r="D650" s="11" t="s">
        <v>260</v>
      </c>
      <c r="E650" s="19" t="s">
        <v>1401</v>
      </c>
      <c r="F650" s="10">
        <v>42036</v>
      </c>
      <c r="G650" s="10">
        <v>45323</v>
      </c>
      <c r="H650" s="11">
        <v>10</v>
      </c>
      <c r="I650" s="20" t="s">
        <v>259</v>
      </c>
      <c r="J650" s="11" t="s">
        <v>261</v>
      </c>
      <c r="K650" s="11" t="s">
        <v>12658</v>
      </c>
      <c r="L650" s="11">
        <v>2</v>
      </c>
    </row>
    <row r="651" spans="1:12">
      <c r="A651" s="11" t="s">
        <v>1152</v>
      </c>
      <c r="D651" s="11" t="s">
        <v>260</v>
      </c>
      <c r="E651" s="19" t="s">
        <v>1402</v>
      </c>
      <c r="F651" s="10">
        <v>42036</v>
      </c>
      <c r="G651" s="10">
        <v>45323</v>
      </c>
      <c r="H651" s="11">
        <v>10</v>
      </c>
      <c r="I651" s="20" t="s">
        <v>259</v>
      </c>
      <c r="J651" s="11" t="s">
        <v>261</v>
      </c>
      <c r="K651" s="11" t="s">
        <v>12658</v>
      </c>
      <c r="L651" s="11">
        <v>2</v>
      </c>
    </row>
    <row r="652" spans="1:12">
      <c r="A652" s="11" t="s">
        <v>1153</v>
      </c>
      <c r="D652" s="11" t="s">
        <v>260</v>
      </c>
      <c r="E652" s="19" t="s">
        <v>1403</v>
      </c>
      <c r="F652" s="10">
        <v>42036</v>
      </c>
      <c r="G652" s="10">
        <v>45323</v>
      </c>
      <c r="H652" s="11">
        <v>10</v>
      </c>
      <c r="I652" s="20" t="s">
        <v>259</v>
      </c>
      <c r="J652" s="11" t="s">
        <v>261</v>
      </c>
      <c r="K652" s="11" t="s">
        <v>12658</v>
      </c>
      <c r="L652" s="11">
        <v>2</v>
      </c>
    </row>
    <row r="653" spans="1:12">
      <c r="A653" s="11" t="s">
        <v>1154</v>
      </c>
      <c r="D653" s="11" t="s">
        <v>260</v>
      </c>
      <c r="E653" s="19" t="s">
        <v>1404</v>
      </c>
      <c r="F653" s="10">
        <v>42036</v>
      </c>
      <c r="G653" s="10">
        <v>45323</v>
      </c>
      <c r="H653" s="11">
        <v>10</v>
      </c>
      <c r="I653" s="20" t="s">
        <v>259</v>
      </c>
      <c r="J653" s="11" t="s">
        <v>261</v>
      </c>
      <c r="K653" s="11" t="s">
        <v>12658</v>
      </c>
      <c r="L653" s="11">
        <v>2</v>
      </c>
    </row>
    <row r="654" spans="1:12">
      <c r="A654" s="11" t="s">
        <v>1155</v>
      </c>
      <c r="D654" s="11" t="s">
        <v>260</v>
      </c>
      <c r="E654" s="19" t="s">
        <v>1405</v>
      </c>
      <c r="F654" s="10">
        <v>42036</v>
      </c>
      <c r="G654" s="10">
        <v>45323</v>
      </c>
      <c r="H654" s="11">
        <v>10</v>
      </c>
      <c r="I654" s="20" t="s">
        <v>259</v>
      </c>
      <c r="J654" s="11" t="s">
        <v>261</v>
      </c>
      <c r="K654" s="11" t="s">
        <v>12658</v>
      </c>
      <c r="L654" s="11">
        <v>2</v>
      </c>
    </row>
    <row r="655" spans="1:12">
      <c r="A655" s="11" t="s">
        <v>1156</v>
      </c>
      <c r="D655" s="11" t="s">
        <v>260</v>
      </c>
      <c r="E655" s="19" t="s">
        <v>1406</v>
      </c>
      <c r="F655" s="10">
        <v>42036</v>
      </c>
      <c r="G655" s="10">
        <v>45323</v>
      </c>
      <c r="H655" s="11">
        <v>10</v>
      </c>
      <c r="I655" s="20" t="s">
        <v>259</v>
      </c>
      <c r="J655" s="11" t="s">
        <v>261</v>
      </c>
      <c r="K655" s="11" t="s">
        <v>12658</v>
      </c>
      <c r="L655" s="11">
        <v>2</v>
      </c>
    </row>
    <row r="656" spans="1:12">
      <c r="A656" s="11" t="s">
        <v>1157</v>
      </c>
      <c r="D656" s="11" t="s">
        <v>260</v>
      </c>
      <c r="E656" s="19" t="s">
        <v>1407</v>
      </c>
      <c r="F656" s="10">
        <v>42036</v>
      </c>
      <c r="G656" s="10">
        <v>45323</v>
      </c>
      <c r="H656" s="11">
        <v>10</v>
      </c>
      <c r="I656" s="20" t="s">
        <v>259</v>
      </c>
      <c r="J656" s="11" t="s">
        <v>261</v>
      </c>
      <c r="K656" s="11" t="s">
        <v>12658</v>
      </c>
      <c r="L656" s="11">
        <v>2</v>
      </c>
    </row>
    <row r="657" spans="1:12">
      <c r="A657" s="11" t="s">
        <v>1158</v>
      </c>
      <c r="D657" s="11" t="s">
        <v>260</v>
      </c>
      <c r="E657" s="19" t="s">
        <v>1408</v>
      </c>
      <c r="F657" s="10">
        <v>42036</v>
      </c>
      <c r="G657" s="10">
        <v>45323</v>
      </c>
      <c r="H657" s="11">
        <v>10</v>
      </c>
      <c r="I657" s="11" t="s">
        <v>277</v>
      </c>
      <c r="J657" s="11" t="s">
        <v>261</v>
      </c>
      <c r="K657" s="11" t="s">
        <v>12658</v>
      </c>
      <c r="L657" s="11">
        <v>2</v>
      </c>
    </row>
    <row r="658" spans="1:12">
      <c r="A658" s="11" t="s">
        <v>1159</v>
      </c>
      <c r="D658" s="11" t="s">
        <v>260</v>
      </c>
      <c r="E658" s="19" t="s">
        <v>1409</v>
      </c>
      <c r="F658" s="10">
        <v>42036</v>
      </c>
      <c r="G658" s="10">
        <v>45323</v>
      </c>
      <c r="H658" s="11">
        <v>10</v>
      </c>
      <c r="I658" s="11" t="s">
        <v>277</v>
      </c>
      <c r="J658" s="11" t="s">
        <v>261</v>
      </c>
      <c r="K658" s="11" t="s">
        <v>12658</v>
      </c>
      <c r="L658" s="11">
        <v>2</v>
      </c>
    </row>
    <row r="659" spans="1:12">
      <c r="A659" s="11" t="s">
        <v>1160</v>
      </c>
      <c r="D659" s="11" t="s">
        <v>260</v>
      </c>
      <c r="E659" s="19" t="s">
        <v>1410</v>
      </c>
      <c r="F659" s="10">
        <v>42036</v>
      </c>
      <c r="G659" s="10">
        <v>45323</v>
      </c>
      <c r="H659" s="11">
        <v>10</v>
      </c>
      <c r="I659" s="11" t="s">
        <v>277</v>
      </c>
      <c r="J659" s="11" t="s">
        <v>261</v>
      </c>
      <c r="K659" s="11" t="s">
        <v>12658</v>
      </c>
      <c r="L659" s="11">
        <v>2</v>
      </c>
    </row>
    <row r="660" spans="1:12">
      <c r="A660" s="11" t="s">
        <v>1161</v>
      </c>
      <c r="D660" s="11" t="s">
        <v>260</v>
      </c>
      <c r="E660" s="19" t="s">
        <v>1411</v>
      </c>
      <c r="F660" s="10">
        <v>42036</v>
      </c>
      <c r="G660" s="10">
        <v>45323</v>
      </c>
      <c r="H660" s="11">
        <v>10</v>
      </c>
      <c r="I660" s="20" t="s">
        <v>259</v>
      </c>
      <c r="J660" s="11" t="s">
        <v>261</v>
      </c>
      <c r="K660" s="11" t="s">
        <v>12658</v>
      </c>
      <c r="L660" s="11">
        <v>2</v>
      </c>
    </row>
    <row r="661" spans="1:12">
      <c r="A661" s="11" t="s">
        <v>1162</v>
      </c>
      <c r="D661" s="11" t="s">
        <v>260</v>
      </c>
      <c r="E661" s="19" t="s">
        <v>1412</v>
      </c>
      <c r="F661" s="10">
        <v>42036</v>
      </c>
      <c r="G661" s="10">
        <v>45323</v>
      </c>
      <c r="H661" s="11">
        <v>10</v>
      </c>
      <c r="I661" s="20" t="s">
        <v>259</v>
      </c>
      <c r="J661" s="11" t="s">
        <v>261</v>
      </c>
      <c r="K661" s="11" t="s">
        <v>12658</v>
      </c>
      <c r="L661" s="11">
        <v>2</v>
      </c>
    </row>
    <row r="662" spans="1:12">
      <c r="A662" s="11" t="s">
        <v>1163</v>
      </c>
      <c r="D662" s="11" t="s">
        <v>260</v>
      </c>
      <c r="E662" s="19" t="s">
        <v>1413</v>
      </c>
      <c r="F662" s="10">
        <v>42036</v>
      </c>
      <c r="G662" s="10">
        <v>45323</v>
      </c>
      <c r="H662" s="11">
        <v>10</v>
      </c>
      <c r="I662" s="20" t="s">
        <v>259</v>
      </c>
      <c r="J662" s="11" t="s">
        <v>261</v>
      </c>
      <c r="K662" s="11" t="s">
        <v>12658</v>
      </c>
      <c r="L662" s="11">
        <v>2</v>
      </c>
    </row>
    <row r="663" spans="1:12">
      <c r="A663" s="11" t="s">
        <v>1164</v>
      </c>
      <c r="D663" s="11" t="s">
        <v>260</v>
      </c>
      <c r="E663" s="19" t="s">
        <v>1414</v>
      </c>
      <c r="F663" s="10">
        <v>42036</v>
      </c>
      <c r="G663" s="10">
        <v>45323</v>
      </c>
      <c r="H663" s="11">
        <v>10</v>
      </c>
      <c r="I663" s="20" t="s">
        <v>259</v>
      </c>
      <c r="J663" s="11" t="s">
        <v>261</v>
      </c>
      <c r="K663" s="11" t="s">
        <v>12658</v>
      </c>
      <c r="L663" s="11">
        <v>2</v>
      </c>
    </row>
    <row r="664" spans="1:12">
      <c r="A664" s="11" t="s">
        <v>1165</v>
      </c>
      <c r="D664" s="11" t="s">
        <v>260</v>
      </c>
      <c r="E664" s="19" t="s">
        <v>1415</v>
      </c>
      <c r="F664" s="10">
        <v>42036</v>
      </c>
      <c r="G664" s="10">
        <v>45323</v>
      </c>
      <c r="H664" s="11">
        <v>10</v>
      </c>
      <c r="I664" s="20" t="s">
        <v>259</v>
      </c>
      <c r="J664" s="11" t="s">
        <v>261</v>
      </c>
      <c r="K664" s="11" t="s">
        <v>12658</v>
      </c>
      <c r="L664" s="11">
        <v>2</v>
      </c>
    </row>
    <row r="665" spans="1:12">
      <c r="A665" s="11" t="s">
        <v>1166</v>
      </c>
      <c r="D665" s="11" t="s">
        <v>260</v>
      </c>
      <c r="E665" s="19" t="s">
        <v>1416</v>
      </c>
      <c r="F665" s="10">
        <v>42036</v>
      </c>
      <c r="G665" s="10">
        <v>45323</v>
      </c>
      <c r="H665" s="11">
        <v>10</v>
      </c>
      <c r="I665" s="20" t="s">
        <v>259</v>
      </c>
      <c r="J665" s="11" t="s">
        <v>261</v>
      </c>
      <c r="K665" s="11" t="s">
        <v>12658</v>
      </c>
      <c r="L665" s="11">
        <v>2</v>
      </c>
    </row>
    <row r="666" spans="1:12">
      <c r="A666" s="11" t="s">
        <v>1167</v>
      </c>
      <c r="D666" s="11" t="s">
        <v>260</v>
      </c>
      <c r="E666" s="19" t="s">
        <v>1417</v>
      </c>
      <c r="F666" s="10">
        <v>42036</v>
      </c>
      <c r="G666" s="10">
        <v>45323</v>
      </c>
      <c r="H666" s="11">
        <v>10</v>
      </c>
      <c r="I666" s="20" t="s">
        <v>259</v>
      </c>
      <c r="J666" s="11" t="s">
        <v>261</v>
      </c>
      <c r="K666" s="11" t="s">
        <v>12658</v>
      </c>
      <c r="L666" s="11">
        <v>2</v>
      </c>
    </row>
    <row r="667" spans="1:12">
      <c r="A667" s="11" t="s">
        <v>1168</v>
      </c>
      <c r="D667" s="11" t="s">
        <v>260</v>
      </c>
      <c r="E667" s="19" t="s">
        <v>1418</v>
      </c>
      <c r="F667" s="10">
        <v>42036</v>
      </c>
      <c r="G667" s="10">
        <v>45323</v>
      </c>
      <c r="H667" s="11">
        <v>10</v>
      </c>
      <c r="I667" s="20" t="s">
        <v>259</v>
      </c>
      <c r="J667" s="11" t="s">
        <v>261</v>
      </c>
      <c r="K667" s="11" t="s">
        <v>12658</v>
      </c>
      <c r="L667" s="11">
        <v>2</v>
      </c>
    </row>
    <row r="668" spans="1:12">
      <c r="A668" s="11" t="s">
        <v>1169</v>
      </c>
      <c r="D668" s="11" t="s">
        <v>260</v>
      </c>
      <c r="E668" s="19" t="s">
        <v>1419</v>
      </c>
      <c r="F668" s="10">
        <v>42036</v>
      </c>
      <c r="G668" s="10">
        <v>45323</v>
      </c>
      <c r="H668" s="11">
        <v>10</v>
      </c>
      <c r="I668" s="20" t="s">
        <v>259</v>
      </c>
      <c r="J668" s="11" t="s">
        <v>261</v>
      </c>
      <c r="K668" s="11" t="s">
        <v>12658</v>
      </c>
      <c r="L668" s="11">
        <v>2</v>
      </c>
    </row>
    <row r="669" spans="1:12">
      <c r="A669" s="11" t="s">
        <v>1170</v>
      </c>
      <c r="D669" s="11" t="s">
        <v>260</v>
      </c>
      <c r="E669" s="19" t="s">
        <v>1420</v>
      </c>
      <c r="F669" s="10">
        <v>42036</v>
      </c>
      <c r="G669" s="10">
        <v>45323</v>
      </c>
      <c r="H669" s="11">
        <v>10</v>
      </c>
      <c r="I669" s="20" t="s">
        <v>259</v>
      </c>
      <c r="J669" s="11" t="s">
        <v>261</v>
      </c>
      <c r="K669" s="11" t="s">
        <v>12658</v>
      </c>
      <c r="L669" s="11">
        <v>2</v>
      </c>
    </row>
    <row r="670" spans="1:12">
      <c r="A670" s="11" t="s">
        <v>1171</v>
      </c>
      <c r="D670" s="11" t="s">
        <v>260</v>
      </c>
      <c r="E670" s="19" t="s">
        <v>1421</v>
      </c>
      <c r="F670" s="10">
        <v>42036</v>
      </c>
      <c r="G670" s="10">
        <v>45323</v>
      </c>
      <c r="H670" s="11">
        <v>10</v>
      </c>
      <c r="I670" s="20" t="s">
        <v>259</v>
      </c>
      <c r="J670" s="11" t="s">
        <v>261</v>
      </c>
      <c r="K670" s="11" t="s">
        <v>12658</v>
      </c>
      <c r="L670" s="11">
        <v>2</v>
      </c>
    </row>
    <row r="671" spans="1:12">
      <c r="A671" s="11" t="s">
        <v>1172</v>
      </c>
      <c r="D671" s="11" t="s">
        <v>260</v>
      </c>
      <c r="E671" s="19" t="s">
        <v>1422</v>
      </c>
      <c r="F671" s="10">
        <v>42036</v>
      </c>
      <c r="G671" s="10">
        <v>45323</v>
      </c>
      <c r="H671" s="11">
        <v>10</v>
      </c>
      <c r="I671" s="20" t="s">
        <v>259</v>
      </c>
      <c r="J671" s="11" t="s">
        <v>261</v>
      </c>
      <c r="K671" s="11" t="s">
        <v>12658</v>
      </c>
      <c r="L671" s="11">
        <v>2</v>
      </c>
    </row>
    <row r="672" spans="1:12">
      <c r="A672" s="11" t="s">
        <v>1173</v>
      </c>
      <c r="D672" s="11" t="s">
        <v>260</v>
      </c>
      <c r="E672" s="19" t="s">
        <v>1423</v>
      </c>
      <c r="F672" s="10">
        <v>42036</v>
      </c>
      <c r="G672" s="10">
        <v>45323</v>
      </c>
      <c r="H672" s="11">
        <v>10</v>
      </c>
      <c r="I672" s="20" t="s">
        <v>259</v>
      </c>
      <c r="J672" s="11" t="s">
        <v>261</v>
      </c>
      <c r="K672" s="11" t="s">
        <v>12658</v>
      </c>
      <c r="L672" s="11">
        <v>2</v>
      </c>
    </row>
    <row r="673" spans="1:12">
      <c r="A673" s="11" t="s">
        <v>1174</v>
      </c>
      <c r="D673" s="11" t="s">
        <v>260</v>
      </c>
      <c r="E673" s="19" t="s">
        <v>1424</v>
      </c>
      <c r="F673" s="10">
        <v>42036</v>
      </c>
      <c r="G673" s="10">
        <v>45323</v>
      </c>
      <c r="H673" s="11">
        <v>10</v>
      </c>
      <c r="I673" s="20" t="s">
        <v>259</v>
      </c>
      <c r="J673" s="11" t="s">
        <v>261</v>
      </c>
      <c r="K673" s="11" t="s">
        <v>12658</v>
      </c>
      <c r="L673" s="11">
        <v>2</v>
      </c>
    </row>
    <row r="674" spans="1:12">
      <c r="A674" s="11" t="s">
        <v>1175</v>
      </c>
      <c r="D674" s="11" t="s">
        <v>260</v>
      </c>
      <c r="E674" s="19" t="s">
        <v>1425</v>
      </c>
      <c r="F674" s="10">
        <v>42036</v>
      </c>
      <c r="G674" s="10">
        <v>45323</v>
      </c>
      <c r="H674" s="11">
        <v>10</v>
      </c>
      <c r="I674" s="20" t="s">
        <v>259</v>
      </c>
      <c r="J674" s="11" t="s">
        <v>261</v>
      </c>
      <c r="K674" s="11" t="s">
        <v>12658</v>
      </c>
      <c r="L674" s="11">
        <v>2</v>
      </c>
    </row>
    <row r="675" spans="1:12">
      <c r="A675" s="11" t="s">
        <v>1176</v>
      </c>
      <c r="D675" s="11" t="s">
        <v>260</v>
      </c>
      <c r="E675" s="19" t="s">
        <v>1426</v>
      </c>
      <c r="F675" s="10">
        <v>42036</v>
      </c>
      <c r="G675" s="10">
        <v>45323</v>
      </c>
      <c r="H675" s="11">
        <v>10</v>
      </c>
      <c r="I675" s="11" t="s">
        <v>277</v>
      </c>
      <c r="J675" s="11" t="s">
        <v>261</v>
      </c>
      <c r="K675" s="11" t="s">
        <v>12658</v>
      </c>
      <c r="L675" s="11">
        <v>2</v>
      </c>
    </row>
    <row r="676" spans="1:12">
      <c r="A676" s="11" t="s">
        <v>1177</v>
      </c>
      <c r="D676" s="11" t="s">
        <v>260</v>
      </c>
      <c r="E676" s="19" t="s">
        <v>1427</v>
      </c>
      <c r="F676" s="10">
        <v>42036</v>
      </c>
      <c r="G676" s="10">
        <v>45323</v>
      </c>
      <c r="H676" s="11">
        <v>10</v>
      </c>
      <c r="I676" s="11" t="s">
        <v>277</v>
      </c>
      <c r="J676" s="11" t="s">
        <v>261</v>
      </c>
      <c r="K676" s="11" t="s">
        <v>12658</v>
      </c>
      <c r="L676" s="11">
        <v>2</v>
      </c>
    </row>
    <row r="677" spans="1:12">
      <c r="A677" s="11" t="s">
        <v>1178</v>
      </c>
      <c r="D677" s="11" t="s">
        <v>260</v>
      </c>
      <c r="E677" s="19" t="s">
        <v>1428</v>
      </c>
      <c r="F677" s="10">
        <v>42036</v>
      </c>
      <c r="G677" s="10">
        <v>45323</v>
      </c>
      <c r="H677" s="11">
        <v>10</v>
      </c>
      <c r="I677" s="11" t="s">
        <v>277</v>
      </c>
      <c r="J677" s="11" t="s">
        <v>261</v>
      </c>
      <c r="K677" s="11" t="s">
        <v>12658</v>
      </c>
      <c r="L677" s="11">
        <v>2</v>
      </c>
    </row>
    <row r="678" spans="1:12">
      <c r="A678" s="11" t="s">
        <v>1179</v>
      </c>
      <c r="D678" s="11" t="s">
        <v>260</v>
      </c>
      <c r="E678" s="19" t="s">
        <v>1429</v>
      </c>
      <c r="F678" s="10">
        <v>42036</v>
      </c>
      <c r="G678" s="10">
        <v>45323</v>
      </c>
      <c r="H678" s="11">
        <v>10</v>
      </c>
      <c r="I678" s="20" t="s">
        <v>259</v>
      </c>
      <c r="J678" s="11" t="s">
        <v>261</v>
      </c>
      <c r="K678" s="11" t="s">
        <v>12658</v>
      </c>
      <c r="L678" s="11">
        <v>2</v>
      </c>
    </row>
    <row r="679" spans="1:12">
      <c r="A679" s="11" t="s">
        <v>1180</v>
      </c>
      <c r="D679" s="11" t="s">
        <v>260</v>
      </c>
      <c r="E679" s="19" t="s">
        <v>1430</v>
      </c>
      <c r="F679" s="10">
        <v>42036</v>
      </c>
      <c r="G679" s="10">
        <v>45323</v>
      </c>
      <c r="H679" s="11">
        <v>10</v>
      </c>
      <c r="I679" s="20" t="s">
        <v>259</v>
      </c>
      <c r="J679" s="11" t="s">
        <v>261</v>
      </c>
      <c r="K679" s="11" t="s">
        <v>12658</v>
      </c>
      <c r="L679" s="11">
        <v>2</v>
      </c>
    </row>
    <row r="680" spans="1:12">
      <c r="A680" s="11" t="s">
        <v>1181</v>
      </c>
      <c r="D680" s="11" t="s">
        <v>260</v>
      </c>
      <c r="E680" s="19" t="s">
        <v>1431</v>
      </c>
      <c r="F680" s="10">
        <v>42036</v>
      </c>
      <c r="G680" s="10">
        <v>45323</v>
      </c>
      <c r="H680" s="11">
        <v>10</v>
      </c>
      <c r="I680" s="20" t="s">
        <v>259</v>
      </c>
      <c r="J680" s="11" t="s">
        <v>261</v>
      </c>
      <c r="K680" s="11" t="s">
        <v>12658</v>
      </c>
      <c r="L680" s="11">
        <v>2</v>
      </c>
    </row>
    <row r="681" spans="1:12">
      <c r="A681" s="11" t="s">
        <v>1182</v>
      </c>
      <c r="D681" s="11" t="s">
        <v>260</v>
      </c>
      <c r="E681" s="19" t="s">
        <v>1432</v>
      </c>
      <c r="F681" s="10">
        <v>42036</v>
      </c>
      <c r="G681" s="10">
        <v>45323</v>
      </c>
      <c r="H681" s="11">
        <v>10</v>
      </c>
      <c r="I681" s="20" t="s">
        <v>259</v>
      </c>
      <c r="J681" s="11" t="s">
        <v>261</v>
      </c>
      <c r="K681" s="11" t="s">
        <v>12658</v>
      </c>
      <c r="L681" s="11">
        <v>2</v>
      </c>
    </row>
    <row r="682" spans="1:12">
      <c r="A682" s="11" t="s">
        <v>1183</v>
      </c>
      <c r="D682" s="11" t="s">
        <v>260</v>
      </c>
      <c r="E682" s="19" t="s">
        <v>1433</v>
      </c>
      <c r="F682" s="10">
        <v>42036</v>
      </c>
      <c r="G682" s="10">
        <v>45323</v>
      </c>
      <c r="H682" s="11">
        <v>10</v>
      </c>
      <c r="I682" s="20" t="s">
        <v>259</v>
      </c>
      <c r="J682" s="11" t="s">
        <v>261</v>
      </c>
      <c r="K682" s="11" t="s">
        <v>12658</v>
      </c>
      <c r="L682" s="11">
        <v>2</v>
      </c>
    </row>
    <row r="683" spans="1:12">
      <c r="A683" s="11" t="s">
        <v>1184</v>
      </c>
      <c r="D683" s="11" t="s">
        <v>260</v>
      </c>
      <c r="E683" s="19" t="s">
        <v>1434</v>
      </c>
      <c r="F683" s="10">
        <v>42036</v>
      </c>
      <c r="G683" s="10">
        <v>45323</v>
      </c>
      <c r="H683" s="11">
        <v>10</v>
      </c>
      <c r="I683" s="20" t="s">
        <v>259</v>
      </c>
      <c r="J683" s="11" t="s">
        <v>261</v>
      </c>
      <c r="K683" s="11" t="s">
        <v>12658</v>
      </c>
      <c r="L683" s="11">
        <v>2</v>
      </c>
    </row>
    <row r="684" spans="1:12">
      <c r="A684" s="11" t="s">
        <v>1185</v>
      </c>
      <c r="D684" s="11" t="s">
        <v>260</v>
      </c>
      <c r="E684" s="19" t="s">
        <v>1435</v>
      </c>
      <c r="F684" s="10">
        <v>42036</v>
      </c>
      <c r="G684" s="10">
        <v>45323</v>
      </c>
      <c r="H684" s="11">
        <v>10</v>
      </c>
      <c r="I684" s="20" t="s">
        <v>259</v>
      </c>
      <c r="J684" s="11" t="s">
        <v>261</v>
      </c>
      <c r="K684" s="11" t="s">
        <v>12658</v>
      </c>
      <c r="L684" s="11">
        <v>2</v>
      </c>
    </row>
    <row r="685" spans="1:12">
      <c r="A685" s="11" t="s">
        <v>1186</v>
      </c>
      <c r="D685" s="11" t="s">
        <v>260</v>
      </c>
      <c r="E685" s="19" t="s">
        <v>1436</v>
      </c>
      <c r="F685" s="10">
        <v>42036</v>
      </c>
      <c r="G685" s="10">
        <v>45323</v>
      </c>
      <c r="H685" s="11">
        <v>10</v>
      </c>
      <c r="I685" s="20" t="s">
        <v>259</v>
      </c>
      <c r="J685" s="11" t="s">
        <v>261</v>
      </c>
      <c r="K685" s="11" t="s">
        <v>12658</v>
      </c>
      <c r="L685" s="11">
        <v>2</v>
      </c>
    </row>
    <row r="686" spans="1:12">
      <c r="A686" s="11" t="s">
        <v>1187</v>
      </c>
      <c r="D686" s="11" t="s">
        <v>260</v>
      </c>
      <c r="E686" s="19" t="s">
        <v>1437</v>
      </c>
      <c r="F686" s="10">
        <v>42036</v>
      </c>
      <c r="G686" s="10">
        <v>45323</v>
      </c>
      <c r="H686" s="11">
        <v>10</v>
      </c>
      <c r="I686" s="20" t="s">
        <v>259</v>
      </c>
      <c r="J686" s="11" t="s">
        <v>261</v>
      </c>
      <c r="K686" s="11" t="s">
        <v>12658</v>
      </c>
      <c r="L686" s="11">
        <v>2</v>
      </c>
    </row>
    <row r="687" spans="1:12">
      <c r="A687" s="11" t="s">
        <v>1188</v>
      </c>
      <c r="D687" s="11" t="s">
        <v>260</v>
      </c>
      <c r="E687" s="19" t="s">
        <v>1438</v>
      </c>
      <c r="F687" s="10">
        <v>42036</v>
      </c>
      <c r="G687" s="10">
        <v>45323</v>
      </c>
      <c r="H687" s="11">
        <v>10</v>
      </c>
      <c r="I687" s="20" t="s">
        <v>259</v>
      </c>
      <c r="J687" s="11" t="s">
        <v>261</v>
      </c>
      <c r="K687" s="11" t="s">
        <v>12658</v>
      </c>
      <c r="L687" s="11">
        <v>2</v>
      </c>
    </row>
    <row r="688" spans="1:12">
      <c r="A688" s="11" t="s">
        <v>1189</v>
      </c>
      <c r="D688" s="11" t="s">
        <v>260</v>
      </c>
      <c r="E688" s="19" t="s">
        <v>1439</v>
      </c>
      <c r="F688" s="10">
        <v>42036</v>
      </c>
      <c r="G688" s="10">
        <v>45323</v>
      </c>
      <c r="H688" s="11">
        <v>10</v>
      </c>
      <c r="I688" s="20" t="s">
        <v>259</v>
      </c>
      <c r="J688" s="11" t="s">
        <v>261</v>
      </c>
      <c r="K688" s="11" t="s">
        <v>12658</v>
      </c>
      <c r="L688" s="11">
        <v>2</v>
      </c>
    </row>
    <row r="689" spans="1:12">
      <c r="A689" s="11" t="s">
        <v>1190</v>
      </c>
      <c r="D689" s="11" t="s">
        <v>260</v>
      </c>
      <c r="E689" s="19" t="s">
        <v>1440</v>
      </c>
      <c r="F689" s="10">
        <v>42036</v>
      </c>
      <c r="G689" s="10">
        <v>45323</v>
      </c>
      <c r="H689" s="11">
        <v>10</v>
      </c>
      <c r="I689" s="20" t="s">
        <v>259</v>
      </c>
      <c r="J689" s="11" t="s">
        <v>261</v>
      </c>
      <c r="K689" s="11" t="s">
        <v>12658</v>
      </c>
      <c r="L689" s="11">
        <v>2</v>
      </c>
    </row>
    <row r="690" spans="1:12">
      <c r="A690" s="11" t="s">
        <v>1191</v>
      </c>
      <c r="D690" s="11" t="s">
        <v>260</v>
      </c>
      <c r="E690" s="19" t="s">
        <v>1441</v>
      </c>
      <c r="F690" s="10">
        <v>42036</v>
      </c>
      <c r="G690" s="10">
        <v>45323</v>
      </c>
      <c r="H690" s="11">
        <v>10</v>
      </c>
      <c r="I690" s="20" t="s">
        <v>259</v>
      </c>
      <c r="J690" s="11" t="s">
        <v>261</v>
      </c>
      <c r="K690" s="11" t="s">
        <v>12658</v>
      </c>
      <c r="L690" s="11">
        <v>2</v>
      </c>
    </row>
    <row r="691" spans="1:12">
      <c r="A691" s="11" t="s">
        <v>1192</v>
      </c>
      <c r="D691" s="11" t="s">
        <v>260</v>
      </c>
      <c r="E691" s="19" t="s">
        <v>1442</v>
      </c>
      <c r="F691" s="10">
        <v>42036</v>
      </c>
      <c r="G691" s="10">
        <v>45323</v>
      </c>
      <c r="H691" s="11">
        <v>10</v>
      </c>
      <c r="I691" s="20" t="s">
        <v>259</v>
      </c>
      <c r="J691" s="11" t="s">
        <v>261</v>
      </c>
      <c r="K691" s="11" t="s">
        <v>12658</v>
      </c>
      <c r="L691" s="11">
        <v>2</v>
      </c>
    </row>
    <row r="692" spans="1:12">
      <c r="A692" s="11" t="s">
        <v>1193</v>
      </c>
      <c r="D692" s="11" t="s">
        <v>260</v>
      </c>
      <c r="E692" s="19" t="s">
        <v>1443</v>
      </c>
      <c r="F692" s="10">
        <v>42036</v>
      </c>
      <c r="G692" s="10">
        <v>45323</v>
      </c>
      <c r="H692" s="11">
        <v>10</v>
      </c>
      <c r="I692" s="20" t="s">
        <v>259</v>
      </c>
      <c r="J692" s="11" t="s">
        <v>261</v>
      </c>
      <c r="K692" s="11" t="s">
        <v>12658</v>
      </c>
      <c r="L692" s="11">
        <v>2</v>
      </c>
    </row>
    <row r="693" spans="1:12">
      <c r="A693" s="11" t="s">
        <v>1194</v>
      </c>
      <c r="D693" s="11" t="s">
        <v>260</v>
      </c>
      <c r="E693" s="19" t="s">
        <v>1444</v>
      </c>
      <c r="F693" s="10">
        <v>42036</v>
      </c>
      <c r="G693" s="10">
        <v>45323</v>
      </c>
      <c r="H693" s="11">
        <v>10</v>
      </c>
      <c r="I693" s="11" t="s">
        <v>277</v>
      </c>
      <c r="J693" s="11" t="s">
        <v>261</v>
      </c>
      <c r="K693" s="11" t="s">
        <v>12658</v>
      </c>
      <c r="L693" s="11">
        <v>2</v>
      </c>
    </row>
    <row r="694" spans="1:12">
      <c r="A694" s="11" t="s">
        <v>1195</v>
      </c>
      <c r="D694" s="11" t="s">
        <v>260</v>
      </c>
      <c r="E694" s="19" t="s">
        <v>1445</v>
      </c>
      <c r="F694" s="10">
        <v>42036</v>
      </c>
      <c r="G694" s="10">
        <v>45323</v>
      </c>
      <c r="H694" s="11">
        <v>10</v>
      </c>
      <c r="I694" s="11" t="s">
        <v>277</v>
      </c>
      <c r="J694" s="11" t="s">
        <v>261</v>
      </c>
      <c r="K694" s="11" t="s">
        <v>12658</v>
      </c>
      <c r="L694" s="11">
        <v>2</v>
      </c>
    </row>
    <row r="695" spans="1:12">
      <c r="A695" s="11" t="s">
        <v>1196</v>
      </c>
      <c r="D695" s="11" t="s">
        <v>260</v>
      </c>
      <c r="E695" s="19" t="s">
        <v>1446</v>
      </c>
      <c r="F695" s="10">
        <v>42036</v>
      </c>
      <c r="G695" s="10">
        <v>45323</v>
      </c>
      <c r="H695" s="11">
        <v>10</v>
      </c>
      <c r="I695" s="11" t="s">
        <v>277</v>
      </c>
      <c r="J695" s="11" t="s">
        <v>261</v>
      </c>
      <c r="K695" s="11" t="s">
        <v>12658</v>
      </c>
      <c r="L695" s="11">
        <v>2</v>
      </c>
    </row>
    <row r="696" spans="1:12">
      <c r="A696" s="11" t="s">
        <v>1197</v>
      </c>
      <c r="D696" s="11" t="s">
        <v>260</v>
      </c>
      <c r="E696" s="19" t="s">
        <v>1447</v>
      </c>
      <c r="F696" s="10">
        <v>42036</v>
      </c>
      <c r="G696" s="10">
        <v>45323</v>
      </c>
      <c r="H696" s="11">
        <v>10</v>
      </c>
      <c r="I696" s="20" t="s">
        <v>259</v>
      </c>
      <c r="J696" s="11" t="s">
        <v>261</v>
      </c>
      <c r="K696" s="11" t="s">
        <v>12658</v>
      </c>
      <c r="L696" s="11">
        <v>2</v>
      </c>
    </row>
    <row r="697" spans="1:12">
      <c r="A697" s="11" t="s">
        <v>1198</v>
      </c>
      <c r="D697" s="11" t="s">
        <v>260</v>
      </c>
      <c r="E697" s="19" t="s">
        <v>1448</v>
      </c>
      <c r="F697" s="10">
        <v>42036</v>
      </c>
      <c r="G697" s="10">
        <v>45323</v>
      </c>
      <c r="H697" s="11">
        <v>10</v>
      </c>
      <c r="I697" s="20" t="s">
        <v>259</v>
      </c>
      <c r="J697" s="11" t="s">
        <v>261</v>
      </c>
      <c r="K697" s="11" t="s">
        <v>12658</v>
      </c>
      <c r="L697" s="11">
        <v>2</v>
      </c>
    </row>
    <row r="698" spans="1:12">
      <c r="A698" s="11" t="s">
        <v>1199</v>
      </c>
      <c r="D698" s="11" t="s">
        <v>260</v>
      </c>
      <c r="E698" s="19" t="s">
        <v>1449</v>
      </c>
      <c r="F698" s="10">
        <v>42036</v>
      </c>
      <c r="G698" s="10">
        <v>45323</v>
      </c>
      <c r="H698" s="11">
        <v>10</v>
      </c>
      <c r="I698" s="20" t="s">
        <v>259</v>
      </c>
      <c r="J698" s="11" t="s">
        <v>261</v>
      </c>
      <c r="K698" s="11" t="s">
        <v>12658</v>
      </c>
      <c r="L698" s="11">
        <v>2</v>
      </c>
    </row>
    <row r="699" spans="1:12">
      <c r="A699" s="11" t="s">
        <v>1200</v>
      </c>
      <c r="D699" s="11" t="s">
        <v>260</v>
      </c>
      <c r="E699" s="19" t="s">
        <v>1450</v>
      </c>
      <c r="F699" s="10">
        <v>42036</v>
      </c>
      <c r="G699" s="10">
        <v>45323</v>
      </c>
      <c r="H699" s="11">
        <v>10</v>
      </c>
      <c r="I699" s="20" t="s">
        <v>259</v>
      </c>
      <c r="J699" s="11" t="s">
        <v>261</v>
      </c>
      <c r="K699" s="11" t="s">
        <v>12658</v>
      </c>
      <c r="L699" s="11">
        <v>2</v>
      </c>
    </row>
    <row r="700" spans="1:12">
      <c r="A700" s="11" t="s">
        <v>1201</v>
      </c>
      <c r="D700" s="11" t="s">
        <v>260</v>
      </c>
      <c r="E700" s="19" t="s">
        <v>1451</v>
      </c>
      <c r="F700" s="10">
        <v>42036</v>
      </c>
      <c r="G700" s="10">
        <v>45323</v>
      </c>
      <c r="H700" s="11">
        <v>10</v>
      </c>
      <c r="I700" s="20" t="s">
        <v>259</v>
      </c>
      <c r="J700" s="11" t="s">
        <v>261</v>
      </c>
      <c r="K700" s="11" t="s">
        <v>12658</v>
      </c>
      <c r="L700" s="11">
        <v>2</v>
      </c>
    </row>
    <row r="701" spans="1:12">
      <c r="A701" s="11" t="s">
        <v>1202</v>
      </c>
      <c r="D701" s="11" t="s">
        <v>260</v>
      </c>
      <c r="E701" s="19" t="s">
        <v>1452</v>
      </c>
      <c r="F701" s="10">
        <v>42036</v>
      </c>
      <c r="G701" s="10">
        <v>45323</v>
      </c>
      <c r="H701" s="11">
        <v>10</v>
      </c>
      <c r="I701" s="20" t="s">
        <v>259</v>
      </c>
      <c r="J701" s="11" t="s">
        <v>261</v>
      </c>
      <c r="K701" s="11" t="s">
        <v>12658</v>
      </c>
      <c r="L701" s="11">
        <v>2</v>
      </c>
    </row>
    <row r="702" spans="1:12">
      <c r="A702" s="11" t="s">
        <v>1203</v>
      </c>
      <c r="D702" s="11" t="s">
        <v>260</v>
      </c>
      <c r="E702" s="19" t="s">
        <v>1453</v>
      </c>
      <c r="F702" s="10">
        <v>42036</v>
      </c>
      <c r="G702" s="10">
        <v>45323</v>
      </c>
      <c r="H702" s="11">
        <v>10</v>
      </c>
      <c r="I702" s="20" t="s">
        <v>259</v>
      </c>
      <c r="J702" s="11" t="s">
        <v>261</v>
      </c>
      <c r="K702" s="11" t="s">
        <v>12658</v>
      </c>
      <c r="L702" s="11">
        <v>2</v>
      </c>
    </row>
    <row r="703" spans="1:12">
      <c r="A703" s="11" t="s">
        <v>1204</v>
      </c>
      <c r="D703" s="11" t="s">
        <v>260</v>
      </c>
      <c r="E703" s="19" t="s">
        <v>1454</v>
      </c>
      <c r="F703" s="10">
        <v>42036</v>
      </c>
      <c r="G703" s="10">
        <v>45323</v>
      </c>
      <c r="H703" s="11">
        <v>10</v>
      </c>
      <c r="I703" s="20" t="s">
        <v>259</v>
      </c>
      <c r="J703" s="11" t="s">
        <v>261</v>
      </c>
      <c r="K703" s="11" t="s">
        <v>12658</v>
      </c>
      <c r="L703" s="11">
        <v>2</v>
      </c>
    </row>
    <row r="704" spans="1:12">
      <c r="A704" s="11" t="s">
        <v>1205</v>
      </c>
      <c r="D704" s="11" t="s">
        <v>260</v>
      </c>
      <c r="E704" s="19" t="s">
        <v>1455</v>
      </c>
      <c r="F704" s="10">
        <v>42036</v>
      </c>
      <c r="G704" s="10">
        <v>45323</v>
      </c>
      <c r="H704" s="11">
        <v>10</v>
      </c>
      <c r="I704" s="20" t="s">
        <v>259</v>
      </c>
      <c r="J704" s="11" t="s">
        <v>261</v>
      </c>
      <c r="K704" s="11" t="s">
        <v>12658</v>
      </c>
      <c r="L704" s="11">
        <v>2</v>
      </c>
    </row>
    <row r="705" spans="1:12">
      <c r="A705" s="11" t="s">
        <v>1206</v>
      </c>
      <c r="D705" s="11" t="s">
        <v>260</v>
      </c>
      <c r="E705" s="19" t="s">
        <v>1456</v>
      </c>
      <c r="F705" s="10">
        <v>42036</v>
      </c>
      <c r="G705" s="10">
        <v>45323</v>
      </c>
      <c r="H705" s="11">
        <v>10</v>
      </c>
      <c r="I705" s="20" t="s">
        <v>259</v>
      </c>
      <c r="J705" s="11" t="s">
        <v>261</v>
      </c>
      <c r="K705" s="11" t="s">
        <v>12658</v>
      </c>
      <c r="L705" s="11">
        <v>2</v>
      </c>
    </row>
    <row r="706" spans="1:12">
      <c r="A706" s="11" t="s">
        <v>1207</v>
      </c>
      <c r="D706" s="11" t="s">
        <v>260</v>
      </c>
      <c r="E706" s="19" t="s">
        <v>1457</v>
      </c>
      <c r="F706" s="10">
        <v>42036</v>
      </c>
      <c r="G706" s="10">
        <v>45323</v>
      </c>
      <c r="H706" s="11">
        <v>10</v>
      </c>
      <c r="I706" s="20" t="s">
        <v>259</v>
      </c>
      <c r="J706" s="11" t="s">
        <v>261</v>
      </c>
      <c r="K706" s="11" t="s">
        <v>12658</v>
      </c>
      <c r="L706" s="11">
        <v>2</v>
      </c>
    </row>
    <row r="707" spans="1:12">
      <c r="A707" s="11" t="s">
        <v>1208</v>
      </c>
      <c r="D707" s="11" t="s">
        <v>260</v>
      </c>
      <c r="E707" s="19" t="s">
        <v>1458</v>
      </c>
      <c r="F707" s="10">
        <v>42036</v>
      </c>
      <c r="G707" s="10">
        <v>45323</v>
      </c>
      <c r="H707" s="11">
        <v>10</v>
      </c>
      <c r="I707" s="20" t="s">
        <v>259</v>
      </c>
      <c r="J707" s="11" t="s">
        <v>261</v>
      </c>
      <c r="K707" s="11" t="s">
        <v>12658</v>
      </c>
      <c r="L707" s="11">
        <v>2</v>
      </c>
    </row>
    <row r="708" spans="1:12">
      <c r="A708" s="11" t="s">
        <v>1209</v>
      </c>
      <c r="D708" s="11" t="s">
        <v>260</v>
      </c>
      <c r="E708" s="19" t="s">
        <v>1459</v>
      </c>
      <c r="F708" s="10">
        <v>42036</v>
      </c>
      <c r="G708" s="10">
        <v>45323</v>
      </c>
      <c r="H708" s="11">
        <v>10</v>
      </c>
      <c r="I708" s="20" t="s">
        <v>259</v>
      </c>
      <c r="J708" s="11" t="s">
        <v>261</v>
      </c>
      <c r="K708" s="11" t="s">
        <v>12658</v>
      </c>
      <c r="L708" s="11">
        <v>2</v>
      </c>
    </row>
    <row r="709" spans="1:12">
      <c r="A709" s="11" t="s">
        <v>1210</v>
      </c>
      <c r="D709" s="11" t="s">
        <v>260</v>
      </c>
      <c r="E709" s="19" t="s">
        <v>1460</v>
      </c>
      <c r="F709" s="10">
        <v>42036</v>
      </c>
      <c r="G709" s="10">
        <v>45323</v>
      </c>
      <c r="H709" s="11">
        <v>10</v>
      </c>
      <c r="I709" s="20" t="s">
        <v>259</v>
      </c>
      <c r="J709" s="11" t="s">
        <v>261</v>
      </c>
      <c r="K709" s="11" t="s">
        <v>12658</v>
      </c>
      <c r="L709" s="11">
        <v>2</v>
      </c>
    </row>
    <row r="710" spans="1:12">
      <c r="A710" s="11" t="s">
        <v>1211</v>
      </c>
      <c r="D710" s="11" t="s">
        <v>260</v>
      </c>
      <c r="E710" s="19" t="s">
        <v>1461</v>
      </c>
      <c r="F710" s="10">
        <v>42036</v>
      </c>
      <c r="G710" s="10">
        <v>45323</v>
      </c>
      <c r="H710" s="11">
        <v>10</v>
      </c>
      <c r="I710" s="20" t="s">
        <v>259</v>
      </c>
      <c r="J710" s="11" t="s">
        <v>261</v>
      </c>
      <c r="K710" s="11" t="s">
        <v>12658</v>
      </c>
      <c r="L710" s="11">
        <v>2</v>
      </c>
    </row>
    <row r="711" spans="1:12">
      <c r="A711" s="11" t="s">
        <v>1212</v>
      </c>
      <c r="D711" s="11" t="s">
        <v>260</v>
      </c>
      <c r="E711" s="19" t="s">
        <v>1462</v>
      </c>
      <c r="F711" s="10">
        <v>42036</v>
      </c>
      <c r="G711" s="10">
        <v>45323</v>
      </c>
      <c r="H711" s="11">
        <v>10</v>
      </c>
      <c r="I711" s="11" t="s">
        <v>277</v>
      </c>
      <c r="J711" s="11" t="s">
        <v>261</v>
      </c>
      <c r="K711" s="11" t="s">
        <v>12658</v>
      </c>
      <c r="L711" s="11">
        <v>2</v>
      </c>
    </row>
    <row r="712" spans="1:12">
      <c r="A712" s="11" t="s">
        <v>1213</v>
      </c>
      <c r="D712" s="11" t="s">
        <v>260</v>
      </c>
      <c r="E712" s="19" t="s">
        <v>1463</v>
      </c>
      <c r="F712" s="10">
        <v>42036</v>
      </c>
      <c r="G712" s="10">
        <v>45323</v>
      </c>
      <c r="H712" s="11">
        <v>10</v>
      </c>
      <c r="I712" s="11" t="s">
        <v>277</v>
      </c>
      <c r="J712" s="11" t="s">
        <v>261</v>
      </c>
      <c r="K712" s="11" t="s">
        <v>12658</v>
      </c>
      <c r="L712" s="11">
        <v>2</v>
      </c>
    </row>
    <row r="713" spans="1:12">
      <c r="A713" s="11" t="s">
        <v>1214</v>
      </c>
      <c r="D713" s="11" t="s">
        <v>260</v>
      </c>
      <c r="E713" s="19" t="s">
        <v>1464</v>
      </c>
      <c r="F713" s="10">
        <v>42036</v>
      </c>
      <c r="G713" s="10">
        <v>45323</v>
      </c>
      <c r="H713" s="11">
        <v>10</v>
      </c>
      <c r="I713" s="11" t="s">
        <v>277</v>
      </c>
      <c r="J713" s="11" t="s">
        <v>261</v>
      </c>
      <c r="K713" s="11" t="s">
        <v>12658</v>
      </c>
      <c r="L713" s="11">
        <v>2</v>
      </c>
    </row>
    <row r="714" spans="1:12">
      <c r="A714" s="11" t="s">
        <v>1215</v>
      </c>
      <c r="D714" s="11" t="s">
        <v>260</v>
      </c>
      <c r="E714" s="19" t="s">
        <v>1465</v>
      </c>
      <c r="F714" s="10">
        <v>42036</v>
      </c>
      <c r="G714" s="10">
        <v>45323</v>
      </c>
      <c r="H714" s="11">
        <v>10</v>
      </c>
      <c r="I714" s="20" t="s">
        <v>259</v>
      </c>
      <c r="J714" s="11" t="s">
        <v>261</v>
      </c>
      <c r="K714" s="11" t="s">
        <v>12658</v>
      </c>
      <c r="L714" s="11">
        <v>2</v>
      </c>
    </row>
    <row r="715" spans="1:12">
      <c r="A715" s="11" t="s">
        <v>1216</v>
      </c>
      <c r="D715" s="11" t="s">
        <v>260</v>
      </c>
      <c r="E715" s="19" t="s">
        <v>1466</v>
      </c>
      <c r="F715" s="10">
        <v>42036</v>
      </c>
      <c r="G715" s="10">
        <v>45323</v>
      </c>
      <c r="H715" s="11">
        <v>10</v>
      </c>
      <c r="I715" s="20" t="s">
        <v>259</v>
      </c>
      <c r="J715" s="11" t="s">
        <v>261</v>
      </c>
      <c r="K715" s="11" t="s">
        <v>12658</v>
      </c>
      <c r="L715" s="11">
        <v>2</v>
      </c>
    </row>
    <row r="716" spans="1:12">
      <c r="A716" s="11" t="s">
        <v>1217</v>
      </c>
      <c r="D716" s="11" t="s">
        <v>260</v>
      </c>
      <c r="E716" s="19" t="s">
        <v>1467</v>
      </c>
      <c r="F716" s="10">
        <v>42036</v>
      </c>
      <c r="G716" s="10">
        <v>45323</v>
      </c>
      <c r="H716" s="11">
        <v>10</v>
      </c>
      <c r="I716" s="20" t="s">
        <v>259</v>
      </c>
      <c r="J716" s="11" t="s">
        <v>261</v>
      </c>
      <c r="K716" s="11" t="s">
        <v>12658</v>
      </c>
      <c r="L716" s="11">
        <v>2</v>
      </c>
    </row>
    <row r="717" spans="1:12">
      <c r="A717" s="11" t="s">
        <v>1218</v>
      </c>
      <c r="D717" s="11" t="s">
        <v>260</v>
      </c>
      <c r="E717" s="19" t="s">
        <v>1468</v>
      </c>
      <c r="F717" s="10">
        <v>42036</v>
      </c>
      <c r="G717" s="10">
        <v>45323</v>
      </c>
      <c r="H717" s="11">
        <v>10</v>
      </c>
      <c r="I717" s="20" t="s">
        <v>259</v>
      </c>
      <c r="J717" s="11" t="s">
        <v>261</v>
      </c>
      <c r="K717" s="11" t="s">
        <v>12658</v>
      </c>
      <c r="L717" s="11">
        <v>2</v>
      </c>
    </row>
    <row r="718" spans="1:12">
      <c r="A718" s="11" t="s">
        <v>1219</v>
      </c>
      <c r="D718" s="11" t="s">
        <v>260</v>
      </c>
      <c r="E718" s="19" t="s">
        <v>1469</v>
      </c>
      <c r="F718" s="10">
        <v>42036</v>
      </c>
      <c r="G718" s="10">
        <v>45323</v>
      </c>
      <c r="H718" s="11">
        <v>10</v>
      </c>
      <c r="I718" s="20" t="s">
        <v>259</v>
      </c>
      <c r="J718" s="11" t="s">
        <v>261</v>
      </c>
      <c r="K718" s="11" t="s">
        <v>12658</v>
      </c>
      <c r="L718" s="11">
        <v>2</v>
      </c>
    </row>
    <row r="719" spans="1:12">
      <c r="A719" s="11" t="s">
        <v>1220</v>
      </c>
      <c r="D719" s="11" t="s">
        <v>260</v>
      </c>
      <c r="E719" s="19" t="s">
        <v>1470</v>
      </c>
      <c r="F719" s="10">
        <v>42036</v>
      </c>
      <c r="G719" s="10">
        <v>45323</v>
      </c>
      <c r="H719" s="11">
        <v>10</v>
      </c>
      <c r="I719" s="20" t="s">
        <v>259</v>
      </c>
      <c r="J719" s="11" t="s">
        <v>261</v>
      </c>
      <c r="K719" s="11" t="s">
        <v>12658</v>
      </c>
      <c r="L719" s="11">
        <v>2</v>
      </c>
    </row>
    <row r="720" spans="1:12">
      <c r="A720" s="11" t="s">
        <v>1221</v>
      </c>
      <c r="D720" s="11" t="s">
        <v>260</v>
      </c>
      <c r="E720" s="19" t="s">
        <v>1471</v>
      </c>
      <c r="F720" s="10">
        <v>42036</v>
      </c>
      <c r="G720" s="10">
        <v>45323</v>
      </c>
      <c r="H720" s="11">
        <v>10</v>
      </c>
      <c r="I720" s="20" t="s">
        <v>259</v>
      </c>
      <c r="J720" s="11" t="s">
        <v>261</v>
      </c>
      <c r="K720" s="11" t="s">
        <v>12658</v>
      </c>
      <c r="L720" s="11">
        <v>2</v>
      </c>
    </row>
    <row r="721" spans="1:12">
      <c r="A721" s="11" t="s">
        <v>1222</v>
      </c>
      <c r="D721" s="11" t="s">
        <v>260</v>
      </c>
      <c r="E721" s="19" t="s">
        <v>1472</v>
      </c>
      <c r="F721" s="10">
        <v>42036</v>
      </c>
      <c r="G721" s="10">
        <v>45323</v>
      </c>
      <c r="H721" s="11">
        <v>10</v>
      </c>
      <c r="I721" s="20" t="s">
        <v>259</v>
      </c>
      <c r="J721" s="11" t="s">
        <v>261</v>
      </c>
      <c r="K721" s="11" t="s">
        <v>12658</v>
      </c>
      <c r="L721" s="11">
        <v>2</v>
      </c>
    </row>
    <row r="722" spans="1:12">
      <c r="A722" s="11" t="s">
        <v>1223</v>
      </c>
      <c r="D722" s="11" t="s">
        <v>260</v>
      </c>
      <c r="E722" s="19" t="s">
        <v>1473</v>
      </c>
      <c r="F722" s="10">
        <v>42036</v>
      </c>
      <c r="G722" s="10">
        <v>45323</v>
      </c>
      <c r="H722" s="11">
        <v>10</v>
      </c>
      <c r="I722" s="20" t="s">
        <v>259</v>
      </c>
      <c r="J722" s="11" t="s">
        <v>261</v>
      </c>
      <c r="K722" s="11" t="s">
        <v>12658</v>
      </c>
      <c r="L722" s="11">
        <v>2</v>
      </c>
    </row>
    <row r="723" spans="1:12">
      <c r="A723" s="11" t="s">
        <v>1224</v>
      </c>
      <c r="D723" s="11" t="s">
        <v>260</v>
      </c>
      <c r="E723" s="19" t="s">
        <v>1474</v>
      </c>
      <c r="F723" s="10">
        <v>42036</v>
      </c>
      <c r="G723" s="10">
        <v>45323</v>
      </c>
      <c r="H723" s="11">
        <v>10</v>
      </c>
      <c r="I723" s="20" t="s">
        <v>259</v>
      </c>
      <c r="J723" s="11" t="s">
        <v>261</v>
      </c>
      <c r="K723" s="11" t="s">
        <v>12658</v>
      </c>
      <c r="L723" s="11">
        <v>2</v>
      </c>
    </row>
    <row r="724" spans="1:12">
      <c r="A724" s="11" t="s">
        <v>1225</v>
      </c>
      <c r="D724" s="11" t="s">
        <v>260</v>
      </c>
      <c r="E724" s="19" t="s">
        <v>1475</v>
      </c>
      <c r="F724" s="10">
        <v>42036</v>
      </c>
      <c r="G724" s="10">
        <v>45323</v>
      </c>
      <c r="H724" s="11">
        <v>10</v>
      </c>
      <c r="I724" s="20" t="s">
        <v>259</v>
      </c>
      <c r="J724" s="11" t="s">
        <v>261</v>
      </c>
      <c r="K724" s="11" t="s">
        <v>12658</v>
      </c>
      <c r="L724" s="11">
        <v>2</v>
      </c>
    </row>
    <row r="725" spans="1:12">
      <c r="A725" s="11" t="s">
        <v>1226</v>
      </c>
      <c r="D725" s="11" t="s">
        <v>260</v>
      </c>
      <c r="E725" s="19" t="s">
        <v>1476</v>
      </c>
      <c r="F725" s="10">
        <v>42036</v>
      </c>
      <c r="G725" s="10">
        <v>45323</v>
      </c>
      <c r="H725" s="11">
        <v>10</v>
      </c>
      <c r="I725" s="20" t="s">
        <v>259</v>
      </c>
      <c r="J725" s="11" t="s">
        <v>261</v>
      </c>
      <c r="K725" s="11" t="s">
        <v>12658</v>
      </c>
      <c r="L725" s="11">
        <v>2</v>
      </c>
    </row>
    <row r="726" spans="1:12">
      <c r="A726" s="11" t="s">
        <v>1227</v>
      </c>
      <c r="D726" s="11" t="s">
        <v>260</v>
      </c>
      <c r="E726" s="19" t="s">
        <v>1477</v>
      </c>
      <c r="F726" s="10">
        <v>42036</v>
      </c>
      <c r="G726" s="10">
        <v>45323</v>
      </c>
      <c r="H726" s="11">
        <v>10</v>
      </c>
      <c r="I726" s="20" t="s">
        <v>259</v>
      </c>
      <c r="J726" s="11" t="s">
        <v>261</v>
      </c>
      <c r="K726" s="11" t="s">
        <v>12658</v>
      </c>
      <c r="L726" s="11">
        <v>2</v>
      </c>
    </row>
    <row r="727" spans="1:12">
      <c r="A727" s="11" t="s">
        <v>1228</v>
      </c>
      <c r="D727" s="11" t="s">
        <v>260</v>
      </c>
      <c r="E727" s="19" t="s">
        <v>1478</v>
      </c>
      <c r="F727" s="10">
        <v>42036</v>
      </c>
      <c r="G727" s="10">
        <v>45323</v>
      </c>
      <c r="H727" s="11">
        <v>10</v>
      </c>
      <c r="I727" s="20" t="s">
        <v>259</v>
      </c>
      <c r="J727" s="11" t="s">
        <v>261</v>
      </c>
      <c r="K727" s="11" t="s">
        <v>12658</v>
      </c>
      <c r="L727" s="11">
        <v>2</v>
      </c>
    </row>
    <row r="728" spans="1:12">
      <c r="A728" s="11" t="s">
        <v>1229</v>
      </c>
      <c r="D728" s="11" t="s">
        <v>260</v>
      </c>
      <c r="E728" s="19" t="s">
        <v>1479</v>
      </c>
      <c r="F728" s="10">
        <v>42036</v>
      </c>
      <c r="G728" s="10">
        <v>45323</v>
      </c>
      <c r="H728" s="11">
        <v>10</v>
      </c>
      <c r="I728" s="20" t="s">
        <v>259</v>
      </c>
      <c r="J728" s="11" t="s">
        <v>261</v>
      </c>
      <c r="K728" s="11" t="s">
        <v>12658</v>
      </c>
      <c r="L728" s="11">
        <v>2</v>
      </c>
    </row>
    <row r="729" spans="1:12">
      <c r="A729" s="11" t="s">
        <v>1230</v>
      </c>
      <c r="D729" s="11" t="s">
        <v>260</v>
      </c>
      <c r="E729" s="19" t="s">
        <v>1480</v>
      </c>
      <c r="F729" s="10">
        <v>42036</v>
      </c>
      <c r="G729" s="10">
        <v>45323</v>
      </c>
      <c r="H729" s="11">
        <v>10</v>
      </c>
      <c r="I729" s="11" t="s">
        <v>277</v>
      </c>
      <c r="J729" s="11" t="s">
        <v>261</v>
      </c>
      <c r="K729" s="11" t="s">
        <v>12658</v>
      </c>
      <c r="L729" s="11">
        <v>2</v>
      </c>
    </row>
    <row r="730" spans="1:12">
      <c r="A730" s="11" t="s">
        <v>1231</v>
      </c>
      <c r="D730" s="11" t="s">
        <v>260</v>
      </c>
      <c r="E730" s="19" t="s">
        <v>1481</v>
      </c>
      <c r="F730" s="10">
        <v>42036</v>
      </c>
      <c r="G730" s="10">
        <v>45323</v>
      </c>
      <c r="H730" s="11">
        <v>10</v>
      </c>
      <c r="I730" s="11" t="s">
        <v>277</v>
      </c>
      <c r="J730" s="11" t="s">
        <v>261</v>
      </c>
      <c r="K730" s="11" t="s">
        <v>12658</v>
      </c>
      <c r="L730" s="11">
        <v>2</v>
      </c>
    </row>
    <row r="731" spans="1:12">
      <c r="A731" s="11" t="s">
        <v>1232</v>
      </c>
      <c r="D731" s="11" t="s">
        <v>260</v>
      </c>
      <c r="E731" s="19" t="s">
        <v>1482</v>
      </c>
      <c r="F731" s="10">
        <v>42036</v>
      </c>
      <c r="G731" s="10">
        <v>45323</v>
      </c>
      <c r="H731" s="11">
        <v>10</v>
      </c>
      <c r="I731" s="11" t="s">
        <v>277</v>
      </c>
      <c r="J731" s="11" t="s">
        <v>261</v>
      </c>
      <c r="K731" s="11" t="s">
        <v>12658</v>
      </c>
      <c r="L731" s="11">
        <v>2</v>
      </c>
    </row>
    <row r="732" spans="1:12">
      <c r="A732" s="11" t="s">
        <v>1233</v>
      </c>
      <c r="D732" s="11" t="s">
        <v>260</v>
      </c>
      <c r="E732" s="19" t="s">
        <v>1483</v>
      </c>
      <c r="F732" s="10">
        <v>42036</v>
      </c>
      <c r="G732" s="10">
        <v>45323</v>
      </c>
      <c r="H732" s="11">
        <v>10</v>
      </c>
      <c r="I732" s="20" t="s">
        <v>259</v>
      </c>
      <c r="J732" s="11" t="s">
        <v>261</v>
      </c>
      <c r="K732" s="11" t="s">
        <v>12658</v>
      </c>
      <c r="L732" s="11">
        <v>2</v>
      </c>
    </row>
    <row r="733" spans="1:12">
      <c r="A733" s="11" t="s">
        <v>1234</v>
      </c>
      <c r="D733" s="11" t="s">
        <v>260</v>
      </c>
      <c r="E733" s="19" t="s">
        <v>1484</v>
      </c>
      <c r="F733" s="10">
        <v>42036</v>
      </c>
      <c r="G733" s="10">
        <v>45323</v>
      </c>
      <c r="H733" s="11">
        <v>10</v>
      </c>
      <c r="I733" s="20" t="s">
        <v>259</v>
      </c>
      <c r="J733" s="11" t="s">
        <v>261</v>
      </c>
      <c r="K733" s="11" t="s">
        <v>12658</v>
      </c>
      <c r="L733" s="11">
        <v>2</v>
      </c>
    </row>
    <row r="734" spans="1:12">
      <c r="A734" s="11" t="s">
        <v>1235</v>
      </c>
      <c r="D734" s="11" t="s">
        <v>260</v>
      </c>
      <c r="E734" s="19" t="s">
        <v>1485</v>
      </c>
      <c r="F734" s="10">
        <v>42036</v>
      </c>
      <c r="G734" s="10">
        <v>45323</v>
      </c>
      <c r="H734" s="11">
        <v>10</v>
      </c>
      <c r="I734" s="20" t="s">
        <v>259</v>
      </c>
      <c r="J734" s="11" t="s">
        <v>261</v>
      </c>
      <c r="K734" s="11" t="s">
        <v>12658</v>
      </c>
      <c r="L734" s="11">
        <v>2</v>
      </c>
    </row>
    <row r="735" spans="1:12">
      <c r="A735" s="11" t="s">
        <v>1236</v>
      </c>
      <c r="D735" s="11" t="s">
        <v>260</v>
      </c>
      <c r="E735" s="19" t="s">
        <v>1486</v>
      </c>
      <c r="F735" s="10">
        <v>42036</v>
      </c>
      <c r="G735" s="10">
        <v>45323</v>
      </c>
      <c r="H735" s="11">
        <v>10</v>
      </c>
      <c r="I735" s="20" t="s">
        <v>259</v>
      </c>
      <c r="J735" s="11" t="s">
        <v>261</v>
      </c>
      <c r="K735" s="11" t="s">
        <v>12658</v>
      </c>
      <c r="L735" s="11">
        <v>2</v>
      </c>
    </row>
    <row r="736" spans="1:12">
      <c r="A736" s="11" t="s">
        <v>1237</v>
      </c>
      <c r="D736" s="11" t="s">
        <v>260</v>
      </c>
      <c r="E736" s="19" t="s">
        <v>1487</v>
      </c>
      <c r="F736" s="10">
        <v>42036</v>
      </c>
      <c r="G736" s="10">
        <v>45323</v>
      </c>
      <c r="H736" s="11">
        <v>10</v>
      </c>
      <c r="I736" s="20" t="s">
        <v>259</v>
      </c>
      <c r="J736" s="11" t="s">
        <v>261</v>
      </c>
      <c r="K736" s="11" t="s">
        <v>12658</v>
      </c>
      <c r="L736" s="11">
        <v>2</v>
      </c>
    </row>
    <row r="737" spans="1:12">
      <c r="A737" s="11" t="s">
        <v>1238</v>
      </c>
      <c r="D737" s="11" t="s">
        <v>260</v>
      </c>
      <c r="E737" s="19" t="s">
        <v>1488</v>
      </c>
      <c r="F737" s="10">
        <v>42036</v>
      </c>
      <c r="G737" s="10">
        <v>45323</v>
      </c>
      <c r="H737" s="11">
        <v>10</v>
      </c>
      <c r="I737" s="20" t="s">
        <v>259</v>
      </c>
      <c r="J737" s="11" t="s">
        <v>261</v>
      </c>
      <c r="K737" s="11" t="s">
        <v>12658</v>
      </c>
      <c r="L737" s="11">
        <v>2</v>
      </c>
    </row>
    <row r="738" spans="1:12">
      <c r="A738" s="11" t="s">
        <v>1239</v>
      </c>
      <c r="D738" s="11" t="s">
        <v>260</v>
      </c>
      <c r="E738" s="19" t="s">
        <v>1489</v>
      </c>
      <c r="F738" s="10">
        <v>42036</v>
      </c>
      <c r="G738" s="10">
        <v>45323</v>
      </c>
      <c r="H738" s="11">
        <v>10</v>
      </c>
      <c r="I738" s="20" t="s">
        <v>259</v>
      </c>
      <c r="J738" s="11" t="s">
        <v>261</v>
      </c>
      <c r="K738" s="11" t="s">
        <v>12658</v>
      </c>
      <c r="L738" s="11">
        <v>2</v>
      </c>
    </row>
    <row r="739" spans="1:12">
      <c r="A739" s="11" t="s">
        <v>1240</v>
      </c>
      <c r="D739" s="11" t="s">
        <v>260</v>
      </c>
      <c r="E739" s="19" t="s">
        <v>1490</v>
      </c>
      <c r="F739" s="10">
        <v>42036</v>
      </c>
      <c r="G739" s="10">
        <v>45323</v>
      </c>
      <c r="H739" s="11">
        <v>10</v>
      </c>
      <c r="I739" s="20" t="s">
        <v>259</v>
      </c>
      <c r="J739" s="11" t="s">
        <v>261</v>
      </c>
      <c r="K739" s="11" t="s">
        <v>12658</v>
      </c>
      <c r="L739" s="11">
        <v>2</v>
      </c>
    </row>
    <row r="740" spans="1:12">
      <c r="A740" s="11" t="s">
        <v>1241</v>
      </c>
      <c r="D740" s="11" t="s">
        <v>260</v>
      </c>
      <c r="E740" s="19" t="s">
        <v>1491</v>
      </c>
      <c r="F740" s="10">
        <v>42036</v>
      </c>
      <c r="G740" s="10">
        <v>45323</v>
      </c>
      <c r="H740" s="11">
        <v>10</v>
      </c>
      <c r="I740" s="20" t="s">
        <v>259</v>
      </c>
      <c r="J740" s="11" t="s">
        <v>261</v>
      </c>
      <c r="K740" s="11" t="s">
        <v>12658</v>
      </c>
      <c r="L740" s="11">
        <v>2</v>
      </c>
    </row>
    <row r="741" spans="1:12">
      <c r="A741" s="11" t="s">
        <v>1242</v>
      </c>
      <c r="D741" s="11" t="s">
        <v>260</v>
      </c>
      <c r="E741" s="19" t="s">
        <v>1492</v>
      </c>
      <c r="F741" s="10">
        <v>42036</v>
      </c>
      <c r="G741" s="10">
        <v>45323</v>
      </c>
      <c r="H741" s="11">
        <v>10</v>
      </c>
      <c r="I741" s="20" t="s">
        <v>259</v>
      </c>
      <c r="J741" s="11" t="s">
        <v>261</v>
      </c>
      <c r="K741" s="11" t="s">
        <v>12658</v>
      </c>
      <c r="L741" s="11">
        <v>2</v>
      </c>
    </row>
    <row r="742" spans="1:12">
      <c r="A742" s="11" t="s">
        <v>1243</v>
      </c>
      <c r="D742" s="11" t="s">
        <v>260</v>
      </c>
      <c r="E742" s="19" t="s">
        <v>1493</v>
      </c>
      <c r="F742" s="10">
        <v>42036</v>
      </c>
      <c r="G742" s="10">
        <v>45323</v>
      </c>
      <c r="H742" s="11">
        <v>10</v>
      </c>
      <c r="I742" s="20" t="s">
        <v>259</v>
      </c>
      <c r="J742" s="11" t="s">
        <v>261</v>
      </c>
      <c r="K742" s="11" t="s">
        <v>12658</v>
      </c>
      <c r="L742" s="11">
        <v>2</v>
      </c>
    </row>
    <row r="743" spans="1:12">
      <c r="A743" s="11" t="s">
        <v>1244</v>
      </c>
      <c r="D743" s="11" t="s">
        <v>260</v>
      </c>
      <c r="E743" s="19" t="s">
        <v>1494</v>
      </c>
      <c r="F743" s="10">
        <v>42036</v>
      </c>
      <c r="G743" s="10">
        <v>45323</v>
      </c>
      <c r="H743" s="11">
        <v>10</v>
      </c>
      <c r="I743" s="20" t="s">
        <v>259</v>
      </c>
      <c r="J743" s="11" t="s">
        <v>261</v>
      </c>
      <c r="K743" s="11" t="s">
        <v>12658</v>
      </c>
      <c r="L743" s="11">
        <v>2</v>
      </c>
    </row>
    <row r="744" spans="1:12">
      <c r="A744" s="11" t="s">
        <v>1245</v>
      </c>
      <c r="D744" s="11" t="s">
        <v>260</v>
      </c>
      <c r="E744" s="19" t="s">
        <v>1495</v>
      </c>
      <c r="F744" s="10">
        <v>42036</v>
      </c>
      <c r="G744" s="10">
        <v>45323</v>
      </c>
      <c r="H744" s="11">
        <v>10</v>
      </c>
      <c r="I744" s="20" t="s">
        <v>259</v>
      </c>
      <c r="J744" s="11" t="s">
        <v>261</v>
      </c>
      <c r="K744" s="11" t="s">
        <v>12658</v>
      </c>
      <c r="L744" s="11">
        <v>2</v>
      </c>
    </row>
    <row r="745" spans="1:12">
      <c r="A745" s="11" t="s">
        <v>1246</v>
      </c>
      <c r="D745" s="11" t="s">
        <v>260</v>
      </c>
      <c r="E745" s="19" t="s">
        <v>1496</v>
      </c>
      <c r="F745" s="10">
        <v>42036</v>
      </c>
      <c r="G745" s="10">
        <v>45323</v>
      </c>
      <c r="H745" s="11">
        <v>10</v>
      </c>
      <c r="I745" s="20" t="s">
        <v>259</v>
      </c>
      <c r="J745" s="11" t="s">
        <v>261</v>
      </c>
      <c r="K745" s="11" t="s">
        <v>12658</v>
      </c>
      <c r="L745" s="11">
        <v>2</v>
      </c>
    </row>
    <row r="746" spans="1:12">
      <c r="A746" s="11" t="s">
        <v>1247</v>
      </c>
      <c r="D746" s="11" t="s">
        <v>260</v>
      </c>
      <c r="E746" s="19" t="s">
        <v>1497</v>
      </c>
      <c r="F746" s="10">
        <v>42036</v>
      </c>
      <c r="G746" s="10">
        <v>45323</v>
      </c>
      <c r="H746" s="11">
        <v>10</v>
      </c>
      <c r="I746" s="20" t="s">
        <v>259</v>
      </c>
      <c r="J746" s="11" t="s">
        <v>261</v>
      </c>
      <c r="K746" s="11" t="s">
        <v>12658</v>
      </c>
      <c r="L746" s="11">
        <v>2</v>
      </c>
    </row>
    <row r="747" spans="1:12">
      <c r="A747" s="11" t="s">
        <v>1248</v>
      </c>
      <c r="D747" s="11" t="s">
        <v>260</v>
      </c>
      <c r="E747" s="19" t="s">
        <v>1498</v>
      </c>
      <c r="F747" s="10">
        <v>42036</v>
      </c>
      <c r="G747" s="10">
        <v>45323</v>
      </c>
      <c r="H747" s="11">
        <v>10</v>
      </c>
      <c r="I747" s="11" t="s">
        <v>277</v>
      </c>
      <c r="J747" s="11" t="s">
        <v>261</v>
      </c>
      <c r="K747" s="11" t="s">
        <v>12658</v>
      </c>
      <c r="L747" s="11">
        <v>2</v>
      </c>
    </row>
    <row r="748" spans="1:12">
      <c r="A748" s="11" t="s">
        <v>1249</v>
      </c>
      <c r="D748" s="11" t="s">
        <v>260</v>
      </c>
      <c r="E748" s="19" t="s">
        <v>1499</v>
      </c>
      <c r="F748" s="10">
        <v>42036</v>
      </c>
      <c r="G748" s="10">
        <v>45323</v>
      </c>
      <c r="H748" s="11">
        <v>10</v>
      </c>
      <c r="I748" s="11" t="s">
        <v>277</v>
      </c>
      <c r="J748" s="11" t="s">
        <v>261</v>
      </c>
      <c r="K748" s="11" t="s">
        <v>12658</v>
      </c>
      <c r="L748" s="11">
        <v>2</v>
      </c>
    </row>
    <row r="749" spans="1:12">
      <c r="A749" s="11" t="s">
        <v>1250</v>
      </c>
      <c r="D749" s="11" t="s">
        <v>260</v>
      </c>
      <c r="E749" s="19" t="s">
        <v>1500</v>
      </c>
      <c r="F749" s="10">
        <v>42036</v>
      </c>
      <c r="G749" s="10">
        <v>45323</v>
      </c>
      <c r="H749" s="11">
        <v>10</v>
      </c>
      <c r="I749" s="11" t="s">
        <v>277</v>
      </c>
      <c r="J749" s="11" t="s">
        <v>261</v>
      </c>
      <c r="K749" s="11" t="s">
        <v>12658</v>
      </c>
      <c r="L749" s="11">
        <v>2</v>
      </c>
    </row>
    <row r="750" spans="1:12">
      <c r="A750" s="11" t="s">
        <v>1251</v>
      </c>
      <c r="D750" s="11" t="s">
        <v>260</v>
      </c>
      <c r="E750" s="19" t="s">
        <v>1501</v>
      </c>
      <c r="F750" s="10">
        <v>42036</v>
      </c>
      <c r="G750" s="10">
        <v>45323</v>
      </c>
      <c r="H750" s="11">
        <v>10</v>
      </c>
      <c r="I750" s="20" t="s">
        <v>259</v>
      </c>
      <c r="J750" s="11" t="s">
        <v>261</v>
      </c>
      <c r="K750" s="11" t="s">
        <v>12658</v>
      </c>
      <c r="L750" s="11">
        <v>2</v>
      </c>
    </row>
    <row r="751" spans="1:12">
      <c r="A751" s="11" t="s">
        <v>1252</v>
      </c>
      <c r="D751" s="11" t="s">
        <v>260</v>
      </c>
      <c r="E751" s="19" t="s">
        <v>1502</v>
      </c>
      <c r="F751" s="10">
        <v>42036</v>
      </c>
      <c r="G751" s="10">
        <v>45323</v>
      </c>
      <c r="H751" s="11">
        <v>10</v>
      </c>
      <c r="I751" s="20" t="s">
        <v>259</v>
      </c>
      <c r="J751" s="11" t="s">
        <v>261</v>
      </c>
      <c r="K751" s="11" t="s">
        <v>12658</v>
      </c>
      <c r="L751" s="11">
        <v>2</v>
      </c>
    </row>
    <row r="752" spans="1:12">
      <c r="A752" s="11" t="s">
        <v>1253</v>
      </c>
      <c r="D752" s="11" t="s">
        <v>260</v>
      </c>
      <c r="E752" s="19" t="s">
        <v>1503</v>
      </c>
      <c r="F752" s="10">
        <v>42036</v>
      </c>
      <c r="G752" s="10">
        <v>45323</v>
      </c>
      <c r="H752" s="11">
        <v>10</v>
      </c>
      <c r="I752" s="20" t="s">
        <v>259</v>
      </c>
      <c r="J752" s="11" t="s">
        <v>261</v>
      </c>
      <c r="K752" s="11" t="s">
        <v>12658</v>
      </c>
      <c r="L752" s="11">
        <v>2</v>
      </c>
    </row>
    <row r="753" spans="1:12">
      <c r="A753" s="11" t="s">
        <v>1254</v>
      </c>
      <c r="D753" s="11" t="s">
        <v>260</v>
      </c>
      <c r="E753" s="19" t="s">
        <v>1504</v>
      </c>
      <c r="F753" s="10">
        <v>42036</v>
      </c>
      <c r="G753" s="10">
        <v>45323</v>
      </c>
      <c r="H753" s="11">
        <v>10</v>
      </c>
      <c r="I753" s="20" t="s">
        <v>259</v>
      </c>
      <c r="J753" s="11" t="s">
        <v>261</v>
      </c>
      <c r="K753" s="11" t="s">
        <v>12658</v>
      </c>
      <c r="L753" s="11">
        <v>2</v>
      </c>
    </row>
    <row r="754" spans="1:12">
      <c r="A754" s="11" t="s">
        <v>1255</v>
      </c>
      <c r="D754" s="11" t="s">
        <v>260</v>
      </c>
      <c r="E754" s="19" t="s">
        <v>1505</v>
      </c>
      <c r="F754" s="10">
        <v>42036</v>
      </c>
      <c r="G754" s="10">
        <v>45323</v>
      </c>
      <c r="H754" s="11">
        <v>10</v>
      </c>
      <c r="I754" s="20" t="s">
        <v>259</v>
      </c>
      <c r="J754" s="11" t="s">
        <v>261</v>
      </c>
      <c r="K754" s="11" t="s">
        <v>12658</v>
      </c>
      <c r="L754" s="11">
        <v>2</v>
      </c>
    </row>
    <row r="755" spans="1:12">
      <c r="A755" s="11" t="s">
        <v>1256</v>
      </c>
      <c r="D755" s="11" t="s">
        <v>260</v>
      </c>
      <c r="E755" s="19" t="s">
        <v>1506</v>
      </c>
      <c r="F755" s="10">
        <v>42036</v>
      </c>
      <c r="G755" s="10">
        <v>45323</v>
      </c>
      <c r="H755" s="11">
        <v>10</v>
      </c>
      <c r="I755" s="20" t="s">
        <v>259</v>
      </c>
      <c r="J755" s="11" t="s">
        <v>261</v>
      </c>
      <c r="K755" s="11" t="s">
        <v>12658</v>
      </c>
      <c r="L755" s="11">
        <v>2</v>
      </c>
    </row>
    <row r="756" spans="1:12">
      <c r="A756" s="11" t="s">
        <v>1257</v>
      </c>
      <c r="D756" s="11" t="s">
        <v>260</v>
      </c>
      <c r="E756" s="19" t="s">
        <v>1507</v>
      </c>
      <c r="F756" s="10">
        <v>42036</v>
      </c>
      <c r="G756" s="10">
        <v>45323</v>
      </c>
      <c r="H756" s="11">
        <v>10</v>
      </c>
      <c r="I756" s="20" t="s">
        <v>259</v>
      </c>
      <c r="J756" s="11" t="s">
        <v>261</v>
      </c>
      <c r="K756" s="11" t="s">
        <v>12658</v>
      </c>
      <c r="L756" s="11">
        <v>2</v>
      </c>
    </row>
    <row r="757" spans="1:12">
      <c r="A757" s="11" t="s">
        <v>1258</v>
      </c>
      <c r="D757" s="11" t="s">
        <v>260</v>
      </c>
      <c r="E757" s="19" t="s">
        <v>1508</v>
      </c>
      <c r="F757" s="10">
        <v>42036</v>
      </c>
      <c r="G757" s="10">
        <v>45323</v>
      </c>
      <c r="H757" s="11">
        <v>10</v>
      </c>
      <c r="I757" s="20" t="s">
        <v>259</v>
      </c>
      <c r="J757" s="11" t="s">
        <v>261</v>
      </c>
      <c r="K757" s="11" t="s">
        <v>12658</v>
      </c>
      <c r="L757" s="11">
        <v>2</v>
      </c>
    </row>
    <row r="758" spans="1:12">
      <c r="A758" s="11" t="s">
        <v>1259</v>
      </c>
      <c r="D758" s="11" t="s">
        <v>260</v>
      </c>
      <c r="E758" s="19" t="s">
        <v>1509</v>
      </c>
      <c r="F758" s="10">
        <v>42036</v>
      </c>
      <c r="G758" s="10">
        <v>45323</v>
      </c>
      <c r="H758" s="11">
        <v>10</v>
      </c>
      <c r="I758" s="20" t="s">
        <v>259</v>
      </c>
      <c r="J758" s="11" t="s">
        <v>261</v>
      </c>
      <c r="K758" s="11" t="s">
        <v>12658</v>
      </c>
      <c r="L758" s="11">
        <v>2</v>
      </c>
    </row>
    <row r="759" spans="1:12">
      <c r="A759" s="11" t="s">
        <v>1260</v>
      </c>
      <c r="D759" s="11" t="s">
        <v>260</v>
      </c>
      <c r="E759" s="19" t="s">
        <v>1510</v>
      </c>
      <c r="F759" s="10">
        <v>42036</v>
      </c>
      <c r="G759" s="10">
        <v>45323</v>
      </c>
      <c r="H759" s="11">
        <v>10</v>
      </c>
      <c r="I759" s="20" t="s">
        <v>259</v>
      </c>
      <c r="J759" s="11" t="s">
        <v>261</v>
      </c>
      <c r="K759" s="11" t="s">
        <v>12658</v>
      </c>
      <c r="L759" s="11">
        <v>2</v>
      </c>
    </row>
    <row r="760" spans="1:12">
      <c r="A760" s="11" t="s">
        <v>1261</v>
      </c>
      <c r="D760" s="11" t="s">
        <v>260</v>
      </c>
      <c r="E760" s="19" t="s">
        <v>1511</v>
      </c>
      <c r="F760" s="10">
        <v>42036</v>
      </c>
      <c r="G760" s="10">
        <v>45323</v>
      </c>
      <c r="H760" s="11">
        <v>10</v>
      </c>
      <c r="I760" s="20" t="s">
        <v>259</v>
      </c>
      <c r="J760" s="11" t="s">
        <v>261</v>
      </c>
      <c r="K760" s="11" t="s">
        <v>12658</v>
      </c>
      <c r="L760" s="11">
        <v>2</v>
      </c>
    </row>
    <row r="761" spans="1:12">
      <c r="A761" s="11" t="s">
        <v>1262</v>
      </c>
      <c r="D761" s="11" t="s">
        <v>260</v>
      </c>
      <c r="E761" s="19" t="s">
        <v>1512</v>
      </c>
      <c r="F761" s="10">
        <v>42036</v>
      </c>
      <c r="G761" s="10">
        <v>45323</v>
      </c>
      <c r="H761" s="11">
        <v>10</v>
      </c>
      <c r="I761" s="20" t="s">
        <v>259</v>
      </c>
      <c r="J761" s="11" t="s">
        <v>261</v>
      </c>
      <c r="K761" s="11" t="s">
        <v>12658</v>
      </c>
      <c r="L761" s="11">
        <v>2</v>
      </c>
    </row>
    <row r="762" spans="1:12">
      <c r="A762" s="11" t="s">
        <v>1513</v>
      </c>
      <c r="D762" s="11" t="s">
        <v>260</v>
      </c>
      <c r="E762" s="19" t="s">
        <v>1763</v>
      </c>
      <c r="F762" s="10">
        <v>42036</v>
      </c>
      <c r="G762" s="10">
        <v>45323</v>
      </c>
      <c r="H762" s="11">
        <v>10</v>
      </c>
      <c r="I762" s="20" t="s">
        <v>259</v>
      </c>
      <c r="J762" s="11" t="s">
        <v>261</v>
      </c>
      <c r="K762" s="11" t="s">
        <v>12658</v>
      </c>
      <c r="L762" s="11">
        <v>2</v>
      </c>
    </row>
    <row r="763" spans="1:12">
      <c r="A763" s="11" t="s">
        <v>1514</v>
      </c>
      <c r="D763" s="11" t="s">
        <v>260</v>
      </c>
      <c r="E763" s="19" t="s">
        <v>1764</v>
      </c>
      <c r="F763" s="10">
        <v>42036</v>
      </c>
      <c r="G763" s="10">
        <v>45323</v>
      </c>
      <c r="H763" s="11">
        <v>10</v>
      </c>
      <c r="I763" s="20" t="s">
        <v>259</v>
      </c>
      <c r="J763" s="11" t="s">
        <v>261</v>
      </c>
      <c r="K763" s="11" t="s">
        <v>12658</v>
      </c>
      <c r="L763" s="11">
        <v>2</v>
      </c>
    </row>
    <row r="764" spans="1:12">
      <c r="A764" s="11" t="s">
        <v>1515</v>
      </c>
      <c r="D764" s="11" t="s">
        <v>260</v>
      </c>
      <c r="E764" s="19" t="s">
        <v>1765</v>
      </c>
      <c r="F764" s="10">
        <v>42036</v>
      </c>
      <c r="G764" s="10">
        <v>45323</v>
      </c>
      <c r="H764" s="11">
        <v>10</v>
      </c>
      <c r="I764" s="20" t="s">
        <v>259</v>
      </c>
      <c r="J764" s="11" t="s">
        <v>261</v>
      </c>
      <c r="K764" s="11" t="s">
        <v>12658</v>
      </c>
      <c r="L764" s="11">
        <v>2</v>
      </c>
    </row>
    <row r="765" spans="1:12">
      <c r="A765" s="11" t="s">
        <v>1516</v>
      </c>
      <c r="D765" s="11" t="s">
        <v>260</v>
      </c>
      <c r="E765" s="19" t="s">
        <v>1766</v>
      </c>
      <c r="F765" s="10">
        <v>42036</v>
      </c>
      <c r="G765" s="10">
        <v>45323</v>
      </c>
      <c r="H765" s="11">
        <v>10</v>
      </c>
      <c r="I765" s="11" t="s">
        <v>277</v>
      </c>
      <c r="J765" s="11" t="s">
        <v>261</v>
      </c>
      <c r="K765" s="11" t="s">
        <v>12658</v>
      </c>
      <c r="L765" s="11">
        <v>2</v>
      </c>
    </row>
    <row r="766" spans="1:12">
      <c r="A766" s="11" t="s">
        <v>1517</v>
      </c>
      <c r="D766" s="11" t="s">
        <v>260</v>
      </c>
      <c r="E766" s="19" t="s">
        <v>1767</v>
      </c>
      <c r="F766" s="10">
        <v>42036</v>
      </c>
      <c r="G766" s="10">
        <v>45323</v>
      </c>
      <c r="H766" s="11">
        <v>10</v>
      </c>
      <c r="I766" s="11" t="s">
        <v>277</v>
      </c>
      <c r="J766" s="11" t="s">
        <v>261</v>
      </c>
      <c r="K766" s="11" t="s">
        <v>12658</v>
      </c>
      <c r="L766" s="11">
        <v>2</v>
      </c>
    </row>
    <row r="767" spans="1:12">
      <c r="A767" s="11" t="s">
        <v>1518</v>
      </c>
      <c r="D767" s="11" t="s">
        <v>260</v>
      </c>
      <c r="E767" s="19" t="s">
        <v>1768</v>
      </c>
      <c r="F767" s="10">
        <v>42036</v>
      </c>
      <c r="G767" s="10">
        <v>45323</v>
      </c>
      <c r="H767" s="11">
        <v>10</v>
      </c>
      <c r="I767" s="11" t="s">
        <v>277</v>
      </c>
      <c r="J767" s="11" t="s">
        <v>261</v>
      </c>
      <c r="K767" s="11" t="s">
        <v>12658</v>
      </c>
      <c r="L767" s="11">
        <v>2</v>
      </c>
    </row>
    <row r="768" spans="1:12">
      <c r="A768" s="11" t="s">
        <v>1519</v>
      </c>
      <c r="D768" s="11" t="s">
        <v>260</v>
      </c>
      <c r="E768" s="19" t="s">
        <v>1769</v>
      </c>
      <c r="F768" s="10">
        <v>42036</v>
      </c>
      <c r="G768" s="10">
        <v>45323</v>
      </c>
      <c r="H768" s="11">
        <v>10</v>
      </c>
      <c r="I768" s="20" t="s">
        <v>259</v>
      </c>
      <c r="J768" s="11" t="s">
        <v>261</v>
      </c>
      <c r="K768" s="11" t="s">
        <v>12658</v>
      </c>
      <c r="L768" s="11">
        <v>2</v>
      </c>
    </row>
    <row r="769" spans="1:12">
      <c r="A769" s="11" t="s">
        <v>1520</v>
      </c>
      <c r="D769" s="11" t="s">
        <v>260</v>
      </c>
      <c r="E769" s="19" t="s">
        <v>1770</v>
      </c>
      <c r="F769" s="10">
        <v>42036</v>
      </c>
      <c r="G769" s="10">
        <v>45323</v>
      </c>
      <c r="H769" s="11">
        <v>10</v>
      </c>
      <c r="I769" s="20" t="s">
        <v>259</v>
      </c>
      <c r="J769" s="11" t="s">
        <v>261</v>
      </c>
      <c r="K769" s="11" t="s">
        <v>12658</v>
      </c>
      <c r="L769" s="11">
        <v>2</v>
      </c>
    </row>
    <row r="770" spans="1:12">
      <c r="A770" s="11" t="s">
        <v>1521</v>
      </c>
      <c r="D770" s="11" t="s">
        <v>260</v>
      </c>
      <c r="E770" s="19" t="s">
        <v>1771</v>
      </c>
      <c r="F770" s="10">
        <v>42036</v>
      </c>
      <c r="G770" s="10">
        <v>45323</v>
      </c>
      <c r="H770" s="11">
        <v>10</v>
      </c>
      <c r="I770" s="20" t="s">
        <v>259</v>
      </c>
      <c r="J770" s="11" t="s">
        <v>261</v>
      </c>
      <c r="K770" s="11" t="s">
        <v>12658</v>
      </c>
      <c r="L770" s="11">
        <v>2</v>
      </c>
    </row>
    <row r="771" spans="1:12">
      <c r="A771" s="11" t="s">
        <v>1522</v>
      </c>
      <c r="D771" s="11" t="s">
        <v>260</v>
      </c>
      <c r="E771" s="19" t="s">
        <v>1772</v>
      </c>
      <c r="F771" s="10">
        <v>42036</v>
      </c>
      <c r="G771" s="10">
        <v>45323</v>
      </c>
      <c r="H771" s="11">
        <v>10</v>
      </c>
      <c r="I771" s="20" t="s">
        <v>259</v>
      </c>
      <c r="J771" s="11" t="s">
        <v>261</v>
      </c>
      <c r="K771" s="11" t="s">
        <v>12658</v>
      </c>
      <c r="L771" s="11">
        <v>2</v>
      </c>
    </row>
    <row r="772" spans="1:12">
      <c r="A772" s="11" t="s">
        <v>1523</v>
      </c>
      <c r="D772" s="11" t="s">
        <v>260</v>
      </c>
      <c r="E772" s="19" t="s">
        <v>1773</v>
      </c>
      <c r="F772" s="10">
        <v>42036</v>
      </c>
      <c r="G772" s="10">
        <v>45323</v>
      </c>
      <c r="H772" s="11">
        <v>10</v>
      </c>
      <c r="I772" s="20" t="s">
        <v>259</v>
      </c>
      <c r="J772" s="11" t="s">
        <v>261</v>
      </c>
      <c r="K772" s="11" t="s">
        <v>12658</v>
      </c>
      <c r="L772" s="11">
        <v>2</v>
      </c>
    </row>
    <row r="773" spans="1:12">
      <c r="A773" s="11" t="s">
        <v>1524</v>
      </c>
      <c r="D773" s="11" t="s">
        <v>260</v>
      </c>
      <c r="E773" s="19" t="s">
        <v>1774</v>
      </c>
      <c r="F773" s="10">
        <v>42036</v>
      </c>
      <c r="G773" s="10">
        <v>45323</v>
      </c>
      <c r="H773" s="11">
        <v>10</v>
      </c>
      <c r="I773" s="20" t="s">
        <v>259</v>
      </c>
      <c r="J773" s="11" t="s">
        <v>261</v>
      </c>
      <c r="K773" s="11" t="s">
        <v>12658</v>
      </c>
      <c r="L773" s="11">
        <v>2</v>
      </c>
    </row>
    <row r="774" spans="1:12">
      <c r="A774" s="11" t="s">
        <v>1525</v>
      </c>
      <c r="D774" s="11" t="s">
        <v>260</v>
      </c>
      <c r="E774" s="19" t="s">
        <v>1775</v>
      </c>
      <c r="F774" s="10">
        <v>42036</v>
      </c>
      <c r="G774" s="10">
        <v>45323</v>
      </c>
      <c r="H774" s="11">
        <v>10</v>
      </c>
      <c r="I774" s="20" t="s">
        <v>259</v>
      </c>
      <c r="J774" s="11" t="s">
        <v>261</v>
      </c>
      <c r="K774" s="11" t="s">
        <v>12658</v>
      </c>
      <c r="L774" s="11">
        <v>2</v>
      </c>
    </row>
    <row r="775" spans="1:12">
      <c r="A775" s="11" t="s">
        <v>1526</v>
      </c>
      <c r="D775" s="11" t="s">
        <v>260</v>
      </c>
      <c r="E775" s="19" t="s">
        <v>1776</v>
      </c>
      <c r="F775" s="10">
        <v>42036</v>
      </c>
      <c r="G775" s="10">
        <v>45323</v>
      </c>
      <c r="H775" s="11">
        <v>10</v>
      </c>
      <c r="I775" s="20" t="s">
        <v>259</v>
      </c>
      <c r="J775" s="11" t="s">
        <v>261</v>
      </c>
      <c r="K775" s="11" t="s">
        <v>12658</v>
      </c>
      <c r="L775" s="11">
        <v>2</v>
      </c>
    </row>
    <row r="776" spans="1:12">
      <c r="A776" s="11" t="s">
        <v>1527</v>
      </c>
      <c r="D776" s="11" t="s">
        <v>260</v>
      </c>
      <c r="E776" s="19" t="s">
        <v>1777</v>
      </c>
      <c r="F776" s="10">
        <v>42036</v>
      </c>
      <c r="G776" s="10">
        <v>45323</v>
      </c>
      <c r="H776" s="11">
        <v>10</v>
      </c>
      <c r="I776" s="20" t="s">
        <v>259</v>
      </c>
      <c r="J776" s="11" t="s">
        <v>261</v>
      </c>
      <c r="K776" s="11" t="s">
        <v>12658</v>
      </c>
      <c r="L776" s="11">
        <v>2</v>
      </c>
    </row>
    <row r="777" spans="1:12">
      <c r="A777" s="11" t="s">
        <v>1528</v>
      </c>
      <c r="D777" s="11" t="s">
        <v>260</v>
      </c>
      <c r="E777" s="19" t="s">
        <v>1778</v>
      </c>
      <c r="F777" s="10">
        <v>42036</v>
      </c>
      <c r="G777" s="10">
        <v>45323</v>
      </c>
      <c r="H777" s="11">
        <v>10</v>
      </c>
      <c r="I777" s="20" t="s">
        <v>259</v>
      </c>
      <c r="J777" s="11" t="s">
        <v>261</v>
      </c>
      <c r="K777" s="11" t="s">
        <v>12658</v>
      </c>
      <c r="L777" s="11">
        <v>2</v>
      </c>
    </row>
    <row r="778" spans="1:12">
      <c r="A778" s="11" t="s">
        <v>1529</v>
      </c>
      <c r="D778" s="11" t="s">
        <v>260</v>
      </c>
      <c r="E778" s="19" t="s">
        <v>1779</v>
      </c>
      <c r="F778" s="10">
        <v>42036</v>
      </c>
      <c r="G778" s="10">
        <v>45323</v>
      </c>
      <c r="H778" s="11">
        <v>10</v>
      </c>
      <c r="I778" s="20" t="s">
        <v>259</v>
      </c>
      <c r="J778" s="11" t="s">
        <v>261</v>
      </c>
      <c r="K778" s="11" t="s">
        <v>12658</v>
      </c>
      <c r="L778" s="11">
        <v>2</v>
      </c>
    </row>
    <row r="779" spans="1:12">
      <c r="A779" s="11" t="s">
        <v>1530</v>
      </c>
      <c r="D779" s="11" t="s">
        <v>260</v>
      </c>
      <c r="E779" s="19" t="s">
        <v>1780</v>
      </c>
      <c r="F779" s="10">
        <v>42036</v>
      </c>
      <c r="G779" s="10">
        <v>45323</v>
      </c>
      <c r="H779" s="11">
        <v>10</v>
      </c>
      <c r="I779" s="20" t="s">
        <v>259</v>
      </c>
      <c r="J779" s="11" t="s">
        <v>261</v>
      </c>
      <c r="K779" s="11" t="s">
        <v>12658</v>
      </c>
      <c r="L779" s="11">
        <v>2</v>
      </c>
    </row>
    <row r="780" spans="1:12">
      <c r="A780" s="11" t="s">
        <v>1531</v>
      </c>
      <c r="D780" s="11" t="s">
        <v>260</v>
      </c>
      <c r="E780" s="19" t="s">
        <v>1781</v>
      </c>
      <c r="F780" s="10">
        <v>42036</v>
      </c>
      <c r="G780" s="10">
        <v>45323</v>
      </c>
      <c r="H780" s="11">
        <v>10</v>
      </c>
      <c r="I780" s="20" t="s">
        <v>259</v>
      </c>
      <c r="J780" s="11" t="s">
        <v>261</v>
      </c>
      <c r="K780" s="11" t="s">
        <v>12658</v>
      </c>
      <c r="L780" s="11">
        <v>2</v>
      </c>
    </row>
    <row r="781" spans="1:12">
      <c r="A781" s="11" t="s">
        <v>1532</v>
      </c>
      <c r="D781" s="11" t="s">
        <v>260</v>
      </c>
      <c r="E781" s="19" t="s">
        <v>1782</v>
      </c>
      <c r="F781" s="10">
        <v>42036</v>
      </c>
      <c r="G781" s="10">
        <v>45323</v>
      </c>
      <c r="H781" s="11">
        <v>10</v>
      </c>
      <c r="I781" s="20" t="s">
        <v>259</v>
      </c>
      <c r="J781" s="11" t="s">
        <v>261</v>
      </c>
      <c r="K781" s="11" t="s">
        <v>12658</v>
      </c>
      <c r="L781" s="11">
        <v>2</v>
      </c>
    </row>
    <row r="782" spans="1:12">
      <c r="A782" s="11" t="s">
        <v>1533</v>
      </c>
      <c r="D782" s="11" t="s">
        <v>260</v>
      </c>
      <c r="E782" s="19" t="s">
        <v>1783</v>
      </c>
      <c r="F782" s="10">
        <v>42036</v>
      </c>
      <c r="G782" s="10">
        <v>45323</v>
      </c>
      <c r="H782" s="11">
        <v>10</v>
      </c>
      <c r="I782" s="20" t="s">
        <v>259</v>
      </c>
      <c r="J782" s="11" t="s">
        <v>261</v>
      </c>
      <c r="K782" s="11" t="s">
        <v>12658</v>
      </c>
      <c r="L782" s="11">
        <v>2</v>
      </c>
    </row>
    <row r="783" spans="1:12">
      <c r="A783" s="11" t="s">
        <v>1534</v>
      </c>
      <c r="D783" s="11" t="s">
        <v>260</v>
      </c>
      <c r="E783" s="19" t="s">
        <v>1784</v>
      </c>
      <c r="F783" s="10">
        <v>42036</v>
      </c>
      <c r="G783" s="10">
        <v>45323</v>
      </c>
      <c r="H783" s="11">
        <v>10</v>
      </c>
      <c r="I783" s="11" t="s">
        <v>277</v>
      </c>
      <c r="J783" s="11" t="s">
        <v>261</v>
      </c>
      <c r="K783" s="11" t="s">
        <v>12658</v>
      </c>
      <c r="L783" s="11">
        <v>2</v>
      </c>
    </row>
    <row r="784" spans="1:12">
      <c r="A784" s="11" t="s">
        <v>1535</v>
      </c>
      <c r="D784" s="11" t="s">
        <v>260</v>
      </c>
      <c r="E784" s="19" t="s">
        <v>1785</v>
      </c>
      <c r="F784" s="10">
        <v>42036</v>
      </c>
      <c r="G784" s="10">
        <v>45323</v>
      </c>
      <c r="H784" s="11">
        <v>10</v>
      </c>
      <c r="I784" s="11" t="s">
        <v>277</v>
      </c>
      <c r="J784" s="11" t="s">
        <v>261</v>
      </c>
      <c r="K784" s="11" t="s">
        <v>12658</v>
      </c>
      <c r="L784" s="11">
        <v>2</v>
      </c>
    </row>
    <row r="785" spans="1:12">
      <c r="A785" s="11" t="s">
        <v>1536</v>
      </c>
      <c r="D785" s="11" t="s">
        <v>260</v>
      </c>
      <c r="E785" s="19" t="s">
        <v>1786</v>
      </c>
      <c r="F785" s="10">
        <v>42036</v>
      </c>
      <c r="G785" s="10">
        <v>45323</v>
      </c>
      <c r="H785" s="11">
        <v>10</v>
      </c>
      <c r="I785" s="11" t="s">
        <v>277</v>
      </c>
      <c r="J785" s="11" t="s">
        <v>261</v>
      </c>
      <c r="K785" s="11" t="s">
        <v>12658</v>
      </c>
      <c r="L785" s="11">
        <v>2</v>
      </c>
    </row>
    <row r="786" spans="1:12">
      <c r="A786" s="11" t="s">
        <v>1537</v>
      </c>
      <c r="D786" s="11" t="s">
        <v>260</v>
      </c>
      <c r="E786" s="19" t="s">
        <v>1787</v>
      </c>
      <c r="F786" s="10">
        <v>42036</v>
      </c>
      <c r="G786" s="10">
        <v>45323</v>
      </c>
      <c r="H786" s="11">
        <v>10</v>
      </c>
      <c r="I786" s="20" t="s">
        <v>259</v>
      </c>
      <c r="J786" s="11" t="s">
        <v>261</v>
      </c>
      <c r="K786" s="11" t="s">
        <v>12658</v>
      </c>
      <c r="L786" s="11">
        <v>2</v>
      </c>
    </row>
    <row r="787" spans="1:12">
      <c r="A787" s="11" t="s">
        <v>1538</v>
      </c>
      <c r="D787" s="11" t="s">
        <v>260</v>
      </c>
      <c r="E787" s="19" t="s">
        <v>1788</v>
      </c>
      <c r="F787" s="10">
        <v>42036</v>
      </c>
      <c r="G787" s="10">
        <v>45323</v>
      </c>
      <c r="H787" s="11">
        <v>10</v>
      </c>
      <c r="I787" s="20" t="s">
        <v>259</v>
      </c>
      <c r="J787" s="11" t="s">
        <v>261</v>
      </c>
      <c r="K787" s="11" t="s">
        <v>12658</v>
      </c>
      <c r="L787" s="11">
        <v>2</v>
      </c>
    </row>
    <row r="788" spans="1:12">
      <c r="A788" s="11" t="s">
        <v>1539</v>
      </c>
      <c r="D788" s="11" t="s">
        <v>260</v>
      </c>
      <c r="E788" s="19" t="s">
        <v>1789</v>
      </c>
      <c r="F788" s="10">
        <v>42036</v>
      </c>
      <c r="G788" s="10">
        <v>45323</v>
      </c>
      <c r="H788" s="11">
        <v>10</v>
      </c>
      <c r="I788" s="20" t="s">
        <v>259</v>
      </c>
      <c r="J788" s="11" t="s">
        <v>261</v>
      </c>
      <c r="K788" s="11" t="s">
        <v>12658</v>
      </c>
      <c r="L788" s="11">
        <v>2</v>
      </c>
    </row>
    <row r="789" spans="1:12">
      <c r="A789" s="11" t="s">
        <v>1540</v>
      </c>
      <c r="D789" s="11" t="s">
        <v>260</v>
      </c>
      <c r="E789" s="19" t="s">
        <v>1790</v>
      </c>
      <c r="F789" s="10">
        <v>42036</v>
      </c>
      <c r="G789" s="10">
        <v>45323</v>
      </c>
      <c r="H789" s="11">
        <v>10</v>
      </c>
      <c r="I789" s="20" t="s">
        <v>259</v>
      </c>
      <c r="J789" s="11" t="s">
        <v>261</v>
      </c>
      <c r="K789" s="11" t="s">
        <v>12658</v>
      </c>
      <c r="L789" s="11">
        <v>2</v>
      </c>
    </row>
    <row r="790" spans="1:12">
      <c r="A790" s="11" t="s">
        <v>1541</v>
      </c>
      <c r="D790" s="11" t="s">
        <v>260</v>
      </c>
      <c r="E790" s="19" t="s">
        <v>1791</v>
      </c>
      <c r="F790" s="10">
        <v>42036</v>
      </c>
      <c r="G790" s="10">
        <v>45323</v>
      </c>
      <c r="H790" s="11">
        <v>10</v>
      </c>
      <c r="I790" s="20" t="s">
        <v>259</v>
      </c>
      <c r="J790" s="11" t="s">
        <v>261</v>
      </c>
      <c r="K790" s="11" t="s">
        <v>12658</v>
      </c>
      <c r="L790" s="11">
        <v>2</v>
      </c>
    </row>
    <row r="791" spans="1:12">
      <c r="A791" s="11" t="s">
        <v>1542</v>
      </c>
      <c r="D791" s="11" t="s">
        <v>260</v>
      </c>
      <c r="E791" s="19" t="s">
        <v>1792</v>
      </c>
      <c r="F791" s="10">
        <v>42036</v>
      </c>
      <c r="G791" s="10">
        <v>45323</v>
      </c>
      <c r="H791" s="11">
        <v>10</v>
      </c>
      <c r="I791" s="20" t="s">
        <v>259</v>
      </c>
      <c r="J791" s="11" t="s">
        <v>261</v>
      </c>
      <c r="K791" s="11" t="s">
        <v>12658</v>
      </c>
      <c r="L791" s="11">
        <v>2</v>
      </c>
    </row>
    <row r="792" spans="1:12">
      <c r="A792" s="11" t="s">
        <v>1543</v>
      </c>
      <c r="D792" s="11" t="s">
        <v>260</v>
      </c>
      <c r="E792" s="19" t="s">
        <v>1793</v>
      </c>
      <c r="F792" s="10">
        <v>42036</v>
      </c>
      <c r="G792" s="10">
        <v>45323</v>
      </c>
      <c r="H792" s="11">
        <v>10</v>
      </c>
      <c r="I792" s="20" t="s">
        <v>259</v>
      </c>
      <c r="J792" s="11" t="s">
        <v>261</v>
      </c>
      <c r="K792" s="11" t="s">
        <v>12658</v>
      </c>
      <c r="L792" s="11">
        <v>2</v>
      </c>
    </row>
    <row r="793" spans="1:12">
      <c r="A793" s="11" t="s">
        <v>1544</v>
      </c>
      <c r="D793" s="11" t="s">
        <v>260</v>
      </c>
      <c r="E793" s="19" t="s">
        <v>1794</v>
      </c>
      <c r="F793" s="10">
        <v>42036</v>
      </c>
      <c r="G793" s="10">
        <v>45323</v>
      </c>
      <c r="H793" s="11">
        <v>10</v>
      </c>
      <c r="I793" s="20" t="s">
        <v>259</v>
      </c>
      <c r="J793" s="11" t="s">
        <v>261</v>
      </c>
      <c r="K793" s="11" t="s">
        <v>12658</v>
      </c>
      <c r="L793" s="11">
        <v>2</v>
      </c>
    </row>
    <row r="794" spans="1:12">
      <c r="A794" s="11" t="s">
        <v>1545</v>
      </c>
      <c r="D794" s="11" t="s">
        <v>260</v>
      </c>
      <c r="E794" s="19" t="s">
        <v>1795</v>
      </c>
      <c r="F794" s="10">
        <v>42036</v>
      </c>
      <c r="G794" s="10">
        <v>45323</v>
      </c>
      <c r="H794" s="11">
        <v>10</v>
      </c>
      <c r="I794" s="20" t="s">
        <v>259</v>
      </c>
      <c r="J794" s="11" t="s">
        <v>261</v>
      </c>
      <c r="K794" s="11" t="s">
        <v>12658</v>
      </c>
      <c r="L794" s="11">
        <v>2</v>
      </c>
    </row>
    <row r="795" spans="1:12">
      <c r="A795" s="11" t="s">
        <v>1546</v>
      </c>
      <c r="D795" s="11" t="s">
        <v>260</v>
      </c>
      <c r="E795" s="19" t="s">
        <v>1796</v>
      </c>
      <c r="F795" s="10">
        <v>42036</v>
      </c>
      <c r="G795" s="10">
        <v>45323</v>
      </c>
      <c r="H795" s="11">
        <v>10</v>
      </c>
      <c r="I795" s="20" t="s">
        <v>259</v>
      </c>
      <c r="J795" s="11" t="s">
        <v>261</v>
      </c>
      <c r="K795" s="11" t="s">
        <v>12658</v>
      </c>
      <c r="L795" s="11">
        <v>2</v>
      </c>
    </row>
    <row r="796" spans="1:12">
      <c r="A796" s="11" t="s">
        <v>1547</v>
      </c>
      <c r="D796" s="11" t="s">
        <v>260</v>
      </c>
      <c r="E796" s="19" t="s">
        <v>1797</v>
      </c>
      <c r="F796" s="10">
        <v>42036</v>
      </c>
      <c r="G796" s="10">
        <v>45323</v>
      </c>
      <c r="H796" s="11">
        <v>10</v>
      </c>
      <c r="I796" s="20" t="s">
        <v>259</v>
      </c>
      <c r="J796" s="11" t="s">
        <v>261</v>
      </c>
      <c r="K796" s="11" t="s">
        <v>12658</v>
      </c>
      <c r="L796" s="11">
        <v>2</v>
      </c>
    </row>
    <row r="797" spans="1:12">
      <c r="A797" s="11" t="s">
        <v>1548</v>
      </c>
      <c r="D797" s="11" t="s">
        <v>260</v>
      </c>
      <c r="E797" s="19" t="s">
        <v>1798</v>
      </c>
      <c r="F797" s="10">
        <v>42036</v>
      </c>
      <c r="G797" s="10">
        <v>45323</v>
      </c>
      <c r="H797" s="11">
        <v>10</v>
      </c>
      <c r="I797" s="20" t="s">
        <v>259</v>
      </c>
      <c r="J797" s="11" t="s">
        <v>261</v>
      </c>
      <c r="K797" s="11" t="s">
        <v>12658</v>
      </c>
      <c r="L797" s="11">
        <v>2</v>
      </c>
    </row>
    <row r="798" spans="1:12">
      <c r="A798" s="11" t="s">
        <v>1549</v>
      </c>
      <c r="D798" s="11" t="s">
        <v>260</v>
      </c>
      <c r="E798" s="19" t="s">
        <v>1799</v>
      </c>
      <c r="F798" s="10">
        <v>42036</v>
      </c>
      <c r="G798" s="10">
        <v>45323</v>
      </c>
      <c r="H798" s="11">
        <v>10</v>
      </c>
      <c r="I798" s="20" t="s">
        <v>259</v>
      </c>
      <c r="J798" s="11" t="s">
        <v>261</v>
      </c>
      <c r="K798" s="11" t="s">
        <v>12658</v>
      </c>
      <c r="L798" s="11">
        <v>2</v>
      </c>
    </row>
    <row r="799" spans="1:12">
      <c r="A799" s="11" t="s">
        <v>1550</v>
      </c>
      <c r="D799" s="11" t="s">
        <v>260</v>
      </c>
      <c r="E799" s="19" t="s">
        <v>1800</v>
      </c>
      <c r="F799" s="10">
        <v>42036</v>
      </c>
      <c r="G799" s="10">
        <v>45323</v>
      </c>
      <c r="H799" s="11">
        <v>10</v>
      </c>
      <c r="I799" s="20" t="s">
        <v>259</v>
      </c>
      <c r="J799" s="11" t="s">
        <v>261</v>
      </c>
      <c r="K799" s="11" t="s">
        <v>12658</v>
      </c>
      <c r="L799" s="11">
        <v>2</v>
      </c>
    </row>
    <row r="800" spans="1:12">
      <c r="A800" s="11" t="s">
        <v>1551</v>
      </c>
      <c r="D800" s="11" t="s">
        <v>260</v>
      </c>
      <c r="E800" s="19" t="s">
        <v>1801</v>
      </c>
      <c r="F800" s="10">
        <v>42036</v>
      </c>
      <c r="G800" s="10">
        <v>45323</v>
      </c>
      <c r="H800" s="11">
        <v>10</v>
      </c>
      <c r="I800" s="20" t="s">
        <v>259</v>
      </c>
      <c r="J800" s="11" t="s">
        <v>261</v>
      </c>
      <c r="K800" s="11" t="s">
        <v>12658</v>
      </c>
      <c r="L800" s="11">
        <v>2</v>
      </c>
    </row>
    <row r="801" spans="1:12">
      <c r="A801" s="11" t="s">
        <v>1552</v>
      </c>
      <c r="D801" s="11" t="s">
        <v>260</v>
      </c>
      <c r="E801" s="19" t="s">
        <v>1802</v>
      </c>
      <c r="F801" s="10">
        <v>42036</v>
      </c>
      <c r="G801" s="10">
        <v>45323</v>
      </c>
      <c r="H801" s="11">
        <v>10</v>
      </c>
      <c r="I801" s="11" t="s">
        <v>277</v>
      </c>
      <c r="J801" s="11" t="s">
        <v>261</v>
      </c>
      <c r="K801" s="11" t="s">
        <v>12658</v>
      </c>
      <c r="L801" s="11">
        <v>2</v>
      </c>
    </row>
    <row r="802" spans="1:12">
      <c r="A802" s="11" t="s">
        <v>1553</v>
      </c>
      <c r="D802" s="11" t="s">
        <v>260</v>
      </c>
      <c r="E802" s="19" t="s">
        <v>1803</v>
      </c>
      <c r="F802" s="10">
        <v>42036</v>
      </c>
      <c r="G802" s="10">
        <v>45323</v>
      </c>
      <c r="H802" s="11">
        <v>10</v>
      </c>
      <c r="I802" s="11" t="s">
        <v>277</v>
      </c>
      <c r="J802" s="11" t="s">
        <v>261</v>
      </c>
      <c r="K802" s="11" t="s">
        <v>12658</v>
      </c>
      <c r="L802" s="11">
        <v>2</v>
      </c>
    </row>
    <row r="803" spans="1:12">
      <c r="A803" s="11" t="s">
        <v>1554</v>
      </c>
      <c r="D803" s="11" t="s">
        <v>260</v>
      </c>
      <c r="E803" s="19" t="s">
        <v>1804</v>
      </c>
      <c r="F803" s="10">
        <v>42036</v>
      </c>
      <c r="G803" s="10">
        <v>45323</v>
      </c>
      <c r="H803" s="11">
        <v>10</v>
      </c>
      <c r="I803" s="11" t="s">
        <v>277</v>
      </c>
      <c r="J803" s="11" t="s">
        <v>261</v>
      </c>
      <c r="K803" s="11" t="s">
        <v>12658</v>
      </c>
      <c r="L803" s="11">
        <v>2</v>
      </c>
    </row>
    <row r="804" spans="1:12">
      <c r="A804" s="11" t="s">
        <v>1555</v>
      </c>
      <c r="D804" s="11" t="s">
        <v>260</v>
      </c>
      <c r="E804" s="19" t="s">
        <v>1805</v>
      </c>
      <c r="F804" s="10">
        <v>42036</v>
      </c>
      <c r="G804" s="10">
        <v>45323</v>
      </c>
      <c r="H804" s="11">
        <v>10</v>
      </c>
      <c r="I804" s="20" t="s">
        <v>259</v>
      </c>
      <c r="J804" s="11" t="s">
        <v>261</v>
      </c>
      <c r="K804" s="11" t="s">
        <v>12658</v>
      </c>
      <c r="L804" s="11">
        <v>2</v>
      </c>
    </row>
    <row r="805" spans="1:12">
      <c r="A805" s="11" t="s">
        <v>1556</v>
      </c>
      <c r="D805" s="11" t="s">
        <v>260</v>
      </c>
      <c r="E805" s="19" t="s">
        <v>1806</v>
      </c>
      <c r="F805" s="10">
        <v>42036</v>
      </c>
      <c r="G805" s="10">
        <v>45323</v>
      </c>
      <c r="H805" s="11">
        <v>10</v>
      </c>
      <c r="I805" s="20" t="s">
        <v>259</v>
      </c>
      <c r="J805" s="11" t="s">
        <v>261</v>
      </c>
      <c r="K805" s="11" t="s">
        <v>12658</v>
      </c>
      <c r="L805" s="11">
        <v>2</v>
      </c>
    </row>
    <row r="806" spans="1:12">
      <c r="A806" s="11" t="s">
        <v>1557</v>
      </c>
      <c r="D806" s="11" t="s">
        <v>260</v>
      </c>
      <c r="E806" s="19" t="s">
        <v>1807</v>
      </c>
      <c r="F806" s="10">
        <v>42036</v>
      </c>
      <c r="G806" s="10">
        <v>45323</v>
      </c>
      <c r="H806" s="11">
        <v>10</v>
      </c>
      <c r="I806" s="20" t="s">
        <v>259</v>
      </c>
      <c r="J806" s="11" t="s">
        <v>261</v>
      </c>
      <c r="K806" s="11" t="s">
        <v>12658</v>
      </c>
      <c r="L806" s="11">
        <v>2</v>
      </c>
    </row>
    <row r="807" spans="1:12">
      <c r="A807" s="11" t="s">
        <v>1558</v>
      </c>
      <c r="D807" s="11" t="s">
        <v>260</v>
      </c>
      <c r="E807" s="19" t="s">
        <v>1808</v>
      </c>
      <c r="F807" s="10">
        <v>42036</v>
      </c>
      <c r="G807" s="10">
        <v>45323</v>
      </c>
      <c r="H807" s="11">
        <v>10</v>
      </c>
      <c r="I807" s="20" t="s">
        <v>259</v>
      </c>
      <c r="J807" s="11" t="s">
        <v>261</v>
      </c>
      <c r="K807" s="11" t="s">
        <v>12658</v>
      </c>
      <c r="L807" s="11">
        <v>2</v>
      </c>
    </row>
    <row r="808" spans="1:12">
      <c r="A808" s="11" t="s">
        <v>1559</v>
      </c>
      <c r="D808" s="11" t="s">
        <v>260</v>
      </c>
      <c r="E808" s="19" t="s">
        <v>1809</v>
      </c>
      <c r="F808" s="10">
        <v>42036</v>
      </c>
      <c r="G808" s="10">
        <v>45323</v>
      </c>
      <c r="H808" s="11">
        <v>10</v>
      </c>
      <c r="I808" s="20" t="s">
        <v>259</v>
      </c>
      <c r="J808" s="11" t="s">
        <v>261</v>
      </c>
      <c r="K808" s="11" t="s">
        <v>12658</v>
      </c>
      <c r="L808" s="11">
        <v>2</v>
      </c>
    </row>
    <row r="809" spans="1:12">
      <c r="A809" s="11" t="s">
        <v>1560</v>
      </c>
      <c r="D809" s="11" t="s">
        <v>260</v>
      </c>
      <c r="E809" s="19" t="s">
        <v>1810</v>
      </c>
      <c r="F809" s="10">
        <v>42036</v>
      </c>
      <c r="G809" s="10">
        <v>45323</v>
      </c>
      <c r="H809" s="11">
        <v>10</v>
      </c>
      <c r="I809" s="20" t="s">
        <v>259</v>
      </c>
      <c r="J809" s="11" t="s">
        <v>261</v>
      </c>
      <c r="K809" s="11" t="s">
        <v>12658</v>
      </c>
      <c r="L809" s="11">
        <v>2</v>
      </c>
    </row>
    <row r="810" spans="1:12">
      <c r="A810" s="11" t="s">
        <v>1561</v>
      </c>
      <c r="D810" s="11" t="s">
        <v>260</v>
      </c>
      <c r="E810" s="19" t="s">
        <v>1811</v>
      </c>
      <c r="F810" s="10">
        <v>42036</v>
      </c>
      <c r="G810" s="10">
        <v>45323</v>
      </c>
      <c r="H810" s="11">
        <v>10</v>
      </c>
      <c r="I810" s="20" t="s">
        <v>259</v>
      </c>
      <c r="J810" s="11" t="s">
        <v>261</v>
      </c>
      <c r="K810" s="11" t="s">
        <v>12658</v>
      </c>
      <c r="L810" s="11">
        <v>2</v>
      </c>
    </row>
    <row r="811" spans="1:12">
      <c r="A811" s="11" t="s">
        <v>1562</v>
      </c>
      <c r="D811" s="11" t="s">
        <v>260</v>
      </c>
      <c r="E811" s="19" t="s">
        <v>1812</v>
      </c>
      <c r="F811" s="10">
        <v>42036</v>
      </c>
      <c r="G811" s="10">
        <v>45323</v>
      </c>
      <c r="H811" s="11">
        <v>10</v>
      </c>
      <c r="I811" s="20" t="s">
        <v>259</v>
      </c>
      <c r="J811" s="11" t="s">
        <v>261</v>
      </c>
      <c r="K811" s="11" t="s">
        <v>12658</v>
      </c>
      <c r="L811" s="11">
        <v>2</v>
      </c>
    </row>
    <row r="812" spans="1:12">
      <c r="A812" s="11" t="s">
        <v>1563</v>
      </c>
      <c r="D812" s="11" t="s">
        <v>260</v>
      </c>
      <c r="E812" s="19" t="s">
        <v>1813</v>
      </c>
      <c r="F812" s="10">
        <v>42036</v>
      </c>
      <c r="G812" s="10">
        <v>45323</v>
      </c>
      <c r="H812" s="11">
        <v>10</v>
      </c>
      <c r="I812" s="20" t="s">
        <v>259</v>
      </c>
      <c r="J812" s="11" t="s">
        <v>261</v>
      </c>
      <c r="K812" s="11" t="s">
        <v>12658</v>
      </c>
      <c r="L812" s="11">
        <v>2</v>
      </c>
    </row>
    <row r="813" spans="1:12">
      <c r="A813" s="11" t="s">
        <v>1564</v>
      </c>
      <c r="D813" s="11" t="s">
        <v>260</v>
      </c>
      <c r="E813" s="19" t="s">
        <v>1814</v>
      </c>
      <c r="F813" s="10">
        <v>42036</v>
      </c>
      <c r="G813" s="10">
        <v>45323</v>
      </c>
      <c r="H813" s="11">
        <v>10</v>
      </c>
      <c r="I813" s="20" t="s">
        <v>259</v>
      </c>
      <c r="J813" s="11" t="s">
        <v>261</v>
      </c>
      <c r="K813" s="11" t="s">
        <v>12658</v>
      </c>
      <c r="L813" s="11">
        <v>2</v>
      </c>
    </row>
    <row r="814" spans="1:12">
      <c r="A814" s="11" t="s">
        <v>1565</v>
      </c>
      <c r="D814" s="11" t="s">
        <v>260</v>
      </c>
      <c r="E814" s="19" t="s">
        <v>1815</v>
      </c>
      <c r="F814" s="10">
        <v>42036</v>
      </c>
      <c r="G814" s="10">
        <v>45323</v>
      </c>
      <c r="H814" s="11">
        <v>10</v>
      </c>
      <c r="I814" s="20" t="s">
        <v>259</v>
      </c>
      <c r="J814" s="11" t="s">
        <v>261</v>
      </c>
      <c r="K814" s="11" t="s">
        <v>12658</v>
      </c>
      <c r="L814" s="11">
        <v>2</v>
      </c>
    </row>
    <row r="815" spans="1:12">
      <c r="A815" s="11" t="s">
        <v>1566</v>
      </c>
      <c r="D815" s="11" t="s">
        <v>260</v>
      </c>
      <c r="E815" s="19" t="s">
        <v>1816</v>
      </c>
      <c r="F815" s="10">
        <v>42036</v>
      </c>
      <c r="G815" s="10">
        <v>45323</v>
      </c>
      <c r="H815" s="11">
        <v>10</v>
      </c>
      <c r="I815" s="20" t="s">
        <v>259</v>
      </c>
      <c r="J815" s="11" t="s">
        <v>261</v>
      </c>
      <c r="K815" s="11" t="s">
        <v>12658</v>
      </c>
      <c r="L815" s="11">
        <v>2</v>
      </c>
    </row>
    <row r="816" spans="1:12">
      <c r="A816" s="11" t="s">
        <v>1567</v>
      </c>
      <c r="D816" s="11" t="s">
        <v>260</v>
      </c>
      <c r="E816" s="19" t="s">
        <v>1817</v>
      </c>
      <c r="F816" s="10">
        <v>42036</v>
      </c>
      <c r="G816" s="10">
        <v>45323</v>
      </c>
      <c r="H816" s="11">
        <v>10</v>
      </c>
      <c r="I816" s="20" t="s">
        <v>259</v>
      </c>
      <c r="J816" s="11" t="s">
        <v>261</v>
      </c>
      <c r="K816" s="11" t="s">
        <v>12658</v>
      </c>
      <c r="L816" s="11">
        <v>2</v>
      </c>
    </row>
    <row r="817" spans="1:12">
      <c r="A817" s="11" t="s">
        <v>1568</v>
      </c>
      <c r="D817" s="11" t="s">
        <v>260</v>
      </c>
      <c r="E817" s="19" t="s">
        <v>1818</v>
      </c>
      <c r="F817" s="10">
        <v>42036</v>
      </c>
      <c r="G817" s="10">
        <v>45323</v>
      </c>
      <c r="H817" s="11">
        <v>10</v>
      </c>
      <c r="I817" s="20" t="s">
        <v>259</v>
      </c>
      <c r="J817" s="11" t="s">
        <v>261</v>
      </c>
      <c r="K817" s="11" t="s">
        <v>12658</v>
      </c>
      <c r="L817" s="11">
        <v>2</v>
      </c>
    </row>
    <row r="818" spans="1:12">
      <c r="A818" s="11" t="s">
        <v>1569</v>
      </c>
      <c r="D818" s="11" t="s">
        <v>260</v>
      </c>
      <c r="E818" s="19" t="s">
        <v>1819</v>
      </c>
      <c r="F818" s="10">
        <v>42036</v>
      </c>
      <c r="G818" s="10">
        <v>45323</v>
      </c>
      <c r="H818" s="11">
        <v>10</v>
      </c>
      <c r="I818" s="20" t="s">
        <v>259</v>
      </c>
      <c r="J818" s="11" t="s">
        <v>261</v>
      </c>
      <c r="K818" s="11" t="s">
        <v>12658</v>
      </c>
      <c r="L818" s="11">
        <v>2</v>
      </c>
    </row>
    <row r="819" spans="1:12">
      <c r="A819" s="11" t="s">
        <v>1570</v>
      </c>
      <c r="D819" s="11" t="s">
        <v>260</v>
      </c>
      <c r="E819" s="19" t="s">
        <v>1820</v>
      </c>
      <c r="F819" s="10">
        <v>42036</v>
      </c>
      <c r="G819" s="10">
        <v>45323</v>
      </c>
      <c r="H819" s="11">
        <v>10</v>
      </c>
      <c r="I819" s="11" t="s">
        <v>277</v>
      </c>
      <c r="J819" s="11" t="s">
        <v>261</v>
      </c>
      <c r="K819" s="11" t="s">
        <v>12658</v>
      </c>
      <c r="L819" s="11">
        <v>2</v>
      </c>
    </row>
    <row r="820" spans="1:12">
      <c r="A820" s="11" t="s">
        <v>1571</v>
      </c>
      <c r="D820" s="11" t="s">
        <v>260</v>
      </c>
      <c r="E820" s="19" t="s">
        <v>1821</v>
      </c>
      <c r="F820" s="10">
        <v>42036</v>
      </c>
      <c r="G820" s="10">
        <v>45323</v>
      </c>
      <c r="H820" s="11">
        <v>10</v>
      </c>
      <c r="I820" s="11" t="s">
        <v>277</v>
      </c>
      <c r="J820" s="11" t="s">
        <v>261</v>
      </c>
      <c r="K820" s="11" t="s">
        <v>12658</v>
      </c>
      <c r="L820" s="11">
        <v>2</v>
      </c>
    </row>
    <row r="821" spans="1:12">
      <c r="A821" s="11" t="s">
        <v>1572</v>
      </c>
      <c r="D821" s="11" t="s">
        <v>260</v>
      </c>
      <c r="E821" s="19" t="s">
        <v>1822</v>
      </c>
      <c r="F821" s="10">
        <v>42036</v>
      </c>
      <c r="G821" s="10">
        <v>45323</v>
      </c>
      <c r="H821" s="11">
        <v>10</v>
      </c>
      <c r="I821" s="11" t="s">
        <v>277</v>
      </c>
      <c r="J821" s="11" t="s">
        <v>261</v>
      </c>
      <c r="K821" s="11" t="s">
        <v>12658</v>
      </c>
      <c r="L821" s="11">
        <v>2</v>
      </c>
    </row>
    <row r="822" spans="1:12">
      <c r="A822" s="11" t="s">
        <v>1573</v>
      </c>
      <c r="D822" s="11" t="s">
        <v>260</v>
      </c>
      <c r="E822" s="19" t="s">
        <v>1823</v>
      </c>
      <c r="F822" s="10">
        <v>42036</v>
      </c>
      <c r="G822" s="10">
        <v>45323</v>
      </c>
      <c r="H822" s="11">
        <v>10</v>
      </c>
      <c r="I822" s="20" t="s">
        <v>259</v>
      </c>
      <c r="J822" s="11" t="s">
        <v>261</v>
      </c>
      <c r="K822" s="11" t="s">
        <v>12658</v>
      </c>
      <c r="L822" s="11">
        <v>2</v>
      </c>
    </row>
    <row r="823" spans="1:12">
      <c r="A823" s="11" t="s">
        <v>1574</v>
      </c>
      <c r="D823" s="11" t="s">
        <v>260</v>
      </c>
      <c r="E823" s="19" t="s">
        <v>1824</v>
      </c>
      <c r="F823" s="10">
        <v>42036</v>
      </c>
      <c r="G823" s="10">
        <v>45323</v>
      </c>
      <c r="H823" s="11">
        <v>10</v>
      </c>
      <c r="I823" s="20" t="s">
        <v>259</v>
      </c>
      <c r="J823" s="11" t="s">
        <v>261</v>
      </c>
      <c r="K823" s="11" t="s">
        <v>12658</v>
      </c>
      <c r="L823" s="11">
        <v>2</v>
      </c>
    </row>
    <row r="824" spans="1:12">
      <c r="A824" s="11" t="s">
        <v>1575</v>
      </c>
      <c r="D824" s="11" t="s">
        <v>260</v>
      </c>
      <c r="E824" s="19" t="s">
        <v>1825</v>
      </c>
      <c r="F824" s="10">
        <v>42036</v>
      </c>
      <c r="G824" s="10">
        <v>45323</v>
      </c>
      <c r="H824" s="11">
        <v>10</v>
      </c>
      <c r="I824" s="20" t="s">
        <v>259</v>
      </c>
      <c r="J824" s="11" t="s">
        <v>261</v>
      </c>
      <c r="K824" s="11" t="s">
        <v>12658</v>
      </c>
      <c r="L824" s="11">
        <v>2</v>
      </c>
    </row>
    <row r="825" spans="1:12">
      <c r="A825" s="11" t="s">
        <v>1576</v>
      </c>
      <c r="D825" s="11" t="s">
        <v>260</v>
      </c>
      <c r="E825" s="19" t="s">
        <v>1826</v>
      </c>
      <c r="F825" s="10">
        <v>42036</v>
      </c>
      <c r="G825" s="10">
        <v>45323</v>
      </c>
      <c r="H825" s="11">
        <v>10</v>
      </c>
      <c r="I825" s="20" t="s">
        <v>259</v>
      </c>
      <c r="J825" s="11" t="s">
        <v>261</v>
      </c>
      <c r="K825" s="11" t="s">
        <v>12658</v>
      </c>
      <c r="L825" s="11">
        <v>2</v>
      </c>
    </row>
    <row r="826" spans="1:12">
      <c r="A826" s="11" t="s">
        <v>1577</v>
      </c>
      <c r="D826" s="11" t="s">
        <v>260</v>
      </c>
      <c r="E826" s="19" t="s">
        <v>1827</v>
      </c>
      <c r="F826" s="10">
        <v>42036</v>
      </c>
      <c r="G826" s="10">
        <v>45323</v>
      </c>
      <c r="H826" s="11">
        <v>10</v>
      </c>
      <c r="I826" s="20" t="s">
        <v>259</v>
      </c>
      <c r="J826" s="11" t="s">
        <v>261</v>
      </c>
      <c r="K826" s="11" t="s">
        <v>12658</v>
      </c>
      <c r="L826" s="11">
        <v>2</v>
      </c>
    </row>
    <row r="827" spans="1:12">
      <c r="A827" s="11" t="s">
        <v>1578</v>
      </c>
      <c r="D827" s="11" t="s">
        <v>260</v>
      </c>
      <c r="E827" s="19" t="s">
        <v>1828</v>
      </c>
      <c r="F827" s="10">
        <v>42036</v>
      </c>
      <c r="G827" s="10">
        <v>45323</v>
      </c>
      <c r="H827" s="11">
        <v>10</v>
      </c>
      <c r="I827" s="20" t="s">
        <v>259</v>
      </c>
      <c r="J827" s="11" t="s">
        <v>261</v>
      </c>
      <c r="K827" s="11" t="s">
        <v>12658</v>
      </c>
      <c r="L827" s="11">
        <v>2</v>
      </c>
    </row>
    <row r="828" spans="1:12">
      <c r="A828" s="11" t="s">
        <v>1579</v>
      </c>
      <c r="D828" s="11" t="s">
        <v>260</v>
      </c>
      <c r="E828" s="19" t="s">
        <v>1829</v>
      </c>
      <c r="F828" s="10">
        <v>42036</v>
      </c>
      <c r="G828" s="10">
        <v>45323</v>
      </c>
      <c r="H828" s="11">
        <v>10</v>
      </c>
      <c r="I828" s="20" t="s">
        <v>259</v>
      </c>
      <c r="J828" s="11" t="s">
        <v>261</v>
      </c>
      <c r="K828" s="11" t="s">
        <v>12658</v>
      </c>
      <c r="L828" s="11">
        <v>2</v>
      </c>
    </row>
    <row r="829" spans="1:12">
      <c r="A829" s="11" t="s">
        <v>1580</v>
      </c>
      <c r="D829" s="11" t="s">
        <v>260</v>
      </c>
      <c r="E829" s="19" t="s">
        <v>1830</v>
      </c>
      <c r="F829" s="10">
        <v>42036</v>
      </c>
      <c r="G829" s="10">
        <v>45323</v>
      </c>
      <c r="H829" s="11">
        <v>10</v>
      </c>
      <c r="I829" s="20" t="s">
        <v>259</v>
      </c>
      <c r="J829" s="11" t="s">
        <v>261</v>
      </c>
      <c r="K829" s="11" t="s">
        <v>12658</v>
      </c>
      <c r="L829" s="11">
        <v>2</v>
      </c>
    </row>
    <row r="830" spans="1:12">
      <c r="A830" s="11" t="s">
        <v>1581</v>
      </c>
      <c r="D830" s="11" t="s">
        <v>260</v>
      </c>
      <c r="E830" s="19" t="s">
        <v>1831</v>
      </c>
      <c r="F830" s="10">
        <v>42036</v>
      </c>
      <c r="G830" s="10">
        <v>45323</v>
      </c>
      <c r="H830" s="11">
        <v>10</v>
      </c>
      <c r="I830" s="20" t="s">
        <v>259</v>
      </c>
      <c r="J830" s="11" t="s">
        <v>261</v>
      </c>
      <c r="K830" s="11" t="s">
        <v>12658</v>
      </c>
      <c r="L830" s="11">
        <v>2</v>
      </c>
    </row>
    <row r="831" spans="1:12">
      <c r="A831" s="11" t="s">
        <v>1582</v>
      </c>
      <c r="D831" s="11" t="s">
        <v>260</v>
      </c>
      <c r="E831" s="19" t="s">
        <v>1832</v>
      </c>
      <c r="F831" s="10">
        <v>42036</v>
      </c>
      <c r="G831" s="10">
        <v>45323</v>
      </c>
      <c r="H831" s="11">
        <v>10</v>
      </c>
      <c r="I831" s="20" t="s">
        <v>259</v>
      </c>
      <c r="J831" s="11" t="s">
        <v>261</v>
      </c>
      <c r="K831" s="11" t="s">
        <v>12658</v>
      </c>
      <c r="L831" s="11">
        <v>2</v>
      </c>
    </row>
    <row r="832" spans="1:12">
      <c r="A832" s="11" t="s">
        <v>1583</v>
      </c>
      <c r="D832" s="11" t="s">
        <v>260</v>
      </c>
      <c r="E832" s="19" t="s">
        <v>1833</v>
      </c>
      <c r="F832" s="10">
        <v>42036</v>
      </c>
      <c r="G832" s="10">
        <v>45323</v>
      </c>
      <c r="H832" s="11">
        <v>10</v>
      </c>
      <c r="I832" s="20" t="s">
        <v>259</v>
      </c>
      <c r="J832" s="11" t="s">
        <v>261</v>
      </c>
      <c r="K832" s="11" t="s">
        <v>12658</v>
      </c>
      <c r="L832" s="11">
        <v>2</v>
      </c>
    </row>
    <row r="833" spans="1:12">
      <c r="A833" s="11" t="s">
        <v>1584</v>
      </c>
      <c r="D833" s="11" t="s">
        <v>260</v>
      </c>
      <c r="E833" s="19" t="s">
        <v>1834</v>
      </c>
      <c r="F833" s="10">
        <v>42036</v>
      </c>
      <c r="G833" s="10">
        <v>45323</v>
      </c>
      <c r="H833" s="11">
        <v>10</v>
      </c>
      <c r="I833" s="20" t="s">
        <v>259</v>
      </c>
      <c r="J833" s="11" t="s">
        <v>261</v>
      </c>
      <c r="K833" s="11" t="s">
        <v>12658</v>
      </c>
      <c r="L833" s="11">
        <v>2</v>
      </c>
    </row>
    <row r="834" spans="1:12">
      <c r="A834" s="11" t="s">
        <v>1585</v>
      </c>
      <c r="D834" s="11" t="s">
        <v>260</v>
      </c>
      <c r="E834" s="19" t="s">
        <v>1835</v>
      </c>
      <c r="F834" s="10">
        <v>42036</v>
      </c>
      <c r="G834" s="10">
        <v>45323</v>
      </c>
      <c r="H834" s="11">
        <v>10</v>
      </c>
      <c r="I834" s="20" t="s">
        <v>259</v>
      </c>
      <c r="J834" s="11" t="s">
        <v>261</v>
      </c>
      <c r="K834" s="11" t="s">
        <v>12658</v>
      </c>
      <c r="L834" s="11">
        <v>2</v>
      </c>
    </row>
    <row r="835" spans="1:12">
      <c r="A835" s="11" t="s">
        <v>1586</v>
      </c>
      <c r="D835" s="11" t="s">
        <v>260</v>
      </c>
      <c r="E835" s="19" t="s">
        <v>1836</v>
      </c>
      <c r="F835" s="10">
        <v>42036</v>
      </c>
      <c r="G835" s="10">
        <v>45323</v>
      </c>
      <c r="H835" s="11">
        <v>10</v>
      </c>
      <c r="I835" s="20" t="s">
        <v>259</v>
      </c>
      <c r="J835" s="11" t="s">
        <v>261</v>
      </c>
      <c r="K835" s="11" t="s">
        <v>12658</v>
      </c>
      <c r="L835" s="11">
        <v>2</v>
      </c>
    </row>
    <row r="836" spans="1:12">
      <c r="A836" s="11" t="s">
        <v>1587</v>
      </c>
      <c r="D836" s="11" t="s">
        <v>260</v>
      </c>
      <c r="E836" s="19" t="s">
        <v>1837</v>
      </c>
      <c r="F836" s="10">
        <v>42036</v>
      </c>
      <c r="G836" s="10">
        <v>45323</v>
      </c>
      <c r="H836" s="11">
        <v>10</v>
      </c>
      <c r="I836" s="20" t="s">
        <v>259</v>
      </c>
      <c r="J836" s="11" t="s">
        <v>261</v>
      </c>
      <c r="K836" s="11" t="s">
        <v>12658</v>
      </c>
      <c r="L836" s="11">
        <v>2</v>
      </c>
    </row>
    <row r="837" spans="1:12">
      <c r="A837" s="11" t="s">
        <v>1588</v>
      </c>
      <c r="D837" s="11" t="s">
        <v>260</v>
      </c>
      <c r="E837" s="19" t="s">
        <v>1838</v>
      </c>
      <c r="F837" s="10">
        <v>42036</v>
      </c>
      <c r="G837" s="10">
        <v>45323</v>
      </c>
      <c r="H837" s="11">
        <v>10</v>
      </c>
      <c r="I837" s="11" t="s">
        <v>277</v>
      </c>
      <c r="J837" s="11" t="s">
        <v>261</v>
      </c>
      <c r="K837" s="11" t="s">
        <v>12658</v>
      </c>
      <c r="L837" s="11">
        <v>2</v>
      </c>
    </row>
    <row r="838" spans="1:12">
      <c r="A838" s="11" t="s">
        <v>1589</v>
      </c>
      <c r="D838" s="11" t="s">
        <v>260</v>
      </c>
      <c r="E838" s="19" t="s">
        <v>1839</v>
      </c>
      <c r="F838" s="10">
        <v>42036</v>
      </c>
      <c r="G838" s="10">
        <v>45323</v>
      </c>
      <c r="H838" s="11">
        <v>10</v>
      </c>
      <c r="I838" s="11" t="s">
        <v>277</v>
      </c>
      <c r="J838" s="11" t="s">
        <v>261</v>
      </c>
      <c r="K838" s="11" t="s">
        <v>12658</v>
      </c>
      <c r="L838" s="11">
        <v>2</v>
      </c>
    </row>
    <row r="839" spans="1:12">
      <c r="A839" s="11" t="s">
        <v>1590</v>
      </c>
      <c r="D839" s="11" t="s">
        <v>260</v>
      </c>
      <c r="E839" s="19" t="s">
        <v>1840</v>
      </c>
      <c r="F839" s="10">
        <v>42036</v>
      </c>
      <c r="G839" s="10">
        <v>45323</v>
      </c>
      <c r="H839" s="11">
        <v>10</v>
      </c>
      <c r="I839" s="11" t="s">
        <v>277</v>
      </c>
      <c r="J839" s="11" t="s">
        <v>261</v>
      </c>
      <c r="K839" s="11" t="s">
        <v>12658</v>
      </c>
      <c r="L839" s="11">
        <v>2</v>
      </c>
    </row>
    <row r="840" spans="1:12">
      <c r="A840" s="11" t="s">
        <v>1591</v>
      </c>
      <c r="D840" s="11" t="s">
        <v>260</v>
      </c>
      <c r="E840" s="19" t="s">
        <v>1841</v>
      </c>
      <c r="F840" s="10">
        <v>42036</v>
      </c>
      <c r="G840" s="10">
        <v>45323</v>
      </c>
      <c r="H840" s="11">
        <v>10</v>
      </c>
      <c r="I840" s="20" t="s">
        <v>259</v>
      </c>
      <c r="J840" s="11" t="s">
        <v>261</v>
      </c>
      <c r="K840" s="11" t="s">
        <v>12658</v>
      </c>
      <c r="L840" s="11">
        <v>2</v>
      </c>
    </row>
    <row r="841" spans="1:12">
      <c r="A841" s="11" t="s">
        <v>1592</v>
      </c>
      <c r="D841" s="11" t="s">
        <v>260</v>
      </c>
      <c r="E841" s="19" t="s">
        <v>1842</v>
      </c>
      <c r="F841" s="10">
        <v>42036</v>
      </c>
      <c r="G841" s="10">
        <v>45323</v>
      </c>
      <c r="H841" s="11">
        <v>10</v>
      </c>
      <c r="I841" s="20" t="s">
        <v>259</v>
      </c>
      <c r="J841" s="11" t="s">
        <v>261</v>
      </c>
      <c r="K841" s="11" t="s">
        <v>12658</v>
      </c>
      <c r="L841" s="11">
        <v>2</v>
      </c>
    </row>
    <row r="842" spans="1:12">
      <c r="A842" s="11" t="s">
        <v>1593</v>
      </c>
      <c r="D842" s="11" t="s">
        <v>260</v>
      </c>
      <c r="E842" s="19" t="s">
        <v>1843</v>
      </c>
      <c r="F842" s="10">
        <v>42036</v>
      </c>
      <c r="G842" s="10">
        <v>45323</v>
      </c>
      <c r="H842" s="11">
        <v>10</v>
      </c>
      <c r="I842" s="20" t="s">
        <v>259</v>
      </c>
      <c r="J842" s="11" t="s">
        <v>261</v>
      </c>
      <c r="K842" s="11" t="s">
        <v>12658</v>
      </c>
      <c r="L842" s="11">
        <v>2</v>
      </c>
    </row>
    <row r="843" spans="1:12">
      <c r="A843" s="11" t="s">
        <v>1594</v>
      </c>
      <c r="D843" s="11" t="s">
        <v>260</v>
      </c>
      <c r="E843" s="19" t="s">
        <v>1844</v>
      </c>
      <c r="F843" s="10">
        <v>42036</v>
      </c>
      <c r="G843" s="10">
        <v>45323</v>
      </c>
      <c r="H843" s="11">
        <v>10</v>
      </c>
      <c r="I843" s="20" t="s">
        <v>259</v>
      </c>
      <c r="J843" s="11" t="s">
        <v>261</v>
      </c>
      <c r="K843" s="11" t="s">
        <v>12658</v>
      </c>
      <c r="L843" s="11">
        <v>2</v>
      </c>
    </row>
    <row r="844" spans="1:12">
      <c r="A844" s="11" t="s">
        <v>1595</v>
      </c>
      <c r="D844" s="11" t="s">
        <v>260</v>
      </c>
      <c r="E844" s="19" t="s">
        <v>1845</v>
      </c>
      <c r="F844" s="10">
        <v>42036</v>
      </c>
      <c r="G844" s="10">
        <v>45323</v>
      </c>
      <c r="H844" s="11">
        <v>10</v>
      </c>
      <c r="I844" s="20" t="s">
        <v>259</v>
      </c>
      <c r="J844" s="11" t="s">
        <v>261</v>
      </c>
      <c r="K844" s="11" t="s">
        <v>12658</v>
      </c>
      <c r="L844" s="11">
        <v>2</v>
      </c>
    </row>
    <row r="845" spans="1:12">
      <c r="A845" s="11" t="s">
        <v>1596</v>
      </c>
      <c r="D845" s="11" t="s">
        <v>260</v>
      </c>
      <c r="E845" s="19" t="s">
        <v>1846</v>
      </c>
      <c r="F845" s="10">
        <v>42036</v>
      </c>
      <c r="G845" s="10">
        <v>45323</v>
      </c>
      <c r="H845" s="11">
        <v>10</v>
      </c>
      <c r="I845" s="20" t="s">
        <v>259</v>
      </c>
      <c r="J845" s="11" t="s">
        <v>261</v>
      </c>
      <c r="K845" s="11" t="s">
        <v>12658</v>
      </c>
      <c r="L845" s="11">
        <v>2</v>
      </c>
    </row>
    <row r="846" spans="1:12">
      <c r="A846" s="11" t="s">
        <v>1597</v>
      </c>
      <c r="D846" s="11" t="s">
        <v>260</v>
      </c>
      <c r="E846" s="19" t="s">
        <v>1847</v>
      </c>
      <c r="F846" s="10">
        <v>42036</v>
      </c>
      <c r="G846" s="10">
        <v>45323</v>
      </c>
      <c r="H846" s="11">
        <v>10</v>
      </c>
      <c r="I846" s="20" t="s">
        <v>259</v>
      </c>
      <c r="J846" s="11" t="s">
        <v>261</v>
      </c>
      <c r="K846" s="11" t="s">
        <v>12658</v>
      </c>
      <c r="L846" s="11">
        <v>2</v>
      </c>
    </row>
    <row r="847" spans="1:12">
      <c r="A847" s="11" t="s">
        <v>1598</v>
      </c>
      <c r="D847" s="11" t="s">
        <v>260</v>
      </c>
      <c r="E847" s="19" t="s">
        <v>1848</v>
      </c>
      <c r="F847" s="10">
        <v>42036</v>
      </c>
      <c r="G847" s="10">
        <v>45323</v>
      </c>
      <c r="H847" s="11">
        <v>10</v>
      </c>
      <c r="I847" s="20" t="s">
        <v>259</v>
      </c>
      <c r="J847" s="11" t="s">
        <v>261</v>
      </c>
      <c r="K847" s="11" t="s">
        <v>12658</v>
      </c>
      <c r="L847" s="11">
        <v>2</v>
      </c>
    </row>
    <row r="848" spans="1:12">
      <c r="A848" s="11" t="s">
        <v>1599</v>
      </c>
      <c r="D848" s="11" t="s">
        <v>260</v>
      </c>
      <c r="E848" s="19" t="s">
        <v>1849</v>
      </c>
      <c r="F848" s="10">
        <v>42036</v>
      </c>
      <c r="G848" s="10">
        <v>45323</v>
      </c>
      <c r="H848" s="11">
        <v>10</v>
      </c>
      <c r="I848" s="20" t="s">
        <v>259</v>
      </c>
      <c r="J848" s="11" t="s">
        <v>261</v>
      </c>
      <c r="K848" s="11" t="s">
        <v>12658</v>
      </c>
      <c r="L848" s="11">
        <v>2</v>
      </c>
    </row>
    <row r="849" spans="1:12">
      <c r="A849" s="11" t="s">
        <v>1600</v>
      </c>
      <c r="D849" s="11" t="s">
        <v>260</v>
      </c>
      <c r="E849" s="19" t="s">
        <v>1850</v>
      </c>
      <c r="F849" s="10">
        <v>42036</v>
      </c>
      <c r="G849" s="10">
        <v>45323</v>
      </c>
      <c r="H849" s="11">
        <v>10</v>
      </c>
      <c r="I849" s="20" t="s">
        <v>259</v>
      </c>
      <c r="J849" s="11" t="s">
        <v>261</v>
      </c>
      <c r="K849" s="11" t="s">
        <v>12658</v>
      </c>
      <c r="L849" s="11">
        <v>2</v>
      </c>
    </row>
    <row r="850" spans="1:12">
      <c r="A850" s="11" t="s">
        <v>1601</v>
      </c>
      <c r="D850" s="11" t="s">
        <v>260</v>
      </c>
      <c r="E850" s="19" t="s">
        <v>1851</v>
      </c>
      <c r="F850" s="10">
        <v>42036</v>
      </c>
      <c r="G850" s="10">
        <v>45323</v>
      </c>
      <c r="H850" s="11">
        <v>10</v>
      </c>
      <c r="I850" s="20" t="s">
        <v>259</v>
      </c>
      <c r="J850" s="11" t="s">
        <v>261</v>
      </c>
      <c r="K850" s="11" t="s">
        <v>12658</v>
      </c>
      <c r="L850" s="11">
        <v>2</v>
      </c>
    </row>
    <row r="851" spans="1:12">
      <c r="A851" s="11" t="s">
        <v>1602</v>
      </c>
      <c r="D851" s="11" t="s">
        <v>260</v>
      </c>
      <c r="E851" s="19" t="s">
        <v>1852</v>
      </c>
      <c r="F851" s="10">
        <v>42036</v>
      </c>
      <c r="G851" s="10">
        <v>45323</v>
      </c>
      <c r="H851" s="11">
        <v>10</v>
      </c>
      <c r="I851" s="20" t="s">
        <v>259</v>
      </c>
      <c r="J851" s="11" t="s">
        <v>261</v>
      </c>
      <c r="K851" s="11" t="s">
        <v>12658</v>
      </c>
      <c r="L851" s="11">
        <v>2</v>
      </c>
    </row>
    <row r="852" spans="1:12">
      <c r="A852" s="11" t="s">
        <v>1603</v>
      </c>
      <c r="D852" s="11" t="s">
        <v>260</v>
      </c>
      <c r="E852" s="19" t="s">
        <v>1853</v>
      </c>
      <c r="F852" s="10">
        <v>42036</v>
      </c>
      <c r="G852" s="10">
        <v>45323</v>
      </c>
      <c r="H852" s="11">
        <v>10</v>
      </c>
      <c r="I852" s="20" t="s">
        <v>259</v>
      </c>
      <c r="J852" s="11" t="s">
        <v>261</v>
      </c>
      <c r="K852" s="11" t="s">
        <v>12658</v>
      </c>
      <c r="L852" s="11">
        <v>2</v>
      </c>
    </row>
    <row r="853" spans="1:12">
      <c r="A853" s="11" t="s">
        <v>1604</v>
      </c>
      <c r="D853" s="11" t="s">
        <v>260</v>
      </c>
      <c r="E853" s="19" t="s">
        <v>1854</v>
      </c>
      <c r="F853" s="10">
        <v>42036</v>
      </c>
      <c r="G853" s="10">
        <v>45323</v>
      </c>
      <c r="H853" s="11">
        <v>10</v>
      </c>
      <c r="I853" s="20" t="s">
        <v>259</v>
      </c>
      <c r="J853" s="11" t="s">
        <v>261</v>
      </c>
      <c r="K853" s="11" t="s">
        <v>12658</v>
      </c>
      <c r="L853" s="11">
        <v>2</v>
      </c>
    </row>
    <row r="854" spans="1:12">
      <c r="A854" s="11" t="s">
        <v>1605</v>
      </c>
      <c r="D854" s="11" t="s">
        <v>260</v>
      </c>
      <c r="E854" s="19" t="s">
        <v>1855</v>
      </c>
      <c r="F854" s="10">
        <v>42036</v>
      </c>
      <c r="G854" s="10">
        <v>45323</v>
      </c>
      <c r="H854" s="11">
        <v>10</v>
      </c>
      <c r="I854" s="20" t="s">
        <v>259</v>
      </c>
      <c r="J854" s="11" t="s">
        <v>261</v>
      </c>
      <c r="K854" s="11" t="s">
        <v>12658</v>
      </c>
      <c r="L854" s="11">
        <v>2</v>
      </c>
    </row>
    <row r="855" spans="1:12">
      <c r="A855" s="11" t="s">
        <v>1606</v>
      </c>
      <c r="D855" s="11" t="s">
        <v>260</v>
      </c>
      <c r="E855" s="19" t="s">
        <v>1856</v>
      </c>
      <c r="F855" s="10">
        <v>42036</v>
      </c>
      <c r="G855" s="10">
        <v>45323</v>
      </c>
      <c r="H855" s="11">
        <v>10</v>
      </c>
      <c r="I855" s="11" t="s">
        <v>277</v>
      </c>
      <c r="J855" s="11" t="s">
        <v>261</v>
      </c>
      <c r="K855" s="11" t="s">
        <v>12658</v>
      </c>
      <c r="L855" s="11">
        <v>2</v>
      </c>
    </row>
    <row r="856" spans="1:12">
      <c r="A856" s="11" t="s">
        <v>1607</v>
      </c>
      <c r="D856" s="11" t="s">
        <v>260</v>
      </c>
      <c r="E856" s="19" t="s">
        <v>1857</v>
      </c>
      <c r="F856" s="10">
        <v>42036</v>
      </c>
      <c r="G856" s="10">
        <v>45323</v>
      </c>
      <c r="H856" s="11">
        <v>10</v>
      </c>
      <c r="I856" s="11" t="s">
        <v>277</v>
      </c>
      <c r="J856" s="11" t="s">
        <v>261</v>
      </c>
      <c r="K856" s="11" t="s">
        <v>12658</v>
      </c>
      <c r="L856" s="11">
        <v>2</v>
      </c>
    </row>
    <row r="857" spans="1:12">
      <c r="A857" s="11" t="s">
        <v>1608</v>
      </c>
      <c r="D857" s="11" t="s">
        <v>260</v>
      </c>
      <c r="E857" s="19" t="s">
        <v>1858</v>
      </c>
      <c r="F857" s="10">
        <v>42036</v>
      </c>
      <c r="G857" s="10">
        <v>45323</v>
      </c>
      <c r="H857" s="11">
        <v>10</v>
      </c>
      <c r="I857" s="11" t="s">
        <v>277</v>
      </c>
      <c r="J857" s="11" t="s">
        <v>261</v>
      </c>
      <c r="K857" s="11" t="s">
        <v>12658</v>
      </c>
      <c r="L857" s="11">
        <v>2</v>
      </c>
    </row>
    <row r="858" spans="1:12">
      <c r="A858" s="11" t="s">
        <v>1609</v>
      </c>
      <c r="D858" s="11" t="s">
        <v>260</v>
      </c>
      <c r="E858" s="19" t="s">
        <v>1859</v>
      </c>
      <c r="F858" s="10">
        <v>42036</v>
      </c>
      <c r="G858" s="10">
        <v>45323</v>
      </c>
      <c r="H858" s="11">
        <v>10</v>
      </c>
      <c r="I858" s="20" t="s">
        <v>259</v>
      </c>
      <c r="J858" s="11" t="s">
        <v>261</v>
      </c>
      <c r="K858" s="11" t="s">
        <v>12658</v>
      </c>
      <c r="L858" s="11">
        <v>2</v>
      </c>
    </row>
    <row r="859" spans="1:12">
      <c r="A859" s="11" t="s">
        <v>1610</v>
      </c>
      <c r="D859" s="11" t="s">
        <v>260</v>
      </c>
      <c r="E859" s="19" t="s">
        <v>1860</v>
      </c>
      <c r="F859" s="10">
        <v>42036</v>
      </c>
      <c r="G859" s="10">
        <v>45323</v>
      </c>
      <c r="H859" s="11">
        <v>10</v>
      </c>
      <c r="I859" s="20" t="s">
        <v>259</v>
      </c>
      <c r="J859" s="11" t="s">
        <v>261</v>
      </c>
      <c r="K859" s="11" t="s">
        <v>12658</v>
      </c>
      <c r="L859" s="11">
        <v>2</v>
      </c>
    </row>
    <row r="860" spans="1:12">
      <c r="A860" s="11" t="s">
        <v>1611</v>
      </c>
      <c r="D860" s="11" t="s">
        <v>260</v>
      </c>
      <c r="E860" s="19" t="s">
        <v>1861</v>
      </c>
      <c r="F860" s="10">
        <v>42036</v>
      </c>
      <c r="G860" s="10">
        <v>45323</v>
      </c>
      <c r="H860" s="11">
        <v>10</v>
      </c>
      <c r="I860" s="20" t="s">
        <v>259</v>
      </c>
      <c r="J860" s="11" t="s">
        <v>261</v>
      </c>
      <c r="K860" s="11" t="s">
        <v>12658</v>
      </c>
      <c r="L860" s="11">
        <v>2</v>
      </c>
    </row>
    <row r="861" spans="1:12">
      <c r="A861" s="11" t="s">
        <v>1612</v>
      </c>
      <c r="D861" s="11" t="s">
        <v>260</v>
      </c>
      <c r="E861" s="19" t="s">
        <v>1862</v>
      </c>
      <c r="F861" s="10">
        <v>42036</v>
      </c>
      <c r="G861" s="10">
        <v>45323</v>
      </c>
      <c r="H861" s="11">
        <v>10</v>
      </c>
      <c r="I861" s="20" t="s">
        <v>259</v>
      </c>
      <c r="J861" s="11" t="s">
        <v>261</v>
      </c>
      <c r="K861" s="11" t="s">
        <v>12658</v>
      </c>
      <c r="L861" s="11">
        <v>2</v>
      </c>
    </row>
    <row r="862" spans="1:12">
      <c r="A862" s="11" t="s">
        <v>1613</v>
      </c>
      <c r="D862" s="11" t="s">
        <v>260</v>
      </c>
      <c r="E862" s="19" t="s">
        <v>1863</v>
      </c>
      <c r="F862" s="10">
        <v>42036</v>
      </c>
      <c r="G862" s="10">
        <v>45323</v>
      </c>
      <c r="H862" s="11">
        <v>10</v>
      </c>
      <c r="I862" s="20" t="s">
        <v>259</v>
      </c>
      <c r="J862" s="11" t="s">
        <v>261</v>
      </c>
      <c r="K862" s="11" t="s">
        <v>12658</v>
      </c>
      <c r="L862" s="11">
        <v>2</v>
      </c>
    </row>
    <row r="863" spans="1:12">
      <c r="A863" s="11" t="s">
        <v>1614</v>
      </c>
      <c r="D863" s="11" t="s">
        <v>260</v>
      </c>
      <c r="E863" s="19" t="s">
        <v>1864</v>
      </c>
      <c r="F863" s="10">
        <v>42036</v>
      </c>
      <c r="G863" s="10">
        <v>45323</v>
      </c>
      <c r="H863" s="11">
        <v>10</v>
      </c>
      <c r="I863" s="20" t="s">
        <v>259</v>
      </c>
      <c r="J863" s="11" t="s">
        <v>261</v>
      </c>
      <c r="K863" s="11" t="s">
        <v>12658</v>
      </c>
      <c r="L863" s="11">
        <v>2</v>
      </c>
    </row>
    <row r="864" spans="1:12">
      <c r="A864" s="11" t="s">
        <v>1615</v>
      </c>
      <c r="D864" s="11" t="s">
        <v>260</v>
      </c>
      <c r="E864" s="19" t="s">
        <v>1865</v>
      </c>
      <c r="F864" s="10">
        <v>42036</v>
      </c>
      <c r="G864" s="10">
        <v>45323</v>
      </c>
      <c r="H864" s="11">
        <v>10</v>
      </c>
      <c r="I864" s="20" t="s">
        <v>259</v>
      </c>
      <c r="J864" s="11" t="s">
        <v>261</v>
      </c>
      <c r="K864" s="11" t="s">
        <v>12658</v>
      </c>
      <c r="L864" s="11">
        <v>2</v>
      </c>
    </row>
    <row r="865" spans="1:12">
      <c r="A865" s="11" t="s">
        <v>1616</v>
      </c>
      <c r="D865" s="11" t="s">
        <v>260</v>
      </c>
      <c r="E865" s="19" t="s">
        <v>1866</v>
      </c>
      <c r="F865" s="10">
        <v>42036</v>
      </c>
      <c r="G865" s="10">
        <v>45323</v>
      </c>
      <c r="H865" s="11">
        <v>10</v>
      </c>
      <c r="I865" s="20" t="s">
        <v>259</v>
      </c>
      <c r="J865" s="11" t="s">
        <v>261</v>
      </c>
      <c r="K865" s="11" t="s">
        <v>12658</v>
      </c>
      <c r="L865" s="11">
        <v>2</v>
      </c>
    </row>
    <row r="866" spans="1:12">
      <c r="A866" s="11" t="s">
        <v>1617</v>
      </c>
      <c r="D866" s="11" t="s">
        <v>260</v>
      </c>
      <c r="E866" s="19" t="s">
        <v>1867</v>
      </c>
      <c r="F866" s="10">
        <v>42036</v>
      </c>
      <c r="G866" s="10">
        <v>45323</v>
      </c>
      <c r="H866" s="11">
        <v>10</v>
      </c>
      <c r="I866" s="20" t="s">
        <v>259</v>
      </c>
      <c r="J866" s="11" t="s">
        <v>261</v>
      </c>
      <c r="K866" s="11" t="s">
        <v>12658</v>
      </c>
      <c r="L866" s="11">
        <v>2</v>
      </c>
    </row>
    <row r="867" spans="1:12">
      <c r="A867" s="11" t="s">
        <v>1618</v>
      </c>
      <c r="D867" s="11" t="s">
        <v>260</v>
      </c>
      <c r="E867" s="19" t="s">
        <v>1868</v>
      </c>
      <c r="F867" s="10">
        <v>42036</v>
      </c>
      <c r="G867" s="10">
        <v>45323</v>
      </c>
      <c r="H867" s="11">
        <v>10</v>
      </c>
      <c r="I867" s="20" t="s">
        <v>259</v>
      </c>
      <c r="J867" s="11" t="s">
        <v>261</v>
      </c>
      <c r="K867" s="11" t="s">
        <v>12658</v>
      </c>
      <c r="L867" s="11">
        <v>2</v>
      </c>
    </row>
    <row r="868" spans="1:12">
      <c r="A868" s="11" t="s">
        <v>1619</v>
      </c>
      <c r="D868" s="11" t="s">
        <v>260</v>
      </c>
      <c r="E868" s="19" t="s">
        <v>1869</v>
      </c>
      <c r="F868" s="10">
        <v>42036</v>
      </c>
      <c r="G868" s="10">
        <v>45323</v>
      </c>
      <c r="H868" s="11">
        <v>10</v>
      </c>
      <c r="I868" s="20" t="s">
        <v>259</v>
      </c>
      <c r="J868" s="11" t="s">
        <v>261</v>
      </c>
      <c r="K868" s="11" t="s">
        <v>12658</v>
      </c>
      <c r="L868" s="11">
        <v>2</v>
      </c>
    </row>
    <row r="869" spans="1:12">
      <c r="A869" s="11" t="s">
        <v>1620</v>
      </c>
      <c r="D869" s="11" t="s">
        <v>260</v>
      </c>
      <c r="E869" s="19" t="s">
        <v>1870</v>
      </c>
      <c r="F869" s="10">
        <v>42036</v>
      </c>
      <c r="G869" s="10">
        <v>45323</v>
      </c>
      <c r="H869" s="11">
        <v>10</v>
      </c>
      <c r="I869" s="20" t="s">
        <v>259</v>
      </c>
      <c r="J869" s="11" t="s">
        <v>261</v>
      </c>
      <c r="K869" s="11" t="s">
        <v>12658</v>
      </c>
      <c r="L869" s="11">
        <v>2</v>
      </c>
    </row>
    <row r="870" spans="1:12">
      <c r="A870" s="11" t="s">
        <v>1621</v>
      </c>
      <c r="D870" s="11" t="s">
        <v>260</v>
      </c>
      <c r="E870" s="19" t="s">
        <v>1871</v>
      </c>
      <c r="F870" s="10">
        <v>42036</v>
      </c>
      <c r="G870" s="10">
        <v>45323</v>
      </c>
      <c r="H870" s="11">
        <v>10</v>
      </c>
      <c r="I870" s="20" t="s">
        <v>259</v>
      </c>
      <c r="J870" s="11" t="s">
        <v>261</v>
      </c>
      <c r="K870" s="11" t="s">
        <v>12658</v>
      </c>
      <c r="L870" s="11">
        <v>2</v>
      </c>
    </row>
    <row r="871" spans="1:12">
      <c r="A871" s="11" t="s">
        <v>1622</v>
      </c>
      <c r="D871" s="11" t="s">
        <v>260</v>
      </c>
      <c r="E871" s="19" t="s">
        <v>1872</v>
      </c>
      <c r="F871" s="10">
        <v>42036</v>
      </c>
      <c r="G871" s="10">
        <v>45323</v>
      </c>
      <c r="H871" s="11">
        <v>10</v>
      </c>
      <c r="I871" s="20" t="s">
        <v>259</v>
      </c>
      <c r="J871" s="11" t="s">
        <v>261</v>
      </c>
      <c r="K871" s="11" t="s">
        <v>12658</v>
      </c>
      <c r="L871" s="11">
        <v>2</v>
      </c>
    </row>
    <row r="872" spans="1:12">
      <c r="A872" s="11" t="s">
        <v>1623</v>
      </c>
      <c r="D872" s="11" t="s">
        <v>260</v>
      </c>
      <c r="E872" s="19" t="s">
        <v>1873</v>
      </c>
      <c r="F872" s="10">
        <v>42036</v>
      </c>
      <c r="G872" s="10">
        <v>45323</v>
      </c>
      <c r="H872" s="11">
        <v>10</v>
      </c>
      <c r="I872" s="20" t="s">
        <v>259</v>
      </c>
      <c r="J872" s="11" t="s">
        <v>261</v>
      </c>
      <c r="K872" s="11" t="s">
        <v>12658</v>
      </c>
      <c r="L872" s="11">
        <v>2</v>
      </c>
    </row>
    <row r="873" spans="1:12">
      <c r="A873" s="11" t="s">
        <v>1624</v>
      </c>
      <c r="D873" s="11" t="s">
        <v>260</v>
      </c>
      <c r="E873" s="19" t="s">
        <v>1874</v>
      </c>
      <c r="F873" s="10">
        <v>42036</v>
      </c>
      <c r="G873" s="10">
        <v>45323</v>
      </c>
      <c r="H873" s="11">
        <v>10</v>
      </c>
      <c r="I873" s="11" t="s">
        <v>277</v>
      </c>
      <c r="J873" s="11" t="s">
        <v>261</v>
      </c>
      <c r="K873" s="11" t="s">
        <v>12658</v>
      </c>
      <c r="L873" s="11">
        <v>2</v>
      </c>
    </row>
    <row r="874" spans="1:12">
      <c r="A874" s="11" t="s">
        <v>1625</v>
      </c>
      <c r="D874" s="11" t="s">
        <v>260</v>
      </c>
      <c r="E874" s="19" t="s">
        <v>1875</v>
      </c>
      <c r="F874" s="10">
        <v>42036</v>
      </c>
      <c r="G874" s="10">
        <v>45323</v>
      </c>
      <c r="H874" s="11">
        <v>10</v>
      </c>
      <c r="I874" s="11" t="s">
        <v>277</v>
      </c>
      <c r="J874" s="11" t="s">
        <v>261</v>
      </c>
      <c r="K874" s="11" t="s">
        <v>12658</v>
      </c>
      <c r="L874" s="11">
        <v>2</v>
      </c>
    </row>
    <row r="875" spans="1:12">
      <c r="A875" s="11" t="s">
        <v>1626</v>
      </c>
      <c r="D875" s="11" t="s">
        <v>260</v>
      </c>
      <c r="E875" s="19" t="s">
        <v>1876</v>
      </c>
      <c r="F875" s="10">
        <v>42036</v>
      </c>
      <c r="G875" s="10">
        <v>45323</v>
      </c>
      <c r="H875" s="11">
        <v>10</v>
      </c>
      <c r="I875" s="11" t="s">
        <v>277</v>
      </c>
      <c r="J875" s="11" t="s">
        <v>261</v>
      </c>
      <c r="K875" s="11" t="s">
        <v>12658</v>
      </c>
      <c r="L875" s="11">
        <v>2</v>
      </c>
    </row>
    <row r="876" spans="1:12">
      <c r="A876" s="11" t="s">
        <v>1627</v>
      </c>
      <c r="D876" s="11" t="s">
        <v>260</v>
      </c>
      <c r="E876" s="19" t="s">
        <v>1877</v>
      </c>
      <c r="F876" s="10">
        <v>42036</v>
      </c>
      <c r="G876" s="10">
        <v>45323</v>
      </c>
      <c r="H876" s="11">
        <v>10</v>
      </c>
      <c r="I876" s="20" t="s">
        <v>259</v>
      </c>
      <c r="J876" s="11" t="s">
        <v>261</v>
      </c>
      <c r="K876" s="11" t="s">
        <v>12658</v>
      </c>
      <c r="L876" s="11">
        <v>2</v>
      </c>
    </row>
    <row r="877" spans="1:12">
      <c r="A877" s="11" t="s">
        <v>1628</v>
      </c>
      <c r="D877" s="11" t="s">
        <v>260</v>
      </c>
      <c r="E877" s="19" t="s">
        <v>1878</v>
      </c>
      <c r="F877" s="10">
        <v>42036</v>
      </c>
      <c r="G877" s="10">
        <v>45323</v>
      </c>
      <c r="H877" s="11">
        <v>10</v>
      </c>
      <c r="I877" s="20" t="s">
        <v>259</v>
      </c>
      <c r="J877" s="11" t="s">
        <v>261</v>
      </c>
      <c r="K877" s="11" t="s">
        <v>12658</v>
      </c>
      <c r="L877" s="11">
        <v>2</v>
      </c>
    </row>
    <row r="878" spans="1:12">
      <c r="A878" s="11" t="s">
        <v>1629</v>
      </c>
      <c r="D878" s="11" t="s">
        <v>260</v>
      </c>
      <c r="E878" s="19" t="s">
        <v>1879</v>
      </c>
      <c r="F878" s="10">
        <v>42036</v>
      </c>
      <c r="G878" s="10">
        <v>45323</v>
      </c>
      <c r="H878" s="11">
        <v>10</v>
      </c>
      <c r="I878" s="20" t="s">
        <v>259</v>
      </c>
      <c r="J878" s="11" t="s">
        <v>261</v>
      </c>
      <c r="K878" s="11" t="s">
        <v>12658</v>
      </c>
      <c r="L878" s="11">
        <v>2</v>
      </c>
    </row>
    <row r="879" spans="1:12">
      <c r="A879" s="11" t="s">
        <v>1630</v>
      </c>
      <c r="D879" s="11" t="s">
        <v>260</v>
      </c>
      <c r="E879" s="19" t="s">
        <v>1880</v>
      </c>
      <c r="F879" s="10">
        <v>42036</v>
      </c>
      <c r="G879" s="10">
        <v>45323</v>
      </c>
      <c r="H879" s="11">
        <v>10</v>
      </c>
      <c r="I879" s="20" t="s">
        <v>259</v>
      </c>
      <c r="J879" s="11" t="s">
        <v>261</v>
      </c>
      <c r="K879" s="11" t="s">
        <v>12658</v>
      </c>
      <c r="L879" s="11">
        <v>2</v>
      </c>
    </row>
    <row r="880" spans="1:12">
      <c r="A880" s="11" t="s">
        <v>1631</v>
      </c>
      <c r="D880" s="11" t="s">
        <v>260</v>
      </c>
      <c r="E880" s="19" t="s">
        <v>1881</v>
      </c>
      <c r="F880" s="10">
        <v>42036</v>
      </c>
      <c r="G880" s="10">
        <v>45323</v>
      </c>
      <c r="H880" s="11">
        <v>10</v>
      </c>
      <c r="I880" s="20" t="s">
        <v>259</v>
      </c>
      <c r="J880" s="11" t="s">
        <v>261</v>
      </c>
      <c r="K880" s="11" t="s">
        <v>12658</v>
      </c>
      <c r="L880" s="11">
        <v>2</v>
      </c>
    </row>
    <row r="881" spans="1:12">
      <c r="A881" s="11" t="s">
        <v>1632</v>
      </c>
      <c r="D881" s="11" t="s">
        <v>260</v>
      </c>
      <c r="E881" s="19" t="s">
        <v>1882</v>
      </c>
      <c r="F881" s="10">
        <v>42036</v>
      </c>
      <c r="G881" s="10">
        <v>45323</v>
      </c>
      <c r="H881" s="11">
        <v>10</v>
      </c>
      <c r="I881" s="20" t="s">
        <v>259</v>
      </c>
      <c r="J881" s="11" t="s">
        <v>261</v>
      </c>
      <c r="K881" s="11" t="s">
        <v>12658</v>
      </c>
      <c r="L881" s="11">
        <v>2</v>
      </c>
    </row>
    <row r="882" spans="1:12">
      <c r="A882" s="11" t="s">
        <v>1633</v>
      </c>
      <c r="D882" s="11" t="s">
        <v>260</v>
      </c>
      <c r="E882" s="19" t="s">
        <v>1883</v>
      </c>
      <c r="F882" s="10">
        <v>42036</v>
      </c>
      <c r="G882" s="10">
        <v>45323</v>
      </c>
      <c r="H882" s="11">
        <v>10</v>
      </c>
      <c r="I882" s="20" t="s">
        <v>259</v>
      </c>
      <c r="J882" s="11" t="s">
        <v>261</v>
      </c>
      <c r="K882" s="11" t="s">
        <v>12658</v>
      </c>
      <c r="L882" s="11">
        <v>2</v>
      </c>
    </row>
    <row r="883" spans="1:12">
      <c r="A883" s="11" t="s">
        <v>1634</v>
      </c>
      <c r="D883" s="11" t="s">
        <v>260</v>
      </c>
      <c r="E883" s="19" t="s">
        <v>1884</v>
      </c>
      <c r="F883" s="10">
        <v>42036</v>
      </c>
      <c r="G883" s="10">
        <v>45323</v>
      </c>
      <c r="H883" s="11">
        <v>10</v>
      </c>
      <c r="I883" s="20" t="s">
        <v>259</v>
      </c>
      <c r="J883" s="11" t="s">
        <v>261</v>
      </c>
      <c r="K883" s="11" t="s">
        <v>12658</v>
      </c>
      <c r="L883" s="11">
        <v>2</v>
      </c>
    </row>
    <row r="884" spans="1:12">
      <c r="A884" s="11" t="s">
        <v>1635</v>
      </c>
      <c r="D884" s="11" t="s">
        <v>260</v>
      </c>
      <c r="E884" s="19" t="s">
        <v>1885</v>
      </c>
      <c r="F884" s="10">
        <v>42036</v>
      </c>
      <c r="G884" s="10">
        <v>45323</v>
      </c>
      <c r="H884" s="11">
        <v>10</v>
      </c>
      <c r="I884" s="20" t="s">
        <v>259</v>
      </c>
      <c r="J884" s="11" t="s">
        <v>261</v>
      </c>
      <c r="K884" s="11" t="s">
        <v>12658</v>
      </c>
      <c r="L884" s="11">
        <v>2</v>
      </c>
    </row>
    <row r="885" spans="1:12">
      <c r="A885" s="11" t="s">
        <v>1636</v>
      </c>
      <c r="D885" s="11" t="s">
        <v>260</v>
      </c>
      <c r="E885" s="19" t="s">
        <v>1886</v>
      </c>
      <c r="F885" s="10">
        <v>42036</v>
      </c>
      <c r="G885" s="10">
        <v>45323</v>
      </c>
      <c r="H885" s="11">
        <v>10</v>
      </c>
      <c r="I885" s="20" t="s">
        <v>259</v>
      </c>
      <c r="J885" s="11" t="s">
        <v>261</v>
      </c>
      <c r="K885" s="11" t="s">
        <v>12658</v>
      </c>
      <c r="L885" s="11">
        <v>2</v>
      </c>
    </row>
    <row r="886" spans="1:12">
      <c r="A886" s="11" t="s">
        <v>1637</v>
      </c>
      <c r="D886" s="11" t="s">
        <v>260</v>
      </c>
      <c r="E886" s="19" t="s">
        <v>1887</v>
      </c>
      <c r="F886" s="10">
        <v>42036</v>
      </c>
      <c r="G886" s="10">
        <v>45323</v>
      </c>
      <c r="H886" s="11">
        <v>10</v>
      </c>
      <c r="I886" s="20" t="s">
        <v>259</v>
      </c>
      <c r="J886" s="11" t="s">
        <v>261</v>
      </c>
      <c r="K886" s="11" t="s">
        <v>12658</v>
      </c>
      <c r="L886" s="11">
        <v>2</v>
      </c>
    </row>
    <row r="887" spans="1:12">
      <c r="A887" s="11" t="s">
        <v>1638</v>
      </c>
      <c r="D887" s="11" t="s">
        <v>260</v>
      </c>
      <c r="E887" s="19" t="s">
        <v>1888</v>
      </c>
      <c r="F887" s="10">
        <v>42036</v>
      </c>
      <c r="G887" s="10">
        <v>45323</v>
      </c>
      <c r="H887" s="11">
        <v>10</v>
      </c>
      <c r="I887" s="20" t="s">
        <v>259</v>
      </c>
      <c r="J887" s="11" t="s">
        <v>261</v>
      </c>
      <c r="K887" s="11" t="s">
        <v>12658</v>
      </c>
      <c r="L887" s="11">
        <v>2</v>
      </c>
    </row>
    <row r="888" spans="1:12">
      <c r="A888" s="11" t="s">
        <v>1639</v>
      </c>
      <c r="D888" s="11" t="s">
        <v>260</v>
      </c>
      <c r="E888" s="19" t="s">
        <v>1889</v>
      </c>
      <c r="F888" s="10">
        <v>42036</v>
      </c>
      <c r="G888" s="10">
        <v>45323</v>
      </c>
      <c r="H888" s="11">
        <v>10</v>
      </c>
      <c r="I888" s="20" t="s">
        <v>259</v>
      </c>
      <c r="J888" s="11" t="s">
        <v>261</v>
      </c>
      <c r="K888" s="11" t="s">
        <v>12658</v>
      </c>
      <c r="L888" s="11">
        <v>2</v>
      </c>
    </row>
    <row r="889" spans="1:12">
      <c r="A889" s="11" t="s">
        <v>1640</v>
      </c>
      <c r="D889" s="11" t="s">
        <v>260</v>
      </c>
      <c r="E889" s="19" t="s">
        <v>1890</v>
      </c>
      <c r="F889" s="10">
        <v>42036</v>
      </c>
      <c r="G889" s="10">
        <v>45323</v>
      </c>
      <c r="H889" s="11">
        <v>10</v>
      </c>
      <c r="I889" s="20" t="s">
        <v>259</v>
      </c>
      <c r="J889" s="11" t="s">
        <v>261</v>
      </c>
      <c r="K889" s="11" t="s">
        <v>12658</v>
      </c>
      <c r="L889" s="11">
        <v>2</v>
      </c>
    </row>
    <row r="890" spans="1:12">
      <c r="A890" s="11" t="s">
        <v>1641</v>
      </c>
      <c r="D890" s="11" t="s">
        <v>260</v>
      </c>
      <c r="E890" s="19" t="s">
        <v>1891</v>
      </c>
      <c r="F890" s="10">
        <v>42036</v>
      </c>
      <c r="G890" s="10">
        <v>45323</v>
      </c>
      <c r="H890" s="11">
        <v>10</v>
      </c>
      <c r="I890" s="20" t="s">
        <v>259</v>
      </c>
      <c r="J890" s="11" t="s">
        <v>261</v>
      </c>
      <c r="K890" s="11" t="s">
        <v>12658</v>
      </c>
      <c r="L890" s="11">
        <v>2</v>
      </c>
    </row>
    <row r="891" spans="1:12">
      <c r="A891" s="11" t="s">
        <v>1642</v>
      </c>
      <c r="D891" s="11" t="s">
        <v>260</v>
      </c>
      <c r="E891" s="19" t="s">
        <v>1892</v>
      </c>
      <c r="F891" s="10">
        <v>42036</v>
      </c>
      <c r="G891" s="10">
        <v>45323</v>
      </c>
      <c r="H891" s="11">
        <v>10</v>
      </c>
      <c r="I891" s="11" t="s">
        <v>277</v>
      </c>
      <c r="J891" s="11" t="s">
        <v>261</v>
      </c>
      <c r="K891" s="11" t="s">
        <v>12658</v>
      </c>
      <c r="L891" s="11">
        <v>2</v>
      </c>
    </row>
    <row r="892" spans="1:12">
      <c r="A892" s="11" t="s">
        <v>1643</v>
      </c>
      <c r="D892" s="11" t="s">
        <v>260</v>
      </c>
      <c r="E892" s="19" t="s">
        <v>1893</v>
      </c>
      <c r="F892" s="10">
        <v>42036</v>
      </c>
      <c r="G892" s="10">
        <v>45323</v>
      </c>
      <c r="H892" s="11">
        <v>10</v>
      </c>
      <c r="I892" s="11" t="s">
        <v>277</v>
      </c>
      <c r="J892" s="11" t="s">
        <v>261</v>
      </c>
      <c r="K892" s="11" t="s">
        <v>12658</v>
      </c>
      <c r="L892" s="11">
        <v>2</v>
      </c>
    </row>
    <row r="893" spans="1:12">
      <c r="A893" s="11" t="s">
        <v>1644</v>
      </c>
      <c r="D893" s="11" t="s">
        <v>260</v>
      </c>
      <c r="E893" s="19" t="s">
        <v>1894</v>
      </c>
      <c r="F893" s="10">
        <v>42036</v>
      </c>
      <c r="G893" s="10">
        <v>45323</v>
      </c>
      <c r="H893" s="11">
        <v>10</v>
      </c>
      <c r="I893" s="11" t="s">
        <v>277</v>
      </c>
      <c r="J893" s="11" t="s">
        <v>261</v>
      </c>
      <c r="K893" s="11" t="s">
        <v>12658</v>
      </c>
      <c r="L893" s="11">
        <v>2</v>
      </c>
    </row>
    <row r="894" spans="1:12">
      <c r="A894" s="11" t="s">
        <v>1645</v>
      </c>
      <c r="D894" s="11" t="s">
        <v>260</v>
      </c>
      <c r="E894" s="19" t="s">
        <v>1895</v>
      </c>
      <c r="F894" s="10">
        <v>42036</v>
      </c>
      <c r="G894" s="10">
        <v>45323</v>
      </c>
      <c r="H894" s="11">
        <v>10</v>
      </c>
      <c r="I894" s="20" t="s">
        <v>259</v>
      </c>
      <c r="J894" s="11" t="s">
        <v>261</v>
      </c>
      <c r="K894" s="11" t="s">
        <v>12658</v>
      </c>
      <c r="L894" s="11">
        <v>2</v>
      </c>
    </row>
    <row r="895" spans="1:12">
      <c r="A895" s="11" t="s">
        <v>1646</v>
      </c>
      <c r="D895" s="11" t="s">
        <v>260</v>
      </c>
      <c r="E895" s="19" t="s">
        <v>1896</v>
      </c>
      <c r="F895" s="10">
        <v>42036</v>
      </c>
      <c r="G895" s="10">
        <v>45323</v>
      </c>
      <c r="H895" s="11">
        <v>10</v>
      </c>
      <c r="I895" s="20" t="s">
        <v>259</v>
      </c>
      <c r="J895" s="11" t="s">
        <v>261</v>
      </c>
      <c r="K895" s="11" t="s">
        <v>12658</v>
      </c>
      <c r="L895" s="11">
        <v>2</v>
      </c>
    </row>
    <row r="896" spans="1:12">
      <c r="A896" s="11" t="s">
        <v>1647</v>
      </c>
      <c r="D896" s="11" t="s">
        <v>260</v>
      </c>
      <c r="E896" s="19" t="s">
        <v>1897</v>
      </c>
      <c r="F896" s="10">
        <v>42036</v>
      </c>
      <c r="G896" s="10">
        <v>45323</v>
      </c>
      <c r="H896" s="11">
        <v>10</v>
      </c>
      <c r="I896" s="20" t="s">
        <v>259</v>
      </c>
      <c r="J896" s="11" t="s">
        <v>261</v>
      </c>
      <c r="K896" s="11" t="s">
        <v>12658</v>
      </c>
      <c r="L896" s="11">
        <v>2</v>
      </c>
    </row>
    <row r="897" spans="1:12">
      <c r="A897" s="11" t="s">
        <v>1648</v>
      </c>
      <c r="D897" s="11" t="s">
        <v>260</v>
      </c>
      <c r="E897" s="19" t="s">
        <v>1898</v>
      </c>
      <c r="F897" s="10">
        <v>42036</v>
      </c>
      <c r="G897" s="10">
        <v>45323</v>
      </c>
      <c r="H897" s="11">
        <v>10</v>
      </c>
      <c r="I897" s="20" t="s">
        <v>259</v>
      </c>
      <c r="J897" s="11" t="s">
        <v>261</v>
      </c>
      <c r="K897" s="11" t="s">
        <v>12658</v>
      </c>
      <c r="L897" s="11">
        <v>2</v>
      </c>
    </row>
    <row r="898" spans="1:12">
      <c r="A898" s="11" t="s">
        <v>1649</v>
      </c>
      <c r="D898" s="11" t="s">
        <v>260</v>
      </c>
      <c r="E898" s="19" t="s">
        <v>1899</v>
      </c>
      <c r="F898" s="10">
        <v>42036</v>
      </c>
      <c r="G898" s="10">
        <v>45323</v>
      </c>
      <c r="H898" s="11">
        <v>10</v>
      </c>
      <c r="I898" s="20" t="s">
        <v>259</v>
      </c>
      <c r="J898" s="11" t="s">
        <v>261</v>
      </c>
      <c r="K898" s="11" t="s">
        <v>12658</v>
      </c>
      <c r="L898" s="11">
        <v>2</v>
      </c>
    </row>
    <row r="899" spans="1:12">
      <c r="A899" s="11" t="s">
        <v>1650</v>
      </c>
      <c r="D899" s="11" t="s">
        <v>260</v>
      </c>
      <c r="E899" s="19" t="s">
        <v>1900</v>
      </c>
      <c r="F899" s="10">
        <v>42036</v>
      </c>
      <c r="G899" s="10">
        <v>45323</v>
      </c>
      <c r="H899" s="11">
        <v>10</v>
      </c>
      <c r="I899" s="20" t="s">
        <v>259</v>
      </c>
      <c r="J899" s="11" t="s">
        <v>261</v>
      </c>
      <c r="K899" s="11" t="s">
        <v>12658</v>
      </c>
      <c r="L899" s="11">
        <v>2</v>
      </c>
    </row>
    <row r="900" spans="1:12">
      <c r="A900" s="11" t="s">
        <v>1651</v>
      </c>
      <c r="D900" s="11" t="s">
        <v>260</v>
      </c>
      <c r="E900" s="19" t="s">
        <v>1901</v>
      </c>
      <c r="F900" s="10">
        <v>42036</v>
      </c>
      <c r="G900" s="10">
        <v>45323</v>
      </c>
      <c r="H900" s="11">
        <v>10</v>
      </c>
      <c r="I900" s="20" t="s">
        <v>259</v>
      </c>
      <c r="J900" s="11" t="s">
        <v>261</v>
      </c>
      <c r="K900" s="11" t="s">
        <v>12658</v>
      </c>
      <c r="L900" s="11">
        <v>2</v>
      </c>
    </row>
    <row r="901" spans="1:12">
      <c r="A901" s="11" t="s">
        <v>1652</v>
      </c>
      <c r="D901" s="11" t="s">
        <v>260</v>
      </c>
      <c r="E901" s="19" t="s">
        <v>1902</v>
      </c>
      <c r="F901" s="10">
        <v>42036</v>
      </c>
      <c r="G901" s="10">
        <v>45323</v>
      </c>
      <c r="H901" s="11">
        <v>10</v>
      </c>
      <c r="I901" s="20" t="s">
        <v>259</v>
      </c>
      <c r="J901" s="11" t="s">
        <v>261</v>
      </c>
      <c r="K901" s="11" t="s">
        <v>12658</v>
      </c>
      <c r="L901" s="11">
        <v>2</v>
      </c>
    </row>
    <row r="902" spans="1:12">
      <c r="A902" s="11" t="s">
        <v>1653</v>
      </c>
      <c r="D902" s="11" t="s">
        <v>260</v>
      </c>
      <c r="E902" s="19" t="s">
        <v>1903</v>
      </c>
      <c r="F902" s="10">
        <v>42036</v>
      </c>
      <c r="G902" s="10">
        <v>45323</v>
      </c>
      <c r="H902" s="11">
        <v>10</v>
      </c>
      <c r="I902" s="20" t="s">
        <v>259</v>
      </c>
      <c r="J902" s="11" t="s">
        <v>261</v>
      </c>
      <c r="K902" s="11" t="s">
        <v>12658</v>
      </c>
      <c r="L902" s="11">
        <v>2</v>
      </c>
    </row>
    <row r="903" spans="1:12">
      <c r="A903" s="11" t="s">
        <v>1654</v>
      </c>
      <c r="D903" s="11" t="s">
        <v>260</v>
      </c>
      <c r="E903" s="19" t="s">
        <v>1904</v>
      </c>
      <c r="F903" s="10">
        <v>42036</v>
      </c>
      <c r="G903" s="10">
        <v>45323</v>
      </c>
      <c r="H903" s="11">
        <v>10</v>
      </c>
      <c r="I903" s="20" t="s">
        <v>259</v>
      </c>
      <c r="J903" s="11" t="s">
        <v>261</v>
      </c>
      <c r="K903" s="11" t="s">
        <v>12658</v>
      </c>
      <c r="L903" s="11">
        <v>2</v>
      </c>
    </row>
    <row r="904" spans="1:12">
      <c r="A904" s="11" t="s">
        <v>1655</v>
      </c>
      <c r="D904" s="11" t="s">
        <v>260</v>
      </c>
      <c r="E904" s="19" t="s">
        <v>1905</v>
      </c>
      <c r="F904" s="10">
        <v>42036</v>
      </c>
      <c r="G904" s="10">
        <v>45323</v>
      </c>
      <c r="H904" s="11">
        <v>10</v>
      </c>
      <c r="I904" s="20" t="s">
        <v>259</v>
      </c>
      <c r="J904" s="11" t="s">
        <v>261</v>
      </c>
      <c r="K904" s="11" t="s">
        <v>12658</v>
      </c>
      <c r="L904" s="11">
        <v>2</v>
      </c>
    </row>
    <row r="905" spans="1:12">
      <c r="A905" s="11" t="s">
        <v>1656</v>
      </c>
      <c r="D905" s="11" t="s">
        <v>260</v>
      </c>
      <c r="E905" s="19" t="s">
        <v>1906</v>
      </c>
      <c r="F905" s="10">
        <v>42036</v>
      </c>
      <c r="G905" s="10">
        <v>45323</v>
      </c>
      <c r="H905" s="11">
        <v>10</v>
      </c>
      <c r="I905" s="20" t="s">
        <v>259</v>
      </c>
      <c r="J905" s="11" t="s">
        <v>261</v>
      </c>
      <c r="K905" s="11" t="s">
        <v>12658</v>
      </c>
      <c r="L905" s="11">
        <v>2</v>
      </c>
    </row>
    <row r="906" spans="1:12">
      <c r="A906" s="11" t="s">
        <v>1657</v>
      </c>
      <c r="D906" s="11" t="s">
        <v>260</v>
      </c>
      <c r="E906" s="19" t="s">
        <v>1907</v>
      </c>
      <c r="F906" s="10">
        <v>42036</v>
      </c>
      <c r="G906" s="10">
        <v>45323</v>
      </c>
      <c r="H906" s="11">
        <v>10</v>
      </c>
      <c r="I906" s="20" t="s">
        <v>259</v>
      </c>
      <c r="J906" s="11" t="s">
        <v>261</v>
      </c>
      <c r="K906" s="11" t="s">
        <v>12658</v>
      </c>
      <c r="L906" s="11">
        <v>2</v>
      </c>
    </row>
    <row r="907" spans="1:12">
      <c r="A907" s="11" t="s">
        <v>1658</v>
      </c>
      <c r="D907" s="11" t="s">
        <v>260</v>
      </c>
      <c r="E907" s="19" t="s">
        <v>1908</v>
      </c>
      <c r="F907" s="10">
        <v>42036</v>
      </c>
      <c r="G907" s="10">
        <v>45323</v>
      </c>
      <c r="H907" s="11">
        <v>10</v>
      </c>
      <c r="I907" s="20" t="s">
        <v>259</v>
      </c>
      <c r="J907" s="11" t="s">
        <v>261</v>
      </c>
      <c r="K907" s="11" t="s">
        <v>12658</v>
      </c>
      <c r="L907" s="11">
        <v>2</v>
      </c>
    </row>
    <row r="908" spans="1:12">
      <c r="A908" s="11" t="s">
        <v>1659</v>
      </c>
      <c r="D908" s="11" t="s">
        <v>260</v>
      </c>
      <c r="E908" s="19" t="s">
        <v>1909</v>
      </c>
      <c r="F908" s="10">
        <v>42036</v>
      </c>
      <c r="G908" s="10">
        <v>45323</v>
      </c>
      <c r="H908" s="11">
        <v>10</v>
      </c>
      <c r="I908" s="20" t="s">
        <v>259</v>
      </c>
      <c r="J908" s="11" t="s">
        <v>261</v>
      </c>
      <c r="K908" s="11" t="s">
        <v>12658</v>
      </c>
      <c r="L908" s="11">
        <v>2</v>
      </c>
    </row>
    <row r="909" spans="1:12">
      <c r="A909" s="11" t="s">
        <v>1660</v>
      </c>
      <c r="D909" s="11" t="s">
        <v>260</v>
      </c>
      <c r="E909" s="19" t="s">
        <v>1910</v>
      </c>
      <c r="F909" s="10">
        <v>42036</v>
      </c>
      <c r="G909" s="10">
        <v>45323</v>
      </c>
      <c r="H909" s="11">
        <v>10</v>
      </c>
      <c r="I909" s="11" t="s">
        <v>277</v>
      </c>
      <c r="J909" s="11" t="s">
        <v>261</v>
      </c>
      <c r="K909" s="11" t="s">
        <v>12658</v>
      </c>
      <c r="L909" s="11">
        <v>2</v>
      </c>
    </row>
    <row r="910" spans="1:12">
      <c r="A910" s="11" t="s">
        <v>1661</v>
      </c>
      <c r="D910" s="11" t="s">
        <v>260</v>
      </c>
      <c r="E910" s="19" t="s">
        <v>1911</v>
      </c>
      <c r="F910" s="10">
        <v>42036</v>
      </c>
      <c r="G910" s="10">
        <v>45323</v>
      </c>
      <c r="H910" s="11">
        <v>10</v>
      </c>
      <c r="I910" s="11" t="s">
        <v>277</v>
      </c>
      <c r="J910" s="11" t="s">
        <v>261</v>
      </c>
      <c r="K910" s="11" t="s">
        <v>12658</v>
      </c>
      <c r="L910" s="11">
        <v>2</v>
      </c>
    </row>
    <row r="911" spans="1:12">
      <c r="A911" s="11" t="s">
        <v>1662</v>
      </c>
      <c r="D911" s="11" t="s">
        <v>260</v>
      </c>
      <c r="E911" s="19" t="s">
        <v>1912</v>
      </c>
      <c r="F911" s="10">
        <v>42036</v>
      </c>
      <c r="G911" s="10">
        <v>45323</v>
      </c>
      <c r="H911" s="11">
        <v>10</v>
      </c>
      <c r="I911" s="11" t="s">
        <v>277</v>
      </c>
      <c r="J911" s="11" t="s">
        <v>261</v>
      </c>
      <c r="K911" s="11" t="s">
        <v>12658</v>
      </c>
      <c r="L911" s="11">
        <v>2</v>
      </c>
    </row>
    <row r="912" spans="1:12">
      <c r="A912" s="11" t="s">
        <v>1663</v>
      </c>
      <c r="D912" s="11" t="s">
        <v>260</v>
      </c>
      <c r="E912" s="19" t="s">
        <v>1913</v>
      </c>
      <c r="F912" s="10">
        <v>42036</v>
      </c>
      <c r="G912" s="10">
        <v>45323</v>
      </c>
      <c r="H912" s="11">
        <v>10</v>
      </c>
      <c r="I912" s="20" t="s">
        <v>259</v>
      </c>
      <c r="J912" s="11" t="s">
        <v>261</v>
      </c>
      <c r="K912" s="11" t="s">
        <v>12658</v>
      </c>
      <c r="L912" s="11">
        <v>2</v>
      </c>
    </row>
    <row r="913" spans="1:12">
      <c r="A913" s="11" t="s">
        <v>1664</v>
      </c>
      <c r="D913" s="11" t="s">
        <v>260</v>
      </c>
      <c r="E913" s="19" t="s">
        <v>1914</v>
      </c>
      <c r="F913" s="10">
        <v>42036</v>
      </c>
      <c r="G913" s="10">
        <v>45323</v>
      </c>
      <c r="H913" s="11">
        <v>10</v>
      </c>
      <c r="I913" s="20" t="s">
        <v>259</v>
      </c>
      <c r="J913" s="11" t="s">
        <v>261</v>
      </c>
      <c r="K913" s="11" t="s">
        <v>12658</v>
      </c>
      <c r="L913" s="11">
        <v>2</v>
      </c>
    </row>
    <row r="914" spans="1:12">
      <c r="A914" s="11" t="s">
        <v>1665</v>
      </c>
      <c r="D914" s="11" t="s">
        <v>260</v>
      </c>
      <c r="E914" s="19" t="s">
        <v>1915</v>
      </c>
      <c r="F914" s="10">
        <v>42036</v>
      </c>
      <c r="G914" s="10">
        <v>45323</v>
      </c>
      <c r="H914" s="11">
        <v>10</v>
      </c>
      <c r="I914" s="20" t="s">
        <v>259</v>
      </c>
      <c r="J914" s="11" t="s">
        <v>261</v>
      </c>
      <c r="K914" s="11" t="s">
        <v>12658</v>
      </c>
      <c r="L914" s="11">
        <v>2</v>
      </c>
    </row>
    <row r="915" spans="1:12">
      <c r="A915" s="11" t="s">
        <v>1666</v>
      </c>
      <c r="D915" s="11" t="s">
        <v>260</v>
      </c>
      <c r="E915" s="19" t="s">
        <v>1916</v>
      </c>
      <c r="F915" s="10">
        <v>42036</v>
      </c>
      <c r="G915" s="10">
        <v>45323</v>
      </c>
      <c r="H915" s="11">
        <v>10</v>
      </c>
      <c r="I915" s="20" t="s">
        <v>259</v>
      </c>
      <c r="J915" s="11" t="s">
        <v>261</v>
      </c>
      <c r="K915" s="11" t="s">
        <v>12658</v>
      </c>
      <c r="L915" s="11">
        <v>2</v>
      </c>
    </row>
    <row r="916" spans="1:12">
      <c r="A916" s="11" t="s">
        <v>1667</v>
      </c>
      <c r="D916" s="11" t="s">
        <v>260</v>
      </c>
      <c r="E916" s="19" t="s">
        <v>1917</v>
      </c>
      <c r="F916" s="10">
        <v>42036</v>
      </c>
      <c r="G916" s="10">
        <v>45323</v>
      </c>
      <c r="H916" s="11">
        <v>10</v>
      </c>
      <c r="I916" s="20" t="s">
        <v>259</v>
      </c>
      <c r="J916" s="11" t="s">
        <v>261</v>
      </c>
      <c r="K916" s="11" t="s">
        <v>12658</v>
      </c>
      <c r="L916" s="11">
        <v>2</v>
      </c>
    </row>
    <row r="917" spans="1:12">
      <c r="A917" s="11" t="s">
        <v>1668</v>
      </c>
      <c r="D917" s="11" t="s">
        <v>260</v>
      </c>
      <c r="E917" s="19" t="s">
        <v>1918</v>
      </c>
      <c r="F917" s="10">
        <v>42036</v>
      </c>
      <c r="G917" s="10">
        <v>45323</v>
      </c>
      <c r="H917" s="11">
        <v>10</v>
      </c>
      <c r="I917" s="20" t="s">
        <v>259</v>
      </c>
      <c r="J917" s="11" t="s">
        <v>261</v>
      </c>
      <c r="K917" s="11" t="s">
        <v>12658</v>
      </c>
      <c r="L917" s="11">
        <v>2</v>
      </c>
    </row>
    <row r="918" spans="1:12">
      <c r="A918" s="11" t="s">
        <v>1669</v>
      </c>
      <c r="D918" s="11" t="s">
        <v>260</v>
      </c>
      <c r="E918" s="19" t="s">
        <v>1919</v>
      </c>
      <c r="F918" s="10">
        <v>42036</v>
      </c>
      <c r="G918" s="10">
        <v>45323</v>
      </c>
      <c r="H918" s="11">
        <v>10</v>
      </c>
      <c r="I918" s="20" t="s">
        <v>259</v>
      </c>
      <c r="J918" s="11" t="s">
        <v>261</v>
      </c>
      <c r="K918" s="11" t="s">
        <v>12658</v>
      </c>
      <c r="L918" s="11">
        <v>2</v>
      </c>
    </row>
    <row r="919" spans="1:12">
      <c r="A919" s="11" t="s">
        <v>1670</v>
      </c>
      <c r="D919" s="11" t="s">
        <v>260</v>
      </c>
      <c r="E919" s="19" t="s">
        <v>1920</v>
      </c>
      <c r="F919" s="10">
        <v>42036</v>
      </c>
      <c r="G919" s="10">
        <v>45323</v>
      </c>
      <c r="H919" s="11">
        <v>10</v>
      </c>
      <c r="I919" s="20" t="s">
        <v>259</v>
      </c>
      <c r="J919" s="11" t="s">
        <v>261</v>
      </c>
      <c r="K919" s="11" t="s">
        <v>12658</v>
      </c>
      <c r="L919" s="11">
        <v>2</v>
      </c>
    </row>
    <row r="920" spans="1:12">
      <c r="A920" s="11" t="s">
        <v>1671</v>
      </c>
      <c r="D920" s="11" t="s">
        <v>260</v>
      </c>
      <c r="E920" s="19" t="s">
        <v>1921</v>
      </c>
      <c r="F920" s="10">
        <v>42036</v>
      </c>
      <c r="G920" s="10">
        <v>45323</v>
      </c>
      <c r="H920" s="11">
        <v>10</v>
      </c>
      <c r="I920" s="20" t="s">
        <v>259</v>
      </c>
      <c r="J920" s="11" t="s">
        <v>261</v>
      </c>
      <c r="K920" s="11" t="s">
        <v>12658</v>
      </c>
      <c r="L920" s="11">
        <v>2</v>
      </c>
    </row>
    <row r="921" spans="1:12">
      <c r="A921" s="11" t="s">
        <v>1672</v>
      </c>
      <c r="D921" s="11" t="s">
        <v>260</v>
      </c>
      <c r="E921" s="19" t="s">
        <v>1922</v>
      </c>
      <c r="F921" s="10">
        <v>42036</v>
      </c>
      <c r="G921" s="10">
        <v>45323</v>
      </c>
      <c r="H921" s="11">
        <v>10</v>
      </c>
      <c r="I921" s="20" t="s">
        <v>259</v>
      </c>
      <c r="J921" s="11" t="s">
        <v>261</v>
      </c>
      <c r="K921" s="11" t="s">
        <v>12658</v>
      </c>
      <c r="L921" s="11">
        <v>2</v>
      </c>
    </row>
    <row r="922" spans="1:12">
      <c r="A922" s="11" t="s">
        <v>1673</v>
      </c>
      <c r="D922" s="11" t="s">
        <v>260</v>
      </c>
      <c r="E922" s="19" t="s">
        <v>1923</v>
      </c>
      <c r="F922" s="10">
        <v>42036</v>
      </c>
      <c r="G922" s="10">
        <v>45323</v>
      </c>
      <c r="H922" s="11">
        <v>10</v>
      </c>
      <c r="I922" s="20" t="s">
        <v>259</v>
      </c>
      <c r="J922" s="11" t="s">
        <v>261</v>
      </c>
      <c r="K922" s="11" t="s">
        <v>12658</v>
      </c>
      <c r="L922" s="11">
        <v>2</v>
      </c>
    </row>
    <row r="923" spans="1:12">
      <c r="A923" s="11" t="s">
        <v>1674</v>
      </c>
      <c r="D923" s="11" t="s">
        <v>260</v>
      </c>
      <c r="E923" s="19" t="s">
        <v>1924</v>
      </c>
      <c r="F923" s="10">
        <v>42036</v>
      </c>
      <c r="G923" s="10">
        <v>45323</v>
      </c>
      <c r="H923" s="11">
        <v>10</v>
      </c>
      <c r="I923" s="20" t="s">
        <v>259</v>
      </c>
      <c r="J923" s="11" t="s">
        <v>261</v>
      </c>
      <c r="K923" s="11" t="s">
        <v>12658</v>
      </c>
      <c r="L923" s="11">
        <v>2</v>
      </c>
    </row>
    <row r="924" spans="1:12">
      <c r="A924" s="11" t="s">
        <v>1675</v>
      </c>
      <c r="D924" s="11" t="s">
        <v>260</v>
      </c>
      <c r="E924" s="19" t="s">
        <v>1925</v>
      </c>
      <c r="F924" s="10">
        <v>42036</v>
      </c>
      <c r="G924" s="10">
        <v>45323</v>
      </c>
      <c r="H924" s="11">
        <v>10</v>
      </c>
      <c r="I924" s="20" t="s">
        <v>259</v>
      </c>
      <c r="J924" s="11" t="s">
        <v>261</v>
      </c>
      <c r="K924" s="11" t="s">
        <v>12658</v>
      </c>
      <c r="L924" s="11">
        <v>2</v>
      </c>
    </row>
    <row r="925" spans="1:12">
      <c r="A925" s="11" t="s">
        <v>1676</v>
      </c>
      <c r="D925" s="11" t="s">
        <v>260</v>
      </c>
      <c r="E925" s="19" t="s">
        <v>1926</v>
      </c>
      <c r="F925" s="10">
        <v>42036</v>
      </c>
      <c r="G925" s="10">
        <v>45323</v>
      </c>
      <c r="H925" s="11">
        <v>10</v>
      </c>
      <c r="I925" s="20" t="s">
        <v>259</v>
      </c>
      <c r="J925" s="11" t="s">
        <v>261</v>
      </c>
      <c r="K925" s="11" t="s">
        <v>12658</v>
      </c>
      <c r="L925" s="11">
        <v>2</v>
      </c>
    </row>
    <row r="926" spans="1:12">
      <c r="A926" s="11" t="s">
        <v>1677</v>
      </c>
      <c r="D926" s="11" t="s">
        <v>260</v>
      </c>
      <c r="E926" s="19" t="s">
        <v>1927</v>
      </c>
      <c r="F926" s="10">
        <v>42036</v>
      </c>
      <c r="G926" s="10">
        <v>45323</v>
      </c>
      <c r="H926" s="11">
        <v>10</v>
      </c>
      <c r="I926" s="20" t="s">
        <v>259</v>
      </c>
      <c r="J926" s="11" t="s">
        <v>261</v>
      </c>
      <c r="K926" s="11" t="s">
        <v>12658</v>
      </c>
      <c r="L926" s="11">
        <v>2</v>
      </c>
    </row>
    <row r="927" spans="1:12">
      <c r="A927" s="11" t="s">
        <v>1678</v>
      </c>
      <c r="D927" s="11" t="s">
        <v>260</v>
      </c>
      <c r="E927" s="19" t="s">
        <v>1928</v>
      </c>
      <c r="F927" s="10">
        <v>42036</v>
      </c>
      <c r="G927" s="10">
        <v>45323</v>
      </c>
      <c r="H927" s="11">
        <v>10</v>
      </c>
      <c r="I927" s="11" t="s">
        <v>277</v>
      </c>
      <c r="J927" s="11" t="s">
        <v>261</v>
      </c>
      <c r="K927" s="11" t="s">
        <v>12658</v>
      </c>
      <c r="L927" s="11">
        <v>2</v>
      </c>
    </row>
    <row r="928" spans="1:12">
      <c r="A928" s="11" t="s">
        <v>1679</v>
      </c>
      <c r="D928" s="11" t="s">
        <v>260</v>
      </c>
      <c r="E928" s="19" t="s">
        <v>1929</v>
      </c>
      <c r="F928" s="10">
        <v>42036</v>
      </c>
      <c r="G928" s="10">
        <v>45323</v>
      </c>
      <c r="H928" s="11">
        <v>10</v>
      </c>
      <c r="I928" s="11" t="s">
        <v>277</v>
      </c>
      <c r="J928" s="11" t="s">
        <v>261</v>
      </c>
      <c r="K928" s="11" t="s">
        <v>12658</v>
      </c>
      <c r="L928" s="11">
        <v>2</v>
      </c>
    </row>
    <row r="929" spans="1:12">
      <c r="A929" s="11" t="s">
        <v>1680</v>
      </c>
      <c r="D929" s="11" t="s">
        <v>260</v>
      </c>
      <c r="E929" s="19" t="s">
        <v>1930</v>
      </c>
      <c r="F929" s="10">
        <v>42036</v>
      </c>
      <c r="G929" s="10">
        <v>45323</v>
      </c>
      <c r="H929" s="11">
        <v>10</v>
      </c>
      <c r="I929" s="11" t="s">
        <v>277</v>
      </c>
      <c r="J929" s="11" t="s">
        <v>261</v>
      </c>
      <c r="K929" s="11" t="s">
        <v>12658</v>
      </c>
      <c r="L929" s="11">
        <v>2</v>
      </c>
    </row>
    <row r="930" spans="1:12">
      <c r="A930" s="11" t="s">
        <v>1681</v>
      </c>
      <c r="D930" s="11" t="s">
        <v>260</v>
      </c>
      <c r="E930" s="19" t="s">
        <v>1931</v>
      </c>
      <c r="F930" s="10">
        <v>42036</v>
      </c>
      <c r="G930" s="10">
        <v>45323</v>
      </c>
      <c r="H930" s="11">
        <v>10</v>
      </c>
      <c r="I930" s="20" t="s">
        <v>259</v>
      </c>
      <c r="J930" s="11" t="s">
        <v>261</v>
      </c>
      <c r="K930" s="11" t="s">
        <v>12658</v>
      </c>
      <c r="L930" s="11">
        <v>2</v>
      </c>
    </row>
    <row r="931" spans="1:12">
      <c r="A931" s="11" t="s">
        <v>1682</v>
      </c>
      <c r="D931" s="11" t="s">
        <v>260</v>
      </c>
      <c r="E931" s="19" t="s">
        <v>1932</v>
      </c>
      <c r="F931" s="10">
        <v>42036</v>
      </c>
      <c r="G931" s="10">
        <v>45323</v>
      </c>
      <c r="H931" s="11">
        <v>10</v>
      </c>
      <c r="I931" s="20" t="s">
        <v>259</v>
      </c>
      <c r="J931" s="11" t="s">
        <v>261</v>
      </c>
      <c r="K931" s="11" t="s">
        <v>12658</v>
      </c>
      <c r="L931" s="11">
        <v>2</v>
      </c>
    </row>
    <row r="932" spans="1:12">
      <c r="A932" s="11" t="s">
        <v>1683</v>
      </c>
      <c r="D932" s="11" t="s">
        <v>260</v>
      </c>
      <c r="E932" s="19" t="s">
        <v>1933</v>
      </c>
      <c r="F932" s="10">
        <v>42036</v>
      </c>
      <c r="G932" s="10">
        <v>45323</v>
      </c>
      <c r="H932" s="11">
        <v>10</v>
      </c>
      <c r="I932" s="20" t="s">
        <v>259</v>
      </c>
      <c r="J932" s="11" t="s">
        <v>261</v>
      </c>
      <c r="K932" s="11" t="s">
        <v>12658</v>
      </c>
      <c r="L932" s="11">
        <v>2</v>
      </c>
    </row>
    <row r="933" spans="1:12">
      <c r="A933" s="11" t="s">
        <v>1684</v>
      </c>
      <c r="D933" s="11" t="s">
        <v>260</v>
      </c>
      <c r="E933" s="19" t="s">
        <v>1934</v>
      </c>
      <c r="F933" s="10">
        <v>42036</v>
      </c>
      <c r="G933" s="10">
        <v>45323</v>
      </c>
      <c r="H933" s="11">
        <v>10</v>
      </c>
      <c r="I933" s="20" t="s">
        <v>259</v>
      </c>
      <c r="J933" s="11" t="s">
        <v>261</v>
      </c>
      <c r="K933" s="11" t="s">
        <v>12658</v>
      </c>
      <c r="L933" s="11">
        <v>2</v>
      </c>
    </row>
    <row r="934" spans="1:12">
      <c r="A934" s="11" t="s">
        <v>1685</v>
      </c>
      <c r="D934" s="11" t="s">
        <v>260</v>
      </c>
      <c r="E934" s="19" t="s">
        <v>1935</v>
      </c>
      <c r="F934" s="10">
        <v>42036</v>
      </c>
      <c r="G934" s="10">
        <v>45323</v>
      </c>
      <c r="H934" s="11">
        <v>10</v>
      </c>
      <c r="I934" s="20" t="s">
        <v>259</v>
      </c>
      <c r="J934" s="11" t="s">
        <v>261</v>
      </c>
      <c r="K934" s="11" t="s">
        <v>12658</v>
      </c>
      <c r="L934" s="11">
        <v>2</v>
      </c>
    </row>
    <row r="935" spans="1:12">
      <c r="A935" s="11" t="s">
        <v>1686</v>
      </c>
      <c r="D935" s="11" t="s">
        <v>260</v>
      </c>
      <c r="E935" s="19" t="s">
        <v>1936</v>
      </c>
      <c r="F935" s="10">
        <v>42036</v>
      </c>
      <c r="G935" s="10">
        <v>45323</v>
      </c>
      <c r="H935" s="11">
        <v>10</v>
      </c>
      <c r="I935" s="20" t="s">
        <v>259</v>
      </c>
      <c r="J935" s="11" t="s">
        <v>261</v>
      </c>
      <c r="K935" s="11" t="s">
        <v>12658</v>
      </c>
      <c r="L935" s="11">
        <v>2</v>
      </c>
    </row>
    <row r="936" spans="1:12">
      <c r="A936" s="11" t="s">
        <v>1687</v>
      </c>
      <c r="D936" s="11" t="s">
        <v>260</v>
      </c>
      <c r="E936" s="19" t="s">
        <v>1937</v>
      </c>
      <c r="F936" s="10">
        <v>42036</v>
      </c>
      <c r="G936" s="10">
        <v>45323</v>
      </c>
      <c r="H936" s="11">
        <v>10</v>
      </c>
      <c r="I936" s="20" t="s">
        <v>259</v>
      </c>
      <c r="J936" s="11" t="s">
        <v>261</v>
      </c>
      <c r="K936" s="11" t="s">
        <v>12658</v>
      </c>
      <c r="L936" s="11">
        <v>2</v>
      </c>
    </row>
    <row r="937" spans="1:12">
      <c r="A937" s="11" t="s">
        <v>1688</v>
      </c>
      <c r="D937" s="11" t="s">
        <v>260</v>
      </c>
      <c r="E937" s="19" t="s">
        <v>1938</v>
      </c>
      <c r="F937" s="10">
        <v>42036</v>
      </c>
      <c r="G937" s="10">
        <v>45323</v>
      </c>
      <c r="H937" s="11">
        <v>10</v>
      </c>
      <c r="I937" s="20" t="s">
        <v>259</v>
      </c>
      <c r="J937" s="11" t="s">
        <v>261</v>
      </c>
      <c r="K937" s="11" t="s">
        <v>12658</v>
      </c>
      <c r="L937" s="11">
        <v>2</v>
      </c>
    </row>
    <row r="938" spans="1:12">
      <c r="A938" s="11" t="s">
        <v>1689</v>
      </c>
      <c r="D938" s="11" t="s">
        <v>260</v>
      </c>
      <c r="E938" s="19" t="s">
        <v>1939</v>
      </c>
      <c r="F938" s="10">
        <v>42036</v>
      </c>
      <c r="G938" s="10">
        <v>45323</v>
      </c>
      <c r="H938" s="11">
        <v>10</v>
      </c>
      <c r="I938" s="20" t="s">
        <v>259</v>
      </c>
      <c r="J938" s="11" t="s">
        <v>261</v>
      </c>
      <c r="K938" s="11" t="s">
        <v>12658</v>
      </c>
      <c r="L938" s="11">
        <v>2</v>
      </c>
    </row>
    <row r="939" spans="1:12">
      <c r="A939" s="11" t="s">
        <v>1690</v>
      </c>
      <c r="D939" s="11" t="s">
        <v>260</v>
      </c>
      <c r="E939" s="19" t="s">
        <v>1940</v>
      </c>
      <c r="F939" s="10">
        <v>42036</v>
      </c>
      <c r="G939" s="10">
        <v>45323</v>
      </c>
      <c r="H939" s="11">
        <v>10</v>
      </c>
      <c r="I939" s="20" t="s">
        <v>259</v>
      </c>
      <c r="J939" s="11" t="s">
        <v>261</v>
      </c>
      <c r="K939" s="11" t="s">
        <v>12658</v>
      </c>
      <c r="L939" s="11">
        <v>2</v>
      </c>
    </row>
    <row r="940" spans="1:12">
      <c r="A940" s="11" t="s">
        <v>1691</v>
      </c>
      <c r="D940" s="11" t="s">
        <v>260</v>
      </c>
      <c r="E940" s="19" t="s">
        <v>1941</v>
      </c>
      <c r="F940" s="10">
        <v>42036</v>
      </c>
      <c r="G940" s="10">
        <v>45323</v>
      </c>
      <c r="H940" s="11">
        <v>10</v>
      </c>
      <c r="I940" s="20" t="s">
        <v>259</v>
      </c>
      <c r="J940" s="11" t="s">
        <v>261</v>
      </c>
      <c r="K940" s="11" t="s">
        <v>12658</v>
      </c>
      <c r="L940" s="11">
        <v>2</v>
      </c>
    </row>
    <row r="941" spans="1:12">
      <c r="A941" s="11" t="s">
        <v>1692</v>
      </c>
      <c r="D941" s="11" t="s">
        <v>260</v>
      </c>
      <c r="E941" s="19" t="s">
        <v>1942</v>
      </c>
      <c r="F941" s="10">
        <v>42036</v>
      </c>
      <c r="G941" s="10">
        <v>45323</v>
      </c>
      <c r="H941" s="11">
        <v>10</v>
      </c>
      <c r="I941" s="20" t="s">
        <v>259</v>
      </c>
      <c r="J941" s="11" t="s">
        <v>261</v>
      </c>
      <c r="K941" s="11" t="s">
        <v>12658</v>
      </c>
      <c r="L941" s="11">
        <v>2</v>
      </c>
    </row>
    <row r="942" spans="1:12">
      <c r="A942" s="11" t="s">
        <v>1693</v>
      </c>
      <c r="D942" s="11" t="s">
        <v>260</v>
      </c>
      <c r="E942" s="19" t="s">
        <v>1943</v>
      </c>
      <c r="F942" s="10">
        <v>42036</v>
      </c>
      <c r="G942" s="10">
        <v>45323</v>
      </c>
      <c r="H942" s="11">
        <v>10</v>
      </c>
      <c r="I942" s="20" t="s">
        <v>259</v>
      </c>
      <c r="J942" s="11" t="s">
        <v>261</v>
      </c>
      <c r="K942" s="11" t="s">
        <v>12658</v>
      </c>
      <c r="L942" s="11">
        <v>2</v>
      </c>
    </row>
    <row r="943" spans="1:12">
      <c r="A943" s="11" t="s">
        <v>1694</v>
      </c>
      <c r="D943" s="11" t="s">
        <v>260</v>
      </c>
      <c r="E943" s="19" t="s">
        <v>1944</v>
      </c>
      <c r="F943" s="10">
        <v>42036</v>
      </c>
      <c r="G943" s="10">
        <v>45323</v>
      </c>
      <c r="H943" s="11">
        <v>10</v>
      </c>
      <c r="I943" s="20" t="s">
        <v>259</v>
      </c>
      <c r="J943" s="11" t="s">
        <v>261</v>
      </c>
      <c r="K943" s="11" t="s">
        <v>12658</v>
      </c>
      <c r="L943" s="11">
        <v>2</v>
      </c>
    </row>
    <row r="944" spans="1:12">
      <c r="A944" s="11" t="s">
        <v>1695</v>
      </c>
      <c r="D944" s="11" t="s">
        <v>260</v>
      </c>
      <c r="E944" s="19" t="s">
        <v>1945</v>
      </c>
      <c r="F944" s="10">
        <v>42036</v>
      </c>
      <c r="G944" s="10">
        <v>45323</v>
      </c>
      <c r="H944" s="11">
        <v>10</v>
      </c>
      <c r="I944" s="20" t="s">
        <v>259</v>
      </c>
      <c r="J944" s="11" t="s">
        <v>261</v>
      </c>
      <c r="K944" s="11" t="s">
        <v>12658</v>
      </c>
      <c r="L944" s="11">
        <v>2</v>
      </c>
    </row>
    <row r="945" spans="1:12">
      <c r="A945" s="11" t="s">
        <v>1696</v>
      </c>
      <c r="D945" s="11" t="s">
        <v>260</v>
      </c>
      <c r="E945" s="19" t="s">
        <v>1946</v>
      </c>
      <c r="F945" s="10">
        <v>42036</v>
      </c>
      <c r="G945" s="10">
        <v>45323</v>
      </c>
      <c r="H945" s="11">
        <v>10</v>
      </c>
      <c r="I945" s="11" t="s">
        <v>277</v>
      </c>
      <c r="J945" s="11" t="s">
        <v>261</v>
      </c>
      <c r="K945" s="11" t="s">
        <v>12658</v>
      </c>
      <c r="L945" s="11">
        <v>2</v>
      </c>
    </row>
    <row r="946" spans="1:12">
      <c r="A946" s="11" t="s">
        <v>1697</v>
      </c>
      <c r="D946" s="11" t="s">
        <v>260</v>
      </c>
      <c r="E946" s="19" t="s">
        <v>1947</v>
      </c>
      <c r="F946" s="10">
        <v>42036</v>
      </c>
      <c r="G946" s="10">
        <v>45323</v>
      </c>
      <c r="H946" s="11">
        <v>10</v>
      </c>
      <c r="I946" s="11" t="s">
        <v>277</v>
      </c>
      <c r="J946" s="11" t="s">
        <v>261</v>
      </c>
      <c r="K946" s="11" t="s">
        <v>12658</v>
      </c>
      <c r="L946" s="11">
        <v>2</v>
      </c>
    </row>
    <row r="947" spans="1:12">
      <c r="A947" s="11" t="s">
        <v>1698</v>
      </c>
      <c r="D947" s="11" t="s">
        <v>260</v>
      </c>
      <c r="E947" s="19" t="s">
        <v>1948</v>
      </c>
      <c r="F947" s="10">
        <v>42036</v>
      </c>
      <c r="G947" s="10">
        <v>45323</v>
      </c>
      <c r="H947" s="11">
        <v>10</v>
      </c>
      <c r="I947" s="11" t="s">
        <v>277</v>
      </c>
      <c r="J947" s="11" t="s">
        <v>261</v>
      </c>
      <c r="K947" s="11" t="s">
        <v>12658</v>
      </c>
      <c r="L947" s="11">
        <v>2</v>
      </c>
    </row>
    <row r="948" spans="1:12">
      <c r="A948" s="11" t="s">
        <v>1699</v>
      </c>
      <c r="D948" s="11" t="s">
        <v>260</v>
      </c>
      <c r="E948" s="19" t="s">
        <v>1949</v>
      </c>
      <c r="F948" s="10">
        <v>42036</v>
      </c>
      <c r="G948" s="10">
        <v>45323</v>
      </c>
      <c r="H948" s="11">
        <v>10</v>
      </c>
      <c r="I948" s="20" t="s">
        <v>259</v>
      </c>
      <c r="J948" s="11" t="s">
        <v>261</v>
      </c>
      <c r="K948" s="11" t="s">
        <v>12658</v>
      </c>
      <c r="L948" s="11">
        <v>2</v>
      </c>
    </row>
    <row r="949" spans="1:12">
      <c r="A949" s="11" t="s">
        <v>1700</v>
      </c>
      <c r="D949" s="11" t="s">
        <v>260</v>
      </c>
      <c r="E949" s="19" t="s">
        <v>1950</v>
      </c>
      <c r="F949" s="10">
        <v>42036</v>
      </c>
      <c r="G949" s="10">
        <v>45323</v>
      </c>
      <c r="H949" s="11">
        <v>10</v>
      </c>
      <c r="I949" s="20" t="s">
        <v>259</v>
      </c>
      <c r="J949" s="11" t="s">
        <v>261</v>
      </c>
      <c r="K949" s="11" t="s">
        <v>12658</v>
      </c>
      <c r="L949" s="11">
        <v>2</v>
      </c>
    </row>
    <row r="950" spans="1:12">
      <c r="A950" s="11" t="s">
        <v>1701</v>
      </c>
      <c r="D950" s="11" t="s">
        <v>260</v>
      </c>
      <c r="E950" s="19" t="s">
        <v>1951</v>
      </c>
      <c r="F950" s="10">
        <v>42036</v>
      </c>
      <c r="G950" s="10">
        <v>45323</v>
      </c>
      <c r="H950" s="11">
        <v>10</v>
      </c>
      <c r="I950" s="20" t="s">
        <v>259</v>
      </c>
      <c r="J950" s="11" t="s">
        <v>261</v>
      </c>
      <c r="K950" s="11" t="s">
        <v>12658</v>
      </c>
      <c r="L950" s="11">
        <v>2</v>
      </c>
    </row>
    <row r="951" spans="1:12">
      <c r="A951" s="11" t="s">
        <v>1702</v>
      </c>
      <c r="D951" s="11" t="s">
        <v>260</v>
      </c>
      <c r="E951" s="19" t="s">
        <v>1952</v>
      </c>
      <c r="F951" s="10">
        <v>42036</v>
      </c>
      <c r="G951" s="10">
        <v>45323</v>
      </c>
      <c r="H951" s="11">
        <v>10</v>
      </c>
      <c r="I951" s="20" t="s">
        <v>259</v>
      </c>
      <c r="J951" s="11" t="s">
        <v>261</v>
      </c>
      <c r="K951" s="11" t="s">
        <v>12658</v>
      </c>
      <c r="L951" s="11">
        <v>2</v>
      </c>
    </row>
    <row r="952" spans="1:12">
      <c r="A952" s="11" t="s">
        <v>1703</v>
      </c>
      <c r="D952" s="11" t="s">
        <v>260</v>
      </c>
      <c r="E952" s="19" t="s">
        <v>1953</v>
      </c>
      <c r="F952" s="10">
        <v>42036</v>
      </c>
      <c r="G952" s="10">
        <v>45323</v>
      </c>
      <c r="H952" s="11">
        <v>10</v>
      </c>
      <c r="I952" s="20" t="s">
        <v>259</v>
      </c>
      <c r="J952" s="11" t="s">
        <v>261</v>
      </c>
      <c r="K952" s="11" t="s">
        <v>12658</v>
      </c>
      <c r="L952" s="11">
        <v>2</v>
      </c>
    </row>
    <row r="953" spans="1:12">
      <c r="A953" s="11" t="s">
        <v>1704</v>
      </c>
      <c r="D953" s="11" t="s">
        <v>260</v>
      </c>
      <c r="E953" s="19" t="s">
        <v>1954</v>
      </c>
      <c r="F953" s="10">
        <v>42036</v>
      </c>
      <c r="G953" s="10">
        <v>45323</v>
      </c>
      <c r="H953" s="11">
        <v>10</v>
      </c>
      <c r="I953" s="20" t="s">
        <v>259</v>
      </c>
      <c r="J953" s="11" t="s">
        <v>261</v>
      </c>
      <c r="K953" s="11" t="s">
        <v>12658</v>
      </c>
      <c r="L953" s="11">
        <v>2</v>
      </c>
    </row>
    <row r="954" spans="1:12">
      <c r="A954" s="11" t="s">
        <v>1705</v>
      </c>
      <c r="D954" s="11" t="s">
        <v>260</v>
      </c>
      <c r="E954" s="19" t="s">
        <v>1955</v>
      </c>
      <c r="F954" s="10">
        <v>42036</v>
      </c>
      <c r="G954" s="10">
        <v>45323</v>
      </c>
      <c r="H954" s="11">
        <v>10</v>
      </c>
      <c r="I954" s="20" t="s">
        <v>259</v>
      </c>
      <c r="J954" s="11" t="s">
        <v>261</v>
      </c>
      <c r="K954" s="11" t="s">
        <v>12658</v>
      </c>
      <c r="L954" s="11">
        <v>2</v>
      </c>
    </row>
    <row r="955" spans="1:12">
      <c r="A955" s="11" t="s">
        <v>1706</v>
      </c>
      <c r="D955" s="11" t="s">
        <v>260</v>
      </c>
      <c r="E955" s="19" t="s">
        <v>1956</v>
      </c>
      <c r="F955" s="10">
        <v>42036</v>
      </c>
      <c r="G955" s="10">
        <v>45323</v>
      </c>
      <c r="H955" s="11">
        <v>10</v>
      </c>
      <c r="I955" s="20" t="s">
        <v>259</v>
      </c>
      <c r="J955" s="11" t="s">
        <v>261</v>
      </c>
      <c r="K955" s="11" t="s">
        <v>12658</v>
      </c>
      <c r="L955" s="11">
        <v>2</v>
      </c>
    </row>
    <row r="956" spans="1:12">
      <c r="A956" s="11" t="s">
        <v>1707</v>
      </c>
      <c r="D956" s="11" t="s">
        <v>260</v>
      </c>
      <c r="E956" s="19" t="s">
        <v>1957</v>
      </c>
      <c r="F956" s="10">
        <v>42036</v>
      </c>
      <c r="G956" s="10">
        <v>45323</v>
      </c>
      <c r="H956" s="11">
        <v>10</v>
      </c>
      <c r="I956" s="20" t="s">
        <v>259</v>
      </c>
      <c r="J956" s="11" t="s">
        <v>261</v>
      </c>
      <c r="K956" s="11" t="s">
        <v>12658</v>
      </c>
      <c r="L956" s="11">
        <v>2</v>
      </c>
    </row>
    <row r="957" spans="1:12">
      <c r="A957" s="11" t="s">
        <v>1708</v>
      </c>
      <c r="D957" s="11" t="s">
        <v>260</v>
      </c>
      <c r="E957" s="19" t="s">
        <v>1958</v>
      </c>
      <c r="F957" s="10">
        <v>42036</v>
      </c>
      <c r="G957" s="10">
        <v>45323</v>
      </c>
      <c r="H957" s="11">
        <v>10</v>
      </c>
      <c r="I957" s="20" t="s">
        <v>259</v>
      </c>
      <c r="J957" s="11" t="s">
        <v>261</v>
      </c>
      <c r="K957" s="11" t="s">
        <v>12658</v>
      </c>
      <c r="L957" s="11">
        <v>2</v>
      </c>
    </row>
    <row r="958" spans="1:12">
      <c r="A958" s="11" t="s">
        <v>1709</v>
      </c>
      <c r="D958" s="11" t="s">
        <v>260</v>
      </c>
      <c r="E958" s="19" t="s">
        <v>1959</v>
      </c>
      <c r="F958" s="10">
        <v>42036</v>
      </c>
      <c r="G958" s="10">
        <v>45323</v>
      </c>
      <c r="H958" s="11">
        <v>10</v>
      </c>
      <c r="I958" s="20" t="s">
        <v>259</v>
      </c>
      <c r="J958" s="11" t="s">
        <v>261</v>
      </c>
      <c r="K958" s="11" t="s">
        <v>12658</v>
      </c>
      <c r="L958" s="11">
        <v>2</v>
      </c>
    </row>
    <row r="959" spans="1:12">
      <c r="A959" s="11" t="s">
        <v>1710</v>
      </c>
      <c r="D959" s="11" t="s">
        <v>260</v>
      </c>
      <c r="E959" s="19" t="s">
        <v>1960</v>
      </c>
      <c r="F959" s="10">
        <v>42036</v>
      </c>
      <c r="G959" s="10">
        <v>45323</v>
      </c>
      <c r="H959" s="11">
        <v>10</v>
      </c>
      <c r="I959" s="20" t="s">
        <v>259</v>
      </c>
      <c r="J959" s="11" t="s">
        <v>261</v>
      </c>
      <c r="K959" s="11" t="s">
        <v>12658</v>
      </c>
      <c r="L959" s="11">
        <v>2</v>
      </c>
    </row>
    <row r="960" spans="1:12">
      <c r="A960" s="11" t="s">
        <v>1711</v>
      </c>
      <c r="D960" s="11" t="s">
        <v>260</v>
      </c>
      <c r="E960" s="19" t="s">
        <v>1961</v>
      </c>
      <c r="F960" s="10">
        <v>42036</v>
      </c>
      <c r="G960" s="10">
        <v>45323</v>
      </c>
      <c r="H960" s="11">
        <v>10</v>
      </c>
      <c r="I960" s="20" t="s">
        <v>259</v>
      </c>
      <c r="J960" s="11" t="s">
        <v>261</v>
      </c>
      <c r="K960" s="11" t="s">
        <v>12658</v>
      </c>
      <c r="L960" s="11">
        <v>2</v>
      </c>
    </row>
    <row r="961" spans="1:12">
      <c r="A961" s="11" t="s">
        <v>1712</v>
      </c>
      <c r="D961" s="11" t="s">
        <v>260</v>
      </c>
      <c r="E961" s="19" t="s">
        <v>1962</v>
      </c>
      <c r="F961" s="10">
        <v>42036</v>
      </c>
      <c r="G961" s="10">
        <v>45323</v>
      </c>
      <c r="H961" s="11">
        <v>10</v>
      </c>
      <c r="I961" s="20" t="s">
        <v>259</v>
      </c>
      <c r="J961" s="11" t="s">
        <v>261</v>
      </c>
      <c r="K961" s="11" t="s">
        <v>12658</v>
      </c>
      <c r="L961" s="11">
        <v>2</v>
      </c>
    </row>
    <row r="962" spans="1:12">
      <c r="A962" s="11" t="s">
        <v>1713</v>
      </c>
      <c r="D962" s="11" t="s">
        <v>260</v>
      </c>
      <c r="E962" s="19" t="s">
        <v>1963</v>
      </c>
      <c r="F962" s="10">
        <v>42036</v>
      </c>
      <c r="G962" s="10">
        <v>45323</v>
      </c>
      <c r="H962" s="11">
        <v>10</v>
      </c>
      <c r="I962" s="20" t="s">
        <v>259</v>
      </c>
      <c r="J962" s="11" t="s">
        <v>261</v>
      </c>
      <c r="K962" s="11" t="s">
        <v>12658</v>
      </c>
      <c r="L962" s="11">
        <v>2</v>
      </c>
    </row>
    <row r="963" spans="1:12">
      <c r="A963" s="11" t="s">
        <v>1714</v>
      </c>
      <c r="D963" s="11" t="s">
        <v>260</v>
      </c>
      <c r="E963" s="19" t="s">
        <v>1964</v>
      </c>
      <c r="F963" s="10">
        <v>42036</v>
      </c>
      <c r="G963" s="10">
        <v>45323</v>
      </c>
      <c r="H963" s="11">
        <v>10</v>
      </c>
      <c r="I963" s="11" t="s">
        <v>277</v>
      </c>
      <c r="J963" s="11" t="s">
        <v>261</v>
      </c>
      <c r="K963" s="11" t="s">
        <v>12658</v>
      </c>
      <c r="L963" s="11">
        <v>2</v>
      </c>
    </row>
    <row r="964" spans="1:12">
      <c r="A964" s="11" t="s">
        <v>1715</v>
      </c>
      <c r="D964" s="11" t="s">
        <v>260</v>
      </c>
      <c r="E964" s="19" t="s">
        <v>1965</v>
      </c>
      <c r="F964" s="10">
        <v>42036</v>
      </c>
      <c r="G964" s="10">
        <v>45323</v>
      </c>
      <c r="H964" s="11">
        <v>10</v>
      </c>
      <c r="I964" s="11" t="s">
        <v>277</v>
      </c>
      <c r="J964" s="11" t="s">
        <v>261</v>
      </c>
      <c r="K964" s="11" t="s">
        <v>12658</v>
      </c>
      <c r="L964" s="11">
        <v>2</v>
      </c>
    </row>
    <row r="965" spans="1:12">
      <c r="A965" s="11" t="s">
        <v>1716</v>
      </c>
      <c r="D965" s="11" t="s">
        <v>260</v>
      </c>
      <c r="E965" s="19" t="s">
        <v>1966</v>
      </c>
      <c r="F965" s="10">
        <v>42036</v>
      </c>
      <c r="G965" s="10">
        <v>45323</v>
      </c>
      <c r="H965" s="11">
        <v>10</v>
      </c>
      <c r="I965" s="11" t="s">
        <v>277</v>
      </c>
      <c r="J965" s="11" t="s">
        <v>261</v>
      </c>
      <c r="K965" s="11" t="s">
        <v>12658</v>
      </c>
      <c r="L965" s="11">
        <v>2</v>
      </c>
    </row>
    <row r="966" spans="1:12">
      <c r="A966" s="11" t="s">
        <v>1717</v>
      </c>
      <c r="D966" s="11" t="s">
        <v>260</v>
      </c>
      <c r="E966" s="19" t="s">
        <v>1967</v>
      </c>
      <c r="F966" s="10">
        <v>42036</v>
      </c>
      <c r="G966" s="10">
        <v>45323</v>
      </c>
      <c r="H966" s="11">
        <v>10</v>
      </c>
      <c r="I966" s="20" t="s">
        <v>259</v>
      </c>
      <c r="J966" s="11" t="s">
        <v>261</v>
      </c>
      <c r="K966" s="11" t="s">
        <v>12658</v>
      </c>
      <c r="L966" s="11">
        <v>2</v>
      </c>
    </row>
    <row r="967" spans="1:12">
      <c r="A967" s="11" t="s">
        <v>1718</v>
      </c>
      <c r="D967" s="11" t="s">
        <v>260</v>
      </c>
      <c r="E967" s="19" t="s">
        <v>1968</v>
      </c>
      <c r="F967" s="10">
        <v>42036</v>
      </c>
      <c r="G967" s="10">
        <v>45323</v>
      </c>
      <c r="H967" s="11">
        <v>10</v>
      </c>
      <c r="I967" s="20" t="s">
        <v>259</v>
      </c>
      <c r="J967" s="11" t="s">
        <v>261</v>
      </c>
      <c r="K967" s="11" t="s">
        <v>12658</v>
      </c>
      <c r="L967" s="11">
        <v>2</v>
      </c>
    </row>
    <row r="968" spans="1:12">
      <c r="A968" s="11" t="s">
        <v>1719</v>
      </c>
      <c r="D968" s="11" t="s">
        <v>260</v>
      </c>
      <c r="E968" s="19" t="s">
        <v>1969</v>
      </c>
      <c r="F968" s="10">
        <v>42036</v>
      </c>
      <c r="G968" s="10">
        <v>45323</v>
      </c>
      <c r="H968" s="11">
        <v>10</v>
      </c>
      <c r="I968" s="20" t="s">
        <v>259</v>
      </c>
      <c r="J968" s="11" t="s">
        <v>261</v>
      </c>
      <c r="K968" s="11" t="s">
        <v>12658</v>
      </c>
      <c r="L968" s="11">
        <v>2</v>
      </c>
    </row>
    <row r="969" spans="1:12">
      <c r="A969" s="11" t="s">
        <v>1720</v>
      </c>
      <c r="D969" s="11" t="s">
        <v>260</v>
      </c>
      <c r="E969" s="19" t="s">
        <v>1970</v>
      </c>
      <c r="F969" s="10">
        <v>42036</v>
      </c>
      <c r="G969" s="10">
        <v>45323</v>
      </c>
      <c r="H969" s="11">
        <v>10</v>
      </c>
      <c r="I969" s="20" t="s">
        <v>259</v>
      </c>
      <c r="J969" s="11" t="s">
        <v>261</v>
      </c>
      <c r="K969" s="11" t="s">
        <v>12658</v>
      </c>
      <c r="L969" s="11">
        <v>2</v>
      </c>
    </row>
    <row r="970" spans="1:12">
      <c r="A970" s="11" t="s">
        <v>1721</v>
      </c>
      <c r="D970" s="11" t="s">
        <v>260</v>
      </c>
      <c r="E970" s="19" t="s">
        <v>1971</v>
      </c>
      <c r="F970" s="10">
        <v>42036</v>
      </c>
      <c r="G970" s="10">
        <v>45323</v>
      </c>
      <c r="H970" s="11">
        <v>10</v>
      </c>
      <c r="I970" s="20" t="s">
        <v>259</v>
      </c>
      <c r="J970" s="11" t="s">
        <v>261</v>
      </c>
      <c r="K970" s="11" t="s">
        <v>12658</v>
      </c>
      <c r="L970" s="11">
        <v>2</v>
      </c>
    </row>
    <row r="971" spans="1:12">
      <c r="A971" s="11" t="s">
        <v>1722</v>
      </c>
      <c r="D971" s="11" t="s">
        <v>260</v>
      </c>
      <c r="E971" s="19" t="s">
        <v>1972</v>
      </c>
      <c r="F971" s="10">
        <v>42036</v>
      </c>
      <c r="G971" s="10">
        <v>45323</v>
      </c>
      <c r="H971" s="11">
        <v>10</v>
      </c>
      <c r="I971" s="20" t="s">
        <v>259</v>
      </c>
      <c r="J971" s="11" t="s">
        <v>261</v>
      </c>
      <c r="K971" s="11" t="s">
        <v>12658</v>
      </c>
      <c r="L971" s="11">
        <v>2</v>
      </c>
    </row>
    <row r="972" spans="1:12">
      <c r="A972" s="11" t="s">
        <v>1723</v>
      </c>
      <c r="D972" s="11" t="s">
        <v>260</v>
      </c>
      <c r="E972" s="19" t="s">
        <v>1973</v>
      </c>
      <c r="F972" s="10">
        <v>42036</v>
      </c>
      <c r="G972" s="10">
        <v>45323</v>
      </c>
      <c r="H972" s="11">
        <v>10</v>
      </c>
      <c r="I972" s="20" t="s">
        <v>259</v>
      </c>
      <c r="J972" s="11" t="s">
        <v>261</v>
      </c>
      <c r="K972" s="11" t="s">
        <v>12658</v>
      </c>
      <c r="L972" s="11">
        <v>2</v>
      </c>
    </row>
    <row r="973" spans="1:12">
      <c r="A973" s="11" t="s">
        <v>1724</v>
      </c>
      <c r="D973" s="11" t="s">
        <v>260</v>
      </c>
      <c r="E973" s="19" t="s">
        <v>1974</v>
      </c>
      <c r="F973" s="10">
        <v>42036</v>
      </c>
      <c r="G973" s="10">
        <v>45323</v>
      </c>
      <c r="H973" s="11">
        <v>10</v>
      </c>
      <c r="I973" s="20" t="s">
        <v>259</v>
      </c>
      <c r="J973" s="11" t="s">
        <v>261</v>
      </c>
      <c r="K973" s="11" t="s">
        <v>12658</v>
      </c>
      <c r="L973" s="11">
        <v>2</v>
      </c>
    </row>
    <row r="974" spans="1:12">
      <c r="A974" s="11" t="s">
        <v>1725</v>
      </c>
      <c r="D974" s="11" t="s">
        <v>260</v>
      </c>
      <c r="E974" s="19" t="s">
        <v>1975</v>
      </c>
      <c r="F974" s="10">
        <v>42036</v>
      </c>
      <c r="G974" s="10">
        <v>45323</v>
      </c>
      <c r="H974" s="11">
        <v>10</v>
      </c>
      <c r="I974" s="20" t="s">
        <v>259</v>
      </c>
      <c r="J974" s="11" t="s">
        <v>261</v>
      </c>
      <c r="K974" s="11" t="s">
        <v>12658</v>
      </c>
      <c r="L974" s="11">
        <v>2</v>
      </c>
    </row>
    <row r="975" spans="1:12">
      <c r="A975" s="11" t="s">
        <v>1726</v>
      </c>
      <c r="D975" s="11" t="s">
        <v>260</v>
      </c>
      <c r="E975" s="19" t="s">
        <v>1976</v>
      </c>
      <c r="F975" s="10">
        <v>42036</v>
      </c>
      <c r="G975" s="10">
        <v>45323</v>
      </c>
      <c r="H975" s="11">
        <v>10</v>
      </c>
      <c r="I975" s="20" t="s">
        <v>259</v>
      </c>
      <c r="J975" s="11" t="s">
        <v>261</v>
      </c>
      <c r="K975" s="11" t="s">
        <v>12658</v>
      </c>
      <c r="L975" s="11">
        <v>2</v>
      </c>
    </row>
    <row r="976" spans="1:12">
      <c r="A976" s="11" t="s">
        <v>1727</v>
      </c>
      <c r="D976" s="11" t="s">
        <v>260</v>
      </c>
      <c r="E976" s="19" t="s">
        <v>1977</v>
      </c>
      <c r="F976" s="10">
        <v>42036</v>
      </c>
      <c r="G976" s="10">
        <v>45323</v>
      </c>
      <c r="H976" s="11">
        <v>10</v>
      </c>
      <c r="I976" s="20" t="s">
        <v>259</v>
      </c>
      <c r="J976" s="11" t="s">
        <v>261</v>
      </c>
      <c r="K976" s="11" t="s">
        <v>12658</v>
      </c>
      <c r="L976" s="11">
        <v>2</v>
      </c>
    </row>
    <row r="977" spans="1:12">
      <c r="A977" s="11" t="s">
        <v>1728</v>
      </c>
      <c r="D977" s="11" t="s">
        <v>260</v>
      </c>
      <c r="E977" s="19" t="s">
        <v>1978</v>
      </c>
      <c r="F977" s="10">
        <v>42036</v>
      </c>
      <c r="G977" s="10">
        <v>45323</v>
      </c>
      <c r="H977" s="11">
        <v>10</v>
      </c>
      <c r="I977" s="20" t="s">
        <v>259</v>
      </c>
      <c r="J977" s="11" t="s">
        <v>261</v>
      </c>
      <c r="K977" s="11" t="s">
        <v>12658</v>
      </c>
      <c r="L977" s="11">
        <v>2</v>
      </c>
    </row>
    <row r="978" spans="1:12">
      <c r="A978" s="11" t="s">
        <v>1729</v>
      </c>
      <c r="D978" s="11" t="s">
        <v>260</v>
      </c>
      <c r="E978" s="19" t="s">
        <v>1979</v>
      </c>
      <c r="F978" s="10">
        <v>42036</v>
      </c>
      <c r="G978" s="10">
        <v>45323</v>
      </c>
      <c r="H978" s="11">
        <v>10</v>
      </c>
      <c r="I978" s="20" t="s">
        <v>259</v>
      </c>
      <c r="J978" s="11" t="s">
        <v>261</v>
      </c>
      <c r="K978" s="11" t="s">
        <v>12658</v>
      </c>
      <c r="L978" s="11">
        <v>2</v>
      </c>
    </row>
    <row r="979" spans="1:12">
      <c r="A979" s="11" t="s">
        <v>1730</v>
      </c>
      <c r="D979" s="11" t="s">
        <v>260</v>
      </c>
      <c r="E979" s="19" t="s">
        <v>1980</v>
      </c>
      <c r="F979" s="10">
        <v>42036</v>
      </c>
      <c r="G979" s="10">
        <v>45323</v>
      </c>
      <c r="H979" s="11">
        <v>10</v>
      </c>
      <c r="I979" s="20" t="s">
        <v>259</v>
      </c>
      <c r="J979" s="11" t="s">
        <v>261</v>
      </c>
      <c r="K979" s="11" t="s">
        <v>12658</v>
      </c>
      <c r="L979" s="11">
        <v>2</v>
      </c>
    </row>
    <row r="980" spans="1:12">
      <c r="A980" s="11" t="s">
        <v>1731</v>
      </c>
      <c r="D980" s="11" t="s">
        <v>260</v>
      </c>
      <c r="E980" s="19" t="s">
        <v>1981</v>
      </c>
      <c r="F980" s="10">
        <v>42036</v>
      </c>
      <c r="G980" s="10">
        <v>45323</v>
      </c>
      <c r="H980" s="11">
        <v>10</v>
      </c>
      <c r="I980" s="20" t="s">
        <v>259</v>
      </c>
      <c r="J980" s="11" t="s">
        <v>261</v>
      </c>
      <c r="K980" s="11" t="s">
        <v>12658</v>
      </c>
      <c r="L980" s="11">
        <v>2</v>
      </c>
    </row>
    <row r="981" spans="1:12">
      <c r="A981" s="11" t="s">
        <v>1732</v>
      </c>
      <c r="D981" s="11" t="s">
        <v>260</v>
      </c>
      <c r="E981" s="19" t="s">
        <v>1982</v>
      </c>
      <c r="F981" s="10">
        <v>42036</v>
      </c>
      <c r="G981" s="10">
        <v>45323</v>
      </c>
      <c r="H981" s="11">
        <v>10</v>
      </c>
      <c r="I981" s="11" t="s">
        <v>277</v>
      </c>
      <c r="J981" s="11" t="s">
        <v>261</v>
      </c>
      <c r="K981" s="11" t="s">
        <v>12658</v>
      </c>
      <c r="L981" s="11">
        <v>2</v>
      </c>
    </row>
    <row r="982" spans="1:12">
      <c r="A982" s="11" t="s">
        <v>1733</v>
      </c>
      <c r="D982" s="11" t="s">
        <v>260</v>
      </c>
      <c r="E982" s="19" t="s">
        <v>1983</v>
      </c>
      <c r="F982" s="10">
        <v>42036</v>
      </c>
      <c r="G982" s="10">
        <v>45323</v>
      </c>
      <c r="H982" s="11">
        <v>10</v>
      </c>
      <c r="I982" s="11" t="s">
        <v>277</v>
      </c>
      <c r="J982" s="11" t="s">
        <v>261</v>
      </c>
      <c r="K982" s="11" t="s">
        <v>12658</v>
      </c>
      <c r="L982" s="11">
        <v>2</v>
      </c>
    </row>
    <row r="983" spans="1:12">
      <c r="A983" s="11" t="s">
        <v>1734</v>
      </c>
      <c r="D983" s="11" t="s">
        <v>260</v>
      </c>
      <c r="E983" s="19" t="s">
        <v>1984</v>
      </c>
      <c r="F983" s="10">
        <v>42036</v>
      </c>
      <c r="G983" s="10">
        <v>45323</v>
      </c>
      <c r="H983" s="11">
        <v>10</v>
      </c>
      <c r="I983" s="11" t="s">
        <v>277</v>
      </c>
      <c r="J983" s="11" t="s">
        <v>261</v>
      </c>
      <c r="K983" s="11" t="s">
        <v>12658</v>
      </c>
      <c r="L983" s="11">
        <v>2</v>
      </c>
    </row>
    <row r="984" spans="1:12">
      <c r="A984" s="11" t="s">
        <v>1735</v>
      </c>
      <c r="D984" s="11" t="s">
        <v>260</v>
      </c>
      <c r="E984" s="19" t="s">
        <v>1985</v>
      </c>
      <c r="F984" s="10">
        <v>42036</v>
      </c>
      <c r="G984" s="10">
        <v>45323</v>
      </c>
      <c r="H984" s="11">
        <v>10</v>
      </c>
      <c r="I984" s="20" t="s">
        <v>259</v>
      </c>
      <c r="J984" s="11" t="s">
        <v>261</v>
      </c>
      <c r="K984" s="11" t="s">
        <v>12658</v>
      </c>
      <c r="L984" s="11">
        <v>2</v>
      </c>
    </row>
    <row r="985" spans="1:12">
      <c r="A985" s="11" t="s">
        <v>1736</v>
      </c>
      <c r="D985" s="11" t="s">
        <v>260</v>
      </c>
      <c r="E985" s="19" t="s">
        <v>1986</v>
      </c>
      <c r="F985" s="10">
        <v>42036</v>
      </c>
      <c r="G985" s="10">
        <v>45323</v>
      </c>
      <c r="H985" s="11">
        <v>10</v>
      </c>
      <c r="I985" s="20" t="s">
        <v>259</v>
      </c>
      <c r="J985" s="11" t="s">
        <v>261</v>
      </c>
      <c r="K985" s="11" t="s">
        <v>12658</v>
      </c>
      <c r="L985" s="11">
        <v>2</v>
      </c>
    </row>
    <row r="986" spans="1:12">
      <c r="A986" s="11" t="s">
        <v>1737</v>
      </c>
      <c r="D986" s="11" t="s">
        <v>260</v>
      </c>
      <c r="E986" s="19" t="s">
        <v>1987</v>
      </c>
      <c r="F986" s="10">
        <v>42036</v>
      </c>
      <c r="G986" s="10">
        <v>45323</v>
      </c>
      <c r="H986" s="11">
        <v>10</v>
      </c>
      <c r="I986" s="20" t="s">
        <v>259</v>
      </c>
      <c r="J986" s="11" t="s">
        <v>261</v>
      </c>
      <c r="K986" s="11" t="s">
        <v>12658</v>
      </c>
      <c r="L986" s="11">
        <v>2</v>
      </c>
    </row>
    <row r="987" spans="1:12">
      <c r="A987" s="11" t="s">
        <v>1738</v>
      </c>
      <c r="D987" s="11" t="s">
        <v>260</v>
      </c>
      <c r="E987" s="19" t="s">
        <v>1988</v>
      </c>
      <c r="F987" s="10">
        <v>42036</v>
      </c>
      <c r="G987" s="10">
        <v>45323</v>
      </c>
      <c r="H987" s="11">
        <v>10</v>
      </c>
      <c r="I987" s="20" t="s">
        <v>259</v>
      </c>
      <c r="J987" s="11" t="s">
        <v>261</v>
      </c>
      <c r="K987" s="11" t="s">
        <v>12658</v>
      </c>
      <c r="L987" s="11">
        <v>2</v>
      </c>
    </row>
    <row r="988" spans="1:12">
      <c r="A988" s="11" t="s">
        <v>1739</v>
      </c>
      <c r="D988" s="11" t="s">
        <v>260</v>
      </c>
      <c r="E988" s="19" t="s">
        <v>1989</v>
      </c>
      <c r="F988" s="10">
        <v>42036</v>
      </c>
      <c r="G988" s="10">
        <v>45323</v>
      </c>
      <c r="H988" s="11">
        <v>10</v>
      </c>
      <c r="I988" s="20" t="s">
        <v>259</v>
      </c>
      <c r="J988" s="11" t="s">
        <v>261</v>
      </c>
      <c r="K988" s="11" t="s">
        <v>12658</v>
      </c>
      <c r="L988" s="11">
        <v>2</v>
      </c>
    </row>
    <row r="989" spans="1:12">
      <c r="A989" s="11" t="s">
        <v>1740</v>
      </c>
      <c r="D989" s="11" t="s">
        <v>260</v>
      </c>
      <c r="E989" s="19" t="s">
        <v>1990</v>
      </c>
      <c r="F989" s="10">
        <v>42036</v>
      </c>
      <c r="G989" s="10">
        <v>45323</v>
      </c>
      <c r="H989" s="11">
        <v>10</v>
      </c>
      <c r="I989" s="20" t="s">
        <v>259</v>
      </c>
      <c r="J989" s="11" t="s">
        <v>261</v>
      </c>
      <c r="K989" s="11" t="s">
        <v>12658</v>
      </c>
      <c r="L989" s="11">
        <v>2</v>
      </c>
    </row>
    <row r="990" spans="1:12">
      <c r="A990" s="11" t="s">
        <v>1741</v>
      </c>
      <c r="D990" s="11" t="s">
        <v>260</v>
      </c>
      <c r="E990" s="19" t="s">
        <v>1991</v>
      </c>
      <c r="F990" s="10">
        <v>42036</v>
      </c>
      <c r="G990" s="10">
        <v>45323</v>
      </c>
      <c r="H990" s="11">
        <v>10</v>
      </c>
      <c r="I990" s="20" t="s">
        <v>259</v>
      </c>
      <c r="J990" s="11" t="s">
        <v>261</v>
      </c>
      <c r="K990" s="11" t="s">
        <v>12658</v>
      </c>
      <c r="L990" s="11">
        <v>2</v>
      </c>
    </row>
    <row r="991" spans="1:12">
      <c r="A991" s="11" t="s">
        <v>1742</v>
      </c>
      <c r="D991" s="11" t="s">
        <v>260</v>
      </c>
      <c r="E991" s="19" t="s">
        <v>1992</v>
      </c>
      <c r="F991" s="10">
        <v>42036</v>
      </c>
      <c r="G991" s="10">
        <v>45323</v>
      </c>
      <c r="H991" s="11">
        <v>10</v>
      </c>
      <c r="I991" s="20" t="s">
        <v>259</v>
      </c>
      <c r="J991" s="11" t="s">
        <v>261</v>
      </c>
      <c r="K991" s="11" t="s">
        <v>12658</v>
      </c>
      <c r="L991" s="11">
        <v>2</v>
      </c>
    </row>
    <row r="992" spans="1:12">
      <c r="A992" s="11" t="s">
        <v>1743</v>
      </c>
      <c r="D992" s="11" t="s">
        <v>260</v>
      </c>
      <c r="E992" s="19" t="s">
        <v>1993</v>
      </c>
      <c r="F992" s="10">
        <v>42036</v>
      </c>
      <c r="G992" s="10">
        <v>45323</v>
      </c>
      <c r="H992" s="11">
        <v>10</v>
      </c>
      <c r="I992" s="20" t="s">
        <v>259</v>
      </c>
      <c r="J992" s="11" t="s">
        <v>261</v>
      </c>
      <c r="K992" s="11" t="s">
        <v>12658</v>
      </c>
      <c r="L992" s="11">
        <v>2</v>
      </c>
    </row>
    <row r="993" spans="1:12">
      <c r="A993" s="11" t="s">
        <v>1744</v>
      </c>
      <c r="D993" s="11" t="s">
        <v>260</v>
      </c>
      <c r="E993" s="19" t="s">
        <v>1994</v>
      </c>
      <c r="F993" s="10">
        <v>42036</v>
      </c>
      <c r="G993" s="10">
        <v>45323</v>
      </c>
      <c r="H993" s="11">
        <v>10</v>
      </c>
      <c r="I993" s="20" t="s">
        <v>259</v>
      </c>
      <c r="J993" s="11" t="s">
        <v>261</v>
      </c>
      <c r="K993" s="11" t="s">
        <v>12658</v>
      </c>
      <c r="L993" s="11">
        <v>2</v>
      </c>
    </row>
    <row r="994" spans="1:12">
      <c r="A994" s="11" t="s">
        <v>1745</v>
      </c>
      <c r="D994" s="11" t="s">
        <v>260</v>
      </c>
      <c r="E994" s="19" t="s">
        <v>1995</v>
      </c>
      <c r="F994" s="10">
        <v>42036</v>
      </c>
      <c r="G994" s="10">
        <v>45323</v>
      </c>
      <c r="H994" s="11">
        <v>10</v>
      </c>
      <c r="I994" s="20" t="s">
        <v>259</v>
      </c>
      <c r="J994" s="11" t="s">
        <v>261</v>
      </c>
      <c r="K994" s="11" t="s">
        <v>12658</v>
      </c>
      <c r="L994" s="11">
        <v>2</v>
      </c>
    </row>
    <row r="995" spans="1:12">
      <c r="A995" s="11" t="s">
        <v>1746</v>
      </c>
      <c r="D995" s="11" t="s">
        <v>260</v>
      </c>
      <c r="E995" s="19" t="s">
        <v>1996</v>
      </c>
      <c r="F995" s="10">
        <v>42036</v>
      </c>
      <c r="G995" s="10">
        <v>45323</v>
      </c>
      <c r="H995" s="11">
        <v>10</v>
      </c>
      <c r="I995" s="20" t="s">
        <v>259</v>
      </c>
      <c r="J995" s="11" t="s">
        <v>261</v>
      </c>
      <c r="K995" s="11" t="s">
        <v>12658</v>
      </c>
      <c r="L995" s="11">
        <v>2</v>
      </c>
    </row>
    <row r="996" spans="1:12">
      <c r="A996" s="11" t="s">
        <v>1747</v>
      </c>
      <c r="D996" s="11" t="s">
        <v>260</v>
      </c>
      <c r="E996" s="19" t="s">
        <v>1997</v>
      </c>
      <c r="F996" s="10">
        <v>42036</v>
      </c>
      <c r="G996" s="10">
        <v>45323</v>
      </c>
      <c r="H996" s="11">
        <v>10</v>
      </c>
      <c r="I996" s="20" t="s">
        <v>259</v>
      </c>
      <c r="J996" s="11" t="s">
        <v>261</v>
      </c>
      <c r="K996" s="11" t="s">
        <v>12658</v>
      </c>
      <c r="L996" s="11">
        <v>2</v>
      </c>
    </row>
    <row r="997" spans="1:12">
      <c r="A997" s="11" t="s">
        <v>1748</v>
      </c>
      <c r="D997" s="11" t="s">
        <v>260</v>
      </c>
      <c r="E997" s="19" t="s">
        <v>1998</v>
      </c>
      <c r="F997" s="10">
        <v>42036</v>
      </c>
      <c r="G997" s="10">
        <v>45323</v>
      </c>
      <c r="H997" s="11">
        <v>10</v>
      </c>
      <c r="I997" s="20" t="s">
        <v>259</v>
      </c>
      <c r="J997" s="11" t="s">
        <v>261</v>
      </c>
      <c r="K997" s="11" t="s">
        <v>12658</v>
      </c>
      <c r="L997" s="11">
        <v>2</v>
      </c>
    </row>
    <row r="998" spans="1:12">
      <c r="A998" s="11" t="s">
        <v>1749</v>
      </c>
      <c r="D998" s="11" t="s">
        <v>260</v>
      </c>
      <c r="E998" s="19" t="s">
        <v>1999</v>
      </c>
      <c r="F998" s="10">
        <v>42036</v>
      </c>
      <c r="G998" s="10">
        <v>45323</v>
      </c>
      <c r="H998" s="11">
        <v>10</v>
      </c>
      <c r="I998" s="20" t="s">
        <v>259</v>
      </c>
      <c r="J998" s="11" t="s">
        <v>261</v>
      </c>
      <c r="K998" s="11" t="s">
        <v>12658</v>
      </c>
      <c r="L998" s="11">
        <v>2</v>
      </c>
    </row>
    <row r="999" spans="1:12">
      <c r="A999" s="11" t="s">
        <v>1750</v>
      </c>
      <c r="D999" s="11" t="s">
        <v>260</v>
      </c>
      <c r="E999" s="19" t="s">
        <v>2000</v>
      </c>
      <c r="F999" s="10">
        <v>42036</v>
      </c>
      <c r="G999" s="10">
        <v>45323</v>
      </c>
      <c r="H999" s="11">
        <v>10</v>
      </c>
      <c r="I999" s="11" t="s">
        <v>277</v>
      </c>
      <c r="J999" s="11" t="s">
        <v>261</v>
      </c>
      <c r="K999" s="11" t="s">
        <v>12658</v>
      </c>
      <c r="L999" s="11">
        <v>2</v>
      </c>
    </row>
    <row r="1000" spans="1:12">
      <c r="A1000" s="11" t="s">
        <v>1751</v>
      </c>
      <c r="D1000" s="11" t="s">
        <v>260</v>
      </c>
      <c r="E1000" s="19" t="s">
        <v>2001</v>
      </c>
      <c r="F1000" s="10">
        <v>42036</v>
      </c>
      <c r="G1000" s="10">
        <v>45323</v>
      </c>
      <c r="H1000" s="11">
        <v>10</v>
      </c>
      <c r="I1000" s="11" t="s">
        <v>277</v>
      </c>
      <c r="J1000" s="11" t="s">
        <v>261</v>
      </c>
      <c r="K1000" s="11" t="s">
        <v>12658</v>
      </c>
      <c r="L1000" s="11">
        <v>2</v>
      </c>
    </row>
    <row r="1001" spans="1:12">
      <c r="A1001" s="11" t="s">
        <v>1752</v>
      </c>
      <c r="D1001" s="11" t="s">
        <v>260</v>
      </c>
      <c r="E1001" s="19" t="s">
        <v>2002</v>
      </c>
      <c r="F1001" s="10">
        <v>42036</v>
      </c>
      <c r="G1001" s="10">
        <v>45323</v>
      </c>
      <c r="H1001" s="11">
        <v>10</v>
      </c>
      <c r="I1001" s="11" t="s">
        <v>277</v>
      </c>
      <c r="J1001" s="11" t="s">
        <v>261</v>
      </c>
      <c r="K1001" s="11" t="s">
        <v>12658</v>
      </c>
      <c r="L1001" s="11">
        <v>2</v>
      </c>
    </row>
    <row r="1002" spans="1:12">
      <c r="A1002" s="11" t="s">
        <v>1753</v>
      </c>
      <c r="D1002" s="11" t="s">
        <v>260</v>
      </c>
      <c r="E1002" s="19" t="s">
        <v>2003</v>
      </c>
      <c r="F1002" s="10">
        <v>42036</v>
      </c>
      <c r="G1002" s="10">
        <v>45323</v>
      </c>
      <c r="H1002" s="11">
        <v>10</v>
      </c>
      <c r="I1002" s="20" t="s">
        <v>259</v>
      </c>
      <c r="J1002" s="11" t="s">
        <v>261</v>
      </c>
      <c r="K1002" s="11" t="s">
        <v>12658</v>
      </c>
      <c r="L1002" s="11">
        <v>2</v>
      </c>
    </row>
    <row r="1003" spans="1:12">
      <c r="A1003" s="11" t="s">
        <v>1754</v>
      </c>
      <c r="D1003" s="11" t="s">
        <v>260</v>
      </c>
      <c r="E1003" s="19" t="s">
        <v>2004</v>
      </c>
      <c r="F1003" s="10">
        <v>42036</v>
      </c>
      <c r="G1003" s="10">
        <v>45323</v>
      </c>
      <c r="H1003" s="11">
        <v>10</v>
      </c>
      <c r="I1003" s="20" t="s">
        <v>259</v>
      </c>
      <c r="J1003" s="11" t="s">
        <v>261</v>
      </c>
      <c r="K1003" s="11" t="s">
        <v>12658</v>
      </c>
      <c r="L1003" s="11">
        <v>2</v>
      </c>
    </row>
    <row r="1004" spans="1:12">
      <c r="A1004" s="11" t="s">
        <v>1755</v>
      </c>
      <c r="D1004" s="11" t="s">
        <v>260</v>
      </c>
      <c r="E1004" s="19" t="s">
        <v>2005</v>
      </c>
      <c r="F1004" s="10">
        <v>42036</v>
      </c>
      <c r="G1004" s="10">
        <v>45323</v>
      </c>
      <c r="H1004" s="11">
        <v>10</v>
      </c>
      <c r="I1004" s="20" t="s">
        <v>259</v>
      </c>
      <c r="J1004" s="11" t="s">
        <v>261</v>
      </c>
      <c r="K1004" s="11" t="s">
        <v>12658</v>
      </c>
      <c r="L1004" s="11">
        <v>2</v>
      </c>
    </row>
    <row r="1005" spans="1:12">
      <c r="A1005" s="11" t="s">
        <v>1756</v>
      </c>
      <c r="D1005" s="11" t="s">
        <v>260</v>
      </c>
      <c r="E1005" s="19" t="s">
        <v>2006</v>
      </c>
      <c r="F1005" s="10">
        <v>42036</v>
      </c>
      <c r="G1005" s="10">
        <v>45323</v>
      </c>
      <c r="H1005" s="11">
        <v>10</v>
      </c>
      <c r="I1005" s="20" t="s">
        <v>259</v>
      </c>
      <c r="J1005" s="11" t="s">
        <v>261</v>
      </c>
      <c r="K1005" s="11" t="s">
        <v>12658</v>
      </c>
      <c r="L1005" s="11">
        <v>2</v>
      </c>
    </row>
    <row r="1006" spans="1:12">
      <c r="A1006" s="11" t="s">
        <v>1757</v>
      </c>
      <c r="D1006" s="11" t="s">
        <v>260</v>
      </c>
      <c r="E1006" s="19" t="s">
        <v>2007</v>
      </c>
      <c r="F1006" s="10">
        <v>42036</v>
      </c>
      <c r="G1006" s="10">
        <v>45323</v>
      </c>
      <c r="H1006" s="11">
        <v>10</v>
      </c>
      <c r="I1006" s="20" t="s">
        <v>259</v>
      </c>
      <c r="J1006" s="11" t="s">
        <v>261</v>
      </c>
      <c r="K1006" s="11" t="s">
        <v>12658</v>
      </c>
      <c r="L1006" s="11">
        <v>2</v>
      </c>
    </row>
    <row r="1007" spans="1:12">
      <c r="A1007" s="11" t="s">
        <v>1758</v>
      </c>
      <c r="D1007" s="11" t="s">
        <v>260</v>
      </c>
      <c r="E1007" s="19" t="s">
        <v>2008</v>
      </c>
      <c r="F1007" s="10">
        <v>42036</v>
      </c>
      <c r="G1007" s="10">
        <v>45323</v>
      </c>
      <c r="H1007" s="11">
        <v>10</v>
      </c>
      <c r="I1007" s="20" t="s">
        <v>259</v>
      </c>
      <c r="J1007" s="11" t="s">
        <v>261</v>
      </c>
      <c r="K1007" s="11" t="s">
        <v>12658</v>
      </c>
      <c r="L1007" s="11">
        <v>2</v>
      </c>
    </row>
    <row r="1008" spans="1:12">
      <c r="A1008" s="11" t="s">
        <v>1759</v>
      </c>
      <c r="D1008" s="11" t="s">
        <v>260</v>
      </c>
      <c r="E1008" s="19" t="s">
        <v>2009</v>
      </c>
      <c r="F1008" s="10">
        <v>42036</v>
      </c>
      <c r="G1008" s="10">
        <v>45323</v>
      </c>
      <c r="H1008" s="11">
        <v>10</v>
      </c>
      <c r="I1008" s="20" t="s">
        <v>259</v>
      </c>
      <c r="J1008" s="11" t="s">
        <v>261</v>
      </c>
      <c r="K1008" s="11" t="s">
        <v>12658</v>
      </c>
      <c r="L1008" s="11">
        <v>2</v>
      </c>
    </row>
    <row r="1009" spans="1:12">
      <c r="A1009" s="11" t="s">
        <v>1760</v>
      </c>
      <c r="D1009" s="11" t="s">
        <v>260</v>
      </c>
      <c r="E1009" s="19" t="s">
        <v>2010</v>
      </c>
      <c r="F1009" s="10">
        <v>42036</v>
      </c>
      <c r="G1009" s="10">
        <v>45323</v>
      </c>
      <c r="H1009" s="11">
        <v>10</v>
      </c>
      <c r="I1009" s="20" t="s">
        <v>259</v>
      </c>
      <c r="J1009" s="11" t="s">
        <v>261</v>
      </c>
      <c r="K1009" s="11" t="s">
        <v>12658</v>
      </c>
      <c r="L1009" s="11">
        <v>2</v>
      </c>
    </row>
    <row r="1010" spans="1:12">
      <c r="A1010" s="11" t="s">
        <v>1761</v>
      </c>
      <c r="D1010" s="11" t="s">
        <v>260</v>
      </c>
      <c r="E1010" s="19" t="s">
        <v>2011</v>
      </c>
      <c r="F1010" s="10">
        <v>42036</v>
      </c>
      <c r="G1010" s="10">
        <v>45323</v>
      </c>
      <c r="H1010" s="11">
        <v>10</v>
      </c>
      <c r="I1010" s="20" t="s">
        <v>259</v>
      </c>
      <c r="J1010" s="11" t="s">
        <v>261</v>
      </c>
      <c r="K1010" s="11" t="s">
        <v>12658</v>
      </c>
      <c r="L1010" s="11">
        <v>2</v>
      </c>
    </row>
    <row r="1011" spans="1:12">
      <c r="A1011" s="11" t="s">
        <v>1762</v>
      </c>
      <c r="D1011" s="11" t="s">
        <v>260</v>
      </c>
      <c r="E1011" s="19" t="s">
        <v>2012</v>
      </c>
      <c r="F1011" s="10">
        <v>42036</v>
      </c>
      <c r="G1011" s="10">
        <v>45323</v>
      </c>
      <c r="H1011" s="11">
        <v>10</v>
      </c>
      <c r="I1011" s="20" t="s">
        <v>259</v>
      </c>
      <c r="J1011" s="11" t="s">
        <v>261</v>
      </c>
      <c r="K1011" s="11" t="s">
        <v>12658</v>
      </c>
      <c r="L1011" s="11">
        <v>2</v>
      </c>
    </row>
    <row r="1012" spans="1:12">
      <c r="A1012" s="11" t="s">
        <v>2013</v>
      </c>
      <c r="D1012" s="11" t="s">
        <v>260</v>
      </c>
      <c r="E1012" s="19" t="s">
        <v>2263</v>
      </c>
      <c r="F1012" s="10">
        <v>42036</v>
      </c>
      <c r="G1012" s="10">
        <v>45323</v>
      </c>
      <c r="H1012" s="11">
        <v>10</v>
      </c>
      <c r="I1012" s="20" t="s">
        <v>259</v>
      </c>
      <c r="J1012" s="11" t="s">
        <v>261</v>
      </c>
      <c r="K1012" s="11" t="s">
        <v>12658</v>
      </c>
      <c r="L1012" s="11">
        <v>2</v>
      </c>
    </row>
    <row r="1013" spans="1:12">
      <c r="A1013" s="11" t="s">
        <v>2014</v>
      </c>
      <c r="D1013" s="11" t="s">
        <v>260</v>
      </c>
      <c r="E1013" s="19" t="s">
        <v>2264</v>
      </c>
      <c r="F1013" s="10">
        <v>42036</v>
      </c>
      <c r="G1013" s="10">
        <v>45323</v>
      </c>
      <c r="H1013" s="11">
        <v>10</v>
      </c>
      <c r="I1013" s="20" t="s">
        <v>259</v>
      </c>
      <c r="J1013" s="11" t="s">
        <v>261</v>
      </c>
      <c r="K1013" s="11" t="s">
        <v>12658</v>
      </c>
      <c r="L1013" s="11">
        <v>2</v>
      </c>
    </row>
    <row r="1014" spans="1:12">
      <c r="A1014" s="11" t="s">
        <v>2015</v>
      </c>
      <c r="D1014" s="11" t="s">
        <v>260</v>
      </c>
      <c r="E1014" s="19" t="s">
        <v>2265</v>
      </c>
      <c r="F1014" s="10">
        <v>42036</v>
      </c>
      <c r="G1014" s="10">
        <v>45323</v>
      </c>
      <c r="H1014" s="11">
        <v>10</v>
      </c>
      <c r="I1014" s="20" t="s">
        <v>259</v>
      </c>
      <c r="J1014" s="11" t="s">
        <v>261</v>
      </c>
      <c r="K1014" s="11" t="s">
        <v>12658</v>
      </c>
      <c r="L1014" s="11">
        <v>2</v>
      </c>
    </row>
    <row r="1015" spans="1:12">
      <c r="A1015" s="11" t="s">
        <v>2016</v>
      </c>
      <c r="D1015" s="11" t="s">
        <v>260</v>
      </c>
      <c r="E1015" s="19" t="s">
        <v>2266</v>
      </c>
      <c r="F1015" s="10">
        <v>42036</v>
      </c>
      <c r="G1015" s="10">
        <v>45323</v>
      </c>
      <c r="H1015" s="11">
        <v>10</v>
      </c>
      <c r="I1015" s="20" t="s">
        <v>259</v>
      </c>
      <c r="J1015" s="11" t="s">
        <v>261</v>
      </c>
      <c r="K1015" s="11" t="s">
        <v>12658</v>
      </c>
      <c r="L1015" s="11">
        <v>2</v>
      </c>
    </row>
    <row r="1016" spans="1:12">
      <c r="A1016" s="11" t="s">
        <v>2017</v>
      </c>
      <c r="D1016" s="11" t="s">
        <v>260</v>
      </c>
      <c r="E1016" s="19" t="s">
        <v>2267</v>
      </c>
      <c r="F1016" s="10">
        <v>42036</v>
      </c>
      <c r="G1016" s="10">
        <v>45323</v>
      </c>
      <c r="H1016" s="11">
        <v>10</v>
      </c>
      <c r="I1016" s="20" t="s">
        <v>259</v>
      </c>
      <c r="J1016" s="11" t="s">
        <v>261</v>
      </c>
      <c r="K1016" s="11" t="s">
        <v>12658</v>
      </c>
      <c r="L1016" s="11">
        <v>2</v>
      </c>
    </row>
    <row r="1017" spans="1:12">
      <c r="A1017" s="11" t="s">
        <v>2018</v>
      </c>
      <c r="D1017" s="11" t="s">
        <v>260</v>
      </c>
      <c r="E1017" s="19" t="s">
        <v>2268</v>
      </c>
      <c r="F1017" s="10">
        <v>42036</v>
      </c>
      <c r="G1017" s="10">
        <v>45323</v>
      </c>
      <c r="H1017" s="11">
        <v>10</v>
      </c>
      <c r="I1017" s="11" t="s">
        <v>277</v>
      </c>
      <c r="J1017" s="11" t="s">
        <v>261</v>
      </c>
      <c r="K1017" s="11" t="s">
        <v>12658</v>
      </c>
      <c r="L1017" s="11">
        <v>2</v>
      </c>
    </row>
    <row r="1018" spans="1:12">
      <c r="A1018" s="11" t="s">
        <v>2019</v>
      </c>
      <c r="D1018" s="11" t="s">
        <v>260</v>
      </c>
      <c r="E1018" s="19" t="s">
        <v>2269</v>
      </c>
      <c r="F1018" s="10">
        <v>42036</v>
      </c>
      <c r="G1018" s="10">
        <v>45323</v>
      </c>
      <c r="H1018" s="11">
        <v>10</v>
      </c>
      <c r="I1018" s="11" t="s">
        <v>277</v>
      </c>
      <c r="J1018" s="11" t="s">
        <v>261</v>
      </c>
      <c r="K1018" s="11" t="s">
        <v>12658</v>
      </c>
      <c r="L1018" s="11">
        <v>2</v>
      </c>
    </row>
    <row r="1019" spans="1:12">
      <c r="A1019" s="11" t="s">
        <v>2020</v>
      </c>
      <c r="D1019" s="11" t="s">
        <v>260</v>
      </c>
      <c r="E1019" s="19" t="s">
        <v>2270</v>
      </c>
      <c r="F1019" s="10">
        <v>42036</v>
      </c>
      <c r="G1019" s="10">
        <v>45323</v>
      </c>
      <c r="H1019" s="11">
        <v>10</v>
      </c>
      <c r="I1019" s="11" t="s">
        <v>277</v>
      </c>
      <c r="J1019" s="11" t="s">
        <v>261</v>
      </c>
      <c r="K1019" s="11" t="s">
        <v>12658</v>
      </c>
      <c r="L1019" s="11">
        <v>2</v>
      </c>
    </row>
    <row r="1020" spans="1:12">
      <c r="A1020" s="11" t="s">
        <v>2021</v>
      </c>
      <c r="D1020" s="11" t="s">
        <v>260</v>
      </c>
      <c r="E1020" s="19" t="s">
        <v>2271</v>
      </c>
      <c r="F1020" s="10">
        <v>42036</v>
      </c>
      <c r="G1020" s="10">
        <v>45323</v>
      </c>
      <c r="H1020" s="11">
        <v>10</v>
      </c>
      <c r="I1020" s="20" t="s">
        <v>259</v>
      </c>
      <c r="J1020" s="11" t="s">
        <v>261</v>
      </c>
      <c r="K1020" s="11" t="s">
        <v>12658</v>
      </c>
      <c r="L1020" s="11">
        <v>2</v>
      </c>
    </row>
    <row r="1021" spans="1:12">
      <c r="A1021" s="11" t="s">
        <v>2022</v>
      </c>
      <c r="D1021" s="11" t="s">
        <v>260</v>
      </c>
      <c r="E1021" s="19" t="s">
        <v>2272</v>
      </c>
      <c r="F1021" s="10">
        <v>42036</v>
      </c>
      <c r="G1021" s="10">
        <v>45323</v>
      </c>
      <c r="H1021" s="11">
        <v>10</v>
      </c>
      <c r="I1021" s="20" t="s">
        <v>259</v>
      </c>
      <c r="J1021" s="11" t="s">
        <v>261</v>
      </c>
      <c r="K1021" s="11" t="s">
        <v>12658</v>
      </c>
      <c r="L1021" s="11">
        <v>2</v>
      </c>
    </row>
    <row r="1022" spans="1:12">
      <c r="A1022" s="11" t="s">
        <v>2023</v>
      </c>
      <c r="D1022" s="11" t="s">
        <v>260</v>
      </c>
      <c r="E1022" s="19" t="s">
        <v>2273</v>
      </c>
      <c r="F1022" s="10">
        <v>42036</v>
      </c>
      <c r="G1022" s="10">
        <v>45323</v>
      </c>
      <c r="H1022" s="11">
        <v>10</v>
      </c>
      <c r="I1022" s="20" t="s">
        <v>259</v>
      </c>
      <c r="J1022" s="11" t="s">
        <v>261</v>
      </c>
      <c r="K1022" s="11" t="s">
        <v>12658</v>
      </c>
      <c r="L1022" s="11">
        <v>2</v>
      </c>
    </row>
    <row r="1023" spans="1:12">
      <c r="A1023" s="11" t="s">
        <v>2024</v>
      </c>
      <c r="D1023" s="11" t="s">
        <v>260</v>
      </c>
      <c r="E1023" s="19" t="s">
        <v>2274</v>
      </c>
      <c r="F1023" s="10">
        <v>42036</v>
      </c>
      <c r="G1023" s="10">
        <v>45323</v>
      </c>
      <c r="H1023" s="11">
        <v>10</v>
      </c>
      <c r="I1023" s="20" t="s">
        <v>259</v>
      </c>
      <c r="J1023" s="11" t="s">
        <v>261</v>
      </c>
      <c r="K1023" s="11" t="s">
        <v>12658</v>
      </c>
      <c r="L1023" s="11">
        <v>2</v>
      </c>
    </row>
    <row r="1024" spans="1:12">
      <c r="A1024" s="11" t="s">
        <v>2025</v>
      </c>
      <c r="D1024" s="11" t="s">
        <v>260</v>
      </c>
      <c r="E1024" s="19" t="s">
        <v>2275</v>
      </c>
      <c r="F1024" s="10">
        <v>42036</v>
      </c>
      <c r="G1024" s="10">
        <v>45323</v>
      </c>
      <c r="H1024" s="11">
        <v>10</v>
      </c>
      <c r="I1024" s="20" t="s">
        <v>259</v>
      </c>
      <c r="J1024" s="11" t="s">
        <v>261</v>
      </c>
      <c r="K1024" s="11" t="s">
        <v>12658</v>
      </c>
      <c r="L1024" s="11">
        <v>2</v>
      </c>
    </row>
    <row r="1025" spans="1:12">
      <c r="A1025" s="11" t="s">
        <v>2026</v>
      </c>
      <c r="D1025" s="11" t="s">
        <v>260</v>
      </c>
      <c r="E1025" s="19" t="s">
        <v>2276</v>
      </c>
      <c r="F1025" s="10">
        <v>42036</v>
      </c>
      <c r="G1025" s="10">
        <v>45323</v>
      </c>
      <c r="H1025" s="11">
        <v>10</v>
      </c>
      <c r="I1025" s="20" t="s">
        <v>259</v>
      </c>
      <c r="J1025" s="11" t="s">
        <v>261</v>
      </c>
      <c r="K1025" s="11" t="s">
        <v>12658</v>
      </c>
      <c r="L1025" s="11">
        <v>2</v>
      </c>
    </row>
    <row r="1026" spans="1:12">
      <c r="A1026" s="11" t="s">
        <v>2027</v>
      </c>
      <c r="D1026" s="11" t="s">
        <v>260</v>
      </c>
      <c r="E1026" s="19" t="s">
        <v>2277</v>
      </c>
      <c r="F1026" s="10">
        <v>42036</v>
      </c>
      <c r="G1026" s="10">
        <v>45323</v>
      </c>
      <c r="H1026" s="11">
        <v>10</v>
      </c>
      <c r="I1026" s="20" t="s">
        <v>259</v>
      </c>
      <c r="J1026" s="11" t="s">
        <v>261</v>
      </c>
      <c r="K1026" s="11" t="s">
        <v>12658</v>
      </c>
      <c r="L1026" s="11">
        <v>2</v>
      </c>
    </row>
    <row r="1027" spans="1:12">
      <c r="A1027" s="11" t="s">
        <v>2028</v>
      </c>
      <c r="D1027" s="11" t="s">
        <v>260</v>
      </c>
      <c r="E1027" s="19" t="s">
        <v>2278</v>
      </c>
      <c r="F1027" s="10">
        <v>42036</v>
      </c>
      <c r="G1027" s="10">
        <v>45323</v>
      </c>
      <c r="H1027" s="11">
        <v>10</v>
      </c>
      <c r="I1027" s="20" t="s">
        <v>259</v>
      </c>
      <c r="J1027" s="11" t="s">
        <v>261</v>
      </c>
      <c r="K1027" s="11" t="s">
        <v>12658</v>
      </c>
      <c r="L1027" s="11">
        <v>2</v>
      </c>
    </row>
    <row r="1028" spans="1:12">
      <c r="A1028" s="11" t="s">
        <v>2029</v>
      </c>
      <c r="D1028" s="11" t="s">
        <v>260</v>
      </c>
      <c r="E1028" s="19" t="s">
        <v>2279</v>
      </c>
      <c r="F1028" s="10">
        <v>42036</v>
      </c>
      <c r="G1028" s="10">
        <v>45323</v>
      </c>
      <c r="H1028" s="11">
        <v>10</v>
      </c>
      <c r="I1028" s="20" t="s">
        <v>259</v>
      </c>
      <c r="J1028" s="11" t="s">
        <v>261</v>
      </c>
      <c r="K1028" s="11" t="s">
        <v>12658</v>
      </c>
      <c r="L1028" s="11">
        <v>2</v>
      </c>
    </row>
    <row r="1029" spans="1:12">
      <c r="A1029" s="11" t="s">
        <v>2030</v>
      </c>
      <c r="D1029" s="11" t="s">
        <v>260</v>
      </c>
      <c r="E1029" s="19" t="s">
        <v>2280</v>
      </c>
      <c r="F1029" s="10">
        <v>42036</v>
      </c>
      <c r="G1029" s="10">
        <v>45323</v>
      </c>
      <c r="H1029" s="11">
        <v>10</v>
      </c>
      <c r="I1029" s="20" t="s">
        <v>259</v>
      </c>
      <c r="J1029" s="11" t="s">
        <v>261</v>
      </c>
      <c r="K1029" s="11" t="s">
        <v>12658</v>
      </c>
      <c r="L1029" s="11">
        <v>2</v>
      </c>
    </row>
    <row r="1030" spans="1:12">
      <c r="A1030" s="11" t="s">
        <v>2031</v>
      </c>
      <c r="D1030" s="11" t="s">
        <v>260</v>
      </c>
      <c r="E1030" s="19" t="s">
        <v>2281</v>
      </c>
      <c r="F1030" s="10">
        <v>42036</v>
      </c>
      <c r="G1030" s="10">
        <v>45323</v>
      </c>
      <c r="H1030" s="11">
        <v>10</v>
      </c>
      <c r="I1030" s="20" t="s">
        <v>259</v>
      </c>
      <c r="J1030" s="11" t="s">
        <v>261</v>
      </c>
      <c r="K1030" s="11" t="s">
        <v>12658</v>
      </c>
      <c r="L1030" s="11">
        <v>2</v>
      </c>
    </row>
    <row r="1031" spans="1:12">
      <c r="A1031" s="11" t="s">
        <v>2032</v>
      </c>
      <c r="D1031" s="11" t="s">
        <v>260</v>
      </c>
      <c r="E1031" s="19" t="s">
        <v>2282</v>
      </c>
      <c r="F1031" s="10">
        <v>42036</v>
      </c>
      <c r="G1031" s="10">
        <v>45323</v>
      </c>
      <c r="H1031" s="11">
        <v>10</v>
      </c>
      <c r="I1031" s="20" t="s">
        <v>259</v>
      </c>
      <c r="J1031" s="11" t="s">
        <v>261</v>
      </c>
      <c r="K1031" s="11" t="s">
        <v>12658</v>
      </c>
      <c r="L1031" s="11">
        <v>2</v>
      </c>
    </row>
    <row r="1032" spans="1:12">
      <c r="A1032" s="11" t="s">
        <v>2033</v>
      </c>
      <c r="D1032" s="11" t="s">
        <v>260</v>
      </c>
      <c r="E1032" s="19" t="s">
        <v>2283</v>
      </c>
      <c r="F1032" s="10">
        <v>42036</v>
      </c>
      <c r="G1032" s="10">
        <v>45323</v>
      </c>
      <c r="H1032" s="11">
        <v>10</v>
      </c>
      <c r="I1032" s="20" t="s">
        <v>259</v>
      </c>
      <c r="J1032" s="11" t="s">
        <v>261</v>
      </c>
      <c r="K1032" s="11" t="s">
        <v>12658</v>
      </c>
      <c r="L1032" s="11">
        <v>2</v>
      </c>
    </row>
    <row r="1033" spans="1:12">
      <c r="A1033" s="11" t="s">
        <v>2034</v>
      </c>
      <c r="D1033" s="11" t="s">
        <v>260</v>
      </c>
      <c r="E1033" s="19" t="s">
        <v>2284</v>
      </c>
      <c r="F1033" s="10">
        <v>42036</v>
      </c>
      <c r="G1033" s="10">
        <v>45323</v>
      </c>
      <c r="H1033" s="11">
        <v>10</v>
      </c>
      <c r="I1033" s="20" t="s">
        <v>259</v>
      </c>
      <c r="J1033" s="11" t="s">
        <v>261</v>
      </c>
      <c r="K1033" s="11" t="s">
        <v>12658</v>
      </c>
      <c r="L1033" s="11">
        <v>2</v>
      </c>
    </row>
    <row r="1034" spans="1:12">
      <c r="A1034" s="11" t="s">
        <v>2035</v>
      </c>
      <c r="D1034" s="11" t="s">
        <v>260</v>
      </c>
      <c r="E1034" s="19" t="s">
        <v>2285</v>
      </c>
      <c r="F1034" s="10">
        <v>42036</v>
      </c>
      <c r="G1034" s="10">
        <v>45323</v>
      </c>
      <c r="H1034" s="11">
        <v>10</v>
      </c>
      <c r="I1034" s="20" t="s">
        <v>259</v>
      </c>
      <c r="J1034" s="11" t="s">
        <v>261</v>
      </c>
      <c r="K1034" s="11" t="s">
        <v>12658</v>
      </c>
      <c r="L1034" s="11">
        <v>2</v>
      </c>
    </row>
    <row r="1035" spans="1:12">
      <c r="A1035" s="11" t="s">
        <v>2036</v>
      </c>
      <c r="D1035" s="11" t="s">
        <v>260</v>
      </c>
      <c r="E1035" s="19" t="s">
        <v>2286</v>
      </c>
      <c r="F1035" s="10">
        <v>42036</v>
      </c>
      <c r="G1035" s="10">
        <v>45323</v>
      </c>
      <c r="H1035" s="11">
        <v>10</v>
      </c>
      <c r="I1035" s="11" t="s">
        <v>277</v>
      </c>
      <c r="J1035" s="11" t="s">
        <v>261</v>
      </c>
      <c r="K1035" s="11" t="s">
        <v>12658</v>
      </c>
      <c r="L1035" s="11">
        <v>2</v>
      </c>
    </row>
    <row r="1036" spans="1:12">
      <c r="A1036" s="11" t="s">
        <v>2037</v>
      </c>
      <c r="D1036" s="11" t="s">
        <v>260</v>
      </c>
      <c r="E1036" s="19" t="s">
        <v>2287</v>
      </c>
      <c r="F1036" s="10">
        <v>42036</v>
      </c>
      <c r="G1036" s="10">
        <v>45323</v>
      </c>
      <c r="H1036" s="11">
        <v>10</v>
      </c>
      <c r="I1036" s="11" t="s">
        <v>277</v>
      </c>
      <c r="J1036" s="11" t="s">
        <v>261</v>
      </c>
      <c r="K1036" s="11" t="s">
        <v>12658</v>
      </c>
      <c r="L1036" s="11">
        <v>2</v>
      </c>
    </row>
    <row r="1037" spans="1:12">
      <c r="A1037" s="11" t="s">
        <v>2038</v>
      </c>
      <c r="D1037" s="11" t="s">
        <v>260</v>
      </c>
      <c r="E1037" s="19" t="s">
        <v>2288</v>
      </c>
      <c r="F1037" s="10">
        <v>42036</v>
      </c>
      <c r="G1037" s="10">
        <v>45323</v>
      </c>
      <c r="H1037" s="11">
        <v>10</v>
      </c>
      <c r="I1037" s="11" t="s">
        <v>277</v>
      </c>
      <c r="J1037" s="11" t="s">
        <v>261</v>
      </c>
      <c r="K1037" s="11" t="s">
        <v>12658</v>
      </c>
      <c r="L1037" s="11">
        <v>2</v>
      </c>
    </row>
    <row r="1038" spans="1:12">
      <c r="A1038" s="11" t="s">
        <v>2039</v>
      </c>
      <c r="D1038" s="11" t="s">
        <v>260</v>
      </c>
      <c r="E1038" s="19" t="s">
        <v>2289</v>
      </c>
      <c r="F1038" s="10">
        <v>42036</v>
      </c>
      <c r="G1038" s="10">
        <v>45323</v>
      </c>
      <c r="H1038" s="11">
        <v>10</v>
      </c>
      <c r="I1038" s="20" t="s">
        <v>259</v>
      </c>
      <c r="J1038" s="11" t="s">
        <v>261</v>
      </c>
      <c r="K1038" s="11" t="s">
        <v>12658</v>
      </c>
      <c r="L1038" s="11">
        <v>2</v>
      </c>
    </row>
    <row r="1039" spans="1:12">
      <c r="A1039" s="11" t="s">
        <v>2040</v>
      </c>
      <c r="D1039" s="11" t="s">
        <v>260</v>
      </c>
      <c r="E1039" s="19" t="s">
        <v>2290</v>
      </c>
      <c r="F1039" s="10">
        <v>42036</v>
      </c>
      <c r="G1039" s="10">
        <v>45323</v>
      </c>
      <c r="H1039" s="11">
        <v>10</v>
      </c>
      <c r="I1039" s="20" t="s">
        <v>259</v>
      </c>
      <c r="J1039" s="11" t="s">
        <v>261</v>
      </c>
      <c r="K1039" s="11" t="s">
        <v>12658</v>
      </c>
      <c r="L1039" s="11">
        <v>2</v>
      </c>
    </row>
    <row r="1040" spans="1:12">
      <c r="A1040" s="11" t="s">
        <v>2041</v>
      </c>
      <c r="D1040" s="11" t="s">
        <v>260</v>
      </c>
      <c r="E1040" s="19" t="s">
        <v>2291</v>
      </c>
      <c r="F1040" s="10">
        <v>42036</v>
      </c>
      <c r="G1040" s="10">
        <v>45323</v>
      </c>
      <c r="H1040" s="11">
        <v>10</v>
      </c>
      <c r="I1040" s="20" t="s">
        <v>259</v>
      </c>
      <c r="J1040" s="11" t="s">
        <v>261</v>
      </c>
      <c r="K1040" s="11" t="s">
        <v>12658</v>
      </c>
      <c r="L1040" s="11">
        <v>2</v>
      </c>
    </row>
    <row r="1041" spans="1:12">
      <c r="A1041" s="11" t="s">
        <v>2042</v>
      </c>
      <c r="D1041" s="11" t="s">
        <v>260</v>
      </c>
      <c r="E1041" s="19" t="s">
        <v>2292</v>
      </c>
      <c r="F1041" s="10">
        <v>42036</v>
      </c>
      <c r="G1041" s="10">
        <v>45323</v>
      </c>
      <c r="H1041" s="11">
        <v>10</v>
      </c>
      <c r="I1041" s="20" t="s">
        <v>259</v>
      </c>
      <c r="J1041" s="11" t="s">
        <v>261</v>
      </c>
      <c r="K1041" s="11" t="s">
        <v>12658</v>
      </c>
      <c r="L1041" s="11">
        <v>2</v>
      </c>
    </row>
    <row r="1042" spans="1:12">
      <c r="A1042" s="11" t="s">
        <v>2043</v>
      </c>
      <c r="D1042" s="11" t="s">
        <v>260</v>
      </c>
      <c r="E1042" s="19" t="s">
        <v>2293</v>
      </c>
      <c r="F1042" s="10">
        <v>42036</v>
      </c>
      <c r="G1042" s="10">
        <v>45323</v>
      </c>
      <c r="H1042" s="11">
        <v>10</v>
      </c>
      <c r="I1042" s="20" t="s">
        <v>259</v>
      </c>
      <c r="J1042" s="11" t="s">
        <v>261</v>
      </c>
      <c r="K1042" s="11" t="s">
        <v>12658</v>
      </c>
      <c r="L1042" s="11">
        <v>2</v>
      </c>
    </row>
    <row r="1043" spans="1:12">
      <c r="A1043" s="11" t="s">
        <v>2044</v>
      </c>
      <c r="D1043" s="11" t="s">
        <v>260</v>
      </c>
      <c r="E1043" s="19" t="s">
        <v>2294</v>
      </c>
      <c r="F1043" s="10">
        <v>42036</v>
      </c>
      <c r="G1043" s="10">
        <v>45323</v>
      </c>
      <c r="H1043" s="11">
        <v>10</v>
      </c>
      <c r="I1043" s="20" t="s">
        <v>259</v>
      </c>
      <c r="J1043" s="11" t="s">
        <v>261</v>
      </c>
      <c r="K1043" s="11" t="s">
        <v>12658</v>
      </c>
      <c r="L1043" s="11">
        <v>2</v>
      </c>
    </row>
    <row r="1044" spans="1:12">
      <c r="A1044" s="11" t="s">
        <v>2045</v>
      </c>
      <c r="D1044" s="11" t="s">
        <v>260</v>
      </c>
      <c r="E1044" s="19" t="s">
        <v>2295</v>
      </c>
      <c r="F1044" s="10">
        <v>42036</v>
      </c>
      <c r="G1044" s="10">
        <v>45323</v>
      </c>
      <c r="H1044" s="11">
        <v>10</v>
      </c>
      <c r="I1044" s="20" t="s">
        <v>259</v>
      </c>
      <c r="J1044" s="11" t="s">
        <v>261</v>
      </c>
      <c r="K1044" s="11" t="s">
        <v>12658</v>
      </c>
      <c r="L1044" s="11">
        <v>2</v>
      </c>
    </row>
    <row r="1045" spans="1:12">
      <c r="A1045" s="11" t="s">
        <v>2046</v>
      </c>
      <c r="D1045" s="11" t="s">
        <v>260</v>
      </c>
      <c r="E1045" s="19" t="s">
        <v>2296</v>
      </c>
      <c r="F1045" s="10">
        <v>42036</v>
      </c>
      <c r="G1045" s="10">
        <v>45323</v>
      </c>
      <c r="H1045" s="11">
        <v>10</v>
      </c>
      <c r="I1045" s="20" t="s">
        <v>259</v>
      </c>
      <c r="J1045" s="11" t="s">
        <v>261</v>
      </c>
      <c r="K1045" s="11" t="s">
        <v>12658</v>
      </c>
      <c r="L1045" s="11">
        <v>2</v>
      </c>
    </row>
    <row r="1046" spans="1:12">
      <c r="A1046" s="11" t="s">
        <v>2047</v>
      </c>
      <c r="D1046" s="11" t="s">
        <v>260</v>
      </c>
      <c r="E1046" s="19" t="s">
        <v>2297</v>
      </c>
      <c r="F1046" s="10">
        <v>42036</v>
      </c>
      <c r="G1046" s="10">
        <v>45323</v>
      </c>
      <c r="H1046" s="11">
        <v>10</v>
      </c>
      <c r="I1046" s="20" t="s">
        <v>259</v>
      </c>
      <c r="J1046" s="11" t="s">
        <v>261</v>
      </c>
      <c r="K1046" s="11" t="s">
        <v>12658</v>
      </c>
      <c r="L1046" s="11">
        <v>2</v>
      </c>
    </row>
    <row r="1047" spans="1:12">
      <c r="A1047" s="11" t="s">
        <v>2048</v>
      </c>
      <c r="D1047" s="11" t="s">
        <v>260</v>
      </c>
      <c r="E1047" s="19" t="s">
        <v>2298</v>
      </c>
      <c r="F1047" s="10">
        <v>42036</v>
      </c>
      <c r="G1047" s="10">
        <v>45323</v>
      </c>
      <c r="H1047" s="11">
        <v>10</v>
      </c>
      <c r="I1047" s="20" t="s">
        <v>259</v>
      </c>
      <c r="J1047" s="11" t="s">
        <v>261</v>
      </c>
      <c r="K1047" s="11" t="s">
        <v>12658</v>
      </c>
      <c r="L1047" s="11">
        <v>2</v>
      </c>
    </row>
    <row r="1048" spans="1:12">
      <c r="A1048" s="11" t="s">
        <v>2049</v>
      </c>
      <c r="D1048" s="11" t="s">
        <v>260</v>
      </c>
      <c r="E1048" s="19" t="s">
        <v>2299</v>
      </c>
      <c r="F1048" s="10">
        <v>42036</v>
      </c>
      <c r="G1048" s="10">
        <v>45323</v>
      </c>
      <c r="H1048" s="11">
        <v>10</v>
      </c>
      <c r="I1048" s="20" t="s">
        <v>259</v>
      </c>
      <c r="J1048" s="11" t="s">
        <v>261</v>
      </c>
      <c r="K1048" s="11" t="s">
        <v>12658</v>
      </c>
      <c r="L1048" s="11">
        <v>2</v>
      </c>
    </row>
    <row r="1049" spans="1:12">
      <c r="A1049" s="11" t="s">
        <v>2050</v>
      </c>
      <c r="D1049" s="11" t="s">
        <v>260</v>
      </c>
      <c r="E1049" s="19" t="s">
        <v>2300</v>
      </c>
      <c r="F1049" s="10">
        <v>42036</v>
      </c>
      <c r="G1049" s="10">
        <v>45323</v>
      </c>
      <c r="H1049" s="11">
        <v>10</v>
      </c>
      <c r="I1049" s="20" t="s">
        <v>259</v>
      </c>
      <c r="J1049" s="11" t="s">
        <v>261</v>
      </c>
      <c r="K1049" s="11" t="s">
        <v>12658</v>
      </c>
      <c r="L1049" s="11">
        <v>2</v>
      </c>
    </row>
    <row r="1050" spans="1:12">
      <c r="A1050" s="11" t="s">
        <v>2051</v>
      </c>
      <c r="D1050" s="11" t="s">
        <v>260</v>
      </c>
      <c r="E1050" s="19" t="s">
        <v>2301</v>
      </c>
      <c r="F1050" s="10">
        <v>42036</v>
      </c>
      <c r="G1050" s="10">
        <v>45323</v>
      </c>
      <c r="H1050" s="11">
        <v>10</v>
      </c>
      <c r="I1050" s="20" t="s">
        <v>259</v>
      </c>
      <c r="J1050" s="11" t="s">
        <v>261</v>
      </c>
      <c r="K1050" s="11" t="s">
        <v>12658</v>
      </c>
      <c r="L1050" s="11">
        <v>2</v>
      </c>
    </row>
    <row r="1051" spans="1:12">
      <c r="A1051" s="11" t="s">
        <v>2052</v>
      </c>
      <c r="D1051" s="11" t="s">
        <v>260</v>
      </c>
      <c r="E1051" s="19" t="s">
        <v>2302</v>
      </c>
      <c r="F1051" s="10">
        <v>42036</v>
      </c>
      <c r="G1051" s="10">
        <v>45323</v>
      </c>
      <c r="H1051" s="11">
        <v>10</v>
      </c>
      <c r="I1051" s="20" t="s">
        <v>259</v>
      </c>
      <c r="J1051" s="11" t="s">
        <v>261</v>
      </c>
      <c r="K1051" s="11" t="s">
        <v>12658</v>
      </c>
      <c r="L1051" s="11">
        <v>2</v>
      </c>
    </row>
    <row r="1052" spans="1:12">
      <c r="A1052" s="11" t="s">
        <v>2053</v>
      </c>
      <c r="D1052" s="11" t="s">
        <v>260</v>
      </c>
      <c r="E1052" s="19" t="s">
        <v>2303</v>
      </c>
      <c r="F1052" s="10">
        <v>42036</v>
      </c>
      <c r="G1052" s="10">
        <v>45323</v>
      </c>
      <c r="H1052" s="11">
        <v>10</v>
      </c>
      <c r="I1052" s="20" t="s">
        <v>259</v>
      </c>
      <c r="J1052" s="11" t="s">
        <v>261</v>
      </c>
      <c r="K1052" s="11" t="s">
        <v>12658</v>
      </c>
      <c r="L1052" s="11">
        <v>2</v>
      </c>
    </row>
    <row r="1053" spans="1:12">
      <c r="A1053" s="11" t="s">
        <v>2054</v>
      </c>
      <c r="D1053" s="11" t="s">
        <v>260</v>
      </c>
      <c r="E1053" s="19" t="s">
        <v>2304</v>
      </c>
      <c r="F1053" s="10">
        <v>42036</v>
      </c>
      <c r="G1053" s="10">
        <v>45323</v>
      </c>
      <c r="H1053" s="11">
        <v>10</v>
      </c>
      <c r="I1053" s="11" t="s">
        <v>277</v>
      </c>
      <c r="J1053" s="11" t="s">
        <v>261</v>
      </c>
      <c r="K1053" s="11" t="s">
        <v>12658</v>
      </c>
      <c r="L1053" s="11">
        <v>2</v>
      </c>
    </row>
    <row r="1054" spans="1:12">
      <c r="A1054" s="11" t="s">
        <v>2055</v>
      </c>
      <c r="D1054" s="11" t="s">
        <v>260</v>
      </c>
      <c r="E1054" s="19" t="s">
        <v>2305</v>
      </c>
      <c r="F1054" s="10">
        <v>42036</v>
      </c>
      <c r="G1054" s="10">
        <v>45323</v>
      </c>
      <c r="H1054" s="11">
        <v>10</v>
      </c>
      <c r="I1054" s="11" t="s">
        <v>277</v>
      </c>
      <c r="J1054" s="11" t="s">
        <v>261</v>
      </c>
      <c r="K1054" s="11" t="s">
        <v>12658</v>
      </c>
      <c r="L1054" s="11">
        <v>2</v>
      </c>
    </row>
    <row r="1055" spans="1:12">
      <c r="A1055" s="11" t="s">
        <v>2056</v>
      </c>
      <c r="D1055" s="11" t="s">
        <v>260</v>
      </c>
      <c r="E1055" s="19" t="s">
        <v>2306</v>
      </c>
      <c r="F1055" s="10">
        <v>42036</v>
      </c>
      <c r="G1055" s="10">
        <v>45323</v>
      </c>
      <c r="H1055" s="11">
        <v>10</v>
      </c>
      <c r="I1055" s="11" t="s">
        <v>277</v>
      </c>
      <c r="J1055" s="11" t="s">
        <v>261</v>
      </c>
      <c r="K1055" s="11" t="s">
        <v>12658</v>
      </c>
      <c r="L1055" s="11">
        <v>2</v>
      </c>
    </row>
    <row r="1056" spans="1:12">
      <c r="A1056" s="11" t="s">
        <v>2057</v>
      </c>
      <c r="D1056" s="11" t="s">
        <v>260</v>
      </c>
      <c r="E1056" s="19" t="s">
        <v>2307</v>
      </c>
      <c r="F1056" s="10">
        <v>42036</v>
      </c>
      <c r="G1056" s="10">
        <v>45323</v>
      </c>
      <c r="H1056" s="11">
        <v>10</v>
      </c>
      <c r="I1056" s="20" t="s">
        <v>259</v>
      </c>
      <c r="J1056" s="11" t="s">
        <v>261</v>
      </c>
      <c r="K1056" s="11" t="s">
        <v>12658</v>
      </c>
      <c r="L1056" s="11">
        <v>2</v>
      </c>
    </row>
    <row r="1057" spans="1:12">
      <c r="A1057" s="11" t="s">
        <v>2058</v>
      </c>
      <c r="D1057" s="11" t="s">
        <v>260</v>
      </c>
      <c r="E1057" s="19" t="s">
        <v>2308</v>
      </c>
      <c r="F1057" s="10">
        <v>42036</v>
      </c>
      <c r="G1057" s="10">
        <v>45323</v>
      </c>
      <c r="H1057" s="11">
        <v>10</v>
      </c>
      <c r="I1057" s="20" t="s">
        <v>259</v>
      </c>
      <c r="J1057" s="11" t="s">
        <v>261</v>
      </c>
      <c r="K1057" s="11" t="s">
        <v>12658</v>
      </c>
      <c r="L1057" s="11">
        <v>2</v>
      </c>
    </row>
    <row r="1058" spans="1:12">
      <c r="A1058" s="11" t="s">
        <v>2059</v>
      </c>
      <c r="D1058" s="11" t="s">
        <v>260</v>
      </c>
      <c r="E1058" s="19" t="s">
        <v>2309</v>
      </c>
      <c r="F1058" s="10">
        <v>42036</v>
      </c>
      <c r="G1058" s="10">
        <v>45323</v>
      </c>
      <c r="H1058" s="11">
        <v>10</v>
      </c>
      <c r="I1058" s="20" t="s">
        <v>259</v>
      </c>
      <c r="J1058" s="11" t="s">
        <v>261</v>
      </c>
      <c r="K1058" s="11" t="s">
        <v>12658</v>
      </c>
      <c r="L1058" s="11">
        <v>2</v>
      </c>
    </row>
    <row r="1059" spans="1:12">
      <c r="A1059" s="11" t="s">
        <v>2060</v>
      </c>
      <c r="D1059" s="11" t="s">
        <v>260</v>
      </c>
      <c r="E1059" s="19" t="s">
        <v>2310</v>
      </c>
      <c r="F1059" s="10">
        <v>42036</v>
      </c>
      <c r="G1059" s="10">
        <v>45323</v>
      </c>
      <c r="H1059" s="11">
        <v>10</v>
      </c>
      <c r="I1059" s="20" t="s">
        <v>259</v>
      </c>
      <c r="J1059" s="11" t="s">
        <v>261</v>
      </c>
      <c r="K1059" s="11" t="s">
        <v>12658</v>
      </c>
      <c r="L1059" s="11">
        <v>2</v>
      </c>
    </row>
    <row r="1060" spans="1:12">
      <c r="A1060" s="11" t="s">
        <v>2061</v>
      </c>
      <c r="D1060" s="11" t="s">
        <v>260</v>
      </c>
      <c r="E1060" s="19" t="s">
        <v>2311</v>
      </c>
      <c r="F1060" s="10">
        <v>42036</v>
      </c>
      <c r="G1060" s="10">
        <v>45323</v>
      </c>
      <c r="H1060" s="11">
        <v>10</v>
      </c>
      <c r="I1060" s="20" t="s">
        <v>259</v>
      </c>
      <c r="J1060" s="11" t="s">
        <v>261</v>
      </c>
      <c r="K1060" s="11" t="s">
        <v>12658</v>
      </c>
      <c r="L1060" s="11">
        <v>2</v>
      </c>
    </row>
    <row r="1061" spans="1:12">
      <c r="A1061" s="11" t="s">
        <v>2062</v>
      </c>
      <c r="D1061" s="11" t="s">
        <v>260</v>
      </c>
      <c r="E1061" s="19" t="s">
        <v>2312</v>
      </c>
      <c r="F1061" s="10">
        <v>42036</v>
      </c>
      <c r="G1061" s="10">
        <v>45323</v>
      </c>
      <c r="H1061" s="11">
        <v>10</v>
      </c>
      <c r="I1061" s="20" t="s">
        <v>259</v>
      </c>
      <c r="J1061" s="11" t="s">
        <v>261</v>
      </c>
      <c r="K1061" s="11" t="s">
        <v>12658</v>
      </c>
      <c r="L1061" s="11">
        <v>2</v>
      </c>
    </row>
    <row r="1062" spans="1:12">
      <c r="A1062" s="11" t="s">
        <v>2063</v>
      </c>
      <c r="D1062" s="11" t="s">
        <v>260</v>
      </c>
      <c r="E1062" s="19" t="s">
        <v>2313</v>
      </c>
      <c r="F1062" s="10">
        <v>42036</v>
      </c>
      <c r="G1062" s="10">
        <v>45323</v>
      </c>
      <c r="H1062" s="11">
        <v>10</v>
      </c>
      <c r="I1062" s="20" t="s">
        <v>259</v>
      </c>
      <c r="J1062" s="11" t="s">
        <v>261</v>
      </c>
      <c r="K1062" s="11" t="s">
        <v>12658</v>
      </c>
      <c r="L1062" s="11">
        <v>2</v>
      </c>
    </row>
    <row r="1063" spans="1:12">
      <c r="A1063" s="11" t="s">
        <v>2064</v>
      </c>
      <c r="D1063" s="11" t="s">
        <v>260</v>
      </c>
      <c r="E1063" s="19" t="s">
        <v>2314</v>
      </c>
      <c r="F1063" s="10">
        <v>42036</v>
      </c>
      <c r="G1063" s="10">
        <v>45323</v>
      </c>
      <c r="H1063" s="11">
        <v>10</v>
      </c>
      <c r="I1063" s="20" t="s">
        <v>259</v>
      </c>
      <c r="J1063" s="11" t="s">
        <v>261</v>
      </c>
      <c r="K1063" s="11" t="s">
        <v>12658</v>
      </c>
      <c r="L1063" s="11">
        <v>2</v>
      </c>
    </row>
    <row r="1064" spans="1:12">
      <c r="A1064" s="11" t="s">
        <v>2065</v>
      </c>
      <c r="D1064" s="11" t="s">
        <v>260</v>
      </c>
      <c r="E1064" s="19" t="s">
        <v>2315</v>
      </c>
      <c r="F1064" s="10">
        <v>42036</v>
      </c>
      <c r="G1064" s="10">
        <v>45323</v>
      </c>
      <c r="H1064" s="11">
        <v>10</v>
      </c>
      <c r="I1064" s="20" t="s">
        <v>259</v>
      </c>
      <c r="J1064" s="11" t="s">
        <v>261</v>
      </c>
      <c r="K1064" s="11" t="s">
        <v>12658</v>
      </c>
      <c r="L1064" s="11">
        <v>2</v>
      </c>
    </row>
    <row r="1065" spans="1:12">
      <c r="A1065" s="11" t="s">
        <v>2066</v>
      </c>
      <c r="D1065" s="11" t="s">
        <v>260</v>
      </c>
      <c r="E1065" s="19" t="s">
        <v>2316</v>
      </c>
      <c r="F1065" s="10">
        <v>42036</v>
      </c>
      <c r="G1065" s="10">
        <v>45323</v>
      </c>
      <c r="H1065" s="11">
        <v>10</v>
      </c>
      <c r="I1065" s="20" t="s">
        <v>259</v>
      </c>
      <c r="J1065" s="11" t="s">
        <v>261</v>
      </c>
      <c r="K1065" s="11" t="s">
        <v>12658</v>
      </c>
      <c r="L1065" s="11">
        <v>2</v>
      </c>
    </row>
    <row r="1066" spans="1:12">
      <c r="A1066" s="11" t="s">
        <v>2067</v>
      </c>
      <c r="D1066" s="11" t="s">
        <v>260</v>
      </c>
      <c r="E1066" s="19" t="s">
        <v>2317</v>
      </c>
      <c r="F1066" s="10">
        <v>42036</v>
      </c>
      <c r="G1066" s="10">
        <v>45323</v>
      </c>
      <c r="H1066" s="11">
        <v>10</v>
      </c>
      <c r="I1066" s="20" t="s">
        <v>259</v>
      </c>
      <c r="J1066" s="11" t="s">
        <v>261</v>
      </c>
      <c r="K1066" s="11" t="s">
        <v>12658</v>
      </c>
      <c r="L1066" s="11">
        <v>2</v>
      </c>
    </row>
    <row r="1067" spans="1:12">
      <c r="A1067" s="11" t="s">
        <v>2068</v>
      </c>
      <c r="D1067" s="11" t="s">
        <v>260</v>
      </c>
      <c r="E1067" s="19" t="s">
        <v>2318</v>
      </c>
      <c r="F1067" s="10">
        <v>42036</v>
      </c>
      <c r="G1067" s="10">
        <v>45323</v>
      </c>
      <c r="H1067" s="11">
        <v>10</v>
      </c>
      <c r="I1067" s="20" t="s">
        <v>259</v>
      </c>
      <c r="J1067" s="11" t="s">
        <v>261</v>
      </c>
      <c r="K1067" s="11" t="s">
        <v>12658</v>
      </c>
      <c r="L1067" s="11">
        <v>2</v>
      </c>
    </row>
    <row r="1068" spans="1:12">
      <c r="A1068" s="11" t="s">
        <v>2069</v>
      </c>
      <c r="D1068" s="11" t="s">
        <v>260</v>
      </c>
      <c r="E1068" s="19" t="s">
        <v>2319</v>
      </c>
      <c r="F1068" s="10">
        <v>42036</v>
      </c>
      <c r="G1068" s="10">
        <v>45323</v>
      </c>
      <c r="H1068" s="11">
        <v>10</v>
      </c>
      <c r="I1068" s="20" t="s">
        <v>259</v>
      </c>
      <c r="J1068" s="11" t="s">
        <v>261</v>
      </c>
      <c r="K1068" s="11" t="s">
        <v>12658</v>
      </c>
      <c r="L1068" s="11">
        <v>2</v>
      </c>
    </row>
    <row r="1069" spans="1:12">
      <c r="A1069" s="11" t="s">
        <v>2070</v>
      </c>
      <c r="D1069" s="11" t="s">
        <v>260</v>
      </c>
      <c r="E1069" s="19" t="s">
        <v>2320</v>
      </c>
      <c r="F1069" s="10">
        <v>42036</v>
      </c>
      <c r="G1069" s="10">
        <v>45323</v>
      </c>
      <c r="H1069" s="11">
        <v>10</v>
      </c>
      <c r="I1069" s="20" t="s">
        <v>259</v>
      </c>
      <c r="J1069" s="11" t="s">
        <v>261</v>
      </c>
      <c r="K1069" s="11" t="s">
        <v>12658</v>
      </c>
      <c r="L1069" s="11">
        <v>2</v>
      </c>
    </row>
    <row r="1070" spans="1:12">
      <c r="A1070" s="11" t="s">
        <v>2071</v>
      </c>
      <c r="D1070" s="11" t="s">
        <v>260</v>
      </c>
      <c r="E1070" s="19" t="s">
        <v>2321</v>
      </c>
      <c r="F1070" s="10">
        <v>42036</v>
      </c>
      <c r="G1070" s="10">
        <v>45323</v>
      </c>
      <c r="H1070" s="11">
        <v>10</v>
      </c>
      <c r="I1070" s="20" t="s">
        <v>259</v>
      </c>
      <c r="J1070" s="11" t="s">
        <v>261</v>
      </c>
      <c r="K1070" s="11" t="s">
        <v>12658</v>
      </c>
      <c r="L1070" s="11">
        <v>2</v>
      </c>
    </row>
    <row r="1071" spans="1:12">
      <c r="A1071" s="11" t="s">
        <v>2072</v>
      </c>
      <c r="D1071" s="11" t="s">
        <v>260</v>
      </c>
      <c r="E1071" s="19" t="s">
        <v>2322</v>
      </c>
      <c r="F1071" s="10">
        <v>42036</v>
      </c>
      <c r="G1071" s="10">
        <v>45323</v>
      </c>
      <c r="H1071" s="11">
        <v>10</v>
      </c>
      <c r="I1071" s="11" t="s">
        <v>277</v>
      </c>
      <c r="J1071" s="11" t="s">
        <v>261</v>
      </c>
      <c r="K1071" s="11" t="s">
        <v>12658</v>
      </c>
      <c r="L1071" s="11">
        <v>2</v>
      </c>
    </row>
    <row r="1072" spans="1:12">
      <c r="A1072" s="11" t="s">
        <v>2073</v>
      </c>
      <c r="D1072" s="11" t="s">
        <v>260</v>
      </c>
      <c r="E1072" s="19" t="s">
        <v>2323</v>
      </c>
      <c r="F1072" s="10">
        <v>42036</v>
      </c>
      <c r="G1072" s="10">
        <v>45323</v>
      </c>
      <c r="H1072" s="11">
        <v>10</v>
      </c>
      <c r="I1072" s="11" t="s">
        <v>277</v>
      </c>
      <c r="J1072" s="11" t="s">
        <v>261</v>
      </c>
      <c r="K1072" s="11" t="s">
        <v>12658</v>
      </c>
      <c r="L1072" s="11">
        <v>2</v>
      </c>
    </row>
    <row r="1073" spans="1:12">
      <c r="A1073" s="11" t="s">
        <v>2074</v>
      </c>
      <c r="D1073" s="11" t="s">
        <v>260</v>
      </c>
      <c r="E1073" s="19" t="s">
        <v>2324</v>
      </c>
      <c r="F1073" s="10">
        <v>42036</v>
      </c>
      <c r="G1073" s="10">
        <v>45323</v>
      </c>
      <c r="H1073" s="11">
        <v>10</v>
      </c>
      <c r="I1073" s="11" t="s">
        <v>277</v>
      </c>
      <c r="J1073" s="11" t="s">
        <v>261</v>
      </c>
      <c r="K1073" s="11" t="s">
        <v>12658</v>
      </c>
      <c r="L1073" s="11">
        <v>2</v>
      </c>
    </row>
    <row r="1074" spans="1:12">
      <c r="A1074" s="11" t="s">
        <v>2075</v>
      </c>
      <c r="D1074" s="11" t="s">
        <v>260</v>
      </c>
      <c r="E1074" s="19" t="s">
        <v>2325</v>
      </c>
      <c r="F1074" s="10">
        <v>42036</v>
      </c>
      <c r="G1074" s="10">
        <v>45323</v>
      </c>
      <c r="H1074" s="11">
        <v>10</v>
      </c>
      <c r="I1074" s="20" t="s">
        <v>259</v>
      </c>
      <c r="J1074" s="11" t="s">
        <v>261</v>
      </c>
      <c r="K1074" s="11" t="s">
        <v>12658</v>
      </c>
      <c r="L1074" s="11">
        <v>2</v>
      </c>
    </row>
    <row r="1075" spans="1:12">
      <c r="A1075" s="11" t="s">
        <v>2076</v>
      </c>
      <c r="D1075" s="11" t="s">
        <v>260</v>
      </c>
      <c r="E1075" s="19" t="s">
        <v>2326</v>
      </c>
      <c r="F1075" s="10">
        <v>42036</v>
      </c>
      <c r="G1075" s="10">
        <v>45323</v>
      </c>
      <c r="H1075" s="11">
        <v>10</v>
      </c>
      <c r="I1075" s="20" t="s">
        <v>259</v>
      </c>
      <c r="J1075" s="11" t="s">
        <v>261</v>
      </c>
      <c r="K1075" s="11" t="s">
        <v>12658</v>
      </c>
      <c r="L1075" s="11">
        <v>2</v>
      </c>
    </row>
    <row r="1076" spans="1:12">
      <c r="A1076" s="11" t="s">
        <v>2077</v>
      </c>
      <c r="D1076" s="11" t="s">
        <v>260</v>
      </c>
      <c r="E1076" s="19" t="s">
        <v>2327</v>
      </c>
      <c r="F1076" s="10">
        <v>42036</v>
      </c>
      <c r="G1076" s="10">
        <v>45323</v>
      </c>
      <c r="H1076" s="11">
        <v>10</v>
      </c>
      <c r="I1076" s="20" t="s">
        <v>259</v>
      </c>
      <c r="J1076" s="11" t="s">
        <v>261</v>
      </c>
      <c r="K1076" s="11" t="s">
        <v>12658</v>
      </c>
      <c r="L1076" s="11">
        <v>2</v>
      </c>
    </row>
    <row r="1077" spans="1:12">
      <c r="A1077" s="11" t="s">
        <v>2078</v>
      </c>
      <c r="D1077" s="11" t="s">
        <v>260</v>
      </c>
      <c r="E1077" s="19" t="s">
        <v>2328</v>
      </c>
      <c r="F1077" s="10">
        <v>42036</v>
      </c>
      <c r="G1077" s="10">
        <v>45323</v>
      </c>
      <c r="H1077" s="11">
        <v>10</v>
      </c>
      <c r="I1077" s="20" t="s">
        <v>259</v>
      </c>
      <c r="J1077" s="11" t="s">
        <v>261</v>
      </c>
      <c r="K1077" s="11" t="s">
        <v>12658</v>
      </c>
      <c r="L1077" s="11">
        <v>2</v>
      </c>
    </row>
    <row r="1078" spans="1:12">
      <c r="A1078" s="11" t="s">
        <v>2079</v>
      </c>
      <c r="D1078" s="11" t="s">
        <v>260</v>
      </c>
      <c r="E1078" s="19" t="s">
        <v>2329</v>
      </c>
      <c r="F1078" s="10">
        <v>42036</v>
      </c>
      <c r="G1078" s="10">
        <v>45323</v>
      </c>
      <c r="H1078" s="11">
        <v>10</v>
      </c>
      <c r="I1078" s="20" t="s">
        <v>259</v>
      </c>
      <c r="J1078" s="11" t="s">
        <v>261</v>
      </c>
      <c r="K1078" s="11" t="s">
        <v>12658</v>
      </c>
      <c r="L1078" s="11">
        <v>2</v>
      </c>
    </row>
    <row r="1079" spans="1:12">
      <c r="A1079" s="11" t="s">
        <v>2080</v>
      </c>
      <c r="D1079" s="11" t="s">
        <v>260</v>
      </c>
      <c r="E1079" s="19" t="s">
        <v>2330</v>
      </c>
      <c r="F1079" s="10">
        <v>42036</v>
      </c>
      <c r="G1079" s="10">
        <v>45323</v>
      </c>
      <c r="H1079" s="11">
        <v>10</v>
      </c>
      <c r="I1079" s="20" t="s">
        <v>259</v>
      </c>
      <c r="J1079" s="11" t="s">
        <v>261</v>
      </c>
      <c r="K1079" s="11" t="s">
        <v>12658</v>
      </c>
      <c r="L1079" s="11">
        <v>2</v>
      </c>
    </row>
    <row r="1080" spans="1:12">
      <c r="A1080" s="11" t="s">
        <v>2081</v>
      </c>
      <c r="D1080" s="11" t="s">
        <v>260</v>
      </c>
      <c r="E1080" s="19" t="s">
        <v>2331</v>
      </c>
      <c r="F1080" s="10">
        <v>42036</v>
      </c>
      <c r="G1080" s="10">
        <v>45323</v>
      </c>
      <c r="H1080" s="11">
        <v>10</v>
      </c>
      <c r="I1080" s="20" t="s">
        <v>259</v>
      </c>
      <c r="J1080" s="11" t="s">
        <v>261</v>
      </c>
      <c r="K1080" s="11" t="s">
        <v>12658</v>
      </c>
      <c r="L1080" s="11">
        <v>2</v>
      </c>
    </row>
    <row r="1081" spans="1:12">
      <c r="A1081" s="11" t="s">
        <v>2082</v>
      </c>
      <c r="D1081" s="11" t="s">
        <v>260</v>
      </c>
      <c r="E1081" s="19" t="s">
        <v>2332</v>
      </c>
      <c r="F1081" s="10">
        <v>42036</v>
      </c>
      <c r="G1081" s="10">
        <v>45323</v>
      </c>
      <c r="H1081" s="11">
        <v>10</v>
      </c>
      <c r="I1081" s="20" t="s">
        <v>259</v>
      </c>
      <c r="J1081" s="11" t="s">
        <v>261</v>
      </c>
      <c r="K1081" s="11" t="s">
        <v>12658</v>
      </c>
      <c r="L1081" s="11">
        <v>2</v>
      </c>
    </row>
    <row r="1082" spans="1:12">
      <c r="A1082" s="11" t="s">
        <v>2083</v>
      </c>
      <c r="D1082" s="11" t="s">
        <v>260</v>
      </c>
      <c r="E1082" s="19" t="s">
        <v>2333</v>
      </c>
      <c r="F1082" s="10">
        <v>42036</v>
      </c>
      <c r="G1082" s="10">
        <v>45323</v>
      </c>
      <c r="H1082" s="11">
        <v>10</v>
      </c>
      <c r="I1082" s="20" t="s">
        <v>259</v>
      </c>
      <c r="J1082" s="11" t="s">
        <v>261</v>
      </c>
      <c r="K1082" s="11" t="s">
        <v>12658</v>
      </c>
      <c r="L1082" s="11">
        <v>2</v>
      </c>
    </row>
    <row r="1083" spans="1:12">
      <c r="A1083" s="11" t="s">
        <v>2084</v>
      </c>
      <c r="D1083" s="11" t="s">
        <v>260</v>
      </c>
      <c r="E1083" s="19" t="s">
        <v>2334</v>
      </c>
      <c r="F1083" s="10">
        <v>42036</v>
      </c>
      <c r="G1083" s="10">
        <v>45323</v>
      </c>
      <c r="H1083" s="11">
        <v>10</v>
      </c>
      <c r="I1083" s="20" t="s">
        <v>259</v>
      </c>
      <c r="J1083" s="11" t="s">
        <v>261</v>
      </c>
      <c r="K1083" s="11" t="s">
        <v>12658</v>
      </c>
      <c r="L1083" s="11">
        <v>2</v>
      </c>
    </row>
    <row r="1084" spans="1:12">
      <c r="A1084" s="11" t="s">
        <v>2085</v>
      </c>
      <c r="D1084" s="11" t="s">
        <v>260</v>
      </c>
      <c r="E1084" s="19" t="s">
        <v>2335</v>
      </c>
      <c r="F1084" s="10">
        <v>42036</v>
      </c>
      <c r="G1084" s="10">
        <v>45323</v>
      </c>
      <c r="H1084" s="11">
        <v>10</v>
      </c>
      <c r="I1084" s="20" t="s">
        <v>259</v>
      </c>
      <c r="J1084" s="11" t="s">
        <v>261</v>
      </c>
      <c r="K1084" s="11" t="s">
        <v>12658</v>
      </c>
      <c r="L1084" s="11">
        <v>2</v>
      </c>
    </row>
    <row r="1085" spans="1:12">
      <c r="A1085" s="11" t="s">
        <v>2086</v>
      </c>
      <c r="D1085" s="11" t="s">
        <v>260</v>
      </c>
      <c r="E1085" s="19" t="s">
        <v>2336</v>
      </c>
      <c r="F1085" s="10">
        <v>42036</v>
      </c>
      <c r="G1085" s="10">
        <v>45323</v>
      </c>
      <c r="H1085" s="11">
        <v>10</v>
      </c>
      <c r="I1085" s="20" t="s">
        <v>259</v>
      </c>
      <c r="J1085" s="11" t="s">
        <v>261</v>
      </c>
      <c r="K1085" s="11" t="s">
        <v>12658</v>
      </c>
      <c r="L1085" s="11">
        <v>2</v>
      </c>
    </row>
    <row r="1086" spans="1:12">
      <c r="A1086" s="11" t="s">
        <v>2087</v>
      </c>
      <c r="D1086" s="11" t="s">
        <v>260</v>
      </c>
      <c r="E1086" s="19" t="s">
        <v>2337</v>
      </c>
      <c r="F1086" s="10">
        <v>42036</v>
      </c>
      <c r="G1086" s="10">
        <v>45323</v>
      </c>
      <c r="H1086" s="11">
        <v>10</v>
      </c>
      <c r="I1086" s="20" t="s">
        <v>259</v>
      </c>
      <c r="J1086" s="11" t="s">
        <v>261</v>
      </c>
      <c r="K1086" s="11" t="s">
        <v>12658</v>
      </c>
      <c r="L1086" s="11">
        <v>2</v>
      </c>
    </row>
    <row r="1087" spans="1:12">
      <c r="A1087" s="11" t="s">
        <v>2088</v>
      </c>
      <c r="D1087" s="11" t="s">
        <v>260</v>
      </c>
      <c r="E1087" s="19" t="s">
        <v>2338</v>
      </c>
      <c r="F1087" s="10">
        <v>42036</v>
      </c>
      <c r="G1087" s="10">
        <v>45323</v>
      </c>
      <c r="H1087" s="11">
        <v>10</v>
      </c>
      <c r="I1087" s="20" t="s">
        <v>259</v>
      </c>
      <c r="J1087" s="11" t="s">
        <v>261</v>
      </c>
      <c r="K1087" s="11" t="s">
        <v>12658</v>
      </c>
      <c r="L1087" s="11">
        <v>2</v>
      </c>
    </row>
    <row r="1088" spans="1:12">
      <c r="A1088" s="11" t="s">
        <v>2089</v>
      </c>
      <c r="D1088" s="11" t="s">
        <v>260</v>
      </c>
      <c r="E1088" s="19" t="s">
        <v>2339</v>
      </c>
      <c r="F1088" s="10">
        <v>42036</v>
      </c>
      <c r="G1088" s="10">
        <v>45323</v>
      </c>
      <c r="H1088" s="11">
        <v>10</v>
      </c>
      <c r="I1088" s="20" t="s">
        <v>259</v>
      </c>
      <c r="J1088" s="11" t="s">
        <v>261</v>
      </c>
      <c r="K1088" s="11" t="s">
        <v>12658</v>
      </c>
      <c r="L1088" s="11">
        <v>2</v>
      </c>
    </row>
    <row r="1089" spans="1:12">
      <c r="A1089" s="11" t="s">
        <v>2090</v>
      </c>
      <c r="D1089" s="11" t="s">
        <v>260</v>
      </c>
      <c r="E1089" s="19" t="s">
        <v>2340</v>
      </c>
      <c r="F1089" s="10">
        <v>42036</v>
      </c>
      <c r="G1089" s="10">
        <v>45323</v>
      </c>
      <c r="H1089" s="11">
        <v>10</v>
      </c>
      <c r="I1089" s="11" t="s">
        <v>277</v>
      </c>
      <c r="J1089" s="11" t="s">
        <v>261</v>
      </c>
      <c r="K1089" s="11" t="s">
        <v>12658</v>
      </c>
      <c r="L1089" s="11">
        <v>2</v>
      </c>
    </row>
    <row r="1090" spans="1:12">
      <c r="A1090" s="11" t="s">
        <v>2091</v>
      </c>
      <c r="D1090" s="11" t="s">
        <v>260</v>
      </c>
      <c r="E1090" s="19" t="s">
        <v>2341</v>
      </c>
      <c r="F1090" s="10">
        <v>42036</v>
      </c>
      <c r="G1090" s="10">
        <v>45323</v>
      </c>
      <c r="H1090" s="11">
        <v>10</v>
      </c>
      <c r="I1090" s="11" t="s">
        <v>277</v>
      </c>
      <c r="J1090" s="11" t="s">
        <v>261</v>
      </c>
      <c r="K1090" s="11" t="s">
        <v>12658</v>
      </c>
      <c r="L1090" s="11">
        <v>2</v>
      </c>
    </row>
    <row r="1091" spans="1:12">
      <c r="A1091" s="11" t="s">
        <v>2092</v>
      </c>
      <c r="D1091" s="11" t="s">
        <v>260</v>
      </c>
      <c r="E1091" s="19" t="s">
        <v>2342</v>
      </c>
      <c r="F1091" s="10">
        <v>42036</v>
      </c>
      <c r="G1091" s="10">
        <v>45323</v>
      </c>
      <c r="H1091" s="11">
        <v>10</v>
      </c>
      <c r="I1091" s="11" t="s">
        <v>277</v>
      </c>
      <c r="J1091" s="11" t="s">
        <v>261</v>
      </c>
      <c r="K1091" s="11" t="s">
        <v>12658</v>
      </c>
      <c r="L1091" s="11">
        <v>2</v>
      </c>
    </row>
    <row r="1092" spans="1:12">
      <c r="A1092" s="11" t="s">
        <v>2093</v>
      </c>
      <c r="D1092" s="11" t="s">
        <v>260</v>
      </c>
      <c r="E1092" s="19" t="s">
        <v>2343</v>
      </c>
      <c r="F1092" s="10">
        <v>42036</v>
      </c>
      <c r="G1092" s="10">
        <v>45323</v>
      </c>
      <c r="H1092" s="11">
        <v>10</v>
      </c>
      <c r="I1092" s="20" t="s">
        <v>259</v>
      </c>
      <c r="J1092" s="11" t="s">
        <v>261</v>
      </c>
      <c r="K1092" s="11" t="s">
        <v>12658</v>
      </c>
      <c r="L1092" s="11">
        <v>2</v>
      </c>
    </row>
    <row r="1093" spans="1:12">
      <c r="A1093" s="11" t="s">
        <v>2094</v>
      </c>
      <c r="D1093" s="11" t="s">
        <v>260</v>
      </c>
      <c r="E1093" s="19" t="s">
        <v>2344</v>
      </c>
      <c r="F1093" s="10">
        <v>42036</v>
      </c>
      <c r="G1093" s="10">
        <v>45323</v>
      </c>
      <c r="H1093" s="11">
        <v>10</v>
      </c>
      <c r="I1093" s="20" t="s">
        <v>259</v>
      </c>
      <c r="J1093" s="11" t="s">
        <v>261</v>
      </c>
      <c r="K1093" s="11" t="s">
        <v>12658</v>
      </c>
      <c r="L1093" s="11">
        <v>2</v>
      </c>
    </row>
    <row r="1094" spans="1:12">
      <c r="A1094" s="11" t="s">
        <v>2095</v>
      </c>
      <c r="D1094" s="11" t="s">
        <v>260</v>
      </c>
      <c r="E1094" s="19" t="s">
        <v>2345</v>
      </c>
      <c r="F1094" s="10">
        <v>42036</v>
      </c>
      <c r="G1094" s="10">
        <v>45323</v>
      </c>
      <c r="H1094" s="11">
        <v>10</v>
      </c>
      <c r="I1094" s="20" t="s">
        <v>259</v>
      </c>
      <c r="J1094" s="11" t="s">
        <v>261</v>
      </c>
      <c r="K1094" s="11" t="s">
        <v>12658</v>
      </c>
      <c r="L1094" s="11">
        <v>2</v>
      </c>
    </row>
    <row r="1095" spans="1:12">
      <c r="A1095" s="11" t="s">
        <v>2096</v>
      </c>
      <c r="D1095" s="11" t="s">
        <v>260</v>
      </c>
      <c r="E1095" s="19" t="s">
        <v>2346</v>
      </c>
      <c r="F1095" s="10">
        <v>42036</v>
      </c>
      <c r="G1095" s="10">
        <v>45323</v>
      </c>
      <c r="H1095" s="11">
        <v>10</v>
      </c>
      <c r="I1095" s="20" t="s">
        <v>259</v>
      </c>
      <c r="J1095" s="11" t="s">
        <v>261</v>
      </c>
      <c r="K1095" s="11" t="s">
        <v>12658</v>
      </c>
      <c r="L1095" s="11">
        <v>2</v>
      </c>
    </row>
    <row r="1096" spans="1:12">
      <c r="A1096" s="11" t="s">
        <v>2097</v>
      </c>
      <c r="D1096" s="11" t="s">
        <v>260</v>
      </c>
      <c r="E1096" s="19" t="s">
        <v>2347</v>
      </c>
      <c r="F1096" s="10">
        <v>42036</v>
      </c>
      <c r="G1096" s="10">
        <v>45323</v>
      </c>
      <c r="H1096" s="11">
        <v>10</v>
      </c>
      <c r="I1096" s="20" t="s">
        <v>259</v>
      </c>
      <c r="J1096" s="11" t="s">
        <v>261</v>
      </c>
      <c r="K1096" s="11" t="s">
        <v>12658</v>
      </c>
      <c r="L1096" s="11">
        <v>2</v>
      </c>
    </row>
    <row r="1097" spans="1:12">
      <c r="A1097" s="11" t="s">
        <v>2098</v>
      </c>
      <c r="D1097" s="11" t="s">
        <v>260</v>
      </c>
      <c r="E1097" s="19" t="s">
        <v>2348</v>
      </c>
      <c r="F1097" s="10">
        <v>42036</v>
      </c>
      <c r="G1097" s="10">
        <v>45323</v>
      </c>
      <c r="H1097" s="11">
        <v>10</v>
      </c>
      <c r="I1097" s="20" t="s">
        <v>259</v>
      </c>
      <c r="J1097" s="11" t="s">
        <v>261</v>
      </c>
      <c r="K1097" s="11" t="s">
        <v>12658</v>
      </c>
      <c r="L1097" s="11">
        <v>2</v>
      </c>
    </row>
    <row r="1098" spans="1:12">
      <c r="A1098" s="11" t="s">
        <v>2099</v>
      </c>
      <c r="D1098" s="11" t="s">
        <v>260</v>
      </c>
      <c r="E1098" s="19" t="s">
        <v>2349</v>
      </c>
      <c r="F1098" s="10">
        <v>42036</v>
      </c>
      <c r="G1098" s="10">
        <v>45323</v>
      </c>
      <c r="H1098" s="11">
        <v>10</v>
      </c>
      <c r="I1098" s="20" t="s">
        <v>259</v>
      </c>
      <c r="J1098" s="11" t="s">
        <v>261</v>
      </c>
      <c r="K1098" s="11" t="s">
        <v>12658</v>
      </c>
      <c r="L1098" s="11">
        <v>2</v>
      </c>
    </row>
    <row r="1099" spans="1:12">
      <c r="A1099" s="11" t="s">
        <v>2100</v>
      </c>
      <c r="D1099" s="11" t="s">
        <v>260</v>
      </c>
      <c r="E1099" s="19" t="s">
        <v>2350</v>
      </c>
      <c r="F1099" s="10">
        <v>42036</v>
      </c>
      <c r="G1099" s="10">
        <v>45323</v>
      </c>
      <c r="H1099" s="11">
        <v>10</v>
      </c>
      <c r="I1099" s="20" t="s">
        <v>259</v>
      </c>
      <c r="J1099" s="11" t="s">
        <v>261</v>
      </c>
      <c r="K1099" s="11" t="s">
        <v>12658</v>
      </c>
      <c r="L1099" s="11">
        <v>2</v>
      </c>
    </row>
    <row r="1100" spans="1:12">
      <c r="A1100" s="11" t="s">
        <v>2101</v>
      </c>
      <c r="D1100" s="11" t="s">
        <v>260</v>
      </c>
      <c r="E1100" s="19" t="s">
        <v>2351</v>
      </c>
      <c r="F1100" s="10">
        <v>42036</v>
      </c>
      <c r="G1100" s="10">
        <v>45323</v>
      </c>
      <c r="H1100" s="11">
        <v>10</v>
      </c>
      <c r="I1100" s="20" t="s">
        <v>259</v>
      </c>
      <c r="J1100" s="11" t="s">
        <v>261</v>
      </c>
      <c r="K1100" s="11" t="s">
        <v>12658</v>
      </c>
      <c r="L1100" s="11">
        <v>2</v>
      </c>
    </row>
    <row r="1101" spans="1:12">
      <c r="A1101" s="11" t="s">
        <v>2102</v>
      </c>
      <c r="D1101" s="11" t="s">
        <v>260</v>
      </c>
      <c r="E1101" s="19" t="s">
        <v>2352</v>
      </c>
      <c r="F1101" s="10">
        <v>42036</v>
      </c>
      <c r="G1101" s="10">
        <v>45323</v>
      </c>
      <c r="H1101" s="11">
        <v>10</v>
      </c>
      <c r="I1101" s="20" t="s">
        <v>259</v>
      </c>
      <c r="J1101" s="11" t="s">
        <v>261</v>
      </c>
      <c r="K1101" s="11" t="s">
        <v>12658</v>
      </c>
      <c r="L1101" s="11">
        <v>2</v>
      </c>
    </row>
    <row r="1102" spans="1:12">
      <c r="A1102" s="11" t="s">
        <v>2103</v>
      </c>
      <c r="D1102" s="11" t="s">
        <v>260</v>
      </c>
      <c r="E1102" s="19" t="s">
        <v>2353</v>
      </c>
      <c r="F1102" s="10">
        <v>42036</v>
      </c>
      <c r="G1102" s="10">
        <v>45323</v>
      </c>
      <c r="H1102" s="11">
        <v>10</v>
      </c>
      <c r="I1102" s="20" t="s">
        <v>259</v>
      </c>
      <c r="J1102" s="11" t="s">
        <v>261</v>
      </c>
      <c r="K1102" s="11" t="s">
        <v>12658</v>
      </c>
      <c r="L1102" s="11">
        <v>2</v>
      </c>
    </row>
    <row r="1103" spans="1:12">
      <c r="A1103" s="11" t="s">
        <v>2104</v>
      </c>
      <c r="D1103" s="11" t="s">
        <v>260</v>
      </c>
      <c r="E1103" s="19" t="s">
        <v>2354</v>
      </c>
      <c r="F1103" s="10">
        <v>42036</v>
      </c>
      <c r="G1103" s="10">
        <v>45323</v>
      </c>
      <c r="H1103" s="11">
        <v>10</v>
      </c>
      <c r="I1103" s="20" t="s">
        <v>259</v>
      </c>
      <c r="J1103" s="11" t="s">
        <v>261</v>
      </c>
      <c r="K1103" s="11" t="s">
        <v>12658</v>
      </c>
      <c r="L1103" s="11">
        <v>2</v>
      </c>
    </row>
    <row r="1104" spans="1:12">
      <c r="A1104" s="11" t="s">
        <v>2105</v>
      </c>
      <c r="D1104" s="11" t="s">
        <v>260</v>
      </c>
      <c r="E1104" s="19" t="s">
        <v>2355</v>
      </c>
      <c r="F1104" s="10">
        <v>42036</v>
      </c>
      <c r="G1104" s="10">
        <v>45323</v>
      </c>
      <c r="H1104" s="11">
        <v>10</v>
      </c>
      <c r="I1104" s="20" t="s">
        <v>259</v>
      </c>
      <c r="J1104" s="11" t="s">
        <v>261</v>
      </c>
      <c r="K1104" s="11" t="s">
        <v>12658</v>
      </c>
      <c r="L1104" s="11">
        <v>2</v>
      </c>
    </row>
    <row r="1105" spans="1:12">
      <c r="A1105" s="11" t="s">
        <v>2106</v>
      </c>
      <c r="D1105" s="11" t="s">
        <v>260</v>
      </c>
      <c r="E1105" s="19" t="s">
        <v>2356</v>
      </c>
      <c r="F1105" s="10">
        <v>42036</v>
      </c>
      <c r="G1105" s="10">
        <v>45323</v>
      </c>
      <c r="H1105" s="11">
        <v>10</v>
      </c>
      <c r="I1105" s="20" t="s">
        <v>259</v>
      </c>
      <c r="J1105" s="11" t="s">
        <v>261</v>
      </c>
      <c r="K1105" s="11" t="s">
        <v>12658</v>
      </c>
      <c r="L1105" s="11">
        <v>2</v>
      </c>
    </row>
    <row r="1106" spans="1:12">
      <c r="A1106" s="11" t="s">
        <v>2107</v>
      </c>
      <c r="D1106" s="11" t="s">
        <v>260</v>
      </c>
      <c r="E1106" s="19" t="s">
        <v>2357</v>
      </c>
      <c r="F1106" s="10">
        <v>42036</v>
      </c>
      <c r="G1106" s="10">
        <v>45323</v>
      </c>
      <c r="H1106" s="11">
        <v>10</v>
      </c>
      <c r="I1106" s="20" t="s">
        <v>259</v>
      </c>
      <c r="J1106" s="11" t="s">
        <v>261</v>
      </c>
      <c r="K1106" s="11" t="s">
        <v>12658</v>
      </c>
      <c r="L1106" s="11">
        <v>2</v>
      </c>
    </row>
    <row r="1107" spans="1:12">
      <c r="A1107" s="11" t="s">
        <v>2108</v>
      </c>
      <c r="D1107" s="11" t="s">
        <v>260</v>
      </c>
      <c r="E1107" s="19" t="s">
        <v>2358</v>
      </c>
      <c r="F1107" s="10">
        <v>42036</v>
      </c>
      <c r="G1107" s="10">
        <v>45323</v>
      </c>
      <c r="H1107" s="11">
        <v>10</v>
      </c>
      <c r="I1107" s="11" t="s">
        <v>277</v>
      </c>
      <c r="J1107" s="11" t="s">
        <v>261</v>
      </c>
      <c r="K1107" s="11" t="s">
        <v>12658</v>
      </c>
      <c r="L1107" s="11">
        <v>2</v>
      </c>
    </row>
    <row r="1108" spans="1:12">
      <c r="A1108" s="11" t="s">
        <v>2109</v>
      </c>
      <c r="D1108" s="11" t="s">
        <v>260</v>
      </c>
      <c r="E1108" s="19" t="s">
        <v>2359</v>
      </c>
      <c r="F1108" s="10">
        <v>42036</v>
      </c>
      <c r="G1108" s="10">
        <v>45323</v>
      </c>
      <c r="H1108" s="11">
        <v>10</v>
      </c>
      <c r="I1108" s="11" t="s">
        <v>277</v>
      </c>
      <c r="J1108" s="11" t="s">
        <v>261</v>
      </c>
      <c r="K1108" s="11" t="s">
        <v>12658</v>
      </c>
      <c r="L1108" s="11">
        <v>2</v>
      </c>
    </row>
    <row r="1109" spans="1:12">
      <c r="A1109" s="11" t="s">
        <v>2110</v>
      </c>
      <c r="D1109" s="11" t="s">
        <v>260</v>
      </c>
      <c r="E1109" s="19" t="s">
        <v>2360</v>
      </c>
      <c r="F1109" s="10">
        <v>42036</v>
      </c>
      <c r="G1109" s="10">
        <v>45323</v>
      </c>
      <c r="H1109" s="11">
        <v>10</v>
      </c>
      <c r="I1109" s="11" t="s">
        <v>277</v>
      </c>
      <c r="J1109" s="11" t="s">
        <v>261</v>
      </c>
      <c r="K1109" s="11" t="s">
        <v>12658</v>
      </c>
      <c r="L1109" s="11">
        <v>2</v>
      </c>
    </row>
    <row r="1110" spans="1:12">
      <c r="A1110" s="11" t="s">
        <v>2111</v>
      </c>
      <c r="D1110" s="11" t="s">
        <v>260</v>
      </c>
      <c r="E1110" s="19" t="s">
        <v>2361</v>
      </c>
      <c r="F1110" s="10">
        <v>42036</v>
      </c>
      <c r="G1110" s="10">
        <v>45323</v>
      </c>
      <c r="H1110" s="11">
        <v>10</v>
      </c>
      <c r="I1110" s="20" t="s">
        <v>259</v>
      </c>
      <c r="J1110" s="11" t="s">
        <v>261</v>
      </c>
      <c r="K1110" s="11" t="s">
        <v>12658</v>
      </c>
      <c r="L1110" s="11">
        <v>2</v>
      </c>
    </row>
    <row r="1111" spans="1:12">
      <c r="A1111" s="11" t="s">
        <v>2112</v>
      </c>
      <c r="D1111" s="11" t="s">
        <v>260</v>
      </c>
      <c r="E1111" s="19" t="s">
        <v>2362</v>
      </c>
      <c r="F1111" s="10">
        <v>42036</v>
      </c>
      <c r="G1111" s="10">
        <v>45323</v>
      </c>
      <c r="H1111" s="11">
        <v>10</v>
      </c>
      <c r="I1111" s="20" t="s">
        <v>259</v>
      </c>
      <c r="J1111" s="11" t="s">
        <v>261</v>
      </c>
      <c r="K1111" s="11" t="s">
        <v>12658</v>
      </c>
      <c r="L1111" s="11">
        <v>2</v>
      </c>
    </row>
    <row r="1112" spans="1:12">
      <c r="A1112" s="11" t="s">
        <v>2113</v>
      </c>
      <c r="D1112" s="11" t="s">
        <v>260</v>
      </c>
      <c r="E1112" s="19" t="s">
        <v>2363</v>
      </c>
      <c r="F1112" s="10">
        <v>42036</v>
      </c>
      <c r="G1112" s="10">
        <v>45323</v>
      </c>
      <c r="H1112" s="11">
        <v>10</v>
      </c>
      <c r="I1112" s="20" t="s">
        <v>259</v>
      </c>
      <c r="J1112" s="11" t="s">
        <v>261</v>
      </c>
      <c r="K1112" s="11" t="s">
        <v>12658</v>
      </c>
      <c r="L1112" s="11">
        <v>2</v>
      </c>
    </row>
    <row r="1113" spans="1:12">
      <c r="A1113" s="11" t="s">
        <v>2114</v>
      </c>
      <c r="D1113" s="11" t="s">
        <v>260</v>
      </c>
      <c r="E1113" s="19" t="s">
        <v>2364</v>
      </c>
      <c r="F1113" s="10">
        <v>42036</v>
      </c>
      <c r="G1113" s="10">
        <v>45323</v>
      </c>
      <c r="H1113" s="11">
        <v>10</v>
      </c>
      <c r="I1113" s="20" t="s">
        <v>259</v>
      </c>
      <c r="J1113" s="11" t="s">
        <v>261</v>
      </c>
      <c r="K1113" s="11" t="s">
        <v>12658</v>
      </c>
      <c r="L1113" s="11">
        <v>2</v>
      </c>
    </row>
    <row r="1114" spans="1:12">
      <c r="A1114" s="11" t="s">
        <v>2115</v>
      </c>
      <c r="D1114" s="11" t="s">
        <v>260</v>
      </c>
      <c r="E1114" s="19" t="s">
        <v>2365</v>
      </c>
      <c r="F1114" s="10">
        <v>42036</v>
      </c>
      <c r="G1114" s="10">
        <v>45323</v>
      </c>
      <c r="H1114" s="11">
        <v>10</v>
      </c>
      <c r="I1114" s="20" t="s">
        <v>259</v>
      </c>
      <c r="J1114" s="11" t="s">
        <v>261</v>
      </c>
      <c r="K1114" s="11" t="s">
        <v>12658</v>
      </c>
      <c r="L1114" s="11">
        <v>2</v>
      </c>
    </row>
    <row r="1115" spans="1:12">
      <c r="A1115" s="11" t="s">
        <v>2116</v>
      </c>
      <c r="D1115" s="11" t="s">
        <v>260</v>
      </c>
      <c r="E1115" s="19" t="s">
        <v>2366</v>
      </c>
      <c r="F1115" s="10">
        <v>42036</v>
      </c>
      <c r="G1115" s="10">
        <v>45323</v>
      </c>
      <c r="H1115" s="11">
        <v>10</v>
      </c>
      <c r="I1115" s="20" t="s">
        <v>259</v>
      </c>
      <c r="J1115" s="11" t="s">
        <v>261</v>
      </c>
      <c r="K1115" s="11" t="s">
        <v>12658</v>
      </c>
      <c r="L1115" s="11">
        <v>2</v>
      </c>
    </row>
    <row r="1116" spans="1:12">
      <c r="A1116" s="11" t="s">
        <v>2117</v>
      </c>
      <c r="D1116" s="11" t="s">
        <v>260</v>
      </c>
      <c r="E1116" s="19" t="s">
        <v>2367</v>
      </c>
      <c r="F1116" s="10">
        <v>42036</v>
      </c>
      <c r="G1116" s="10">
        <v>45323</v>
      </c>
      <c r="H1116" s="11">
        <v>10</v>
      </c>
      <c r="I1116" s="20" t="s">
        <v>259</v>
      </c>
      <c r="J1116" s="11" t="s">
        <v>261</v>
      </c>
      <c r="K1116" s="11" t="s">
        <v>12658</v>
      </c>
      <c r="L1116" s="11">
        <v>2</v>
      </c>
    </row>
    <row r="1117" spans="1:12">
      <c r="A1117" s="11" t="s">
        <v>2118</v>
      </c>
      <c r="D1117" s="11" t="s">
        <v>260</v>
      </c>
      <c r="E1117" s="19" t="s">
        <v>2368</v>
      </c>
      <c r="F1117" s="10">
        <v>42036</v>
      </c>
      <c r="G1117" s="10">
        <v>45323</v>
      </c>
      <c r="H1117" s="11">
        <v>10</v>
      </c>
      <c r="I1117" s="20" t="s">
        <v>259</v>
      </c>
      <c r="J1117" s="11" t="s">
        <v>261</v>
      </c>
      <c r="K1117" s="11" t="s">
        <v>12658</v>
      </c>
      <c r="L1117" s="11">
        <v>2</v>
      </c>
    </row>
    <row r="1118" spans="1:12">
      <c r="A1118" s="11" t="s">
        <v>2119</v>
      </c>
      <c r="D1118" s="11" t="s">
        <v>260</v>
      </c>
      <c r="E1118" s="19" t="s">
        <v>2369</v>
      </c>
      <c r="F1118" s="10">
        <v>42036</v>
      </c>
      <c r="G1118" s="10">
        <v>45323</v>
      </c>
      <c r="H1118" s="11">
        <v>10</v>
      </c>
      <c r="I1118" s="20" t="s">
        <v>259</v>
      </c>
      <c r="J1118" s="11" t="s">
        <v>261</v>
      </c>
      <c r="K1118" s="11" t="s">
        <v>12658</v>
      </c>
      <c r="L1118" s="11">
        <v>2</v>
      </c>
    </row>
    <row r="1119" spans="1:12">
      <c r="A1119" s="11" t="s">
        <v>2120</v>
      </c>
      <c r="D1119" s="11" t="s">
        <v>260</v>
      </c>
      <c r="E1119" s="19" t="s">
        <v>2370</v>
      </c>
      <c r="F1119" s="10">
        <v>42036</v>
      </c>
      <c r="G1119" s="10">
        <v>45323</v>
      </c>
      <c r="H1119" s="11">
        <v>10</v>
      </c>
      <c r="I1119" s="20" t="s">
        <v>259</v>
      </c>
      <c r="J1119" s="11" t="s">
        <v>261</v>
      </c>
      <c r="K1119" s="11" t="s">
        <v>12658</v>
      </c>
      <c r="L1119" s="11">
        <v>2</v>
      </c>
    </row>
    <row r="1120" spans="1:12">
      <c r="A1120" s="11" t="s">
        <v>2121</v>
      </c>
      <c r="D1120" s="11" t="s">
        <v>260</v>
      </c>
      <c r="E1120" s="19" t="s">
        <v>2371</v>
      </c>
      <c r="F1120" s="10">
        <v>42036</v>
      </c>
      <c r="G1120" s="10">
        <v>45323</v>
      </c>
      <c r="H1120" s="11">
        <v>10</v>
      </c>
      <c r="I1120" s="20" t="s">
        <v>259</v>
      </c>
      <c r="J1120" s="11" t="s">
        <v>261</v>
      </c>
      <c r="K1120" s="11" t="s">
        <v>12658</v>
      </c>
      <c r="L1120" s="11">
        <v>2</v>
      </c>
    </row>
    <row r="1121" spans="1:12">
      <c r="A1121" s="11" t="s">
        <v>2122</v>
      </c>
      <c r="D1121" s="11" t="s">
        <v>260</v>
      </c>
      <c r="E1121" s="19" t="s">
        <v>2372</v>
      </c>
      <c r="F1121" s="10">
        <v>42036</v>
      </c>
      <c r="G1121" s="10">
        <v>45323</v>
      </c>
      <c r="H1121" s="11">
        <v>10</v>
      </c>
      <c r="I1121" s="20" t="s">
        <v>259</v>
      </c>
      <c r="J1121" s="11" t="s">
        <v>261</v>
      </c>
      <c r="K1121" s="11" t="s">
        <v>12658</v>
      </c>
      <c r="L1121" s="11">
        <v>2</v>
      </c>
    </row>
    <row r="1122" spans="1:12">
      <c r="A1122" s="11" t="s">
        <v>2123</v>
      </c>
      <c r="D1122" s="11" t="s">
        <v>260</v>
      </c>
      <c r="E1122" s="19" t="s">
        <v>2373</v>
      </c>
      <c r="F1122" s="10">
        <v>42036</v>
      </c>
      <c r="G1122" s="10">
        <v>45323</v>
      </c>
      <c r="H1122" s="11">
        <v>10</v>
      </c>
      <c r="I1122" s="20" t="s">
        <v>259</v>
      </c>
      <c r="J1122" s="11" t="s">
        <v>261</v>
      </c>
      <c r="K1122" s="11" t="s">
        <v>12658</v>
      </c>
      <c r="L1122" s="11">
        <v>2</v>
      </c>
    </row>
    <row r="1123" spans="1:12">
      <c r="A1123" s="11" t="s">
        <v>2124</v>
      </c>
      <c r="D1123" s="11" t="s">
        <v>260</v>
      </c>
      <c r="E1123" s="19" t="s">
        <v>2374</v>
      </c>
      <c r="F1123" s="10">
        <v>42036</v>
      </c>
      <c r="G1123" s="10">
        <v>45323</v>
      </c>
      <c r="H1123" s="11">
        <v>10</v>
      </c>
      <c r="I1123" s="20" t="s">
        <v>259</v>
      </c>
      <c r="J1123" s="11" t="s">
        <v>261</v>
      </c>
      <c r="K1123" s="11" t="s">
        <v>12658</v>
      </c>
      <c r="L1123" s="11">
        <v>2</v>
      </c>
    </row>
    <row r="1124" spans="1:12">
      <c r="A1124" s="11" t="s">
        <v>2125</v>
      </c>
      <c r="D1124" s="11" t="s">
        <v>260</v>
      </c>
      <c r="E1124" s="19" t="s">
        <v>2375</v>
      </c>
      <c r="F1124" s="10">
        <v>42036</v>
      </c>
      <c r="G1124" s="10">
        <v>45323</v>
      </c>
      <c r="H1124" s="11">
        <v>10</v>
      </c>
      <c r="I1124" s="20" t="s">
        <v>259</v>
      </c>
      <c r="J1124" s="11" t="s">
        <v>261</v>
      </c>
      <c r="K1124" s="11" t="s">
        <v>12658</v>
      </c>
      <c r="L1124" s="11">
        <v>2</v>
      </c>
    </row>
    <row r="1125" spans="1:12">
      <c r="A1125" s="11" t="s">
        <v>2126</v>
      </c>
      <c r="D1125" s="11" t="s">
        <v>260</v>
      </c>
      <c r="E1125" s="19" t="s">
        <v>2376</v>
      </c>
      <c r="F1125" s="10">
        <v>42036</v>
      </c>
      <c r="G1125" s="10">
        <v>45323</v>
      </c>
      <c r="H1125" s="11">
        <v>10</v>
      </c>
      <c r="I1125" s="11" t="s">
        <v>277</v>
      </c>
      <c r="J1125" s="11" t="s">
        <v>261</v>
      </c>
      <c r="K1125" s="11" t="s">
        <v>12658</v>
      </c>
      <c r="L1125" s="11">
        <v>2</v>
      </c>
    </row>
    <row r="1126" spans="1:12">
      <c r="A1126" s="11" t="s">
        <v>2127</v>
      </c>
      <c r="D1126" s="11" t="s">
        <v>260</v>
      </c>
      <c r="E1126" s="19" t="s">
        <v>2377</v>
      </c>
      <c r="F1126" s="10">
        <v>42036</v>
      </c>
      <c r="G1126" s="10">
        <v>45323</v>
      </c>
      <c r="H1126" s="11">
        <v>10</v>
      </c>
      <c r="I1126" s="11" t="s">
        <v>277</v>
      </c>
      <c r="J1126" s="11" t="s">
        <v>261</v>
      </c>
      <c r="K1126" s="11" t="s">
        <v>12658</v>
      </c>
      <c r="L1126" s="11">
        <v>2</v>
      </c>
    </row>
    <row r="1127" spans="1:12">
      <c r="A1127" s="11" t="s">
        <v>2128</v>
      </c>
      <c r="D1127" s="11" t="s">
        <v>260</v>
      </c>
      <c r="E1127" s="19" t="s">
        <v>2378</v>
      </c>
      <c r="F1127" s="10">
        <v>42036</v>
      </c>
      <c r="G1127" s="10">
        <v>45323</v>
      </c>
      <c r="H1127" s="11">
        <v>10</v>
      </c>
      <c r="I1127" s="11" t="s">
        <v>277</v>
      </c>
      <c r="J1127" s="11" t="s">
        <v>261</v>
      </c>
      <c r="K1127" s="11" t="s">
        <v>12658</v>
      </c>
      <c r="L1127" s="11">
        <v>2</v>
      </c>
    </row>
    <row r="1128" spans="1:12">
      <c r="A1128" s="11" t="s">
        <v>2129</v>
      </c>
      <c r="D1128" s="11" t="s">
        <v>260</v>
      </c>
      <c r="E1128" s="19" t="s">
        <v>2379</v>
      </c>
      <c r="F1128" s="10">
        <v>42036</v>
      </c>
      <c r="G1128" s="10">
        <v>45323</v>
      </c>
      <c r="H1128" s="11">
        <v>10</v>
      </c>
      <c r="I1128" s="20" t="s">
        <v>259</v>
      </c>
      <c r="J1128" s="11" t="s">
        <v>261</v>
      </c>
      <c r="K1128" s="11" t="s">
        <v>12658</v>
      </c>
      <c r="L1128" s="11">
        <v>2</v>
      </c>
    </row>
    <row r="1129" spans="1:12">
      <c r="A1129" s="11" t="s">
        <v>2130</v>
      </c>
      <c r="D1129" s="11" t="s">
        <v>260</v>
      </c>
      <c r="E1129" s="19" t="s">
        <v>2380</v>
      </c>
      <c r="F1129" s="10">
        <v>42036</v>
      </c>
      <c r="G1129" s="10">
        <v>45323</v>
      </c>
      <c r="H1129" s="11">
        <v>10</v>
      </c>
      <c r="I1129" s="20" t="s">
        <v>259</v>
      </c>
      <c r="J1129" s="11" t="s">
        <v>261</v>
      </c>
      <c r="K1129" s="11" t="s">
        <v>12658</v>
      </c>
      <c r="L1129" s="11">
        <v>2</v>
      </c>
    </row>
    <row r="1130" spans="1:12">
      <c r="A1130" s="11" t="s">
        <v>2131</v>
      </c>
      <c r="D1130" s="11" t="s">
        <v>260</v>
      </c>
      <c r="E1130" s="19" t="s">
        <v>2381</v>
      </c>
      <c r="F1130" s="10">
        <v>42036</v>
      </c>
      <c r="G1130" s="10">
        <v>45323</v>
      </c>
      <c r="H1130" s="11">
        <v>10</v>
      </c>
      <c r="I1130" s="20" t="s">
        <v>259</v>
      </c>
      <c r="J1130" s="11" t="s">
        <v>261</v>
      </c>
      <c r="K1130" s="11" t="s">
        <v>12658</v>
      </c>
      <c r="L1130" s="11">
        <v>2</v>
      </c>
    </row>
    <row r="1131" spans="1:12">
      <c r="A1131" s="11" t="s">
        <v>2132</v>
      </c>
      <c r="D1131" s="11" t="s">
        <v>260</v>
      </c>
      <c r="E1131" s="19" t="s">
        <v>2382</v>
      </c>
      <c r="F1131" s="10">
        <v>42036</v>
      </c>
      <c r="G1131" s="10">
        <v>45323</v>
      </c>
      <c r="H1131" s="11">
        <v>10</v>
      </c>
      <c r="I1131" s="20" t="s">
        <v>259</v>
      </c>
      <c r="J1131" s="11" t="s">
        <v>261</v>
      </c>
      <c r="K1131" s="11" t="s">
        <v>12658</v>
      </c>
      <c r="L1131" s="11">
        <v>2</v>
      </c>
    </row>
    <row r="1132" spans="1:12">
      <c r="A1132" s="11" t="s">
        <v>2133</v>
      </c>
      <c r="D1132" s="11" t="s">
        <v>260</v>
      </c>
      <c r="E1132" s="19" t="s">
        <v>2383</v>
      </c>
      <c r="F1132" s="10">
        <v>42036</v>
      </c>
      <c r="G1132" s="10">
        <v>45323</v>
      </c>
      <c r="H1132" s="11">
        <v>10</v>
      </c>
      <c r="I1132" s="20" t="s">
        <v>259</v>
      </c>
      <c r="J1132" s="11" t="s">
        <v>261</v>
      </c>
      <c r="K1132" s="11" t="s">
        <v>12658</v>
      </c>
      <c r="L1132" s="11">
        <v>2</v>
      </c>
    </row>
    <row r="1133" spans="1:12">
      <c r="A1133" s="11" t="s">
        <v>2134</v>
      </c>
      <c r="D1133" s="11" t="s">
        <v>260</v>
      </c>
      <c r="E1133" s="19" t="s">
        <v>2384</v>
      </c>
      <c r="F1133" s="10">
        <v>42036</v>
      </c>
      <c r="G1133" s="10">
        <v>45323</v>
      </c>
      <c r="H1133" s="11">
        <v>10</v>
      </c>
      <c r="I1133" s="20" t="s">
        <v>259</v>
      </c>
      <c r="J1133" s="11" t="s">
        <v>261</v>
      </c>
      <c r="K1133" s="11" t="s">
        <v>12658</v>
      </c>
      <c r="L1133" s="11">
        <v>2</v>
      </c>
    </row>
    <row r="1134" spans="1:12">
      <c r="A1134" s="11" t="s">
        <v>2135</v>
      </c>
      <c r="D1134" s="11" t="s">
        <v>260</v>
      </c>
      <c r="E1134" s="19" t="s">
        <v>2385</v>
      </c>
      <c r="F1134" s="10">
        <v>42036</v>
      </c>
      <c r="G1134" s="10">
        <v>45323</v>
      </c>
      <c r="H1134" s="11">
        <v>10</v>
      </c>
      <c r="I1134" s="20" t="s">
        <v>259</v>
      </c>
      <c r="J1134" s="11" t="s">
        <v>261</v>
      </c>
      <c r="K1134" s="11" t="s">
        <v>12658</v>
      </c>
      <c r="L1134" s="11">
        <v>2</v>
      </c>
    </row>
    <row r="1135" spans="1:12">
      <c r="A1135" s="11" t="s">
        <v>2136</v>
      </c>
      <c r="D1135" s="11" t="s">
        <v>260</v>
      </c>
      <c r="E1135" s="19" t="s">
        <v>2386</v>
      </c>
      <c r="F1135" s="10">
        <v>42036</v>
      </c>
      <c r="G1135" s="10">
        <v>45323</v>
      </c>
      <c r="H1135" s="11">
        <v>10</v>
      </c>
      <c r="I1135" s="20" t="s">
        <v>259</v>
      </c>
      <c r="J1135" s="11" t="s">
        <v>261</v>
      </c>
      <c r="K1135" s="11" t="s">
        <v>12658</v>
      </c>
      <c r="L1135" s="11">
        <v>2</v>
      </c>
    </row>
    <row r="1136" spans="1:12">
      <c r="A1136" s="11" t="s">
        <v>2137</v>
      </c>
      <c r="D1136" s="11" t="s">
        <v>260</v>
      </c>
      <c r="E1136" s="19" t="s">
        <v>2387</v>
      </c>
      <c r="F1136" s="10">
        <v>42036</v>
      </c>
      <c r="G1136" s="10">
        <v>45323</v>
      </c>
      <c r="H1136" s="11">
        <v>10</v>
      </c>
      <c r="I1136" s="20" t="s">
        <v>259</v>
      </c>
      <c r="J1136" s="11" t="s">
        <v>261</v>
      </c>
      <c r="K1136" s="11" t="s">
        <v>12658</v>
      </c>
      <c r="L1136" s="11">
        <v>2</v>
      </c>
    </row>
    <row r="1137" spans="1:12">
      <c r="A1137" s="11" t="s">
        <v>2138</v>
      </c>
      <c r="D1137" s="11" t="s">
        <v>260</v>
      </c>
      <c r="E1137" s="19" t="s">
        <v>2388</v>
      </c>
      <c r="F1137" s="10">
        <v>42036</v>
      </c>
      <c r="G1137" s="10">
        <v>45323</v>
      </c>
      <c r="H1137" s="11">
        <v>10</v>
      </c>
      <c r="I1137" s="20" t="s">
        <v>259</v>
      </c>
      <c r="J1137" s="11" t="s">
        <v>261</v>
      </c>
      <c r="K1137" s="11" t="s">
        <v>12658</v>
      </c>
      <c r="L1137" s="11">
        <v>2</v>
      </c>
    </row>
    <row r="1138" spans="1:12">
      <c r="A1138" s="11" t="s">
        <v>2139</v>
      </c>
      <c r="D1138" s="11" t="s">
        <v>260</v>
      </c>
      <c r="E1138" s="19" t="s">
        <v>2389</v>
      </c>
      <c r="F1138" s="10">
        <v>42036</v>
      </c>
      <c r="G1138" s="10">
        <v>45323</v>
      </c>
      <c r="H1138" s="11">
        <v>10</v>
      </c>
      <c r="I1138" s="20" t="s">
        <v>259</v>
      </c>
      <c r="J1138" s="11" t="s">
        <v>261</v>
      </c>
      <c r="K1138" s="11" t="s">
        <v>12658</v>
      </c>
      <c r="L1138" s="11">
        <v>2</v>
      </c>
    </row>
    <row r="1139" spans="1:12">
      <c r="A1139" s="11" t="s">
        <v>2140</v>
      </c>
      <c r="D1139" s="11" t="s">
        <v>260</v>
      </c>
      <c r="E1139" s="19" t="s">
        <v>2390</v>
      </c>
      <c r="F1139" s="10">
        <v>42036</v>
      </c>
      <c r="G1139" s="10">
        <v>45323</v>
      </c>
      <c r="H1139" s="11">
        <v>10</v>
      </c>
      <c r="I1139" s="20" t="s">
        <v>259</v>
      </c>
      <c r="J1139" s="11" t="s">
        <v>261</v>
      </c>
      <c r="K1139" s="11" t="s">
        <v>12658</v>
      </c>
      <c r="L1139" s="11">
        <v>2</v>
      </c>
    </row>
    <row r="1140" spans="1:12">
      <c r="A1140" s="11" t="s">
        <v>2141</v>
      </c>
      <c r="D1140" s="11" t="s">
        <v>260</v>
      </c>
      <c r="E1140" s="19" t="s">
        <v>2391</v>
      </c>
      <c r="F1140" s="10">
        <v>42036</v>
      </c>
      <c r="G1140" s="10">
        <v>45323</v>
      </c>
      <c r="H1140" s="11">
        <v>10</v>
      </c>
      <c r="I1140" s="20" t="s">
        <v>259</v>
      </c>
      <c r="J1140" s="11" t="s">
        <v>261</v>
      </c>
      <c r="K1140" s="11" t="s">
        <v>12658</v>
      </c>
      <c r="L1140" s="11">
        <v>2</v>
      </c>
    </row>
    <row r="1141" spans="1:12">
      <c r="A1141" s="11" t="s">
        <v>2142</v>
      </c>
      <c r="D1141" s="11" t="s">
        <v>260</v>
      </c>
      <c r="E1141" s="19" t="s">
        <v>2392</v>
      </c>
      <c r="F1141" s="10">
        <v>42036</v>
      </c>
      <c r="G1141" s="10">
        <v>45323</v>
      </c>
      <c r="H1141" s="11">
        <v>10</v>
      </c>
      <c r="I1141" s="20" t="s">
        <v>259</v>
      </c>
      <c r="J1141" s="11" t="s">
        <v>261</v>
      </c>
      <c r="K1141" s="11" t="s">
        <v>12658</v>
      </c>
      <c r="L1141" s="11">
        <v>2</v>
      </c>
    </row>
    <row r="1142" spans="1:12">
      <c r="A1142" s="11" t="s">
        <v>2143</v>
      </c>
      <c r="D1142" s="11" t="s">
        <v>260</v>
      </c>
      <c r="E1142" s="19" t="s">
        <v>2393</v>
      </c>
      <c r="F1142" s="10">
        <v>42036</v>
      </c>
      <c r="G1142" s="10">
        <v>45323</v>
      </c>
      <c r="H1142" s="11">
        <v>10</v>
      </c>
      <c r="I1142" s="20" t="s">
        <v>259</v>
      </c>
      <c r="J1142" s="11" t="s">
        <v>261</v>
      </c>
      <c r="K1142" s="11" t="s">
        <v>12658</v>
      </c>
      <c r="L1142" s="11">
        <v>2</v>
      </c>
    </row>
    <row r="1143" spans="1:12">
      <c r="A1143" s="11" t="s">
        <v>2144</v>
      </c>
      <c r="D1143" s="11" t="s">
        <v>260</v>
      </c>
      <c r="E1143" s="19" t="s">
        <v>2394</v>
      </c>
      <c r="F1143" s="10">
        <v>42036</v>
      </c>
      <c r="G1143" s="10">
        <v>45323</v>
      </c>
      <c r="H1143" s="11">
        <v>10</v>
      </c>
      <c r="I1143" s="11" t="s">
        <v>277</v>
      </c>
      <c r="J1143" s="11" t="s">
        <v>261</v>
      </c>
      <c r="K1143" s="11" t="s">
        <v>12658</v>
      </c>
      <c r="L1143" s="11">
        <v>2</v>
      </c>
    </row>
    <row r="1144" spans="1:12">
      <c r="A1144" s="11" t="s">
        <v>2145</v>
      </c>
      <c r="D1144" s="11" t="s">
        <v>260</v>
      </c>
      <c r="E1144" s="19" t="s">
        <v>2395</v>
      </c>
      <c r="F1144" s="10">
        <v>42036</v>
      </c>
      <c r="G1144" s="10">
        <v>45323</v>
      </c>
      <c r="H1144" s="11">
        <v>10</v>
      </c>
      <c r="I1144" s="11" t="s">
        <v>277</v>
      </c>
      <c r="J1144" s="11" t="s">
        <v>261</v>
      </c>
      <c r="K1144" s="11" t="s">
        <v>12658</v>
      </c>
      <c r="L1144" s="11">
        <v>2</v>
      </c>
    </row>
    <row r="1145" spans="1:12">
      <c r="A1145" s="11" t="s">
        <v>2146</v>
      </c>
      <c r="D1145" s="11" t="s">
        <v>260</v>
      </c>
      <c r="E1145" s="19" t="s">
        <v>2396</v>
      </c>
      <c r="F1145" s="10">
        <v>42036</v>
      </c>
      <c r="G1145" s="10">
        <v>45323</v>
      </c>
      <c r="H1145" s="11">
        <v>10</v>
      </c>
      <c r="I1145" s="11" t="s">
        <v>277</v>
      </c>
      <c r="J1145" s="11" t="s">
        <v>261</v>
      </c>
      <c r="K1145" s="11" t="s">
        <v>12658</v>
      </c>
      <c r="L1145" s="11">
        <v>2</v>
      </c>
    </row>
    <row r="1146" spans="1:12">
      <c r="A1146" s="11" t="s">
        <v>2147</v>
      </c>
      <c r="D1146" s="11" t="s">
        <v>260</v>
      </c>
      <c r="E1146" s="19" t="s">
        <v>2397</v>
      </c>
      <c r="F1146" s="10">
        <v>42036</v>
      </c>
      <c r="G1146" s="10">
        <v>45323</v>
      </c>
      <c r="H1146" s="11">
        <v>10</v>
      </c>
      <c r="I1146" s="20" t="s">
        <v>259</v>
      </c>
      <c r="J1146" s="11" t="s">
        <v>261</v>
      </c>
      <c r="K1146" s="11" t="s">
        <v>12658</v>
      </c>
      <c r="L1146" s="11">
        <v>2</v>
      </c>
    </row>
    <row r="1147" spans="1:12">
      <c r="A1147" s="11" t="s">
        <v>2148</v>
      </c>
      <c r="D1147" s="11" t="s">
        <v>260</v>
      </c>
      <c r="E1147" s="19" t="s">
        <v>2398</v>
      </c>
      <c r="F1147" s="10">
        <v>42036</v>
      </c>
      <c r="G1147" s="10">
        <v>45323</v>
      </c>
      <c r="H1147" s="11">
        <v>10</v>
      </c>
      <c r="I1147" s="20" t="s">
        <v>259</v>
      </c>
      <c r="J1147" s="11" t="s">
        <v>261</v>
      </c>
      <c r="K1147" s="11" t="s">
        <v>12658</v>
      </c>
      <c r="L1147" s="11">
        <v>2</v>
      </c>
    </row>
    <row r="1148" spans="1:12">
      <c r="A1148" s="11" t="s">
        <v>2149</v>
      </c>
      <c r="D1148" s="11" t="s">
        <v>260</v>
      </c>
      <c r="E1148" s="19" t="s">
        <v>2399</v>
      </c>
      <c r="F1148" s="10">
        <v>42036</v>
      </c>
      <c r="G1148" s="10">
        <v>45323</v>
      </c>
      <c r="H1148" s="11">
        <v>10</v>
      </c>
      <c r="I1148" s="20" t="s">
        <v>259</v>
      </c>
      <c r="J1148" s="11" t="s">
        <v>261</v>
      </c>
      <c r="K1148" s="11" t="s">
        <v>12658</v>
      </c>
      <c r="L1148" s="11">
        <v>2</v>
      </c>
    </row>
    <row r="1149" spans="1:12">
      <c r="A1149" s="11" t="s">
        <v>2150</v>
      </c>
      <c r="D1149" s="11" t="s">
        <v>260</v>
      </c>
      <c r="E1149" s="19" t="s">
        <v>2400</v>
      </c>
      <c r="F1149" s="10">
        <v>42036</v>
      </c>
      <c r="G1149" s="10">
        <v>45323</v>
      </c>
      <c r="H1149" s="11">
        <v>10</v>
      </c>
      <c r="I1149" s="20" t="s">
        <v>259</v>
      </c>
      <c r="J1149" s="11" t="s">
        <v>261</v>
      </c>
      <c r="K1149" s="11" t="s">
        <v>12658</v>
      </c>
      <c r="L1149" s="11">
        <v>2</v>
      </c>
    </row>
    <row r="1150" spans="1:12">
      <c r="A1150" s="11" t="s">
        <v>2151</v>
      </c>
      <c r="D1150" s="11" t="s">
        <v>260</v>
      </c>
      <c r="E1150" s="19" t="s">
        <v>2401</v>
      </c>
      <c r="F1150" s="10">
        <v>42036</v>
      </c>
      <c r="G1150" s="10">
        <v>45323</v>
      </c>
      <c r="H1150" s="11">
        <v>10</v>
      </c>
      <c r="I1150" s="20" t="s">
        <v>259</v>
      </c>
      <c r="J1150" s="11" t="s">
        <v>261</v>
      </c>
      <c r="K1150" s="11" t="s">
        <v>12658</v>
      </c>
      <c r="L1150" s="11">
        <v>2</v>
      </c>
    </row>
    <row r="1151" spans="1:12">
      <c r="A1151" s="11" t="s">
        <v>2152</v>
      </c>
      <c r="D1151" s="11" t="s">
        <v>260</v>
      </c>
      <c r="E1151" s="19" t="s">
        <v>2402</v>
      </c>
      <c r="F1151" s="10">
        <v>42036</v>
      </c>
      <c r="G1151" s="10">
        <v>45323</v>
      </c>
      <c r="H1151" s="11">
        <v>10</v>
      </c>
      <c r="I1151" s="20" t="s">
        <v>259</v>
      </c>
      <c r="J1151" s="11" t="s">
        <v>261</v>
      </c>
      <c r="K1151" s="11" t="s">
        <v>12658</v>
      </c>
      <c r="L1151" s="11">
        <v>2</v>
      </c>
    </row>
    <row r="1152" spans="1:12">
      <c r="A1152" s="11" t="s">
        <v>2153</v>
      </c>
      <c r="D1152" s="11" t="s">
        <v>260</v>
      </c>
      <c r="E1152" s="19" t="s">
        <v>2403</v>
      </c>
      <c r="F1152" s="10">
        <v>42036</v>
      </c>
      <c r="G1152" s="10">
        <v>45323</v>
      </c>
      <c r="H1152" s="11">
        <v>10</v>
      </c>
      <c r="I1152" s="20" t="s">
        <v>259</v>
      </c>
      <c r="J1152" s="11" t="s">
        <v>261</v>
      </c>
      <c r="K1152" s="11" t="s">
        <v>12658</v>
      </c>
      <c r="L1152" s="11">
        <v>2</v>
      </c>
    </row>
    <row r="1153" spans="1:12">
      <c r="A1153" s="11" t="s">
        <v>2154</v>
      </c>
      <c r="D1153" s="11" t="s">
        <v>260</v>
      </c>
      <c r="E1153" s="19" t="s">
        <v>2404</v>
      </c>
      <c r="F1153" s="10">
        <v>42036</v>
      </c>
      <c r="G1153" s="10">
        <v>45323</v>
      </c>
      <c r="H1153" s="11">
        <v>10</v>
      </c>
      <c r="I1153" s="20" t="s">
        <v>259</v>
      </c>
      <c r="J1153" s="11" t="s">
        <v>261</v>
      </c>
      <c r="K1153" s="11" t="s">
        <v>12658</v>
      </c>
      <c r="L1153" s="11">
        <v>2</v>
      </c>
    </row>
    <row r="1154" spans="1:12">
      <c r="A1154" s="11" t="s">
        <v>2155</v>
      </c>
      <c r="D1154" s="11" t="s">
        <v>260</v>
      </c>
      <c r="E1154" s="19" t="s">
        <v>2405</v>
      </c>
      <c r="F1154" s="10">
        <v>42036</v>
      </c>
      <c r="G1154" s="10">
        <v>45323</v>
      </c>
      <c r="H1154" s="11">
        <v>10</v>
      </c>
      <c r="I1154" s="20" t="s">
        <v>259</v>
      </c>
      <c r="J1154" s="11" t="s">
        <v>261</v>
      </c>
      <c r="K1154" s="11" t="s">
        <v>12658</v>
      </c>
      <c r="L1154" s="11">
        <v>2</v>
      </c>
    </row>
    <row r="1155" spans="1:12">
      <c r="A1155" s="11" t="s">
        <v>2156</v>
      </c>
      <c r="D1155" s="11" t="s">
        <v>260</v>
      </c>
      <c r="E1155" s="19" t="s">
        <v>2406</v>
      </c>
      <c r="F1155" s="10">
        <v>42036</v>
      </c>
      <c r="G1155" s="10">
        <v>45323</v>
      </c>
      <c r="H1155" s="11">
        <v>10</v>
      </c>
      <c r="I1155" s="20" t="s">
        <v>259</v>
      </c>
      <c r="J1155" s="11" t="s">
        <v>261</v>
      </c>
      <c r="K1155" s="11" t="s">
        <v>12658</v>
      </c>
      <c r="L1155" s="11">
        <v>2</v>
      </c>
    </row>
    <row r="1156" spans="1:12">
      <c r="A1156" s="11" t="s">
        <v>2157</v>
      </c>
      <c r="D1156" s="11" t="s">
        <v>260</v>
      </c>
      <c r="E1156" s="19" t="s">
        <v>2407</v>
      </c>
      <c r="F1156" s="10">
        <v>42036</v>
      </c>
      <c r="G1156" s="10">
        <v>45323</v>
      </c>
      <c r="H1156" s="11">
        <v>10</v>
      </c>
      <c r="I1156" s="20" t="s">
        <v>259</v>
      </c>
      <c r="J1156" s="11" t="s">
        <v>261</v>
      </c>
      <c r="K1156" s="11" t="s">
        <v>12658</v>
      </c>
      <c r="L1156" s="11">
        <v>2</v>
      </c>
    </row>
    <row r="1157" spans="1:12">
      <c r="A1157" s="11" t="s">
        <v>2158</v>
      </c>
      <c r="D1157" s="11" t="s">
        <v>260</v>
      </c>
      <c r="E1157" s="19" t="s">
        <v>2408</v>
      </c>
      <c r="F1157" s="10">
        <v>42036</v>
      </c>
      <c r="G1157" s="10">
        <v>45323</v>
      </c>
      <c r="H1157" s="11">
        <v>10</v>
      </c>
      <c r="I1157" s="20" t="s">
        <v>259</v>
      </c>
      <c r="J1157" s="11" t="s">
        <v>261</v>
      </c>
      <c r="K1157" s="11" t="s">
        <v>12658</v>
      </c>
      <c r="L1157" s="11">
        <v>2</v>
      </c>
    </row>
    <row r="1158" spans="1:12">
      <c r="A1158" s="11" t="s">
        <v>2159</v>
      </c>
      <c r="D1158" s="11" t="s">
        <v>260</v>
      </c>
      <c r="E1158" s="19" t="s">
        <v>2409</v>
      </c>
      <c r="F1158" s="10">
        <v>42036</v>
      </c>
      <c r="G1158" s="10">
        <v>45323</v>
      </c>
      <c r="H1158" s="11">
        <v>10</v>
      </c>
      <c r="I1158" s="20" t="s">
        <v>259</v>
      </c>
      <c r="J1158" s="11" t="s">
        <v>261</v>
      </c>
      <c r="K1158" s="11" t="s">
        <v>12658</v>
      </c>
      <c r="L1158" s="11">
        <v>2</v>
      </c>
    </row>
    <row r="1159" spans="1:12">
      <c r="A1159" s="11" t="s">
        <v>2160</v>
      </c>
      <c r="D1159" s="11" t="s">
        <v>260</v>
      </c>
      <c r="E1159" s="19" t="s">
        <v>2410</v>
      </c>
      <c r="F1159" s="10">
        <v>42036</v>
      </c>
      <c r="G1159" s="10">
        <v>45323</v>
      </c>
      <c r="H1159" s="11">
        <v>10</v>
      </c>
      <c r="I1159" s="20" t="s">
        <v>259</v>
      </c>
      <c r="J1159" s="11" t="s">
        <v>261</v>
      </c>
      <c r="K1159" s="11" t="s">
        <v>12658</v>
      </c>
      <c r="L1159" s="11">
        <v>2</v>
      </c>
    </row>
    <row r="1160" spans="1:12">
      <c r="A1160" s="11" t="s">
        <v>2161</v>
      </c>
      <c r="D1160" s="11" t="s">
        <v>260</v>
      </c>
      <c r="E1160" s="19" t="s">
        <v>2411</v>
      </c>
      <c r="F1160" s="10">
        <v>42036</v>
      </c>
      <c r="G1160" s="10">
        <v>45323</v>
      </c>
      <c r="H1160" s="11">
        <v>10</v>
      </c>
      <c r="I1160" s="20" t="s">
        <v>259</v>
      </c>
      <c r="J1160" s="11" t="s">
        <v>261</v>
      </c>
      <c r="K1160" s="11" t="s">
        <v>12658</v>
      </c>
      <c r="L1160" s="11">
        <v>2</v>
      </c>
    </row>
    <row r="1161" spans="1:12">
      <c r="A1161" s="11" t="s">
        <v>2162</v>
      </c>
      <c r="D1161" s="11" t="s">
        <v>260</v>
      </c>
      <c r="E1161" s="19" t="s">
        <v>2412</v>
      </c>
      <c r="F1161" s="10">
        <v>42036</v>
      </c>
      <c r="G1161" s="10">
        <v>45323</v>
      </c>
      <c r="H1161" s="11">
        <v>10</v>
      </c>
      <c r="I1161" s="11" t="s">
        <v>277</v>
      </c>
      <c r="J1161" s="11" t="s">
        <v>261</v>
      </c>
      <c r="K1161" s="11" t="s">
        <v>12658</v>
      </c>
      <c r="L1161" s="11">
        <v>2</v>
      </c>
    </row>
    <row r="1162" spans="1:12">
      <c r="A1162" s="11" t="s">
        <v>2163</v>
      </c>
      <c r="D1162" s="11" t="s">
        <v>260</v>
      </c>
      <c r="E1162" s="19" t="s">
        <v>2413</v>
      </c>
      <c r="F1162" s="10">
        <v>42036</v>
      </c>
      <c r="G1162" s="10">
        <v>45323</v>
      </c>
      <c r="H1162" s="11">
        <v>10</v>
      </c>
      <c r="I1162" s="11" t="s">
        <v>277</v>
      </c>
      <c r="J1162" s="11" t="s">
        <v>261</v>
      </c>
      <c r="K1162" s="11" t="s">
        <v>12658</v>
      </c>
      <c r="L1162" s="11">
        <v>2</v>
      </c>
    </row>
    <row r="1163" spans="1:12">
      <c r="A1163" s="11" t="s">
        <v>2164</v>
      </c>
      <c r="D1163" s="11" t="s">
        <v>260</v>
      </c>
      <c r="E1163" s="19" t="s">
        <v>2414</v>
      </c>
      <c r="F1163" s="10">
        <v>42036</v>
      </c>
      <c r="G1163" s="10">
        <v>45323</v>
      </c>
      <c r="H1163" s="11">
        <v>10</v>
      </c>
      <c r="I1163" s="11" t="s">
        <v>277</v>
      </c>
      <c r="J1163" s="11" t="s">
        <v>261</v>
      </c>
      <c r="K1163" s="11" t="s">
        <v>12658</v>
      </c>
      <c r="L1163" s="11">
        <v>2</v>
      </c>
    </row>
    <row r="1164" spans="1:12">
      <c r="A1164" s="11" t="s">
        <v>2165</v>
      </c>
      <c r="D1164" s="11" t="s">
        <v>260</v>
      </c>
      <c r="E1164" s="19" t="s">
        <v>2415</v>
      </c>
      <c r="F1164" s="10">
        <v>42036</v>
      </c>
      <c r="G1164" s="10">
        <v>45323</v>
      </c>
      <c r="H1164" s="11">
        <v>10</v>
      </c>
      <c r="I1164" s="20" t="s">
        <v>259</v>
      </c>
      <c r="J1164" s="11" t="s">
        <v>261</v>
      </c>
      <c r="K1164" s="11" t="s">
        <v>12658</v>
      </c>
      <c r="L1164" s="11">
        <v>2</v>
      </c>
    </row>
    <row r="1165" spans="1:12">
      <c r="A1165" s="11" t="s">
        <v>2166</v>
      </c>
      <c r="D1165" s="11" t="s">
        <v>260</v>
      </c>
      <c r="E1165" s="19" t="s">
        <v>2416</v>
      </c>
      <c r="F1165" s="10">
        <v>42036</v>
      </c>
      <c r="G1165" s="10">
        <v>45323</v>
      </c>
      <c r="H1165" s="11">
        <v>10</v>
      </c>
      <c r="I1165" s="20" t="s">
        <v>259</v>
      </c>
      <c r="J1165" s="11" t="s">
        <v>261</v>
      </c>
      <c r="K1165" s="11" t="s">
        <v>12658</v>
      </c>
      <c r="L1165" s="11">
        <v>2</v>
      </c>
    </row>
    <row r="1166" spans="1:12">
      <c r="A1166" s="11" t="s">
        <v>2167</v>
      </c>
      <c r="D1166" s="11" t="s">
        <v>260</v>
      </c>
      <c r="E1166" s="19" t="s">
        <v>2417</v>
      </c>
      <c r="F1166" s="10">
        <v>42036</v>
      </c>
      <c r="G1166" s="10">
        <v>45323</v>
      </c>
      <c r="H1166" s="11">
        <v>10</v>
      </c>
      <c r="I1166" s="20" t="s">
        <v>259</v>
      </c>
      <c r="J1166" s="11" t="s">
        <v>261</v>
      </c>
      <c r="K1166" s="11" t="s">
        <v>12658</v>
      </c>
      <c r="L1166" s="11">
        <v>2</v>
      </c>
    </row>
    <row r="1167" spans="1:12">
      <c r="A1167" s="11" t="s">
        <v>2168</v>
      </c>
      <c r="D1167" s="11" t="s">
        <v>260</v>
      </c>
      <c r="E1167" s="19" t="s">
        <v>2418</v>
      </c>
      <c r="F1167" s="10">
        <v>42036</v>
      </c>
      <c r="G1167" s="10">
        <v>45323</v>
      </c>
      <c r="H1167" s="11">
        <v>10</v>
      </c>
      <c r="I1167" s="20" t="s">
        <v>259</v>
      </c>
      <c r="J1167" s="11" t="s">
        <v>261</v>
      </c>
      <c r="K1167" s="11" t="s">
        <v>12658</v>
      </c>
      <c r="L1167" s="11">
        <v>2</v>
      </c>
    </row>
    <row r="1168" spans="1:12">
      <c r="A1168" s="11" t="s">
        <v>2169</v>
      </c>
      <c r="D1168" s="11" t="s">
        <v>260</v>
      </c>
      <c r="E1168" s="19" t="s">
        <v>2419</v>
      </c>
      <c r="F1168" s="10">
        <v>42036</v>
      </c>
      <c r="G1168" s="10">
        <v>45323</v>
      </c>
      <c r="H1168" s="11">
        <v>10</v>
      </c>
      <c r="I1168" s="20" t="s">
        <v>259</v>
      </c>
      <c r="J1168" s="11" t="s">
        <v>261</v>
      </c>
      <c r="K1168" s="11" t="s">
        <v>12658</v>
      </c>
      <c r="L1168" s="11">
        <v>2</v>
      </c>
    </row>
    <row r="1169" spans="1:12">
      <c r="A1169" s="11" t="s">
        <v>2170</v>
      </c>
      <c r="D1169" s="11" t="s">
        <v>260</v>
      </c>
      <c r="E1169" s="19" t="s">
        <v>2420</v>
      </c>
      <c r="F1169" s="10">
        <v>42036</v>
      </c>
      <c r="G1169" s="10">
        <v>45323</v>
      </c>
      <c r="H1169" s="11">
        <v>10</v>
      </c>
      <c r="I1169" s="20" t="s">
        <v>259</v>
      </c>
      <c r="J1169" s="11" t="s">
        <v>261</v>
      </c>
      <c r="K1169" s="11" t="s">
        <v>12658</v>
      </c>
      <c r="L1169" s="11">
        <v>2</v>
      </c>
    </row>
    <row r="1170" spans="1:12">
      <c r="A1170" s="11" t="s">
        <v>2171</v>
      </c>
      <c r="D1170" s="11" t="s">
        <v>260</v>
      </c>
      <c r="E1170" s="19" t="s">
        <v>2421</v>
      </c>
      <c r="F1170" s="10">
        <v>42036</v>
      </c>
      <c r="G1170" s="10">
        <v>45323</v>
      </c>
      <c r="H1170" s="11">
        <v>10</v>
      </c>
      <c r="I1170" s="20" t="s">
        <v>259</v>
      </c>
      <c r="J1170" s="11" t="s">
        <v>261</v>
      </c>
      <c r="K1170" s="11" t="s">
        <v>12658</v>
      </c>
      <c r="L1170" s="11">
        <v>2</v>
      </c>
    </row>
    <row r="1171" spans="1:12">
      <c r="A1171" s="11" t="s">
        <v>2172</v>
      </c>
      <c r="D1171" s="11" t="s">
        <v>260</v>
      </c>
      <c r="E1171" s="19" t="s">
        <v>2422</v>
      </c>
      <c r="F1171" s="10">
        <v>42036</v>
      </c>
      <c r="G1171" s="10">
        <v>45323</v>
      </c>
      <c r="H1171" s="11">
        <v>10</v>
      </c>
      <c r="I1171" s="20" t="s">
        <v>259</v>
      </c>
      <c r="J1171" s="11" t="s">
        <v>261</v>
      </c>
      <c r="K1171" s="11" t="s">
        <v>12658</v>
      </c>
      <c r="L1171" s="11">
        <v>2</v>
      </c>
    </row>
    <row r="1172" spans="1:12">
      <c r="A1172" s="11" t="s">
        <v>2173</v>
      </c>
      <c r="D1172" s="11" t="s">
        <v>260</v>
      </c>
      <c r="E1172" s="19" t="s">
        <v>2423</v>
      </c>
      <c r="F1172" s="10">
        <v>42036</v>
      </c>
      <c r="G1172" s="10">
        <v>45323</v>
      </c>
      <c r="H1172" s="11">
        <v>10</v>
      </c>
      <c r="I1172" s="20" t="s">
        <v>259</v>
      </c>
      <c r="J1172" s="11" t="s">
        <v>261</v>
      </c>
      <c r="K1172" s="11" t="s">
        <v>12658</v>
      </c>
      <c r="L1172" s="11">
        <v>2</v>
      </c>
    </row>
    <row r="1173" spans="1:12">
      <c r="A1173" s="11" t="s">
        <v>2174</v>
      </c>
      <c r="D1173" s="11" t="s">
        <v>260</v>
      </c>
      <c r="E1173" s="19" t="s">
        <v>2424</v>
      </c>
      <c r="F1173" s="10">
        <v>42036</v>
      </c>
      <c r="G1173" s="10">
        <v>45323</v>
      </c>
      <c r="H1173" s="11">
        <v>10</v>
      </c>
      <c r="I1173" s="20" t="s">
        <v>259</v>
      </c>
      <c r="J1173" s="11" t="s">
        <v>261</v>
      </c>
      <c r="K1173" s="11" t="s">
        <v>12658</v>
      </c>
      <c r="L1173" s="11">
        <v>2</v>
      </c>
    </row>
    <row r="1174" spans="1:12">
      <c r="A1174" s="11" t="s">
        <v>2175</v>
      </c>
      <c r="D1174" s="11" t="s">
        <v>260</v>
      </c>
      <c r="E1174" s="19" t="s">
        <v>2425</v>
      </c>
      <c r="F1174" s="10">
        <v>42036</v>
      </c>
      <c r="G1174" s="10">
        <v>45323</v>
      </c>
      <c r="H1174" s="11">
        <v>10</v>
      </c>
      <c r="I1174" s="20" t="s">
        <v>259</v>
      </c>
      <c r="J1174" s="11" t="s">
        <v>261</v>
      </c>
      <c r="K1174" s="11" t="s">
        <v>12658</v>
      </c>
      <c r="L1174" s="11">
        <v>2</v>
      </c>
    </row>
    <row r="1175" spans="1:12">
      <c r="A1175" s="11" t="s">
        <v>2176</v>
      </c>
      <c r="D1175" s="11" t="s">
        <v>260</v>
      </c>
      <c r="E1175" s="19" t="s">
        <v>2426</v>
      </c>
      <c r="F1175" s="10">
        <v>42036</v>
      </c>
      <c r="G1175" s="10">
        <v>45323</v>
      </c>
      <c r="H1175" s="11">
        <v>10</v>
      </c>
      <c r="I1175" s="20" t="s">
        <v>259</v>
      </c>
      <c r="J1175" s="11" t="s">
        <v>261</v>
      </c>
      <c r="K1175" s="11" t="s">
        <v>12658</v>
      </c>
      <c r="L1175" s="11">
        <v>2</v>
      </c>
    </row>
    <row r="1176" spans="1:12">
      <c r="A1176" s="11" t="s">
        <v>2177</v>
      </c>
      <c r="D1176" s="11" t="s">
        <v>260</v>
      </c>
      <c r="E1176" s="19" t="s">
        <v>2427</v>
      </c>
      <c r="F1176" s="10">
        <v>42036</v>
      </c>
      <c r="G1176" s="10">
        <v>45323</v>
      </c>
      <c r="H1176" s="11">
        <v>10</v>
      </c>
      <c r="I1176" s="20" t="s">
        <v>259</v>
      </c>
      <c r="J1176" s="11" t="s">
        <v>261</v>
      </c>
      <c r="K1176" s="11" t="s">
        <v>12658</v>
      </c>
      <c r="L1176" s="11">
        <v>2</v>
      </c>
    </row>
    <row r="1177" spans="1:12">
      <c r="A1177" s="11" t="s">
        <v>2178</v>
      </c>
      <c r="D1177" s="11" t="s">
        <v>260</v>
      </c>
      <c r="E1177" s="19" t="s">
        <v>2428</v>
      </c>
      <c r="F1177" s="10">
        <v>42036</v>
      </c>
      <c r="G1177" s="10">
        <v>45323</v>
      </c>
      <c r="H1177" s="11">
        <v>10</v>
      </c>
      <c r="I1177" s="20" t="s">
        <v>259</v>
      </c>
      <c r="J1177" s="11" t="s">
        <v>261</v>
      </c>
      <c r="K1177" s="11" t="s">
        <v>12658</v>
      </c>
      <c r="L1177" s="11">
        <v>2</v>
      </c>
    </row>
    <row r="1178" spans="1:12">
      <c r="A1178" s="11" t="s">
        <v>2179</v>
      </c>
      <c r="D1178" s="11" t="s">
        <v>260</v>
      </c>
      <c r="E1178" s="19" t="s">
        <v>2429</v>
      </c>
      <c r="F1178" s="10">
        <v>42036</v>
      </c>
      <c r="G1178" s="10">
        <v>45323</v>
      </c>
      <c r="H1178" s="11">
        <v>10</v>
      </c>
      <c r="I1178" s="20" t="s">
        <v>259</v>
      </c>
      <c r="J1178" s="11" t="s">
        <v>261</v>
      </c>
      <c r="K1178" s="11" t="s">
        <v>12658</v>
      </c>
      <c r="L1178" s="11">
        <v>2</v>
      </c>
    </row>
    <row r="1179" spans="1:12">
      <c r="A1179" s="11" t="s">
        <v>2180</v>
      </c>
      <c r="D1179" s="11" t="s">
        <v>260</v>
      </c>
      <c r="E1179" s="19" t="s">
        <v>2430</v>
      </c>
      <c r="F1179" s="10">
        <v>42036</v>
      </c>
      <c r="G1179" s="10">
        <v>45323</v>
      </c>
      <c r="H1179" s="11">
        <v>10</v>
      </c>
      <c r="I1179" s="11" t="s">
        <v>277</v>
      </c>
      <c r="J1179" s="11" t="s">
        <v>261</v>
      </c>
      <c r="K1179" s="11" t="s">
        <v>12658</v>
      </c>
      <c r="L1179" s="11">
        <v>2</v>
      </c>
    </row>
    <row r="1180" spans="1:12">
      <c r="A1180" s="11" t="s">
        <v>2181</v>
      </c>
      <c r="D1180" s="11" t="s">
        <v>260</v>
      </c>
      <c r="E1180" s="19" t="s">
        <v>2431</v>
      </c>
      <c r="F1180" s="10">
        <v>42036</v>
      </c>
      <c r="G1180" s="10">
        <v>45323</v>
      </c>
      <c r="H1180" s="11">
        <v>10</v>
      </c>
      <c r="I1180" s="11" t="s">
        <v>277</v>
      </c>
      <c r="J1180" s="11" t="s">
        <v>261</v>
      </c>
      <c r="K1180" s="11" t="s">
        <v>12658</v>
      </c>
      <c r="L1180" s="11">
        <v>2</v>
      </c>
    </row>
    <row r="1181" spans="1:12">
      <c r="A1181" s="11" t="s">
        <v>2182</v>
      </c>
      <c r="D1181" s="11" t="s">
        <v>260</v>
      </c>
      <c r="E1181" s="19" t="s">
        <v>2432</v>
      </c>
      <c r="F1181" s="10">
        <v>42036</v>
      </c>
      <c r="G1181" s="10">
        <v>45323</v>
      </c>
      <c r="H1181" s="11">
        <v>10</v>
      </c>
      <c r="I1181" s="11" t="s">
        <v>277</v>
      </c>
      <c r="J1181" s="11" t="s">
        <v>261</v>
      </c>
      <c r="K1181" s="11" t="s">
        <v>12658</v>
      </c>
      <c r="L1181" s="11">
        <v>2</v>
      </c>
    </row>
    <row r="1182" spans="1:12">
      <c r="A1182" s="11" t="s">
        <v>2183</v>
      </c>
      <c r="D1182" s="11" t="s">
        <v>260</v>
      </c>
      <c r="E1182" s="19" t="s">
        <v>2433</v>
      </c>
      <c r="F1182" s="10">
        <v>42036</v>
      </c>
      <c r="G1182" s="10">
        <v>45323</v>
      </c>
      <c r="H1182" s="11">
        <v>10</v>
      </c>
      <c r="I1182" s="20" t="s">
        <v>259</v>
      </c>
      <c r="J1182" s="11" t="s">
        <v>261</v>
      </c>
      <c r="K1182" s="11" t="s">
        <v>12658</v>
      </c>
      <c r="L1182" s="11">
        <v>2</v>
      </c>
    </row>
    <row r="1183" spans="1:12">
      <c r="A1183" s="11" t="s">
        <v>2184</v>
      </c>
      <c r="D1183" s="11" t="s">
        <v>260</v>
      </c>
      <c r="E1183" s="19" t="s">
        <v>2434</v>
      </c>
      <c r="F1183" s="10">
        <v>42036</v>
      </c>
      <c r="G1183" s="10">
        <v>45323</v>
      </c>
      <c r="H1183" s="11">
        <v>10</v>
      </c>
      <c r="I1183" s="20" t="s">
        <v>259</v>
      </c>
      <c r="J1183" s="11" t="s">
        <v>261</v>
      </c>
      <c r="K1183" s="11" t="s">
        <v>12658</v>
      </c>
      <c r="L1183" s="11">
        <v>2</v>
      </c>
    </row>
    <row r="1184" spans="1:12">
      <c r="A1184" s="11" t="s">
        <v>2185</v>
      </c>
      <c r="D1184" s="11" t="s">
        <v>260</v>
      </c>
      <c r="E1184" s="19" t="s">
        <v>2435</v>
      </c>
      <c r="F1184" s="10">
        <v>42036</v>
      </c>
      <c r="G1184" s="10">
        <v>45323</v>
      </c>
      <c r="H1184" s="11">
        <v>10</v>
      </c>
      <c r="I1184" s="20" t="s">
        <v>259</v>
      </c>
      <c r="J1184" s="11" t="s">
        <v>261</v>
      </c>
      <c r="K1184" s="11" t="s">
        <v>12658</v>
      </c>
      <c r="L1184" s="11">
        <v>2</v>
      </c>
    </row>
    <row r="1185" spans="1:12">
      <c r="A1185" s="11" t="s">
        <v>2186</v>
      </c>
      <c r="D1185" s="11" t="s">
        <v>260</v>
      </c>
      <c r="E1185" s="19" t="s">
        <v>2436</v>
      </c>
      <c r="F1185" s="10">
        <v>42036</v>
      </c>
      <c r="G1185" s="10">
        <v>45323</v>
      </c>
      <c r="H1185" s="11">
        <v>10</v>
      </c>
      <c r="I1185" s="20" t="s">
        <v>259</v>
      </c>
      <c r="J1185" s="11" t="s">
        <v>261</v>
      </c>
      <c r="K1185" s="11" t="s">
        <v>12658</v>
      </c>
      <c r="L1185" s="11">
        <v>2</v>
      </c>
    </row>
    <row r="1186" spans="1:12">
      <c r="A1186" s="11" t="s">
        <v>2187</v>
      </c>
      <c r="D1186" s="11" t="s">
        <v>260</v>
      </c>
      <c r="E1186" s="19" t="s">
        <v>2437</v>
      </c>
      <c r="F1186" s="10">
        <v>42036</v>
      </c>
      <c r="G1186" s="10">
        <v>45323</v>
      </c>
      <c r="H1186" s="11">
        <v>10</v>
      </c>
      <c r="I1186" s="20" t="s">
        <v>259</v>
      </c>
      <c r="J1186" s="11" t="s">
        <v>261</v>
      </c>
      <c r="K1186" s="11" t="s">
        <v>12658</v>
      </c>
      <c r="L1186" s="11">
        <v>2</v>
      </c>
    </row>
    <row r="1187" spans="1:12">
      <c r="A1187" s="11" t="s">
        <v>2188</v>
      </c>
      <c r="D1187" s="11" t="s">
        <v>260</v>
      </c>
      <c r="E1187" s="19" t="s">
        <v>2438</v>
      </c>
      <c r="F1187" s="10">
        <v>42036</v>
      </c>
      <c r="G1187" s="10">
        <v>45323</v>
      </c>
      <c r="H1187" s="11">
        <v>10</v>
      </c>
      <c r="I1187" s="20" t="s">
        <v>259</v>
      </c>
      <c r="J1187" s="11" t="s">
        <v>261</v>
      </c>
      <c r="K1187" s="11" t="s">
        <v>12658</v>
      </c>
      <c r="L1187" s="11">
        <v>2</v>
      </c>
    </row>
    <row r="1188" spans="1:12">
      <c r="A1188" s="11" t="s">
        <v>2189</v>
      </c>
      <c r="D1188" s="11" t="s">
        <v>260</v>
      </c>
      <c r="E1188" s="19" t="s">
        <v>2439</v>
      </c>
      <c r="F1188" s="10">
        <v>42036</v>
      </c>
      <c r="G1188" s="10">
        <v>45323</v>
      </c>
      <c r="H1188" s="11">
        <v>10</v>
      </c>
      <c r="I1188" s="20" t="s">
        <v>259</v>
      </c>
      <c r="J1188" s="11" t="s">
        <v>261</v>
      </c>
      <c r="K1188" s="11" t="s">
        <v>12658</v>
      </c>
      <c r="L1188" s="11">
        <v>2</v>
      </c>
    </row>
    <row r="1189" spans="1:12">
      <c r="A1189" s="11" t="s">
        <v>2190</v>
      </c>
      <c r="D1189" s="11" t="s">
        <v>260</v>
      </c>
      <c r="E1189" s="19" t="s">
        <v>2440</v>
      </c>
      <c r="F1189" s="10">
        <v>42036</v>
      </c>
      <c r="G1189" s="10">
        <v>45323</v>
      </c>
      <c r="H1189" s="11">
        <v>10</v>
      </c>
      <c r="I1189" s="20" t="s">
        <v>259</v>
      </c>
      <c r="J1189" s="11" t="s">
        <v>261</v>
      </c>
      <c r="K1189" s="11" t="s">
        <v>12658</v>
      </c>
      <c r="L1189" s="11">
        <v>2</v>
      </c>
    </row>
    <row r="1190" spans="1:12">
      <c r="A1190" s="11" t="s">
        <v>2191</v>
      </c>
      <c r="D1190" s="11" t="s">
        <v>260</v>
      </c>
      <c r="E1190" s="19" t="s">
        <v>2441</v>
      </c>
      <c r="F1190" s="10">
        <v>42036</v>
      </c>
      <c r="G1190" s="10">
        <v>45323</v>
      </c>
      <c r="H1190" s="11">
        <v>10</v>
      </c>
      <c r="I1190" s="20" t="s">
        <v>259</v>
      </c>
      <c r="J1190" s="11" t="s">
        <v>261</v>
      </c>
      <c r="K1190" s="11" t="s">
        <v>12658</v>
      </c>
      <c r="L1190" s="11">
        <v>2</v>
      </c>
    </row>
    <row r="1191" spans="1:12">
      <c r="A1191" s="11" t="s">
        <v>2192</v>
      </c>
      <c r="D1191" s="11" t="s">
        <v>260</v>
      </c>
      <c r="E1191" s="19" t="s">
        <v>2442</v>
      </c>
      <c r="F1191" s="10">
        <v>42036</v>
      </c>
      <c r="G1191" s="10">
        <v>45323</v>
      </c>
      <c r="H1191" s="11">
        <v>10</v>
      </c>
      <c r="I1191" s="20" t="s">
        <v>259</v>
      </c>
      <c r="J1191" s="11" t="s">
        <v>261</v>
      </c>
      <c r="K1191" s="11" t="s">
        <v>12658</v>
      </c>
      <c r="L1191" s="11">
        <v>2</v>
      </c>
    </row>
    <row r="1192" spans="1:12">
      <c r="A1192" s="11" t="s">
        <v>2193</v>
      </c>
      <c r="D1192" s="11" t="s">
        <v>260</v>
      </c>
      <c r="E1192" s="19" t="s">
        <v>2443</v>
      </c>
      <c r="F1192" s="10">
        <v>42036</v>
      </c>
      <c r="G1192" s="10">
        <v>45323</v>
      </c>
      <c r="H1192" s="11">
        <v>10</v>
      </c>
      <c r="I1192" s="20" t="s">
        <v>259</v>
      </c>
      <c r="J1192" s="11" t="s">
        <v>261</v>
      </c>
      <c r="K1192" s="11" t="s">
        <v>12658</v>
      </c>
      <c r="L1192" s="11">
        <v>2</v>
      </c>
    </row>
    <row r="1193" spans="1:12">
      <c r="A1193" s="11" t="s">
        <v>2194</v>
      </c>
      <c r="D1193" s="11" t="s">
        <v>260</v>
      </c>
      <c r="E1193" s="19" t="s">
        <v>2444</v>
      </c>
      <c r="F1193" s="10">
        <v>42036</v>
      </c>
      <c r="G1193" s="10">
        <v>45323</v>
      </c>
      <c r="H1193" s="11">
        <v>10</v>
      </c>
      <c r="I1193" s="20" t="s">
        <v>259</v>
      </c>
      <c r="J1193" s="11" t="s">
        <v>261</v>
      </c>
      <c r="K1193" s="11" t="s">
        <v>12658</v>
      </c>
      <c r="L1193" s="11">
        <v>2</v>
      </c>
    </row>
    <row r="1194" spans="1:12">
      <c r="A1194" s="11" t="s">
        <v>2195</v>
      </c>
      <c r="D1194" s="11" t="s">
        <v>260</v>
      </c>
      <c r="E1194" s="19" t="s">
        <v>2445</v>
      </c>
      <c r="F1194" s="10">
        <v>42036</v>
      </c>
      <c r="G1194" s="10">
        <v>45323</v>
      </c>
      <c r="H1194" s="11">
        <v>10</v>
      </c>
      <c r="I1194" s="20" t="s">
        <v>259</v>
      </c>
      <c r="J1194" s="11" t="s">
        <v>261</v>
      </c>
      <c r="K1194" s="11" t="s">
        <v>12658</v>
      </c>
      <c r="L1194" s="11">
        <v>2</v>
      </c>
    </row>
    <row r="1195" spans="1:12">
      <c r="A1195" s="11" t="s">
        <v>2196</v>
      </c>
      <c r="D1195" s="11" t="s">
        <v>260</v>
      </c>
      <c r="E1195" s="19" t="s">
        <v>2446</v>
      </c>
      <c r="F1195" s="10">
        <v>42036</v>
      </c>
      <c r="G1195" s="10">
        <v>45323</v>
      </c>
      <c r="H1195" s="11">
        <v>10</v>
      </c>
      <c r="I1195" s="20" t="s">
        <v>259</v>
      </c>
      <c r="J1195" s="11" t="s">
        <v>261</v>
      </c>
      <c r="K1195" s="11" t="s">
        <v>12658</v>
      </c>
      <c r="L1195" s="11">
        <v>2</v>
      </c>
    </row>
    <row r="1196" spans="1:12">
      <c r="A1196" s="11" t="s">
        <v>2197</v>
      </c>
      <c r="D1196" s="11" t="s">
        <v>260</v>
      </c>
      <c r="E1196" s="19" t="s">
        <v>2447</v>
      </c>
      <c r="F1196" s="10">
        <v>42036</v>
      </c>
      <c r="G1196" s="10">
        <v>45323</v>
      </c>
      <c r="H1196" s="11">
        <v>10</v>
      </c>
      <c r="I1196" s="20" t="s">
        <v>259</v>
      </c>
      <c r="J1196" s="11" t="s">
        <v>261</v>
      </c>
      <c r="K1196" s="11" t="s">
        <v>12658</v>
      </c>
      <c r="L1196" s="11">
        <v>2</v>
      </c>
    </row>
    <row r="1197" spans="1:12">
      <c r="A1197" s="11" t="s">
        <v>2198</v>
      </c>
      <c r="D1197" s="11" t="s">
        <v>260</v>
      </c>
      <c r="E1197" s="19" t="s">
        <v>2448</v>
      </c>
      <c r="F1197" s="10">
        <v>42036</v>
      </c>
      <c r="G1197" s="10">
        <v>45323</v>
      </c>
      <c r="H1197" s="11">
        <v>10</v>
      </c>
      <c r="I1197" s="11" t="s">
        <v>277</v>
      </c>
      <c r="J1197" s="11" t="s">
        <v>261</v>
      </c>
      <c r="K1197" s="11" t="s">
        <v>12658</v>
      </c>
      <c r="L1197" s="11">
        <v>2</v>
      </c>
    </row>
    <row r="1198" spans="1:12">
      <c r="A1198" s="11" t="s">
        <v>2199</v>
      </c>
      <c r="D1198" s="11" t="s">
        <v>260</v>
      </c>
      <c r="E1198" s="19" t="s">
        <v>2449</v>
      </c>
      <c r="F1198" s="10">
        <v>42036</v>
      </c>
      <c r="G1198" s="10">
        <v>45323</v>
      </c>
      <c r="H1198" s="11">
        <v>10</v>
      </c>
      <c r="I1198" s="11" t="s">
        <v>277</v>
      </c>
      <c r="J1198" s="11" t="s">
        <v>261</v>
      </c>
      <c r="K1198" s="11" t="s">
        <v>12658</v>
      </c>
      <c r="L1198" s="11">
        <v>2</v>
      </c>
    </row>
    <row r="1199" spans="1:12">
      <c r="A1199" s="11" t="s">
        <v>2200</v>
      </c>
      <c r="D1199" s="11" t="s">
        <v>260</v>
      </c>
      <c r="E1199" s="19" t="s">
        <v>2450</v>
      </c>
      <c r="F1199" s="10">
        <v>42036</v>
      </c>
      <c r="G1199" s="10">
        <v>45323</v>
      </c>
      <c r="H1199" s="11">
        <v>10</v>
      </c>
      <c r="I1199" s="11" t="s">
        <v>277</v>
      </c>
      <c r="J1199" s="11" t="s">
        <v>261</v>
      </c>
      <c r="K1199" s="11" t="s">
        <v>12658</v>
      </c>
      <c r="L1199" s="11">
        <v>2</v>
      </c>
    </row>
    <row r="1200" spans="1:12">
      <c r="A1200" s="11" t="s">
        <v>2201</v>
      </c>
      <c r="D1200" s="11" t="s">
        <v>260</v>
      </c>
      <c r="E1200" s="19" t="s">
        <v>2451</v>
      </c>
      <c r="F1200" s="10">
        <v>42036</v>
      </c>
      <c r="G1200" s="10">
        <v>45323</v>
      </c>
      <c r="H1200" s="11">
        <v>10</v>
      </c>
      <c r="I1200" s="20" t="s">
        <v>259</v>
      </c>
      <c r="J1200" s="11" t="s">
        <v>261</v>
      </c>
      <c r="K1200" s="11" t="s">
        <v>12658</v>
      </c>
      <c r="L1200" s="11">
        <v>2</v>
      </c>
    </row>
    <row r="1201" spans="1:12">
      <c r="A1201" s="11" t="s">
        <v>2202</v>
      </c>
      <c r="D1201" s="11" t="s">
        <v>260</v>
      </c>
      <c r="E1201" s="19" t="s">
        <v>2452</v>
      </c>
      <c r="F1201" s="10">
        <v>42036</v>
      </c>
      <c r="G1201" s="10">
        <v>45323</v>
      </c>
      <c r="H1201" s="11">
        <v>10</v>
      </c>
      <c r="I1201" s="20" t="s">
        <v>259</v>
      </c>
      <c r="J1201" s="11" t="s">
        <v>261</v>
      </c>
      <c r="K1201" s="11" t="s">
        <v>12658</v>
      </c>
      <c r="L1201" s="11">
        <v>2</v>
      </c>
    </row>
    <row r="1202" spans="1:12">
      <c r="A1202" s="11" t="s">
        <v>2203</v>
      </c>
      <c r="D1202" s="11" t="s">
        <v>260</v>
      </c>
      <c r="E1202" s="19" t="s">
        <v>2453</v>
      </c>
      <c r="F1202" s="10">
        <v>42036</v>
      </c>
      <c r="G1202" s="10">
        <v>45323</v>
      </c>
      <c r="H1202" s="11">
        <v>10</v>
      </c>
      <c r="I1202" s="20" t="s">
        <v>259</v>
      </c>
      <c r="J1202" s="11" t="s">
        <v>261</v>
      </c>
      <c r="K1202" s="11" t="s">
        <v>12658</v>
      </c>
      <c r="L1202" s="11">
        <v>2</v>
      </c>
    </row>
    <row r="1203" spans="1:12">
      <c r="A1203" s="11" t="s">
        <v>2204</v>
      </c>
      <c r="D1203" s="11" t="s">
        <v>260</v>
      </c>
      <c r="E1203" s="19" t="s">
        <v>2454</v>
      </c>
      <c r="F1203" s="10">
        <v>42036</v>
      </c>
      <c r="G1203" s="10">
        <v>45323</v>
      </c>
      <c r="H1203" s="11">
        <v>10</v>
      </c>
      <c r="I1203" s="20" t="s">
        <v>259</v>
      </c>
      <c r="J1203" s="11" t="s">
        <v>261</v>
      </c>
      <c r="K1203" s="11" t="s">
        <v>12658</v>
      </c>
      <c r="L1203" s="11">
        <v>2</v>
      </c>
    </row>
    <row r="1204" spans="1:12">
      <c r="A1204" s="11" t="s">
        <v>2205</v>
      </c>
      <c r="D1204" s="11" t="s">
        <v>260</v>
      </c>
      <c r="E1204" s="19" t="s">
        <v>2455</v>
      </c>
      <c r="F1204" s="10">
        <v>42036</v>
      </c>
      <c r="G1204" s="10">
        <v>45323</v>
      </c>
      <c r="H1204" s="11">
        <v>10</v>
      </c>
      <c r="I1204" s="20" t="s">
        <v>259</v>
      </c>
      <c r="J1204" s="11" t="s">
        <v>261</v>
      </c>
      <c r="K1204" s="11" t="s">
        <v>12658</v>
      </c>
      <c r="L1204" s="11">
        <v>2</v>
      </c>
    </row>
    <row r="1205" spans="1:12">
      <c r="A1205" s="11" t="s">
        <v>2206</v>
      </c>
      <c r="D1205" s="11" t="s">
        <v>260</v>
      </c>
      <c r="E1205" s="19" t="s">
        <v>2456</v>
      </c>
      <c r="F1205" s="10">
        <v>42036</v>
      </c>
      <c r="G1205" s="10">
        <v>45323</v>
      </c>
      <c r="H1205" s="11">
        <v>10</v>
      </c>
      <c r="I1205" s="20" t="s">
        <v>259</v>
      </c>
      <c r="J1205" s="11" t="s">
        <v>261</v>
      </c>
      <c r="K1205" s="11" t="s">
        <v>12658</v>
      </c>
      <c r="L1205" s="11">
        <v>2</v>
      </c>
    </row>
    <row r="1206" spans="1:12">
      <c r="A1206" s="11" t="s">
        <v>2207</v>
      </c>
      <c r="D1206" s="11" t="s">
        <v>260</v>
      </c>
      <c r="E1206" s="19" t="s">
        <v>2457</v>
      </c>
      <c r="F1206" s="10">
        <v>42036</v>
      </c>
      <c r="G1206" s="10">
        <v>45323</v>
      </c>
      <c r="H1206" s="11">
        <v>10</v>
      </c>
      <c r="I1206" s="20" t="s">
        <v>259</v>
      </c>
      <c r="J1206" s="11" t="s">
        <v>261</v>
      </c>
      <c r="K1206" s="11" t="s">
        <v>12658</v>
      </c>
      <c r="L1206" s="11">
        <v>2</v>
      </c>
    </row>
    <row r="1207" spans="1:12">
      <c r="A1207" s="11" t="s">
        <v>2208</v>
      </c>
      <c r="D1207" s="11" t="s">
        <v>260</v>
      </c>
      <c r="E1207" s="19" t="s">
        <v>2458</v>
      </c>
      <c r="F1207" s="10">
        <v>42036</v>
      </c>
      <c r="G1207" s="10">
        <v>45323</v>
      </c>
      <c r="H1207" s="11">
        <v>10</v>
      </c>
      <c r="I1207" s="20" t="s">
        <v>259</v>
      </c>
      <c r="J1207" s="11" t="s">
        <v>261</v>
      </c>
      <c r="K1207" s="11" t="s">
        <v>12658</v>
      </c>
      <c r="L1207" s="11">
        <v>2</v>
      </c>
    </row>
    <row r="1208" spans="1:12">
      <c r="A1208" s="11" t="s">
        <v>2209</v>
      </c>
      <c r="D1208" s="11" t="s">
        <v>260</v>
      </c>
      <c r="E1208" s="19" t="s">
        <v>2459</v>
      </c>
      <c r="F1208" s="10">
        <v>42036</v>
      </c>
      <c r="G1208" s="10">
        <v>45323</v>
      </c>
      <c r="H1208" s="11">
        <v>10</v>
      </c>
      <c r="I1208" s="20" t="s">
        <v>259</v>
      </c>
      <c r="J1208" s="11" t="s">
        <v>261</v>
      </c>
      <c r="K1208" s="11" t="s">
        <v>12658</v>
      </c>
      <c r="L1208" s="11">
        <v>2</v>
      </c>
    </row>
    <row r="1209" spans="1:12">
      <c r="A1209" s="11" t="s">
        <v>2210</v>
      </c>
      <c r="D1209" s="11" t="s">
        <v>260</v>
      </c>
      <c r="E1209" s="19" t="s">
        <v>2460</v>
      </c>
      <c r="F1209" s="10">
        <v>42036</v>
      </c>
      <c r="G1209" s="10">
        <v>45323</v>
      </c>
      <c r="H1209" s="11">
        <v>10</v>
      </c>
      <c r="I1209" s="20" t="s">
        <v>259</v>
      </c>
      <c r="J1209" s="11" t="s">
        <v>261</v>
      </c>
      <c r="K1209" s="11" t="s">
        <v>12658</v>
      </c>
      <c r="L1209" s="11">
        <v>2</v>
      </c>
    </row>
    <row r="1210" spans="1:12">
      <c r="A1210" s="11" t="s">
        <v>2211</v>
      </c>
      <c r="D1210" s="11" t="s">
        <v>260</v>
      </c>
      <c r="E1210" s="19" t="s">
        <v>2461</v>
      </c>
      <c r="F1210" s="10">
        <v>42036</v>
      </c>
      <c r="G1210" s="10">
        <v>45323</v>
      </c>
      <c r="H1210" s="11">
        <v>10</v>
      </c>
      <c r="I1210" s="20" t="s">
        <v>259</v>
      </c>
      <c r="J1210" s="11" t="s">
        <v>261</v>
      </c>
      <c r="K1210" s="11" t="s">
        <v>12658</v>
      </c>
      <c r="L1210" s="11">
        <v>2</v>
      </c>
    </row>
    <row r="1211" spans="1:12">
      <c r="A1211" s="11" t="s">
        <v>2212</v>
      </c>
      <c r="D1211" s="11" t="s">
        <v>260</v>
      </c>
      <c r="E1211" s="19" t="s">
        <v>2462</v>
      </c>
      <c r="F1211" s="10">
        <v>42036</v>
      </c>
      <c r="G1211" s="10">
        <v>45323</v>
      </c>
      <c r="H1211" s="11">
        <v>10</v>
      </c>
      <c r="I1211" s="20" t="s">
        <v>259</v>
      </c>
      <c r="J1211" s="11" t="s">
        <v>261</v>
      </c>
      <c r="K1211" s="11" t="s">
        <v>12658</v>
      </c>
      <c r="L1211" s="11">
        <v>2</v>
      </c>
    </row>
    <row r="1212" spans="1:12">
      <c r="A1212" s="11" t="s">
        <v>2213</v>
      </c>
      <c r="D1212" s="11" t="s">
        <v>260</v>
      </c>
      <c r="E1212" s="19" t="s">
        <v>2463</v>
      </c>
      <c r="F1212" s="10">
        <v>42036</v>
      </c>
      <c r="G1212" s="10">
        <v>45323</v>
      </c>
      <c r="H1212" s="11">
        <v>10</v>
      </c>
      <c r="I1212" s="20" t="s">
        <v>259</v>
      </c>
      <c r="J1212" s="11" t="s">
        <v>261</v>
      </c>
      <c r="K1212" s="11" t="s">
        <v>12658</v>
      </c>
      <c r="L1212" s="11">
        <v>2</v>
      </c>
    </row>
    <row r="1213" spans="1:12">
      <c r="A1213" s="11" t="s">
        <v>2214</v>
      </c>
      <c r="D1213" s="11" t="s">
        <v>260</v>
      </c>
      <c r="E1213" s="19" t="s">
        <v>2464</v>
      </c>
      <c r="F1213" s="10">
        <v>42036</v>
      </c>
      <c r="G1213" s="10">
        <v>45323</v>
      </c>
      <c r="H1213" s="11">
        <v>10</v>
      </c>
      <c r="I1213" s="20" t="s">
        <v>259</v>
      </c>
      <c r="J1213" s="11" t="s">
        <v>261</v>
      </c>
      <c r="K1213" s="11" t="s">
        <v>12658</v>
      </c>
      <c r="L1213" s="11">
        <v>2</v>
      </c>
    </row>
    <row r="1214" spans="1:12">
      <c r="A1214" s="11" t="s">
        <v>2215</v>
      </c>
      <c r="D1214" s="11" t="s">
        <v>260</v>
      </c>
      <c r="E1214" s="19" t="s">
        <v>2465</v>
      </c>
      <c r="F1214" s="10">
        <v>42036</v>
      </c>
      <c r="G1214" s="10">
        <v>45323</v>
      </c>
      <c r="H1214" s="11">
        <v>10</v>
      </c>
      <c r="I1214" s="20" t="s">
        <v>259</v>
      </c>
      <c r="J1214" s="11" t="s">
        <v>261</v>
      </c>
      <c r="K1214" s="11" t="s">
        <v>12658</v>
      </c>
      <c r="L1214" s="11">
        <v>2</v>
      </c>
    </row>
    <row r="1215" spans="1:12">
      <c r="A1215" s="11" t="s">
        <v>2216</v>
      </c>
      <c r="D1215" s="11" t="s">
        <v>260</v>
      </c>
      <c r="E1215" s="19" t="s">
        <v>2466</v>
      </c>
      <c r="F1215" s="10">
        <v>42036</v>
      </c>
      <c r="G1215" s="10">
        <v>45323</v>
      </c>
      <c r="H1215" s="11">
        <v>10</v>
      </c>
      <c r="I1215" s="11" t="s">
        <v>277</v>
      </c>
      <c r="J1215" s="11" t="s">
        <v>261</v>
      </c>
      <c r="K1215" s="11" t="s">
        <v>12658</v>
      </c>
      <c r="L1215" s="11">
        <v>2</v>
      </c>
    </row>
    <row r="1216" spans="1:12">
      <c r="A1216" s="11" t="s">
        <v>2217</v>
      </c>
      <c r="D1216" s="11" t="s">
        <v>260</v>
      </c>
      <c r="E1216" s="19" t="s">
        <v>2467</v>
      </c>
      <c r="F1216" s="10">
        <v>42036</v>
      </c>
      <c r="G1216" s="10">
        <v>45323</v>
      </c>
      <c r="H1216" s="11">
        <v>10</v>
      </c>
      <c r="I1216" s="11" t="s">
        <v>277</v>
      </c>
      <c r="J1216" s="11" t="s">
        <v>261</v>
      </c>
      <c r="K1216" s="11" t="s">
        <v>12658</v>
      </c>
      <c r="L1216" s="11">
        <v>2</v>
      </c>
    </row>
    <row r="1217" spans="1:12">
      <c r="A1217" s="11" t="s">
        <v>2218</v>
      </c>
      <c r="D1217" s="11" t="s">
        <v>260</v>
      </c>
      <c r="E1217" s="19" t="s">
        <v>2468</v>
      </c>
      <c r="F1217" s="10">
        <v>42036</v>
      </c>
      <c r="G1217" s="10">
        <v>45323</v>
      </c>
      <c r="H1217" s="11">
        <v>10</v>
      </c>
      <c r="I1217" s="11" t="s">
        <v>277</v>
      </c>
      <c r="J1217" s="11" t="s">
        <v>261</v>
      </c>
      <c r="K1217" s="11" t="s">
        <v>12658</v>
      </c>
      <c r="L1217" s="11">
        <v>2</v>
      </c>
    </row>
    <row r="1218" spans="1:12">
      <c r="A1218" s="11" t="s">
        <v>2219</v>
      </c>
      <c r="D1218" s="11" t="s">
        <v>260</v>
      </c>
      <c r="E1218" s="19" t="s">
        <v>2469</v>
      </c>
      <c r="F1218" s="10">
        <v>42036</v>
      </c>
      <c r="G1218" s="10">
        <v>45323</v>
      </c>
      <c r="H1218" s="11">
        <v>10</v>
      </c>
      <c r="I1218" s="20" t="s">
        <v>259</v>
      </c>
      <c r="J1218" s="11" t="s">
        <v>261</v>
      </c>
      <c r="K1218" s="11" t="s">
        <v>12658</v>
      </c>
      <c r="L1218" s="11">
        <v>2</v>
      </c>
    </row>
    <row r="1219" spans="1:12">
      <c r="A1219" s="11" t="s">
        <v>2220</v>
      </c>
      <c r="D1219" s="11" t="s">
        <v>260</v>
      </c>
      <c r="E1219" s="19" t="s">
        <v>2470</v>
      </c>
      <c r="F1219" s="10">
        <v>42036</v>
      </c>
      <c r="G1219" s="10">
        <v>45323</v>
      </c>
      <c r="H1219" s="11">
        <v>10</v>
      </c>
      <c r="I1219" s="20" t="s">
        <v>259</v>
      </c>
      <c r="J1219" s="11" t="s">
        <v>261</v>
      </c>
      <c r="K1219" s="11" t="s">
        <v>12658</v>
      </c>
      <c r="L1219" s="11">
        <v>2</v>
      </c>
    </row>
    <row r="1220" spans="1:12">
      <c r="A1220" s="11" t="s">
        <v>2221</v>
      </c>
      <c r="D1220" s="11" t="s">
        <v>260</v>
      </c>
      <c r="E1220" s="19" t="s">
        <v>2471</v>
      </c>
      <c r="F1220" s="10">
        <v>42036</v>
      </c>
      <c r="G1220" s="10">
        <v>45323</v>
      </c>
      <c r="H1220" s="11">
        <v>10</v>
      </c>
      <c r="I1220" s="20" t="s">
        <v>259</v>
      </c>
      <c r="J1220" s="11" t="s">
        <v>261</v>
      </c>
      <c r="K1220" s="11" t="s">
        <v>12658</v>
      </c>
      <c r="L1220" s="11">
        <v>2</v>
      </c>
    </row>
    <row r="1221" spans="1:12">
      <c r="A1221" s="11" t="s">
        <v>2222</v>
      </c>
      <c r="D1221" s="11" t="s">
        <v>260</v>
      </c>
      <c r="E1221" s="19" t="s">
        <v>2472</v>
      </c>
      <c r="F1221" s="10">
        <v>42036</v>
      </c>
      <c r="G1221" s="10">
        <v>45323</v>
      </c>
      <c r="H1221" s="11">
        <v>10</v>
      </c>
      <c r="I1221" s="20" t="s">
        <v>259</v>
      </c>
      <c r="J1221" s="11" t="s">
        <v>261</v>
      </c>
      <c r="K1221" s="11" t="s">
        <v>12658</v>
      </c>
      <c r="L1221" s="11">
        <v>2</v>
      </c>
    </row>
    <row r="1222" spans="1:12">
      <c r="A1222" s="11" t="s">
        <v>2223</v>
      </c>
      <c r="D1222" s="11" t="s">
        <v>260</v>
      </c>
      <c r="E1222" s="19" t="s">
        <v>2473</v>
      </c>
      <c r="F1222" s="10">
        <v>42036</v>
      </c>
      <c r="G1222" s="10">
        <v>45323</v>
      </c>
      <c r="H1222" s="11">
        <v>10</v>
      </c>
      <c r="I1222" s="20" t="s">
        <v>259</v>
      </c>
      <c r="J1222" s="11" t="s">
        <v>261</v>
      </c>
      <c r="K1222" s="11" t="s">
        <v>12658</v>
      </c>
      <c r="L1222" s="11">
        <v>2</v>
      </c>
    </row>
    <row r="1223" spans="1:12">
      <c r="A1223" s="11" t="s">
        <v>2224</v>
      </c>
      <c r="D1223" s="11" t="s">
        <v>260</v>
      </c>
      <c r="E1223" s="19" t="s">
        <v>2474</v>
      </c>
      <c r="F1223" s="10">
        <v>42036</v>
      </c>
      <c r="G1223" s="10">
        <v>45323</v>
      </c>
      <c r="H1223" s="11">
        <v>10</v>
      </c>
      <c r="I1223" s="20" t="s">
        <v>259</v>
      </c>
      <c r="J1223" s="11" t="s">
        <v>261</v>
      </c>
      <c r="K1223" s="11" t="s">
        <v>12658</v>
      </c>
      <c r="L1223" s="11">
        <v>2</v>
      </c>
    </row>
    <row r="1224" spans="1:12">
      <c r="A1224" s="11" t="s">
        <v>2225</v>
      </c>
      <c r="D1224" s="11" t="s">
        <v>260</v>
      </c>
      <c r="E1224" s="19" t="s">
        <v>2475</v>
      </c>
      <c r="F1224" s="10">
        <v>42036</v>
      </c>
      <c r="G1224" s="10">
        <v>45323</v>
      </c>
      <c r="H1224" s="11">
        <v>10</v>
      </c>
      <c r="I1224" s="20" t="s">
        <v>259</v>
      </c>
      <c r="J1224" s="11" t="s">
        <v>261</v>
      </c>
      <c r="K1224" s="11" t="s">
        <v>12658</v>
      </c>
      <c r="L1224" s="11">
        <v>2</v>
      </c>
    </row>
    <row r="1225" spans="1:12">
      <c r="A1225" s="11" t="s">
        <v>2226</v>
      </c>
      <c r="D1225" s="11" t="s">
        <v>260</v>
      </c>
      <c r="E1225" s="19" t="s">
        <v>2476</v>
      </c>
      <c r="F1225" s="10">
        <v>42036</v>
      </c>
      <c r="G1225" s="10">
        <v>45323</v>
      </c>
      <c r="H1225" s="11">
        <v>10</v>
      </c>
      <c r="I1225" s="20" t="s">
        <v>259</v>
      </c>
      <c r="J1225" s="11" t="s">
        <v>261</v>
      </c>
      <c r="K1225" s="11" t="s">
        <v>12658</v>
      </c>
      <c r="L1225" s="11">
        <v>2</v>
      </c>
    </row>
    <row r="1226" spans="1:12">
      <c r="A1226" s="11" t="s">
        <v>2227</v>
      </c>
      <c r="D1226" s="11" t="s">
        <v>260</v>
      </c>
      <c r="E1226" s="19" t="s">
        <v>2477</v>
      </c>
      <c r="F1226" s="10">
        <v>42036</v>
      </c>
      <c r="G1226" s="10">
        <v>45323</v>
      </c>
      <c r="H1226" s="11">
        <v>10</v>
      </c>
      <c r="I1226" s="20" t="s">
        <v>259</v>
      </c>
      <c r="J1226" s="11" t="s">
        <v>261</v>
      </c>
      <c r="K1226" s="11" t="s">
        <v>12658</v>
      </c>
      <c r="L1226" s="11">
        <v>2</v>
      </c>
    </row>
    <row r="1227" spans="1:12">
      <c r="A1227" s="11" t="s">
        <v>2228</v>
      </c>
      <c r="D1227" s="11" t="s">
        <v>260</v>
      </c>
      <c r="E1227" s="19" t="s">
        <v>2478</v>
      </c>
      <c r="F1227" s="10">
        <v>42036</v>
      </c>
      <c r="G1227" s="10">
        <v>45323</v>
      </c>
      <c r="H1227" s="11">
        <v>10</v>
      </c>
      <c r="I1227" s="20" t="s">
        <v>259</v>
      </c>
      <c r="J1227" s="11" t="s">
        <v>261</v>
      </c>
      <c r="K1227" s="11" t="s">
        <v>12658</v>
      </c>
      <c r="L1227" s="11">
        <v>2</v>
      </c>
    </row>
    <row r="1228" spans="1:12">
      <c r="A1228" s="11" t="s">
        <v>2229</v>
      </c>
      <c r="D1228" s="11" t="s">
        <v>260</v>
      </c>
      <c r="E1228" s="19" t="s">
        <v>2479</v>
      </c>
      <c r="F1228" s="10">
        <v>42036</v>
      </c>
      <c r="G1228" s="10">
        <v>45323</v>
      </c>
      <c r="H1228" s="11">
        <v>10</v>
      </c>
      <c r="I1228" s="20" t="s">
        <v>259</v>
      </c>
      <c r="J1228" s="11" t="s">
        <v>261</v>
      </c>
      <c r="K1228" s="11" t="s">
        <v>12658</v>
      </c>
      <c r="L1228" s="11">
        <v>2</v>
      </c>
    </row>
    <row r="1229" spans="1:12">
      <c r="A1229" s="11" t="s">
        <v>2230</v>
      </c>
      <c r="D1229" s="11" t="s">
        <v>260</v>
      </c>
      <c r="E1229" s="19" t="s">
        <v>2480</v>
      </c>
      <c r="F1229" s="10">
        <v>42036</v>
      </c>
      <c r="G1229" s="10">
        <v>45323</v>
      </c>
      <c r="H1229" s="11">
        <v>10</v>
      </c>
      <c r="I1229" s="20" t="s">
        <v>259</v>
      </c>
      <c r="J1229" s="11" t="s">
        <v>261</v>
      </c>
      <c r="K1229" s="11" t="s">
        <v>12658</v>
      </c>
      <c r="L1229" s="11">
        <v>2</v>
      </c>
    </row>
    <row r="1230" spans="1:12">
      <c r="A1230" s="11" t="s">
        <v>2231</v>
      </c>
      <c r="D1230" s="11" t="s">
        <v>260</v>
      </c>
      <c r="E1230" s="19" t="s">
        <v>2481</v>
      </c>
      <c r="F1230" s="10">
        <v>42036</v>
      </c>
      <c r="G1230" s="10">
        <v>45323</v>
      </c>
      <c r="H1230" s="11">
        <v>10</v>
      </c>
      <c r="I1230" s="20" t="s">
        <v>259</v>
      </c>
      <c r="J1230" s="11" t="s">
        <v>261</v>
      </c>
      <c r="K1230" s="11" t="s">
        <v>12658</v>
      </c>
      <c r="L1230" s="11">
        <v>2</v>
      </c>
    </row>
    <row r="1231" spans="1:12">
      <c r="A1231" s="11" t="s">
        <v>2232</v>
      </c>
      <c r="D1231" s="11" t="s">
        <v>260</v>
      </c>
      <c r="E1231" s="19" t="s">
        <v>2482</v>
      </c>
      <c r="F1231" s="10">
        <v>42036</v>
      </c>
      <c r="G1231" s="10">
        <v>45323</v>
      </c>
      <c r="H1231" s="11">
        <v>10</v>
      </c>
      <c r="I1231" s="20" t="s">
        <v>259</v>
      </c>
      <c r="J1231" s="11" t="s">
        <v>261</v>
      </c>
      <c r="K1231" s="11" t="s">
        <v>12658</v>
      </c>
      <c r="L1231" s="11">
        <v>2</v>
      </c>
    </row>
    <row r="1232" spans="1:12">
      <c r="A1232" s="11" t="s">
        <v>2233</v>
      </c>
      <c r="D1232" s="11" t="s">
        <v>260</v>
      </c>
      <c r="E1232" s="19" t="s">
        <v>2483</v>
      </c>
      <c r="F1232" s="10">
        <v>42036</v>
      </c>
      <c r="G1232" s="10">
        <v>45323</v>
      </c>
      <c r="H1232" s="11">
        <v>10</v>
      </c>
      <c r="I1232" s="20" t="s">
        <v>259</v>
      </c>
      <c r="J1232" s="11" t="s">
        <v>261</v>
      </c>
      <c r="K1232" s="11" t="s">
        <v>12658</v>
      </c>
      <c r="L1232" s="11">
        <v>2</v>
      </c>
    </row>
    <row r="1233" spans="1:12">
      <c r="A1233" s="11" t="s">
        <v>2234</v>
      </c>
      <c r="D1233" s="11" t="s">
        <v>260</v>
      </c>
      <c r="E1233" s="19" t="s">
        <v>2484</v>
      </c>
      <c r="F1233" s="10">
        <v>42036</v>
      </c>
      <c r="G1233" s="10">
        <v>45323</v>
      </c>
      <c r="H1233" s="11">
        <v>10</v>
      </c>
      <c r="I1233" s="11" t="s">
        <v>277</v>
      </c>
      <c r="J1233" s="11" t="s">
        <v>261</v>
      </c>
      <c r="K1233" s="11" t="s">
        <v>12658</v>
      </c>
      <c r="L1233" s="11">
        <v>2</v>
      </c>
    </row>
    <row r="1234" spans="1:12">
      <c r="A1234" s="11" t="s">
        <v>2235</v>
      </c>
      <c r="D1234" s="11" t="s">
        <v>260</v>
      </c>
      <c r="E1234" s="19" t="s">
        <v>2485</v>
      </c>
      <c r="F1234" s="10">
        <v>42036</v>
      </c>
      <c r="G1234" s="10">
        <v>45323</v>
      </c>
      <c r="H1234" s="11">
        <v>10</v>
      </c>
      <c r="I1234" s="11" t="s">
        <v>277</v>
      </c>
      <c r="J1234" s="11" t="s">
        <v>261</v>
      </c>
      <c r="K1234" s="11" t="s">
        <v>12658</v>
      </c>
      <c r="L1234" s="11">
        <v>2</v>
      </c>
    </row>
    <row r="1235" spans="1:12">
      <c r="A1235" s="11" t="s">
        <v>2236</v>
      </c>
      <c r="D1235" s="11" t="s">
        <v>260</v>
      </c>
      <c r="E1235" s="19" t="s">
        <v>2486</v>
      </c>
      <c r="F1235" s="10">
        <v>42036</v>
      </c>
      <c r="G1235" s="10">
        <v>45323</v>
      </c>
      <c r="H1235" s="11">
        <v>10</v>
      </c>
      <c r="I1235" s="11" t="s">
        <v>277</v>
      </c>
      <c r="J1235" s="11" t="s">
        <v>261</v>
      </c>
      <c r="K1235" s="11" t="s">
        <v>12658</v>
      </c>
      <c r="L1235" s="11">
        <v>2</v>
      </c>
    </row>
    <row r="1236" spans="1:12">
      <c r="A1236" s="11" t="s">
        <v>2237</v>
      </c>
      <c r="D1236" s="11" t="s">
        <v>260</v>
      </c>
      <c r="E1236" s="19" t="s">
        <v>2487</v>
      </c>
      <c r="F1236" s="10">
        <v>42036</v>
      </c>
      <c r="G1236" s="10">
        <v>45323</v>
      </c>
      <c r="H1236" s="11">
        <v>10</v>
      </c>
      <c r="I1236" s="20" t="s">
        <v>259</v>
      </c>
      <c r="J1236" s="11" t="s">
        <v>261</v>
      </c>
      <c r="K1236" s="11" t="s">
        <v>12658</v>
      </c>
      <c r="L1236" s="11">
        <v>2</v>
      </c>
    </row>
    <row r="1237" spans="1:12">
      <c r="A1237" s="11" t="s">
        <v>2238</v>
      </c>
      <c r="D1237" s="11" t="s">
        <v>260</v>
      </c>
      <c r="E1237" s="19" t="s">
        <v>2488</v>
      </c>
      <c r="F1237" s="10">
        <v>42036</v>
      </c>
      <c r="G1237" s="10">
        <v>45323</v>
      </c>
      <c r="H1237" s="11">
        <v>10</v>
      </c>
      <c r="I1237" s="20" t="s">
        <v>259</v>
      </c>
      <c r="J1237" s="11" t="s">
        <v>261</v>
      </c>
      <c r="K1237" s="11" t="s">
        <v>12658</v>
      </c>
      <c r="L1237" s="11">
        <v>2</v>
      </c>
    </row>
    <row r="1238" spans="1:12">
      <c r="A1238" s="11" t="s">
        <v>2239</v>
      </c>
      <c r="D1238" s="11" t="s">
        <v>260</v>
      </c>
      <c r="E1238" s="19" t="s">
        <v>2489</v>
      </c>
      <c r="F1238" s="10">
        <v>42036</v>
      </c>
      <c r="G1238" s="10">
        <v>45323</v>
      </c>
      <c r="H1238" s="11">
        <v>10</v>
      </c>
      <c r="I1238" s="20" t="s">
        <v>259</v>
      </c>
      <c r="J1238" s="11" t="s">
        <v>261</v>
      </c>
      <c r="K1238" s="11" t="s">
        <v>12658</v>
      </c>
      <c r="L1238" s="11">
        <v>2</v>
      </c>
    </row>
    <row r="1239" spans="1:12">
      <c r="A1239" s="11" t="s">
        <v>2240</v>
      </c>
      <c r="D1239" s="11" t="s">
        <v>260</v>
      </c>
      <c r="E1239" s="19" t="s">
        <v>2490</v>
      </c>
      <c r="F1239" s="10">
        <v>42036</v>
      </c>
      <c r="G1239" s="10">
        <v>45323</v>
      </c>
      <c r="H1239" s="11">
        <v>10</v>
      </c>
      <c r="I1239" s="20" t="s">
        <v>259</v>
      </c>
      <c r="J1239" s="11" t="s">
        <v>261</v>
      </c>
      <c r="K1239" s="11" t="s">
        <v>12658</v>
      </c>
      <c r="L1239" s="11">
        <v>2</v>
      </c>
    </row>
    <row r="1240" spans="1:12">
      <c r="A1240" s="11" t="s">
        <v>2241</v>
      </c>
      <c r="D1240" s="11" t="s">
        <v>260</v>
      </c>
      <c r="E1240" s="19" t="s">
        <v>2491</v>
      </c>
      <c r="F1240" s="10">
        <v>42036</v>
      </c>
      <c r="G1240" s="10">
        <v>45323</v>
      </c>
      <c r="H1240" s="11">
        <v>10</v>
      </c>
      <c r="I1240" s="20" t="s">
        <v>259</v>
      </c>
      <c r="J1240" s="11" t="s">
        <v>261</v>
      </c>
      <c r="K1240" s="11" t="s">
        <v>12658</v>
      </c>
      <c r="L1240" s="11">
        <v>2</v>
      </c>
    </row>
    <row r="1241" spans="1:12">
      <c r="A1241" s="11" t="s">
        <v>2242</v>
      </c>
      <c r="D1241" s="11" t="s">
        <v>260</v>
      </c>
      <c r="E1241" s="19" t="s">
        <v>2492</v>
      </c>
      <c r="F1241" s="10">
        <v>42036</v>
      </c>
      <c r="G1241" s="10">
        <v>45323</v>
      </c>
      <c r="H1241" s="11">
        <v>10</v>
      </c>
      <c r="I1241" s="20" t="s">
        <v>259</v>
      </c>
      <c r="J1241" s="11" t="s">
        <v>261</v>
      </c>
      <c r="K1241" s="11" t="s">
        <v>12658</v>
      </c>
      <c r="L1241" s="11">
        <v>2</v>
      </c>
    </row>
    <row r="1242" spans="1:12">
      <c r="A1242" s="11" t="s">
        <v>2243</v>
      </c>
      <c r="D1242" s="11" t="s">
        <v>260</v>
      </c>
      <c r="E1242" s="19" t="s">
        <v>2493</v>
      </c>
      <c r="F1242" s="10">
        <v>42036</v>
      </c>
      <c r="G1242" s="10">
        <v>45323</v>
      </c>
      <c r="H1242" s="11">
        <v>10</v>
      </c>
      <c r="I1242" s="20" t="s">
        <v>259</v>
      </c>
      <c r="J1242" s="11" t="s">
        <v>261</v>
      </c>
      <c r="K1242" s="11" t="s">
        <v>12658</v>
      </c>
      <c r="L1242" s="11">
        <v>2</v>
      </c>
    </row>
    <row r="1243" spans="1:12">
      <c r="A1243" s="11" t="s">
        <v>2244</v>
      </c>
      <c r="D1243" s="11" t="s">
        <v>260</v>
      </c>
      <c r="E1243" s="19" t="s">
        <v>2494</v>
      </c>
      <c r="F1243" s="10">
        <v>42036</v>
      </c>
      <c r="G1243" s="10">
        <v>45323</v>
      </c>
      <c r="H1243" s="11">
        <v>10</v>
      </c>
      <c r="I1243" s="20" t="s">
        <v>259</v>
      </c>
      <c r="J1243" s="11" t="s">
        <v>261</v>
      </c>
      <c r="K1243" s="11" t="s">
        <v>12658</v>
      </c>
      <c r="L1243" s="11">
        <v>2</v>
      </c>
    </row>
    <row r="1244" spans="1:12">
      <c r="A1244" s="11" t="s">
        <v>2245</v>
      </c>
      <c r="D1244" s="11" t="s">
        <v>260</v>
      </c>
      <c r="E1244" s="19" t="s">
        <v>2495</v>
      </c>
      <c r="F1244" s="10">
        <v>42036</v>
      </c>
      <c r="G1244" s="10">
        <v>45323</v>
      </c>
      <c r="H1244" s="11">
        <v>10</v>
      </c>
      <c r="I1244" s="20" t="s">
        <v>259</v>
      </c>
      <c r="J1244" s="11" t="s">
        <v>261</v>
      </c>
      <c r="K1244" s="11" t="s">
        <v>12658</v>
      </c>
      <c r="L1244" s="11">
        <v>2</v>
      </c>
    </row>
    <row r="1245" spans="1:12">
      <c r="A1245" s="11" t="s">
        <v>2246</v>
      </c>
      <c r="D1245" s="11" t="s">
        <v>260</v>
      </c>
      <c r="E1245" s="19" t="s">
        <v>2496</v>
      </c>
      <c r="F1245" s="10">
        <v>42036</v>
      </c>
      <c r="G1245" s="10">
        <v>45323</v>
      </c>
      <c r="H1245" s="11">
        <v>10</v>
      </c>
      <c r="I1245" s="20" t="s">
        <v>259</v>
      </c>
      <c r="J1245" s="11" t="s">
        <v>261</v>
      </c>
      <c r="K1245" s="11" t="s">
        <v>12658</v>
      </c>
      <c r="L1245" s="11">
        <v>2</v>
      </c>
    </row>
    <row r="1246" spans="1:12">
      <c r="A1246" s="11" t="s">
        <v>2247</v>
      </c>
      <c r="D1246" s="11" t="s">
        <v>260</v>
      </c>
      <c r="E1246" s="19" t="s">
        <v>2497</v>
      </c>
      <c r="F1246" s="10">
        <v>42036</v>
      </c>
      <c r="G1246" s="10">
        <v>45323</v>
      </c>
      <c r="H1246" s="11">
        <v>10</v>
      </c>
      <c r="I1246" s="20" t="s">
        <v>259</v>
      </c>
      <c r="J1246" s="11" t="s">
        <v>261</v>
      </c>
      <c r="K1246" s="11" t="s">
        <v>12658</v>
      </c>
      <c r="L1246" s="11">
        <v>2</v>
      </c>
    </row>
    <row r="1247" spans="1:12">
      <c r="A1247" s="11" t="s">
        <v>2248</v>
      </c>
      <c r="D1247" s="11" t="s">
        <v>260</v>
      </c>
      <c r="E1247" s="19" t="s">
        <v>2498</v>
      </c>
      <c r="F1247" s="10">
        <v>42036</v>
      </c>
      <c r="G1247" s="10">
        <v>45323</v>
      </c>
      <c r="H1247" s="11">
        <v>10</v>
      </c>
      <c r="I1247" s="20" t="s">
        <v>259</v>
      </c>
      <c r="J1247" s="11" t="s">
        <v>261</v>
      </c>
      <c r="K1247" s="11" t="s">
        <v>12658</v>
      </c>
      <c r="L1247" s="11">
        <v>2</v>
      </c>
    </row>
    <row r="1248" spans="1:12">
      <c r="A1248" s="11" t="s">
        <v>2249</v>
      </c>
      <c r="D1248" s="11" t="s">
        <v>260</v>
      </c>
      <c r="E1248" s="19" t="s">
        <v>2499</v>
      </c>
      <c r="F1248" s="10">
        <v>42036</v>
      </c>
      <c r="G1248" s="10">
        <v>45323</v>
      </c>
      <c r="H1248" s="11">
        <v>10</v>
      </c>
      <c r="I1248" s="20" t="s">
        <v>259</v>
      </c>
      <c r="J1248" s="11" t="s">
        <v>261</v>
      </c>
      <c r="K1248" s="11" t="s">
        <v>12658</v>
      </c>
      <c r="L1248" s="11">
        <v>2</v>
      </c>
    </row>
    <row r="1249" spans="1:12">
      <c r="A1249" s="11" t="s">
        <v>2250</v>
      </c>
      <c r="D1249" s="11" t="s">
        <v>260</v>
      </c>
      <c r="E1249" s="19" t="s">
        <v>2500</v>
      </c>
      <c r="F1249" s="10">
        <v>42036</v>
      </c>
      <c r="G1249" s="10">
        <v>45323</v>
      </c>
      <c r="H1249" s="11">
        <v>10</v>
      </c>
      <c r="I1249" s="20" t="s">
        <v>259</v>
      </c>
      <c r="J1249" s="11" t="s">
        <v>261</v>
      </c>
      <c r="K1249" s="11" t="s">
        <v>12658</v>
      </c>
      <c r="L1249" s="11">
        <v>2</v>
      </c>
    </row>
    <row r="1250" spans="1:12">
      <c r="A1250" s="11" t="s">
        <v>2251</v>
      </c>
      <c r="D1250" s="11" t="s">
        <v>260</v>
      </c>
      <c r="E1250" s="19" t="s">
        <v>2501</v>
      </c>
      <c r="F1250" s="10">
        <v>42036</v>
      </c>
      <c r="G1250" s="10">
        <v>45323</v>
      </c>
      <c r="H1250" s="11">
        <v>10</v>
      </c>
      <c r="I1250" s="20" t="s">
        <v>259</v>
      </c>
      <c r="J1250" s="11" t="s">
        <v>261</v>
      </c>
      <c r="K1250" s="11" t="s">
        <v>12658</v>
      </c>
      <c r="L1250" s="11">
        <v>2</v>
      </c>
    </row>
    <row r="1251" spans="1:12">
      <c r="A1251" s="11" t="s">
        <v>2252</v>
      </c>
      <c r="D1251" s="11" t="s">
        <v>260</v>
      </c>
      <c r="E1251" s="19" t="s">
        <v>2502</v>
      </c>
      <c r="F1251" s="10">
        <v>42036</v>
      </c>
      <c r="G1251" s="10">
        <v>45323</v>
      </c>
      <c r="H1251" s="11">
        <v>10</v>
      </c>
      <c r="I1251" s="11" t="s">
        <v>277</v>
      </c>
      <c r="J1251" s="11" t="s">
        <v>261</v>
      </c>
      <c r="K1251" s="11" t="s">
        <v>12658</v>
      </c>
      <c r="L1251" s="11">
        <v>2</v>
      </c>
    </row>
    <row r="1252" spans="1:12">
      <c r="A1252" s="11" t="s">
        <v>2253</v>
      </c>
      <c r="D1252" s="11" t="s">
        <v>260</v>
      </c>
      <c r="E1252" s="19" t="s">
        <v>2503</v>
      </c>
      <c r="F1252" s="10">
        <v>42036</v>
      </c>
      <c r="G1252" s="10">
        <v>45323</v>
      </c>
      <c r="H1252" s="11">
        <v>10</v>
      </c>
      <c r="I1252" s="11" t="s">
        <v>277</v>
      </c>
      <c r="J1252" s="11" t="s">
        <v>261</v>
      </c>
      <c r="K1252" s="11" t="s">
        <v>12658</v>
      </c>
      <c r="L1252" s="11">
        <v>2</v>
      </c>
    </row>
    <row r="1253" spans="1:12">
      <c r="A1253" s="11" t="s">
        <v>2254</v>
      </c>
      <c r="D1253" s="11" t="s">
        <v>260</v>
      </c>
      <c r="E1253" s="19" t="s">
        <v>2504</v>
      </c>
      <c r="F1253" s="10">
        <v>42036</v>
      </c>
      <c r="G1253" s="10">
        <v>45323</v>
      </c>
      <c r="H1253" s="11">
        <v>10</v>
      </c>
      <c r="I1253" s="11" t="s">
        <v>277</v>
      </c>
      <c r="J1253" s="11" t="s">
        <v>261</v>
      </c>
      <c r="K1253" s="11" t="s">
        <v>12658</v>
      </c>
      <c r="L1253" s="11">
        <v>2</v>
      </c>
    </row>
    <row r="1254" spans="1:12">
      <c r="A1254" s="11" t="s">
        <v>2255</v>
      </c>
      <c r="D1254" s="11" t="s">
        <v>260</v>
      </c>
      <c r="E1254" s="19" t="s">
        <v>2505</v>
      </c>
      <c r="F1254" s="10">
        <v>42036</v>
      </c>
      <c r="G1254" s="10">
        <v>45323</v>
      </c>
      <c r="H1254" s="11">
        <v>10</v>
      </c>
      <c r="I1254" s="20" t="s">
        <v>259</v>
      </c>
      <c r="J1254" s="11" t="s">
        <v>261</v>
      </c>
      <c r="K1254" s="11" t="s">
        <v>12658</v>
      </c>
      <c r="L1254" s="11">
        <v>2</v>
      </c>
    </row>
    <row r="1255" spans="1:12">
      <c r="A1255" s="11" t="s">
        <v>2256</v>
      </c>
      <c r="D1255" s="11" t="s">
        <v>260</v>
      </c>
      <c r="E1255" s="19" t="s">
        <v>2506</v>
      </c>
      <c r="F1255" s="10">
        <v>42036</v>
      </c>
      <c r="G1255" s="10">
        <v>45323</v>
      </c>
      <c r="H1255" s="11">
        <v>10</v>
      </c>
      <c r="I1255" s="20" t="s">
        <v>259</v>
      </c>
      <c r="J1255" s="11" t="s">
        <v>261</v>
      </c>
      <c r="K1255" s="11" t="s">
        <v>12658</v>
      </c>
      <c r="L1255" s="11">
        <v>2</v>
      </c>
    </row>
    <row r="1256" spans="1:12">
      <c r="A1256" s="11" t="s">
        <v>2257</v>
      </c>
      <c r="D1256" s="11" t="s">
        <v>260</v>
      </c>
      <c r="E1256" s="19" t="s">
        <v>2507</v>
      </c>
      <c r="F1256" s="10">
        <v>42036</v>
      </c>
      <c r="G1256" s="10">
        <v>45323</v>
      </c>
      <c r="H1256" s="11">
        <v>10</v>
      </c>
      <c r="I1256" s="20" t="s">
        <v>259</v>
      </c>
      <c r="J1256" s="11" t="s">
        <v>261</v>
      </c>
      <c r="K1256" s="11" t="s">
        <v>12658</v>
      </c>
      <c r="L1256" s="11">
        <v>2</v>
      </c>
    </row>
    <row r="1257" spans="1:12">
      <c r="A1257" s="11" t="s">
        <v>2258</v>
      </c>
      <c r="D1257" s="11" t="s">
        <v>260</v>
      </c>
      <c r="E1257" s="19" t="s">
        <v>2508</v>
      </c>
      <c r="F1257" s="10">
        <v>42036</v>
      </c>
      <c r="G1257" s="10">
        <v>45323</v>
      </c>
      <c r="H1257" s="11">
        <v>10</v>
      </c>
      <c r="I1257" s="20" t="s">
        <v>259</v>
      </c>
      <c r="J1257" s="11" t="s">
        <v>261</v>
      </c>
      <c r="K1257" s="11" t="s">
        <v>12658</v>
      </c>
      <c r="L1257" s="11">
        <v>2</v>
      </c>
    </row>
    <row r="1258" spans="1:12">
      <c r="A1258" s="11" t="s">
        <v>2259</v>
      </c>
      <c r="D1258" s="11" t="s">
        <v>260</v>
      </c>
      <c r="E1258" s="19" t="s">
        <v>2509</v>
      </c>
      <c r="F1258" s="10">
        <v>42036</v>
      </c>
      <c r="G1258" s="10">
        <v>45323</v>
      </c>
      <c r="H1258" s="11">
        <v>10</v>
      </c>
      <c r="I1258" s="20" t="s">
        <v>259</v>
      </c>
      <c r="J1258" s="11" t="s">
        <v>261</v>
      </c>
      <c r="K1258" s="11" t="s">
        <v>12658</v>
      </c>
      <c r="L1258" s="11">
        <v>2</v>
      </c>
    </row>
    <row r="1259" spans="1:12">
      <c r="A1259" s="11" t="s">
        <v>2260</v>
      </c>
      <c r="D1259" s="11" t="s">
        <v>260</v>
      </c>
      <c r="E1259" s="19" t="s">
        <v>2510</v>
      </c>
      <c r="F1259" s="10">
        <v>42036</v>
      </c>
      <c r="G1259" s="10">
        <v>45323</v>
      </c>
      <c r="H1259" s="11">
        <v>10</v>
      </c>
      <c r="I1259" s="20" t="s">
        <v>259</v>
      </c>
      <c r="J1259" s="11" t="s">
        <v>261</v>
      </c>
      <c r="K1259" s="11" t="s">
        <v>12658</v>
      </c>
      <c r="L1259" s="11">
        <v>2</v>
      </c>
    </row>
    <row r="1260" spans="1:12">
      <c r="A1260" s="11" t="s">
        <v>2261</v>
      </c>
      <c r="D1260" s="11" t="s">
        <v>260</v>
      </c>
      <c r="E1260" s="19" t="s">
        <v>2511</v>
      </c>
      <c r="F1260" s="10">
        <v>42036</v>
      </c>
      <c r="G1260" s="10">
        <v>45323</v>
      </c>
      <c r="H1260" s="11">
        <v>10</v>
      </c>
      <c r="I1260" s="20" t="s">
        <v>259</v>
      </c>
      <c r="J1260" s="11" t="s">
        <v>261</v>
      </c>
      <c r="K1260" s="11" t="s">
        <v>12658</v>
      </c>
      <c r="L1260" s="11">
        <v>2</v>
      </c>
    </row>
    <row r="1261" spans="1:12">
      <c r="A1261" s="11" t="s">
        <v>2262</v>
      </c>
      <c r="D1261" s="11" t="s">
        <v>260</v>
      </c>
      <c r="E1261" s="19" t="s">
        <v>2512</v>
      </c>
      <c r="F1261" s="10">
        <v>42036</v>
      </c>
      <c r="G1261" s="10">
        <v>45323</v>
      </c>
      <c r="H1261" s="11">
        <v>10</v>
      </c>
      <c r="I1261" s="20" t="s">
        <v>259</v>
      </c>
      <c r="J1261" s="11" t="s">
        <v>261</v>
      </c>
      <c r="K1261" s="11" t="s">
        <v>12658</v>
      </c>
      <c r="L1261" s="11">
        <v>2</v>
      </c>
    </row>
    <row r="1262" spans="1:12">
      <c r="A1262" s="11" t="s">
        <v>2513</v>
      </c>
      <c r="D1262" s="11" t="s">
        <v>260</v>
      </c>
      <c r="E1262" s="19" t="s">
        <v>2763</v>
      </c>
      <c r="F1262" s="10">
        <v>42036</v>
      </c>
      <c r="G1262" s="10">
        <v>45323</v>
      </c>
      <c r="H1262" s="11">
        <v>10</v>
      </c>
      <c r="I1262" s="20" t="s">
        <v>259</v>
      </c>
      <c r="J1262" s="11" t="s">
        <v>261</v>
      </c>
      <c r="K1262" s="11" t="s">
        <v>12658</v>
      </c>
      <c r="L1262" s="11">
        <v>2</v>
      </c>
    </row>
    <row r="1263" spans="1:12">
      <c r="A1263" s="11" t="s">
        <v>2514</v>
      </c>
      <c r="D1263" s="11" t="s">
        <v>260</v>
      </c>
      <c r="E1263" s="19" t="s">
        <v>2764</v>
      </c>
      <c r="F1263" s="10">
        <v>42036</v>
      </c>
      <c r="G1263" s="10">
        <v>45323</v>
      </c>
      <c r="H1263" s="11">
        <v>10</v>
      </c>
      <c r="I1263" s="20" t="s">
        <v>259</v>
      </c>
      <c r="J1263" s="11" t="s">
        <v>261</v>
      </c>
      <c r="K1263" s="11" t="s">
        <v>12658</v>
      </c>
      <c r="L1263" s="11">
        <v>2</v>
      </c>
    </row>
    <row r="1264" spans="1:12">
      <c r="A1264" s="11" t="s">
        <v>2515</v>
      </c>
      <c r="D1264" s="11" t="s">
        <v>260</v>
      </c>
      <c r="E1264" s="19" t="s">
        <v>2765</v>
      </c>
      <c r="F1264" s="10">
        <v>42036</v>
      </c>
      <c r="G1264" s="10">
        <v>45323</v>
      </c>
      <c r="H1264" s="11">
        <v>10</v>
      </c>
      <c r="I1264" s="20" t="s">
        <v>259</v>
      </c>
      <c r="J1264" s="11" t="s">
        <v>261</v>
      </c>
      <c r="K1264" s="11" t="s">
        <v>12658</v>
      </c>
      <c r="L1264" s="11">
        <v>2</v>
      </c>
    </row>
    <row r="1265" spans="1:12">
      <c r="A1265" s="11" t="s">
        <v>2516</v>
      </c>
      <c r="D1265" s="11" t="s">
        <v>260</v>
      </c>
      <c r="E1265" s="19" t="s">
        <v>2766</v>
      </c>
      <c r="F1265" s="10">
        <v>42036</v>
      </c>
      <c r="G1265" s="10">
        <v>45323</v>
      </c>
      <c r="H1265" s="11">
        <v>10</v>
      </c>
      <c r="I1265" s="20" t="s">
        <v>259</v>
      </c>
      <c r="J1265" s="11" t="s">
        <v>261</v>
      </c>
      <c r="K1265" s="11" t="s">
        <v>12658</v>
      </c>
      <c r="L1265" s="11">
        <v>2</v>
      </c>
    </row>
    <row r="1266" spans="1:12">
      <c r="A1266" s="11" t="s">
        <v>2517</v>
      </c>
      <c r="D1266" s="11" t="s">
        <v>260</v>
      </c>
      <c r="E1266" s="19" t="s">
        <v>2767</v>
      </c>
      <c r="F1266" s="10">
        <v>42036</v>
      </c>
      <c r="G1266" s="10">
        <v>45323</v>
      </c>
      <c r="H1266" s="11">
        <v>10</v>
      </c>
      <c r="I1266" s="20" t="s">
        <v>259</v>
      </c>
      <c r="J1266" s="11" t="s">
        <v>261</v>
      </c>
      <c r="K1266" s="11" t="s">
        <v>12658</v>
      </c>
      <c r="L1266" s="11">
        <v>2</v>
      </c>
    </row>
    <row r="1267" spans="1:12">
      <c r="A1267" s="11" t="s">
        <v>2518</v>
      </c>
      <c r="D1267" s="11" t="s">
        <v>260</v>
      </c>
      <c r="E1267" s="19" t="s">
        <v>2768</v>
      </c>
      <c r="F1267" s="10">
        <v>42036</v>
      </c>
      <c r="G1267" s="10">
        <v>45323</v>
      </c>
      <c r="H1267" s="11">
        <v>10</v>
      </c>
      <c r="I1267" s="20" t="s">
        <v>259</v>
      </c>
      <c r="J1267" s="11" t="s">
        <v>261</v>
      </c>
      <c r="K1267" s="11" t="s">
        <v>12658</v>
      </c>
      <c r="L1267" s="11">
        <v>2</v>
      </c>
    </row>
    <row r="1268" spans="1:12">
      <c r="A1268" s="11" t="s">
        <v>2519</v>
      </c>
      <c r="D1268" s="11" t="s">
        <v>260</v>
      </c>
      <c r="E1268" s="19" t="s">
        <v>2769</v>
      </c>
      <c r="F1268" s="10">
        <v>42036</v>
      </c>
      <c r="G1268" s="10">
        <v>45323</v>
      </c>
      <c r="H1268" s="11">
        <v>10</v>
      </c>
      <c r="I1268" s="20" t="s">
        <v>259</v>
      </c>
      <c r="J1268" s="11" t="s">
        <v>261</v>
      </c>
      <c r="K1268" s="11" t="s">
        <v>12658</v>
      </c>
      <c r="L1268" s="11">
        <v>2</v>
      </c>
    </row>
    <row r="1269" spans="1:12">
      <c r="A1269" s="11" t="s">
        <v>2520</v>
      </c>
      <c r="D1269" s="11" t="s">
        <v>260</v>
      </c>
      <c r="E1269" s="19" t="s">
        <v>2770</v>
      </c>
      <c r="F1269" s="10">
        <v>42036</v>
      </c>
      <c r="G1269" s="10">
        <v>45323</v>
      </c>
      <c r="H1269" s="11">
        <v>10</v>
      </c>
      <c r="I1269" s="11" t="s">
        <v>277</v>
      </c>
      <c r="J1269" s="11" t="s">
        <v>261</v>
      </c>
      <c r="K1269" s="11" t="s">
        <v>12658</v>
      </c>
      <c r="L1269" s="11">
        <v>2</v>
      </c>
    </row>
    <row r="1270" spans="1:12">
      <c r="A1270" s="11" t="s">
        <v>2521</v>
      </c>
      <c r="D1270" s="11" t="s">
        <v>260</v>
      </c>
      <c r="E1270" s="19" t="s">
        <v>2771</v>
      </c>
      <c r="F1270" s="10">
        <v>42036</v>
      </c>
      <c r="G1270" s="10">
        <v>45323</v>
      </c>
      <c r="H1270" s="11">
        <v>10</v>
      </c>
      <c r="I1270" s="11" t="s">
        <v>277</v>
      </c>
      <c r="J1270" s="11" t="s">
        <v>261</v>
      </c>
      <c r="K1270" s="11" t="s">
        <v>12658</v>
      </c>
      <c r="L1270" s="11">
        <v>2</v>
      </c>
    </row>
    <row r="1271" spans="1:12">
      <c r="A1271" s="11" t="s">
        <v>2522</v>
      </c>
      <c r="D1271" s="11" t="s">
        <v>260</v>
      </c>
      <c r="E1271" s="19" t="s">
        <v>2772</v>
      </c>
      <c r="F1271" s="10">
        <v>42036</v>
      </c>
      <c r="G1271" s="10">
        <v>45323</v>
      </c>
      <c r="H1271" s="11">
        <v>10</v>
      </c>
      <c r="I1271" s="11" t="s">
        <v>277</v>
      </c>
      <c r="J1271" s="11" t="s">
        <v>261</v>
      </c>
      <c r="K1271" s="11" t="s">
        <v>12658</v>
      </c>
      <c r="L1271" s="11">
        <v>2</v>
      </c>
    </row>
    <row r="1272" spans="1:12">
      <c r="A1272" s="11" t="s">
        <v>2523</v>
      </c>
      <c r="D1272" s="11" t="s">
        <v>260</v>
      </c>
      <c r="E1272" s="19" t="s">
        <v>2773</v>
      </c>
      <c r="F1272" s="10">
        <v>42036</v>
      </c>
      <c r="G1272" s="10">
        <v>45323</v>
      </c>
      <c r="H1272" s="11">
        <v>10</v>
      </c>
      <c r="I1272" s="20" t="s">
        <v>259</v>
      </c>
      <c r="J1272" s="11" t="s">
        <v>261</v>
      </c>
      <c r="K1272" s="11" t="s">
        <v>12658</v>
      </c>
      <c r="L1272" s="11">
        <v>2</v>
      </c>
    </row>
    <row r="1273" spans="1:12">
      <c r="A1273" s="11" t="s">
        <v>2524</v>
      </c>
      <c r="D1273" s="11" t="s">
        <v>260</v>
      </c>
      <c r="E1273" s="19" t="s">
        <v>2774</v>
      </c>
      <c r="F1273" s="10">
        <v>42036</v>
      </c>
      <c r="G1273" s="10">
        <v>45323</v>
      </c>
      <c r="H1273" s="11">
        <v>10</v>
      </c>
      <c r="I1273" s="20" t="s">
        <v>259</v>
      </c>
      <c r="J1273" s="11" t="s">
        <v>261</v>
      </c>
      <c r="K1273" s="11" t="s">
        <v>12658</v>
      </c>
      <c r="L1273" s="11">
        <v>2</v>
      </c>
    </row>
    <row r="1274" spans="1:12">
      <c r="A1274" s="11" t="s">
        <v>2525</v>
      </c>
      <c r="D1274" s="11" t="s">
        <v>260</v>
      </c>
      <c r="E1274" s="19" t="s">
        <v>2775</v>
      </c>
      <c r="F1274" s="10">
        <v>42036</v>
      </c>
      <c r="G1274" s="10">
        <v>45323</v>
      </c>
      <c r="H1274" s="11">
        <v>10</v>
      </c>
      <c r="I1274" s="20" t="s">
        <v>259</v>
      </c>
      <c r="J1274" s="11" t="s">
        <v>261</v>
      </c>
      <c r="K1274" s="11" t="s">
        <v>12658</v>
      </c>
      <c r="L1274" s="11">
        <v>2</v>
      </c>
    </row>
    <row r="1275" spans="1:12">
      <c r="A1275" s="11" t="s">
        <v>2526</v>
      </c>
      <c r="D1275" s="11" t="s">
        <v>260</v>
      </c>
      <c r="E1275" s="19" t="s">
        <v>2776</v>
      </c>
      <c r="F1275" s="10">
        <v>42036</v>
      </c>
      <c r="G1275" s="10">
        <v>45323</v>
      </c>
      <c r="H1275" s="11">
        <v>10</v>
      </c>
      <c r="I1275" s="20" t="s">
        <v>259</v>
      </c>
      <c r="J1275" s="11" t="s">
        <v>261</v>
      </c>
      <c r="K1275" s="11" t="s">
        <v>12658</v>
      </c>
      <c r="L1275" s="11">
        <v>2</v>
      </c>
    </row>
    <row r="1276" spans="1:12">
      <c r="A1276" s="11" t="s">
        <v>2527</v>
      </c>
      <c r="D1276" s="11" t="s">
        <v>260</v>
      </c>
      <c r="E1276" s="19" t="s">
        <v>2777</v>
      </c>
      <c r="F1276" s="10">
        <v>42036</v>
      </c>
      <c r="G1276" s="10">
        <v>45323</v>
      </c>
      <c r="H1276" s="11">
        <v>10</v>
      </c>
      <c r="I1276" s="20" t="s">
        <v>259</v>
      </c>
      <c r="J1276" s="11" t="s">
        <v>261</v>
      </c>
      <c r="K1276" s="11" t="s">
        <v>12658</v>
      </c>
      <c r="L1276" s="11">
        <v>2</v>
      </c>
    </row>
    <row r="1277" spans="1:12">
      <c r="A1277" s="11" t="s">
        <v>2528</v>
      </c>
      <c r="D1277" s="11" t="s">
        <v>260</v>
      </c>
      <c r="E1277" s="19" t="s">
        <v>2778</v>
      </c>
      <c r="F1277" s="10">
        <v>42036</v>
      </c>
      <c r="G1277" s="10">
        <v>45323</v>
      </c>
      <c r="H1277" s="11">
        <v>10</v>
      </c>
      <c r="I1277" s="20" t="s">
        <v>259</v>
      </c>
      <c r="J1277" s="11" t="s">
        <v>261</v>
      </c>
      <c r="K1277" s="11" t="s">
        <v>12658</v>
      </c>
      <c r="L1277" s="11">
        <v>2</v>
      </c>
    </row>
    <row r="1278" spans="1:12">
      <c r="A1278" s="11" t="s">
        <v>2529</v>
      </c>
      <c r="D1278" s="11" t="s">
        <v>260</v>
      </c>
      <c r="E1278" s="19" t="s">
        <v>2779</v>
      </c>
      <c r="F1278" s="10">
        <v>42036</v>
      </c>
      <c r="G1278" s="10">
        <v>45323</v>
      </c>
      <c r="H1278" s="11">
        <v>10</v>
      </c>
      <c r="I1278" s="20" t="s">
        <v>259</v>
      </c>
      <c r="J1278" s="11" t="s">
        <v>261</v>
      </c>
      <c r="K1278" s="11" t="s">
        <v>12658</v>
      </c>
      <c r="L1278" s="11">
        <v>2</v>
      </c>
    </row>
    <row r="1279" spans="1:12">
      <c r="A1279" s="11" t="s">
        <v>2530</v>
      </c>
      <c r="D1279" s="11" t="s">
        <v>260</v>
      </c>
      <c r="E1279" s="19" t="s">
        <v>2780</v>
      </c>
      <c r="F1279" s="10">
        <v>42036</v>
      </c>
      <c r="G1279" s="10">
        <v>45323</v>
      </c>
      <c r="H1279" s="11">
        <v>10</v>
      </c>
      <c r="I1279" s="20" t="s">
        <v>259</v>
      </c>
      <c r="J1279" s="11" t="s">
        <v>261</v>
      </c>
      <c r="K1279" s="11" t="s">
        <v>12658</v>
      </c>
      <c r="L1279" s="11">
        <v>2</v>
      </c>
    </row>
    <row r="1280" spans="1:12">
      <c r="A1280" s="11" t="s">
        <v>2531</v>
      </c>
      <c r="D1280" s="11" t="s">
        <v>260</v>
      </c>
      <c r="E1280" s="19" t="s">
        <v>2781</v>
      </c>
      <c r="F1280" s="10">
        <v>42036</v>
      </c>
      <c r="G1280" s="10">
        <v>45323</v>
      </c>
      <c r="H1280" s="11">
        <v>10</v>
      </c>
      <c r="I1280" s="20" t="s">
        <v>259</v>
      </c>
      <c r="J1280" s="11" t="s">
        <v>261</v>
      </c>
      <c r="K1280" s="11" t="s">
        <v>12658</v>
      </c>
      <c r="L1280" s="11">
        <v>2</v>
      </c>
    </row>
    <row r="1281" spans="1:12">
      <c r="A1281" s="11" t="s">
        <v>2532</v>
      </c>
      <c r="D1281" s="11" t="s">
        <v>260</v>
      </c>
      <c r="E1281" s="19" t="s">
        <v>2782</v>
      </c>
      <c r="F1281" s="10">
        <v>42036</v>
      </c>
      <c r="G1281" s="10">
        <v>45323</v>
      </c>
      <c r="H1281" s="11">
        <v>10</v>
      </c>
      <c r="I1281" s="20" t="s">
        <v>259</v>
      </c>
      <c r="J1281" s="11" t="s">
        <v>261</v>
      </c>
      <c r="K1281" s="11" t="s">
        <v>12658</v>
      </c>
      <c r="L1281" s="11">
        <v>2</v>
      </c>
    </row>
    <row r="1282" spans="1:12">
      <c r="A1282" s="11" t="s">
        <v>2533</v>
      </c>
      <c r="D1282" s="11" t="s">
        <v>260</v>
      </c>
      <c r="E1282" s="19" t="s">
        <v>2783</v>
      </c>
      <c r="F1282" s="10">
        <v>42036</v>
      </c>
      <c r="G1282" s="10">
        <v>45323</v>
      </c>
      <c r="H1282" s="11">
        <v>10</v>
      </c>
      <c r="I1282" s="20" t="s">
        <v>259</v>
      </c>
      <c r="J1282" s="11" t="s">
        <v>261</v>
      </c>
      <c r="K1282" s="11" t="s">
        <v>12658</v>
      </c>
      <c r="L1282" s="11">
        <v>2</v>
      </c>
    </row>
    <row r="1283" spans="1:12">
      <c r="A1283" s="11" t="s">
        <v>2534</v>
      </c>
      <c r="D1283" s="11" t="s">
        <v>260</v>
      </c>
      <c r="E1283" s="19" t="s">
        <v>2784</v>
      </c>
      <c r="F1283" s="10">
        <v>42036</v>
      </c>
      <c r="G1283" s="10">
        <v>45323</v>
      </c>
      <c r="H1283" s="11">
        <v>10</v>
      </c>
      <c r="I1283" s="20" t="s">
        <v>259</v>
      </c>
      <c r="J1283" s="11" t="s">
        <v>261</v>
      </c>
      <c r="K1283" s="11" t="s">
        <v>12658</v>
      </c>
      <c r="L1283" s="11">
        <v>2</v>
      </c>
    </row>
    <row r="1284" spans="1:12">
      <c r="A1284" s="11" t="s">
        <v>2535</v>
      </c>
      <c r="D1284" s="11" t="s">
        <v>260</v>
      </c>
      <c r="E1284" s="19" t="s">
        <v>2785</v>
      </c>
      <c r="F1284" s="10">
        <v>42036</v>
      </c>
      <c r="G1284" s="10">
        <v>45323</v>
      </c>
      <c r="H1284" s="11">
        <v>10</v>
      </c>
      <c r="I1284" s="20" t="s">
        <v>259</v>
      </c>
      <c r="J1284" s="11" t="s">
        <v>261</v>
      </c>
      <c r="K1284" s="11" t="s">
        <v>12658</v>
      </c>
      <c r="L1284" s="11">
        <v>2</v>
      </c>
    </row>
    <row r="1285" spans="1:12">
      <c r="A1285" s="11" t="s">
        <v>2536</v>
      </c>
      <c r="D1285" s="11" t="s">
        <v>260</v>
      </c>
      <c r="E1285" s="19" t="s">
        <v>2786</v>
      </c>
      <c r="F1285" s="10">
        <v>42036</v>
      </c>
      <c r="G1285" s="10">
        <v>45323</v>
      </c>
      <c r="H1285" s="11">
        <v>10</v>
      </c>
      <c r="I1285" s="20" t="s">
        <v>259</v>
      </c>
      <c r="J1285" s="11" t="s">
        <v>261</v>
      </c>
      <c r="K1285" s="11" t="s">
        <v>12658</v>
      </c>
      <c r="L1285" s="11">
        <v>2</v>
      </c>
    </row>
    <row r="1286" spans="1:12">
      <c r="A1286" s="11" t="s">
        <v>2537</v>
      </c>
      <c r="D1286" s="11" t="s">
        <v>260</v>
      </c>
      <c r="E1286" s="19" t="s">
        <v>2787</v>
      </c>
      <c r="F1286" s="10">
        <v>42036</v>
      </c>
      <c r="G1286" s="10">
        <v>45323</v>
      </c>
      <c r="H1286" s="11">
        <v>10</v>
      </c>
      <c r="I1286" s="20" t="s">
        <v>259</v>
      </c>
      <c r="J1286" s="11" t="s">
        <v>261</v>
      </c>
      <c r="K1286" s="11" t="s">
        <v>12658</v>
      </c>
      <c r="L1286" s="11">
        <v>2</v>
      </c>
    </row>
    <row r="1287" spans="1:12">
      <c r="A1287" s="11" t="s">
        <v>2538</v>
      </c>
      <c r="D1287" s="11" t="s">
        <v>260</v>
      </c>
      <c r="E1287" s="19" t="s">
        <v>2788</v>
      </c>
      <c r="F1287" s="10">
        <v>42036</v>
      </c>
      <c r="G1287" s="10">
        <v>45323</v>
      </c>
      <c r="H1287" s="11">
        <v>10</v>
      </c>
      <c r="I1287" s="11" t="s">
        <v>277</v>
      </c>
      <c r="J1287" s="11" t="s">
        <v>261</v>
      </c>
      <c r="K1287" s="11" t="s">
        <v>12658</v>
      </c>
      <c r="L1287" s="11">
        <v>2</v>
      </c>
    </row>
    <row r="1288" spans="1:12">
      <c r="A1288" s="11" t="s">
        <v>2539</v>
      </c>
      <c r="D1288" s="11" t="s">
        <v>260</v>
      </c>
      <c r="E1288" s="19" t="s">
        <v>2789</v>
      </c>
      <c r="F1288" s="10">
        <v>42036</v>
      </c>
      <c r="G1288" s="10">
        <v>45323</v>
      </c>
      <c r="H1288" s="11">
        <v>10</v>
      </c>
      <c r="I1288" s="11" t="s">
        <v>277</v>
      </c>
      <c r="J1288" s="11" t="s">
        <v>261</v>
      </c>
      <c r="K1288" s="11" t="s">
        <v>12658</v>
      </c>
      <c r="L1288" s="11">
        <v>2</v>
      </c>
    </row>
    <row r="1289" spans="1:12">
      <c r="A1289" s="11" t="s">
        <v>2540</v>
      </c>
      <c r="D1289" s="11" t="s">
        <v>260</v>
      </c>
      <c r="E1289" s="19" t="s">
        <v>2790</v>
      </c>
      <c r="F1289" s="10">
        <v>42036</v>
      </c>
      <c r="G1289" s="10">
        <v>45323</v>
      </c>
      <c r="H1289" s="11">
        <v>10</v>
      </c>
      <c r="I1289" s="11" t="s">
        <v>277</v>
      </c>
      <c r="J1289" s="11" t="s">
        <v>261</v>
      </c>
      <c r="K1289" s="11" t="s">
        <v>12658</v>
      </c>
      <c r="L1289" s="11">
        <v>2</v>
      </c>
    </row>
    <row r="1290" spans="1:12">
      <c r="A1290" s="11" t="s">
        <v>2541</v>
      </c>
      <c r="D1290" s="11" t="s">
        <v>260</v>
      </c>
      <c r="E1290" s="19" t="s">
        <v>2791</v>
      </c>
      <c r="F1290" s="10">
        <v>42036</v>
      </c>
      <c r="G1290" s="10">
        <v>45323</v>
      </c>
      <c r="H1290" s="11">
        <v>10</v>
      </c>
      <c r="I1290" s="20" t="s">
        <v>259</v>
      </c>
      <c r="J1290" s="11" t="s">
        <v>261</v>
      </c>
      <c r="K1290" s="11" t="s">
        <v>12658</v>
      </c>
      <c r="L1290" s="11">
        <v>2</v>
      </c>
    </row>
    <row r="1291" spans="1:12">
      <c r="A1291" s="11" t="s">
        <v>2542</v>
      </c>
      <c r="D1291" s="11" t="s">
        <v>260</v>
      </c>
      <c r="E1291" s="19" t="s">
        <v>2792</v>
      </c>
      <c r="F1291" s="10">
        <v>42036</v>
      </c>
      <c r="G1291" s="10">
        <v>45323</v>
      </c>
      <c r="H1291" s="11">
        <v>10</v>
      </c>
      <c r="I1291" s="20" t="s">
        <v>259</v>
      </c>
      <c r="J1291" s="11" t="s">
        <v>261</v>
      </c>
      <c r="K1291" s="11" t="s">
        <v>12658</v>
      </c>
      <c r="L1291" s="11">
        <v>2</v>
      </c>
    </row>
    <row r="1292" spans="1:12">
      <c r="A1292" s="11" t="s">
        <v>2543</v>
      </c>
      <c r="D1292" s="11" t="s">
        <v>260</v>
      </c>
      <c r="E1292" s="19" t="s">
        <v>2793</v>
      </c>
      <c r="F1292" s="10">
        <v>42036</v>
      </c>
      <c r="G1292" s="10">
        <v>45323</v>
      </c>
      <c r="H1292" s="11">
        <v>10</v>
      </c>
      <c r="I1292" s="20" t="s">
        <v>259</v>
      </c>
      <c r="J1292" s="11" t="s">
        <v>261</v>
      </c>
      <c r="K1292" s="11" t="s">
        <v>12658</v>
      </c>
      <c r="L1292" s="11">
        <v>2</v>
      </c>
    </row>
    <row r="1293" spans="1:12">
      <c r="A1293" s="11" t="s">
        <v>2544</v>
      </c>
      <c r="D1293" s="11" t="s">
        <v>260</v>
      </c>
      <c r="E1293" s="19" t="s">
        <v>2794</v>
      </c>
      <c r="F1293" s="10">
        <v>42036</v>
      </c>
      <c r="G1293" s="10">
        <v>45323</v>
      </c>
      <c r="H1293" s="11">
        <v>10</v>
      </c>
      <c r="I1293" s="20" t="s">
        <v>259</v>
      </c>
      <c r="J1293" s="11" t="s">
        <v>261</v>
      </c>
      <c r="K1293" s="11" t="s">
        <v>12658</v>
      </c>
      <c r="L1293" s="11">
        <v>2</v>
      </c>
    </row>
    <row r="1294" spans="1:12">
      <c r="A1294" s="11" t="s">
        <v>2545</v>
      </c>
      <c r="D1294" s="11" t="s">
        <v>260</v>
      </c>
      <c r="E1294" s="19" t="s">
        <v>2795</v>
      </c>
      <c r="F1294" s="10">
        <v>42036</v>
      </c>
      <c r="G1294" s="10">
        <v>45323</v>
      </c>
      <c r="H1294" s="11">
        <v>10</v>
      </c>
      <c r="I1294" s="20" t="s">
        <v>259</v>
      </c>
      <c r="J1294" s="11" t="s">
        <v>261</v>
      </c>
      <c r="K1294" s="11" t="s">
        <v>12658</v>
      </c>
      <c r="L1294" s="11">
        <v>2</v>
      </c>
    </row>
    <row r="1295" spans="1:12">
      <c r="A1295" s="11" t="s">
        <v>2546</v>
      </c>
      <c r="D1295" s="11" t="s">
        <v>260</v>
      </c>
      <c r="E1295" s="19" t="s">
        <v>2796</v>
      </c>
      <c r="F1295" s="10">
        <v>42036</v>
      </c>
      <c r="G1295" s="10">
        <v>45323</v>
      </c>
      <c r="H1295" s="11">
        <v>10</v>
      </c>
      <c r="I1295" s="20" t="s">
        <v>259</v>
      </c>
      <c r="J1295" s="11" t="s">
        <v>261</v>
      </c>
      <c r="K1295" s="11" t="s">
        <v>12658</v>
      </c>
      <c r="L1295" s="11">
        <v>2</v>
      </c>
    </row>
    <row r="1296" spans="1:12">
      <c r="A1296" s="11" t="s">
        <v>2547</v>
      </c>
      <c r="D1296" s="11" t="s">
        <v>260</v>
      </c>
      <c r="E1296" s="19" t="s">
        <v>2797</v>
      </c>
      <c r="F1296" s="10">
        <v>42036</v>
      </c>
      <c r="G1296" s="10">
        <v>45323</v>
      </c>
      <c r="H1296" s="11">
        <v>10</v>
      </c>
      <c r="I1296" s="20" t="s">
        <v>259</v>
      </c>
      <c r="J1296" s="11" t="s">
        <v>261</v>
      </c>
      <c r="K1296" s="11" t="s">
        <v>12658</v>
      </c>
      <c r="L1296" s="11">
        <v>2</v>
      </c>
    </row>
    <row r="1297" spans="1:12">
      <c r="A1297" s="11" t="s">
        <v>2548</v>
      </c>
      <c r="D1297" s="11" t="s">
        <v>260</v>
      </c>
      <c r="E1297" s="19" t="s">
        <v>2798</v>
      </c>
      <c r="F1297" s="10">
        <v>42036</v>
      </c>
      <c r="G1297" s="10">
        <v>45323</v>
      </c>
      <c r="H1297" s="11">
        <v>10</v>
      </c>
      <c r="I1297" s="20" t="s">
        <v>259</v>
      </c>
      <c r="J1297" s="11" t="s">
        <v>261</v>
      </c>
      <c r="K1297" s="11" t="s">
        <v>12658</v>
      </c>
      <c r="L1297" s="11">
        <v>2</v>
      </c>
    </row>
    <row r="1298" spans="1:12">
      <c r="A1298" s="11" t="s">
        <v>2549</v>
      </c>
      <c r="D1298" s="11" t="s">
        <v>260</v>
      </c>
      <c r="E1298" s="19" t="s">
        <v>2799</v>
      </c>
      <c r="F1298" s="10">
        <v>42036</v>
      </c>
      <c r="G1298" s="10">
        <v>45323</v>
      </c>
      <c r="H1298" s="11">
        <v>10</v>
      </c>
      <c r="I1298" s="20" t="s">
        <v>259</v>
      </c>
      <c r="J1298" s="11" t="s">
        <v>261</v>
      </c>
      <c r="K1298" s="11" t="s">
        <v>12658</v>
      </c>
      <c r="L1298" s="11">
        <v>2</v>
      </c>
    </row>
    <row r="1299" spans="1:12">
      <c r="A1299" s="11" t="s">
        <v>2550</v>
      </c>
      <c r="D1299" s="11" t="s">
        <v>260</v>
      </c>
      <c r="E1299" s="19" t="s">
        <v>2800</v>
      </c>
      <c r="F1299" s="10">
        <v>42036</v>
      </c>
      <c r="G1299" s="10">
        <v>45323</v>
      </c>
      <c r="H1299" s="11">
        <v>10</v>
      </c>
      <c r="I1299" s="20" t="s">
        <v>259</v>
      </c>
      <c r="J1299" s="11" t="s">
        <v>261</v>
      </c>
      <c r="K1299" s="11" t="s">
        <v>12658</v>
      </c>
      <c r="L1299" s="11">
        <v>2</v>
      </c>
    </row>
    <row r="1300" spans="1:12">
      <c r="A1300" s="11" t="s">
        <v>2551</v>
      </c>
      <c r="D1300" s="11" t="s">
        <v>260</v>
      </c>
      <c r="E1300" s="19" t="s">
        <v>2801</v>
      </c>
      <c r="F1300" s="10">
        <v>42036</v>
      </c>
      <c r="G1300" s="10">
        <v>45323</v>
      </c>
      <c r="H1300" s="11">
        <v>10</v>
      </c>
      <c r="I1300" s="20" t="s">
        <v>259</v>
      </c>
      <c r="J1300" s="11" t="s">
        <v>261</v>
      </c>
      <c r="K1300" s="11" t="s">
        <v>12658</v>
      </c>
      <c r="L1300" s="11">
        <v>2</v>
      </c>
    </row>
    <row r="1301" spans="1:12">
      <c r="A1301" s="11" t="s">
        <v>2552</v>
      </c>
      <c r="D1301" s="11" t="s">
        <v>260</v>
      </c>
      <c r="E1301" s="19" t="s">
        <v>2802</v>
      </c>
      <c r="F1301" s="10">
        <v>42036</v>
      </c>
      <c r="G1301" s="10">
        <v>45323</v>
      </c>
      <c r="H1301" s="11">
        <v>10</v>
      </c>
      <c r="I1301" s="20" t="s">
        <v>259</v>
      </c>
      <c r="J1301" s="11" t="s">
        <v>261</v>
      </c>
      <c r="K1301" s="11" t="s">
        <v>12658</v>
      </c>
      <c r="L1301" s="11">
        <v>2</v>
      </c>
    </row>
    <row r="1302" spans="1:12">
      <c r="A1302" s="11" t="s">
        <v>2553</v>
      </c>
      <c r="D1302" s="11" t="s">
        <v>260</v>
      </c>
      <c r="E1302" s="19" t="s">
        <v>2803</v>
      </c>
      <c r="F1302" s="10">
        <v>42036</v>
      </c>
      <c r="G1302" s="10">
        <v>45323</v>
      </c>
      <c r="H1302" s="11">
        <v>10</v>
      </c>
      <c r="I1302" s="20" t="s">
        <v>259</v>
      </c>
      <c r="J1302" s="11" t="s">
        <v>261</v>
      </c>
      <c r="K1302" s="11" t="s">
        <v>12658</v>
      </c>
      <c r="L1302" s="11">
        <v>2</v>
      </c>
    </row>
    <row r="1303" spans="1:12">
      <c r="A1303" s="11" t="s">
        <v>2554</v>
      </c>
      <c r="D1303" s="11" t="s">
        <v>260</v>
      </c>
      <c r="E1303" s="19" t="s">
        <v>2804</v>
      </c>
      <c r="F1303" s="10">
        <v>42036</v>
      </c>
      <c r="G1303" s="10">
        <v>45323</v>
      </c>
      <c r="H1303" s="11">
        <v>10</v>
      </c>
      <c r="I1303" s="20" t="s">
        <v>259</v>
      </c>
      <c r="J1303" s="11" t="s">
        <v>261</v>
      </c>
      <c r="K1303" s="11" t="s">
        <v>12658</v>
      </c>
      <c r="L1303" s="11">
        <v>2</v>
      </c>
    </row>
    <row r="1304" spans="1:12">
      <c r="A1304" s="11" t="s">
        <v>2555</v>
      </c>
      <c r="D1304" s="11" t="s">
        <v>260</v>
      </c>
      <c r="E1304" s="19" t="s">
        <v>2805</v>
      </c>
      <c r="F1304" s="10">
        <v>42036</v>
      </c>
      <c r="G1304" s="10">
        <v>45323</v>
      </c>
      <c r="H1304" s="11">
        <v>10</v>
      </c>
      <c r="I1304" s="20" t="s">
        <v>259</v>
      </c>
      <c r="J1304" s="11" t="s">
        <v>261</v>
      </c>
      <c r="K1304" s="11" t="s">
        <v>12658</v>
      </c>
      <c r="L1304" s="11">
        <v>2</v>
      </c>
    </row>
    <row r="1305" spans="1:12">
      <c r="A1305" s="11" t="s">
        <v>2556</v>
      </c>
      <c r="D1305" s="11" t="s">
        <v>260</v>
      </c>
      <c r="E1305" s="19" t="s">
        <v>2806</v>
      </c>
      <c r="F1305" s="10">
        <v>42036</v>
      </c>
      <c r="G1305" s="10">
        <v>45323</v>
      </c>
      <c r="H1305" s="11">
        <v>10</v>
      </c>
      <c r="I1305" s="11" t="s">
        <v>277</v>
      </c>
      <c r="J1305" s="11" t="s">
        <v>261</v>
      </c>
      <c r="K1305" s="11" t="s">
        <v>12658</v>
      </c>
      <c r="L1305" s="11">
        <v>2</v>
      </c>
    </row>
    <row r="1306" spans="1:12">
      <c r="A1306" s="11" t="s">
        <v>2557</v>
      </c>
      <c r="D1306" s="11" t="s">
        <v>260</v>
      </c>
      <c r="E1306" s="19" t="s">
        <v>2807</v>
      </c>
      <c r="F1306" s="10">
        <v>42036</v>
      </c>
      <c r="G1306" s="10">
        <v>45323</v>
      </c>
      <c r="H1306" s="11">
        <v>10</v>
      </c>
      <c r="I1306" s="11" t="s">
        <v>277</v>
      </c>
      <c r="J1306" s="11" t="s">
        <v>261</v>
      </c>
      <c r="K1306" s="11" t="s">
        <v>12658</v>
      </c>
      <c r="L1306" s="11">
        <v>2</v>
      </c>
    </row>
    <row r="1307" spans="1:12">
      <c r="A1307" s="11" t="s">
        <v>2558</v>
      </c>
      <c r="D1307" s="11" t="s">
        <v>260</v>
      </c>
      <c r="E1307" s="19" t="s">
        <v>2808</v>
      </c>
      <c r="F1307" s="10">
        <v>42036</v>
      </c>
      <c r="G1307" s="10">
        <v>45323</v>
      </c>
      <c r="H1307" s="11">
        <v>10</v>
      </c>
      <c r="I1307" s="11" t="s">
        <v>277</v>
      </c>
      <c r="J1307" s="11" t="s">
        <v>261</v>
      </c>
      <c r="K1307" s="11" t="s">
        <v>12658</v>
      </c>
      <c r="L1307" s="11">
        <v>2</v>
      </c>
    </row>
    <row r="1308" spans="1:12">
      <c r="A1308" s="11" t="s">
        <v>2559</v>
      </c>
      <c r="D1308" s="11" t="s">
        <v>260</v>
      </c>
      <c r="E1308" s="19" t="s">
        <v>2809</v>
      </c>
      <c r="F1308" s="10">
        <v>42036</v>
      </c>
      <c r="G1308" s="10">
        <v>45323</v>
      </c>
      <c r="H1308" s="11">
        <v>10</v>
      </c>
      <c r="I1308" s="20" t="s">
        <v>259</v>
      </c>
      <c r="J1308" s="11" t="s">
        <v>261</v>
      </c>
      <c r="K1308" s="11" t="s">
        <v>12658</v>
      </c>
      <c r="L1308" s="11">
        <v>2</v>
      </c>
    </row>
    <row r="1309" spans="1:12">
      <c r="A1309" s="11" t="s">
        <v>2560</v>
      </c>
      <c r="D1309" s="11" t="s">
        <v>260</v>
      </c>
      <c r="E1309" s="19" t="s">
        <v>2810</v>
      </c>
      <c r="F1309" s="10">
        <v>42036</v>
      </c>
      <c r="G1309" s="10">
        <v>45323</v>
      </c>
      <c r="H1309" s="11">
        <v>10</v>
      </c>
      <c r="I1309" s="20" t="s">
        <v>259</v>
      </c>
      <c r="J1309" s="11" t="s">
        <v>261</v>
      </c>
      <c r="K1309" s="11" t="s">
        <v>12658</v>
      </c>
      <c r="L1309" s="11">
        <v>2</v>
      </c>
    </row>
    <row r="1310" spans="1:12">
      <c r="A1310" s="11" t="s">
        <v>2561</v>
      </c>
      <c r="D1310" s="11" t="s">
        <v>260</v>
      </c>
      <c r="E1310" s="19" t="s">
        <v>2811</v>
      </c>
      <c r="F1310" s="10">
        <v>42036</v>
      </c>
      <c r="G1310" s="10">
        <v>45323</v>
      </c>
      <c r="H1310" s="11">
        <v>10</v>
      </c>
      <c r="I1310" s="20" t="s">
        <v>259</v>
      </c>
      <c r="J1310" s="11" t="s">
        <v>261</v>
      </c>
      <c r="K1310" s="11" t="s">
        <v>12658</v>
      </c>
      <c r="L1310" s="11">
        <v>2</v>
      </c>
    </row>
    <row r="1311" spans="1:12">
      <c r="A1311" s="11" t="s">
        <v>2562</v>
      </c>
      <c r="D1311" s="11" t="s">
        <v>260</v>
      </c>
      <c r="E1311" s="19" t="s">
        <v>2812</v>
      </c>
      <c r="F1311" s="10">
        <v>42036</v>
      </c>
      <c r="G1311" s="10">
        <v>45323</v>
      </c>
      <c r="H1311" s="11">
        <v>10</v>
      </c>
      <c r="I1311" s="20" t="s">
        <v>259</v>
      </c>
      <c r="J1311" s="11" t="s">
        <v>261</v>
      </c>
      <c r="K1311" s="11" t="s">
        <v>12658</v>
      </c>
      <c r="L1311" s="11">
        <v>2</v>
      </c>
    </row>
    <row r="1312" spans="1:12">
      <c r="A1312" s="11" t="s">
        <v>2563</v>
      </c>
      <c r="D1312" s="11" t="s">
        <v>260</v>
      </c>
      <c r="E1312" s="19" t="s">
        <v>2813</v>
      </c>
      <c r="F1312" s="10">
        <v>42036</v>
      </c>
      <c r="G1312" s="10">
        <v>45323</v>
      </c>
      <c r="H1312" s="11">
        <v>10</v>
      </c>
      <c r="I1312" s="20" t="s">
        <v>259</v>
      </c>
      <c r="J1312" s="11" t="s">
        <v>261</v>
      </c>
      <c r="K1312" s="11" t="s">
        <v>12658</v>
      </c>
      <c r="L1312" s="11">
        <v>2</v>
      </c>
    </row>
    <row r="1313" spans="1:12">
      <c r="A1313" s="11" t="s">
        <v>2564</v>
      </c>
      <c r="D1313" s="11" t="s">
        <v>260</v>
      </c>
      <c r="E1313" s="19" t="s">
        <v>2814</v>
      </c>
      <c r="F1313" s="10">
        <v>42036</v>
      </c>
      <c r="G1313" s="10">
        <v>45323</v>
      </c>
      <c r="H1313" s="11">
        <v>10</v>
      </c>
      <c r="I1313" s="20" t="s">
        <v>259</v>
      </c>
      <c r="J1313" s="11" t="s">
        <v>261</v>
      </c>
      <c r="K1313" s="11" t="s">
        <v>12658</v>
      </c>
      <c r="L1313" s="11">
        <v>2</v>
      </c>
    </row>
    <row r="1314" spans="1:12">
      <c r="A1314" s="11" t="s">
        <v>2565</v>
      </c>
      <c r="D1314" s="11" t="s">
        <v>260</v>
      </c>
      <c r="E1314" s="19" t="s">
        <v>2815</v>
      </c>
      <c r="F1314" s="10">
        <v>42036</v>
      </c>
      <c r="G1314" s="10">
        <v>45323</v>
      </c>
      <c r="H1314" s="11">
        <v>10</v>
      </c>
      <c r="I1314" s="20" t="s">
        <v>259</v>
      </c>
      <c r="J1314" s="11" t="s">
        <v>261</v>
      </c>
      <c r="K1314" s="11" t="s">
        <v>12658</v>
      </c>
      <c r="L1314" s="11">
        <v>2</v>
      </c>
    </row>
    <row r="1315" spans="1:12">
      <c r="A1315" s="11" t="s">
        <v>2566</v>
      </c>
      <c r="D1315" s="11" t="s">
        <v>260</v>
      </c>
      <c r="E1315" s="19" t="s">
        <v>2816</v>
      </c>
      <c r="F1315" s="10">
        <v>42036</v>
      </c>
      <c r="G1315" s="10">
        <v>45323</v>
      </c>
      <c r="H1315" s="11">
        <v>10</v>
      </c>
      <c r="I1315" s="20" t="s">
        <v>259</v>
      </c>
      <c r="J1315" s="11" t="s">
        <v>261</v>
      </c>
      <c r="K1315" s="11" t="s">
        <v>12658</v>
      </c>
      <c r="L1315" s="11">
        <v>2</v>
      </c>
    </row>
    <row r="1316" spans="1:12">
      <c r="A1316" s="11" t="s">
        <v>2567</v>
      </c>
      <c r="D1316" s="11" t="s">
        <v>260</v>
      </c>
      <c r="E1316" s="19" t="s">
        <v>2817</v>
      </c>
      <c r="F1316" s="10">
        <v>42036</v>
      </c>
      <c r="G1316" s="10">
        <v>45323</v>
      </c>
      <c r="H1316" s="11">
        <v>10</v>
      </c>
      <c r="I1316" s="20" t="s">
        <v>259</v>
      </c>
      <c r="J1316" s="11" t="s">
        <v>261</v>
      </c>
      <c r="K1316" s="11" t="s">
        <v>12658</v>
      </c>
      <c r="L1316" s="11">
        <v>2</v>
      </c>
    </row>
    <row r="1317" spans="1:12">
      <c r="A1317" s="11" t="s">
        <v>2568</v>
      </c>
      <c r="D1317" s="11" t="s">
        <v>260</v>
      </c>
      <c r="E1317" s="19" t="s">
        <v>2818</v>
      </c>
      <c r="F1317" s="10">
        <v>42036</v>
      </c>
      <c r="G1317" s="10">
        <v>45323</v>
      </c>
      <c r="H1317" s="11">
        <v>10</v>
      </c>
      <c r="I1317" s="20" t="s">
        <v>259</v>
      </c>
      <c r="J1317" s="11" t="s">
        <v>261</v>
      </c>
      <c r="K1317" s="11" t="s">
        <v>12658</v>
      </c>
      <c r="L1317" s="11">
        <v>2</v>
      </c>
    </row>
    <row r="1318" spans="1:12">
      <c r="A1318" s="11" t="s">
        <v>2569</v>
      </c>
      <c r="D1318" s="11" t="s">
        <v>260</v>
      </c>
      <c r="E1318" s="19" t="s">
        <v>2819</v>
      </c>
      <c r="F1318" s="10">
        <v>42036</v>
      </c>
      <c r="G1318" s="10">
        <v>45323</v>
      </c>
      <c r="H1318" s="11">
        <v>10</v>
      </c>
      <c r="I1318" s="20" t="s">
        <v>259</v>
      </c>
      <c r="J1318" s="11" t="s">
        <v>261</v>
      </c>
      <c r="K1318" s="11" t="s">
        <v>12658</v>
      </c>
      <c r="L1318" s="11">
        <v>2</v>
      </c>
    </row>
    <row r="1319" spans="1:12">
      <c r="A1319" s="11" t="s">
        <v>2570</v>
      </c>
      <c r="D1319" s="11" t="s">
        <v>260</v>
      </c>
      <c r="E1319" s="19" t="s">
        <v>2820</v>
      </c>
      <c r="F1319" s="10">
        <v>42036</v>
      </c>
      <c r="G1319" s="10">
        <v>45323</v>
      </c>
      <c r="H1319" s="11">
        <v>10</v>
      </c>
      <c r="I1319" s="20" t="s">
        <v>259</v>
      </c>
      <c r="J1319" s="11" t="s">
        <v>261</v>
      </c>
      <c r="K1319" s="11" t="s">
        <v>12658</v>
      </c>
      <c r="L1319" s="11">
        <v>2</v>
      </c>
    </row>
    <row r="1320" spans="1:12">
      <c r="A1320" s="11" t="s">
        <v>2571</v>
      </c>
      <c r="D1320" s="11" t="s">
        <v>260</v>
      </c>
      <c r="E1320" s="19" t="s">
        <v>2821</v>
      </c>
      <c r="F1320" s="10">
        <v>42036</v>
      </c>
      <c r="G1320" s="10">
        <v>45323</v>
      </c>
      <c r="H1320" s="11">
        <v>10</v>
      </c>
      <c r="I1320" s="20" t="s">
        <v>259</v>
      </c>
      <c r="J1320" s="11" t="s">
        <v>261</v>
      </c>
      <c r="K1320" s="11" t="s">
        <v>12658</v>
      </c>
      <c r="L1320" s="11">
        <v>2</v>
      </c>
    </row>
    <row r="1321" spans="1:12">
      <c r="A1321" s="11" t="s">
        <v>2572</v>
      </c>
      <c r="D1321" s="11" t="s">
        <v>260</v>
      </c>
      <c r="E1321" s="19" t="s">
        <v>2822</v>
      </c>
      <c r="F1321" s="10">
        <v>42036</v>
      </c>
      <c r="G1321" s="10">
        <v>45323</v>
      </c>
      <c r="H1321" s="11">
        <v>10</v>
      </c>
      <c r="I1321" s="20" t="s">
        <v>259</v>
      </c>
      <c r="J1321" s="11" t="s">
        <v>261</v>
      </c>
      <c r="K1321" s="11" t="s">
        <v>12658</v>
      </c>
      <c r="L1321" s="11">
        <v>2</v>
      </c>
    </row>
    <row r="1322" spans="1:12">
      <c r="A1322" s="11" t="s">
        <v>2573</v>
      </c>
      <c r="D1322" s="11" t="s">
        <v>260</v>
      </c>
      <c r="E1322" s="19" t="s">
        <v>2823</v>
      </c>
      <c r="F1322" s="10">
        <v>42036</v>
      </c>
      <c r="G1322" s="10">
        <v>45323</v>
      </c>
      <c r="H1322" s="11">
        <v>10</v>
      </c>
      <c r="I1322" s="20" t="s">
        <v>259</v>
      </c>
      <c r="J1322" s="11" t="s">
        <v>261</v>
      </c>
      <c r="K1322" s="11" t="s">
        <v>12658</v>
      </c>
      <c r="L1322" s="11">
        <v>2</v>
      </c>
    </row>
    <row r="1323" spans="1:12">
      <c r="A1323" s="11" t="s">
        <v>2574</v>
      </c>
      <c r="D1323" s="11" t="s">
        <v>260</v>
      </c>
      <c r="E1323" s="19" t="s">
        <v>2824</v>
      </c>
      <c r="F1323" s="10">
        <v>42036</v>
      </c>
      <c r="G1323" s="10">
        <v>45323</v>
      </c>
      <c r="H1323" s="11">
        <v>10</v>
      </c>
      <c r="I1323" s="11" t="s">
        <v>277</v>
      </c>
      <c r="J1323" s="11" t="s">
        <v>261</v>
      </c>
      <c r="K1323" s="11" t="s">
        <v>12658</v>
      </c>
      <c r="L1323" s="11">
        <v>2</v>
      </c>
    </row>
    <row r="1324" spans="1:12">
      <c r="A1324" s="11" t="s">
        <v>2575</v>
      </c>
      <c r="D1324" s="11" t="s">
        <v>260</v>
      </c>
      <c r="E1324" s="19" t="s">
        <v>2825</v>
      </c>
      <c r="F1324" s="10">
        <v>42036</v>
      </c>
      <c r="G1324" s="10">
        <v>45323</v>
      </c>
      <c r="H1324" s="11">
        <v>10</v>
      </c>
      <c r="I1324" s="11" t="s">
        <v>277</v>
      </c>
      <c r="J1324" s="11" t="s">
        <v>261</v>
      </c>
      <c r="K1324" s="11" t="s">
        <v>12658</v>
      </c>
      <c r="L1324" s="11">
        <v>2</v>
      </c>
    </row>
    <row r="1325" spans="1:12">
      <c r="A1325" s="11" t="s">
        <v>2576</v>
      </c>
      <c r="D1325" s="11" t="s">
        <v>260</v>
      </c>
      <c r="E1325" s="19" t="s">
        <v>2826</v>
      </c>
      <c r="F1325" s="10">
        <v>42036</v>
      </c>
      <c r="G1325" s="10">
        <v>45323</v>
      </c>
      <c r="H1325" s="11">
        <v>10</v>
      </c>
      <c r="I1325" s="11" t="s">
        <v>277</v>
      </c>
      <c r="J1325" s="11" t="s">
        <v>261</v>
      </c>
      <c r="K1325" s="11" t="s">
        <v>12658</v>
      </c>
      <c r="L1325" s="11">
        <v>2</v>
      </c>
    </row>
    <row r="1326" spans="1:12">
      <c r="A1326" s="11" t="s">
        <v>2577</v>
      </c>
      <c r="D1326" s="11" t="s">
        <v>260</v>
      </c>
      <c r="E1326" s="19" t="s">
        <v>2827</v>
      </c>
      <c r="F1326" s="10">
        <v>42036</v>
      </c>
      <c r="G1326" s="10">
        <v>45323</v>
      </c>
      <c r="H1326" s="11">
        <v>10</v>
      </c>
      <c r="I1326" s="20" t="s">
        <v>259</v>
      </c>
      <c r="J1326" s="11" t="s">
        <v>261</v>
      </c>
      <c r="K1326" s="11" t="s">
        <v>12658</v>
      </c>
      <c r="L1326" s="11">
        <v>2</v>
      </c>
    </row>
    <row r="1327" spans="1:12">
      <c r="A1327" s="11" t="s">
        <v>2578</v>
      </c>
      <c r="D1327" s="11" t="s">
        <v>260</v>
      </c>
      <c r="E1327" s="19" t="s">
        <v>2828</v>
      </c>
      <c r="F1327" s="10">
        <v>42036</v>
      </c>
      <c r="G1327" s="10">
        <v>45323</v>
      </c>
      <c r="H1327" s="11">
        <v>10</v>
      </c>
      <c r="I1327" s="20" t="s">
        <v>259</v>
      </c>
      <c r="J1327" s="11" t="s">
        <v>261</v>
      </c>
      <c r="K1327" s="11" t="s">
        <v>12658</v>
      </c>
      <c r="L1327" s="11">
        <v>2</v>
      </c>
    </row>
    <row r="1328" spans="1:12">
      <c r="A1328" s="11" t="s">
        <v>2579</v>
      </c>
      <c r="D1328" s="11" t="s">
        <v>260</v>
      </c>
      <c r="E1328" s="19" t="s">
        <v>2829</v>
      </c>
      <c r="F1328" s="10">
        <v>42036</v>
      </c>
      <c r="G1328" s="10">
        <v>45323</v>
      </c>
      <c r="H1328" s="11">
        <v>10</v>
      </c>
      <c r="I1328" s="20" t="s">
        <v>259</v>
      </c>
      <c r="J1328" s="11" t="s">
        <v>261</v>
      </c>
      <c r="K1328" s="11" t="s">
        <v>12658</v>
      </c>
      <c r="L1328" s="11">
        <v>2</v>
      </c>
    </row>
    <row r="1329" spans="1:12">
      <c r="A1329" s="11" t="s">
        <v>2580</v>
      </c>
      <c r="D1329" s="11" t="s">
        <v>260</v>
      </c>
      <c r="E1329" s="19" t="s">
        <v>2830</v>
      </c>
      <c r="F1329" s="10">
        <v>42036</v>
      </c>
      <c r="G1329" s="10">
        <v>45323</v>
      </c>
      <c r="H1329" s="11">
        <v>10</v>
      </c>
      <c r="I1329" s="20" t="s">
        <v>259</v>
      </c>
      <c r="J1329" s="11" t="s">
        <v>261</v>
      </c>
      <c r="K1329" s="11" t="s">
        <v>12658</v>
      </c>
      <c r="L1329" s="11">
        <v>2</v>
      </c>
    </row>
    <row r="1330" spans="1:12">
      <c r="A1330" s="11" t="s">
        <v>2581</v>
      </c>
      <c r="D1330" s="11" t="s">
        <v>260</v>
      </c>
      <c r="E1330" s="19" t="s">
        <v>2831</v>
      </c>
      <c r="F1330" s="10">
        <v>42036</v>
      </c>
      <c r="G1330" s="10">
        <v>45323</v>
      </c>
      <c r="H1330" s="11">
        <v>10</v>
      </c>
      <c r="I1330" s="20" t="s">
        <v>259</v>
      </c>
      <c r="J1330" s="11" t="s">
        <v>261</v>
      </c>
      <c r="K1330" s="11" t="s">
        <v>12658</v>
      </c>
      <c r="L1330" s="11">
        <v>2</v>
      </c>
    </row>
    <row r="1331" spans="1:12">
      <c r="A1331" s="11" t="s">
        <v>2582</v>
      </c>
      <c r="D1331" s="11" t="s">
        <v>260</v>
      </c>
      <c r="E1331" s="19" t="s">
        <v>2832</v>
      </c>
      <c r="F1331" s="10">
        <v>42036</v>
      </c>
      <c r="G1331" s="10">
        <v>45323</v>
      </c>
      <c r="H1331" s="11">
        <v>10</v>
      </c>
      <c r="I1331" s="20" t="s">
        <v>259</v>
      </c>
      <c r="J1331" s="11" t="s">
        <v>261</v>
      </c>
      <c r="K1331" s="11" t="s">
        <v>12658</v>
      </c>
      <c r="L1331" s="11">
        <v>2</v>
      </c>
    </row>
    <row r="1332" spans="1:12">
      <c r="A1332" s="11" t="s">
        <v>2583</v>
      </c>
      <c r="D1332" s="11" t="s">
        <v>260</v>
      </c>
      <c r="E1332" s="19" t="s">
        <v>2833</v>
      </c>
      <c r="F1332" s="10">
        <v>42036</v>
      </c>
      <c r="G1332" s="10">
        <v>45323</v>
      </c>
      <c r="H1332" s="11">
        <v>10</v>
      </c>
      <c r="I1332" s="20" t="s">
        <v>259</v>
      </c>
      <c r="J1332" s="11" t="s">
        <v>261</v>
      </c>
      <c r="K1332" s="11" t="s">
        <v>12658</v>
      </c>
      <c r="L1332" s="11">
        <v>2</v>
      </c>
    </row>
    <row r="1333" spans="1:12">
      <c r="A1333" s="11" t="s">
        <v>2584</v>
      </c>
      <c r="D1333" s="11" t="s">
        <v>260</v>
      </c>
      <c r="E1333" s="19" t="s">
        <v>2834</v>
      </c>
      <c r="F1333" s="10">
        <v>42036</v>
      </c>
      <c r="G1333" s="10">
        <v>45323</v>
      </c>
      <c r="H1333" s="11">
        <v>10</v>
      </c>
      <c r="I1333" s="20" t="s">
        <v>259</v>
      </c>
      <c r="J1333" s="11" t="s">
        <v>261</v>
      </c>
      <c r="K1333" s="11" t="s">
        <v>12658</v>
      </c>
      <c r="L1333" s="11">
        <v>2</v>
      </c>
    </row>
    <row r="1334" spans="1:12">
      <c r="A1334" s="11" t="s">
        <v>2585</v>
      </c>
      <c r="D1334" s="11" t="s">
        <v>260</v>
      </c>
      <c r="E1334" s="19" t="s">
        <v>2835</v>
      </c>
      <c r="F1334" s="10">
        <v>42036</v>
      </c>
      <c r="G1334" s="10">
        <v>45323</v>
      </c>
      <c r="H1334" s="11">
        <v>10</v>
      </c>
      <c r="I1334" s="20" t="s">
        <v>259</v>
      </c>
      <c r="J1334" s="11" t="s">
        <v>261</v>
      </c>
      <c r="K1334" s="11" t="s">
        <v>12658</v>
      </c>
      <c r="L1334" s="11">
        <v>2</v>
      </c>
    </row>
    <row r="1335" spans="1:12">
      <c r="A1335" s="11" t="s">
        <v>2586</v>
      </c>
      <c r="D1335" s="11" t="s">
        <v>260</v>
      </c>
      <c r="E1335" s="19" t="s">
        <v>2836</v>
      </c>
      <c r="F1335" s="10">
        <v>42036</v>
      </c>
      <c r="G1335" s="10">
        <v>45323</v>
      </c>
      <c r="H1335" s="11">
        <v>10</v>
      </c>
      <c r="I1335" s="20" t="s">
        <v>259</v>
      </c>
      <c r="J1335" s="11" t="s">
        <v>261</v>
      </c>
      <c r="K1335" s="11" t="s">
        <v>12658</v>
      </c>
      <c r="L1335" s="11">
        <v>2</v>
      </c>
    </row>
    <row r="1336" spans="1:12">
      <c r="A1336" s="11" t="s">
        <v>2587</v>
      </c>
      <c r="D1336" s="11" t="s">
        <v>260</v>
      </c>
      <c r="E1336" s="19" t="s">
        <v>2837</v>
      </c>
      <c r="F1336" s="10">
        <v>42036</v>
      </c>
      <c r="G1336" s="10">
        <v>45323</v>
      </c>
      <c r="H1336" s="11">
        <v>10</v>
      </c>
      <c r="I1336" s="20" t="s">
        <v>259</v>
      </c>
      <c r="J1336" s="11" t="s">
        <v>261</v>
      </c>
      <c r="K1336" s="11" t="s">
        <v>12658</v>
      </c>
      <c r="L1336" s="11">
        <v>2</v>
      </c>
    </row>
    <row r="1337" spans="1:12">
      <c r="A1337" s="11" t="s">
        <v>2588</v>
      </c>
      <c r="D1337" s="11" t="s">
        <v>260</v>
      </c>
      <c r="E1337" s="19" t="s">
        <v>2838</v>
      </c>
      <c r="F1337" s="10">
        <v>42036</v>
      </c>
      <c r="G1337" s="10">
        <v>45323</v>
      </c>
      <c r="H1337" s="11">
        <v>10</v>
      </c>
      <c r="I1337" s="20" t="s">
        <v>259</v>
      </c>
      <c r="J1337" s="11" t="s">
        <v>261</v>
      </c>
      <c r="K1337" s="11" t="s">
        <v>12658</v>
      </c>
      <c r="L1337" s="11">
        <v>2</v>
      </c>
    </row>
    <row r="1338" spans="1:12">
      <c r="A1338" s="11" t="s">
        <v>2589</v>
      </c>
      <c r="D1338" s="11" t="s">
        <v>260</v>
      </c>
      <c r="E1338" s="19" t="s">
        <v>2839</v>
      </c>
      <c r="F1338" s="10">
        <v>42036</v>
      </c>
      <c r="G1338" s="10">
        <v>45323</v>
      </c>
      <c r="H1338" s="11">
        <v>10</v>
      </c>
      <c r="I1338" s="20" t="s">
        <v>259</v>
      </c>
      <c r="J1338" s="11" t="s">
        <v>261</v>
      </c>
      <c r="K1338" s="11" t="s">
        <v>12658</v>
      </c>
      <c r="L1338" s="11">
        <v>2</v>
      </c>
    </row>
    <row r="1339" spans="1:12">
      <c r="A1339" s="11" t="s">
        <v>2590</v>
      </c>
      <c r="D1339" s="11" t="s">
        <v>260</v>
      </c>
      <c r="E1339" s="19" t="s">
        <v>2840</v>
      </c>
      <c r="F1339" s="10">
        <v>42036</v>
      </c>
      <c r="G1339" s="10">
        <v>45323</v>
      </c>
      <c r="H1339" s="11">
        <v>10</v>
      </c>
      <c r="I1339" s="20" t="s">
        <v>259</v>
      </c>
      <c r="J1339" s="11" t="s">
        <v>261</v>
      </c>
      <c r="K1339" s="11" t="s">
        <v>12658</v>
      </c>
      <c r="L1339" s="11">
        <v>2</v>
      </c>
    </row>
    <row r="1340" spans="1:12">
      <c r="A1340" s="11" t="s">
        <v>2591</v>
      </c>
      <c r="D1340" s="11" t="s">
        <v>260</v>
      </c>
      <c r="E1340" s="19" t="s">
        <v>2841</v>
      </c>
      <c r="F1340" s="10">
        <v>42036</v>
      </c>
      <c r="G1340" s="10">
        <v>45323</v>
      </c>
      <c r="H1340" s="11">
        <v>10</v>
      </c>
      <c r="I1340" s="20" t="s">
        <v>259</v>
      </c>
      <c r="J1340" s="11" t="s">
        <v>261</v>
      </c>
      <c r="K1340" s="11" t="s">
        <v>12658</v>
      </c>
      <c r="L1340" s="11">
        <v>2</v>
      </c>
    </row>
    <row r="1341" spans="1:12">
      <c r="A1341" s="11" t="s">
        <v>2592</v>
      </c>
      <c r="D1341" s="11" t="s">
        <v>260</v>
      </c>
      <c r="E1341" s="19" t="s">
        <v>2842</v>
      </c>
      <c r="F1341" s="10">
        <v>42036</v>
      </c>
      <c r="G1341" s="10">
        <v>45323</v>
      </c>
      <c r="H1341" s="11">
        <v>10</v>
      </c>
      <c r="I1341" s="11" t="s">
        <v>277</v>
      </c>
      <c r="J1341" s="11" t="s">
        <v>261</v>
      </c>
      <c r="K1341" s="11" t="s">
        <v>12658</v>
      </c>
      <c r="L1341" s="11">
        <v>2</v>
      </c>
    </row>
    <row r="1342" spans="1:12">
      <c r="A1342" s="11" t="s">
        <v>2593</v>
      </c>
      <c r="D1342" s="11" t="s">
        <v>260</v>
      </c>
      <c r="E1342" s="19" t="s">
        <v>2843</v>
      </c>
      <c r="F1342" s="10">
        <v>42036</v>
      </c>
      <c r="G1342" s="10">
        <v>45323</v>
      </c>
      <c r="H1342" s="11">
        <v>10</v>
      </c>
      <c r="I1342" s="11" t="s">
        <v>277</v>
      </c>
      <c r="J1342" s="11" t="s">
        <v>261</v>
      </c>
      <c r="K1342" s="11" t="s">
        <v>12658</v>
      </c>
      <c r="L1342" s="11">
        <v>2</v>
      </c>
    </row>
    <row r="1343" spans="1:12">
      <c r="A1343" s="11" t="s">
        <v>2594</v>
      </c>
      <c r="D1343" s="11" t="s">
        <v>260</v>
      </c>
      <c r="E1343" s="19" t="s">
        <v>2844</v>
      </c>
      <c r="F1343" s="10">
        <v>42036</v>
      </c>
      <c r="G1343" s="10">
        <v>45323</v>
      </c>
      <c r="H1343" s="11">
        <v>10</v>
      </c>
      <c r="I1343" s="11" t="s">
        <v>277</v>
      </c>
      <c r="J1343" s="11" t="s">
        <v>261</v>
      </c>
      <c r="K1343" s="11" t="s">
        <v>12658</v>
      </c>
      <c r="L1343" s="11">
        <v>2</v>
      </c>
    </row>
    <row r="1344" spans="1:12">
      <c r="A1344" s="11" t="s">
        <v>2595</v>
      </c>
      <c r="D1344" s="11" t="s">
        <v>260</v>
      </c>
      <c r="E1344" s="19" t="s">
        <v>2845</v>
      </c>
      <c r="F1344" s="10">
        <v>42036</v>
      </c>
      <c r="G1344" s="10">
        <v>45323</v>
      </c>
      <c r="H1344" s="11">
        <v>10</v>
      </c>
      <c r="I1344" s="20" t="s">
        <v>259</v>
      </c>
      <c r="J1344" s="11" t="s">
        <v>261</v>
      </c>
      <c r="K1344" s="11" t="s">
        <v>12658</v>
      </c>
      <c r="L1344" s="11">
        <v>2</v>
      </c>
    </row>
    <row r="1345" spans="1:12">
      <c r="A1345" s="11" t="s">
        <v>2596</v>
      </c>
      <c r="D1345" s="11" t="s">
        <v>260</v>
      </c>
      <c r="E1345" s="19" t="s">
        <v>2846</v>
      </c>
      <c r="F1345" s="10">
        <v>42036</v>
      </c>
      <c r="G1345" s="10">
        <v>45323</v>
      </c>
      <c r="H1345" s="11">
        <v>10</v>
      </c>
      <c r="I1345" s="20" t="s">
        <v>259</v>
      </c>
      <c r="J1345" s="11" t="s">
        <v>261</v>
      </c>
      <c r="K1345" s="11" t="s">
        <v>12658</v>
      </c>
      <c r="L1345" s="11">
        <v>2</v>
      </c>
    </row>
    <row r="1346" spans="1:12">
      <c r="A1346" s="11" t="s">
        <v>2597</v>
      </c>
      <c r="D1346" s="11" t="s">
        <v>260</v>
      </c>
      <c r="E1346" s="19" t="s">
        <v>2847</v>
      </c>
      <c r="F1346" s="10">
        <v>42036</v>
      </c>
      <c r="G1346" s="10">
        <v>45323</v>
      </c>
      <c r="H1346" s="11">
        <v>10</v>
      </c>
      <c r="I1346" s="20" t="s">
        <v>259</v>
      </c>
      <c r="J1346" s="11" t="s">
        <v>261</v>
      </c>
      <c r="K1346" s="11" t="s">
        <v>12658</v>
      </c>
      <c r="L1346" s="11">
        <v>2</v>
      </c>
    </row>
    <row r="1347" spans="1:12">
      <c r="A1347" s="11" t="s">
        <v>2598</v>
      </c>
      <c r="D1347" s="11" t="s">
        <v>260</v>
      </c>
      <c r="E1347" s="19" t="s">
        <v>2848</v>
      </c>
      <c r="F1347" s="10">
        <v>42036</v>
      </c>
      <c r="G1347" s="10">
        <v>45323</v>
      </c>
      <c r="H1347" s="11">
        <v>10</v>
      </c>
      <c r="I1347" s="20" t="s">
        <v>259</v>
      </c>
      <c r="J1347" s="11" t="s">
        <v>261</v>
      </c>
      <c r="K1347" s="11" t="s">
        <v>12658</v>
      </c>
      <c r="L1347" s="11">
        <v>2</v>
      </c>
    </row>
    <row r="1348" spans="1:12">
      <c r="A1348" s="11" t="s">
        <v>2599</v>
      </c>
      <c r="D1348" s="11" t="s">
        <v>260</v>
      </c>
      <c r="E1348" s="19" t="s">
        <v>2849</v>
      </c>
      <c r="F1348" s="10">
        <v>42036</v>
      </c>
      <c r="G1348" s="10">
        <v>45323</v>
      </c>
      <c r="H1348" s="11">
        <v>10</v>
      </c>
      <c r="I1348" s="20" t="s">
        <v>259</v>
      </c>
      <c r="J1348" s="11" t="s">
        <v>261</v>
      </c>
      <c r="K1348" s="11" t="s">
        <v>12658</v>
      </c>
      <c r="L1348" s="11">
        <v>2</v>
      </c>
    </row>
    <row r="1349" spans="1:12">
      <c r="A1349" s="11" t="s">
        <v>2600</v>
      </c>
      <c r="D1349" s="11" t="s">
        <v>260</v>
      </c>
      <c r="E1349" s="19" t="s">
        <v>2850</v>
      </c>
      <c r="F1349" s="10">
        <v>42036</v>
      </c>
      <c r="G1349" s="10">
        <v>45323</v>
      </c>
      <c r="H1349" s="11">
        <v>10</v>
      </c>
      <c r="I1349" s="20" t="s">
        <v>259</v>
      </c>
      <c r="J1349" s="11" t="s">
        <v>261</v>
      </c>
      <c r="K1349" s="11" t="s">
        <v>12658</v>
      </c>
      <c r="L1349" s="11">
        <v>2</v>
      </c>
    </row>
    <row r="1350" spans="1:12">
      <c r="A1350" s="11" t="s">
        <v>2601</v>
      </c>
      <c r="D1350" s="11" t="s">
        <v>260</v>
      </c>
      <c r="E1350" s="19" t="s">
        <v>2851</v>
      </c>
      <c r="F1350" s="10">
        <v>42036</v>
      </c>
      <c r="G1350" s="10">
        <v>45323</v>
      </c>
      <c r="H1350" s="11">
        <v>10</v>
      </c>
      <c r="I1350" s="20" t="s">
        <v>259</v>
      </c>
      <c r="J1350" s="11" t="s">
        <v>261</v>
      </c>
      <c r="K1350" s="11" t="s">
        <v>12658</v>
      </c>
      <c r="L1350" s="11">
        <v>2</v>
      </c>
    </row>
    <row r="1351" spans="1:12">
      <c r="A1351" s="11" t="s">
        <v>2602</v>
      </c>
      <c r="D1351" s="11" t="s">
        <v>260</v>
      </c>
      <c r="E1351" s="19" t="s">
        <v>2852</v>
      </c>
      <c r="F1351" s="10">
        <v>42036</v>
      </c>
      <c r="G1351" s="10">
        <v>45323</v>
      </c>
      <c r="H1351" s="11">
        <v>10</v>
      </c>
      <c r="I1351" s="20" t="s">
        <v>259</v>
      </c>
      <c r="J1351" s="11" t="s">
        <v>261</v>
      </c>
      <c r="K1351" s="11" t="s">
        <v>12658</v>
      </c>
      <c r="L1351" s="11">
        <v>2</v>
      </c>
    </row>
    <row r="1352" spans="1:12">
      <c r="A1352" s="11" t="s">
        <v>2603</v>
      </c>
      <c r="D1352" s="11" t="s">
        <v>260</v>
      </c>
      <c r="E1352" s="19" t="s">
        <v>2853</v>
      </c>
      <c r="F1352" s="10">
        <v>42036</v>
      </c>
      <c r="G1352" s="10">
        <v>45323</v>
      </c>
      <c r="H1352" s="11">
        <v>10</v>
      </c>
      <c r="I1352" s="20" t="s">
        <v>259</v>
      </c>
      <c r="J1352" s="11" t="s">
        <v>261</v>
      </c>
      <c r="K1352" s="11" t="s">
        <v>12658</v>
      </c>
      <c r="L1352" s="11">
        <v>2</v>
      </c>
    </row>
    <row r="1353" spans="1:12">
      <c r="A1353" s="11" t="s">
        <v>2604</v>
      </c>
      <c r="D1353" s="11" t="s">
        <v>260</v>
      </c>
      <c r="E1353" s="19" t="s">
        <v>2854</v>
      </c>
      <c r="F1353" s="10">
        <v>42036</v>
      </c>
      <c r="G1353" s="10">
        <v>45323</v>
      </c>
      <c r="H1353" s="11">
        <v>10</v>
      </c>
      <c r="I1353" s="20" t="s">
        <v>259</v>
      </c>
      <c r="J1353" s="11" t="s">
        <v>261</v>
      </c>
      <c r="K1353" s="11" t="s">
        <v>12658</v>
      </c>
      <c r="L1353" s="11">
        <v>2</v>
      </c>
    </row>
    <row r="1354" spans="1:12">
      <c r="A1354" s="11" t="s">
        <v>2605</v>
      </c>
      <c r="D1354" s="11" t="s">
        <v>260</v>
      </c>
      <c r="E1354" s="19" t="s">
        <v>2855</v>
      </c>
      <c r="F1354" s="10">
        <v>42036</v>
      </c>
      <c r="G1354" s="10">
        <v>45323</v>
      </c>
      <c r="H1354" s="11">
        <v>10</v>
      </c>
      <c r="I1354" s="20" t="s">
        <v>259</v>
      </c>
      <c r="J1354" s="11" t="s">
        <v>261</v>
      </c>
      <c r="K1354" s="11" t="s">
        <v>12658</v>
      </c>
      <c r="L1354" s="11">
        <v>2</v>
      </c>
    </row>
    <row r="1355" spans="1:12">
      <c r="A1355" s="11" t="s">
        <v>2606</v>
      </c>
      <c r="D1355" s="11" t="s">
        <v>260</v>
      </c>
      <c r="E1355" s="19" t="s">
        <v>2856</v>
      </c>
      <c r="F1355" s="10">
        <v>42036</v>
      </c>
      <c r="G1355" s="10">
        <v>45323</v>
      </c>
      <c r="H1355" s="11">
        <v>10</v>
      </c>
      <c r="I1355" s="20" t="s">
        <v>259</v>
      </c>
      <c r="J1355" s="11" t="s">
        <v>261</v>
      </c>
      <c r="K1355" s="11" t="s">
        <v>12658</v>
      </c>
      <c r="L1355" s="11">
        <v>2</v>
      </c>
    </row>
    <row r="1356" spans="1:12">
      <c r="A1356" s="11" t="s">
        <v>2607</v>
      </c>
      <c r="D1356" s="11" t="s">
        <v>260</v>
      </c>
      <c r="E1356" s="19" t="s">
        <v>2857</v>
      </c>
      <c r="F1356" s="10">
        <v>42036</v>
      </c>
      <c r="G1356" s="10">
        <v>45323</v>
      </c>
      <c r="H1356" s="11">
        <v>10</v>
      </c>
      <c r="I1356" s="20" t="s">
        <v>259</v>
      </c>
      <c r="J1356" s="11" t="s">
        <v>261</v>
      </c>
      <c r="K1356" s="11" t="s">
        <v>12658</v>
      </c>
      <c r="L1356" s="11">
        <v>2</v>
      </c>
    </row>
    <row r="1357" spans="1:12">
      <c r="A1357" s="11" t="s">
        <v>2608</v>
      </c>
      <c r="D1357" s="11" t="s">
        <v>260</v>
      </c>
      <c r="E1357" s="19" t="s">
        <v>2858</v>
      </c>
      <c r="F1357" s="10">
        <v>42036</v>
      </c>
      <c r="G1357" s="10">
        <v>45323</v>
      </c>
      <c r="H1357" s="11">
        <v>10</v>
      </c>
      <c r="I1357" s="20" t="s">
        <v>259</v>
      </c>
      <c r="J1357" s="11" t="s">
        <v>261</v>
      </c>
      <c r="K1357" s="11" t="s">
        <v>12658</v>
      </c>
      <c r="L1357" s="11">
        <v>2</v>
      </c>
    </row>
    <row r="1358" spans="1:12">
      <c r="A1358" s="11" t="s">
        <v>2609</v>
      </c>
      <c r="D1358" s="11" t="s">
        <v>260</v>
      </c>
      <c r="E1358" s="19" t="s">
        <v>2859</v>
      </c>
      <c r="F1358" s="10">
        <v>42036</v>
      </c>
      <c r="G1358" s="10">
        <v>45323</v>
      </c>
      <c r="H1358" s="11">
        <v>10</v>
      </c>
      <c r="I1358" s="20" t="s">
        <v>259</v>
      </c>
      <c r="J1358" s="11" t="s">
        <v>261</v>
      </c>
      <c r="K1358" s="11" t="s">
        <v>12658</v>
      </c>
      <c r="L1358" s="11">
        <v>2</v>
      </c>
    </row>
    <row r="1359" spans="1:12">
      <c r="A1359" s="11" t="s">
        <v>2610</v>
      </c>
      <c r="D1359" s="11" t="s">
        <v>260</v>
      </c>
      <c r="E1359" s="19" t="s">
        <v>2860</v>
      </c>
      <c r="F1359" s="10">
        <v>42036</v>
      </c>
      <c r="G1359" s="10">
        <v>45323</v>
      </c>
      <c r="H1359" s="11">
        <v>10</v>
      </c>
      <c r="I1359" s="11" t="s">
        <v>277</v>
      </c>
      <c r="J1359" s="11" t="s">
        <v>261</v>
      </c>
      <c r="K1359" s="11" t="s">
        <v>12658</v>
      </c>
      <c r="L1359" s="11">
        <v>2</v>
      </c>
    </row>
    <row r="1360" spans="1:12">
      <c r="A1360" s="11" t="s">
        <v>2611</v>
      </c>
      <c r="D1360" s="11" t="s">
        <v>260</v>
      </c>
      <c r="E1360" s="19" t="s">
        <v>2861</v>
      </c>
      <c r="F1360" s="10">
        <v>42036</v>
      </c>
      <c r="G1360" s="10">
        <v>45323</v>
      </c>
      <c r="H1360" s="11">
        <v>10</v>
      </c>
      <c r="I1360" s="11" t="s">
        <v>277</v>
      </c>
      <c r="J1360" s="11" t="s">
        <v>261</v>
      </c>
      <c r="K1360" s="11" t="s">
        <v>12658</v>
      </c>
      <c r="L1360" s="11">
        <v>2</v>
      </c>
    </row>
    <row r="1361" spans="1:12">
      <c r="A1361" s="11" t="s">
        <v>2612</v>
      </c>
      <c r="D1361" s="11" t="s">
        <v>260</v>
      </c>
      <c r="E1361" s="19" t="s">
        <v>2862</v>
      </c>
      <c r="F1361" s="10">
        <v>42036</v>
      </c>
      <c r="G1361" s="10">
        <v>45323</v>
      </c>
      <c r="H1361" s="11">
        <v>10</v>
      </c>
      <c r="I1361" s="11" t="s">
        <v>277</v>
      </c>
      <c r="J1361" s="11" t="s">
        <v>261</v>
      </c>
      <c r="K1361" s="11" t="s">
        <v>12658</v>
      </c>
      <c r="L1361" s="11">
        <v>2</v>
      </c>
    </row>
    <row r="1362" spans="1:12">
      <c r="A1362" s="11" t="s">
        <v>2613</v>
      </c>
      <c r="D1362" s="11" t="s">
        <v>260</v>
      </c>
      <c r="E1362" s="19" t="s">
        <v>2863</v>
      </c>
      <c r="F1362" s="10">
        <v>42036</v>
      </c>
      <c r="G1362" s="10">
        <v>45323</v>
      </c>
      <c r="H1362" s="11">
        <v>10</v>
      </c>
      <c r="I1362" s="20" t="s">
        <v>259</v>
      </c>
      <c r="J1362" s="11" t="s">
        <v>261</v>
      </c>
      <c r="K1362" s="11" t="s">
        <v>12658</v>
      </c>
      <c r="L1362" s="11">
        <v>2</v>
      </c>
    </row>
    <row r="1363" spans="1:12">
      <c r="A1363" s="11" t="s">
        <v>2614</v>
      </c>
      <c r="D1363" s="11" t="s">
        <v>260</v>
      </c>
      <c r="E1363" s="19" t="s">
        <v>2864</v>
      </c>
      <c r="F1363" s="10">
        <v>42036</v>
      </c>
      <c r="G1363" s="10">
        <v>45323</v>
      </c>
      <c r="H1363" s="11">
        <v>10</v>
      </c>
      <c r="I1363" s="20" t="s">
        <v>259</v>
      </c>
      <c r="J1363" s="11" t="s">
        <v>261</v>
      </c>
      <c r="K1363" s="11" t="s">
        <v>12658</v>
      </c>
      <c r="L1363" s="11">
        <v>2</v>
      </c>
    </row>
    <row r="1364" spans="1:12">
      <c r="A1364" s="11" t="s">
        <v>2615</v>
      </c>
      <c r="D1364" s="11" t="s">
        <v>260</v>
      </c>
      <c r="E1364" s="19" t="s">
        <v>2865</v>
      </c>
      <c r="F1364" s="10">
        <v>42036</v>
      </c>
      <c r="G1364" s="10">
        <v>45323</v>
      </c>
      <c r="H1364" s="11">
        <v>10</v>
      </c>
      <c r="I1364" s="20" t="s">
        <v>259</v>
      </c>
      <c r="J1364" s="11" t="s">
        <v>261</v>
      </c>
      <c r="K1364" s="11" t="s">
        <v>12658</v>
      </c>
      <c r="L1364" s="11">
        <v>2</v>
      </c>
    </row>
    <row r="1365" spans="1:12">
      <c r="A1365" s="11" t="s">
        <v>2616</v>
      </c>
      <c r="D1365" s="11" t="s">
        <v>260</v>
      </c>
      <c r="E1365" s="19" t="s">
        <v>2866</v>
      </c>
      <c r="F1365" s="10">
        <v>42036</v>
      </c>
      <c r="G1365" s="10">
        <v>45323</v>
      </c>
      <c r="H1365" s="11">
        <v>10</v>
      </c>
      <c r="I1365" s="20" t="s">
        <v>259</v>
      </c>
      <c r="J1365" s="11" t="s">
        <v>261</v>
      </c>
      <c r="K1365" s="11" t="s">
        <v>12658</v>
      </c>
      <c r="L1365" s="11">
        <v>2</v>
      </c>
    </row>
    <row r="1366" spans="1:12">
      <c r="A1366" s="11" t="s">
        <v>2617</v>
      </c>
      <c r="D1366" s="11" t="s">
        <v>260</v>
      </c>
      <c r="E1366" s="19" t="s">
        <v>2867</v>
      </c>
      <c r="F1366" s="10">
        <v>42036</v>
      </c>
      <c r="G1366" s="10">
        <v>45323</v>
      </c>
      <c r="H1366" s="11">
        <v>10</v>
      </c>
      <c r="I1366" s="20" t="s">
        <v>259</v>
      </c>
      <c r="J1366" s="11" t="s">
        <v>261</v>
      </c>
      <c r="K1366" s="11" t="s">
        <v>12658</v>
      </c>
      <c r="L1366" s="11">
        <v>2</v>
      </c>
    </row>
    <row r="1367" spans="1:12">
      <c r="A1367" s="11" t="s">
        <v>2618</v>
      </c>
      <c r="D1367" s="11" t="s">
        <v>260</v>
      </c>
      <c r="E1367" s="19" t="s">
        <v>2868</v>
      </c>
      <c r="F1367" s="10">
        <v>42036</v>
      </c>
      <c r="G1367" s="10">
        <v>45323</v>
      </c>
      <c r="H1367" s="11">
        <v>10</v>
      </c>
      <c r="I1367" s="20" t="s">
        <v>259</v>
      </c>
      <c r="J1367" s="11" t="s">
        <v>261</v>
      </c>
      <c r="K1367" s="11" t="s">
        <v>12658</v>
      </c>
      <c r="L1367" s="11">
        <v>2</v>
      </c>
    </row>
    <row r="1368" spans="1:12">
      <c r="A1368" s="11" t="s">
        <v>2619</v>
      </c>
      <c r="D1368" s="11" t="s">
        <v>260</v>
      </c>
      <c r="E1368" s="19" t="s">
        <v>2869</v>
      </c>
      <c r="F1368" s="10">
        <v>42036</v>
      </c>
      <c r="G1368" s="10">
        <v>45323</v>
      </c>
      <c r="H1368" s="11">
        <v>10</v>
      </c>
      <c r="I1368" s="20" t="s">
        <v>259</v>
      </c>
      <c r="J1368" s="11" t="s">
        <v>261</v>
      </c>
      <c r="K1368" s="11" t="s">
        <v>12658</v>
      </c>
      <c r="L1368" s="11">
        <v>2</v>
      </c>
    </row>
    <row r="1369" spans="1:12">
      <c r="A1369" s="11" t="s">
        <v>2620</v>
      </c>
      <c r="D1369" s="11" t="s">
        <v>260</v>
      </c>
      <c r="E1369" s="19" t="s">
        <v>2870</v>
      </c>
      <c r="F1369" s="10">
        <v>42036</v>
      </c>
      <c r="G1369" s="10">
        <v>45323</v>
      </c>
      <c r="H1369" s="11">
        <v>10</v>
      </c>
      <c r="I1369" s="20" t="s">
        <v>259</v>
      </c>
      <c r="J1369" s="11" t="s">
        <v>261</v>
      </c>
      <c r="K1369" s="11" t="s">
        <v>12658</v>
      </c>
      <c r="L1369" s="11">
        <v>2</v>
      </c>
    </row>
    <row r="1370" spans="1:12">
      <c r="A1370" s="11" t="s">
        <v>2621</v>
      </c>
      <c r="D1370" s="11" t="s">
        <v>260</v>
      </c>
      <c r="E1370" s="19" t="s">
        <v>2871</v>
      </c>
      <c r="F1370" s="10">
        <v>42036</v>
      </c>
      <c r="G1370" s="10">
        <v>45323</v>
      </c>
      <c r="H1370" s="11">
        <v>10</v>
      </c>
      <c r="I1370" s="20" t="s">
        <v>259</v>
      </c>
      <c r="J1370" s="11" t="s">
        <v>261</v>
      </c>
      <c r="K1370" s="11" t="s">
        <v>12658</v>
      </c>
      <c r="L1370" s="11">
        <v>2</v>
      </c>
    </row>
    <row r="1371" spans="1:12">
      <c r="A1371" s="11" t="s">
        <v>2622</v>
      </c>
      <c r="D1371" s="11" t="s">
        <v>260</v>
      </c>
      <c r="E1371" s="19" t="s">
        <v>2872</v>
      </c>
      <c r="F1371" s="10">
        <v>42036</v>
      </c>
      <c r="G1371" s="10">
        <v>45323</v>
      </c>
      <c r="H1371" s="11">
        <v>10</v>
      </c>
      <c r="I1371" s="20" t="s">
        <v>259</v>
      </c>
      <c r="J1371" s="11" t="s">
        <v>261</v>
      </c>
      <c r="K1371" s="11" t="s">
        <v>12658</v>
      </c>
      <c r="L1371" s="11">
        <v>2</v>
      </c>
    </row>
    <row r="1372" spans="1:12">
      <c r="A1372" s="11" t="s">
        <v>2623</v>
      </c>
      <c r="D1372" s="11" t="s">
        <v>260</v>
      </c>
      <c r="E1372" s="19" t="s">
        <v>2873</v>
      </c>
      <c r="F1372" s="10">
        <v>42036</v>
      </c>
      <c r="G1372" s="10">
        <v>45323</v>
      </c>
      <c r="H1372" s="11">
        <v>10</v>
      </c>
      <c r="I1372" s="20" t="s">
        <v>259</v>
      </c>
      <c r="J1372" s="11" t="s">
        <v>261</v>
      </c>
      <c r="K1372" s="11" t="s">
        <v>12658</v>
      </c>
      <c r="L1372" s="11">
        <v>2</v>
      </c>
    </row>
    <row r="1373" spans="1:12">
      <c r="A1373" s="11" t="s">
        <v>2624</v>
      </c>
      <c r="D1373" s="11" t="s">
        <v>260</v>
      </c>
      <c r="E1373" s="19" t="s">
        <v>2874</v>
      </c>
      <c r="F1373" s="10">
        <v>42036</v>
      </c>
      <c r="G1373" s="10">
        <v>45323</v>
      </c>
      <c r="H1373" s="11">
        <v>10</v>
      </c>
      <c r="I1373" s="20" t="s">
        <v>259</v>
      </c>
      <c r="J1373" s="11" t="s">
        <v>261</v>
      </c>
      <c r="K1373" s="11" t="s">
        <v>12658</v>
      </c>
      <c r="L1373" s="11">
        <v>2</v>
      </c>
    </row>
    <row r="1374" spans="1:12">
      <c r="A1374" s="11" t="s">
        <v>2625</v>
      </c>
      <c r="D1374" s="11" t="s">
        <v>260</v>
      </c>
      <c r="E1374" s="19" t="s">
        <v>2875</v>
      </c>
      <c r="F1374" s="10">
        <v>42036</v>
      </c>
      <c r="G1374" s="10">
        <v>45323</v>
      </c>
      <c r="H1374" s="11">
        <v>10</v>
      </c>
      <c r="I1374" s="20" t="s">
        <v>259</v>
      </c>
      <c r="J1374" s="11" t="s">
        <v>261</v>
      </c>
      <c r="K1374" s="11" t="s">
        <v>12658</v>
      </c>
      <c r="L1374" s="11">
        <v>2</v>
      </c>
    </row>
    <row r="1375" spans="1:12">
      <c r="A1375" s="11" t="s">
        <v>2626</v>
      </c>
      <c r="D1375" s="11" t="s">
        <v>260</v>
      </c>
      <c r="E1375" s="19" t="s">
        <v>2876</v>
      </c>
      <c r="F1375" s="10">
        <v>42036</v>
      </c>
      <c r="G1375" s="10">
        <v>45323</v>
      </c>
      <c r="H1375" s="11">
        <v>10</v>
      </c>
      <c r="I1375" s="20" t="s">
        <v>259</v>
      </c>
      <c r="J1375" s="11" t="s">
        <v>261</v>
      </c>
      <c r="K1375" s="11" t="s">
        <v>12658</v>
      </c>
      <c r="L1375" s="11">
        <v>2</v>
      </c>
    </row>
    <row r="1376" spans="1:12">
      <c r="A1376" s="11" t="s">
        <v>2627</v>
      </c>
      <c r="D1376" s="11" t="s">
        <v>260</v>
      </c>
      <c r="E1376" s="19" t="s">
        <v>2877</v>
      </c>
      <c r="F1376" s="10">
        <v>42036</v>
      </c>
      <c r="G1376" s="10">
        <v>45323</v>
      </c>
      <c r="H1376" s="11">
        <v>10</v>
      </c>
      <c r="I1376" s="20" t="s">
        <v>259</v>
      </c>
      <c r="J1376" s="11" t="s">
        <v>261</v>
      </c>
      <c r="K1376" s="11" t="s">
        <v>12658</v>
      </c>
      <c r="L1376" s="11">
        <v>2</v>
      </c>
    </row>
    <row r="1377" spans="1:12">
      <c r="A1377" s="11" t="s">
        <v>2628</v>
      </c>
      <c r="D1377" s="11" t="s">
        <v>260</v>
      </c>
      <c r="E1377" s="19" t="s">
        <v>2878</v>
      </c>
      <c r="F1377" s="10">
        <v>42036</v>
      </c>
      <c r="G1377" s="10">
        <v>45323</v>
      </c>
      <c r="H1377" s="11">
        <v>10</v>
      </c>
      <c r="I1377" s="11" t="s">
        <v>277</v>
      </c>
      <c r="J1377" s="11" t="s">
        <v>261</v>
      </c>
      <c r="K1377" s="11" t="s">
        <v>12658</v>
      </c>
      <c r="L1377" s="11">
        <v>2</v>
      </c>
    </row>
    <row r="1378" spans="1:12">
      <c r="A1378" s="11" t="s">
        <v>2629</v>
      </c>
      <c r="D1378" s="11" t="s">
        <v>260</v>
      </c>
      <c r="E1378" s="19" t="s">
        <v>2879</v>
      </c>
      <c r="F1378" s="10">
        <v>42036</v>
      </c>
      <c r="G1378" s="10">
        <v>45323</v>
      </c>
      <c r="H1378" s="11">
        <v>10</v>
      </c>
      <c r="I1378" s="11" t="s">
        <v>277</v>
      </c>
      <c r="J1378" s="11" t="s">
        <v>261</v>
      </c>
      <c r="K1378" s="11" t="s">
        <v>12658</v>
      </c>
      <c r="L1378" s="11">
        <v>2</v>
      </c>
    </row>
    <row r="1379" spans="1:12">
      <c r="A1379" s="11" t="s">
        <v>2630</v>
      </c>
      <c r="D1379" s="11" t="s">
        <v>260</v>
      </c>
      <c r="E1379" s="19" t="s">
        <v>2880</v>
      </c>
      <c r="F1379" s="10">
        <v>42036</v>
      </c>
      <c r="G1379" s="10">
        <v>45323</v>
      </c>
      <c r="H1379" s="11">
        <v>10</v>
      </c>
      <c r="I1379" s="11" t="s">
        <v>277</v>
      </c>
      <c r="J1379" s="11" t="s">
        <v>261</v>
      </c>
      <c r="K1379" s="11" t="s">
        <v>12658</v>
      </c>
      <c r="L1379" s="11">
        <v>2</v>
      </c>
    </row>
    <row r="1380" spans="1:12">
      <c r="A1380" s="11" t="s">
        <v>2631</v>
      </c>
      <c r="D1380" s="11" t="s">
        <v>260</v>
      </c>
      <c r="E1380" s="19" t="s">
        <v>2881</v>
      </c>
      <c r="F1380" s="10">
        <v>42036</v>
      </c>
      <c r="G1380" s="10">
        <v>45323</v>
      </c>
      <c r="H1380" s="11">
        <v>10</v>
      </c>
      <c r="I1380" s="20" t="s">
        <v>259</v>
      </c>
      <c r="J1380" s="11" t="s">
        <v>261</v>
      </c>
      <c r="K1380" s="11" t="s">
        <v>12658</v>
      </c>
      <c r="L1380" s="11">
        <v>2</v>
      </c>
    </row>
    <row r="1381" spans="1:12">
      <c r="A1381" s="11" t="s">
        <v>2632</v>
      </c>
      <c r="D1381" s="11" t="s">
        <v>260</v>
      </c>
      <c r="E1381" s="19" t="s">
        <v>2882</v>
      </c>
      <c r="F1381" s="10">
        <v>42036</v>
      </c>
      <c r="G1381" s="10">
        <v>45323</v>
      </c>
      <c r="H1381" s="11">
        <v>10</v>
      </c>
      <c r="I1381" s="20" t="s">
        <v>259</v>
      </c>
      <c r="J1381" s="11" t="s">
        <v>261</v>
      </c>
      <c r="K1381" s="11" t="s">
        <v>12658</v>
      </c>
      <c r="L1381" s="11">
        <v>2</v>
      </c>
    </row>
    <row r="1382" spans="1:12">
      <c r="A1382" s="11" t="s">
        <v>2633</v>
      </c>
      <c r="D1382" s="11" t="s">
        <v>260</v>
      </c>
      <c r="E1382" s="19" t="s">
        <v>2883</v>
      </c>
      <c r="F1382" s="10">
        <v>42036</v>
      </c>
      <c r="G1382" s="10">
        <v>45323</v>
      </c>
      <c r="H1382" s="11">
        <v>10</v>
      </c>
      <c r="I1382" s="20" t="s">
        <v>259</v>
      </c>
      <c r="J1382" s="11" t="s">
        <v>261</v>
      </c>
      <c r="K1382" s="11" t="s">
        <v>12658</v>
      </c>
      <c r="L1382" s="11">
        <v>2</v>
      </c>
    </row>
    <row r="1383" spans="1:12">
      <c r="A1383" s="11" t="s">
        <v>2634</v>
      </c>
      <c r="D1383" s="11" t="s">
        <v>260</v>
      </c>
      <c r="E1383" s="19" t="s">
        <v>2884</v>
      </c>
      <c r="F1383" s="10">
        <v>42036</v>
      </c>
      <c r="G1383" s="10">
        <v>45323</v>
      </c>
      <c r="H1383" s="11">
        <v>10</v>
      </c>
      <c r="I1383" s="20" t="s">
        <v>259</v>
      </c>
      <c r="J1383" s="11" t="s">
        <v>261</v>
      </c>
      <c r="K1383" s="11" t="s">
        <v>12658</v>
      </c>
      <c r="L1383" s="11">
        <v>2</v>
      </c>
    </row>
    <row r="1384" spans="1:12">
      <c r="A1384" s="11" t="s">
        <v>2635</v>
      </c>
      <c r="D1384" s="11" t="s">
        <v>260</v>
      </c>
      <c r="E1384" s="19" t="s">
        <v>2885</v>
      </c>
      <c r="F1384" s="10">
        <v>42036</v>
      </c>
      <c r="G1384" s="10">
        <v>45323</v>
      </c>
      <c r="H1384" s="11">
        <v>10</v>
      </c>
      <c r="I1384" s="20" t="s">
        <v>259</v>
      </c>
      <c r="J1384" s="11" t="s">
        <v>261</v>
      </c>
      <c r="K1384" s="11" t="s">
        <v>12658</v>
      </c>
      <c r="L1384" s="11">
        <v>2</v>
      </c>
    </row>
    <row r="1385" spans="1:12">
      <c r="A1385" s="11" t="s">
        <v>2636</v>
      </c>
      <c r="D1385" s="11" t="s">
        <v>260</v>
      </c>
      <c r="E1385" s="19" t="s">
        <v>2886</v>
      </c>
      <c r="F1385" s="10">
        <v>42036</v>
      </c>
      <c r="G1385" s="10">
        <v>45323</v>
      </c>
      <c r="H1385" s="11">
        <v>10</v>
      </c>
      <c r="I1385" s="20" t="s">
        <v>259</v>
      </c>
      <c r="J1385" s="11" t="s">
        <v>261</v>
      </c>
      <c r="K1385" s="11" t="s">
        <v>12658</v>
      </c>
      <c r="L1385" s="11">
        <v>2</v>
      </c>
    </row>
    <row r="1386" spans="1:12">
      <c r="A1386" s="11" t="s">
        <v>2637</v>
      </c>
      <c r="D1386" s="11" t="s">
        <v>260</v>
      </c>
      <c r="E1386" s="19" t="s">
        <v>2887</v>
      </c>
      <c r="F1386" s="10">
        <v>42036</v>
      </c>
      <c r="G1386" s="10">
        <v>45323</v>
      </c>
      <c r="H1386" s="11">
        <v>10</v>
      </c>
      <c r="I1386" s="20" t="s">
        <v>259</v>
      </c>
      <c r="J1386" s="11" t="s">
        <v>261</v>
      </c>
      <c r="K1386" s="11" t="s">
        <v>12658</v>
      </c>
      <c r="L1386" s="11">
        <v>2</v>
      </c>
    </row>
    <row r="1387" spans="1:12">
      <c r="A1387" s="11" t="s">
        <v>2638</v>
      </c>
      <c r="D1387" s="11" t="s">
        <v>260</v>
      </c>
      <c r="E1387" s="19" t="s">
        <v>2888</v>
      </c>
      <c r="F1387" s="10">
        <v>42036</v>
      </c>
      <c r="G1387" s="10">
        <v>45323</v>
      </c>
      <c r="H1387" s="11">
        <v>10</v>
      </c>
      <c r="I1387" s="20" t="s">
        <v>259</v>
      </c>
      <c r="J1387" s="11" t="s">
        <v>261</v>
      </c>
      <c r="K1387" s="11" t="s">
        <v>12658</v>
      </c>
      <c r="L1387" s="11">
        <v>2</v>
      </c>
    </row>
    <row r="1388" spans="1:12">
      <c r="A1388" s="11" t="s">
        <v>2639</v>
      </c>
      <c r="D1388" s="11" t="s">
        <v>260</v>
      </c>
      <c r="E1388" s="19" t="s">
        <v>2889</v>
      </c>
      <c r="F1388" s="10">
        <v>42036</v>
      </c>
      <c r="G1388" s="10">
        <v>45323</v>
      </c>
      <c r="H1388" s="11">
        <v>10</v>
      </c>
      <c r="I1388" s="20" t="s">
        <v>259</v>
      </c>
      <c r="J1388" s="11" t="s">
        <v>261</v>
      </c>
      <c r="K1388" s="11" t="s">
        <v>12658</v>
      </c>
      <c r="L1388" s="11">
        <v>2</v>
      </c>
    </row>
    <row r="1389" spans="1:12">
      <c r="A1389" s="11" t="s">
        <v>2640</v>
      </c>
      <c r="D1389" s="11" t="s">
        <v>260</v>
      </c>
      <c r="E1389" s="19" t="s">
        <v>2890</v>
      </c>
      <c r="F1389" s="10">
        <v>42036</v>
      </c>
      <c r="G1389" s="10">
        <v>45323</v>
      </c>
      <c r="H1389" s="11">
        <v>10</v>
      </c>
      <c r="I1389" s="20" t="s">
        <v>259</v>
      </c>
      <c r="J1389" s="11" t="s">
        <v>261</v>
      </c>
      <c r="K1389" s="11" t="s">
        <v>12658</v>
      </c>
      <c r="L1389" s="11">
        <v>2</v>
      </c>
    </row>
    <row r="1390" spans="1:12">
      <c r="A1390" s="11" t="s">
        <v>2641</v>
      </c>
      <c r="D1390" s="11" t="s">
        <v>260</v>
      </c>
      <c r="E1390" s="19" t="s">
        <v>2891</v>
      </c>
      <c r="F1390" s="10">
        <v>42036</v>
      </c>
      <c r="G1390" s="10">
        <v>45323</v>
      </c>
      <c r="H1390" s="11">
        <v>10</v>
      </c>
      <c r="I1390" s="20" t="s">
        <v>259</v>
      </c>
      <c r="J1390" s="11" t="s">
        <v>261</v>
      </c>
      <c r="K1390" s="11" t="s">
        <v>12658</v>
      </c>
      <c r="L1390" s="11">
        <v>2</v>
      </c>
    </row>
    <row r="1391" spans="1:12">
      <c r="A1391" s="11" t="s">
        <v>2642</v>
      </c>
      <c r="D1391" s="11" t="s">
        <v>260</v>
      </c>
      <c r="E1391" s="19" t="s">
        <v>2892</v>
      </c>
      <c r="F1391" s="10">
        <v>42036</v>
      </c>
      <c r="G1391" s="10">
        <v>45323</v>
      </c>
      <c r="H1391" s="11">
        <v>10</v>
      </c>
      <c r="I1391" s="20" t="s">
        <v>259</v>
      </c>
      <c r="J1391" s="11" t="s">
        <v>261</v>
      </c>
      <c r="K1391" s="11" t="s">
        <v>12658</v>
      </c>
      <c r="L1391" s="11">
        <v>2</v>
      </c>
    </row>
    <row r="1392" spans="1:12">
      <c r="A1392" s="11" t="s">
        <v>2643</v>
      </c>
      <c r="D1392" s="11" t="s">
        <v>260</v>
      </c>
      <c r="E1392" s="19" t="s">
        <v>2893</v>
      </c>
      <c r="F1392" s="10">
        <v>42036</v>
      </c>
      <c r="G1392" s="10">
        <v>45323</v>
      </c>
      <c r="H1392" s="11">
        <v>10</v>
      </c>
      <c r="I1392" s="20" t="s">
        <v>259</v>
      </c>
      <c r="J1392" s="11" t="s">
        <v>261</v>
      </c>
      <c r="K1392" s="11" t="s">
        <v>12658</v>
      </c>
      <c r="L1392" s="11">
        <v>2</v>
      </c>
    </row>
    <row r="1393" spans="1:12">
      <c r="A1393" s="11" t="s">
        <v>2644</v>
      </c>
      <c r="D1393" s="11" t="s">
        <v>260</v>
      </c>
      <c r="E1393" s="19" t="s">
        <v>2894</v>
      </c>
      <c r="F1393" s="10">
        <v>42036</v>
      </c>
      <c r="G1393" s="10">
        <v>45323</v>
      </c>
      <c r="H1393" s="11">
        <v>10</v>
      </c>
      <c r="I1393" s="20" t="s">
        <v>259</v>
      </c>
      <c r="J1393" s="11" t="s">
        <v>261</v>
      </c>
      <c r="K1393" s="11" t="s">
        <v>12658</v>
      </c>
      <c r="L1393" s="11">
        <v>2</v>
      </c>
    </row>
    <row r="1394" spans="1:12">
      <c r="A1394" s="11" t="s">
        <v>2645</v>
      </c>
      <c r="D1394" s="11" t="s">
        <v>260</v>
      </c>
      <c r="E1394" s="19" t="s">
        <v>2895</v>
      </c>
      <c r="F1394" s="10">
        <v>42036</v>
      </c>
      <c r="G1394" s="10">
        <v>45323</v>
      </c>
      <c r="H1394" s="11">
        <v>10</v>
      </c>
      <c r="I1394" s="20" t="s">
        <v>259</v>
      </c>
      <c r="J1394" s="11" t="s">
        <v>261</v>
      </c>
      <c r="K1394" s="11" t="s">
        <v>12658</v>
      </c>
      <c r="L1394" s="11">
        <v>2</v>
      </c>
    </row>
    <row r="1395" spans="1:12">
      <c r="A1395" s="11" t="s">
        <v>2646</v>
      </c>
      <c r="D1395" s="11" t="s">
        <v>260</v>
      </c>
      <c r="E1395" s="19" t="s">
        <v>2896</v>
      </c>
      <c r="F1395" s="10">
        <v>42036</v>
      </c>
      <c r="G1395" s="10">
        <v>45323</v>
      </c>
      <c r="H1395" s="11">
        <v>10</v>
      </c>
      <c r="I1395" s="11" t="s">
        <v>277</v>
      </c>
      <c r="J1395" s="11" t="s">
        <v>261</v>
      </c>
      <c r="K1395" s="11" t="s">
        <v>12658</v>
      </c>
      <c r="L1395" s="11">
        <v>2</v>
      </c>
    </row>
    <row r="1396" spans="1:12">
      <c r="A1396" s="11" t="s">
        <v>2647</v>
      </c>
      <c r="D1396" s="11" t="s">
        <v>260</v>
      </c>
      <c r="E1396" s="19" t="s">
        <v>2897</v>
      </c>
      <c r="F1396" s="10">
        <v>42036</v>
      </c>
      <c r="G1396" s="10">
        <v>45323</v>
      </c>
      <c r="H1396" s="11">
        <v>10</v>
      </c>
      <c r="I1396" s="11" t="s">
        <v>277</v>
      </c>
      <c r="J1396" s="11" t="s">
        <v>261</v>
      </c>
      <c r="K1396" s="11" t="s">
        <v>12658</v>
      </c>
      <c r="L1396" s="11">
        <v>2</v>
      </c>
    </row>
    <row r="1397" spans="1:12">
      <c r="A1397" s="11" t="s">
        <v>2648</v>
      </c>
      <c r="D1397" s="11" t="s">
        <v>260</v>
      </c>
      <c r="E1397" s="19" t="s">
        <v>2898</v>
      </c>
      <c r="F1397" s="10">
        <v>42036</v>
      </c>
      <c r="G1397" s="10">
        <v>45323</v>
      </c>
      <c r="H1397" s="11">
        <v>10</v>
      </c>
      <c r="I1397" s="11" t="s">
        <v>277</v>
      </c>
      <c r="J1397" s="11" t="s">
        <v>261</v>
      </c>
      <c r="K1397" s="11" t="s">
        <v>12658</v>
      </c>
      <c r="L1397" s="11">
        <v>2</v>
      </c>
    </row>
    <row r="1398" spans="1:12">
      <c r="A1398" s="11" t="s">
        <v>2649</v>
      </c>
      <c r="D1398" s="11" t="s">
        <v>260</v>
      </c>
      <c r="E1398" s="19" t="s">
        <v>2899</v>
      </c>
      <c r="F1398" s="10">
        <v>42036</v>
      </c>
      <c r="G1398" s="10">
        <v>45323</v>
      </c>
      <c r="H1398" s="11">
        <v>10</v>
      </c>
      <c r="I1398" s="20" t="s">
        <v>259</v>
      </c>
      <c r="J1398" s="11" t="s">
        <v>261</v>
      </c>
      <c r="K1398" s="11" t="s">
        <v>12658</v>
      </c>
      <c r="L1398" s="11">
        <v>2</v>
      </c>
    </row>
    <row r="1399" spans="1:12">
      <c r="A1399" s="11" t="s">
        <v>2650</v>
      </c>
      <c r="D1399" s="11" t="s">
        <v>260</v>
      </c>
      <c r="E1399" s="19" t="s">
        <v>2900</v>
      </c>
      <c r="F1399" s="10">
        <v>42036</v>
      </c>
      <c r="G1399" s="10">
        <v>45323</v>
      </c>
      <c r="H1399" s="11">
        <v>10</v>
      </c>
      <c r="I1399" s="20" t="s">
        <v>259</v>
      </c>
      <c r="J1399" s="11" t="s">
        <v>261</v>
      </c>
      <c r="K1399" s="11" t="s">
        <v>12658</v>
      </c>
      <c r="L1399" s="11">
        <v>2</v>
      </c>
    </row>
    <row r="1400" spans="1:12">
      <c r="A1400" s="11" t="s">
        <v>2651</v>
      </c>
      <c r="D1400" s="11" t="s">
        <v>260</v>
      </c>
      <c r="E1400" s="19" t="s">
        <v>2901</v>
      </c>
      <c r="F1400" s="10">
        <v>42036</v>
      </c>
      <c r="G1400" s="10">
        <v>45323</v>
      </c>
      <c r="H1400" s="11">
        <v>10</v>
      </c>
      <c r="I1400" s="20" t="s">
        <v>259</v>
      </c>
      <c r="J1400" s="11" t="s">
        <v>261</v>
      </c>
      <c r="K1400" s="11" t="s">
        <v>12658</v>
      </c>
      <c r="L1400" s="11">
        <v>2</v>
      </c>
    </row>
    <row r="1401" spans="1:12">
      <c r="A1401" s="11" t="s">
        <v>2652</v>
      </c>
      <c r="D1401" s="11" t="s">
        <v>260</v>
      </c>
      <c r="E1401" s="19" t="s">
        <v>2902</v>
      </c>
      <c r="F1401" s="10">
        <v>42036</v>
      </c>
      <c r="G1401" s="10">
        <v>45323</v>
      </c>
      <c r="H1401" s="11">
        <v>10</v>
      </c>
      <c r="I1401" s="20" t="s">
        <v>259</v>
      </c>
      <c r="J1401" s="11" t="s">
        <v>261</v>
      </c>
      <c r="K1401" s="11" t="s">
        <v>12658</v>
      </c>
      <c r="L1401" s="11">
        <v>2</v>
      </c>
    </row>
    <row r="1402" spans="1:12">
      <c r="A1402" s="11" t="s">
        <v>2653</v>
      </c>
      <c r="D1402" s="11" t="s">
        <v>260</v>
      </c>
      <c r="E1402" s="19" t="s">
        <v>2903</v>
      </c>
      <c r="F1402" s="10">
        <v>42036</v>
      </c>
      <c r="G1402" s="10">
        <v>45323</v>
      </c>
      <c r="H1402" s="11">
        <v>10</v>
      </c>
      <c r="I1402" s="20" t="s">
        <v>259</v>
      </c>
      <c r="J1402" s="11" t="s">
        <v>261</v>
      </c>
      <c r="K1402" s="11" t="s">
        <v>12658</v>
      </c>
      <c r="L1402" s="11">
        <v>2</v>
      </c>
    </row>
    <row r="1403" spans="1:12">
      <c r="A1403" s="11" t="s">
        <v>2654</v>
      </c>
      <c r="D1403" s="11" t="s">
        <v>260</v>
      </c>
      <c r="E1403" s="19" t="s">
        <v>2904</v>
      </c>
      <c r="F1403" s="10">
        <v>42036</v>
      </c>
      <c r="G1403" s="10">
        <v>45323</v>
      </c>
      <c r="H1403" s="11">
        <v>10</v>
      </c>
      <c r="I1403" s="20" t="s">
        <v>259</v>
      </c>
      <c r="J1403" s="11" t="s">
        <v>261</v>
      </c>
      <c r="K1403" s="11" t="s">
        <v>12658</v>
      </c>
      <c r="L1403" s="11">
        <v>2</v>
      </c>
    </row>
    <row r="1404" spans="1:12">
      <c r="A1404" s="11" t="s">
        <v>2655</v>
      </c>
      <c r="D1404" s="11" t="s">
        <v>260</v>
      </c>
      <c r="E1404" s="19" t="s">
        <v>2905</v>
      </c>
      <c r="F1404" s="10">
        <v>42036</v>
      </c>
      <c r="G1404" s="10">
        <v>45323</v>
      </c>
      <c r="H1404" s="11">
        <v>10</v>
      </c>
      <c r="I1404" s="20" t="s">
        <v>259</v>
      </c>
      <c r="J1404" s="11" t="s">
        <v>261</v>
      </c>
      <c r="K1404" s="11" t="s">
        <v>12658</v>
      </c>
      <c r="L1404" s="11">
        <v>2</v>
      </c>
    </row>
    <row r="1405" spans="1:12">
      <c r="A1405" s="11" t="s">
        <v>2656</v>
      </c>
      <c r="D1405" s="11" t="s">
        <v>260</v>
      </c>
      <c r="E1405" s="19" t="s">
        <v>2906</v>
      </c>
      <c r="F1405" s="10">
        <v>42036</v>
      </c>
      <c r="G1405" s="10">
        <v>45323</v>
      </c>
      <c r="H1405" s="11">
        <v>10</v>
      </c>
      <c r="I1405" s="20" t="s">
        <v>259</v>
      </c>
      <c r="J1405" s="11" t="s">
        <v>261</v>
      </c>
      <c r="K1405" s="11" t="s">
        <v>12658</v>
      </c>
      <c r="L1405" s="11">
        <v>2</v>
      </c>
    </row>
    <row r="1406" spans="1:12">
      <c r="A1406" s="11" t="s">
        <v>2657</v>
      </c>
      <c r="D1406" s="11" t="s">
        <v>260</v>
      </c>
      <c r="E1406" s="19" t="s">
        <v>2907</v>
      </c>
      <c r="F1406" s="10">
        <v>42036</v>
      </c>
      <c r="G1406" s="10">
        <v>45323</v>
      </c>
      <c r="H1406" s="11">
        <v>10</v>
      </c>
      <c r="I1406" s="20" t="s">
        <v>259</v>
      </c>
      <c r="J1406" s="11" t="s">
        <v>261</v>
      </c>
      <c r="K1406" s="11" t="s">
        <v>12658</v>
      </c>
      <c r="L1406" s="11">
        <v>2</v>
      </c>
    </row>
    <row r="1407" spans="1:12">
      <c r="A1407" s="11" t="s">
        <v>2658</v>
      </c>
      <c r="D1407" s="11" t="s">
        <v>260</v>
      </c>
      <c r="E1407" s="19" t="s">
        <v>2908</v>
      </c>
      <c r="F1407" s="10">
        <v>42036</v>
      </c>
      <c r="G1407" s="10">
        <v>45323</v>
      </c>
      <c r="H1407" s="11">
        <v>10</v>
      </c>
      <c r="I1407" s="20" t="s">
        <v>259</v>
      </c>
      <c r="J1407" s="11" t="s">
        <v>261</v>
      </c>
      <c r="K1407" s="11" t="s">
        <v>12658</v>
      </c>
      <c r="L1407" s="11">
        <v>2</v>
      </c>
    </row>
    <row r="1408" spans="1:12">
      <c r="A1408" s="11" t="s">
        <v>2659</v>
      </c>
      <c r="D1408" s="11" t="s">
        <v>260</v>
      </c>
      <c r="E1408" s="19" t="s">
        <v>2909</v>
      </c>
      <c r="F1408" s="10">
        <v>42036</v>
      </c>
      <c r="G1408" s="10">
        <v>45323</v>
      </c>
      <c r="H1408" s="11">
        <v>10</v>
      </c>
      <c r="I1408" s="20" t="s">
        <v>259</v>
      </c>
      <c r="J1408" s="11" t="s">
        <v>261</v>
      </c>
      <c r="K1408" s="11" t="s">
        <v>12658</v>
      </c>
      <c r="L1408" s="11">
        <v>2</v>
      </c>
    </row>
    <row r="1409" spans="1:12">
      <c r="A1409" s="11" t="s">
        <v>2660</v>
      </c>
      <c r="D1409" s="11" t="s">
        <v>260</v>
      </c>
      <c r="E1409" s="19" t="s">
        <v>2910</v>
      </c>
      <c r="F1409" s="10">
        <v>42036</v>
      </c>
      <c r="G1409" s="10">
        <v>45323</v>
      </c>
      <c r="H1409" s="11">
        <v>10</v>
      </c>
      <c r="I1409" s="20" t="s">
        <v>259</v>
      </c>
      <c r="J1409" s="11" t="s">
        <v>261</v>
      </c>
      <c r="K1409" s="11" t="s">
        <v>12658</v>
      </c>
      <c r="L1409" s="11">
        <v>2</v>
      </c>
    </row>
    <row r="1410" spans="1:12">
      <c r="A1410" s="11" t="s">
        <v>2661</v>
      </c>
      <c r="D1410" s="11" t="s">
        <v>260</v>
      </c>
      <c r="E1410" s="19" t="s">
        <v>2911</v>
      </c>
      <c r="F1410" s="10">
        <v>42036</v>
      </c>
      <c r="G1410" s="10">
        <v>45323</v>
      </c>
      <c r="H1410" s="11">
        <v>10</v>
      </c>
      <c r="I1410" s="20" t="s">
        <v>259</v>
      </c>
      <c r="J1410" s="11" t="s">
        <v>261</v>
      </c>
      <c r="K1410" s="11" t="s">
        <v>12658</v>
      </c>
      <c r="L1410" s="11">
        <v>2</v>
      </c>
    </row>
    <row r="1411" spans="1:12">
      <c r="A1411" s="11" t="s">
        <v>2662</v>
      </c>
      <c r="D1411" s="11" t="s">
        <v>260</v>
      </c>
      <c r="E1411" s="19" t="s">
        <v>2912</v>
      </c>
      <c r="F1411" s="10">
        <v>42036</v>
      </c>
      <c r="G1411" s="10">
        <v>45323</v>
      </c>
      <c r="H1411" s="11">
        <v>10</v>
      </c>
      <c r="I1411" s="20" t="s">
        <v>259</v>
      </c>
      <c r="J1411" s="11" t="s">
        <v>261</v>
      </c>
      <c r="K1411" s="11" t="s">
        <v>12658</v>
      </c>
      <c r="L1411" s="11">
        <v>2</v>
      </c>
    </row>
    <row r="1412" spans="1:12">
      <c r="A1412" s="11" t="s">
        <v>2663</v>
      </c>
      <c r="D1412" s="11" t="s">
        <v>260</v>
      </c>
      <c r="E1412" s="19" t="s">
        <v>2913</v>
      </c>
      <c r="F1412" s="10">
        <v>42036</v>
      </c>
      <c r="G1412" s="10">
        <v>45323</v>
      </c>
      <c r="H1412" s="11">
        <v>10</v>
      </c>
      <c r="I1412" s="20" t="s">
        <v>259</v>
      </c>
      <c r="J1412" s="11" t="s">
        <v>261</v>
      </c>
      <c r="K1412" s="11" t="s">
        <v>12658</v>
      </c>
      <c r="L1412" s="11">
        <v>2</v>
      </c>
    </row>
    <row r="1413" spans="1:12">
      <c r="A1413" s="11" t="s">
        <v>2664</v>
      </c>
      <c r="D1413" s="11" t="s">
        <v>260</v>
      </c>
      <c r="E1413" s="19" t="s">
        <v>2914</v>
      </c>
      <c r="F1413" s="10">
        <v>42036</v>
      </c>
      <c r="G1413" s="10">
        <v>45323</v>
      </c>
      <c r="H1413" s="11">
        <v>10</v>
      </c>
      <c r="I1413" s="11" t="s">
        <v>277</v>
      </c>
      <c r="J1413" s="11" t="s">
        <v>261</v>
      </c>
      <c r="K1413" s="11" t="s">
        <v>12658</v>
      </c>
      <c r="L1413" s="11">
        <v>2</v>
      </c>
    </row>
    <row r="1414" spans="1:12">
      <c r="A1414" s="11" t="s">
        <v>2665</v>
      </c>
      <c r="D1414" s="11" t="s">
        <v>260</v>
      </c>
      <c r="E1414" s="19" t="s">
        <v>2915</v>
      </c>
      <c r="F1414" s="10">
        <v>42036</v>
      </c>
      <c r="G1414" s="10">
        <v>45323</v>
      </c>
      <c r="H1414" s="11">
        <v>10</v>
      </c>
      <c r="I1414" s="11" t="s">
        <v>277</v>
      </c>
      <c r="J1414" s="11" t="s">
        <v>261</v>
      </c>
      <c r="K1414" s="11" t="s">
        <v>12658</v>
      </c>
      <c r="L1414" s="11">
        <v>2</v>
      </c>
    </row>
    <row r="1415" spans="1:12">
      <c r="A1415" s="11" t="s">
        <v>2666</v>
      </c>
      <c r="D1415" s="11" t="s">
        <v>260</v>
      </c>
      <c r="E1415" s="19" t="s">
        <v>2916</v>
      </c>
      <c r="F1415" s="10">
        <v>42036</v>
      </c>
      <c r="G1415" s="10">
        <v>45323</v>
      </c>
      <c r="H1415" s="11">
        <v>10</v>
      </c>
      <c r="I1415" s="11" t="s">
        <v>277</v>
      </c>
      <c r="J1415" s="11" t="s">
        <v>261</v>
      </c>
      <c r="K1415" s="11" t="s">
        <v>12658</v>
      </c>
      <c r="L1415" s="11">
        <v>2</v>
      </c>
    </row>
    <row r="1416" spans="1:12">
      <c r="A1416" s="11" t="s">
        <v>2667</v>
      </c>
      <c r="D1416" s="11" t="s">
        <v>260</v>
      </c>
      <c r="E1416" s="19" t="s">
        <v>2917</v>
      </c>
      <c r="F1416" s="10">
        <v>42036</v>
      </c>
      <c r="G1416" s="10">
        <v>45323</v>
      </c>
      <c r="H1416" s="11">
        <v>10</v>
      </c>
      <c r="I1416" s="20" t="s">
        <v>259</v>
      </c>
      <c r="J1416" s="11" t="s">
        <v>261</v>
      </c>
      <c r="K1416" s="11" t="s">
        <v>12658</v>
      </c>
      <c r="L1416" s="11">
        <v>2</v>
      </c>
    </row>
    <row r="1417" spans="1:12">
      <c r="A1417" s="11" t="s">
        <v>2668</v>
      </c>
      <c r="D1417" s="11" t="s">
        <v>260</v>
      </c>
      <c r="E1417" s="19" t="s">
        <v>2918</v>
      </c>
      <c r="F1417" s="10">
        <v>42036</v>
      </c>
      <c r="G1417" s="10">
        <v>45323</v>
      </c>
      <c r="H1417" s="11">
        <v>10</v>
      </c>
      <c r="I1417" s="20" t="s">
        <v>259</v>
      </c>
      <c r="J1417" s="11" t="s">
        <v>261</v>
      </c>
      <c r="K1417" s="11" t="s">
        <v>12658</v>
      </c>
      <c r="L1417" s="11">
        <v>2</v>
      </c>
    </row>
    <row r="1418" spans="1:12">
      <c r="A1418" s="11" t="s">
        <v>2669</v>
      </c>
      <c r="D1418" s="11" t="s">
        <v>260</v>
      </c>
      <c r="E1418" s="19" t="s">
        <v>2919</v>
      </c>
      <c r="F1418" s="10">
        <v>42036</v>
      </c>
      <c r="G1418" s="10">
        <v>45323</v>
      </c>
      <c r="H1418" s="11">
        <v>10</v>
      </c>
      <c r="I1418" s="20" t="s">
        <v>259</v>
      </c>
      <c r="J1418" s="11" t="s">
        <v>261</v>
      </c>
      <c r="K1418" s="11" t="s">
        <v>12658</v>
      </c>
      <c r="L1418" s="11">
        <v>2</v>
      </c>
    </row>
    <row r="1419" spans="1:12">
      <c r="A1419" s="11" t="s">
        <v>2670</v>
      </c>
      <c r="D1419" s="11" t="s">
        <v>260</v>
      </c>
      <c r="E1419" s="19" t="s">
        <v>2920</v>
      </c>
      <c r="F1419" s="10">
        <v>42036</v>
      </c>
      <c r="G1419" s="10">
        <v>45323</v>
      </c>
      <c r="H1419" s="11">
        <v>10</v>
      </c>
      <c r="I1419" s="20" t="s">
        <v>259</v>
      </c>
      <c r="J1419" s="11" t="s">
        <v>261</v>
      </c>
      <c r="K1419" s="11" t="s">
        <v>12658</v>
      </c>
      <c r="L1419" s="11">
        <v>2</v>
      </c>
    </row>
    <row r="1420" spans="1:12">
      <c r="A1420" s="11" t="s">
        <v>2671</v>
      </c>
      <c r="D1420" s="11" t="s">
        <v>260</v>
      </c>
      <c r="E1420" s="19" t="s">
        <v>2921</v>
      </c>
      <c r="F1420" s="10">
        <v>42036</v>
      </c>
      <c r="G1420" s="10">
        <v>45323</v>
      </c>
      <c r="H1420" s="11">
        <v>10</v>
      </c>
      <c r="I1420" s="20" t="s">
        <v>259</v>
      </c>
      <c r="J1420" s="11" t="s">
        <v>261</v>
      </c>
      <c r="K1420" s="11" t="s">
        <v>12658</v>
      </c>
      <c r="L1420" s="11">
        <v>2</v>
      </c>
    </row>
    <row r="1421" spans="1:12">
      <c r="A1421" s="11" t="s">
        <v>2672</v>
      </c>
      <c r="D1421" s="11" t="s">
        <v>260</v>
      </c>
      <c r="E1421" s="19" t="s">
        <v>2922</v>
      </c>
      <c r="F1421" s="10">
        <v>42036</v>
      </c>
      <c r="G1421" s="10">
        <v>45323</v>
      </c>
      <c r="H1421" s="11">
        <v>10</v>
      </c>
      <c r="I1421" s="20" t="s">
        <v>259</v>
      </c>
      <c r="J1421" s="11" t="s">
        <v>261</v>
      </c>
      <c r="K1421" s="11" t="s">
        <v>12658</v>
      </c>
      <c r="L1421" s="11">
        <v>2</v>
      </c>
    </row>
    <row r="1422" spans="1:12">
      <c r="A1422" s="11" t="s">
        <v>2673</v>
      </c>
      <c r="D1422" s="11" t="s">
        <v>260</v>
      </c>
      <c r="E1422" s="19" t="s">
        <v>2923</v>
      </c>
      <c r="F1422" s="10">
        <v>42036</v>
      </c>
      <c r="G1422" s="10">
        <v>45323</v>
      </c>
      <c r="H1422" s="11">
        <v>10</v>
      </c>
      <c r="I1422" s="20" t="s">
        <v>259</v>
      </c>
      <c r="J1422" s="11" t="s">
        <v>261</v>
      </c>
      <c r="K1422" s="11" t="s">
        <v>12658</v>
      </c>
      <c r="L1422" s="11">
        <v>2</v>
      </c>
    </row>
    <row r="1423" spans="1:12">
      <c r="A1423" s="11" t="s">
        <v>2674</v>
      </c>
      <c r="D1423" s="11" t="s">
        <v>260</v>
      </c>
      <c r="E1423" s="19" t="s">
        <v>2924</v>
      </c>
      <c r="F1423" s="10">
        <v>42036</v>
      </c>
      <c r="G1423" s="10">
        <v>45323</v>
      </c>
      <c r="H1423" s="11">
        <v>10</v>
      </c>
      <c r="I1423" s="20" t="s">
        <v>259</v>
      </c>
      <c r="J1423" s="11" t="s">
        <v>261</v>
      </c>
      <c r="K1423" s="11" t="s">
        <v>12658</v>
      </c>
      <c r="L1423" s="11">
        <v>2</v>
      </c>
    </row>
    <row r="1424" spans="1:12">
      <c r="A1424" s="11" t="s">
        <v>2675</v>
      </c>
      <c r="D1424" s="11" t="s">
        <v>260</v>
      </c>
      <c r="E1424" s="19" t="s">
        <v>2925</v>
      </c>
      <c r="F1424" s="10">
        <v>42036</v>
      </c>
      <c r="G1424" s="10">
        <v>45323</v>
      </c>
      <c r="H1424" s="11">
        <v>10</v>
      </c>
      <c r="I1424" s="20" t="s">
        <v>259</v>
      </c>
      <c r="J1424" s="11" t="s">
        <v>261</v>
      </c>
      <c r="K1424" s="11" t="s">
        <v>12658</v>
      </c>
      <c r="L1424" s="11">
        <v>2</v>
      </c>
    </row>
    <row r="1425" spans="1:12">
      <c r="A1425" s="11" t="s">
        <v>2676</v>
      </c>
      <c r="D1425" s="11" t="s">
        <v>260</v>
      </c>
      <c r="E1425" s="19" t="s">
        <v>2926</v>
      </c>
      <c r="F1425" s="10">
        <v>42036</v>
      </c>
      <c r="G1425" s="10">
        <v>45323</v>
      </c>
      <c r="H1425" s="11">
        <v>10</v>
      </c>
      <c r="I1425" s="20" t="s">
        <v>259</v>
      </c>
      <c r="J1425" s="11" t="s">
        <v>261</v>
      </c>
      <c r="K1425" s="11" t="s">
        <v>12658</v>
      </c>
      <c r="L1425" s="11">
        <v>2</v>
      </c>
    </row>
    <row r="1426" spans="1:12">
      <c r="A1426" s="11" t="s">
        <v>2677</v>
      </c>
      <c r="D1426" s="11" t="s">
        <v>260</v>
      </c>
      <c r="E1426" s="19" t="s">
        <v>2927</v>
      </c>
      <c r="F1426" s="10">
        <v>42036</v>
      </c>
      <c r="G1426" s="10">
        <v>45323</v>
      </c>
      <c r="H1426" s="11">
        <v>10</v>
      </c>
      <c r="I1426" s="20" t="s">
        <v>259</v>
      </c>
      <c r="J1426" s="11" t="s">
        <v>261</v>
      </c>
      <c r="K1426" s="11" t="s">
        <v>12658</v>
      </c>
      <c r="L1426" s="11">
        <v>2</v>
      </c>
    </row>
    <row r="1427" spans="1:12">
      <c r="A1427" s="11" t="s">
        <v>2678</v>
      </c>
      <c r="D1427" s="11" t="s">
        <v>260</v>
      </c>
      <c r="E1427" s="19" t="s">
        <v>2928</v>
      </c>
      <c r="F1427" s="10">
        <v>42036</v>
      </c>
      <c r="G1427" s="10">
        <v>45323</v>
      </c>
      <c r="H1427" s="11">
        <v>10</v>
      </c>
      <c r="I1427" s="20" t="s">
        <v>259</v>
      </c>
      <c r="J1427" s="11" t="s">
        <v>261</v>
      </c>
      <c r="K1427" s="11" t="s">
        <v>12658</v>
      </c>
      <c r="L1427" s="11">
        <v>2</v>
      </c>
    </row>
    <row r="1428" spans="1:12">
      <c r="A1428" s="11" t="s">
        <v>2679</v>
      </c>
      <c r="D1428" s="11" t="s">
        <v>260</v>
      </c>
      <c r="E1428" s="19" t="s">
        <v>2929</v>
      </c>
      <c r="F1428" s="10">
        <v>42036</v>
      </c>
      <c r="G1428" s="10">
        <v>45323</v>
      </c>
      <c r="H1428" s="11">
        <v>10</v>
      </c>
      <c r="I1428" s="20" t="s">
        <v>259</v>
      </c>
      <c r="J1428" s="11" t="s">
        <v>261</v>
      </c>
      <c r="K1428" s="11" t="s">
        <v>12658</v>
      </c>
      <c r="L1428" s="11">
        <v>2</v>
      </c>
    </row>
    <row r="1429" spans="1:12">
      <c r="A1429" s="11" t="s">
        <v>2680</v>
      </c>
      <c r="D1429" s="11" t="s">
        <v>260</v>
      </c>
      <c r="E1429" s="19" t="s">
        <v>2930</v>
      </c>
      <c r="F1429" s="10">
        <v>42036</v>
      </c>
      <c r="G1429" s="10">
        <v>45323</v>
      </c>
      <c r="H1429" s="11">
        <v>10</v>
      </c>
      <c r="I1429" s="20" t="s">
        <v>259</v>
      </c>
      <c r="J1429" s="11" t="s">
        <v>261</v>
      </c>
      <c r="K1429" s="11" t="s">
        <v>12658</v>
      </c>
      <c r="L1429" s="11">
        <v>2</v>
      </c>
    </row>
    <row r="1430" spans="1:12">
      <c r="A1430" s="11" t="s">
        <v>2681</v>
      </c>
      <c r="D1430" s="11" t="s">
        <v>260</v>
      </c>
      <c r="E1430" s="19" t="s">
        <v>2931</v>
      </c>
      <c r="F1430" s="10">
        <v>42036</v>
      </c>
      <c r="G1430" s="10">
        <v>45323</v>
      </c>
      <c r="H1430" s="11">
        <v>10</v>
      </c>
      <c r="I1430" s="20" t="s">
        <v>259</v>
      </c>
      <c r="J1430" s="11" t="s">
        <v>261</v>
      </c>
      <c r="K1430" s="11" t="s">
        <v>12658</v>
      </c>
      <c r="L1430" s="11">
        <v>2</v>
      </c>
    </row>
    <row r="1431" spans="1:12">
      <c r="A1431" s="11" t="s">
        <v>2682</v>
      </c>
      <c r="D1431" s="11" t="s">
        <v>260</v>
      </c>
      <c r="E1431" s="19" t="s">
        <v>2932</v>
      </c>
      <c r="F1431" s="10">
        <v>42036</v>
      </c>
      <c r="G1431" s="10">
        <v>45323</v>
      </c>
      <c r="H1431" s="11">
        <v>10</v>
      </c>
      <c r="I1431" s="11" t="s">
        <v>277</v>
      </c>
      <c r="J1431" s="11" t="s">
        <v>261</v>
      </c>
      <c r="K1431" s="11" t="s">
        <v>12658</v>
      </c>
      <c r="L1431" s="11">
        <v>2</v>
      </c>
    </row>
    <row r="1432" spans="1:12">
      <c r="A1432" s="11" t="s">
        <v>2683</v>
      </c>
      <c r="D1432" s="11" t="s">
        <v>260</v>
      </c>
      <c r="E1432" s="19" t="s">
        <v>2933</v>
      </c>
      <c r="F1432" s="10">
        <v>42036</v>
      </c>
      <c r="G1432" s="10">
        <v>45323</v>
      </c>
      <c r="H1432" s="11">
        <v>10</v>
      </c>
      <c r="I1432" s="11" t="s">
        <v>277</v>
      </c>
      <c r="J1432" s="11" t="s">
        <v>261</v>
      </c>
      <c r="K1432" s="11" t="s">
        <v>12658</v>
      </c>
      <c r="L1432" s="11">
        <v>2</v>
      </c>
    </row>
    <row r="1433" spans="1:12">
      <c r="A1433" s="11" t="s">
        <v>2684</v>
      </c>
      <c r="D1433" s="11" t="s">
        <v>260</v>
      </c>
      <c r="E1433" s="19" t="s">
        <v>2934</v>
      </c>
      <c r="F1433" s="10">
        <v>42036</v>
      </c>
      <c r="G1433" s="10">
        <v>45323</v>
      </c>
      <c r="H1433" s="11">
        <v>10</v>
      </c>
      <c r="I1433" s="11" t="s">
        <v>277</v>
      </c>
      <c r="J1433" s="11" t="s">
        <v>261</v>
      </c>
      <c r="K1433" s="11" t="s">
        <v>12658</v>
      </c>
      <c r="L1433" s="11">
        <v>2</v>
      </c>
    </row>
    <row r="1434" spans="1:12">
      <c r="A1434" s="11" t="s">
        <v>2685</v>
      </c>
      <c r="D1434" s="11" t="s">
        <v>260</v>
      </c>
      <c r="E1434" s="19" t="s">
        <v>2935</v>
      </c>
      <c r="F1434" s="10">
        <v>42036</v>
      </c>
      <c r="G1434" s="10">
        <v>45323</v>
      </c>
      <c r="H1434" s="11">
        <v>10</v>
      </c>
      <c r="I1434" s="20" t="s">
        <v>259</v>
      </c>
      <c r="J1434" s="11" t="s">
        <v>261</v>
      </c>
      <c r="K1434" s="11" t="s">
        <v>12658</v>
      </c>
      <c r="L1434" s="11">
        <v>2</v>
      </c>
    </row>
    <row r="1435" spans="1:12">
      <c r="A1435" s="11" t="s">
        <v>2686</v>
      </c>
      <c r="D1435" s="11" t="s">
        <v>260</v>
      </c>
      <c r="E1435" s="19" t="s">
        <v>2936</v>
      </c>
      <c r="F1435" s="10">
        <v>42036</v>
      </c>
      <c r="G1435" s="10">
        <v>45323</v>
      </c>
      <c r="H1435" s="11">
        <v>10</v>
      </c>
      <c r="I1435" s="20" t="s">
        <v>259</v>
      </c>
      <c r="J1435" s="11" t="s">
        <v>261</v>
      </c>
      <c r="K1435" s="11" t="s">
        <v>12658</v>
      </c>
      <c r="L1435" s="11">
        <v>2</v>
      </c>
    </row>
    <row r="1436" spans="1:12">
      <c r="A1436" s="11" t="s">
        <v>2687</v>
      </c>
      <c r="D1436" s="11" t="s">
        <v>260</v>
      </c>
      <c r="E1436" s="19" t="s">
        <v>2937</v>
      </c>
      <c r="F1436" s="10">
        <v>42036</v>
      </c>
      <c r="G1436" s="10">
        <v>45323</v>
      </c>
      <c r="H1436" s="11">
        <v>10</v>
      </c>
      <c r="I1436" s="20" t="s">
        <v>259</v>
      </c>
      <c r="J1436" s="11" t="s">
        <v>261</v>
      </c>
      <c r="K1436" s="11" t="s">
        <v>12658</v>
      </c>
      <c r="L1436" s="11">
        <v>2</v>
      </c>
    </row>
    <row r="1437" spans="1:12">
      <c r="A1437" s="11" t="s">
        <v>2688</v>
      </c>
      <c r="D1437" s="11" t="s">
        <v>260</v>
      </c>
      <c r="E1437" s="19" t="s">
        <v>2938</v>
      </c>
      <c r="F1437" s="10">
        <v>42036</v>
      </c>
      <c r="G1437" s="10">
        <v>45323</v>
      </c>
      <c r="H1437" s="11">
        <v>10</v>
      </c>
      <c r="I1437" s="20" t="s">
        <v>259</v>
      </c>
      <c r="J1437" s="11" t="s">
        <v>261</v>
      </c>
      <c r="K1437" s="11" t="s">
        <v>12658</v>
      </c>
      <c r="L1437" s="11">
        <v>2</v>
      </c>
    </row>
    <row r="1438" spans="1:12">
      <c r="A1438" s="11" t="s">
        <v>2689</v>
      </c>
      <c r="D1438" s="11" t="s">
        <v>260</v>
      </c>
      <c r="E1438" s="19" t="s">
        <v>2939</v>
      </c>
      <c r="F1438" s="10">
        <v>42036</v>
      </c>
      <c r="G1438" s="10">
        <v>45323</v>
      </c>
      <c r="H1438" s="11">
        <v>10</v>
      </c>
      <c r="I1438" s="20" t="s">
        <v>259</v>
      </c>
      <c r="J1438" s="11" t="s">
        <v>261</v>
      </c>
      <c r="K1438" s="11" t="s">
        <v>12658</v>
      </c>
      <c r="L1438" s="11">
        <v>2</v>
      </c>
    </row>
    <row r="1439" spans="1:12">
      <c r="A1439" s="11" t="s">
        <v>2690</v>
      </c>
      <c r="D1439" s="11" t="s">
        <v>260</v>
      </c>
      <c r="E1439" s="19" t="s">
        <v>2940</v>
      </c>
      <c r="F1439" s="10">
        <v>42036</v>
      </c>
      <c r="G1439" s="10">
        <v>45323</v>
      </c>
      <c r="H1439" s="11">
        <v>10</v>
      </c>
      <c r="I1439" s="20" t="s">
        <v>259</v>
      </c>
      <c r="J1439" s="11" t="s">
        <v>261</v>
      </c>
      <c r="K1439" s="11" t="s">
        <v>12658</v>
      </c>
      <c r="L1439" s="11">
        <v>2</v>
      </c>
    </row>
    <row r="1440" spans="1:12">
      <c r="A1440" s="11" t="s">
        <v>2691</v>
      </c>
      <c r="D1440" s="11" t="s">
        <v>260</v>
      </c>
      <c r="E1440" s="19" t="s">
        <v>2941</v>
      </c>
      <c r="F1440" s="10">
        <v>42036</v>
      </c>
      <c r="G1440" s="10">
        <v>45323</v>
      </c>
      <c r="H1440" s="11">
        <v>10</v>
      </c>
      <c r="I1440" s="20" t="s">
        <v>259</v>
      </c>
      <c r="J1440" s="11" t="s">
        <v>261</v>
      </c>
      <c r="K1440" s="11" t="s">
        <v>12658</v>
      </c>
      <c r="L1440" s="11">
        <v>2</v>
      </c>
    </row>
    <row r="1441" spans="1:12">
      <c r="A1441" s="11" t="s">
        <v>2692</v>
      </c>
      <c r="D1441" s="11" t="s">
        <v>260</v>
      </c>
      <c r="E1441" s="19" t="s">
        <v>2942</v>
      </c>
      <c r="F1441" s="10">
        <v>42036</v>
      </c>
      <c r="G1441" s="10">
        <v>45323</v>
      </c>
      <c r="H1441" s="11">
        <v>10</v>
      </c>
      <c r="I1441" s="20" t="s">
        <v>259</v>
      </c>
      <c r="J1441" s="11" t="s">
        <v>261</v>
      </c>
      <c r="K1441" s="11" t="s">
        <v>12658</v>
      </c>
      <c r="L1441" s="11">
        <v>2</v>
      </c>
    </row>
    <row r="1442" spans="1:12">
      <c r="A1442" s="11" t="s">
        <v>2693</v>
      </c>
      <c r="D1442" s="11" t="s">
        <v>260</v>
      </c>
      <c r="E1442" s="19" t="s">
        <v>2943</v>
      </c>
      <c r="F1442" s="10">
        <v>42036</v>
      </c>
      <c r="G1442" s="10">
        <v>45323</v>
      </c>
      <c r="H1442" s="11">
        <v>10</v>
      </c>
      <c r="I1442" s="20" t="s">
        <v>259</v>
      </c>
      <c r="J1442" s="11" t="s">
        <v>261</v>
      </c>
      <c r="K1442" s="11" t="s">
        <v>12658</v>
      </c>
      <c r="L1442" s="11">
        <v>2</v>
      </c>
    </row>
    <row r="1443" spans="1:12">
      <c r="A1443" s="11" t="s">
        <v>2694</v>
      </c>
      <c r="D1443" s="11" t="s">
        <v>260</v>
      </c>
      <c r="E1443" s="19" t="s">
        <v>2944</v>
      </c>
      <c r="F1443" s="10">
        <v>42036</v>
      </c>
      <c r="G1443" s="10">
        <v>45323</v>
      </c>
      <c r="H1443" s="11">
        <v>10</v>
      </c>
      <c r="I1443" s="20" t="s">
        <v>259</v>
      </c>
      <c r="J1443" s="11" t="s">
        <v>261</v>
      </c>
      <c r="K1443" s="11" t="s">
        <v>12658</v>
      </c>
      <c r="L1443" s="11">
        <v>2</v>
      </c>
    </row>
    <row r="1444" spans="1:12">
      <c r="A1444" s="11" t="s">
        <v>2695</v>
      </c>
      <c r="D1444" s="11" t="s">
        <v>260</v>
      </c>
      <c r="E1444" s="19" t="s">
        <v>2945</v>
      </c>
      <c r="F1444" s="10">
        <v>42036</v>
      </c>
      <c r="G1444" s="10">
        <v>45323</v>
      </c>
      <c r="H1444" s="11">
        <v>10</v>
      </c>
      <c r="I1444" s="20" t="s">
        <v>259</v>
      </c>
      <c r="J1444" s="11" t="s">
        <v>261</v>
      </c>
      <c r="K1444" s="11" t="s">
        <v>12658</v>
      </c>
      <c r="L1444" s="11">
        <v>2</v>
      </c>
    </row>
    <row r="1445" spans="1:12">
      <c r="A1445" s="11" t="s">
        <v>2696</v>
      </c>
      <c r="D1445" s="11" t="s">
        <v>260</v>
      </c>
      <c r="E1445" s="19" t="s">
        <v>2946</v>
      </c>
      <c r="F1445" s="10">
        <v>42036</v>
      </c>
      <c r="G1445" s="10">
        <v>45323</v>
      </c>
      <c r="H1445" s="11">
        <v>10</v>
      </c>
      <c r="I1445" s="20" t="s">
        <v>259</v>
      </c>
      <c r="J1445" s="11" t="s">
        <v>261</v>
      </c>
      <c r="K1445" s="11" t="s">
        <v>12658</v>
      </c>
      <c r="L1445" s="11">
        <v>2</v>
      </c>
    </row>
    <row r="1446" spans="1:12">
      <c r="A1446" s="11" t="s">
        <v>2697</v>
      </c>
      <c r="D1446" s="11" t="s">
        <v>260</v>
      </c>
      <c r="E1446" s="19" t="s">
        <v>2947</v>
      </c>
      <c r="F1446" s="10">
        <v>42036</v>
      </c>
      <c r="G1446" s="10">
        <v>45323</v>
      </c>
      <c r="H1446" s="11">
        <v>10</v>
      </c>
      <c r="I1446" s="20" t="s">
        <v>259</v>
      </c>
      <c r="J1446" s="11" t="s">
        <v>261</v>
      </c>
      <c r="K1446" s="11" t="s">
        <v>12658</v>
      </c>
      <c r="L1446" s="11">
        <v>2</v>
      </c>
    </row>
    <row r="1447" spans="1:12">
      <c r="A1447" s="11" t="s">
        <v>2698</v>
      </c>
      <c r="D1447" s="11" t="s">
        <v>260</v>
      </c>
      <c r="E1447" s="19" t="s">
        <v>2948</v>
      </c>
      <c r="F1447" s="10">
        <v>42036</v>
      </c>
      <c r="G1447" s="10">
        <v>45323</v>
      </c>
      <c r="H1447" s="11">
        <v>10</v>
      </c>
      <c r="I1447" s="20" t="s">
        <v>259</v>
      </c>
      <c r="J1447" s="11" t="s">
        <v>261</v>
      </c>
      <c r="K1447" s="11" t="s">
        <v>12658</v>
      </c>
      <c r="L1447" s="11">
        <v>2</v>
      </c>
    </row>
    <row r="1448" spans="1:12">
      <c r="A1448" s="11" t="s">
        <v>2699</v>
      </c>
      <c r="D1448" s="11" t="s">
        <v>260</v>
      </c>
      <c r="E1448" s="19" t="s">
        <v>2949</v>
      </c>
      <c r="F1448" s="10">
        <v>42036</v>
      </c>
      <c r="G1448" s="10">
        <v>45323</v>
      </c>
      <c r="H1448" s="11">
        <v>10</v>
      </c>
      <c r="I1448" s="20" t="s">
        <v>259</v>
      </c>
      <c r="J1448" s="11" t="s">
        <v>261</v>
      </c>
      <c r="K1448" s="11" t="s">
        <v>12658</v>
      </c>
      <c r="L1448" s="11">
        <v>2</v>
      </c>
    </row>
    <row r="1449" spans="1:12">
      <c r="A1449" s="11" t="s">
        <v>2700</v>
      </c>
      <c r="D1449" s="11" t="s">
        <v>260</v>
      </c>
      <c r="E1449" s="19" t="s">
        <v>2950</v>
      </c>
      <c r="F1449" s="10">
        <v>42036</v>
      </c>
      <c r="G1449" s="10">
        <v>45323</v>
      </c>
      <c r="H1449" s="11">
        <v>10</v>
      </c>
      <c r="I1449" s="11" t="s">
        <v>277</v>
      </c>
      <c r="J1449" s="11" t="s">
        <v>261</v>
      </c>
      <c r="K1449" s="11" t="s">
        <v>12658</v>
      </c>
      <c r="L1449" s="11">
        <v>2</v>
      </c>
    </row>
    <row r="1450" spans="1:12">
      <c r="A1450" s="11" t="s">
        <v>2701</v>
      </c>
      <c r="D1450" s="11" t="s">
        <v>260</v>
      </c>
      <c r="E1450" s="19" t="s">
        <v>2951</v>
      </c>
      <c r="F1450" s="10">
        <v>42036</v>
      </c>
      <c r="G1450" s="10">
        <v>45323</v>
      </c>
      <c r="H1450" s="11">
        <v>10</v>
      </c>
      <c r="I1450" s="11" t="s">
        <v>277</v>
      </c>
      <c r="J1450" s="11" t="s">
        <v>261</v>
      </c>
      <c r="K1450" s="11" t="s">
        <v>12658</v>
      </c>
      <c r="L1450" s="11">
        <v>2</v>
      </c>
    </row>
    <row r="1451" spans="1:12">
      <c r="A1451" s="11" t="s">
        <v>2702</v>
      </c>
      <c r="D1451" s="11" t="s">
        <v>260</v>
      </c>
      <c r="E1451" s="19" t="s">
        <v>2952</v>
      </c>
      <c r="F1451" s="10">
        <v>42036</v>
      </c>
      <c r="G1451" s="10">
        <v>45323</v>
      </c>
      <c r="H1451" s="11">
        <v>10</v>
      </c>
      <c r="I1451" s="11" t="s">
        <v>277</v>
      </c>
      <c r="J1451" s="11" t="s">
        <v>261</v>
      </c>
      <c r="K1451" s="11" t="s">
        <v>12658</v>
      </c>
      <c r="L1451" s="11">
        <v>2</v>
      </c>
    </row>
    <row r="1452" spans="1:12">
      <c r="A1452" s="11" t="s">
        <v>2703</v>
      </c>
      <c r="D1452" s="11" t="s">
        <v>260</v>
      </c>
      <c r="E1452" s="19" t="s">
        <v>2953</v>
      </c>
      <c r="F1452" s="10">
        <v>42036</v>
      </c>
      <c r="G1452" s="10">
        <v>45323</v>
      </c>
      <c r="H1452" s="11">
        <v>10</v>
      </c>
      <c r="I1452" s="20" t="s">
        <v>259</v>
      </c>
      <c r="J1452" s="11" t="s">
        <v>261</v>
      </c>
      <c r="K1452" s="11" t="s">
        <v>12658</v>
      </c>
      <c r="L1452" s="11">
        <v>2</v>
      </c>
    </row>
    <row r="1453" spans="1:12">
      <c r="A1453" s="11" t="s">
        <v>2704</v>
      </c>
      <c r="D1453" s="11" t="s">
        <v>260</v>
      </c>
      <c r="E1453" s="19" t="s">
        <v>2954</v>
      </c>
      <c r="F1453" s="10">
        <v>42036</v>
      </c>
      <c r="G1453" s="10">
        <v>45323</v>
      </c>
      <c r="H1453" s="11">
        <v>10</v>
      </c>
      <c r="I1453" s="20" t="s">
        <v>259</v>
      </c>
      <c r="J1453" s="11" t="s">
        <v>261</v>
      </c>
      <c r="K1453" s="11" t="s">
        <v>12658</v>
      </c>
      <c r="L1453" s="11">
        <v>2</v>
      </c>
    </row>
    <row r="1454" spans="1:12">
      <c r="A1454" s="11" t="s">
        <v>2705</v>
      </c>
      <c r="D1454" s="11" t="s">
        <v>260</v>
      </c>
      <c r="E1454" s="19" t="s">
        <v>2955</v>
      </c>
      <c r="F1454" s="10">
        <v>42036</v>
      </c>
      <c r="G1454" s="10">
        <v>45323</v>
      </c>
      <c r="H1454" s="11">
        <v>10</v>
      </c>
      <c r="I1454" s="20" t="s">
        <v>259</v>
      </c>
      <c r="J1454" s="11" t="s">
        <v>261</v>
      </c>
      <c r="K1454" s="11" t="s">
        <v>12658</v>
      </c>
      <c r="L1454" s="11">
        <v>2</v>
      </c>
    </row>
    <row r="1455" spans="1:12">
      <c r="A1455" s="11" t="s">
        <v>2706</v>
      </c>
      <c r="D1455" s="11" t="s">
        <v>260</v>
      </c>
      <c r="E1455" s="19" t="s">
        <v>2956</v>
      </c>
      <c r="F1455" s="10">
        <v>42036</v>
      </c>
      <c r="G1455" s="10">
        <v>45323</v>
      </c>
      <c r="H1455" s="11">
        <v>10</v>
      </c>
      <c r="I1455" s="20" t="s">
        <v>259</v>
      </c>
      <c r="J1455" s="11" t="s">
        <v>261</v>
      </c>
      <c r="K1455" s="11" t="s">
        <v>12658</v>
      </c>
      <c r="L1455" s="11">
        <v>2</v>
      </c>
    </row>
    <row r="1456" spans="1:12">
      <c r="A1456" s="11" t="s">
        <v>2707</v>
      </c>
      <c r="D1456" s="11" t="s">
        <v>260</v>
      </c>
      <c r="E1456" s="19" t="s">
        <v>2957</v>
      </c>
      <c r="F1456" s="10">
        <v>42036</v>
      </c>
      <c r="G1456" s="10">
        <v>45323</v>
      </c>
      <c r="H1456" s="11">
        <v>10</v>
      </c>
      <c r="I1456" s="20" t="s">
        <v>259</v>
      </c>
      <c r="J1456" s="11" t="s">
        <v>261</v>
      </c>
      <c r="K1456" s="11" t="s">
        <v>12658</v>
      </c>
      <c r="L1456" s="11">
        <v>2</v>
      </c>
    </row>
    <row r="1457" spans="1:12">
      <c r="A1457" s="11" t="s">
        <v>2708</v>
      </c>
      <c r="D1457" s="11" t="s">
        <v>260</v>
      </c>
      <c r="E1457" s="19" t="s">
        <v>2958</v>
      </c>
      <c r="F1457" s="10">
        <v>42036</v>
      </c>
      <c r="G1457" s="10">
        <v>45323</v>
      </c>
      <c r="H1457" s="11">
        <v>10</v>
      </c>
      <c r="I1457" s="20" t="s">
        <v>259</v>
      </c>
      <c r="J1457" s="11" t="s">
        <v>261</v>
      </c>
      <c r="K1457" s="11" t="s">
        <v>12658</v>
      </c>
      <c r="L1457" s="11">
        <v>2</v>
      </c>
    </row>
    <row r="1458" spans="1:12">
      <c r="A1458" s="11" t="s">
        <v>2709</v>
      </c>
      <c r="D1458" s="11" t="s">
        <v>260</v>
      </c>
      <c r="E1458" s="19" t="s">
        <v>2959</v>
      </c>
      <c r="F1458" s="10">
        <v>42036</v>
      </c>
      <c r="G1458" s="10">
        <v>45323</v>
      </c>
      <c r="H1458" s="11">
        <v>10</v>
      </c>
      <c r="I1458" s="20" t="s">
        <v>259</v>
      </c>
      <c r="J1458" s="11" t="s">
        <v>261</v>
      </c>
      <c r="K1458" s="11" t="s">
        <v>12658</v>
      </c>
      <c r="L1458" s="11">
        <v>2</v>
      </c>
    </row>
    <row r="1459" spans="1:12">
      <c r="A1459" s="11" t="s">
        <v>2710</v>
      </c>
      <c r="D1459" s="11" t="s">
        <v>260</v>
      </c>
      <c r="E1459" s="19" t="s">
        <v>2960</v>
      </c>
      <c r="F1459" s="10">
        <v>42036</v>
      </c>
      <c r="G1459" s="10">
        <v>45323</v>
      </c>
      <c r="H1459" s="11">
        <v>10</v>
      </c>
      <c r="I1459" s="20" t="s">
        <v>259</v>
      </c>
      <c r="J1459" s="11" t="s">
        <v>261</v>
      </c>
      <c r="K1459" s="11" t="s">
        <v>12658</v>
      </c>
      <c r="L1459" s="11">
        <v>2</v>
      </c>
    </row>
    <row r="1460" spans="1:12">
      <c r="A1460" s="11" t="s">
        <v>2711</v>
      </c>
      <c r="D1460" s="11" t="s">
        <v>260</v>
      </c>
      <c r="E1460" s="19" t="s">
        <v>2961</v>
      </c>
      <c r="F1460" s="10">
        <v>42036</v>
      </c>
      <c r="G1460" s="10">
        <v>45323</v>
      </c>
      <c r="H1460" s="11">
        <v>10</v>
      </c>
      <c r="I1460" s="20" t="s">
        <v>259</v>
      </c>
      <c r="J1460" s="11" t="s">
        <v>261</v>
      </c>
      <c r="K1460" s="11" t="s">
        <v>12658</v>
      </c>
      <c r="L1460" s="11">
        <v>2</v>
      </c>
    </row>
    <row r="1461" spans="1:12">
      <c r="A1461" s="11" t="s">
        <v>2712</v>
      </c>
      <c r="D1461" s="11" t="s">
        <v>260</v>
      </c>
      <c r="E1461" s="19" t="s">
        <v>2962</v>
      </c>
      <c r="F1461" s="10">
        <v>42036</v>
      </c>
      <c r="G1461" s="10">
        <v>45323</v>
      </c>
      <c r="H1461" s="11">
        <v>10</v>
      </c>
      <c r="I1461" s="20" t="s">
        <v>259</v>
      </c>
      <c r="J1461" s="11" t="s">
        <v>261</v>
      </c>
      <c r="K1461" s="11" t="s">
        <v>12658</v>
      </c>
      <c r="L1461" s="11">
        <v>2</v>
      </c>
    </row>
    <row r="1462" spans="1:12">
      <c r="A1462" s="11" t="s">
        <v>2713</v>
      </c>
      <c r="D1462" s="11" t="s">
        <v>260</v>
      </c>
      <c r="E1462" s="19" t="s">
        <v>2963</v>
      </c>
      <c r="F1462" s="10">
        <v>42036</v>
      </c>
      <c r="G1462" s="10">
        <v>45323</v>
      </c>
      <c r="H1462" s="11">
        <v>10</v>
      </c>
      <c r="I1462" s="20" t="s">
        <v>259</v>
      </c>
      <c r="J1462" s="11" t="s">
        <v>261</v>
      </c>
      <c r="K1462" s="11" t="s">
        <v>12658</v>
      </c>
      <c r="L1462" s="11">
        <v>2</v>
      </c>
    </row>
    <row r="1463" spans="1:12">
      <c r="A1463" s="11" t="s">
        <v>2714</v>
      </c>
      <c r="D1463" s="11" t="s">
        <v>260</v>
      </c>
      <c r="E1463" s="19" t="s">
        <v>2964</v>
      </c>
      <c r="F1463" s="10">
        <v>42036</v>
      </c>
      <c r="G1463" s="10">
        <v>45323</v>
      </c>
      <c r="H1463" s="11">
        <v>10</v>
      </c>
      <c r="I1463" s="20" t="s">
        <v>259</v>
      </c>
      <c r="J1463" s="11" t="s">
        <v>261</v>
      </c>
      <c r="K1463" s="11" t="s">
        <v>12658</v>
      </c>
      <c r="L1463" s="11">
        <v>2</v>
      </c>
    </row>
    <row r="1464" spans="1:12">
      <c r="A1464" s="11" t="s">
        <v>2715</v>
      </c>
      <c r="D1464" s="11" t="s">
        <v>260</v>
      </c>
      <c r="E1464" s="19" t="s">
        <v>2965</v>
      </c>
      <c r="F1464" s="10">
        <v>42036</v>
      </c>
      <c r="G1464" s="10">
        <v>45323</v>
      </c>
      <c r="H1464" s="11">
        <v>10</v>
      </c>
      <c r="I1464" s="20" t="s">
        <v>259</v>
      </c>
      <c r="J1464" s="11" t="s">
        <v>261</v>
      </c>
      <c r="K1464" s="11" t="s">
        <v>12658</v>
      </c>
      <c r="L1464" s="11">
        <v>2</v>
      </c>
    </row>
    <row r="1465" spans="1:12">
      <c r="A1465" s="11" t="s">
        <v>2716</v>
      </c>
      <c r="D1465" s="11" t="s">
        <v>260</v>
      </c>
      <c r="E1465" s="19" t="s">
        <v>2966</v>
      </c>
      <c r="F1465" s="10">
        <v>42036</v>
      </c>
      <c r="G1465" s="10">
        <v>45323</v>
      </c>
      <c r="H1465" s="11">
        <v>10</v>
      </c>
      <c r="I1465" s="20" t="s">
        <v>259</v>
      </c>
      <c r="J1465" s="11" t="s">
        <v>261</v>
      </c>
      <c r="K1465" s="11" t="s">
        <v>12658</v>
      </c>
      <c r="L1465" s="11">
        <v>2</v>
      </c>
    </row>
    <row r="1466" spans="1:12">
      <c r="A1466" s="11" t="s">
        <v>2717</v>
      </c>
      <c r="D1466" s="11" t="s">
        <v>260</v>
      </c>
      <c r="E1466" s="19" t="s">
        <v>2967</v>
      </c>
      <c r="F1466" s="10">
        <v>42036</v>
      </c>
      <c r="G1466" s="10">
        <v>45323</v>
      </c>
      <c r="H1466" s="11">
        <v>10</v>
      </c>
      <c r="I1466" s="20" t="s">
        <v>259</v>
      </c>
      <c r="J1466" s="11" t="s">
        <v>261</v>
      </c>
      <c r="K1466" s="11" t="s">
        <v>12658</v>
      </c>
      <c r="L1466" s="11">
        <v>2</v>
      </c>
    </row>
    <row r="1467" spans="1:12">
      <c r="A1467" s="11" t="s">
        <v>2718</v>
      </c>
      <c r="D1467" s="11" t="s">
        <v>260</v>
      </c>
      <c r="E1467" s="19" t="s">
        <v>2968</v>
      </c>
      <c r="F1467" s="10">
        <v>42036</v>
      </c>
      <c r="G1467" s="10">
        <v>45323</v>
      </c>
      <c r="H1467" s="11">
        <v>10</v>
      </c>
      <c r="I1467" s="11" t="s">
        <v>277</v>
      </c>
      <c r="J1467" s="11" t="s">
        <v>261</v>
      </c>
      <c r="K1467" s="11" t="s">
        <v>12658</v>
      </c>
      <c r="L1467" s="11">
        <v>2</v>
      </c>
    </row>
    <row r="1468" spans="1:12">
      <c r="A1468" s="11" t="s">
        <v>2719</v>
      </c>
      <c r="D1468" s="11" t="s">
        <v>260</v>
      </c>
      <c r="E1468" s="19" t="s">
        <v>2969</v>
      </c>
      <c r="F1468" s="10">
        <v>42036</v>
      </c>
      <c r="G1468" s="10">
        <v>45323</v>
      </c>
      <c r="H1468" s="11">
        <v>10</v>
      </c>
      <c r="I1468" s="11" t="s">
        <v>277</v>
      </c>
      <c r="J1468" s="11" t="s">
        <v>261</v>
      </c>
      <c r="K1468" s="11" t="s">
        <v>12658</v>
      </c>
      <c r="L1468" s="11">
        <v>2</v>
      </c>
    </row>
    <row r="1469" spans="1:12">
      <c r="A1469" s="11" t="s">
        <v>2720</v>
      </c>
      <c r="D1469" s="11" t="s">
        <v>260</v>
      </c>
      <c r="E1469" s="19" t="s">
        <v>2970</v>
      </c>
      <c r="F1469" s="10">
        <v>42036</v>
      </c>
      <c r="G1469" s="10">
        <v>45323</v>
      </c>
      <c r="H1469" s="11">
        <v>10</v>
      </c>
      <c r="I1469" s="11" t="s">
        <v>277</v>
      </c>
      <c r="J1469" s="11" t="s">
        <v>261</v>
      </c>
      <c r="K1469" s="11" t="s">
        <v>12658</v>
      </c>
      <c r="L1469" s="11">
        <v>2</v>
      </c>
    </row>
    <row r="1470" spans="1:12">
      <c r="A1470" s="11" t="s">
        <v>2721</v>
      </c>
      <c r="D1470" s="11" t="s">
        <v>260</v>
      </c>
      <c r="E1470" s="19" t="s">
        <v>2971</v>
      </c>
      <c r="F1470" s="10">
        <v>42036</v>
      </c>
      <c r="G1470" s="10">
        <v>45323</v>
      </c>
      <c r="H1470" s="11">
        <v>10</v>
      </c>
      <c r="I1470" s="20" t="s">
        <v>259</v>
      </c>
      <c r="J1470" s="11" t="s">
        <v>261</v>
      </c>
      <c r="K1470" s="11" t="s">
        <v>12658</v>
      </c>
      <c r="L1470" s="11">
        <v>2</v>
      </c>
    </row>
    <row r="1471" spans="1:12">
      <c r="A1471" s="11" t="s">
        <v>2722</v>
      </c>
      <c r="D1471" s="11" t="s">
        <v>260</v>
      </c>
      <c r="E1471" s="19" t="s">
        <v>2972</v>
      </c>
      <c r="F1471" s="10">
        <v>42036</v>
      </c>
      <c r="G1471" s="10">
        <v>45323</v>
      </c>
      <c r="H1471" s="11">
        <v>10</v>
      </c>
      <c r="I1471" s="20" t="s">
        <v>259</v>
      </c>
      <c r="J1471" s="11" t="s">
        <v>261</v>
      </c>
      <c r="K1471" s="11" t="s">
        <v>12658</v>
      </c>
      <c r="L1471" s="11">
        <v>2</v>
      </c>
    </row>
    <row r="1472" spans="1:12">
      <c r="A1472" s="11" t="s">
        <v>2723</v>
      </c>
      <c r="D1472" s="11" t="s">
        <v>260</v>
      </c>
      <c r="E1472" s="19" t="s">
        <v>2973</v>
      </c>
      <c r="F1472" s="10">
        <v>42036</v>
      </c>
      <c r="G1472" s="10">
        <v>45323</v>
      </c>
      <c r="H1472" s="11">
        <v>10</v>
      </c>
      <c r="I1472" s="20" t="s">
        <v>259</v>
      </c>
      <c r="J1472" s="11" t="s">
        <v>261</v>
      </c>
      <c r="K1472" s="11" t="s">
        <v>12658</v>
      </c>
      <c r="L1472" s="11">
        <v>2</v>
      </c>
    </row>
    <row r="1473" spans="1:12">
      <c r="A1473" s="11" t="s">
        <v>2724</v>
      </c>
      <c r="D1473" s="11" t="s">
        <v>260</v>
      </c>
      <c r="E1473" s="19" t="s">
        <v>2974</v>
      </c>
      <c r="F1473" s="10">
        <v>42036</v>
      </c>
      <c r="G1473" s="10">
        <v>45323</v>
      </c>
      <c r="H1473" s="11">
        <v>10</v>
      </c>
      <c r="I1473" s="20" t="s">
        <v>259</v>
      </c>
      <c r="J1473" s="11" t="s">
        <v>261</v>
      </c>
      <c r="K1473" s="11" t="s">
        <v>12658</v>
      </c>
      <c r="L1473" s="11">
        <v>2</v>
      </c>
    </row>
    <row r="1474" spans="1:12">
      <c r="A1474" s="11" t="s">
        <v>2725</v>
      </c>
      <c r="D1474" s="11" t="s">
        <v>260</v>
      </c>
      <c r="E1474" s="19" t="s">
        <v>2975</v>
      </c>
      <c r="F1474" s="10">
        <v>42036</v>
      </c>
      <c r="G1474" s="10">
        <v>45323</v>
      </c>
      <c r="H1474" s="11">
        <v>10</v>
      </c>
      <c r="I1474" s="20" t="s">
        <v>259</v>
      </c>
      <c r="J1474" s="11" t="s">
        <v>261</v>
      </c>
      <c r="K1474" s="11" t="s">
        <v>12658</v>
      </c>
      <c r="L1474" s="11">
        <v>2</v>
      </c>
    </row>
    <row r="1475" spans="1:12">
      <c r="A1475" s="11" t="s">
        <v>2726</v>
      </c>
      <c r="D1475" s="11" t="s">
        <v>260</v>
      </c>
      <c r="E1475" s="19" t="s">
        <v>2976</v>
      </c>
      <c r="F1475" s="10">
        <v>42036</v>
      </c>
      <c r="G1475" s="10">
        <v>45323</v>
      </c>
      <c r="H1475" s="11">
        <v>10</v>
      </c>
      <c r="I1475" s="20" t="s">
        <v>259</v>
      </c>
      <c r="J1475" s="11" t="s">
        <v>261</v>
      </c>
      <c r="K1475" s="11" t="s">
        <v>12658</v>
      </c>
      <c r="L1475" s="11">
        <v>2</v>
      </c>
    </row>
    <row r="1476" spans="1:12">
      <c r="A1476" s="11" t="s">
        <v>2727</v>
      </c>
      <c r="D1476" s="11" t="s">
        <v>260</v>
      </c>
      <c r="E1476" s="19" t="s">
        <v>2977</v>
      </c>
      <c r="F1476" s="10">
        <v>42036</v>
      </c>
      <c r="G1476" s="10">
        <v>45323</v>
      </c>
      <c r="H1476" s="11">
        <v>10</v>
      </c>
      <c r="I1476" s="20" t="s">
        <v>259</v>
      </c>
      <c r="J1476" s="11" t="s">
        <v>261</v>
      </c>
      <c r="K1476" s="11" t="s">
        <v>12658</v>
      </c>
      <c r="L1476" s="11">
        <v>2</v>
      </c>
    </row>
    <row r="1477" spans="1:12">
      <c r="A1477" s="11" t="s">
        <v>2728</v>
      </c>
      <c r="D1477" s="11" t="s">
        <v>260</v>
      </c>
      <c r="E1477" s="19" t="s">
        <v>2978</v>
      </c>
      <c r="F1477" s="10">
        <v>42036</v>
      </c>
      <c r="G1477" s="10">
        <v>45323</v>
      </c>
      <c r="H1477" s="11">
        <v>10</v>
      </c>
      <c r="I1477" s="20" t="s">
        <v>259</v>
      </c>
      <c r="J1477" s="11" t="s">
        <v>261</v>
      </c>
      <c r="K1477" s="11" t="s">
        <v>12658</v>
      </c>
      <c r="L1477" s="11">
        <v>2</v>
      </c>
    </row>
    <row r="1478" spans="1:12">
      <c r="A1478" s="11" t="s">
        <v>2729</v>
      </c>
      <c r="D1478" s="11" t="s">
        <v>260</v>
      </c>
      <c r="E1478" s="19" t="s">
        <v>2979</v>
      </c>
      <c r="F1478" s="10">
        <v>42036</v>
      </c>
      <c r="G1478" s="10">
        <v>45323</v>
      </c>
      <c r="H1478" s="11">
        <v>10</v>
      </c>
      <c r="I1478" s="20" t="s">
        <v>259</v>
      </c>
      <c r="J1478" s="11" t="s">
        <v>261</v>
      </c>
      <c r="K1478" s="11" t="s">
        <v>12658</v>
      </c>
      <c r="L1478" s="11">
        <v>2</v>
      </c>
    </row>
    <row r="1479" spans="1:12">
      <c r="A1479" s="11" t="s">
        <v>2730</v>
      </c>
      <c r="D1479" s="11" t="s">
        <v>260</v>
      </c>
      <c r="E1479" s="19" t="s">
        <v>2980</v>
      </c>
      <c r="F1479" s="10">
        <v>42036</v>
      </c>
      <c r="G1479" s="10">
        <v>45323</v>
      </c>
      <c r="H1479" s="11">
        <v>10</v>
      </c>
      <c r="I1479" s="20" t="s">
        <v>259</v>
      </c>
      <c r="J1479" s="11" t="s">
        <v>261</v>
      </c>
      <c r="K1479" s="11" t="s">
        <v>12658</v>
      </c>
      <c r="L1479" s="11">
        <v>2</v>
      </c>
    </row>
    <row r="1480" spans="1:12">
      <c r="A1480" s="11" t="s">
        <v>2731</v>
      </c>
      <c r="D1480" s="11" t="s">
        <v>260</v>
      </c>
      <c r="E1480" s="19" t="s">
        <v>2981</v>
      </c>
      <c r="F1480" s="10">
        <v>42036</v>
      </c>
      <c r="G1480" s="10">
        <v>45323</v>
      </c>
      <c r="H1480" s="11">
        <v>10</v>
      </c>
      <c r="I1480" s="20" t="s">
        <v>259</v>
      </c>
      <c r="J1480" s="11" t="s">
        <v>261</v>
      </c>
      <c r="K1480" s="11" t="s">
        <v>12658</v>
      </c>
      <c r="L1480" s="11">
        <v>2</v>
      </c>
    </row>
    <row r="1481" spans="1:12">
      <c r="A1481" s="11" t="s">
        <v>2732</v>
      </c>
      <c r="D1481" s="11" t="s">
        <v>260</v>
      </c>
      <c r="E1481" s="19" t="s">
        <v>2982</v>
      </c>
      <c r="F1481" s="10">
        <v>42036</v>
      </c>
      <c r="G1481" s="10">
        <v>45323</v>
      </c>
      <c r="H1481" s="11">
        <v>10</v>
      </c>
      <c r="I1481" s="20" t="s">
        <v>259</v>
      </c>
      <c r="J1481" s="11" t="s">
        <v>261</v>
      </c>
      <c r="K1481" s="11" t="s">
        <v>12658</v>
      </c>
      <c r="L1481" s="11">
        <v>2</v>
      </c>
    </row>
    <row r="1482" spans="1:12">
      <c r="A1482" s="11" t="s">
        <v>2733</v>
      </c>
      <c r="D1482" s="11" t="s">
        <v>260</v>
      </c>
      <c r="E1482" s="19" t="s">
        <v>2983</v>
      </c>
      <c r="F1482" s="10">
        <v>42036</v>
      </c>
      <c r="G1482" s="10">
        <v>45323</v>
      </c>
      <c r="H1482" s="11">
        <v>10</v>
      </c>
      <c r="I1482" s="20" t="s">
        <v>259</v>
      </c>
      <c r="J1482" s="11" t="s">
        <v>261</v>
      </c>
      <c r="K1482" s="11" t="s">
        <v>12658</v>
      </c>
      <c r="L1482" s="11">
        <v>2</v>
      </c>
    </row>
    <row r="1483" spans="1:12">
      <c r="A1483" s="11" t="s">
        <v>2734</v>
      </c>
      <c r="D1483" s="11" t="s">
        <v>260</v>
      </c>
      <c r="E1483" s="19" t="s">
        <v>2984</v>
      </c>
      <c r="F1483" s="10">
        <v>42036</v>
      </c>
      <c r="G1483" s="10">
        <v>45323</v>
      </c>
      <c r="H1483" s="11">
        <v>10</v>
      </c>
      <c r="I1483" s="20" t="s">
        <v>259</v>
      </c>
      <c r="J1483" s="11" t="s">
        <v>261</v>
      </c>
      <c r="K1483" s="11" t="s">
        <v>12658</v>
      </c>
      <c r="L1483" s="11">
        <v>2</v>
      </c>
    </row>
    <row r="1484" spans="1:12">
      <c r="A1484" s="11" t="s">
        <v>2735</v>
      </c>
      <c r="D1484" s="11" t="s">
        <v>260</v>
      </c>
      <c r="E1484" s="19" t="s">
        <v>2985</v>
      </c>
      <c r="F1484" s="10">
        <v>42036</v>
      </c>
      <c r="G1484" s="10">
        <v>45323</v>
      </c>
      <c r="H1484" s="11">
        <v>10</v>
      </c>
      <c r="I1484" s="20" t="s">
        <v>259</v>
      </c>
      <c r="J1484" s="11" t="s">
        <v>261</v>
      </c>
      <c r="K1484" s="11" t="s">
        <v>12658</v>
      </c>
      <c r="L1484" s="11">
        <v>2</v>
      </c>
    </row>
    <row r="1485" spans="1:12">
      <c r="A1485" s="11" t="s">
        <v>2736</v>
      </c>
      <c r="D1485" s="11" t="s">
        <v>260</v>
      </c>
      <c r="E1485" s="19" t="s">
        <v>2986</v>
      </c>
      <c r="F1485" s="10">
        <v>42036</v>
      </c>
      <c r="G1485" s="10">
        <v>45323</v>
      </c>
      <c r="H1485" s="11">
        <v>10</v>
      </c>
      <c r="I1485" s="11" t="s">
        <v>277</v>
      </c>
      <c r="J1485" s="11" t="s">
        <v>261</v>
      </c>
      <c r="K1485" s="11" t="s">
        <v>12658</v>
      </c>
      <c r="L1485" s="11">
        <v>2</v>
      </c>
    </row>
    <row r="1486" spans="1:12">
      <c r="A1486" s="11" t="s">
        <v>2737</v>
      </c>
      <c r="D1486" s="11" t="s">
        <v>260</v>
      </c>
      <c r="E1486" s="19" t="s">
        <v>2987</v>
      </c>
      <c r="F1486" s="10">
        <v>42036</v>
      </c>
      <c r="G1486" s="10">
        <v>45323</v>
      </c>
      <c r="H1486" s="11">
        <v>10</v>
      </c>
      <c r="I1486" s="11" t="s">
        <v>277</v>
      </c>
      <c r="J1486" s="11" t="s">
        <v>261</v>
      </c>
      <c r="K1486" s="11" t="s">
        <v>12658</v>
      </c>
      <c r="L1486" s="11">
        <v>2</v>
      </c>
    </row>
    <row r="1487" spans="1:12">
      <c r="A1487" s="11" t="s">
        <v>2738</v>
      </c>
      <c r="D1487" s="11" t="s">
        <v>260</v>
      </c>
      <c r="E1487" s="19" t="s">
        <v>2988</v>
      </c>
      <c r="F1487" s="10">
        <v>42036</v>
      </c>
      <c r="G1487" s="10">
        <v>45323</v>
      </c>
      <c r="H1487" s="11">
        <v>10</v>
      </c>
      <c r="I1487" s="11" t="s">
        <v>277</v>
      </c>
      <c r="J1487" s="11" t="s">
        <v>261</v>
      </c>
      <c r="K1487" s="11" t="s">
        <v>12658</v>
      </c>
      <c r="L1487" s="11">
        <v>2</v>
      </c>
    </row>
    <row r="1488" spans="1:12">
      <c r="A1488" s="11" t="s">
        <v>2739</v>
      </c>
      <c r="D1488" s="11" t="s">
        <v>260</v>
      </c>
      <c r="E1488" s="19" t="s">
        <v>2989</v>
      </c>
      <c r="F1488" s="10">
        <v>42036</v>
      </c>
      <c r="G1488" s="10">
        <v>45323</v>
      </c>
      <c r="H1488" s="11">
        <v>10</v>
      </c>
      <c r="I1488" s="20" t="s">
        <v>259</v>
      </c>
      <c r="J1488" s="11" t="s">
        <v>261</v>
      </c>
      <c r="K1488" s="11" t="s">
        <v>12658</v>
      </c>
      <c r="L1488" s="11">
        <v>2</v>
      </c>
    </row>
    <row r="1489" spans="1:12">
      <c r="A1489" s="11" t="s">
        <v>2740</v>
      </c>
      <c r="D1489" s="11" t="s">
        <v>260</v>
      </c>
      <c r="E1489" s="19" t="s">
        <v>2990</v>
      </c>
      <c r="F1489" s="10">
        <v>42036</v>
      </c>
      <c r="G1489" s="10">
        <v>45323</v>
      </c>
      <c r="H1489" s="11">
        <v>10</v>
      </c>
      <c r="I1489" s="20" t="s">
        <v>259</v>
      </c>
      <c r="J1489" s="11" t="s">
        <v>261</v>
      </c>
      <c r="K1489" s="11" t="s">
        <v>12658</v>
      </c>
      <c r="L1489" s="11">
        <v>2</v>
      </c>
    </row>
    <row r="1490" spans="1:12">
      <c r="A1490" s="11" t="s">
        <v>2741</v>
      </c>
      <c r="D1490" s="11" t="s">
        <v>260</v>
      </c>
      <c r="E1490" s="19" t="s">
        <v>2991</v>
      </c>
      <c r="F1490" s="10">
        <v>42036</v>
      </c>
      <c r="G1490" s="10">
        <v>45323</v>
      </c>
      <c r="H1490" s="11">
        <v>10</v>
      </c>
      <c r="I1490" s="20" t="s">
        <v>259</v>
      </c>
      <c r="J1490" s="11" t="s">
        <v>261</v>
      </c>
      <c r="K1490" s="11" t="s">
        <v>12658</v>
      </c>
      <c r="L1490" s="11">
        <v>2</v>
      </c>
    </row>
    <row r="1491" spans="1:12">
      <c r="A1491" s="11" t="s">
        <v>2742</v>
      </c>
      <c r="D1491" s="11" t="s">
        <v>260</v>
      </c>
      <c r="E1491" s="19" t="s">
        <v>2992</v>
      </c>
      <c r="F1491" s="10">
        <v>42036</v>
      </c>
      <c r="G1491" s="10">
        <v>45323</v>
      </c>
      <c r="H1491" s="11">
        <v>10</v>
      </c>
      <c r="I1491" s="20" t="s">
        <v>259</v>
      </c>
      <c r="J1491" s="11" t="s">
        <v>261</v>
      </c>
      <c r="K1491" s="11" t="s">
        <v>12658</v>
      </c>
      <c r="L1491" s="11">
        <v>2</v>
      </c>
    </row>
    <row r="1492" spans="1:12">
      <c r="A1492" s="11" t="s">
        <v>2743</v>
      </c>
      <c r="D1492" s="11" t="s">
        <v>260</v>
      </c>
      <c r="E1492" s="19" t="s">
        <v>2993</v>
      </c>
      <c r="F1492" s="10">
        <v>42036</v>
      </c>
      <c r="G1492" s="10">
        <v>45323</v>
      </c>
      <c r="H1492" s="11">
        <v>10</v>
      </c>
      <c r="I1492" s="20" t="s">
        <v>259</v>
      </c>
      <c r="J1492" s="11" t="s">
        <v>261</v>
      </c>
      <c r="K1492" s="11" t="s">
        <v>12658</v>
      </c>
      <c r="L1492" s="11">
        <v>2</v>
      </c>
    </row>
    <row r="1493" spans="1:12">
      <c r="A1493" s="11" t="s">
        <v>2744</v>
      </c>
      <c r="D1493" s="11" t="s">
        <v>260</v>
      </c>
      <c r="E1493" s="19" t="s">
        <v>2994</v>
      </c>
      <c r="F1493" s="10">
        <v>42036</v>
      </c>
      <c r="G1493" s="10">
        <v>45323</v>
      </c>
      <c r="H1493" s="11">
        <v>10</v>
      </c>
      <c r="I1493" s="20" t="s">
        <v>259</v>
      </c>
      <c r="J1493" s="11" t="s">
        <v>261</v>
      </c>
      <c r="K1493" s="11" t="s">
        <v>12658</v>
      </c>
      <c r="L1493" s="11">
        <v>2</v>
      </c>
    </row>
    <row r="1494" spans="1:12">
      <c r="A1494" s="11" t="s">
        <v>2745</v>
      </c>
      <c r="D1494" s="11" t="s">
        <v>260</v>
      </c>
      <c r="E1494" s="19" t="s">
        <v>2995</v>
      </c>
      <c r="F1494" s="10">
        <v>42036</v>
      </c>
      <c r="G1494" s="10">
        <v>45323</v>
      </c>
      <c r="H1494" s="11">
        <v>10</v>
      </c>
      <c r="I1494" s="20" t="s">
        <v>259</v>
      </c>
      <c r="J1494" s="11" t="s">
        <v>261</v>
      </c>
      <c r="K1494" s="11" t="s">
        <v>12658</v>
      </c>
      <c r="L1494" s="11">
        <v>2</v>
      </c>
    </row>
    <row r="1495" spans="1:12">
      <c r="A1495" s="11" t="s">
        <v>2746</v>
      </c>
      <c r="D1495" s="11" t="s">
        <v>260</v>
      </c>
      <c r="E1495" s="19" t="s">
        <v>2996</v>
      </c>
      <c r="F1495" s="10">
        <v>42036</v>
      </c>
      <c r="G1495" s="10">
        <v>45323</v>
      </c>
      <c r="H1495" s="11">
        <v>10</v>
      </c>
      <c r="I1495" s="20" t="s">
        <v>259</v>
      </c>
      <c r="J1495" s="11" t="s">
        <v>261</v>
      </c>
      <c r="K1495" s="11" t="s">
        <v>12658</v>
      </c>
      <c r="L1495" s="11">
        <v>2</v>
      </c>
    </row>
    <row r="1496" spans="1:12">
      <c r="A1496" s="11" t="s">
        <v>2747</v>
      </c>
      <c r="D1496" s="11" t="s">
        <v>260</v>
      </c>
      <c r="E1496" s="19" t="s">
        <v>2997</v>
      </c>
      <c r="F1496" s="10">
        <v>42036</v>
      </c>
      <c r="G1496" s="10">
        <v>45323</v>
      </c>
      <c r="H1496" s="11">
        <v>10</v>
      </c>
      <c r="I1496" s="20" t="s">
        <v>259</v>
      </c>
      <c r="J1496" s="11" t="s">
        <v>261</v>
      </c>
      <c r="K1496" s="11" t="s">
        <v>12658</v>
      </c>
      <c r="L1496" s="11">
        <v>2</v>
      </c>
    </row>
    <row r="1497" spans="1:12">
      <c r="A1497" s="11" t="s">
        <v>2748</v>
      </c>
      <c r="D1497" s="11" t="s">
        <v>260</v>
      </c>
      <c r="E1497" s="19" t="s">
        <v>2998</v>
      </c>
      <c r="F1497" s="10">
        <v>42036</v>
      </c>
      <c r="G1497" s="10">
        <v>45323</v>
      </c>
      <c r="H1497" s="11">
        <v>10</v>
      </c>
      <c r="I1497" s="20" t="s">
        <v>259</v>
      </c>
      <c r="J1497" s="11" t="s">
        <v>261</v>
      </c>
      <c r="K1497" s="11" t="s">
        <v>12658</v>
      </c>
      <c r="L1497" s="11">
        <v>2</v>
      </c>
    </row>
    <row r="1498" spans="1:12">
      <c r="A1498" s="11" t="s">
        <v>2749</v>
      </c>
      <c r="D1498" s="11" t="s">
        <v>260</v>
      </c>
      <c r="E1498" s="19" t="s">
        <v>2999</v>
      </c>
      <c r="F1498" s="10">
        <v>42036</v>
      </c>
      <c r="G1498" s="10">
        <v>45323</v>
      </c>
      <c r="H1498" s="11">
        <v>10</v>
      </c>
      <c r="I1498" s="20" t="s">
        <v>259</v>
      </c>
      <c r="J1498" s="11" t="s">
        <v>261</v>
      </c>
      <c r="K1498" s="11" t="s">
        <v>12658</v>
      </c>
      <c r="L1498" s="11">
        <v>2</v>
      </c>
    </row>
    <row r="1499" spans="1:12">
      <c r="A1499" s="11" t="s">
        <v>2750</v>
      </c>
      <c r="D1499" s="11" t="s">
        <v>260</v>
      </c>
      <c r="E1499" s="19" t="s">
        <v>3000</v>
      </c>
      <c r="F1499" s="10">
        <v>42036</v>
      </c>
      <c r="G1499" s="10">
        <v>45323</v>
      </c>
      <c r="H1499" s="11">
        <v>10</v>
      </c>
      <c r="I1499" s="20" t="s">
        <v>259</v>
      </c>
      <c r="J1499" s="11" t="s">
        <v>261</v>
      </c>
      <c r="K1499" s="11" t="s">
        <v>12658</v>
      </c>
      <c r="L1499" s="11">
        <v>2</v>
      </c>
    </row>
    <row r="1500" spans="1:12">
      <c r="A1500" s="11" t="s">
        <v>2751</v>
      </c>
      <c r="D1500" s="11" t="s">
        <v>260</v>
      </c>
      <c r="E1500" s="19" t="s">
        <v>3001</v>
      </c>
      <c r="F1500" s="10">
        <v>42036</v>
      </c>
      <c r="G1500" s="10">
        <v>45323</v>
      </c>
      <c r="H1500" s="11">
        <v>10</v>
      </c>
      <c r="I1500" s="20" t="s">
        <v>259</v>
      </c>
      <c r="J1500" s="11" t="s">
        <v>261</v>
      </c>
      <c r="K1500" s="11" t="s">
        <v>12658</v>
      </c>
      <c r="L1500" s="11">
        <v>2</v>
      </c>
    </row>
    <row r="1501" spans="1:12">
      <c r="A1501" s="11" t="s">
        <v>2752</v>
      </c>
      <c r="D1501" s="11" t="s">
        <v>260</v>
      </c>
      <c r="E1501" s="19" t="s">
        <v>3002</v>
      </c>
      <c r="F1501" s="10">
        <v>42036</v>
      </c>
      <c r="G1501" s="10">
        <v>45323</v>
      </c>
      <c r="H1501" s="11">
        <v>10</v>
      </c>
      <c r="I1501" s="20" t="s">
        <v>259</v>
      </c>
      <c r="J1501" s="11" t="s">
        <v>261</v>
      </c>
      <c r="K1501" s="11" t="s">
        <v>12658</v>
      </c>
      <c r="L1501" s="11">
        <v>2</v>
      </c>
    </row>
    <row r="1502" spans="1:12">
      <c r="A1502" s="11" t="s">
        <v>2753</v>
      </c>
      <c r="D1502" s="11" t="s">
        <v>260</v>
      </c>
      <c r="E1502" s="19" t="s">
        <v>3003</v>
      </c>
      <c r="F1502" s="10">
        <v>42036</v>
      </c>
      <c r="G1502" s="10">
        <v>45323</v>
      </c>
      <c r="H1502" s="11">
        <v>10</v>
      </c>
      <c r="I1502" s="20" t="s">
        <v>259</v>
      </c>
      <c r="J1502" s="11" t="s">
        <v>261</v>
      </c>
      <c r="K1502" s="11" t="s">
        <v>12658</v>
      </c>
      <c r="L1502" s="11">
        <v>2</v>
      </c>
    </row>
    <row r="1503" spans="1:12">
      <c r="A1503" s="11" t="s">
        <v>2754</v>
      </c>
      <c r="D1503" s="11" t="s">
        <v>260</v>
      </c>
      <c r="E1503" s="19" t="s">
        <v>3004</v>
      </c>
      <c r="F1503" s="10">
        <v>42036</v>
      </c>
      <c r="G1503" s="10">
        <v>45323</v>
      </c>
      <c r="H1503" s="11">
        <v>10</v>
      </c>
      <c r="I1503" s="11" t="s">
        <v>277</v>
      </c>
      <c r="J1503" s="11" t="s">
        <v>261</v>
      </c>
      <c r="K1503" s="11" t="s">
        <v>12658</v>
      </c>
      <c r="L1503" s="11">
        <v>2</v>
      </c>
    </row>
    <row r="1504" spans="1:12">
      <c r="A1504" s="11" t="s">
        <v>2755</v>
      </c>
      <c r="D1504" s="11" t="s">
        <v>260</v>
      </c>
      <c r="E1504" s="19" t="s">
        <v>3005</v>
      </c>
      <c r="F1504" s="10">
        <v>42036</v>
      </c>
      <c r="G1504" s="10">
        <v>45323</v>
      </c>
      <c r="H1504" s="11">
        <v>10</v>
      </c>
      <c r="I1504" s="11" t="s">
        <v>277</v>
      </c>
      <c r="J1504" s="11" t="s">
        <v>261</v>
      </c>
      <c r="K1504" s="11" t="s">
        <v>12658</v>
      </c>
      <c r="L1504" s="11">
        <v>2</v>
      </c>
    </row>
    <row r="1505" spans="1:12">
      <c r="A1505" s="11" t="s">
        <v>2756</v>
      </c>
      <c r="D1505" s="11" t="s">
        <v>260</v>
      </c>
      <c r="E1505" s="19" t="s">
        <v>3006</v>
      </c>
      <c r="F1505" s="10">
        <v>42036</v>
      </c>
      <c r="G1505" s="10">
        <v>45323</v>
      </c>
      <c r="H1505" s="11">
        <v>10</v>
      </c>
      <c r="I1505" s="11" t="s">
        <v>277</v>
      </c>
      <c r="J1505" s="11" t="s">
        <v>261</v>
      </c>
      <c r="K1505" s="11" t="s">
        <v>12658</v>
      </c>
      <c r="L1505" s="11">
        <v>2</v>
      </c>
    </row>
    <row r="1506" spans="1:12">
      <c r="A1506" s="11" t="s">
        <v>2757</v>
      </c>
      <c r="D1506" s="11" t="s">
        <v>260</v>
      </c>
      <c r="E1506" s="19" t="s">
        <v>3007</v>
      </c>
      <c r="F1506" s="10">
        <v>42036</v>
      </c>
      <c r="G1506" s="10">
        <v>45323</v>
      </c>
      <c r="H1506" s="11">
        <v>10</v>
      </c>
      <c r="I1506" s="20" t="s">
        <v>259</v>
      </c>
      <c r="J1506" s="11" t="s">
        <v>261</v>
      </c>
      <c r="K1506" s="11" t="s">
        <v>12658</v>
      </c>
      <c r="L1506" s="11">
        <v>2</v>
      </c>
    </row>
    <row r="1507" spans="1:12">
      <c r="A1507" s="11" t="s">
        <v>2758</v>
      </c>
      <c r="D1507" s="11" t="s">
        <v>260</v>
      </c>
      <c r="E1507" s="19" t="s">
        <v>3008</v>
      </c>
      <c r="F1507" s="10">
        <v>42036</v>
      </c>
      <c r="G1507" s="10">
        <v>45323</v>
      </c>
      <c r="H1507" s="11">
        <v>10</v>
      </c>
      <c r="I1507" s="20" t="s">
        <v>259</v>
      </c>
      <c r="J1507" s="11" t="s">
        <v>261</v>
      </c>
      <c r="K1507" s="11" t="s">
        <v>12658</v>
      </c>
      <c r="L1507" s="11">
        <v>2</v>
      </c>
    </row>
    <row r="1508" spans="1:12">
      <c r="A1508" s="11" t="s">
        <v>2759</v>
      </c>
      <c r="D1508" s="11" t="s">
        <v>260</v>
      </c>
      <c r="E1508" s="19" t="s">
        <v>3009</v>
      </c>
      <c r="F1508" s="10">
        <v>42036</v>
      </c>
      <c r="G1508" s="10">
        <v>45323</v>
      </c>
      <c r="H1508" s="11">
        <v>10</v>
      </c>
      <c r="I1508" s="20" t="s">
        <v>259</v>
      </c>
      <c r="J1508" s="11" t="s">
        <v>261</v>
      </c>
      <c r="K1508" s="11" t="s">
        <v>12658</v>
      </c>
      <c r="L1508" s="11">
        <v>2</v>
      </c>
    </row>
    <row r="1509" spans="1:12">
      <c r="A1509" s="11" t="s">
        <v>2760</v>
      </c>
      <c r="D1509" s="11" t="s">
        <v>260</v>
      </c>
      <c r="E1509" s="19" t="s">
        <v>3010</v>
      </c>
      <c r="F1509" s="10">
        <v>42036</v>
      </c>
      <c r="G1509" s="10">
        <v>45323</v>
      </c>
      <c r="H1509" s="11">
        <v>10</v>
      </c>
      <c r="I1509" s="20" t="s">
        <v>259</v>
      </c>
      <c r="J1509" s="11" t="s">
        <v>261</v>
      </c>
      <c r="K1509" s="11" t="s">
        <v>12658</v>
      </c>
      <c r="L1509" s="11">
        <v>2</v>
      </c>
    </row>
    <row r="1510" spans="1:12">
      <c r="A1510" s="11" t="s">
        <v>2761</v>
      </c>
      <c r="D1510" s="11" t="s">
        <v>260</v>
      </c>
      <c r="E1510" s="19" t="s">
        <v>3011</v>
      </c>
      <c r="F1510" s="10">
        <v>42036</v>
      </c>
      <c r="G1510" s="10">
        <v>45323</v>
      </c>
      <c r="H1510" s="11">
        <v>10</v>
      </c>
      <c r="I1510" s="20" t="s">
        <v>259</v>
      </c>
      <c r="J1510" s="11" t="s">
        <v>261</v>
      </c>
      <c r="K1510" s="11" t="s">
        <v>12658</v>
      </c>
      <c r="L1510" s="11">
        <v>2</v>
      </c>
    </row>
    <row r="1511" spans="1:12">
      <c r="A1511" s="11" t="s">
        <v>2762</v>
      </c>
      <c r="D1511" s="11" t="s">
        <v>260</v>
      </c>
      <c r="E1511" s="19" t="s">
        <v>3012</v>
      </c>
      <c r="F1511" s="10">
        <v>42036</v>
      </c>
      <c r="G1511" s="10">
        <v>45323</v>
      </c>
      <c r="H1511" s="11">
        <v>10</v>
      </c>
      <c r="I1511" s="20" t="s">
        <v>259</v>
      </c>
      <c r="J1511" s="11" t="s">
        <v>261</v>
      </c>
      <c r="K1511" s="11" t="s">
        <v>12658</v>
      </c>
      <c r="L1511" s="11">
        <v>2</v>
      </c>
    </row>
    <row r="1512" spans="1:12">
      <c r="A1512" s="11" t="s">
        <v>3013</v>
      </c>
      <c r="D1512" s="11" t="s">
        <v>260</v>
      </c>
      <c r="E1512" s="19" t="s">
        <v>3263</v>
      </c>
      <c r="F1512" s="10">
        <v>42036</v>
      </c>
      <c r="G1512" s="10">
        <v>45323</v>
      </c>
      <c r="H1512" s="11">
        <v>10</v>
      </c>
      <c r="I1512" s="20" t="s">
        <v>259</v>
      </c>
      <c r="J1512" s="11" t="s">
        <v>261</v>
      </c>
      <c r="K1512" s="11" t="s">
        <v>12658</v>
      </c>
      <c r="L1512" s="11">
        <v>2</v>
      </c>
    </row>
    <row r="1513" spans="1:12">
      <c r="A1513" s="11" t="s">
        <v>3014</v>
      </c>
      <c r="D1513" s="11" t="s">
        <v>260</v>
      </c>
      <c r="E1513" s="19" t="s">
        <v>3264</v>
      </c>
      <c r="F1513" s="10">
        <v>42036</v>
      </c>
      <c r="G1513" s="10">
        <v>45323</v>
      </c>
      <c r="H1513" s="11">
        <v>10</v>
      </c>
      <c r="I1513" s="20" t="s">
        <v>259</v>
      </c>
      <c r="J1513" s="11" t="s">
        <v>261</v>
      </c>
      <c r="K1513" s="11" t="s">
        <v>12658</v>
      </c>
      <c r="L1513" s="11">
        <v>2</v>
      </c>
    </row>
    <row r="1514" spans="1:12">
      <c r="A1514" s="11" t="s">
        <v>3015</v>
      </c>
      <c r="D1514" s="11" t="s">
        <v>260</v>
      </c>
      <c r="E1514" s="19" t="s">
        <v>3265</v>
      </c>
      <c r="F1514" s="10">
        <v>42036</v>
      </c>
      <c r="G1514" s="10">
        <v>45323</v>
      </c>
      <c r="H1514" s="11">
        <v>10</v>
      </c>
      <c r="I1514" s="20" t="s">
        <v>259</v>
      </c>
      <c r="J1514" s="11" t="s">
        <v>261</v>
      </c>
      <c r="K1514" s="11" t="s">
        <v>12658</v>
      </c>
      <c r="L1514" s="11">
        <v>2</v>
      </c>
    </row>
    <row r="1515" spans="1:12">
      <c r="A1515" s="11" t="s">
        <v>3016</v>
      </c>
      <c r="D1515" s="11" t="s">
        <v>260</v>
      </c>
      <c r="E1515" s="19" t="s">
        <v>3266</v>
      </c>
      <c r="F1515" s="10">
        <v>42036</v>
      </c>
      <c r="G1515" s="10">
        <v>45323</v>
      </c>
      <c r="H1515" s="11">
        <v>10</v>
      </c>
      <c r="I1515" s="20" t="s">
        <v>259</v>
      </c>
      <c r="J1515" s="11" t="s">
        <v>261</v>
      </c>
      <c r="K1515" s="11" t="s">
        <v>12658</v>
      </c>
      <c r="L1515" s="11">
        <v>2</v>
      </c>
    </row>
    <row r="1516" spans="1:12">
      <c r="A1516" s="11" t="s">
        <v>3017</v>
      </c>
      <c r="D1516" s="11" t="s">
        <v>260</v>
      </c>
      <c r="E1516" s="19" t="s">
        <v>3267</v>
      </c>
      <c r="F1516" s="10">
        <v>42036</v>
      </c>
      <c r="G1516" s="10">
        <v>45323</v>
      </c>
      <c r="H1516" s="11">
        <v>10</v>
      </c>
      <c r="I1516" s="20" t="s">
        <v>259</v>
      </c>
      <c r="J1516" s="11" t="s">
        <v>261</v>
      </c>
      <c r="K1516" s="11" t="s">
        <v>12658</v>
      </c>
      <c r="L1516" s="11">
        <v>2</v>
      </c>
    </row>
    <row r="1517" spans="1:12">
      <c r="A1517" s="11" t="s">
        <v>3018</v>
      </c>
      <c r="D1517" s="11" t="s">
        <v>260</v>
      </c>
      <c r="E1517" s="19" t="s">
        <v>3268</v>
      </c>
      <c r="F1517" s="10">
        <v>42036</v>
      </c>
      <c r="G1517" s="10">
        <v>45323</v>
      </c>
      <c r="H1517" s="11">
        <v>10</v>
      </c>
      <c r="I1517" s="20" t="s">
        <v>259</v>
      </c>
      <c r="J1517" s="11" t="s">
        <v>261</v>
      </c>
      <c r="K1517" s="11" t="s">
        <v>12658</v>
      </c>
      <c r="L1517" s="11">
        <v>2</v>
      </c>
    </row>
    <row r="1518" spans="1:12">
      <c r="A1518" s="11" t="s">
        <v>3019</v>
      </c>
      <c r="D1518" s="11" t="s">
        <v>260</v>
      </c>
      <c r="E1518" s="19" t="s">
        <v>3269</v>
      </c>
      <c r="F1518" s="10">
        <v>42036</v>
      </c>
      <c r="G1518" s="10">
        <v>45323</v>
      </c>
      <c r="H1518" s="11">
        <v>10</v>
      </c>
      <c r="I1518" s="20" t="s">
        <v>259</v>
      </c>
      <c r="J1518" s="11" t="s">
        <v>261</v>
      </c>
      <c r="K1518" s="11" t="s">
        <v>12658</v>
      </c>
      <c r="L1518" s="11">
        <v>2</v>
      </c>
    </row>
    <row r="1519" spans="1:12">
      <c r="A1519" s="11" t="s">
        <v>3020</v>
      </c>
      <c r="D1519" s="11" t="s">
        <v>260</v>
      </c>
      <c r="E1519" s="19" t="s">
        <v>3270</v>
      </c>
      <c r="F1519" s="10">
        <v>42036</v>
      </c>
      <c r="G1519" s="10">
        <v>45323</v>
      </c>
      <c r="H1519" s="11">
        <v>10</v>
      </c>
      <c r="I1519" s="20" t="s">
        <v>259</v>
      </c>
      <c r="J1519" s="11" t="s">
        <v>261</v>
      </c>
      <c r="K1519" s="11" t="s">
        <v>12658</v>
      </c>
      <c r="L1519" s="11">
        <v>2</v>
      </c>
    </row>
    <row r="1520" spans="1:12">
      <c r="A1520" s="11" t="s">
        <v>3021</v>
      </c>
      <c r="D1520" s="11" t="s">
        <v>260</v>
      </c>
      <c r="E1520" s="19" t="s">
        <v>3271</v>
      </c>
      <c r="F1520" s="10">
        <v>42036</v>
      </c>
      <c r="G1520" s="10">
        <v>45323</v>
      </c>
      <c r="H1520" s="11">
        <v>10</v>
      </c>
      <c r="I1520" s="20" t="s">
        <v>259</v>
      </c>
      <c r="J1520" s="11" t="s">
        <v>261</v>
      </c>
      <c r="K1520" s="11" t="s">
        <v>12658</v>
      </c>
      <c r="L1520" s="11">
        <v>2</v>
      </c>
    </row>
    <row r="1521" spans="1:12">
      <c r="A1521" s="11" t="s">
        <v>3022</v>
      </c>
      <c r="D1521" s="11" t="s">
        <v>260</v>
      </c>
      <c r="E1521" s="19" t="s">
        <v>3272</v>
      </c>
      <c r="F1521" s="10">
        <v>42036</v>
      </c>
      <c r="G1521" s="10">
        <v>45323</v>
      </c>
      <c r="H1521" s="11">
        <v>10</v>
      </c>
      <c r="I1521" s="11" t="s">
        <v>277</v>
      </c>
      <c r="J1521" s="11" t="s">
        <v>261</v>
      </c>
      <c r="K1521" s="11" t="s">
        <v>12658</v>
      </c>
      <c r="L1521" s="11">
        <v>2</v>
      </c>
    </row>
    <row r="1522" spans="1:12">
      <c r="A1522" s="11" t="s">
        <v>3023</v>
      </c>
      <c r="D1522" s="11" t="s">
        <v>260</v>
      </c>
      <c r="E1522" s="19" t="s">
        <v>3273</v>
      </c>
      <c r="F1522" s="10">
        <v>42036</v>
      </c>
      <c r="G1522" s="10">
        <v>45323</v>
      </c>
      <c r="H1522" s="11">
        <v>10</v>
      </c>
      <c r="I1522" s="11" t="s">
        <v>277</v>
      </c>
      <c r="J1522" s="11" t="s">
        <v>261</v>
      </c>
      <c r="K1522" s="11" t="s">
        <v>12658</v>
      </c>
      <c r="L1522" s="11">
        <v>2</v>
      </c>
    </row>
    <row r="1523" spans="1:12">
      <c r="A1523" s="11" t="s">
        <v>3024</v>
      </c>
      <c r="D1523" s="11" t="s">
        <v>260</v>
      </c>
      <c r="E1523" s="19" t="s">
        <v>3274</v>
      </c>
      <c r="F1523" s="10">
        <v>42036</v>
      </c>
      <c r="G1523" s="10">
        <v>45323</v>
      </c>
      <c r="H1523" s="11">
        <v>10</v>
      </c>
      <c r="I1523" s="11" t="s">
        <v>277</v>
      </c>
      <c r="J1523" s="11" t="s">
        <v>261</v>
      </c>
      <c r="K1523" s="11" t="s">
        <v>12658</v>
      </c>
      <c r="L1523" s="11">
        <v>2</v>
      </c>
    </row>
    <row r="1524" spans="1:12">
      <c r="A1524" s="11" t="s">
        <v>3025</v>
      </c>
      <c r="D1524" s="11" t="s">
        <v>260</v>
      </c>
      <c r="E1524" s="19" t="s">
        <v>3275</v>
      </c>
      <c r="F1524" s="10">
        <v>42036</v>
      </c>
      <c r="G1524" s="10">
        <v>45323</v>
      </c>
      <c r="H1524" s="11">
        <v>10</v>
      </c>
      <c r="I1524" s="20" t="s">
        <v>259</v>
      </c>
      <c r="J1524" s="11" t="s">
        <v>261</v>
      </c>
      <c r="K1524" s="11" t="s">
        <v>12658</v>
      </c>
      <c r="L1524" s="11">
        <v>2</v>
      </c>
    </row>
    <row r="1525" spans="1:12">
      <c r="A1525" s="11" t="s">
        <v>3026</v>
      </c>
      <c r="D1525" s="11" t="s">
        <v>260</v>
      </c>
      <c r="E1525" s="19" t="s">
        <v>3276</v>
      </c>
      <c r="F1525" s="10">
        <v>42036</v>
      </c>
      <c r="G1525" s="10">
        <v>45323</v>
      </c>
      <c r="H1525" s="11">
        <v>10</v>
      </c>
      <c r="I1525" s="20" t="s">
        <v>259</v>
      </c>
      <c r="J1525" s="11" t="s">
        <v>261</v>
      </c>
      <c r="K1525" s="11" t="s">
        <v>12658</v>
      </c>
      <c r="L1525" s="11">
        <v>2</v>
      </c>
    </row>
    <row r="1526" spans="1:12">
      <c r="A1526" s="11" t="s">
        <v>3027</v>
      </c>
      <c r="D1526" s="11" t="s">
        <v>260</v>
      </c>
      <c r="E1526" s="19" t="s">
        <v>3277</v>
      </c>
      <c r="F1526" s="10">
        <v>42036</v>
      </c>
      <c r="G1526" s="10">
        <v>45323</v>
      </c>
      <c r="H1526" s="11">
        <v>10</v>
      </c>
      <c r="I1526" s="20" t="s">
        <v>259</v>
      </c>
      <c r="J1526" s="11" t="s">
        <v>261</v>
      </c>
      <c r="K1526" s="11" t="s">
        <v>12658</v>
      </c>
      <c r="L1526" s="11">
        <v>2</v>
      </c>
    </row>
    <row r="1527" spans="1:12">
      <c r="A1527" s="11" t="s">
        <v>3028</v>
      </c>
      <c r="D1527" s="11" t="s">
        <v>260</v>
      </c>
      <c r="E1527" s="19" t="s">
        <v>3278</v>
      </c>
      <c r="F1527" s="10">
        <v>42036</v>
      </c>
      <c r="G1527" s="10">
        <v>45323</v>
      </c>
      <c r="H1527" s="11">
        <v>10</v>
      </c>
      <c r="I1527" s="20" t="s">
        <v>259</v>
      </c>
      <c r="J1527" s="11" t="s">
        <v>261</v>
      </c>
      <c r="K1527" s="11" t="s">
        <v>12658</v>
      </c>
      <c r="L1527" s="11">
        <v>2</v>
      </c>
    </row>
    <row r="1528" spans="1:12">
      <c r="A1528" s="11" t="s">
        <v>3029</v>
      </c>
      <c r="D1528" s="11" t="s">
        <v>260</v>
      </c>
      <c r="E1528" s="19" t="s">
        <v>3279</v>
      </c>
      <c r="F1528" s="10">
        <v>42036</v>
      </c>
      <c r="G1528" s="10">
        <v>45323</v>
      </c>
      <c r="H1528" s="11">
        <v>10</v>
      </c>
      <c r="I1528" s="20" t="s">
        <v>259</v>
      </c>
      <c r="J1528" s="11" t="s">
        <v>261</v>
      </c>
      <c r="K1528" s="11" t="s">
        <v>12658</v>
      </c>
      <c r="L1528" s="11">
        <v>2</v>
      </c>
    </row>
    <row r="1529" spans="1:12">
      <c r="A1529" s="11" t="s">
        <v>3030</v>
      </c>
      <c r="D1529" s="11" t="s">
        <v>260</v>
      </c>
      <c r="E1529" s="19" t="s">
        <v>3280</v>
      </c>
      <c r="F1529" s="10">
        <v>42036</v>
      </c>
      <c r="G1529" s="10">
        <v>45323</v>
      </c>
      <c r="H1529" s="11">
        <v>10</v>
      </c>
      <c r="I1529" s="20" t="s">
        <v>259</v>
      </c>
      <c r="J1529" s="11" t="s">
        <v>261</v>
      </c>
      <c r="K1529" s="11" t="s">
        <v>12658</v>
      </c>
      <c r="L1529" s="11">
        <v>2</v>
      </c>
    </row>
    <row r="1530" spans="1:12">
      <c r="A1530" s="11" t="s">
        <v>3031</v>
      </c>
      <c r="D1530" s="11" t="s">
        <v>260</v>
      </c>
      <c r="E1530" s="19" t="s">
        <v>3281</v>
      </c>
      <c r="F1530" s="10">
        <v>42036</v>
      </c>
      <c r="G1530" s="10">
        <v>45323</v>
      </c>
      <c r="H1530" s="11">
        <v>10</v>
      </c>
      <c r="I1530" s="20" t="s">
        <v>259</v>
      </c>
      <c r="J1530" s="11" t="s">
        <v>261</v>
      </c>
      <c r="K1530" s="11" t="s">
        <v>12658</v>
      </c>
      <c r="L1530" s="11">
        <v>2</v>
      </c>
    </row>
    <row r="1531" spans="1:12">
      <c r="A1531" s="11" t="s">
        <v>3032</v>
      </c>
      <c r="D1531" s="11" t="s">
        <v>260</v>
      </c>
      <c r="E1531" s="19" t="s">
        <v>3282</v>
      </c>
      <c r="F1531" s="10">
        <v>42036</v>
      </c>
      <c r="G1531" s="10">
        <v>45323</v>
      </c>
      <c r="H1531" s="11">
        <v>10</v>
      </c>
      <c r="I1531" s="20" t="s">
        <v>259</v>
      </c>
      <c r="J1531" s="11" t="s">
        <v>261</v>
      </c>
      <c r="K1531" s="11" t="s">
        <v>12658</v>
      </c>
      <c r="L1531" s="11">
        <v>2</v>
      </c>
    </row>
    <row r="1532" spans="1:12">
      <c r="A1532" s="11" t="s">
        <v>3033</v>
      </c>
      <c r="D1532" s="11" t="s">
        <v>260</v>
      </c>
      <c r="E1532" s="19" t="s">
        <v>3283</v>
      </c>
      <c r="F1532" s="10">
        <v>42036</v>
      </c>
      <c r="G1532" s="10">
        <v>45323</v>
      </c>
      <c r="H1532" s="11">
        <v>10</v>
      </c>
      <c r="I1532" s="20" t="s">
        <v>259</v>
      </c>
      <c r="J1532" s="11" t="s">
        <v>261</v>
      </c>
      <c r="K1532" s="11" t="s">
        <v>12658</v>
      </c>
      <c r="L1532" s="11">
        <v>2</v>
      </c>
    </row>
    <row r="1533" spans="1:12">
      <c r="A1533" s="11" t="s">
        <v>3034</v>
      </c>
      <c r="D1533" s="11" t="s">
        <v>260</v>
      </c>
      <c r="E1533" s="19" t="s">
        <v>3284</v>
      </c>
      <c r="F1533" s="10">
        <v>42036</v>
      </c>
      <c r="G1533" s="10">
        <v>45323</v>
      </c>
      <c r="H1533" s="11">
        <v>10</v>
      </c>
      <c r="I1533" s="20" t="s">
        <v>259</v>
      </c>
      <c r="J1533" s="11" t="s">
        <v>261</v>
      </c>
      <c r="K1533" s="11" t="s">
        <v>12658</v>
      </c>
      <c r="L1533" s="11">
        <v>2</v>
      </c>
    </row>
    <row r="1534" spans="1:12">
      <c r="A1534" s="11" t="s">
        <v>3035</v>
      </c>
      <c r="D1534" s="11" t="s">
        <v>260</v>
      </c>
      <c r="E1534" s="19" t="s">
        <v>3285</v>
      </c>
      <c r="F1534" s="10">
        <v>42036</v>
      </c>
      <c r="G1534" s="10">
        <v>45323</v>
      </c>
      <c r="H1534" s="11">
        <v>10</v>
      </c>
      <c r="I1534" s="20" t="s">
        <v>259</v>
      </c>
      <c r="J1534" s="11" t="s">
        <v>261</v>
      </c>
      <c r="K1534" s="11" t="s">
        <v>12658</v>
      </c>
      <c r="L1534" s="11">
        <v>2</v>
      </c>
    </row>
    <row r="1535" spans="1:12">
      <c r="A1535" s="11" t="s">
        <v>3036</v>
      </c>
      <c r="D1535" s="11" t="s">
        <v>260</v>
      </c>
      <c r="E1535" s="19" t="s">
        <v>3286</v>
      </c>
      <c r="F1535" s="10">
        <v>42036</v>
      </c>
      <c r="G1535" s="10">
        <v>45323</v>
      </c>
      <c r="H1535" s="11">
        <v>10</v>
      </c>
      <c r="I1535" s="20" t="s">
        <v>259</v>
      </c>
      <c r="J1535" s="11" t="s">
        <v>261</v>
      </c>
      <c r="K1535" s="11" t="s">
        <v>12658</v>
      </c>
      <c r="L1535" s="11">
        <v>2</v>
      </c>
    </row>
    <row r="1536" spans="1:12">
      <c r="A1536" s="11" t="s">
        <v>3037</v>
      </c>
      <c r="D1536" s="11" t="s">
        <v>260</v>
      </c>
      <c r="E1536" s="19" t="s">
        <v>3287</v>
      </c>
      <c r="F1536" s="10">
        <v>42036</v>
      </c>
      <c r="G1536" s="10">
        <v>45323</v>
      </c>
      <c r="H1536" s="11">
        <v>10</v>
      </c>
      <c r="I1536" s="20" t="s">
        <v>259</v>
      </c>
      <c r="J1536" s="11" t="s">
        <v>261</v>
      </c>
      <c r="K1536" s="11" t="s">
        <v>12658</v>
      </c>
      <c r="L1536" s="11">
        <v>2</v>
      </c>
    </row>
    <row r="1537" spans="1:12">
      <c r="A1537" s="11" t="s">
        <v>3038</v>
      </c>
      <c r="D1537" s="11" t="s">
        <v>260</v>
      </c>
      <c r="E1537" s="19" t="s">
        <v>3288</v>
      </c>
      <c r="F1537" s="10">
        <v>42036</v>
      </c>
      <c r="G1537" s="10">
        <v>45323</v>
      </c>
      <c r="H1537" s="11">
        <v>10</v>
      </c>
      <c r="I1537" s="20" t="s">
        <v>259</v>
      </c>
      <c r="J1537" s="11" t="s">
        <v>261</v>
      </c>
      <c r="K1537" s="11" t="s">
        <v>12658</v>
      </c>
      <c r="L1537" s="11">
        <v>2</v>
      </c>
    </row>
    <row r="1538" spans="1:12">
      <c r="A1538" s="11" t="s">
        <v>3039</v>
      </c>
      <c r="D1538" s="11" t="s">
        <v>260</v>
      </c>
      <c r="E1538" s="19" t="s">
        <v>3289</v>
      </c>
      <c r="F1538" s="10">
        <v>42036</v>
      </c>
      <c r="G1538" s="10">
        <v>45323</v>
      </c>
      <c r="H1538" s="11">
        <v>10</v>
      </c>
      <c r="I1538" s="20" t="s">
        <v>259</v>
      </c>
      <c r="J1538" s="11" t="s">
        <v>261</v>
      </c>
      <c r="K1538" s="11" t="s">
        <v>12658</v>
      </c>
      <c r="L1538" s="11">
        <v>2</v>
      </c>
    </row>
    <row r="1539" spans="1:12">
      <c r="A1539" s="11" t="s">
        <v>3040</v>
      </c>
      <c r="D1539" s="11" t="s">
        <v>260</v>
      </c>
      <c r="E1539" s="19" t="s">
        <v>3290</v>
      </c>
      <c r="F1539" s="10">
        <v>42036</v>
      </c>
      <c r="G1539" s="10">
        <v>45323</v>
      </c>
      <c r="H1539" s="11">
        <v>10</v>
      </c>
      <c r="I1539" s="11" t="s">
        <v>277</v>
      </c>
      <c r="J1539" s="11" t="s">
        <v>261</v>
      </c>
      <c r="K1539" s="11" t="s">
        <v>12658</v>
      </c>
      <c r="L1539" s="11">
        <v>2</v>
      </c>
    </row>
    <row r="1540" spans="1:12">
      <c r="A1540" s="11" t="s">
        <v>3041</v>
      </c>
      <c r="D1540" s="11" t="s">
        <v>260</v>
      </c>
      <c r="E1540" s="19" t="s">
        <v>3291</v>
      </c>
      <c r="F1540" s="10">
        <v>42036</v>
      </c>
      <c r="G1540" s="10">
        <v>45323</v>
      </c>
      <c r="H1540" s="11">
        <v>10</v>
      </c>
      <c r="I1540" s="11" t="s">
        <v>277</v>
      </c>
      <c r="J1540" s="11" t="s">
        <v>261</v>
      </c>
      <c r="K1540" s="11" t="s">
        <v>12658</v>
      </c>
      <c r="L1540" s="11">
        <v>2</v>
      </c>
    </row>
    <row r="1541" spans="1:12">
      <c r="A1541" s="11" t="s">
        <v>3042</v>
      </c>
      <c r="D1541" s="11" t="s">
        <v>260</v>
      </c>
      <c r="E1541" s="19" t="s">
        <v>3292</v>
      </c>
      <c r="F1541" s="10">
        <v>42036</v>
      </c>
      <c r="G1541" s="10">
        <v>45323</v>
      </c>
      <c r="H1541" s="11">
        <v>10</v>
      </c>
      <c r="I1541" s="11" t="s">
        <v>277</v>
      </c>
      <c r="J1541" s="11" t="s">
        <v>261</v>
      </c>
      <c r="K1541" s="11" t="s">
        <v>12658</v>
      </c>
      <c r="L1541" s="11">
        <v>2</v>
      </c>
    </row>
    <row r="1542" spans="1:12">
      <c r="A1542" s="11" t="s">
        <v>3043</v>
      </c>
      <c r="D1542" s="11" t="s">
        <v>260</v>
      </c>
      <c r="E1542" s="19" t="s">
        <v>3293</v>
      </c>
      <c r="F1542" s="10">
        <v>42036</v>
      </c>
      <c r="G1542" s="10">
        <v>45323</v>
      </c>
      <c r="H1542" s="11">
        <v>10</v>
      </c>
      <c r="I1542" s="20" t="s">
        <v>259</v>
      </c>
      <c r="J1542" s="11" t="s">
        <v>261</v>
      </c>
      <c r="K1542" s="11" t="s">
        <v>12658</v>
      </c>
      <c r="L1542" s="11">
        <v>2</v>
      </c>
    </row>
    <row r="1543" spans="1:12">
      <c r="A1543" s="11" t="s">
        <v>3044</v>
      </c>
      <c r="D1543" s="11" t="s">
        <v>260</v>
      </c>
      <c r="E1543" s="19" t="s">
        <v>3294</v>
      </c>
      <c r="F1543" s="10">
        <v>42036</v>
      </c>
      <c r="G1543" s="10">
        <v>45323</v>
      </c>
      <c r="H1543" s="11">
        <v>10</v>
      </c>
      <c r="I1543" s="20" t="s">
        <v>259</v>
      </c>
      <c r="J1543" s="11" t="s">
        <v>261</v>
      </c>
      <c r="K1543" s="11" t="s">
        <v>12658</v>
      </c>
      <c r="L1543" s="11">
        <v>2</v>
      </c>
    </row>
    <row r="1544" spans="1:12">
      <c r="A1544" s="11" t="s">
        <v>3045</v>
      </c>
      <c r="D1544" s="11" t="s">
        <v>260</v>
      </c>
      <c r="E1544" s="19" t="s">
        <v>3295</v>
      </c>
      <c r="F1544" s="10">
        <v>42036</v>
      </c>
      <c r="G1544" s="10">
        <v>45323</v>
      </c>
      <c r="H1544" s="11">
        <v>10</v>
      </c>
      <c r="I1544" s="20" t="s">
        <v>259</v>
      </c>
      <c r="J1544" s="11" t="s">
        <v>261</v>
      </c>
      <c r="K1544" s="11" t="s">
        <v>12658</v>
      </c>
      <c r="L1544" s="11">
        <v>2</v>
      </c>
    </row>
    <row r="1545" spans="1:12">
      <c r="A1545" s="11" t="s">
        <v>3046</v>
      </c>
      <c r="D1545" s="11" t="s">
        <v>260</v>
      </c>
      <c r="E1545" s="19" t="s">
        <v>3296</v>
      </c>
      <c r="F1545" s="10">
        <v>42036</v>
      </c>
      <c r="G1545" s="10">
        <v>45323</v>
      </c>
      <c r="H1545" s="11">
        <v>10</v>
      </c>
      <c r="I1545" s="20" t="s">
        <v>259</v>
      </c>
      <c r="J1545" s="11" t="s">
        <v>261</v>
      </c>
      <c r="K1545" s="11" t="s">
        <v>12658</v>
      </c>
      <c r="L1545" s="11">
        <v>2</v>
      </c>
    </row>
    <row r="1546" spans="1:12">
      <c r="A1546" s="11" t="s">
        <v>3047</v>
      </c>
      <c r="D1546" s="11" t="s">
        <v>260</v>
      </c>
      <c r="E1546" s="19" t="s">
        <v>3297</v>
      </c>
      <c r="F1546" s="10">
        <v>42036</v>
      </c>
      <c r="G1546" s="10">
        <v>45323</v>
      </c>
      <c r="H1546" s="11">
        <v>10</v>
      </c>
      <c r="I1546" s="20" t="s">
        <v>259</v>
      </c>
      <c r="J1546" s="11" t="s">
        <v>261</v>
      </c>
      <c r="K1546" s="11" t="s">
        <v>12658</v>
      </c>
      <c r="L1546" s="11">
        <v>2</v>
      </c>
    </row>
    <row r="1547" spans="1:12">
      <c r="A1547" s="11" t="s">
        <v>3048</v>
      </c>
      <c r="D1547" s="11" t="s">
        <v>260</v>
      </c>
      <c r="E1547" s="19" t="s">
        <v>3298</v>
      </c>
      <c r="F1547" s="10">
        <v>42036</v>
      </c>
      <c r="G1547" s="10">
        <v>45323</v>
      </c>
      <c r="H1547" s="11">
        <v>10</v>
      </c>
      <c r="I1547" s="20" t="s">
        <v>259</v>
      </c>
      <c r="J1547" s="11" t="s">
        <v>261</v>
      </c>
      <c r="K1547" s="11" t="s">
        <v>12658</v>
      </c>
      <c r="L1547" s="11">
        <v>2</v>
      </c>
    </row>
    <row r="1548" spans="1:12">
      <c r="A1548" s="11" t="s">
        <v>3049</v>
      </c>
      <c r="D1548" s="11" t="s">
        <v>260</v>
      </c>
      <c r="E1548" s="19" t="s">
        <v>3299</v>
      </c>
      <c r="F1548" s="10">
        <v>42036</v>
      </c>
      <c r="G1548" s="10">
        <v>45323</v>
      </c>
      <c r="H1548" s="11">
        <v>10</v>
      </c>
      <c r="I1548" s="20" t="s">
        <v>259</v>
      </c>
      <c r="J1548" s="11" t="s">
        <v>261</v>
      </c>
      <c r="K1548" s="11" t="s">
        <v>12658</v>
      </c>
      <c r="L1548" s="11">
        <v>2</v>
      </c>
    </row>
    <row r="1549" spans="1:12">
      <c r="A1549" s="11" t="s">
        <v>3050</v>
      </c>
      <c r="D1549" s="11" t="s">
        <v>260</v>
      </c>
      <c r="E1549" s="19" t="s">
        <v>3300</v>
      </c>
      <c r="F1549" s="10">
        <v>42036</v>
      </c>
      <c r="G1549" s="10">
        <v>45323</v>
      </c>
      <c r="H1549" s="11">
        <v>10</v>
      </c>
      <c r="I1549" s="20" t="s">
        <v>259</v>
      </c>
      <c r="J1549" s="11" t="s">
        <v>261</v>
      </c>
      <c r="K1549" s="11" t="s">
        <v>12658</v>
      </c>
      <c r="L1549" s="11">
        <v>2</v>
      </c>
    </row>
    <row r="1550" spans="1:12">
      <c r="A1550" s="11" t="s">
        <v>3051</v>
      </c>
      <c r="D1550" s="11" t="s">
        <v>260</v>
      </c>
      <c r="E1550" s="19" t="s">
        <v>3301</v>
      </c>
      <c r="F1550" s="10">
        <v>42036</v>
      </c>
      <c r="G1550" s="10">
        <v>45323</v>
      </c>
      <c r="H1550" s="11">
        <v>10</v>
      </c>
      <c r="I1550" s="20" t="s">
        <v>259</v>
      </c>
      <c r="J1550" s="11" t="s">
        <v>261</v>
      </c>
      <c r="K1550" s="11" t="s">
        <v>12658</v>
      </c>
      <c r="L1550" s="11">
        <v>2</v>
      </c>
    </row>
    <row r="1551" spans="1:12">
      <c r="A1551" s="11" t="s">
        <v>3052</v>
      </c>
      <c r="D1551" s="11" t="s">
        <v>260</v>
      </c>
      <c r="E1551" s="19" t="s">
        <v>3302</v>
      </c>
      <c r="F1551" s="10">
        <v>42036</v>
      </c>
      <c r="G1551" s="10">
        <v>45323</v>
      </c>
      <c r="H1551" s="11">
        <v>10</v>
      </c>
      <c r="I1551" s="20" t="s">
        <v>259</v>
      </c>
      <c r="J1551" s="11" t="s">
        <v>261</v>
      </c>
      <c r="K1551" s="11" t="s">
        <v>12658</v>
      </c>
      <c r="L1551" s="11">
        <v>2</v>
      </c>
    </row>
    <row r="1552" spans="1:12">
      <c r="A1552" s="11" t="s">
        <v>3053</v>
      </c>
      <c r="D1552" s="11" t="s">
        <v>260</v>
      </c>
      <c r="E1552" s="19" t="s">
        <v>3303</v>
      </c>
      <c r="F1552" s="10">
        <v>42036</v>
      </c>
      <c r="G1552" s="10">
        <v>45323</v>
      </c>
      <c r="H1552" s="11">
        <v>10</v>
      </c>
      <c r="I1552" s="20" t="s">
        <v>259</v>
      </c>
      <c r="J1552" s="11" t="s">
        <v>261</v>
      </c>
      <c r="K1552" s="11" t="s">
        <v>12658</v>
      </c>
      <c r="L1552" s="11">
        <v>2</v>
      </c>
    </row>
    <row r="1553" spans="1:12">
      <c r="A1553" s="11" t="s">
        <v>3054</v>
      </c>
      <c r="D1553" s="11" t="s">
        <v>260</v>
      </c>
      <c r="E1553" s="19" t="s">
        <v>3304</v>
      </c>
      <c r="F1553" s="10">
        <v>42036</v>
      </c>
      <c r="G1553" s="10">
        <v>45323</v>
      </c>
      <c r="H1553" s="11">
        <v>10</v>
      </c>
      <c r="I1553" s="20" t="s">
        <v>259</v>
      </c>
      <c r="J1553" s="11" t="s">
        <v>261</v>
      </c>
      <c r="K1553" s="11" t="s">
        <v>12658</v>
      </c>
      <c r="L1553" s="11">
        <v>2</v>
      </c>
    </row>
    <row r="1554" spans="1:12">
      <c r="A1554" s="11" t="s">
        <v>3055</v>
      </c>
      <c r="D1554" s="11" t="s">
        <v>260</v>
      </c>
      <c r="E1554" s="19" t="s">
        <v>3305</v>
      </c>
      <c r="F1554" s="10">
        <v>42036</v>
      </c>
      <c r="G1554" s="10">
        <v>45323</v>
      </c>
      <c r="H1554" s="11">
        <v>10</v>
      </c>
      <c r="I1554" s="20" t="s">
        <v>259</v>
      </c>
      <c r="J1554" s="11" t="s">
        <v>261</v>
      </c>
      <c r="K1554" s="11" t="s">
        <v>12658</v>
      </c>
      <c r="L1554" s="11">
        <v>2</v>
      </c>
    </row>
    <row r="1555" spans="1:12">
      <c r="A1555" s="11" t="s">
        <v>3056</v>
      </c>
      <c r="D1555" s="11" t="s">
        <v>260</v>
      </c>
      <c r="E1555" s="19" t="s">
        <v>3306</v>
      </c>
      <c r="F1555" s="10">
        <v>42036</v>
      </c>
      <c r="G1555" s="10">
        <v>45323</v>
      </c>
      <c r="H1555" s="11">
        <v>10</v>
      </c>
      <c r="I1555" s="20" t="s">
        <v>259</v>
      </c>
      <c r="J1555" s="11" t="s">
        <v>261</v>
      </c>
      <c r="K1555" s="11" t="s">
        <v>12658</v>
      </c>
      <c r="L1555" s="11">
        <v>2</v>
      </c>
    </row>
    <row r="1556" spans="1:12">
      <c r="A1556" s="11" t="s">
        <v>3057</v>
      </c>
      <c r="D1556" s="11" t="s">
        <v>260</v>
      </c>
      <c r="E1556" s="19" t="s">
        <v>3307</v>
      </c>
      <c r="F1556" s="10">
        <v>42036</v>
      </c>
      <c r="G1556" s="10">
        <v>45323</v>
      </c>
      <c r="H1556" s="11">
        <v>10</v>
      </c>
      <c r="I1556" s="20" t="s">
        <v>259</v>
      </c>
      <c r="J1556" s="11" t="s">
        <v>261</v>
      </c>
      <c r="K1556" s="11" t="s">
        <v>12658</v>
      </c>
      <c r="L1556" s="11">
        <v>2</v>
      </c>
    </row>
    <row r="1557" spans="1:12">
      <c r="A1557" s="11" t="s">
        <v>3058</v>
      </c>
      <c r="D1557" s="11" t="s">
        <v>260</v>
      </c>
      <c r="E1557" s="19" t="s">
        <v>3308</v>
      </c>
      <c r="F1557" s="10">
        <v>42036</v>
      </c>
      <c r="G1557" s="10">
        <v>45323</v>
      </c>
      <c r="H1557" s="11">
        <v>10</v>
      </c>
      <c r="I1557" s="11" t="s">
        <v>277</v>
      </c>
      <c r="J1557" s="11" t="s">
        <v>261</v>
      </c>
      <c r="K1557" s="11" t="s">
        <v>12658</v>
      </c>
      <c r="L1557" s="11">
        <v>2</v>
      </c>
    </row>
    <row r="1558" spans="1:12">
      <c r="A1558" s="11" t="s">
        <v>3059</v>
      </c>
      <c r="D1558" s="11" t="s">
        <v>260</v>
      </c>
      <c r="E1558" s="19" t="s">
        <v>3309</v>
      </c>
      <c r="F1558" s="10">
        <v>42036</v>
      </c>
      <c r="G1558" s="10">
        <v>45323</v>
      </c>
      <c r="H1558" s="11">
        <v>10</v>
      </c>
      <c r="I1558" s="11" t="s">
        <v>277</v>
      </c>
      <c r="J1558" s="11" t="s">
        <v>261</v>
      </c>
      <c r="K1558" s="11" t="s">
        <v>12658</v>
      </c>
      <c r="L1558" s="11">
        <v>2</v>
      </c>
    </row>
    <row r="1559" spans="1:12">
      <c r="A1559" s="11" t="s">
        <v>3060</v>
      </c>
      <c r="D1559" s="11" t="s">
        <v>260</v>
      </c>
      <c r="E1559" s="19" t="s">
        <v>3310</v>
      </c>
      <c r="F1559" s="10">
        <v>42036</v>
      </c>
      <c r="G1559" s="10">
        <v>45323</v>
      </c>
      <c r="H1559" s="11">
        <v>10</v>
      </c>
      <c r="I1559" s="11" t="s">
        <v>277</v>
      </c>
      <c r="J1559" s="11" t="s">
        <v>261</v>
      </c>
      <c r="K1559" s="11" t="s">
        <v>12658</v>
      </c>
      <c r="L1559" s="11">
        <v>2</v>
      </c>
    </row>
    <row r="1560" spans="1:12">
      <c r="A1560" s="11" t="s">
        <v>3061</v>
      </c>
      <c r="D1560" s="11" t="s">
        <v>260</v>
      </c>
      <c r="E1560" s="19" t="s">
        <v>3311</v>
      </c>
      <c r="F1560" s="10">
        <v>42036</v>
      </c>
      <c r="G1560" s="10">
        <v>45323</v>
      </c>
      <c r="H1560" s="11">
        <v>10</v>
      </c>
      <c r="I1560" s="20" t="s">
        <v>259</v>
      </c>
      <c r="J1560" s="11" t="s">
        <v>261</v>
      </c>
      <c r="K1560" s="11" t="s">
        <v>12658</v>
      </c>
      <c r="L1560" s="11">
        <v>2</v>
      </c>
    </row>
    <row r="1561" spans="1:12">
      <c r="A1561" s="11" t="s">
        <v>3062</v>
      </c>
      <c r="D1561" s="11" t="s">
        <v>260</v>
      </c>
      <c r="E1561" s="19" t="s">
        <v>3312</v>
      </c>
      <c r="F1561" s="10">
        <v>42036</v>
      </c>
      <c r="G1561" s="10">
        <v>45323</v>
      </c>
      <c r="H1561" s="11">
        <v>10</v>
      </c>
      <c r="I1561" s="20" t="s">
        <v>259</v>
      </c>
      <c r="J1561" s="11" t="s">
        <v>261</v>
      </c>
      <c r="K1561" s="11" t="s">
        <v>12658</v>
      </c>
      <c r="L1561" s="11">
        <v>2</v>
      </c>
    </row>
    <row r="1562" spans="1:12">
      <c r="A1562" s="11" t="s">
        <v>3063</v>
      </c>
      <c r="D1562" s="11" t="s">
        <v>260</v>
      </c>
      <c r="E1562" s="19" t="s">
        <v>3313</v>
      </c>
      <c r="F1562" s="10">
        <v>42036</v>
      </c>
      <c r="G1562" s="10">
        <v>45323</v>
      </c>
      <c r="H1562" s="11">
        <v>10</v>
      </c>
      <c r="I1562" s="20" t="s">
        <v>259</v>
      </c>
      <c r="J1562" s="11" t="s">
        <v>261</v>
      </c>
      <c r="K1562" s="11" t="s">
        <v>12658</v>
      </c>
      <c r="L1562" s="11">
        <v>2</v>
      </c>
    </row>
    <row r="1563" spans="1:12">
      <c r="A1563" s="11" t="s">
        <v>3064</v>
      </c>
      <c r="D1563" s="11" t="s">
        <v>260</v>
      </c>
      <c r="E1563" s="19" t="s">
        <v>3314</v>
      </c>
      <c r="F1563" s="10">
        <v>42036</v>
      </c>
      <c r="G1563" s="10">
        <v>45323</v>
      </c>
      <c r="H1563" s="11">
        <v>10</v>
      </c>
      <c r="I1563" s="20" t="s">
        <v>259</v>
      </c>
      <c r="J1563" s="11" t="s">
        <v>261</v>
      </c>
      <c r="K1563" s="11" t="s">
        <v>12658</v>
      </c>
      <c r="L1563" s="11">
        <v>2</v>
      </c>
    </row>
    <row r="1564" spans="1:12">
      <c r="A1564" s="11" t="s">
        <v>3065</v>
      </c>
      <c r="D1564" s="11" t="s">
        <v>260</v>
      </c>
      <c r="E1564" s="19" t="s">
        <v>3315</v>
      </c>
      <c r="F1564" s="10">
        <v>42036</v>
      </c>
      <c r="G1564" s="10">
        <v>45323</v>
      </c>
      <c r="H1564" s="11">
        <v>10</v>
      </c>
      <c r="I1564" s="20" t="s">
        <v>259</v>
      </c>
      <c r="J1564" s="11" t="s">
        <v>261</v>
      </c>
      <c r="K1564" s="11" t="s">
        <v>12658</v>
      </c>
      <c r="L1564" s="11">
        <v>2</v>
      </c>
    </row>
    <row r="1565" spans="1:12">
      <c r="A1565" s="11" t="s">
        <v>3066</v>
      </c>
      <c r="D1565" s="11" t="s">
        <v>260</v>
      </c>
      <c r="E1565" s="19" t="s">
        <v>3316</v>
      </c>
      <c r="F1565" s="10">
        <v>42036</v>
      </c>
      <c r="G1565" s="10">
        <v>45323</v>
      </c>
      <c r="H1565" s="11">
        <v>10</v>
      </c>
      <c r="I1565" s="20" t="s">
        <v>259</v>
      </c>
      <c r="J1565" s="11" t="s">
        <v>261</v>
      </c>
      <c r="K1565" s="11" t="s">
        <v>12658</v>
      </c>
      <c r="L1565" s="11">
        <v>2</v>
      </c>
    </row>
    <row r="1566" spans="1:12">
      <c r="A1566" s="11" t="s">
        <v>3067</v>
      </c>
      <c r="D1566" s="11" t="s">
        <v>260</v>
      </c>
      <c r="E1566" s="19" t="s">
        <v>3317</v>
      </c>
      <c r="F1566" s="10">
        <v>42036</v>
      </c>
      <c r="G1566" s="10">
        <v>45323</v>
      </c>
      <c r="H1566" s="11">
        <v>10</v>
      </c>
      <c r="I1566" s="20" t="s">
        <v>259</v>
      </c>
      <c r="J1566" s="11" t="s">
        <v>261</v>
      </c>
      <c r="K1566" s="11" t="s">
        <v>12658</v>
      </c>
      <c r="L1566" s="11">
        <v>2</v>
      </c>
    </row>
    <row r="1567" spans="1:12">
      <c r="A1567" s="11" t="s">
        <v>3068</v>
      </c>
      <c r="D1567" s="11" t="s">
        <v>260</v>
      </c>
      <c r="E1567" s="19" t="s">
        <v>3318</v>
      </c>
      <c r="F1567" s="10">
        <v>42036</v>
      </c>
      <c r="G1567" s="10">
        <v>45323</v>
      </c>
      <c r="H1567" s="11">
        <v>10</v>
      </c>
      <c r="I1567" s="20" t="s">
        <v>259</v>
      </c>
      <c r="J1567" s="11" t="s">
        <v>261</v>
      </c>
      <c r="K1567" s="11" t="s">
        <v>12658</v>
      </c>
      <c r="L1567" s="11">
        <v>2</v>
      </c>
    </row>
    <row r="1568" spans="1:12">
      <c r="A1568" s="11" t="s">
        <v>3069</v>
      </c>
      <c r="D1568" s="11" t="s">
        <v>260</v>
      </c>
      <c r="E1568" s="19" t="s">
        <v>3319</v>
      </c>
      <c r="F1568" s="10">
        <v>42036</v>
      </c>
      <c r="G1568" s="10">
        <v>45323</v>
      </c>
      <c r="H1568" s="11">
        <v>10</v>
      </c>
      <c r="I1568" s="20" t="s">
        <v>259</v>
      </c>
      <c r="J1568" s="11" t="s">
        <v>261</v>
      </c>
      <c r="K1568" s="11" t="s">
        <v>12658</v>
      </c>
      <c r="L1568" s="11">
        <v>2</v>
      </c>
    </row>
    <row r="1569" spans="1:12">
      <c r="A1569" s="11" t="s">
        <v>3070</v>
      </c>
      <c r="D1569" s="11" t="s">
        <v>260</v>
      </c>
      <c r="E1569" s="19" t="s">
        <v>3320</v>
      </c>
      <c r="F1569" s="10">
        <v>42036</v>
      </c>
      <c r="G1569" s="10">
        <v>45323</v>
      </c>
      <c r="H1569" s="11">
        <v>10</v>
      </c>
      <c r="I1569" s="20" t="s">
        <v>259</v>
      </c>
      <c r="J1569" s="11" t="s">
        <v>261</v>
      </c>
      <c r="K1569" s="11" t="s">
        <v>12658</v>
      </c>
      <c r="L1569" s="11">
        <v>2</v>
      </c>
    </row>
    <row r="1570" spans="1:12">
      <c r="A1570" s="11" t="s">
        <v>3071</v>
      </c>
      <c r="D1570" s="11" t="s">
        <v>260</v>
      </c>
      <c r="E1570" s="19" t="s">
        <v>3321</v>
      </c>
      <c r="F1570" s="10">
        <v>42036</v>
      </c>
      <c r="G1570" s="10">
        <v>45323</v>
      </c>
      <c r="H1570" s="11">
        <v>10</v>
      </c>
      <c r="I1570" s="20" t="s">
        <v>259</v>
      </c>
      <c r="J1570" s="11" t="s">
        <v>261</v>
      </c>
      <c r="K1570" s="11" t="s">
        <v>12658</v>
      </c>
      <c r="L1570" s="11">
        <v>2</v>
      </c>
    </row>
    <row r="1571" spans="1:12">
      <c r="A1571" s="11" t="s">
        <v>3072</v>
      </c>
      <c r="D1571" s="11" t="s">
        <v>260</v>
      </c>
      <c r="E1571" s="19" t="s">
        <v>3322</v>
      </c>
      <c r="F1571" s="10">
        <v>42036</v>
      </c>
      <c r="G1571" s="10">
        <v>45323</v>
      </c>
      <c r="H1571" s="11">
        <v>10</v>
      </c>
      <c r="I1571" s="20" t="s">
        <v>259</v>
      </c>
      <c r="J1571" s="11" t="s">
        <v>261</v>
      </c>
      <c r="K1571" s="11" t="s">
        <v>12658</v>
      </c>
      <c r="L1571" s="11">
        <v>2</v>
      </c>
    </row>
    <row r="1572" spans="1:12">
      <c r="A1572" s="11" t="s">
        <v>3073</v>
      </c>
      <c r="D1572" s="11" t="s">
        <v>260</v>
      </c>
      <c r="E1572" s="19" t="s">
        <v>3323</v>
      </c>
      <c r="F1572" s="10">
        <v>42036</v>
      </c>
      <c r="G1572" s="10">
        <v>45323</v>
      </c>
      <c r="H1572" s="11">
        <v>10</v>
      </c>
      <c r="I1572" s="20" t="s">
        <v>259</v>
      </c>
      <c r="J1572" s="11" t="s">
        <v>261</v>
      </c>
      <c r="K1572" s="11" t="s">
        <v>12658</v>
      </c>
      <c r="L1572" s="11">
        <v>2</v>
      </c>
    </row>
    <row r="1573" spans="1:12">
      <c r="A1573" s="11" t="s">
        <v>3074</v>
      </c>
      <c r="D1573" s="11" t="s">
        <v>260</v>
      </c>
      <c r="E1573" s="19" t="s">
        <v>3324</v>
      </c>
      <c r="F1573" s="10">
        <v>42036</v>
      </c>
      <c r="G1573" s="10">
        <v>45323</v>
      </c>
      <c r="H1573" s="11">
        <v>10</v>
      </c>
      <c r="I1573" s="20" t="s">
        <v>259</v>
      </c>
      <c r="J1573" s="11" t="s">
        <v>261</v>
      </c>
      <c r="K1573" s="11" t="s">
        <v>12658</v>
      </c>
      <c r="L1573" s="11">
        <v>2</v>
      </c>
    </row>
    <row r="1574" spans="1:12">
      <c r="A1574" s="11" t="s">
        <v>3075</v>
      </c>
      <c r="D1574" s="11" t="s">
        <v>260</v>
      </c>
      <c r="E1574" s="19" t="s">
        <v>3325</v>
      </c>
      <c r="F1574" s="10">
        <v>42036</v>
      </c>
      <c r="G1574" s="10">
        <v>45323</v>
      </c>
      <c r="H1574" s="11">
        <v>10</v>
      </c>
      <c r="I1574" s="20" t="s">
        <v>259</v>
      </c>
      <c r="J1574" s="11" t="s">
        <v>261</v>
      </c>
      <c r="K1574" s="11" t="s">
        <v>12658</v>
      </c>
      <c r="L1574" s="11">
        <v>2</v>
      </c>
    </row>
    <row r="1575" spans="1:12">
      <c r="A1575" s="11" t="s">
        <v>3076</v>
      </c>
      <c r="D1575" s="11" t="s">
        <v>260</v>
      </c>
      <c r="E1575" s="19" t="s">
        <v>3326</v>
      </c>
      <c r="F1575" s="10">
        <v>42036</v>
      </c>
      <c r="G1575" s="10">
        <v>45323</v>
      </c>
      <c r="H1575" s="11">
        <v>10</v>
      </c>
      <c r="I1575" s="11" t="s">
        <v>277</v>
      </c>
      <c r="J1575" s="11" t="s">
        <v>261</v>
      </c>
      <c r="K1575" s="11" t="s">
        <v>12658</v>
      </c>
      <c r="L1575" s="11">
        <v>2</v>
      </c>
    </row>
    <row r="1576" spans="1:12">
      <c r="A1576" s="11" t="s">
        <v>3077</v>
      </c>
      <c r="D1576" s="11" t="s">
        <v>260</v>
      </c>
      <c r="E1576" s="19" t="s">
        <v>3327</v>
      </c>
      <c r="F1576" s="10">
        <v>42036</v>
      </c>
      <c r="G1576" s="10">
        <v>45323</v>
      </c>
      <c r="H1576" s="11">
        <v>10</v>
      </c>
      <c r="I1576" s="11" t="s">
        <v>277</v>
      </c>
      <c r="J1576" s="11" t="s">
        <v>261</v>
      </c>
      <c r="K1576" s="11" t="s">
        <v>12658</v>
      </c>
      <c r="L1576" s="11">
        <v>2</v>
      </c>
    </row>
    <row r="1577" spans="1:12">
      <c r="A1577" s="11" t="s">
        <v>3078</v>
      </c>
      <c r="D1577" s="11" t="s">
        <v>260</v>
      </c>
      <c r="E1577" s="19" t="s">
        <v>3328</v>
      </c>
      <c r="F1577" s="10">
        <v>42036</v>
      </c>
      <c r="G1577" s="10">
        <v>45323</v>
      </c>
      <c r="H1577" s="11">
        <v>10</v>
      </c>
      <c r="I1577" s="11" t="s">
        <v>277</v>
      </c>
      <c r="J1577" s="11" t="s">
        <v>261</v>
      </c>
      <c r="K1577" s="11" t="s">
        <v>12658</v>
      </c>
      <c r="L1577" s="11">
        <v>2</v>
      </c>
    </row>
    <row r="1578" spans="1:12">
      <c r="A1578" s="11" t="s">
        <v>3079</v>
      </c>
      <c r="D1578" s="11" t="s">
        <v>260</v>
      </c>
      <c r="E1578" s="19" t="s">
        <v>3329</v>
      </c>
      <c r="F1578" s="10">
        <v>42036</v>
      </c>
      <c r="G1578" s="10">
        <v>45323</v>
      </c>
      <c r="H1578" s="11">
        <v>10</v>
      </c>
      <c r="I1578" s="20" t="s">
        <v>259</v>
      </c>
      <c r="J1578" s="11" t="s">
        <v>261</v>
      </c>
      <c r="K1578" s="11" t="s">
        <v>12658</v>
      </c>
      <c r="L1578" s="11">
        <v>2</v>
      </c>
    </row>
    <row r="1579" spans="1:12">
      <c r="A1579" s="11" t="s">
        <v>3080</v>
      </c>
      <c r="D1579" s="11" t="s">
        <v>260</v>
      </c>
      <c r="E1579" s="19" t="s">
        <v>3330</v>
      </c>
      <c r="F1579" s="10">
        <v>42036</v>
      </c>
      <c r="G1579" s="10">
        <v>45323</v>
      </c>
      <c r="H1579" s="11">
        <v>10</v>
      </c>
      <c r="I1579" s="20" t="s">
        <v>259</v>
      </c>
      <c r="J1579" s="11" t="s">
        <v>261</v>
      </c>
      <c r="K1579" s="11" t="s">
        <v>12658</v>
      </c>
      <c r="L1579" s="11">
        <v>2</v>
      </c>
    </row>
    <row r="1580" spans="1:12">
      <c r="A1580" s="11" t="s">
        <v>3081</v>
      </c>
      <c r="D1580" s="11" t="s">
        <v>260</v>
      </c>
      <c r="E1580" s="19" t="s">
        <v>3331</v>
      </c>
      <c r="F1580" s="10">
        <v>42036</v>
      </c>
      <c r="G1580" s="10">
        <v>45323</v>
      </c>
      <c r="H1580" s="11">
        <v>10</v>
      </c>
      <c r="I1580" s="20" t="s">
        <v>259</v>
      </c>
      <c r="J1580" s="11" t="s">
        <v>261</v>
      </c>
      <c r="K1580" s="11" t="s">
        <v>12658</v>
      </c>
      <c r="L1580" s="11">
        <v>2</v>
      </c>
    </row>
    <row r="1581" spans="1:12">
      <c r="A1581" s="11" t="s">
        <v>3082</v>
      </c>
      <c r="D1581" s="11" t="s">
        <v>260</v>
      </c>
      <c r="E1581" s="19" t="s">
        <v>3332</v>
      </c>
      <c r="F1581" s="10">
        <v>42036</v>
      </c>
      <c r="G1581" s="10">
        <v>45323</v>
      </c>
      <c r="H1581" s="11">
        <v>10</v>
      </c>
      <c r="I1581" s="20" t="s">
        <v>259</v>
      </c>
      <c r="J1581" s="11" t="s">
        <v>261</v>
      </c>
      <c r="K1581" s="11" t="s">
        <v>12658</v>
      </c>
      <c r="L1581" s="11">
        <v>2</v>
      </c>
    </row>
    <row r="1582" spans="1:12">
      <c r="A1582" s="11" t="s">
        <v>3083</v>
      </c>
      <c r="D1582" s="11" t="s">
        <v>260</v>
      </c>
      <c r="E1582" s="19" t="s">
        <v>3333</v>
      </c>
      <c r="F1582" s="10">
        <v>42036</v>
      </c>
      <c r="G1582" s="10">
        <v>45323</v>
      </c>
      <c r="H1582" s="11">
        <v>10</v>
      </c>
      <c r="I1582" s="20" t="s">
        <v>259</v>
      </c>
      <c r="J1582" s="11" t="s">
        <v>261</v>
      </c>
      <c r="K1582" s="11" t="s">
        <v>12658</v>
      </c>
      <c r="L1582" s="11">
        <v>2</v>
      </c>
    </row>
    <row r="1583" spans="1:12">
      <c r="A1583" s="11" t="s">
        <v>3084</v>
      </c>
      <c r="D1583" s="11" t="s">
        <v>260</v>
      </c>
      <c r="E1583" s="19" t="s">
        <v>3334</v>
      </c>
      <c r="F1583" s="10">
        <v>42036</v>
      </c>
      <c r="G1583" s="10">
        <v>45323</v>
      </c>
      <c r="H1583" s="11">
        <v>10</v>
      </c>
      <c r="I1583" s="20" t="s">
        <v>259</v>
      </c>
      <c r="J1583" s="11" t="s">
        <v>261</v>
      </c>
      <c r="K1583" s="11" t="s">
        <v>12658</v>
      </c>
      <c r="L1583" s="11">
        <v>2</v>
      </c>
    </row>
    <row r="1584" spans="1:12">
      <c r="A1584" s="11" t="s">
        <v>3085</v>
      </c>
      <c r="D1584" s="11" t="s">
        <v>260</v>
      </c>
      <c r="E1584" s="19" t="s">
        <v>3335</v>
      </c>
      <c r="F1584" s="10">
        <v>42036</v>
      </c>
      <c r="G1584" s="10">
        <v>45323</v>
      </c>
      <c r="H1584" s="11">
        <v>10</v>
      </c>
      <c r="I1584" s="20" t="s">
        <v>259</v>
      </c>
      <c r="J1584" s="11" t="s">
        <v>261</v>
      </c>
      <c r="K1584" s="11" t="s">
        <v>12658</v>
      </c>
      <c r="L1584" s="11">
        <v>2</v>
      </c>
    </row>
    <row r="1585" spans="1:12">
      <c r="A1585" s="11" t="s">
        <v>3086</v>
      </c>
      <c r="D1585" s="11" t="s">
        <v>260</v>
      </c>
      <c r="E1585" s="19" t="s">
        <v>3336</v>
      </c>
      <c r="F1585" s="10">
        <v>42036</v>
      </c>
      <c r="G1585" s="10">
        <v>45323</v>
      </c>
      <c r="H1585" s="11">
        <v>10</v>
      </c>
      <c r="I1585" s="20" t="s">
        <v>259</v>
      </c>
      <c r="J1585" s="11" t="s">
        <v>261</v>
      </c>
      <c r="K1585" s="11" t="s">
        <v>12658</v>
      </c>
      <c r="L1585" s="11">
        <v>2</v>
      </c>
    </row>
    <row r="1586" spans="1:12">
      <c r="A1586" s="11" t="s">
        <v>3087</v>
      </c>
      <c r="D1586" s="11" t="s">
        <v>260</v>
      </c>
      <c r="E1586" s="19" t="s">
        <v>3337</v>
      </c>
      <c r="F1586" s="10">
        <v>42036</v>
      </c>
      <c r="G1586" s="10">
        <v>45323</v>
      </c>
      <c r="H1586" s="11">
        <v>10</v>
      </c>
      <c r="I1586" s="20" t="s">
        <v>259</v>
      </c>
      <c r="J1586" s="11" t="s">
        <v>261</v>
      </c>
      <c r="K1586" s="11" t="s">
        <v>12658</v>
      </c>
      <c r="L1586" s="11">
        <v>2</v>
      </c>
    </row>
    <row r="1587" spans="1:12">
      <c r="A1587" s="11" t="s">
        <v>3088</v>
      </c>
      <c r="D1587" s="11" t="s">
        <v>260</v>
      </c>
      <c r="E1587" s="19" t="s">
        <v>3338</v>
      </c>
      <c r="F1587" s="10">
        <v>42036</v>
      </c>
      <c r="G1587" s="10">
        <v>45323</v>
      </c>
      <c r="H1587" s="11">
        <v>10</v>
      </c>
      <c r="I1587" s="20" t="s">
        <v>259</v>
      </c>
      <c r="J1587" s="11" t="s">
        <v>261</v>
      </c>
      <c r="K1587" s="11" t="s">
        <v>12658</v>
      </c>
      <c r="L1587" s="11">
        <v>2</v>
      </c>
    </row>
    <row r="1588" spans="1:12">
      <c r="A1588" s="11" t="s">
        <v>3089</v>
      </c>
      <c r="D1588" s="11" t="s">
        <v>260</v>
      </c>
      <c r="E1588" s="19" t="s">
        <v>3339</v>
      </c>
      <c r="F1588" s="10">
        <v>42036</v>
      </c>
      <c r="G1588" s="10">
        <v>45323</v>
      </c>
      <c r="H1588" s="11">
        <v>10</v>
      </c>
      <c r="I1588" s="20" t="s">
        <v>259</v>
      </c>
      <c r="J1588" s="11" t="s">
        <v>261</v>
      </c>
      <c r="K1588" s="11" t="s">
        <v>12658</v>
      </c>
      <c r="L1588" s="11">
        <v>2</v>
      </c>
    </row>
    <row r="1589" spans="1:12">
      <c r="A1589" s="11" t="s">
        <v>3090</v>
      </c>
      <c r="D1589" s="11" t="s">
        <v>260</v>
      </c>
      <c r="E1589" s="19" t="s">
        <v>3340</v>
      </c>
      <c r="F1589" s="10">
        <v>42036</v>
      </c>
      <c r="G1589" s="10">
        <v>45323</v>
      </c>
      <c r="H1589" s="11">
        <v>10</v>
      </c>
      <c r="I1589" s="20" t="s">
        <v>259</v>
      </c>
      <c r="J1589" s="11" t="s">
        <v>261</v>
      </c>
      <c r="K1589" s="11" t="s">
        <v>12658</v>
      </c>
      <c r="L1589" s="11">
        <v>2</v>
      </c>
    </row>
    <row r="1590" spans="1:12">
      <c r="A1590" s="11" t="s">
        <v>3091</v>
      </c>
      <c r="D1590" s="11" t="s">
        <v>260</v>
      </c>
      <c r="E1590" s="19" t="s">
        <v>3341</v>
      </c>
      <c r="F1590" s="10">
        <v>42036</v>
      </c>
      <c r="G1590" s="10">
        <v>45323</v>
      </c>
      <c r="H1590" s="11">
        <v>10</v>
      </c>
      <c r="I1590" s="20" t="s">
        <v>259</v>
      </c>
      <c r="J1590" s="11" t="s">
        <v>261</v>
      </c>
      <c r="K1590" s="11" t="s">
        <v>12658</v>
      </c>
      <c r="L1590" s="11">
        <v>2</v>
      </c>
    </row>
    <row r="1591" spans="1:12">
      <c r="A1591" s="11" t="s">
        <v>3092</v>
      </c>
      <c r="D1591" s="11" t="s">
        <v>260</v>
      </c>
      <c r="E1591" s="19" t="s">
        <v>3342</v>
      </c>
      <c r="F1591" s="10">
        <v>42036</v>
      </c>
      <c r="G1591" s="10">
        <v>45323</v>
      </c>
      <c r="H1591" s="11">
        <v>10</v>
      </c>
      <c r="I1591" s="20" t="s">
        <v>259</v>
      </c>
      <c r="J1591" s="11" t="s">
        <v>261</v>
      </c>
      <c r="K1591" s="11" t="s">
        <v>12658</v>
      </c>
      <c r="L1591" s="11">
        <v>2</v>
      </c>
    </row>
    <row r="1592" spans="1:12">
      <c r="A1592" s="11" t="s">
        <v>3093</v>
      </c>
      <c r="D1592" s="11" t="s">
        <v>260</v>
      </c>
      <c r="E1592" s="19" t="s">
        <v>3343</v>
      </c>
      <c r="F1592" s="10">
        <v>42036</v>
      </c>
      <c r="G1592" s="10">
        <v>45323</v>
      </c>
      <c r="H1592" s="11">
        <v>10</v>
      </c>
      <c r="I1592" s="20" t="s">
        <v>259</v>
      </c>
      <c r="J1592" s="11" t="s">
        <v>261</v>
      </c>
      <c r="K1592" s="11" t="s">
        <v>12658</v>
      </c>
      <c r="L1592" s="11">
        <v>2</v>
      </c>
    </row>
    <row r="1593" spans="1:12">
      <c r="A1593" s="11" t="s">
        <v>3094</v>
      </c>
      <c r="D1593" s="11" t="s">
        <v>260</v>
      </c>
      <c r="E1593" s="19" t="s">
        <v>3344</v>
      </c>
      <c r="F1593" s="10">
        <v>42036</v>
      </c>
      <c r="G1593" s="10">
        <v>45323</v>
      </c>
      <c r="H1593" s="11">
        <v>10</v>
      </c>
      <c r="I1593" s="11" t="s">
        <v>277</v>
      </c>
      <c r="J1593" s="11" t="s">
        <v>261</v>
      </c>
      <c r="K1593" s="11" t="s">
        <v>12658</v>
      </c>
      <c r="L1593" s="11">
        <v>2</v>
      </c>
    </row>
    <row r="1594" spans="1:12">
      <c r="A1594" s="11" t="s">
        <v>3095</v>
      </c>
      <c r="D1594" s="11" t="s">
        <v>260</v>
      </c>
      <c r="E1594" s="19" t="s">
        <v>3345</v>
      </c>
      <c r="F1594" s="10">
        <v>42036</v>
      </c>
      <c r="G1594" s="10">
        <v>45323</v>
      </c>
      <c r="H1594" s="11">
        <v>10</v>
      </c>
      <c r="I1594" s="11" t="s">
        <v>277</v>
      </c>
      <c r="J1594" s="11" t="s">
        <v>261</v>
      </c>
      <c r="K1594" s="11" t="s">
        <v>12658</v>
      </c>
      <c r="L1594" s="11">
        <v>2</v>
      </c>
    </row>
    <row r="1595" spans="1:12">
      <c r="A1595" s="11" t="s">
        <v>3096</v>
      </c>
      <c r="D1595" s="11" t="s">
        <v>260</v>
      </c>
      <c r="E1595" s="19" t="s">
        <v>3346</v>
      </c>
      <c r="F1595" s="10">
        <v>42036</v>
      </c>
      <c r="G1595" s="10">
        <v>45323</v>
      </c>
      <c r="H1595" s="11">
        <v>10</v>
      </c>
      <c r="I1595" s="11" t="s">
        <v>277</v>
      </c>
      <c r="J1595" s="11" t="s">
        <v>261</v>
      </c>
      <c r="K1595" s="11" t="s">
        <v>12658</v>
      </c>
      <c r="L1595" s="11">
        <v>2</v>
      </c>
    </row>
    <row r="1596" spans="1:12">
      <c r="A1596" s="11" t="s">
        <v>3097</v>
      </c>
      <c r="D1596" s="11" t="s">
        <v>260</v>
      </c>
      <c r="E1596" s="19" t="s">
        <v>3347</v>
      </c>
      <c r="F1596" s="10">
        <v>42036</v>
      </c>
      <c r="G1596" s="10">
        <v>45323</v>
      </c>
      <c r="H1596" s="11">
        <v>10</v>
      </c>
      <c r="I1596" s="20" t="s">
        <v>259</v>
      </c>
      <c r="J1596" s="11" t="s">
        <v>261</v>
      </c>
      <c r="K1596" s="11" t="s">
        <v>12658</v>
      </c>
      <c r="L1596" s="11">
        <v>2</v>
      </c>
    </row>
    <row r="1597" spans="1:12">
      <c r="A1597" s="11" t="s">
        <v>3098</v>
      </c>
      <c r="D1597" s="11" t="s">
        <v>260</v>
      </c>
      <c r="E1597" s="19" t="s">
        <v>3348</v>
      </c>
      <c r="F1597" s="10">
        <v>42036</v>
      </c>
      <c r="G1597" s="10">
        <v>45323</v>
      </c>
      <c r="H1597" s="11">
        <v>10</v>
      </c>
      <c r="I1597" s="20" t="s">
        <v>259</v>
      </c>
      <c r="J1597" s="11" t="s">
        <v>261</v>
      </c>
      <c r="K1597" s="11" t="s">
        <v>12658</v>
      </c>
      <c r="L1597" s="11">
        <v>2</v>
      </c>
    </row>
    <row r="1598" spans="1:12">
      <c r="A1598" s="11" t="s">
        <v>3099</v>
      </c>
      <c r="D1598" s="11" t="s">
        <v>260</v>
      </c>
      <c r="E1598" s="19" t="s">
        <v>3349</v>
      </c>
      <c r="F1598" s="10">
        <v>42036</v>
      </c>
      <c r="G1598" s="10">
        <v>45323</v>
      </c>
      <c r="H1598" s="11">
        <v>10</v>
      </c>
      <c r="I1598" s="20" t="s">
        <v>259</v>
      </c>
      <c r="J1598" s="11" t="s">
        <v>261</v>
      </c>
      <c r="K1598" s="11" t="s">
        <v>12658</v>
      </c>
      <c r="L1598" s="11">
        <v>2</v>
      </c>
    </row>
    <row r="1599" spans="1:12">
      <c r="A1599" s="11" t="s">
        <v>3100</v>
      </c>
      <c r="D1599" s="11" t="s">
        <v>260</v>
      </c>
      <c r="E1599" s="19" t="s">
        <v>3350</v>
      </c>
      <c r="F1599" s="10">
        <v>42036</v>
      </c>
      <c r="G1599" s="10">
        <v>45323</v>
      </c>
      <c r="H1599" s="11">
        <v>10</v>
      </c>
      <c r="I1599" s="20" t="s">
        <v>259</v>
      </c>
      <c r="J1599" s="11" t="s">
        <v>261</v>
      </c>
      <c r="K1599" s="11" t="s">
        <v>12658</v>
      </c>
      <c r="L1599" s="11">
        <v>2</v>
      </c>
    </row>
    <row r="1600" spans="1:12">
      <c r="A1600" s="11" t="s">
        <v>3101</v>
      </c>
      <c r="D1600" s="11" t="s">
        <v>260</v>
      </c>
      <c r="E1600" s="19" t="s">
        <v>3351</v>
      </c>
      <c r="F1600" s="10">
        <v>42036</v>
      </c>
      <c r="G1600" s="10">
        <v>45323</v>
      </c>
      <c r="H1600" s="11">
        <v>10</v>
      </c>
      <c r="I1600" s="20" t="s">
        <v>259</v>
      </c>
      <c r="J1600" s="11" t="s">
        <v>261</v>
      </c>
      <c r="K1600" s="11" t="s">
        <v>12658</v>
      </c>
      <c r="L1600" s="11">
        <v>2</v>
      </c>
    </row>
    <row r="1601" spans="1:12">
      <c r="A1601" s="11" t="s">
        <v>3102</v>
      </c>
      <c r="D1601" s="11" t="s">
        <v>260</v>
      </c>
      <c r="E1601" s="19" t="s">
        <v>3352</v>
      </c>
      <c r="F1601" s="10">
        <v>42036</v>
      </c>
      <c r="G1601" s="10">
        <v>45323</v>
      </c>
      <c r="H1601" s="11">
        <v>10</v>
      </c>
      <c r="I1601" s="20" t="s">
        <v>259</v>
      </c>
      <c r="J1601" s="11" t="s">
        <v>261</v>
      </c>
      <c r="K1601" s="11" t="s">
        <v>12658</v>
      </c>
      <c r="L1601" s="11">
        <v>2</v>
      </c>
    </row>
    <row r="1602" spans="1:12">
      <c r="A1602" s="11" t="s">
        <v>3103</v>
      </c>
      <c r="D1602" s="11" t="s">
        <v>260</v>
      </c>
      <c r="E1602" s="19" t="s">
        <v>3353</v>
      </c>
      <c r="F1602" s="10">
        <v>42036</v>
      </c>
      <c r="G1602" s="10">
        <v>45323</v>
      </c>
      <c r="H1602" s="11">
        <v>10</v>
      </c>
      <c r="I1602" s="20" t="s">
        <v>259</v>
      </c>
      <c r="J1602" s="11" t="s">
        <v>261</v>
      </c>
      <c r="K1602" s="11" t="s">
        <v>12658</v>
      </c>
      <c r="L1602" s="11">
        <v>2</v>
      </c>
    </row>
    <row r="1603" spans="1:12">
      <c r="A1603" s="11" t="s">
        <v>3104</v>
      </c>
      <c r="D1603" s="11" t="s">
        <v>260</v>
      </c>
      <c r="E1603" s="19" t="s">
        <v>3354</v>
      </c>
      <c r="F1603" s="10">
        <v>42036</v>
      </c>
      <c r="G1603" s="10">
        <v>45323</v>
      </c>
      <c r="H1603" s="11">
        <v>10</v>
      </c>
      <c r="I1603" s="20" t="s">
        <v>259</v>
      </c>
      <c r="J1603" s="11" t="s">
        <v>261</v>
      </c>
      <c r="K1603" s="11" t="s">
        <v>12658</v>
      </c>
      <c r="L1603" s="11">
        <v>2</v>
      </c>
    </row>
    <row r="1604" spans="1:12">
      <c r="A1604" s="11" t="s">
        <v>3105</v>
      </c>
      <c r="D1604" s="11" t="s">
        <v>260</v>
      </c>
      <c r="E1604" s="19" t="s">
        <v>3355</v>
      </c>
      <c r="F1604" s="10">
        <v>42036</v>
      </c>
      <c r="G1604" s="10">
        <v>45323</v>
      </c>
      <c r="H1604" s="11">
        <v>10</v>
      </c>
      <c r="I1604" s="20" t="s">
        <v>259</v>
      </c>
      <c r="J1604" s="11" t="s">
        <v>261</v>
      </c>
      <c r="K1604" s="11" t="s">
        <v>12658</v>
      </c>
      <c r="L1604" s="11">
        <v>2</v>
      </c>
    </row>
    <row r="1605" spans="1:12">
      <c r="A1605" s="11" t="s">
        <v>3106</v>
      </c>
      <c r="D1605" s="11" t="s">
        <v>260</v>
      </c>
      <c r="E1605" s="19" t="s">
        <v>3356</v>
      </c>
      <c r="F1605" s="10">
        <v>42036</v>
      </c>
      <c r="G1605" s="10">
        <v>45323</v>
      </c>
      <c r="H1605" s="11">
        <v>10</v>
      </c>
      <c r="I1605" s="20" t="s">
        <v>259</v>
      </c>
      <c r="J1605" s="11" t="s">
        <v>261</v>
      </c>
      <c r="K1605" s="11" t="s">
        <v>12658</v>
      </c>
      <c r="L1605" s="11">
        <v>2</v>
      </c>
    </row>
    <row r="1606" spans="1:12">
      <c r="A1606" s="11" t="s">
        <v>3107</v>
      </c>
      <c r="D1606" s="11" t="s">
        <v>260</v>
      </c>
      <c r="E1606" s="19" t="s">
        <v>3357</v>
      </c>
      <c r="F1606" s="10">
        <v>42036</v>
      </c>
      <c r="G1606" s="10">
        <v>45323</v>
      </c>
      <c r="H1606" s="11">
        <v>10</v>
      </c>
      <c r="I1606" s="20" t="s">
        <v>259</v>
      </c>
      <c r="J1606" s="11" t="s">
        <v>261</v>
      </c>
      <c r="K1606" s="11" t="s">
        <v>12658</v>
      </c>
      <c r="L1606" s="11">
        <v>2</v>
      </c>
    </row>
    <row r="1607" spans="1:12">
      <c r="A1607" s="11" t="s">
        <v>3108</v>
      </c>
      <c r="D1607" s="11" t="s">
        <v>260</v>
      </c>
      <c r="E1607" s="19" t="s">
        <v>3358</v>
      </c>
      <c r="F1607" s="10">
        <v>42036</v>
      </c>
      <c r="G1607" s="10">
        <v>45323</v>
      </c>
      <c r="H1607" s="11">
        <v>10</v>
      </c>
      <c r="I1607" s="20" t="s">
        <v>259</v>
      </c>
      <c r="J1607" s="11" t="s">
        <v>261</v>
      </c>
      <c r="K1607" s="11" t="s">
        <v>12658</v>
      </c>
      <c r="L1607" s="11">
        <v>2</v>
      </c>
    </row>
    <row r="1608" spans="1:12">
      <c r="A1608" s="11" t="s">
        <v>3109</v>
      </c>
      <c r="D1608" s="11" t="s">
        <v>260</v>
      </c>
      <c r="E1608" s="19" t="s">
        <v>3359</v>
      </c>
      <c r="F1608" s="10">
        <v>42036</v>
      </c>
      <c r="G1608" s="10">
        <v>45323</v>
      </c>
      <c r="H1608" s="11">
        <v>10</v>
      </c>
      <c r="I1608" s="20" t="s">
        <v>259</v>
      </c>
      <c r="J1608" s="11" t="s">
        <v>261</v>
      </c>
      <c r="K1608" s="11" t="s">
        <v>12658</v>
      </c>
      <c r="L1608" s="11">
        <v>2</v>
      </c>
    </row>
    <row r="1609" spans="1:12">
      <c r="A1609" s="11" t="s">
        <v>3110</v>
      </c>
      <c r="D1609" s="11" t="s">
        <v>260</v>
      </c>
      <c r="E1609" s="19" t="s">
        <v>3360</v>
      </c>
      <c r="F1609" s="10">
        <v>42036</v>
      </c>
      <c r="G1609" s="10">
        <v>45323</v>
      </c>
      <c r="H1609" s="11">
        <v>10</v>
      </c>
      <c r="I1609" s="20" t="s">
        <v>259</v>
      </c>
      <c r="J1609" s="11" t="s">
        <v>261</v>
      </c>
      <c r="K1609" s="11" t="s">
        <v>12658</v>
      </c>
      <c r="L1609" s="11">
        <v>2</v>
      </c>
    </row>
    <row r="1610" spans="1:12">
      <c r="A1610" s="11" t="s">
        <v>3111</v>
      </c>
      <c r="D1610" s="11" t="s">
        <v>260</v>
      </c>
      <c r="E1610" s="19" t="s">
        <v>3361</v>
      </c>
      <c r="F1610" s="10">
        <v>42036</v>
      </c>
      <c r="G1610" s="10">
        <v>45323</v>
      </c>
      <c r="H1610" s="11">
        <v>10</v>
      </c>
      <c r="I1610" s="20" t="s">
        <v>259</v>
      </c>
      <c r="J1610" s="11" t="s">
        <v>261</v>
      </c>
      <c r="K1610" s="11" t="s">
        <v>12658</v>
      </c>
      <c r="L1610" s="11">
        <v>2</v>
      </c>
    </row>
    <row r="1611" spans="1:12">
      <c r="A1611" s="11" t="s">
        <v>3112</v>
      </c>
      <c r="D1611" s="11" t="s">
        <v>260</v>
      </c>
      <c r="E1611" s="19" t="s">
        <v>3362</v>
      </c>
      <c r="F1611" s="10">
        <v>42036</v>
      </c>
      <c r="G1611" s="10">
        <v>45323</v>
      </c>
      <c r="H1611" s="11">
        <v>10</v>
      </c>
      <c r="I1611" s="11" t="s">
        <v>277</v>
      </c>
      <c r="J1611" s="11" t="s">
        <v>261</v>
      </c>
      <c r="K1611" s="11" t="s">
        <v>12658</v>
      </c>
      <c r="L1611" s="11">
        <v>2</v>
      </c>
    </row>
    <row r="1612" spans="1:12">
      <c r="A1612" s="11" t="s">
        <v>3113</v>
      </c>
      <c r="D1612" s="11" t="s">
        <v>260</v>
      </c>
      <c r="E1612" s="19" t="s">
        <v>3363</v>
      </c>
      <c r="F1612" s="10">
        <v>42036</v>
      </c>
      <c r="G1612" s="10">
        <v>45323</v>
      </c>
      <c r="H1612" s="11">
        <v>10</v>
      </c>
      <c r="I1612" s="11" t="s">
        <v>277</v>
      </c>
      <c r="J1612" s="11" t="s">
        <v>261</v>
      </c>
      <c r="K1612" s="11" t="s">
        <v>12658</v>
      </c>
      <c r="L1612" s="11">
        <v>2</v>
      </c>
    </row>
    <row r="1613" spans="1:12">
      <c r="A1613" s="11" t="s">
        <v>3114</v>
      </c>
      <c r="D1613" s="11" t="s">
        <v>260</v>
      </c>
      <c r="E1613" s="19" t="s">
        <v>3364</v>
      </c>
      <c r="F1613" s="10">
        <v>42036</v>
      </c>
      <c r="G1613" s="10">
        <v>45323</v>
      </c>
      <c r="H1613" s="11">
        <v>10</v>
      </c>
      <c r="I1613" s="11" t="s">
        <v>277</v>
      </c>
      <c r="J1613" s="11" t="s">
        <v>261</v>
      </c>
      <c r="K1613" s="11" t="s">
        <v>12658</v>
      </c>
      <c r="L1613" s="11">
        <v>2</v>
      </c>
    </row>
    <row r="1614" spans="1:12">
      <c r="A1614" s="11" t="s">
        <v>3115</v>
      </c>
      <c r="D1614" s="11" t="s">
        <v>260</v>
      </c>
      <c r="E1614" s="19" t="s">
        <v>3365</v>
      </c>
      <c r="F1614" s="10">
        <v>42036</v>
      </c>
      <c r="G1614" s="10">
        <v>45323</v>
      </c>
      <c r="H1614" s="11">
        <v>10</v>
      </c>
      <c r="I1614" s="20" t="s">
        <v>259</v>
      </c>
      <c r="J1614" s="11" t="s">
        <v>261</v>
      </c>
      <c r="K1614" s="11" t="s">
        <v>12658</v>
      </c>
      <c r="L1614" s="11">
        <v>2</v>
      </c>
    </row>
    <row r="1615" spans="1:12">
      <c r="A1615" s="11" t="s">
        <v>3116</v>
      </c>
      <c r="D1615" s="11" t="s">
        <v>260</v>
      </c>
      <c r="E1615" s="19" t="s">
        <v>3366</v>
      </c>
      <c r="F1615" s="10">
        <v>42036</v>
      </c>
      <c r="G1615" s="10">
        <v>45323</v>
      </c>
      <c r="H1615" s="11">
        <v>10</v>
      </c>
      <c r="I1615" s="20" t="s">
        <v>259</v>
      </c>
      <c r="J1615" s="11" t="s">
        <v>261</v>
      </c>
      <c r="K1615" s="11" t="s">
        <v>12658</v>
      </c>
      <c r="L1615" s="11">
        <v>2</v>
      </c>
    </row>
    <row r="1616" spans="1:12">
      <c r="A1616" s="11" t="s">
        <v>3117</v>
      </c>
      <c r="D1616" s="11" t="s">
        <v>260</v>
      </c>
      <c r="E1616" s="19" t="s">
        <v>3367</v>
      </c>
      <c r="F1616" s="10">
        <v>42036</v>
      </c>
      <c r="G1616" s="10">
        <v>45323</v>
      </c>
      <c r="H1616" s="11">
        <v>10</v>
      </c>
      <c r="I1616" s="20" t="s">
        <v>259</v>
      </c>
      <c r="J1616" s="11" t="s">
        <v>261</v>
      </c>
      <c r="K1616" s="11" t="s">
        <v>12658</v>
      </c>
      <c r="L1616" s="11">
        <v>2</v>
      </c>
    </row>
    <row r="1617" spans="1:12">
      <c r="A1617" s="11" t="s">
        <v>3118</v>
      </c>
      <c r="D1617" s="11" t="s">
        <v>260</v>
      </c>
      <c r="E1617" s="19" t="s">
        <v>3368</v>
      </c>
      <c r="F1617" s="10">
        <v>42036</v>
      </c>
      <c r="G1617" s="10">
        <v>45323</v>
      </c>
      <c r="H1617" s="11">
        <v>10</v>
      </c>
      <c r="I1617" s="20" t="s">
        <v>259</v>
      </c>
      <c r="J1617" s="11" t="s">
        <v>261</v>
      </c>
      <c r="K1617" s="11" t="s">
        <v>12658</v>
      </c>
      <c r="L1617" s="11">
        <v>2</v>
      </c>
    </row>
    <row r="1618" spans="1:12">
      <c r="A1618" s="11" t="s">
        <v>3119</v>
      </c>
      <c r="D1618" s="11" t="s">
        <v>260</v>
      </c>
      <c r="E1618" s="19" t="s">
        <v>3369</v>
      </c>
      <c r="F1618" s="10">
        <v>42036</v>
      </c>
      <c r="G1618" s="10">
        <v>45323</v>
      </c>
      <c r="H1618" s="11">
        <v>10</v>
      </c>
      <c r="I1618" s="20" t="s">
        <v>259</v>
      </c>
      <c r="J1618" s="11" t="s">
        <v>261</v>
      </c>
      <c r="K1618" s="11" t="s">
        <v>12658</v>
      </c>
      <c r="L1618" s="11">
        <v>2</v>
      </c>
    </row>
    <row r="1619" spans="1:12">
      <c r="A1619" s="11" t="s">
        <v>3120</v>
      </c>
      <c r="D1619" s="11" t="s">
        <v>260</v>
      </c>
      <c r="E1619" s="19" t="s">
        <v>3370</v>
      </c>
      <c r="F1619" s="10">
        <v>42036</v>
      </c>
      <c r="G1619" s="10">
        <v>45323</v>
      </c>
      <c r="H1619" s="11">
        <v>10</v>
      </c>
      <c r="I1619" s="20" t="s">
        <v>259</v>
      </c>
      <c r="J1619" s="11" t="s">
        <v>261</v>
      </c>
      <c r="K1619" s="11" t="s">
        <v>12658</v>
      </c>
      <c r="L1619" s="11">
        <v>2</v>
      </c>
    </row>
    <row r="1620" spans="1:12">
      <c r="A1620" s="11" t="s">
        <v>3121</v>
      </c>
      <c r="D1620" s="11" t="s">
        <v>260</v>
      </c>
      <c r="E1620" s="19" t="s">
        <v>3371</v>
      </c>
      <c r="F1620" s="10">
        <v>42036</v>
      </c>
      <c r="G1620" s="10">
        <v>45323</v>
      </c>
      <c r="H1620" s="11">
        <v>10</v>
      </c>
      <c r="I1620" s="20" t="s">
        <v>259</v>
      </c>
      <c r="J1620" s="11" t="s">
        <v>261</v>
      </c>
      <c r="K1620" s="11" t="s">
        <v>12658</v>
      </c>
      <c r="L1620" s="11">
        <v>2</v>
      </c>
    </row>
    <row r="1621" spans="1:12">
      <c r="A1621" s="11" t="s">
        <v>3122</v>
      </c>
      <c r="D1621" s="11" t="s">
        <v>260</v>
      </c>
      <c r="E1621" s="19" t="s">
        <v>3372</v>
      </c>
      <c r="F1621" s="10">
        <v>42036</v>
      </c>
      <c r="G1621" s="10">
        <v>45323</v>
      </c>
      <c r="H1621" s="11">
        <v>10</v>
      </c>
      <c r="I1621" s="20" t="s">
        <v>259</v>
      </c>
      <c r="J1621" s="11" t="s">
        <v>261</v>
      </c>
      <c r="K1621" s="11" t="s">
        <v>12658</v>
      </c>
      <c r="L1621" s="11">
        <v>2</v>
      </c>
    </row>
    <row r="1622" spans="1:12">
      <c r="A1622" s="11" t="s">
        <v>3123</v>
      </c>
      <c r="D1622" s="11" t="s">
        <v>260</v>
      </c>
      <c r="E1622" s="19" t="s">
        <v>3373</v>
      </c>
      <c r="F1622" s="10">
        <v>42036</v>
      </c>
      <c r="G1622" s="10">
        <v>45323</v>
      </c>
      <c r="H1622" s="11">
        <v>10</v>
      </c>
      <c r="I1622" s="20" t="s">
        <v>259</v>
      </c>
      <c r="J1622" s="11" t="s">
        <v>261</v>
      </c>
      <c r="K1622" s="11" t="s">
        <v>12658</v>
      </c>
      <c r="L1622" s="11">
        <v>2</v>
      </c>
    </row>
    <row r="1623" spans="1:12">
      <c r="A1623" s="11" t="s">
        <v>3124</v>
      </c>
      <c r="D1623" s="11" t="s">
        <v>260</v>
      </c>
      <c r="E1623" s="19" t="s">
        <v>3374</v>
      </c>
      <c r="F1623" s="10">
        <v>42036</v>
      </c>
      <c r="G1623" s="10">
        <v>45323</v>
      </c>
      <c r="H1623" s="11">
        <v>10</v>
      </c>
      <c r="I1623" s="20" t="s">
        <v>259</v>
      </c>
      <c r="J1623" s="11" t="s">
        <v>261</v>
      </c>
      <c r="K1623" s="11" t="s">
        <v>12658</v>
      </c>
      <c r="L1623" s="11">
        <v>2</v>
      </c>
    </row>
    <row r="1624" spans="1:12">
      <c r="A1624" s="11" t="s">
        <v>3125</v>
      </c>
      <c r="D1624" s="11" t="s">
        <v>260</v>
      </c>
      <c r="E1624" s="19" t="s">
        <v>3375</v>
      </c>
      <c r="F1624" s="10">
        <v>42036</v>
      </c>
      <c r="G1624" s="10">
        <v>45323</v>
      </c>
      <c r="H1624" s="11">
        <v>10</v>
      </c>
      <c r="I1624" s="20" t="s">
        <v>259</v>
      </c>
      <c r="J1624" s="11" t="s">
        <v>261</v>
      </c>
      <c r="K1624" s="11" t="s">
        <v>12658</v>
      </c>
      <c r="L1624" s="11">
        <v>2</v>
      </c>
    </row>
    <row r="1625" spans="1:12">
      <c r="A1625" s="11" t="s">
        <v>3126</v>
      </c>
      <c r="D1625" s="11" t="s">
        <v>260</v>
      </c>
      <c r="E1625" s="19" t="s">
        <v>3376</v>
      </c>
      <c r="F1625" s="10">
        <v>42036</v>
      </c>
      <c r="G1625" s="10">
        <v>45323</v>
      </c>
      <c r="H1625" s="11">
        <v>10</v>
      </c>
      <c r="I1625" s="20" t="s">
        <v>259</v>
      </c>
      <c r="J1625" s="11" t="s">
        <v>261</v>
      </c>
      <c r="K1625" s="11" t="s">
        <v>12658</v>
      </c>
      <c r="L1625" s="11">
        <v>2</v>
      </c>
    </row>
    <row r="1626" spans="1:12">
      <c r="A1626" s="11" t="s">
        <v>3127</v>
      </c>
      <c r="D1626" s="11" t="s">
        <v>260</v>
      </c>
      <c r="E1626" s="19" t="s">
        <v>3377</v>
      </c>
      <c r="F1626" s="10">
        <v>42036</v>
      </c>
      <c r="G1626" s="10">
        <v>45323</v>
      </c>
      <c r="H1626" s="11">
        <v>10</v>
      </c>
      <c r="I1626" s="20" t="s">
        <v>259</v>
      </c>
      <c r="J1626" s="11" t="s">
        <v>261</v>
      </c>
      <c r="K1626" s="11" t="s">
        <v>12658</v>
      </c>
      <c r="L1626" s="11">
        <v>2</v>
      </c>
    </row>
    <row r="1627" spans="1:12">
      <c r="A1627" s="11" t="s">
        <v>3128</v>
      </c>
      <c r="D1627" s="11" t="s">
        <v>260</v>
      </c>
      <c r="E1627" s="19" t="s">
        <v>3378</v>
      </c>
      <c r="F1627" s="10">
        <v>42036</v>
      </c>
      <c r="G1627" s="10">
        <v>45323</v>
      </c>
      <c r="H1627" s="11">
        <v>10</v>
      </c>
      <c r="I1627" s="20" t="s">
        <v>259</v>
      </c>
      <c r="J1627" s="11" t="s">
        <v>261</v>
      </c>
      <c r="K1627" s="11" t="s">
        <v>12658</v>
      </c>
      <c r="L1627" s="11">
        <v>2</v>
      </c>
    </row>
    <row r="1628" spans="1:12">
      <c r="A1628" s="11" t="s">
        <v>3129</v>
      </c>
      <c r="D1628" s="11" t="s">
        <v>260</v>
      </c>
      <c r="E1628" s="19" t="s">
        <v>3379</v>
      </c>
      <c r="F1628" s="10">
        <v>42036</v>
      </c>
      <c r="G1628" s="10">
        <v>45323</v>
      </c>
      <c r="H1628" s="11">
        <v>10</v>
      </c>
      <c r="I1628" s="20" t="s">
        <v>259</v>
      </c>
      <c r="J1628" s="11" t="s">
        <v>261</v>
      </c>
      <c r="K1628" s="11" t="s">
        <v>12658</v>
      </c>
      <c r="L1628" s="11">
        <v>2</v>
      </c>
    </row>
    <row r="1629" spans="1:12">
      <c r="A1629" s="11" t="s">
        <v>3130</v>
      </c>
      <c r="D1629" s="11" t="s">
        <v>260</v>
      </c>
      <c r="E1629" s="19" t="s">
        <v>3380</v>
      </c>
      <c r="F1629" s="10">
        <v>42036</v>
      </c>
      <c r="G1629" s="10">
        <v>45323</v>
      </c>
      <c r="H1629" s="11">
        <v>10</v>
      </c>
      <c r="I1629" s="11" t="s">
        <v>277</v>
      </c>
      <c r="J1629" s="11" t="s">
        <v>261</v>
      </c>
      <c r="K1629" s="11" t="s">
        <v>12658</v>
      </c>
      <c r="L1629" s="11">
        <v>2</v>
      </c>
    </row>
    <row r="1630" spans="1:12">
      <c r="A1630" s="11" t="s">
        <v>3131</v>
      </c>
      <c r="D1630" s="11" t="s">
        <v>260</v>
      </c>
      <c r="E1630" s="19" t="s">
        <v>3381</v>
      </c>
      <c r="F1630" s="10">
        <v>42036</v>
      </c>
      <c r="G1630" s="10">
        <v>45323</v>
      </c>
      <c r="H1630" s="11">
        <v>10</v>
      </c>
      <c r="I1630" s="11" t="s">
        <v>277</v>
      </c>
      <c r="J1630" s="11" t="s">
        <v>261</v>
      </c>
      <c r="K1630" s="11" t="s">
        <v>12658</v>
      </c>
      <c r="L1630" s="11">
        <v>2</v>
      </c>
    </row>
    <row r="1631" spans="1:12">
      <c r="A1631" s="11" t="s">
        <v>3132</v>
      </c>
      <c r="D1631" s="11" t="s">
        <v>260</v>
      </c>
      <c r="E1631" s="19" t="s">
        <v>3382</v>
      </c>
      <c r="F1631" s="10">
        <v>42036</v>
      </c>
      <c r="G1631" s="10">
        <v>45323</v>
      </c>
      <c r="H1631" s="11">
        <v>10</v>
      </c>
      <c r="I1631" s="11" t="s">
        <v>277</v>
      </c>
      <c r="J1631" s="11" t="s">
        <v>261</v>
      </c>
      <c r="K1631" s="11" t="s">
        <v>12658</v>
      </c>
      <c r="L1631" s="11">
        <v>2</v>
      </c>
    </row>
    <row r="1632" spans="1:12">
      <c r="A1632" s="11" t="s">
        <v>3133</v>
      </c>
      <c r="D1632" s="11" t="s">
        <v>260</v>
      </c>
      <c r="E1632" s="19" t="s">
        <v>3383</v>
      </c>
      <c r="F1632" s="10">
        <v>42036</v>
      </c>
      <c r="G1632" s="10">
        <v>45323</v>
      </c>
      <c r="H1632" s="11">
        <v>10</v>
      </c>
      <c r="I1632" s="20" t="s">
        <v>259</v>
      </c>
      <c r="J1632" s="11" t="s">
        <v>261</v>
      </c>
      <c r="K1632" s="11" t="s">
        <v>12658</v>
      </c>
      <c r="L1632" s="11">
        <v>2</v>
      </c>
    </row>
    <row r="1633" spans="1:12">
      <c r="A1633" s="11" t="s">
        <v>3134</v>
      </c>
      <c r="D1633" s="11" t="s">
        <v>260</v>
      </c>
      <c r="E1633" s="19" t="s">
        <v>3384</v>
      </c>
      <c r="F1633" s="10">
        <v>42036</v>
      </c>
      <c r="G1633" s="10">
        <v>45323</v>
      </c>
      <c r="H1633" s="11">
        <v>10</v>
      </c>
      <c r="I1633" s="20" t="s">
        <v>259</v>
      </c>
      <c r="J1633" s="11" t="s">
        <v>261</v>
      </c>
      <c r="K1633" s="11" t="s">
        <v>12658</v>
      </c>
      <c r="L1633" s="11">
        <v>2</v>
      </c>
    </row>
    <row r="1634" spans="1:12">
      <c r="A1634" s="11" t="s">
        <v>3135</v>
      </c>
      <c r="D1634" s="11" t="s">
        <v>260</v>
      </c>
      <c r="E1634" s="19" t="s">
        <v>3385</v>
      </c>
      <c r="F1634" s="10">
        <v>42036</v>
      </c>
      <c r="G1634" s="10">
        <v>45323</v>
      </c>
      <c r="H1634" s="11">
        <v>10</v>
      </c>
      <c r="I1634" s="20" t="s">
        <v>259</v>
      </c>
      <c r="J1634" s="11" t="s">
        <v>261</v>
      </c>
      <c r="K1634" s="11" t="s">
        <v>12658</v>
      </c>
      <c r="L1634" s="11">
        <v>2</v>
      </c>
    </row>
    <row r="1635" spans="1:12">
      <c r="A1635" s="11" t="s">
        <v>3136</v>
      </c>
      <c r="D1635" s="11" t="s">
        <v>260</v>
      </c>
      <c r="E1635" s="19" t="s">
        <v>3386</v>
      </c>
      <c r="F1635" s="10">
        <v>42036</v>
      </c>
      <c r="G1635" s="10">
        <v>45323</v>
      </c>
      <c r="H1635" s="11">
        <v>10</v>
      </c>
      <c r="I1635" s="20" t="s">
        <v>259</v>
      </c>
      <c r="J1635" s="11" t="s">
        <v>261</v>
      </c>
      <c r="K1635" s="11" t="s">
        <v>12658</v>
      </c>
      <c r="L1635" s="11">
        <v>2</v>
      </c>
    </row>
    <row r="1636" spans="1:12">
      <c r="A1636" s="11" t="s">
        <v>3137</v>
      </c>
      <c r="D1636" s="11" t="s">
        <v>260</v>
      </c>
      <c r="E1636" s="19" t="s">
        <v>3387</v>
      </c>
      <c r="F1636" s="10">
        <v>42036</v>
      </c>
      <c r="G1636" s="10">
        <v>45323</v>
      </c>
      <c r="H1636" s="11">
        <v>10</v>
      </c>
      <c r="I1636" s="20" t="s">
        <v>259</v>
      </c>
      <c r="J1636" s="11" t="s">
        <v>261</v>
      </c>
      <c r="K1636" s="11" t="s">
        <v>12658</v>
      </c>
      <c r="L1636" s="11">
        <v>2</v>
      </c>
    </row>
    <row r="1637" spans="1:12">
      <c r="A1637" s="11" t="s">
        <v>3138</v>
      </c>
      <c r="D1637" s="11" t="s">
        <v>260</v>
      </c>
      <c r="E1637" s="19" t="s">
        <v>3388</v>
      </c>
      <c r="F1637" s="10">
        <v>42036</v>
      </c>
      <c r="G1637" s="10">
        <v>45323</v>
      </c>
      <c r="H1637" s="11">
        <v>10</v>
      </c>
      <c r="I1637" s="20" t="s">
        <v>259</v>
      </c>
      <c r="J1637" s="11" t="s">
        <v>261</v>
      </c>
      <c r="K1637" s="11" t="s">
        <v>12658</v>
      </c>
      <c r="L1637" s="11">
        <v>2</v>
      </c>
    </row>
    <row r="1638" spans="1:12">
      <c r="A1638" s="11" t="s">
        <v>3139</v>
      </c>
      <c r="D1638" s="11" t="s">
        <v>260</v>
      </c>
      <c r="E1638" s="19" t="s">
        <v>3389</v>
      </c>
      <c r="F1638" s="10">
        <v>42036</v>
      </c>
      <c r="G1638" s="10">
        <v>45323</v>
      </c>
      <c r="H1638" s="11">
        <v>10</v>
      </c>
      <c r="I1638" s="20" t="s">
        <v>259</v>
      </c>
      <c r="J1638" s="11" t="s">
        <v>261</v>
      </c>
      <c r="K1638" s="11" t="s">
        <v>12658</v>
      </c>
      <c r="L1638" s="11">
        <v>2</v>
      </c>
    </row>
    <row r="1639" spans="1:12">
      <c r="A1639" s="11" t="s">
        <v>3140</v>
      </c>
      <c r="D1639" s="11" t="s">
        <v>260</v>
      </c>
      <c r="E1639" s="19" t="s">
        <v>3390</v>
      </c>
      <c r="F1639" s="10">
        <v>42036</v>
      </c>
      <c r="G1639" s="10">
        <v>45323</v>
      </c>
      <c r="H1639" s="11">
        <v>10</v>
      </c>
      <c r="I1639" s="20" t="s">
        <v>259</v>
      </c>
      <c r="J1639" s="11" t="s">
        <v>261</v>
      </c>
      <c r="K1639" s="11" t="s">
        <v>12658</v>
      </c>
      <c r="L1639" s="11">
        <v>2</v>
      </c>
    </row>
    <row r="1640" spans="1:12">
      <c r="A1640" s="11" t="s">
        <v>3141</v>
      </c>
      <c r="D1640" s="11" t="s">
        <v>260</v>
      </c>
      <c r="E1640" s="19" t="s">
        <v>3391</v>
      </c>
      <c r="F1640" s="10">
        <v>42036</v>
      </c>
      <c r="G1640" s="10">
        <v>45323</v>
      </c>
      <c r="H1640" s="11">
        <v>10</v>
      </c>
      <c r="I1640" s="20" t="s">
        <v>259</v>
      </c>
      <c r="J1640" s="11" t="s">
        <v>261</v>
      </c>
      <c r="K1640" s="11" t="s">
        <v>12658</v>
      </c>
      <c r="L1640" s="11">
        <v>2</v>
      </c>
    </row>
    <row r="1641" spans="1:12">
      <c r="A1641" s="11" t="s">
        <v>3142</v>
      </c>
      <c r="D1641" s="11" t="s">
        <v>260</v>
      </c>
      <c r="E1641" s="19" t="s">
        <v>3392</v>
      </c>
      <c r="F1641" s="10">
        <v>42036</v>
      </c>
      <c r="G1641" s="10">
        <v>45323</v>
      </c>
      <c r="H1641" s="11">
        <v>10</v>
      </c>
      <c r="I1641" s="20" t="s">
        <v>259</v>
      </c>
      <c r="J1641" s="11" t="s">
        <v>261</v>
      </c>
      <c r="K1641" s="11" t="s">
        <v>12658</v>
      </c>
      <c r="L1641" s="11">
        <v>2</v>
      </c>
    </row>
    <row r="1642" spans="1:12">
      <c r="A1642" s="11" t="s">
        <v>3143</v>
      </c>
      <c r="D1642" s="11" t="s">
        <v>260</v>
      </c>
      <c r="E1642" s="19" t="s">
        <v>3393</v>
      </c>
      <c r="F1642" s="10">
        <v>42036</v>
      </c>
      <c r="G1642" s="10">
        <v>45323</v>
      </c>
      <c r="H1642" s="11">
        <v>10</v>
      </c>
      <c r="I1642" s="20" t="s">
        <v>259</v>
      </c>
      <c r="J1642" s="11" t="s">
        <v>261</v>
      </c>
      <c r="K1642" s="11" t="s">
        <v>12658</v>
      </c>
      <c r="L1642" s="11">
        <v>2</v>
      </c>
    </row>
    <row r="1643" spans="1:12">
      <c r="A1643" s="11" t="s">
        <v>3144</v>
      </c>
      <c r="D1643" s="11" t="s">
        <v>260</v>
      </c>
      <c r="E1643" s="19" t="s">
        <v>3394</v>
      </c>
      <c r="F1643" s="10">
        <v>42036</v>
      </c>
      <c r="G1643" s="10">
        <v>45323</v>
      </c>
      <c r="H1643" s="11">
        <v>10</v>
      </c>
      <c r="I1643" s="20" t="s">
        <v>259</v>
      </c>
      <c r="J1643" s="11" t="s">
        <v>261</v>
      </c>
      <c r="K1643" s="11" t="s">
        <v>12658</v>
      </c>
      <c r="L1643" s="11">
        <v>2</v>
      </c>
    </row>
    <row r="1644" spans="1:12">
      <c r="A1644" s="11" t="s">
        <v>3145</v>
      </c>
      <c r="D1644" s="11" t="s">
        <v>260</v>
      </c>
      <c r="E1644" s="19" t="s">
        <v>3395</v>
      </c>
      <c r="F1644" s="10">
        <v>42036</v>
      </c>
      <c r="G1644" s="10">
        <v>45323</v>
      </c>
      <c r="H1644" s="11">
        <v>10</v>
      </c>
      <c r="I1644" s="20" t="s">
        <v>259</v>
      </c>
      <c r="J1644" s="11" t="s">
        <v>261</v>
      </c>
      <c r="K1644" s="11" t="s">
        <v>12658</v>
      </c>
      <c r="L1644" s="11">
        <v>2</v>
      </c>
    </row>
    <row r="1645" spans="1:12">
      <c r="A1645" s="11" t="s">
        <v>3146</v>
      </c>
      <c r="D1645" s="11" t="s">
        <v>260</v>
      </c>
      <c r="E1645" s="19" t="s">
        <v>3396</v>
      </c>
      <c r="F1645" s="10">
        <v>42036</v>
      </c>
      <c r="G1645" s="10">
        <v>45323</v>
      </c>
      <c r="H1645" s="11">
        <v>10</v>
      </c>
      <c r="I1645" s="20" t="s">
        <v>259</v>
      </c>
      <c r="J1645" s="11" t="s">
        <v>261</v>
      </c>
      <c r="K1645" s="11" t="s">
        <v>12658</v>
      </c>
      <c r="L1645" s="11">
        <v>2</v>
      </c>
    </row>
    <row r="1646" spans="1:12">
      <c r="A1646" s="11" t="s">
        <v>3147</v>
      </c>
      <c r="D1646" s="11" t="s">
        <v>260</v>
      </c>
      <c r="E1646" s="19" t="s">
        <v>3397</v>
      </c>
      <c r="F1646" s="10">
        <v>42036</v>
      </c>
      <c r="G1646" s="10">
        <v>45323</v>
      </c>
      <c r="H1646" s="11">
        <v>10</v>
      </c>
      <c r="I1646" s="20" t="s">
        <v>259</v>
      </c>
      <c r="J1646" s="11" t="s">
        <v>261</v>
      </c>
      <c r="K1646" s="11" t="s">
        <v>12658</v>
      </c>
      <c r="L1646" s="11">
        <v>2</v>
      </c>
    </row>
    <row r="1647" spans="1:12">
      <c r="A1647" s="11" t="s">
        <v>3148</v>
      </c>
      <c r="D1647" s="11" t="s">
        <v>260</v>
      </c>
      <c r="E1647" s="19" t="s">
        <v>3398</v>
      </c>
      <c r="F1647" s="10">
        <v>42036</v>
      </c>
      <c r="G1647" s="10">
        <v>45323</v>
      </c>
      <c r="H1647" s="11">
        <v>10</v>
      </c>
      <c r="I1647" s="11" t="s">
        <v>277</v>
      </c>
      <c r="J1647" s="11" t="s">
        <v>261</v>
      </c>
      <c r="K1647" s="11" t="s">
        <v>12658</v>
      </c>
      <c r="L1647" s="11">
        <v>2</v>
      </c>
    </row>
    <row r="1648" spans="1:12">
      <c r="A1648" s="11" t="s">
        <v>3149</v>
      </c>
      <c r="D1648" s="11" t="s">
        <v>260</v>
      </c>
      <c r="E1648" s="19" t="s">
        <v>3399</v>
      </c>
      <c r="F1648" s="10">
        <v>42036</v>
      </c>
      <c r="G1648" s="10">
        <v>45323</v>
      </c>
      <c r="H1648" s="11">
        <v>10</v>
      </c>
      <c r="I1648" s="11" t="s">
        <v>277</v>
      </c>
      <c r="J1648" s="11" t="s">
        <v>261</v>
      </c>
      <c r="K1648" s="11" t="s">
        <v>12658</v>
      </c>
      <c r="L1648" s="11">
        <v>2</v>
      </c>
    </row>
    <row r="1649" spans="1:12">
      <c r="A1649" s="11" t="s">
        <v>3150</v>
      </c>
      <c r="D1649" s="11" t="s">
        <v>260</v>
      </c>
      <c r="E1649" s="19" t="s">
        <v>3400</v>
      </c>
      <c r="F1649" s="10">
        <v>42036</v>
      </c>
      <c r="G1649" s="10">
        <v>45323</v>
      </c>
      <c r="H1649" s="11">
        <v>10</v>
      </c>
      <c r="I1649" s="11" t="s">
        <v>277</v>
      </c>
      <c r="J1649" s="11" t="s">
        <v>261</v>
      </c>
      <c r="K1649" s="11" t="s">
        <v>12658</v>
      </c>
      <c r="L1649" s="11">
        <v>2</v>
      </c>
    </row>
    <row r="1650" spans="1:12">
      <c r="A1650" s="11" t="s">
        <v>3151</v>
      </c>
      <c r="D1650" s="11" t="s">
        <v>260</v>
      </c>
      <c r="E1650" s="19" t="s">
        <v>3401</v>
      </c>
      <c r="F1650" s="10">
        <v>42036</v>
      </c>
      <c r="G1650" s="10">
        <v>45323</v>
      </c>
      <c r="H1650" s="11">
        <v>10</v>
      </c>
      <c r="I1650" s="20" t="s">
        <v>259</v>
      </c>
      <c r="J1650" s="11" t="s">
        <v>261</v>
      </c>
      <c r="K1650" s="11" t="s">
        <v>12658</v>
      </c>
      <c r="L1650" s="11">
        <v>2</v>
      </c>
    </row>
    <row r="1651" spans="1:12">
      <c r="A1651" s="11" t="s">
        <v>3152</v>
      </c>
      <c r="D1651" s="11" t="s">
        <v>260</v>
      </c>
      <c r="E1651" s="19" t="s">
        <v>3402</v>
      </c>
      <c r="F1651" s="10">
        <v>42036</v>
      </c>
      <c r="G1651" s="10">
        <v>45323</v>
      </c>
      <c r="H1651" s="11">
        <v>10</v>
      </c>
      <c r="I1651" s="20" t="s">
        <v>259</v>
      </c>
      <c r="J1651" s="11" t="s">
        <v>261</v>
      </c>
      <c r="K1651" s="11" t="s">
        <v>12658</v>
      </c>
      <c r="L1651" s="11">
        <v>2</v>
      </c>
    </row>
    <row r="1652" spans="1:12">
      <c r="A1652" s="11" t="s">
        <v>3153</v>
      </c>
      <c r="D1652" s="11" t="s">
        <v>260</v>
      </c>
      <c r="E1652" s="19" t="s">
        <v>3403</v>
      </c>
      <c r="F1652" s="10">
        <v>42036</v>
      </c>
      <c r="G1652" s="10">
        <v>45323</v>
      </c>
      <c r="H1652" s="11">
        <v>10</v>
      </c>
      <c r="I1652" s="20" t="s">
        <v>259</v>
      </c>
      <c r="J1652" s="11" t="s">
        <v>261</v>
      </c>
      <c r="K1652" s="11" t="s">
        <v>12658</v>
      </c>
      <c r="L1652" s="11">
        <v>2</v>
      </c>
    </row>
    <row r="1653" spans="1:12">
      <c r="A1653" s="11" t="s">
        <v>3154</v>
      </c>
      <c r="D1653" s="11" t="s">
        <v>260</v>
      </c>
      <c r="E1653" s="19" t="s">
        <v>3404</v>
      </c>
      <c r="F1653" s="10">
        <v>42036</v>
      </c>
      <c r="G1653" s="10">
        <v>45323</v>
      </c>
      <c r="H1653" s="11">
        <v>10</v>
      </c>
      <c r="I1653" s="20" t="s">
        <v>259</v>
      </c>
      <c r="J1653" s="11" t="s">
        <v>261</v>
      </c>
      <c r="K1653" s="11" t="s">
        <v>12658</v>
      </c>
      <c r="L1653" s="11">
        <v>2</v>
      </c>
    </row>
    <row r="1654" spans="1:12">
      <c r="A1654" s="11" t="s">
        <v>3155</v>
      </c>
      <c r="D1654" s="11" t="s">
        <v>260</v>
      </c>
      <c r="E1654" s="19" t="s">
        <v>3405</v>
      </c>
      <c r="F1654" s="10">
        <v>42036</v>
      </c>
      <c r="G1654" s="10">
        <v>45323</v>
      </c>
      <c r="H1654" s="11">
        <v>10</v>
      </c>
      <c r="I1654" s="20" t="s">
        <v>259</v>
      </c>
      <c r="J1654" s="11" t="s">
        <v>261</v>
      </c>
      <c r="K1654" s="11" t="s">
        <v>12658</v>
      </c>
      <c r="L1654" s="11">
        <v>2</v>
      </c>
    </row>
    <row r="1655" spans="1:12">
      <c r="A1655" s="11" t="s">
        <v>3156</v>
      </c>
      <c r="D1655" s="11" t="s">
        <v>260</v>
      </c>
      <c r="E1655" s="19" t="s">
        <v>3406</v>
      </c>
      <c r="F1655" s="10">
        <v>42036</v>
      </c>
      <c r="G1655" s="10">
        <v>45323</v>
      </c>
      <c r="H1655" s="11">
        <v>10</v>
      </c>
      <c r="I1655" s="20" t="s">
        <v>259</v>
      </c>
      <c r="J1655" s="11" t="s">
        <v>261</v>
      </c>
      <c r="K1655" s="11" t="s">
        <v>12658</v>
      </c>
      <c r="L1655" s="11">
        <v>2</v>
      </c>
    </row>
    <row r="1656" spans="1:12">
      <c r="A1656" s="11" t="s">
        <v>3157</v>
      </c>
      <c r="D1656" s="11" t="s">
        <v>260</v>
      </c>
      <c r="E1656" s="19" t="s">
        <v>3407</v>
      </c>
      <c r="F1656" s="10">
        <v>42036</v>
      </c>
      <c r="G1656" s="10">
        <v>45323</v>
      </c>
      <c r="H1656" s="11">
        <v>10</v>
      </c>
      <c r="I1656" s="20" t="s">
        <v>259</v>
      </c>
      <c r="J1656" s="11" t="s">
        <v>261</v>
      </c>
      <c r="K1656" s="11" t="s">
        <v>12658</v>
      </c>
      <c r="L1656" s="11">
        <v>2</v>
      </c>
    </row>
    <row r="1657" spans="1:12">
      <c r="A1657" s="11" t="s">
        <v>3158</v>
      </c>
      <c r="D1657" s="11" t="s">
        <v>260</v>
      </c>
      <c r="E1657" s="19" t="s">
        <v>3408</v>
      </c>
      <c r="F1657" s="10">
        <v>42036</v>
      </c>
      <c r="G1657" s="10">
        <v>45323</v>
      </c>
      <c r="H1657" s="11">
        <v>10</v>
      </c>
      <c r="I1657" s="20" t="s">
        <v>259</v>
      </c>
      <c r="J1657" s="11" t="s">
        <v>261</v>
      </c>
      <c r="K1657" s="11" t="s">
        <v>12658</v>
      </c>
      <c r="L1657" s="11">
        <v>2</v>
      </c>
    </row>
    <row r="1658" spans="1:12">
      <c r="A1658" s="11" t="s">
        <v>3159</v>
      </c>
      <c r="D1658" s="11" t="s">
        <v>260</v>
      </c>
      <c r="E1658" s="19" t="s">
        <v>3409</v>
      </c>
      <c r="F1658" s="10">
        <v>42036</v>
      </c>
      <c r="G1658" s="10">
        <v>45323</v>
      </c>
      <c r="H1658" s="11">
        <v>10</v>
      </c>
      <c r="I1658" s="20" t="s">
        <v>259</v>
      </c>
      <c r="J1658" s="11" t="s">
        <v>261</v>
      </c>
      <c r="K1658" s="11" t="s">
        <v>12658</v>
      </c>
      <c r="L1658" s="11">
        <v>2</v>
      </c>
    </row>
    <row r="1659" spans="1:12">
      <c r="A1659" s="11" t="s">
        <v>3160</v>
      </c>
      <c r="D1659" s="11" t="s">
        <v>260</v>
      </c>
      <c r="E1659" s="19" t="s">
        <v>3410</v>
      </c>
      <c r="F1659" s="10">
        <v>42036</v>
      </c>
      <c r="G1659" s="10">
        <v>45323</v>
      </c>
      <c r="H1659" s="11">
        <v>10</v>
      </c>
      <c r="I1659" s="20" t="s">
        <v>259</v>
      </c>
      <c r="J1659" s="11" t="s">
        <v>261</v>
      </c>
      <c r="K1659" s="11" t="s">
        <v>12658</v>
      </c>
      <c r="L1659" s="11">
        <v>2</v>
      </c>
    </row>
    <row r="1660" spans="1:12">
      <c r="A1660" s="11" t="s">
        <v>3161</v>
      </c>
      <c r="D1660" s="11" t="s">
        <v>260</v>
      </c>
      <c r="E1660" s="19" t="s">
        <v>3411</v>
      </c>
      <c r="F1660" s="10">
        <v>42036</v>
      </c>
      <c r="G1660" s="10">
        <v>45323</v>
      </c>
      <c r="H1660" s="11">
        <v>10</v>
      </c>
      <c r="I1660" s="20" t="s">
        <v>259</v>
      </c>
      <c r="J1660" s="11" t="s">
        <v>261</v>
      </c>
      <c r="K1660" s="11" t="s">
        <v>12658</v>
      </c>
      <c r="L1660" s="11">
        <v>2</v>
      </c>
    </row>
    <row r="1661" spans="1:12">
      <c r="A1661" s="11" t="s">
        <v>3162</v>
      </c>
      <c r="D1661" s="11" t="s">
        <v>260</v>
      </c>
      <c r="E1661" s="19" t="s">
        <v>3412</v>
      </c>
      <c r="F1661" s="10">
        <v>42036</v>
      </c>
      <c r="G1661" s="10">
        <v>45323</v>
      </c>
      <c r="H1661" s="11">
        <v>10</v>
      </c>
      <c r="I1661" s="20" t="s">
        <v>259</v>
      </c>
      <c r="J1661" s="11" t="s">
        <v>261</v>
      </c>
      <c r="K1661" s="11" t="s">
        <v>12658</v>
      </c>
      <c r="L1661" s="11">
        <v>2</v>
      </c>
    </row>
    <row r="1662" spans="1:12">
      <c r="A1662" s="11" t="s">
        <v>3163</v>
      </c>
      <c r="D1662" s="11" t="s">
        <v>260</v>
      </c>
      <c r="E1662" s="19" t="s">
        <v>3413</v>
      </c>
      <c r="F1662" s="10">
        <v>42036</v>
      </c>
      <c r="G1662" s="10">
        <v>45323</v>
      </c>
      <c r="H1662" s="11">
        <v>10</v>
      </c>
      <c r="I1662" s="20" t="s">
        <v>259</v>
      </c>
      <c r="J1662" s="11" t="s">
        <v>261</v>
      </c>
      <c r="K1662" s="11" t="s">
        <v>12658</v>
      </c>
      <c r="L1662" s="11">
        <v>2</v>
      </c>
    </row>
    <row r="1663" spans="1:12">
      <c r="A1663" s="11" t="s">
        <v>3164</v>
      </c>
      <c r="D1663" s="11" t="s">
        <v>260</v>
      </c>
      <c r="E1663" s="19" t="s">
        <v>3414</v>
      </c>
      <c r="F1663" s="10">
        <v>42036</v>
      </c>
      <c r="G1663" s="10">
        <v>45323</v>
      </c>
      <c r="H1663" s="11">
        <v>10</v>
      </c>
      <c r="I1663" s="20" t="s">
        <v>259</v>
      </c>
      <c r="J1663" s="11" t="s">
        <v>261</v>
      </c>
      <c r="K1663" s="11" t="s">
        <v>12658</v>
      </c>
      <c r="L1663" s="11">
        <v>2</v>
      </c>
    </row>
    <row r="1664" spans="1:12">
      <c r="A1664" s="11" t="s">
        <v>3165</v>
      </c>
      <c r="D1664" s="11" t="s">
        <v>260</v>
      </c>
      <c r="E1664" s="19" t="s">
        <v>3415</v>
      </c>
      <c r="F1664" s="10">
        <v>42036</v>
      </c>
      <c r="G1664" s="10">
        <v>45323</v>
      </c>
      <c r="H1664" s="11">
        <v>10</v>
      </c>
      <c r="I1664" s="20" t="s">
        <v>259</v>
      </c>
      <c r="J1664" s="11" t="s">
        <v>261</v>
      </c>
      <c r="K1664" s="11" t="s">
        <v>12658</v>
      </c>
      <c r="L1664" s="11">
        <v>2</v>
      </c>
    </row>
    <row r="1665" spans="1:12">
      <c r="A1665" s="11" t="s">
        <v>3166</v>
      </c>
      <c r="D1665" s="11" t="s">
        <v>260</v>
      </c>
      <c r="E1665" s="19" t="s">
        <v>3416</v>
      </c>
      <c r="F1665" s="10">
        <v>42036</v>
      </c>
      <c r="G1665" s="10">
        <v>45323</v>
      </c>
      <c r="H1665" s="11">
        <v>10</v>
      </c>
      <c r="I1665" s="11" t="s">
        <v>277</v>
      </c>
      <c r="J1665" s="11" t="s">
        <v>261</v>
      </c>
      <c r="K1665" s="11" t="s">
        <v>12658</v>
      </c>
      <c r="L1665" s="11">
        <v>2</v>
      </c>
    </row>
    <row r="1666" spans="1:12">
      <c r="A1666" s="11" t="s">
        <v>3167</v>
      </c>
      <c r="D1666" s="11" t="s">
        <v>260</v>
      </c>
      <c r="E1666" s="19" t="s">
        <v>3417</v>
      </c>
      <c r="F1666" s="10">
        <v>42036</v>
      </c>
      <c r="G1666" s="10">
        <v>45323</v>
      </c>
      <c r="H1666" s="11">
        <v>10</v>
      </c>
      <c r="I1666" s="11" t="s">
        <v>277</v>
      </c>
      <c r="J1666" s="11" t="s">
        <v>261</v>
      </c>
      <c r="K1666" s="11" t="s">
        <v>12658</v>
      </c>
      <c r="L1666" s="11">
        <v>2</v>
      </c>
    </row>
    <row r="1667" spans="1:12">
      <c r="A1667" s="11" t="s">
        <v>3168</v>
      </c>
      <c r="D1667" s="11" t="s">
        <v>260</v>
      </c>
      <c r="E1667" s="19" t="s">
        <v>3418</v>
      </c>
      <c r="F1667" s="10">
        <v>42036</v>
      </c>
      <c r="G1667" s="10">
        <v>45323</v>
      </c>
      <c r="H1667" s="11">
        <v>10</v>
      </c>
      <c r="I1667" s="11" t="s">
        <v>277</v>
      </c>
      <c r="J1667" s="11" t="s">
        <v>261</v>
      </c>
      <c r="K1667" s="11" t="s">
        <v>12658</v>
      </c>
      <c r="L1667" s="11">
        <v>2</v>
      </c>
    </row>
    <row r="1668" spans="1:12">
      <c r="A1668" s="11" t="s">
        <v>3169</v>
      </c>
      <c r="D1668" s="11" t="s">
        <v>260</v>
      </c>
      <c r="E1668" s="19" t="s">
        <v>3419</v>
      </c>
      <c r="F1668" s="10">
        <v>42036</v>
      </c>
      <c r="G1668" s="10">
        <v>45323</v>
      </c>
      <c r="H1668" s="11">
        <v>10</v>
      </c>
      <c r="I1668" s="20" t="s">
        <v>259</v>
      </c>
      <c r="J1668" s="11" t="s">
        <v>261</v>
      </c>
      <c r="K1668" s="11" t="s">
        <v>12658</v>
      </c>
      <c r="L1668" s="11">
        <v>2</v>
      </c>
    </row>
    <row r="1669" spans="1:12">
      <c r="A1669" s="11" t="s">
        <v>3170</v>
      </c>
      <c r="D1669" s="11" t="s">
        <v>260</v>
      </c>
      <c r="E1669" s="19" t="s">
        <v>3420</v>
      </c>
      <c r="F1669" s="10">
        <v>42036</v>
      </c>
      <c r="G1669" s="10">
        <v>45323</v>
      </c>
      <c r="H1669" s="11">
        <v>10</v>
      </c>
      <c r="I1669" s="20" t="s">
        <v>259</v>
      </c>
      <c r="J1669" s="11" t="s">
        <v>261</v>
      </c>
      <c r="K1669" s="11" t="s">
        <v>12658</v>
      </c>
      <c r="L1669" s="11">
        <v>2</v>
      </c>
    </row>
    <row r="1670" spans="1:12">
      <c r="A1670" s="11" t="s">
        <v>3171</v>
      </c>
      <c r="D1670" s="11" t="s">
        <v>260</v>
      </c>
      <c r="E1670" s="19" t="s">
        <v>3421</v>
      </c>
      <c r="F1670" s="10">
        <v>42036</v>
      </c>
      <c r="G1670" s="10">
        <v>45323</v>
      </c>
      <c r="H1670" s="11">
        <v>10</v>
      </c>
      <c r="I1670" s="20" t="s">
        <v>259</v>
      </c>
      <c r="J1670" s="11" t="s">
        <v>261</v>
      </c>
      <c r="K1670" s="11" t="s">
        <v>12658</v>
      </c>
      <c r="L1670" s="11">
        <v>2</v>
      </c>
    </row>
    <row r="1671" spans="1:12">
      <c r="A1671" s="11" t="s">
        <v>3172</v>
      </c>
      <c r="D1671" s="11" t="s">
        <v>260</v>
      </c>
      <c r="E1671" s="19" t="s">
        <v>3422</v>
      </c>
      <c r="F1671" s="10">
        <v>42036</v>
      </c>
      <c r="G1671" s="10">
        <v>45323</v>
      </c>
      <c r="H1671" s="11">
        <v>10</v>
      </c>
      <c r="I1671" s="20" t="s">
        <v>259</v>
      </c>
      <c r="J1671" s="11" t="s">
        <v>261</v>
      </c>
      <c r="K1671" s="11" t="s">
        <v>12658</v>
      </c>
      <c r="L1671" s="11">
        <v>2</v>
      </c>
    </row>
    <row r="1672" spans="1:12">
      <c r="A1672" s="11" t="s">
        <v>3173</v>
      </c>
      <c r="D1672" s="11" t="s">
        <v>260</v>
      </c>
      <c r="E1672" s="19" t="s">
        <v>3423</v>
      </c>
      <c r="F1672" s="10">
        <v>42036</v>
      </c>
      <c r="G1672" s="10">
        <v>45323</v>
      </c>
      <c r="H1672" s="11">
        <v>10</v>
      </c>
      <c r="I1672" s="20" t="s">
        <v>259</v>
      </c>
      <c r="J1672" s="11" t="s">
        <v>261</v>
      </c>
      <c r="K1672" s="11" t="s">
        <v>12658</v>
      </c>
      <c r="L1672" s="11">
        <v>2</v>
      </c>
    </row>
    <row r="1673" spans="1:12">
      <c r="A1673" s="11" t="s">
        <v>3174</v>
      </c>
      <c r="D1673" s="11" t="s">
        <v>260</v>
      </c>
      <c r="E1673" s="19" t="s">
        <v>3424</v>
      </c>
      <c r="F1673" s="10">
        <v>42036</v>
      </c>
      <c r="G1673" s="10">
        <v>45323</v>
      </c>
      <c r="H1673" s="11">
        <v>10</v>
      </c>
      <c r="I1673" s="20" t="s">
        <v>259</v>
      </c>
      <c r="J1673" s="11" t="s">
        <v>261</v>
      </c>
      <c r="K1673" s="11" t="s">
        <v>12658</v>
      </c>
      <c r="L1673" s="11">
        <v>2</v>
      </c>
    </row>
    <row r="1674" spans="1:12">
      <c r="A1674" s="11" t="s">
        <v>3175</v>
      </c>
      <c r="D1674" s="11" t="s">
        <v>260</v>
      </c>
      <c r="E1674" s="19" t="s">
        <v>3425</v>
      </c>
      <c r="F1674" s="10">
        <v>42036</v>
      </c>
      <c r="G1674" s="10">
        <v>45323</v>
      </c>
      <c r="H1674" s="11">
        <v>10</v>
      </c>
      <c r="I1674" s="20" t="s">
        <v>259</v>
      </c>
      <c r="J1674" s="11" t="s">
        <v>261</v>
      </c>
      <c r="K1674" s="11" t="s">
        <v>12658</v>
      </c>
      <c r="L1674" s="11">
        <v>2</v>
      </c>
    </row>
    <row r="1675" spans="1:12">
      <c r="A1675" s="11" t="s">
        <v>3176</v>
      </c>
      <c r="D1675" s="11" t="s">
        <v>260</v>
      </c>
      <c r="E1675" s="19" t="s">
        <v>3426</v>
      </c>
      <c r="F1675" s="10">
        <v>42036</v>
      </c>
      <c r="G1675" s="10">
        <v>45323</v>
      </c>
      <c r="H1675" s="11">
        <v>10</v>
      </c>
      <c r="I1675" s="20" t="s">
        <v>259</v>
      </c>
      <c r="J1675" s="11" t="s">
        <v>261</v>
      </c>
      <c r="K1675" s="11" t="s">
        <v>12658</v>
      </c>
      <c r="L1675" s="11">
        <v>2</v>
      </c>
    </row>
    <row r="1676" spans="1:12">
      <c r="A1676" s="11" t="s">
        <v>3177</v>
      </c>
      <c r="D1676" s="11" t="s">
        <v>260</v>
      </c>
      <c r="E1676" s="19" t="s">
        <v>3427</v>
      </c>
      <c r="F1676" s="10">
        <v>42036</v>
      </c>
      <c r="G1676" s="10">
        <v>45323</v>
      </c>
      <c r="H1676" s="11">
        <v>10</v>
      </c>
      <c r="I1676" s="20" t="s">
        <v>259</v>
      </c>
      <c r="J1676" s="11" t="s">
        <v>261</v>
      </c>
      <c r="K1676" s="11" t="s">
        <v>12658</v>
      </c>
      <c r="L1676" s="11">
        <v>2</v>
      </c>
    </row>
    <row r="1677" spans="1:12">
      <c r="A1677" s="11" t="s">
        <v>3178</v>
      </c>
      <c r="D1677" s="11" t="s">
        <v>260</v>
      </c>
      <c r="E1677" s="19" t="s">
        <v>3428</v>
      </c>
      <c r="F1677" s="10">
        <v>42036</v>
      </c>
      <c r="G1677" s="10">
        <v>45323</v>
      </c>
      <c r="H1677" s="11">
        <v>10</v>
      </c>
      <c r="I1677" s="20" t="s">
        <v>259</v>
      </c>
      <c r="J1677" s="11" t="s">
        <v>261</v>
      </c>
      <c r="K1677" s="11" t="s">
        <v>12658</v>
      </c>
      <c r="L1677" s="11">
        <v>2</v>
      </c>
    </row>
    <row r="1678" spans="1:12">
      <c r="A1678" s="11" t="s">
        <v>3179</v>
      </c>
      <c r="D1678" s="11" t="s">
        <v>260</v>
      </c>
      <c r="E1678" s="19" t="s">
        <v>3429</v>
      </c>
      <c r="F1678" s="10">
        <v>42036</v>
      </c>
      <c r="G1678" s="10">
        <v>45323</v>
      </c>
      <c r="H1678" s="11">
        <v>10</v>
      </c>
      <c r="I1678" s="20" t="s">
        <v>259</v>
      </c>
      <c r="J1678" s="11" t="s">
        <v>261</v>
      </c>
      <c r="K1678" s="11" t="s">
        <v>12658</v>
      </c>
      <c r="L1678" s="11">
        <v>2</v>
      </c>
    </row>
    <row r="1679" spans="1:12">
      <c r="A1679" s="11" t="s">
        <v>3180</v>
      </c>
      <c r="D1679" s="11" t="s">
        <v>260</v>
      </c>
      <c r="E1679" s="19" t="s">
        <v>3430</v>
      </c>
      <c r="F1679" s="10">
        <v>42036</v>
      </c>
      <c r="G1679" s="10">
        <v>45323</v>
      </c>
      <c r="H1679" s="11">
        <v>10</v>
      </c>
      <c r="I1679" s="20" t="s">
        <v>259</v>
      </c>
      <c r="J1679" s="11" t="s">
        <v>261</v>
      </c>
      <c r="K1679" s="11" t="s">
        <v>12658</v>
      </c>
      <c r="L1679" s="11">
        <v>2</v>
      </c>
    </row>
    <row r="1680" spans="1:12">
      <c r="A1680" s="11" t="s">
        <v>3181</v>
      </c>
      <c r="D1680" s="11" t="s">
        <v>260</v>
      </c>
      <c r="E1680" s="19" t="s">
        <v>3431</v>
      </c>
      <c r="F1680" s="10">
        <v>42036</v>
      </c>
      <c r="G1680" s="10">
        <v>45323</v>
      </c>
      <c r="H1680" s="11">
        <v>10</v>
      </c>
      <c r="I1680" s="20" t="s">
        <v>259</v>
      </c>
      <c r="J1680" s="11" t="s">
        <v>261</v>
      </c>
      <c r="K1680" s="11" t="s">
        <v>12658</v>
      </c>
      <c r="L1680" s="11">
        <v>2</v>
      </c>
    </row>
    <row r="1681" spans="1:12">
      <c r="A1681" s="11" t="s">
        <v>3182</v>
      </c>
      <c r="D1681" s="11" t="s">
        <v>260</v>
      </c>
      <c r="E1681" s="19" t="s">
        <v>3432</v>
      </c>
      <c r="F1681" s="10">
        <v>42036</v>
      </c>
      <c r="G1681" s="10">
        <v>45323</v>
      </c>
      <c r="H1681" s="11">
        <v>10</v>
      </c>
      <c r="I1681" s="20" t="s">
        <v>259</v>
      </c>
      <c r="J1681" s="11" t="s">
        <v>261</v>
      </c>
      <c r="K1681" s="11" t="s">
        <v>12658</v>
      </c>
      <c r="L1681" s="11">
        <v>2</v>
      </c>
    </row>
    <row r="1682" spans="1:12">
      <c r="A1682" s="11" t="s">
        <v>3183</v>
      </c>
      <c r="D1682" s="11" t="s">
        <v>260</v>
      </c>
      <c r="E1682" s="19" t="s">
        <v>3433</v>
      </c>
      <c r="F1682" s="10">
        <v>42036</v>
      </c>
      <c r="G1682" s="10">
        <v>45323</v>
      </c>
      <c r="H1682" s="11">
        <v>10</v>
      </c>
      <c r="I1682" s="20" t="s">
        <v>259</v>
      </c>
      <c r="J1682" s="11" t="s">
        <v>261</v>
      </c>
      <c r="K1682" s="11" t="s">
        <v>12658</v>
      </c>
      <c r="L1682" s="11">
        <v>2</v>
      </c>
    </row>
    <row r="1683" spans="1:12">
      <c r="A1683" s="11" t="s">
        <v>3184</v>
      </c>
      <c r="D1683" s="11" t="s">
        <v>260</v>
      </c>
      <c r="E1683" s="19" t="s">
        <v>3434</v>
      </c>
      <c r="F1683" s="10">
        <v>42036</v>
      </c>
      <c r="G1683" s="10">
        <v>45323</v>
      </c>
      <c r="H1683" s="11">
        <v>10</v>
      </c>
      <c r="I1683" s="11" t="s">
        <v>277</v>
      </c>
      <c r="J1683" s="11" t="s">
        <v>261</v>
      </c>
      <c r="K1683" s="11" t="s">
        <v>12658</v>
      </c>
      <c r="L1683" s="11">
        <v>2</v>
      </c>
    </row>
    <row r="1684" spans="1:12">
      <c r="A1684" s="11" t="s">
        <v>3185</v>
      </c>
      <c r="D1684" s="11" t="s">
        <v>260</v>
      </c>
      <c r="E1684" s="19" t="s">
        <v>3435</v>
      </c>
      <c r="F1684" s="10">
        <v>42036</v>
      </c>
      <c r="G1684" s="10">
        <v>45323</v>
      </c>
      <c r="H1684" s="11">
        <v>10</v>
      </c>
      <c r="I1684" s="11" t="s">
        <v>277</v>
      </c>
      <c r="J1684" s="11" t="s">
        <v>261</v>
      </c>
      <c r="K1684" s="11" t="s">
        <v>12658</v>
      </c>
      <c r="L1684" s="11">
        <v>2</v>
      </c>
    </row>
    <row r="1685" spans="1:12">
      <c r="A1685" s="11" t="s">
        <v>3186</v>
      </c>
      <c r="D1685" s="11" t="s">
        <v>260</v>
      </c>
      <c r="E1685" s="19" t="s">
        <v>3436</v>
      </c>
      <c r="F1685" s="10">
        <v>42036</v>
      </c>
      <c r="G1685" s="10">
        <v>45323</v>
      </c>
      <c r="H1685" s="11">
        <v>10</v>
      </c>
      <c r="I1685" s="11" t="s">
        <v>277</v>
      </c>
      <c r="J1685" s="11" t="s">
        <v>261</v>
      </c>
      <c r="K1685" s="11" t="s">
        <v>12658</v>
      </c>
      <c r="L1685" s="11">
        <v>2</v>
      </c>
    </row>
    <row r="1686" spans="1:12">
      <c r="A1686" s="11" t="s">
        <v>3187</v>
      </c>
      <c r="D1686" s="11" t="s">
        <v>260</v>
      </c>
      <c r="E1686" s="19" t="s">
        <v>3437</v>
      </c>
      <c r="F1686" s="10">
        <v>42036</v>
      </c>
      <c r="G1686" s="10">
        <v>45323</v>
      </c>
      <c r="H1686" s="11">
        <v>10</v>
      </c>
      <c r="I1686" s="20" t="s">
        <v>259</v>
      </c>
      <c r="J1686" s="11" t="s">
        <v>261</v>
      </c>
      <c r="K1686" s="11" t="s">
        <v>12658</v>
      </c>
      <c r="L1686" s="11">
        <v>2</v>
      </c>
    </row>
    <row r="1687" spans="1:12">
      <c r="A1687" s="11" t="s">
        <v>3188</v>
      </c>
      <c r="D1687" s="11" t="s">
        <v>260</v>
      </c>
      <c r="E1687" s="19" t="s">
        <v>3438</v>
      </c>
      <c r="F1687" s="10">
        <v>42036</v>
      </c>
      <c r="G1687" s="10">
        <v>45323</v>
      </c>
      <c r="H1687" s="11">
        <v>10</v>
      </c>
      <c r="I1687" s="20" t="s">
        <v>259</v>
      </c>
      <c r="J1687" s="11" t="s">
        <v>261</v>
      </c>
      <c r="K1687" s="11" t="s">
        <v>12658</v>
      </c>
      <c r="L1687" s="11">
        <v>2</v>
      </c>
    </row>
    <row r="1688" spans="1:12">
      <c r="A1688" s="11" t="s">
        <v>3189</v>
      </c>
      <c r="D1688" s="11" t="s">
        <v>260</v>
      </c>
      <c r="E1688" s="19" t="s">
        <v>3439</v>
      </c>
      <c r="F1688" s="10">
        <v>42036</v>
      </c>
      <c r="G1688" s="10">
        <v>45323</v>
      </c>
      <c r="H1688" s="11">
        <v>10</v>
      </c>
      <c r="I1688" s="20" t="s">
        <v>259</v>
      </c>
      <c r="J1688" s="11" t="s">
        <v>261</v>
      </c>
      <c r="K1688" s="11" t="s">
        <v>12658</v>
      </c>
      <c r="L1688" s="11">
        <v>2</v>
      </c>
    </row>
    <row r="1689" spans="1:12">
      <c r="A1689" s="11" t="s">
        <v>3190</v>
      </c>
      <c r="D1689" s="11" t="s">
        <v>260</v>
      </c>
      <c r="E1689" s="19" t="s">
        <v>3440</v>
      </c>
      <c r="F1689" s="10">
        <v>42036</v>
      </c>
      <c r="G1689" s="10">
        <v>45323</v>
      </c>
      <c r="H1689" s="11">
        <v>10</v>
      </c>
      <c r="I1689" s="20" t="s">
        <v>259</v>
      </c>
      <c r="J1689" s="11" t="s">
        <v>261</v>
      </c>
      <c r="K1689" s="11" t="s">
        <v>12658</v>
      </c>
      <c r="L1689" s="11">
        <v>2</v>
      </c>
    </row>
    <row r="1690" spans="1:12">
      <c r="A1690" s="11" t="s">
        <v>3191</v>
      </c>
      <c r="D1690" s="11" t="s">
        <v>260</v>
      </c>
      <c r="E1690" s="19" t="s">
        <v>3441</v>
      </c>
      <c r="F1690" s="10">
        <v>42036</v>
      </c>
      <c r="G1690" s="10">
        <v>45323</v>
      </c>
      <c r="H1690" s="11">
        <v>10</v>
      </c>
      <c r="I1690" s="20" t="s">
        <v>259</v>
      </c>
      <c r="J1690" s="11" t="s">
        <v>261</v>
      </c>
      <c r="K1690" s="11" t="s">
        <v>12658</v>
      </c>
      <c r="L1690" s="11">
        <v>2</v>
      </c>
    </row>
    <row r="1691" spans="1:12">
      <c r="A1691" s="11" t="s">
        <v>3192</v>
      </c>
      <c r="D1691" s="11" t="s">
        <v>260</v>
      </c>
      <c r="E1691" s="19" t="s">
        <v>3442</v>
      </c>
      <c r="F1691" s="10">
        <v>42036</v>
      </c>
      <c r="G1691" s="10">
        <v>45323</v>
      </c>
      <c r="H1691" s="11">
        <v>10</v>
      </c>
      <c r="I1691" s="20" t="s">
        <v>259</v>
      </c>
      <c r="J1691" s="11" t="s">
        <v>261</v>
      </c>
      <c r="K1691" s="11" t="s">
        <v>12658</v>
      </c>
      <c r="L1691" s="11">
        <v>2</v>
      </c>
    </row>
    <row r="1692" spans="1:12">
      <c r="A1692" s="11" t="s">
        <v>3193</v>
      </c>
      <c r="D1692" s="11" t="s">
        <v>260</v>
      </c>
      <c r="E1692" s="19" t="s">
        <v>3443</v>
      </c>
      <c r="F1692" s="10">
        <v>42036</v>
      </c>
      <c r="G1692" s="10">
        <v>45323</v>
      </c>
      <c r="H1692" s="11">
        <v>10</v>
      </c>
      <c r="I1692" s="20" t="s">
        <v>259</v>
      </c>
      <c r="J1692" s="11" t="s">
        <v>261</v>
      </c>
      <c r="K1692" s="11" t="s">
        <v>12658</v>
      </c>
      <c r="L1692" s="11">
        <v>2</v>
      </c>
    </row>
    <row r="1693" spans="1:12">
      <c r="A1693" s="11" t="s">
        <v>3194</v>
      </c>
      <c r="D1693" s="11" t="s">
        <v>260</v>
      </c>
      <c r="E1693" s="19" t="s">
        <v>3444</v>
      </c>
      <c r="F1693" s="10">
        <v>42036</v>
      </c>
      <c r="G1693" s="10">
        <v>45323</v>
      </c>
      <c r="H1693" s="11">
        <v>10</v>
      </c>
      <c r="I1693" s="20" t="s">
        <v>259</v>
      </c>
      <c r="J1693" s="11" t="s">
        <v>261</v>
      </c>
      <c r="K1693" s="11" t="s">
        <v>12658</v>
      </c>
      <c r="L1693" s="11">
        <v>2</v>
      </c>
    </row>
    <row r="1694" spans="1:12">
      <c r="A1694" s="11" t="s">
        <v>3195</v>
      </c>
      <c r="D1694" s="11" t="s">
        <v>260</v>
      </c>
      <c r="E1694" s="19" t="s">
        <v>3445</v>
      </c>
      <c r="F1694" s="10">
        <v>42036</v>
      </c>
      <c r="G1694" s="10">
        <v>45323</v>
      </c>
      <c r="H1694" s="11">
        <v>10</v>
      </c>
      <c r="I1694" s="20" t="s">
        <v>259</v>
      </c>
      <c r="J1694" s="11" t="s">
        <v>261</v>
      </c>
      <c r="K1694" s="11" t="s">
        <v>12658</v>
      </c>
      <c r="L1694" s="11">
        <v>2</v>
      </c>
    </row>
    <row r="1695" spans="1:12">
      <c r="A1695" s="11" t="s">
        <v>3196</v>
      </c>
      <c r="D1695" s="11" t="s">
        <v>260</v>
      </c>
      <c r="E1695" s="19" t="s">
        <v>3446</v>
      </c>
      <c r="F1695" s="10">
        <v>42036</v>
      </c>
      <c r="G1695" s="10">
        <v>45323</v>
      </c>
      <c r="H1695" s="11">
        <v>10</v>
      </c>
      <c r="I1695" s="20" t="s">
        <v>259</v>
      </c>
      <c r="J1695" s="11" t="s">
        <v>261</v>
      </c>
      <c r="K1695" s="11" t="s">
        <v>12658</v>
      </c>
      <c r="L1695" s="11">
        <v>2</v>
      </c>
    </row>
    <row r="1696" spans="1:12">
      <c r="A1696" s="11" t="s">
        <v>3197</v>
      </c>
      <c r="D1696" s="11" t="s">
        <v>260</v>
      </c>
      <c r="E1696" s="19" t="s">
        <v>3447</v>
      </c>
      <c r="F1696" s="10">
        <v>42036</v>
      </c>
      <c r="G1696" s="10">
        <v>45323</v>
      </c>
      <c r="H1696" s="11">
        <v>10</v>
      </c>
      <c r="I1696" s="20" t="s">
        <v>259</v>
      </c>
      <c r="J1696" s="11" t="s">
        <v>261</v>
      </c>
      <c r="K1696" s="11" t="s">
        <v>12658</v>
      </c>
      <c r="L1696" s="11">
        <v>2</v>
      </c>
    </row>
    <row r="1697" spans="1:12">
      <c r="A1697" s="11" t="s">
        <v>3198</v>
      </c>
      <c r="D1697" s="11" t="s">
        <v>260</v>
      </c>
      <c r="E1697" s="19" t="s">
        <v>3448</v>
      </c>
      <c r="F1697" s="10">
        <v>42036</v>
      </c>
      <c r="G1697" s="10">
        <v>45323</v>
      </c>
      <c r="H1697" s="11">
        <v>10</v>
      </c>
      <c r="I1697" s="20" t="s">
        <v>259</v>
      </c>
      <c r="J1697" s="11" t="s">
        <v>261</v>
      </c>
      <c r="K1697" s="11" t="s">
        <v>12658</v>
      </c>
      <c r="L1697" s="11">
        <v>2</v>
      </c>
    </row>
    <row r="1698" spans="1:12">
      <c r="A1698" s="11" t="s">
        <v>3199</v>
      </c>
      <c r="D1698" s="11" t="s">
        <v>260</v>
      </c>
      <c r="E1698" s="19" t="s">
        <v>3449</v>
      </c>
      <c r="F1698" s="10">
        <v>42036</v>
      </c>
      <c r="G1698" s="10">
        <v>45323</v>
      </c>
      <c r="H1698" s="11">
        <v>10</v>
      </c>
      <c r="I1698" s="20" t="s">
        <v>259</v>
      </c>
      <c r="J1698" s="11" t="s">
        <v>261</v>
      </c>
      <c r="K1698" s="11" t="s">
        <v>12658</v>
      </c>
      <c r="L1698" s="11">
        <v>2</v>
      </c>
    </row>
    <row r="1699" spans="1:12">
      <c r="A1699" s="11" t="s">
        <v>3200</v>
      </c>
      <c r="D1699" s="11" t="s">
        <v>260</v>
      </c>
      <c r="E1699" s="19" t="s">
        <v>3450</v>
      </c>
      <c r="F1699" s="10">
        <v>42036</v>
      </c>
      <c r="G1699" s="10">
        <v>45323</v>
      </c>
      <c r="H1699" s="11">
        <v>10</v>
      </c>
      <c r="I1699" s="20" t="s">
        <v>259</v>
      </c>
      <c r="J1699" s="11" t="s">
        <v>261</v>
      </c>
      <c r="K1699" s="11" t="s">
        <v>12658</v>
      </c>
      <c r="L1699" s="11">
        <v>2</v>
      </c>
    </row>
    <row r="1700" spans="1:12">
      <c r="A1700" s="11" t="s">
        <v>3201</v>
      </c>
      <c r="D1700" s="11" t="s">
        <v>260</v>
      </c>
      <c r="E1700" s="19" t="s">
        <v>3451</v>
      </c>
      <c r="F1700" s="10">
        <v>42036</v>
      </c>
      <c r="G1700" s="10">
        <v>45323</v>
      </c>
      <c r="H1700" s="11">
        <v>10</v>
      </c>
      <c r="I1700" s="20" t="s">
        <v>259</v>
      </c>
      <c r="J1700" s="11" t="s">
        <v>261</v>
      </c>
      <c r="K1700" s="11" t="s">
        <v>12658</v>
      </c>
      <c r="L1700" s="11">
        <v>2</v>
      </c>
    </row>
    <row r="1701" spans="1:12">
      <c r="A1701" s="11" t="s">
        <v>3202</v>
      </c>
      <c r="D1701" s="11" t="s">
        <v>260</v>
      </c>
      <c r="E1701" s="19" t="s">
        <v>3452</v>
      </c>
      <c r="F1701" s="10">
        <v>42036</v>
      </c>
      <c r="G1701" s="10">
        <v>45323</v>
      </c>
      <c r="H1701" s="11">
        <v>10</v>
      </c>
      <c r="I1701" s="11" t="s">
        <v>277</v>
      </c>
      <c r="J1701" s="11" t="s">
        <v>261</v>
      </c>
      <c r="K1701" s="11" t="s">
        <v>12658</v>
      </c>
      <c r="L1701" s="11">
        <v>2</v>
      </c>
    </row>
    <row r="1702" spans="1:12">
      <c r="A1702" s="11" t="s">
        <v>3203</v>
      </c>
      <c r="D1702" s="11" t="s">
        <v>260</v>
      </c>
      <c r="E1702" s="19" t="s">
        <v>3453</v>
      </c>
      <c r="F1702" s="10">
        <v>42036</v>
      </c>
      <c r="G1702" s="10">
        <v>45323</v>
      </c>
      <c r="H1702" s="11">
        <v>10</v>
      </c>
      <c r="I1702" s="11" t="s">
        <v>277</v>
      </c>
      <c r="J1702" s="11" t="s">
        <v>261</v>
      </c>
      <c r="K1702" s="11" t="s">
        <v>12658</v>
      </c>
      <c r="L1702" s="11">
        <v>2</v>
      </c>
    </row>
    <row r="1703" spans="1:12">
      <c r="A1703" s="11" t="s">
        <v>3204</v>
      </c>
      <c r="D1703" s="11" t="s">
        <v>260</v>
      </c>
      <c r="E1703" s="19" t="s">
        <v>3454</v>
      </c>
      <c r="F1703" s="10">
        <v>42036</v>
      </c>
      <c r="G1703" s="10">
        <v>45323</v>
      </c>
      <c r="H1703" s="11">
        <v>10</v>
      </c>
      <c r="I1703" s="11" t="s">
        <v>277</v>
      </c>
      <c r="J1703" s="11" t="s">
        <v>261</v>
      </c>
      <c r="K1703" s="11" t="s">
        <v>12658</v>
      </c>
      <c r="L1703" s="11">
        <v>2</v>
      </c>
    </row>
    <row r="1704" spans="1:12">
      <c r="A1704" s="11" t="s">
        <v>3205</v>
      </c>
      <c r="D1704" s="11" t="s">
        <v>260</v>
      </c>
      <c r="E1704" s="19" t="s">
        <v>3455</v>
      </c>
      <c r="F1704" s="10">
        <v>42036</v>
      </c>
      <c r="G1704" s="10">
        <v>45323</v>
      </c>
      <c r="H1704" s="11">
        <v>10</v>
      </c>
      <c r="I1704" s="20" t="s">
        <v>259</v>
      </c>
      <c r="J1704" s="11" t="s">
        <v>261</v>
      </c>
      <c r="K1704" s="11" t="s">
        <v>12658</v>
      </c>
      <c r="L1704" s="11">
        <v>2</v>
      </c>
    </row>
    <row r="1705" spans="1:12">
      <c r="A1705" s="11" t="s">
        <v>3206</v>
      </c>
      <c r="D1705" s="11" t="s">
        <v>260</v>
      </c>
      <c r="E1705" s="19" t="s">
        <v>3456</v>
      </c>
      <c r="F1705" s="10">
        <v>42036</v>
      </c>
      <c r="G1705" s="10">
        <v>45323</v>
      </c>
      <c r="H1705" s="11">
        <v>10</v>
      </c>
      <c r="I1705" s="20" t="s">
        <v>259</v>
      </c>
      <c r="J1705" s="11" t="s">
        <v>261</v>
      </c>
      <c r="K1705" s="11" t="s">
        <v>12658</v>
      </c>
      <c r="L1705" s="11">
        <v>2</v>
      </c>
    </row>
    <row r="1706" spans="1:12">
      <c r="A1706" s="11" t="s">
        <v>3207</v>
      </c>
      <c r="D1706" s="11" t="s">
        <v>260</v>
      </c>
      <c r="E1706" s="19" t="s">
        <v>3457</v>
      </c>
      <c r="F1706" s="10">
        <v>42036</v>
      </c>
      <c r="G1706" s="10">
        <v>45323</v>
      </c>
      <c r="H1706" s="11">
        <v>10</v>
      </c>
      <c r="I1706" s="20" t="s">
        <v>259</v>
      </c>
      <c r="J1706" s="11" t="s">
        <v>261</v>
      </c>
      <c r="K1706" s="11" t="s">
        <v>12658</v>
      </c>
      <c r="L1706" s="11">
        <v>2</v>
      </c>
    </row>
    <row r="1707" spans="1:12">
      <c r="A1707" s="11" t="s">
        <v>3208</v>
      </c>
      <c r="D1707" s="11" t="s">
        <v>260</v>
      </c>
      <c r="E1707" s="19" t="s">
        <v>3458</v>
      </c>
      <c r="F1707" s="10">
        <v>42036</v>
      </c>
      <c r="G1707" s="10">
        <v>45323</v>
      </c>
      <c r="H1707" s="11">
        <v>10</v>
      </c>
      <c r="I1707" s="20" t="s">
        <v>259</v>
      </c>
      <c r="J1707" s="11" t="s">
        <v>261</v>
      </c>
      <c r="K1707" s="11" t="s">
        <v>12658</v>
      </c>
      <c r="L1707" s="11">
        <v>2</v>
      </c>
    </row>
    <row r="1708" spans="1:12">
      <c r="A1708" s="11" t="s">
        <v>3209</v>
      </c>
      <c r="D1708" s="11" t="s">
        <v>260</v>
      </c>
      <c r="E1708" s="19" t="s">
        <v>3459</v>
      </c>
      <c r="F1708" s="10">
        <v>42036</v>
      </c>
      <c r="G1708" s="10">
        <v>45323</v>
      </c>
      <c r="H1708" s="11">
        <v>10</v>
      </c>
      <c r="I1708" s="20" t="s">
        <v>259</v>
      </c>
      <c r="J1708" s="11" t="s">
        <v>261</v>
      </c>
      <c r="K1708" s="11" t="s">
        <v>12658</v>
      </c>
      <c r="L1708" s="11">
        <v>2</v>
      </c>
    </row>
    <row r="1709" spans="1:12">
      <c r="A1709" s="11" t="s">
        <v>3210</v>
      </c>
      <c r="D1709" s="11" t="s">
        <v>260</v>
      </c>
      <c r="E1709" s="19" t="s">
        <v>3460</v>
      </c>
      <c r="F1709" s="10">
        <v>42036</v>
      </c>
      <c r="G1709" s="10">
        <v>45323</v>
      </c>
      <c r="H1709" s="11">
        <v>10</v>
      </c>
      <c r="I1709" s="20" t="s">
        <v>259</v>
      </c>
      <c r="J1709" s="11" t="s">
        <v>261</v>
      </c>
      <c r="K1709" s="11" t="s">
        <v>12658</v>
      </c>
      <c r="L1709" s="11">
        <v>2</v>
      </c>
    </row>
    <row r="1710" spans="1:12">
      <c r="A1710" s="11" t="s">
        <v>3211</v>
      </c>
      <c r="D1710" s="11" t="s">
        <v>260</v>
      </c>
      <c r="E1710" s="19" t="s">
        <v>3461</v>
      </c>
      <c r="F1710" s="10">
        <v>42036</v>
      </c>
      <c r="G1710" s="10">
        <v>45323</v>
      </c>
      <c r="H1710" s="11">
        <v>10</v>
      </c>
      <c r="I1710" s="20" t="s">
        <v>259</v>
      </c>
      <c r="J1710" s="11" t="s">
        <v>261</v>
      </c>
      <c r="K1710" s="11" t="s">
        <v>12658</v>
      </c>
      <c r="L1710" s="11">
        <v>2</v>
      </c>
    </row>
    <row r="1711" spans="1:12">
      <c r="A1711" s="11" t="s">
        <v>3212</v>
      </c>
      <c r="D1711" s="11" t="s">
        <v>260</v>
      </c>
      <c r="E1711" s="19" t="s">
        <v>3462</v>
      </c>
      <c r="F1711" s="10">
        <v>42036</v>
      </c>
      <c r="G1711" s="10">
        <v>45323</v>
      </c>
      <c r="H1711" s="11">
        <v>10</v>
      </c>
      <c r="I1711" s="20" t="s">
        <v>259</v>
      </c>
      <c r="J1711" s="11" t="s">
        <v>261</v>
      </c>
      <c r="K1711" s="11" t="s">
        <v>12658</v>
      </c>
      <c r="L1711" s="11">
        <v>2</v>
      </c>
    </row>
    <row r="1712" spans="1:12">
      <c r="A1712" s="11" t="s">
        <v>3213</v>
      </c>
      <c r="D1712" s="11" t="s">
        <v>260</v>
      </c>
      <c r="E1712" s="19" t="s">
        <v>3463</v>
      </c>
      <c r="F1712" s="10">
        <v>42036</v>
      </c>
      <c r="G1712" s="10">
        <v>45323</v>
      </c>
      <c r="H1712" s="11">
        <v>10</v>
      </c>
      <c r="I1712" s="20" t="s">
        <v>259</v>
      </c>
      <c r="J1712" s="11" t="s">
        <v>261</v>
      </c>
      <c r="K1712" s="11" t="s">
        <v>12658</v>
      </c>
      <c r="L1712" s="11">
        <v>2</v>
      </c>
    </row>
    <row r="1713" spans="1:12">
      <c r="A1713" s="11" t="s">
        <v>3214</v>
      </c>
      <c r="D1713" s="11" t="s">
        <v>260</v>
      </c>
      <c r="E1713" s="19" t="s">
        <v>3464</v>
      </c>
      <c r="F1713" s="10">
        <v>42036</v>
      </c>
      <c r="G1713" s="10">
        <v>45323</v>
      </c>
      <c r="H1713" s="11">
        <v>10</v>
      </c>
      <c r="I1713" s="20" t="s">
        <v>259</v>
      </c>
      <c r="J1713" s="11" t="s">
        <v>261</v>
      </c>
      <c r="K1713" s="11" t="s">
        <v>12658</v>
      </c>
      <c r="L1713" s="11">
        <v>2</v>
      </c>
    </row>
    <row r="1714" spans="1:12">
      <c r="A1714" s="11" t="s">
        <v>3215</v>
      </c>
      <c r="D1714" s="11" t="s">
        <v>260</v>
      </c>
      <c r="E1714" s="19" t="s">
        <v>3465</v>
      </c>
      <c r="F1714" s="10">
        <v>42036</v>
      </c>
      <c r="G1714" s="10">
        <v>45323</v>
      </c>
      <c r="H1714" s="11">
        <v>10</v>
      </c>
      <c r="I1714" s="20" t="s">
        <v>259</v>
      </c>
      <c r="J1714" s="11" t="s">
        <v>261</v>
      </c>
      <c r="K1714" s="11" t="s">
        <v>12658</v>
      </c>
      <c r="L1714" s="11">
        <v>2</v>
      </c>
    </row>
    <row r="1715" spans="1:12">
      <c r="A1715" s="11" t="s">
        <v>3216</v>
      </c>
      <c r="D1715" s="11" t="s">
        <v>260</v>
      </c>
      <c r="E1715" s="19" t="s">
        <v>3466</v>
      </c>
      <c r="F1715" s="10">
        <v>42036</v>
      </c>
      <c r="G1715" s="10">
        <v>45323</v>
      </c>
      <c r="H1715" s="11">
        <v>10</v>
      </c>
      <c r="I1715" s="20" t="s">
        <v>259</v>
      </c>
      <c r="J1715" s="11" t="s">
        <v>261</v>
      </c>
      <c r="K1715" s="11" t="s">
        <v>12658</v>
      </c>
      <c r="L1715" s="11">
        <v>2</v>
      </c>
    </row>
    <row r="1716" spans="1:12">
      <c r="A1716" s="11" t="s">
        <v>3217</v>
      </c>
      <c r="D1716" s="11" t="s">
        <v>260</v>
      </c>
      <c r="E1716" s="19" t="s">
        <v>3467</v>
      </c>
      <c r="F1716" s="10">
        <v>42036</v>
      </c>
      <c r="G1716" s="10">
        <v>45323</v>
      </c>
      <c r="H1716" s="11">
        <v>10</v>
      </c>
      <c r="I1716" s="20" t="s">
        <v>259</v>
      </c>
      <c r="J1716" s="11" t="s">
        <v>261</v>
      </c>
      <c r="K1716" s="11" t="s">
        <v>12658</v>
      </c>
      <c r="L1716" s="11">
        <v>2</v>
      </c>
    </row>
    <row r="1717" spans="1:12">
      <c r="A1717" s="11" t="s">
        <v>3218</v>
      </c>
      <c r="D1717" s="11" t="s">
        <v>260</v>
      </c>
      <c r="E1717" s="19" t="s">
        <v>3468</v>
      </c>
      <c r="F1717" s="10">
        <v>42036</v>
      </c>
      <c r="G1717" s="10">
        <v>45323</v>
      </c>
      <c r="H1717" s="11">
        <v>10</v>
      </c>
      <c r="I1717" s="20" t="s">
        <v>259</v>
      </c>
      <c r="J1717" s="11" t="s">
        <v>261</v>
      </c>
      <c r="K1717" s="11" t="s">
        <v>12658</v>
      </c>
      <c r="L1717" s="11">
        <v>2</v>
      </c>
    </row>
    <row r="1718" spans="1:12">
      <c r="A1718" s="11" t="s">
        <v>3219</v>
      </c>
      <c r="D1718" s="11" t="s">
        <v>260</v>
      </c>
      <c r="E1718" s="19" t="s">
        <v>3469</v>
      </c>
      <c r="F1718" s="10">
        <v>42036</v>
      </c>
      <c r="G1718" s="10">
        <v>45323</v>
      </c>
      <c r="H1718" s="11">
        <v>10</v>
      </c>
      <c r="I1718" s="20" t="s">
        <v>259</v>
      </c>
      <c r="J1718" s="11" t="s">
        <v>261</v>
      </c>
      <c r="K1718" s="11" t="s">
        <v>12658</v>
      </c>
      <c r="L1718" s="11">
        <v>2</v>
      </c>
    </row>
    <row r="1719" spans="1:12">
      <c r="A1719" s="11" t="s">
        <v>3220</v>
      </c>
      <c r="D1719" s="11" t="s">
        <v>260</v>
      </c>
      <c r="E1719" s="19" t="s">
        <v>3470</v>
      </c>
      <c r="F1719" s="10">
        <v>42036</v>
      </c>
      <c r="G1719" s="10">
        <v>45323</v>
      </c>
      <c r="H1719" s="11">
        <v>10</v>
      </c>
      <c r="I1719" s="11" t="s">
        <v>277</v>
      </c>
      <c r="J1719" s="11" t="s">
        <v>261</v>
      </c>
      <c r="K1719" s="11" t="s">
        <v>12658</v>
      </c>
      <c r="L1719" s="11">
        <v>2</v>
      </c>
    </row>
    <row r="1720" spans="1:12">
      <c r="A1720" s="11" t="s">
        <v>3221</v>
      </c>
      <c r="D1720" s="11" t="s">
        <v>260</v>
      </c>
      <c r="E1720" s="19" t="s">
        <v>3471</v>
      </c>
      <c r="F1720" s="10">
        <v>42036</v>
      </c>
      <c r="G1720" s="10">
        <v>45323</v>
      </c>
      <c r="H1720" s="11">
        <v>10</v>
      </c>
      <c r="I1720" s="11" t="s">
        <v>277</v>
      </c>
      <c r="J1720" s="11" t="s">
        <v>261</v>
      </c>
      <c r="K1720" s="11" t="s">
        <v>12658</v>
      </c>
      <c r="L1720" s="11">
        <v>2</v>
      </c>
    </row>
    <row r="1721" spans="1:12">
      <c r="A1721" s="11" t="s">
        <v>3222</v>
      </c>
      <c r="D1721" s="11" t="s">
        <v>260</v>
      </c>
      <c r="E1721" s="19" t="s">
        <v>3472</v>
      </c>
      <c r="F1721" s="10">
        <v>42036</v>
      </c>
      <c r="G1721" s="10">
        <v>45323</v>
      </c>
      <c r="H1721" s="11">
        <v>10</v>
      </c>
      <c r="I1721" s="11" t="s">
        <v>277</v>
      </c>
      <c r="J1721" s="11" t="s">
        <v>261</v>
      </c>
      <c r="K1721" s="11" t="s">
        <v>12658</v>
      </c>
      <c r="L1721" s="11">
        <v>2</v>
      </c>
    </row>
    <row r="1722" spans="1:12">
      <c r="A1722" s="11" t="s">
        <v>3223</v>
      </c>
      <c r="D1722" s="11" t="s">
        <v>260</v>
      </c>
      <c r="E1722" s="19" t="s">
        <v>3473</v>
      </c>
      <c r="F1722" s="10">
        <v>42036</v>
      </c>
      <c r="G1722" s="10">
        <v>45323</v>
      </c>
      <c r="H1722" s="11">
        <v>10</v>
      </c>
      <c r="I1722" s="20" t="s">
        <v>259</v>
      </c>
      <c r="J1722" s="11" t="s">
        <v>261</v>
      </c>
      <c r="K1722" s="11" t="s">
        <v>12658</v>
      </c>
      <c r="L1722" s="11">
        <v>2</v>
      </c>
    </row>
    <row r="1723" spans="1:12">
      <c r="A1723" s="11" t="s">
        <v>3224</v>
      </c>
      <c r="D1723" s="11" t="s">
        <v>260</v>
      </c>
      <c r="E1723" s="19" t="s">
        <v>3474</v>
      </c>
      <c r="F1723" s="10">
        <v>42036</v>
      </c>
      <c r="G1723" s="10">
        <v>45323</v>
      </c>
      <c r="H1723" s="11">
        <v>10</v>
      </c>
      <c r="I1723" s="20" t="s">
        <v>259</v>
      </c>
      <c r="J1723" s="11" t="s">
        <v>261</v>
      </c>
      <c r="K1723" s="11" t="s">
        <v>12658</v>
      </c>
      <c r="L1723" s="11">
        <v>2</v>
      </c>
    </row>
    <row r="1724" spans="1:12">
      <c r="A1724" s="11" t="s">
        <v>3225</v>
      </c>
      <c r="D1724" s="11" t="s">
        <v>260</v>
      </c>
      <c r="E1724" s="19" t="s">
        <v>3475</v>
      </c>
      <c r="F1724" s="10">
        <v>42036</v>
      </c>
      <c r="G1724" s="10">
        <v>45323</v>
      </c>
      <c r="H1724" s="11">
        <v>10</v>
      </c>
      <c r="I1724" s="20" t="s">
        <v>259</v>
      </c>
      <c r="J1724" s="11" t="s">
        <v>261</v>
      </c>
      <c r="K1724" s="11" t="s">
        <v>12658</v>
      </c>
      <c r="L1724" s="11">
        <v>2</v>
      </c>
    </row>
    <row r="1725" spans="1:12">
      <c r="A1725" s="11" t="s">
        <v>3226</v>
      </c>
      <c r="D1725" s="11" t="s">
        <v>260</v>
      </c>
      <c r="E1725" s="19" t="s">
        <v>3476</v>
      </c>
      <c r="F1725" s="10">
        <v>42036</v>
      </c>
      <c r="G1725" s="10">
        <v>45323</v>
      </c>
      <c r="H1725" s="11">
        <v>10</v>
      </c>
      <c r="I1725" s="20" t="s">
        <v>259</v>
      </c>
      <c r="J1725" s="11" t="s">
        <v>261</v>
      </c>
      <c r="K1725" s="11" t="s">
        <v>12658</v>
      </c>
      <c r="L1725" s="11">
        <v>2</v>
      </c>
    </row>
    <row r="1726" spans="1:12">
      <c r="A1726" s="11" t="s">
        <v>3227</v>
      </c>
      <c r="D1726" s="11" t="s">
        <v>260</v>
      </c>
      <c r="E1726" s="19" t="s">
        <v>3477</v>
      </c>
      <c r="F1726" s="10">
        <v>42036</v>
      </c>
      <c r="G1726" s="10">
        <v>45323</v>
      </c>
      <c r="H1726" s="11">
        <v>10</v>
      </c>
      <c r="I1726" s="20" t="s">
        <v>259</v>
      </c>
      <c r="J1726" s="11" t="s">
        <v>261</v>
      </c>
      <c r="K1726" s="11" t="s">
        <v>12658</v>
      </c>
      <c r="L1726" s="11">
        <v>2</v>
      </c>
    </row>
    <row r="1727" spans="1:12">
      <c r="A1727" s="11" t="s">
        <v>3228</v>
      </c>
      <c r="D1727" s="11" t="s">
        <v>260</v>
      </c>
      <c r="E1727" s="19" t="s">
        <v>3478</v>
      </c>
      <c r="F1727" s="10">
        <v>42036</v>
      </c>
      <c r="G1727" s="10">
        <v>45323</v>
      </c>
      <c r="H1727" s="11">
        <v>10</v>
      </c>
      <c r="I1727" s="20" t="s">
        <v>259</v>
      </c>
      <c r="J1727" s="11" t="s">
        <v>261</v>
      </c>
      <c r="K1727" s="11" t="s">
        <v>12658</v>
      </c>
      <c r="L1727" s="11">
        <v>2</v>
      </c>
    </row>
    <row r="1728" spans="1:12">
      <c r="A1728" s="11" t="s">
        <v>3229</v>
      </c>
      <c r="D1728" s="11" t="s">
        <v>260</v>
      </c>
      <c r="E1728" s="19" t="s">
        <v>3479</v>
      </c>
      <c r="F1728" s="10">
        <v>42036</v>
      </c>
      <c r="G1728" s="10">
        <v>45323</v>
      </c>
      <c r="H1728" s="11">
        <v>10</v>
      </c>
      <c r="I1728" s="20" t="s">
        <v>259</v>
      </c>
      <c r="J1728" s="11" t="s">
        <v>261</v>
      </c>
      <c r="K1728" s="11" t="s">
        <v>12658</v>
      </c>
      <c r="L1728" s="11">
        <v>2</v>
      </c>
    </row>
    <row r="1729" spans="1:12">
      <c r="A1729" s="11" t="s">
        <v>3230</v>
      </c>
      <c r="D1729" s="11" t="s">
        <v>260</v>
      </c>
      <c r="E1729" s="19" t="s">
        <v>3480</v>
      </c>
      <c r="F1729" s="10">
        <v>42036</v>
      </c>
      <c r="G1729" s="10">
        <v>45323</v>
      </c>
      <c r="H1729" s="11">
        <v>10</v>
      </c>
      <c r="I1729" s="20" t="s">
        <v>259</v>
      </c>
      <c r="J1729" s="11" t="s">
        <v>261</v>
      </c>
      <c r="K1729" s="11" t="s">
        <v>12658</v>
      </c>
      <c r="L1729" s="11">
        <v>2</v>
      </c>
    </row>
    <row r="1730" spans="1:12">
      <c r="A1730" s="11" t="s">
        <v>3231</v>
      </c>
      <c r="D1730" s="11" t="s">
        <v>260</v>
      </c>
      <c r="E1730" s="19" t="s">
        <v>3481</v>
      </c>
      <c r="F1730" s="10">
        <v>42036</v>
      </c>
      <c r="G1730" s="10">
        <v>45323</v>
      </c>
      <c r="H1730" s="11">
        <v>10</v>
      </c>
      <c r="I1730" s="20" t="s">
        <v>259</v>
      </c>
      <c r="J1730" s="11" t="s">
        <v>261</v>
      </c>
      <c r="K1730" s="11" t="s">
        <v>12658</v>
      </c>
      <c r="L1730" s="11">
        <v>2</v>
      </c>
    </row>
    <row r="1731" spans="1:12">
      <c r="A1731" s="11" t="s">
        <v>3232</v>
      </c>
      <c r="D1731" s="11" t="s">
        <v>260</v>
      </c>
      <c r="E1731" s="19" t="s">
        <v>3482</v>
      </c>
      <c r="F1731" s="10">
        <v>42036</v>
      </c>
      <c r="G1731" s="10">
        <v>45323</v>
      </c>
      <c r="H1731" s="11">
        <v>10</v>
      </c>
      <c r="I1731" s="20" t="s">
        <v>259</v>
      </c>
      <c r="J1731" s="11" t="s">
        <v>261</v>
      </c>
      <c r="K1731" s="11" t="s">
        <v>12658</v>
      </c>
      <c r="L1731" s="11">
        <v>2</v>
      </c>
    </row>
    <row r="1732" spans="1:12">
      <c r="A1732" s="11" t="s">
        <v>3233</v>
      </c>
      <c r="D1732" s="11" t="s">
        <v>260</v>
      </c>
      <c r="E1732" s="19" t="s">
        <v>3483</v>
      </c>
      <c r="F1732" s="10">
        <v>42036</v>
      </c>
      <c r="G1732" s="10">
        <v>45323</v>
      </c>
      <c r="H1732" s="11">
        <v>10</v>
      </c>
      <c r="I1732" s="20" t="s">
        <v>259</v>
      </c>
      <c r="J1732" s="11" t="s">
        <v>261</v>
      </c>
      <c r="K1732" s="11" t="s">
        <v>12658</v>
      </c>
      <c r="L1732" s="11">
        <v>2</v>
      </c>
    </row>
    <row r="1733" spans="1:12">
      <c r="A1733" s="11" t="s">
        <v>3234</v>
      </c>
      <c r="D1733" s="11" t="s">
        <v>260</v>
      </c>
      <c r="E1733" s="19" t="s">
        <v>3484</v>
      </c>
      <c r="F1733" s="10">
        <v>42036</v>
      </c>
      <c r="G1733" s="10">
        <v>45323</v>
      </c>
      <c r="H1733" s="11">
        <v>10</v>
      </c>
      <c r="I1733" s="20" t="s">
        <v>259</v>
      </c>
      <c r="J1733" s="11" t="s">
        <v>261</v>
      </c>
      <c r="K1733" s="11" t="s">
        <v>12658</v>
      </c>
      <c r="L1733" s="11">
        <v>2</v>
      </c>
    </row>
    <row r="1734" spans="1:12">
      <c r="A1734" s="11" t="s">
        <v>3235</v>
      </c>
      <c r="D1734" s="11" t="s">
        <v>260</v>
      </c>
      <c r="E1734" s="19" t="s">
        <v>3485</v>
      </c>
      <c r="F1734" s="10">
        <v>42036</v>
      </c>
      <c r="G1734" s="10">
        <v>45323</v>
      </c>
      <c r="H1734" s="11">
        <v>10</v>
      </c>
      <c r="I1734" s="20" t="s">
        <v>259</v>
      </c>
      <c r="J1734" s="11" t="s">
        <v>261</v>
      </c>
      <c r="K1734" s="11" t="s">
        <v>12658</v>
      </c>
      <c r="L1734" s="11">
        <v>2</v>
      </c>
    </row>
    <row r="1735" spans="1:12">
      <c r="A1735" s="11" t="s">
        <v>3236</v>
      </c>
      <c r="D1735" s="11" t="s">
        <v>260</v>
      </c>
      <c r="E1735" s="19" t="s">
        <v>3486</v>
      </c>
      <c r="F1735" s="10">
        <v>42036</v>
      </c>
      <c r="G1735" s="10">
        <v>45323</v>
      </c>
      <c r="H1735" s="11">
        <v>10</v>
      </c>
      <c r="I1735" s="20" t="s">
        <v>259</v>
      </c>
      <c r="J1735" s="11" t="s">
        <v>261</v>
      </c>
      <c r="K1735" s="11" t="s">
        <v>12658</v>
      </c>
      <c r="L1735" s="11">
        <v>2</v>
      </c>
    </row>
    <row r="1736" spans="1:12">
      <c r="A1736" s="11" t="s">
        <v>3237</v>
      </c>
      <c r="D1736" s="11" t="s">
        <v>260</v>
      </c>
      <c r="E1736" s="19" t="s">
        <v>3487</v>
      </c>
      <c r="F1736" s="10">
        <v>42036</v>
      </c>
      <c r="G1736" s="10">
        <v>45323</v>
      </c>
      <c r="H1736" s="11">
        <v>10</v>
      </c>
      <c r="I1736" s="20" t="s">
        <v>259</v>
      </c>
      <c r="J1736" s="11" t="s">
        <v>261</v>
      </c>
      <c r="K1736" s="11" t="s">
        <v>12658</v>
      </c>
      <c r="L1736" s="11">
        <v>2</v>
      </c>
    </row>
    <row r="1737" spans="1:12">
      <c r="A1737" s="11" t="s">
        <v>3238</v>
      </c>
      <c r="D1737" s="11" t="s">
        <v>260</v>
      </c>
      <c r="E1737" s="19" t="s">
        <v>3488</v>
      </c>
      <c r="F1737" s="10">
        <v>42036</v>
      </c>
      <c r="G1737" s="10">
        <v>45323</v>
      </c>
      <c r="H1737" s="11">
        <v>10</v>
      </c>
      <c r="I1737" s="11" t="s">
        <v>277</v>
      </c>
      <c r="J1737" s="11" t="s">
        <v>261</v>
      </c>
      <c r="K1737" s="11" t="s">
        <v>12658</v>
      </c>
      <c r="L1737" s="11">
        <v>2</v>
      </c>
    </row>
    <row r="1738" spans="1:12">
      <c r="A1738" s="11" t="s">
        <v>3239</v>
      </c>
      <c r="D1738" s="11" t="s">
        <v>260</v>
      </c>
      <c r="E1738" s="19" t="s">
        <v>3489</v>
      </c>
      <c r="F1738" s="10">
        <v>42036</v>
      </c>
      <c r="G1738" s="10">
        <v>45323</v>
      </c>
      <c r="H1738" s="11">
        <v>10</v>
      </c>
      <c r="I1738" s="11" t="s">
        <v>277</v>
      </c>
      <c r="J1738" s="11" t="s">
        <v>261</v>
      </c>
      <c r="K1738" s="11" t="s">
        <v>12658</v>
      </c>
      <c r="L1738" s="11">
        <v>2</v>
      </c>
    </row>
    <row r="1739" spans="1:12">
      <c r="A1739" s="11" t="s">
        <v>3240</v>
      </c>
      <c r="D1739" s="11" t="s">
        <v>260</v>
      </c>
      <c r="E1739" s="19" t="s">
        <v>3490</v>
      </c>
      <c r="F1739" s="10">
        <v>42036</v>
      </c>
      <c r="G1739" s="10">
        <v>45323</v>
      </c>
      <c r="H1739" s="11">
        <v>10</v>
      </c>
      <c r="I1739" s="11" t="s">
        <v>277</v>
      </c>
      <c r="J1739" s="11" t="s">
        <v>261</v>
      </c>
      <c r="K1739" s="11" t="s">
        <v>12658</v>
      </c>
      <c r="L1739" s="11">
        <v>2</v>
      </c>
    </row>
    <row r="1740" spans="1:12">
      <c r="A1740" s="11" t="s">
        <v>3241</v>
      </c>
      <c r="D1740" s="11" t="s">
        <v>260</v>
      </c>
      <c r="E1740" s="19" t="s">
        <v>3491</v>
      </c>
      <c r="F1740" s="10">
        <v>42036</v>
      </c>
      <c r="G1740" s="10">
        <v>45323</v>
      </c>
      <c r="H1740" s="11">
        <v>10</v>
      </c>
      <c r="I1740" s="20" t="s">
        <v>259</v>
      </c>
      <c r="J1740" s="11" t="s">
        <v>261</v>
      </c>
      <c r="K1740" s="11" t="s">
        <v>12658</v>
      </c>
      <c r="L1740" s="11">
        <v>2</v>
      </c>
    </row>
    <row r="1741" spans="1:12">
      <c r="A1741" s="11" t="s">
        <v>3242</v>
      </c>
      <c r="D1741" s="11" t="s">
        <v>260</v>
      </c>
      <c r="E1741" s="19" t="s">
        <v>3492</v>
      </c>
      <c r="F1741" s="10">
        <v>42036</v>
      </c>
      <c r="G1741" s="10">
        <v>45323</v>
      </c>
      <c r="H1741" s="11">
        <v>10</v>
      </c>
      <c r="I1741" s="20" t="s">
        <v>259</v>
      </c>
      <c r="J1741" s="11" t="s">
        <v>261</v>
      </c>
      <c r="K1741" s="11" t="s">
        <v>12658</v>
      </c>
      <c r="L1741" s="11">
        <v>2</v>
      </c>
    </row>
    <row r="1742" spans="1:12">
      <c r="A1742" s="11" t="s">
        <v>3243</v>
      </c>
      <c r="D1742" s="11" t="s">
        <v>260</v>
      </c>
      <c r="E1742" s="19" t="s">
        <v>3493</v>
      </c>
      <c r="F1742" s="10">
        <v>42036</v>
      </c>
      <c r="G1742" s="10">
        <v>45323</v>
      </c>
      <c r="H1742" s="11">
        <v>10</v>
      </c>
      <c r="I1742" s="20" t="s">
        <v>259</v>
      </c>
      <c r="J1742" s="11" t="s">
        <v>261</v>
      </c>
      <c r="K1742" s="11" t="s">
        <v>12658</v>
      </c>
      <c r="L1742" s="11">
        <v>2</v>
      </c>
    </row>
    <row r="1743" spans="1:12">
      <c r="A1743" s="11" t="s">
        <v>3244</v>
      </c>
      <c r="D1743" s="11" t="s">
        <v>260</v>
      </c>
      <c r="E1743" s="19" t="s">
        <v>3494</v>
      </c>
      <c r="F1743" s="10">
        <v>42036</v>
      </c>
      <c r="G1743" s="10">
        <v>45323</v>
      </c>
      <c r="H1743" s="11">
        <v>10</v>
      </c>
      <c r="I1743" s="20" t="s">
        <v>259</v>
      </c>
      <c r="J1743" s="11" t="s">
        <v>261</v>
      </c>
      <c r="K1743" s="11" t="s">
        <v>12658</v>
      </c>
      <c r="L1743" s="11">
        <v>2</v>
      </c>
    </row>
    <row r="1744" spans="1:12">
      <c r="A1744" s="11" t="s">
        <v>3245</v>
      </c>
      <c r="D1744" s="11" t="s">
        <v>260</v>
      </c>
      <c r="E1744" s="19" t="s">
        <v>3495</v>
      </c>
      <c r="F1744" s="10">
        <v>42036</v>
      </c>
      <c r="G1744" s="10">
        <v>45323</v>
      </c>
      <c r="H1744" s="11">
        <v>10</v>
      </c>
      <c r="I1744" s="20" t="s">
        <v>259</v>
      </c>
      <c r="J1744" s="11" t="s">
        <v>261</v>
      </c>
      <c r="K1744" s="11" t="s">
        <v>12658</v>
      </c>
      <c r="L1744" s="11">
        <v>2</v>
      </c>
    </row>
    <row r="1745" spans="1:12">
      <c r="A1745" s="11" t="s">
        <v>3246</v>
      </c>
      <c r="D1745" s="11" t="s">
        <v>260</v>
      </c>
      <c r="E1745" s="19" t="s">
        <v>3496</v>
      </c>
      <c r="F1745" s="10">
        <v>42036</v>
      </c>
      <c r="G1745" s="10">
        <v>45323</v>
      </c>
      <c r="H1745" s="11">
        <v>10</v>
      </c>
      <c r="I1745" s="20" t="s">
        <v>259</v>
      </c>
      <c r="J1745" s="11" t="s">
        <v>261</v>
      </c>
      <c r="K1745" s="11" t="s">
        <v>12658</v>
      </c>
      <c r="L1745" s="11">
        <v>2</v>
      </c>
    </row>
    <row r="1746" spans="1:12">
      <c r="A1746" s="11" t="s">
        <v>3247</v>
      </c>
      <c r="D1746" s="11" t="s">
        <v>260</v>
      </c>
      <c r="E1746" s="19" t="s">
        <v>3497</v>
      </c>
      <c r="F1746" s="10">
        <v>42036</v>
      </c>
      <c r="G1746" s="10">
        <v>45323</v>
      </c>
      <c r="H1746" s="11">
        <v>10</v>
      </c>
      <c r="I1746" s="20" t="s">
        <v>259</v>
      </c>
      <c r="J1746" s="11" t="s">
        <v>261</v>
      </c>
      <c r="K1746" s="11" t="s">
        <v>12658</v>
      </c>
      <c r="L1746" s="11">
        <v>2</v>
      </c>
    </row>
    <row r="1747" spans="1:12">
      <c r="A1747" s="11" t="s">
        <v>3248</v>
      </c>
      <c r="D1747" s="11" t="s">
        <v>260</v>
      </c>
      <c r="E1747" s="19" t="s">
        <v>3498</v>
      </c>
      <c r="F1747" s="10">
        <v>42036</v>
      </c>
      <c r="G1747" s="10">
        <v>45323</v>
      </c>
      <c r="H1747" s="11">
        <v>10</v>
      </c>
      <c r="I1747" s="20" t="s">
        <v>259</v>
      </c>
      <c r="J1747" s="11" t="s">
        <v>261</v>
      </c>
      <c r="K1747" s="11" t="s">
        <v>12658</v>
      </c>
      <c r="L1747" s="11">
        <v>2</v>
      </c>
    </row>
    <row r="1748" spans="1:12">
      <c r="A1748" s="11" t="s">
        <v>3249</v>
      </c>
      <c r="D1748" s="11" t="s">
        <v>260</v>
      </c>
      <c r="E1748" s="19" t="s">
        <v>3499</v>
      </c>
      <c r="F1748" s="10">
        <v>42036</v>
      </c>
      <c r="G1748" s="10">
        <v>45323</v>
      </c>
      <c r="H1748" s="11">
        <v>10</v>
      </c>
      <c r="I1748" s="20" t="s">
        <v>259</v>
      </c>
      <c r="J1748" s="11" t="s">
        <v>261</v>
      </c>
      <c r="K1748" s="11" t="s">
        <v>12658</v>
      </c>
      <c r="L1748" s="11">
        <v>2</v>
      </c>
    </row>
    <row r="1749" spans="1:12">
      <c r="A1749" s="11" t="s">
        <v>3250</v>
      </c>
      <c r="D1749" s="11" t="s">
        <v>260</v>
      </c>
      <c r="E1749" s="19" t="s">
        <v>3500</v>
      </c>
      <c r="F1749" s="10">
        <v>42036</v>
      </c>
      <c r="G1749" s="10">
        <v>45323</v>
      </c>
      <c r="H1749" s="11">
        <v>10</v>
      </c>
      <c r="I1749" s="20" t="s">
        <v>259</v>
      </c>
      <c r="J1749" s="11" t="s">
        <v>261</v>
      </c>
      <c r="K1749" s="11" t="s">
        <v>12658</v>
      </c>
      <c r="L1749" s="11">
        <v>2</v>
      </c>
    </row>
    <row r="1750" spans="1:12">
      <c r="A1750" s="11" t="s">
        <v>3251</v>
      </c>
      <c r="D1750" s="11" t="s">
        <v>260</v>
      </c>
      <c r="E1750" s="19" t="s">
        <v>3501</v>
      </c>
      <c r="F1750" s="10">
        <v>42036</v>
      </c>
      <c r="G1750" s="10">
        <v>45323</v>
      </c>
      <c r="H1750" s="11">
        <v>10</v>
      </c>
      <c r="I1750" s="20" t="s">
        <v>259</v>
      </c>
      <c r="J1750" s="11" t="s">
        <v>261</v>
      </c>
      <c r="K1750" s="11" t="s">
        <v>12658</v>
      </c>
      <c r="L1750" s="11">
        <v>2</v>
      </c>
    </row>
    <row r="1751" spans="1:12">
      <c r="A1751" s="11" t="s">
        <v>3252</v>
      </c>
      <c r="D1751" s="11" t="s">
        <v>260</v>
      </c>
      <c r="E1751" s="19" t="s">
        <v>3502</v>
      </c>
      <c r="F1751" s="10">
        <v>42036</v>
      </c>
      <c r="G1751" s="10">
        <v>45323</v>
      </c>
      <c r="H1751" s="11">
        <v>10</v>
      </c>
      <c r="I1751" s="20" t="s">
        <v>259</v>
      </c>
      <c r="J1751" s="11" t="s">
        <v>261</v>
      </c>
      <c r="K1751" s="11" t="s">
        <v>12658</v>
      </c>
      <c r="L1751" s="11">
        <v>2</v>
      </c>
    </row>
    <row r="1752" spans="1:12">
      <c r="A1752" s="11" t="s">
        <v>3253</v>
      </c>
      <c r="D1752" s="11" t="s">
        <v>260</v>
      </c>
      <c r="E1752" s="19" t="s">
        <v>3503</v>
      </c>
      <c r="F1752" s="10">
        <v>42036</v>
      </c>
      <c r="G1752" s="10">
        <v>45323</v>
      </c>
      <c r="H1752" s="11">
        <v>10</v>
      </c>
      <c r="I1752" s="20" t="s">
        <v>259</v>
      </c>
      <c r="J1752" s="11" t="s">
        <v>261</v>
      </c>
      <c r="K1752" s="11" t="s">
        <v>12658</v>
      </c>
      <c r="L1752" s="11">
        <v>2</v>
      </c>
    </row>
    <row r="1753" spans="1:12">
      <c r="A1753" s="11" t="s">
        <v>3254</v>
      </c>
      <c r="D1753" s="11" t="s">
        <v>260</v>
      </c>
      <c r="E1753" s="19" t="s">
        <v>3504</v>
      </c>
      <c r="F1753" s="10">
        <v>42036</v>
      </c>
      <c r="G1753" s="10">
        <v>45323</v>
      </c>
      <c r="H1753" s="11">
        <v>10</v>
      </c>
      <c r="I1753" s="20" t="s">
        <v>259</v>
      </c>
      <c r="J1753" s="11" t="s">
        <v>261</v>
      </c>
      <c r="K1753" s="11" t="s">
        <v>12658</v>
      </c>
      <c r="L1753" s="11">
        <v>2</v>
      </c>
    </row>
    <row r="1754" spans="1:12">
      <c r="A1754" s="11" t="s">
        <v>3255</v>
      </c>
      <c r="D1754" s="11" t="s">
        <v>260</v>
      </c>
      <c r="E1754" s="19" t="s">
        <v>3505</v>
      </c>
      <c r="F1754" s="10">
        <v>42036</v>
      </c>
      <c r="G1754" s="10">
        <v>45323</v>
      </c>
      <c r="H1754" s="11">
        <v>10</v>
      </c>
      <c r="I1754" s="20" t="s">
        <v>259</v>
      </c>
      <c r="J1754" s="11" t="s">
        <v>261</v>
      </c>
      <c r="K1754" s="11" t="s">
        <v>12658</v>
      </c>
      <c r="L1754" s="11">
        <v>2</v>
      </c>
    </row>
    <row r="1755" spans="1:12">
      <c r="A1755" s="11" t="s">
        <v>3256</v>
      </c>
      <c r="D1755" s="11" t="s">
        <v>260</v>
      </c>
      <c r="E1755" s="19" t="s">
        <v>3506</v>
      </c>
      <c r="F1755" s="10">
        <v>42036</v>
      </c>
      <c r="G1755" s="10">
        <v>45323</v>
      </c>
      <c r="H1755" s="11">
        <v>10</v>
      </c>
      <c r="I1755" s="11" t="s">
        <v>277</v>
      </c>
      <c r="J1755" s="11" t="s">
        <v>261</v>
      </c>
      <c r="K1755" s="11" t="s">
        <v>12658</v>
      </c>
      <c r="L1755" s="11">
        <v>2</v>
      </c>
    </row>
    <row r="1756" spans="1:12">
      <c r="A1756" s="11" t="s">
        <v>3257</v>
      </c>
      <c r="D1756" s="11" t="s">
        <v>260</v>
      </c>
      <c r="E1756" s="19" t="s">
        <v>3507</v>
      </c>
      <c r="F1756" s="10">
        <v>42036</v>
      </c>
      <c r="G1756" s="10">
        <v>45323</v>
      </c>
      <c r="H1756" s="11">
        <v>10</v>
      </c>
      <c r="I1756" s="11" t="s">
        <v>277</v>
      </c>
      <c r="J1756" s="11" t="s">
        <v>261</v>
      </c>
      <c r="K1756" s="11" t="s">
        <v>12658</v>
      </c>
      <c r="L1756" s="11">
        <v>2</v>
      </c>
    </row>
    <row r="1757" spans="1:12">
      <c r="A1757" s="11" t="s">
        <v>3258</v>
      </c>
      <c r="D1757" s="11" t="s">
        <v>260</v>
      </c>
      <c r="E1757" s="19" t="s">
        <v>3508</v>
      </c>
      <c r="F1757" s="10">
        <v>42036</v>
      </c>
      <c r="G1757" s="10">
        <v>45323</v>
      </c>
      <c r="H1757" s="11">
        <v>10</v>
      </c>
      <c r="I1757" s="11" t="s">
        <v>277</v>
      </c>
      <c r="J1757" s="11" t="s">
        <v>261</v>
      </c>
      <c r="K1757" s="11" t="s">
        <v>12658</v>
      </c>
      <c r="L1757" s="11">
        <v>2</v>
      </c>
    </row>
    <row r="1758" spans="1:12">
      <c r="A1758" s="11" t="s">
        <v>3259</v>
      </c>
      <c r="D1758" s="11" t="s">
        <v>260</v>
      </c>
      <c r="E1758" s="19" t="s">
        <v>3509</v>
      </c>
      <c r="F1758" s="10">
        <v>42036</v>
      </c>
      <c r="G1758" s="10">
        <v>45323</v>
      </c>
      <c r="H1758" s="11">
        <v>10</v>
      </c>
      <c r="I1758" s="20" t="s">
        <v>259</v>
      </c>
      <c r="J1758" s="11" t="s">
        <v>261</v>
      </c>
      <c r="K1758" s="11" t="s">
        <v>12658</v>
      </c>
      <c r="L1758" s="11">
        <v>2</v>
      </c>
    </row>
    <row r="1759" spans="1:12">
      <c r="A1759" s="11" t="s">
        <v>3260</v>
      </c>
      <c r="D1759" s="11" t="s">
        <v>260</v>
      </c>
      <c r="E1759" s="19" t="s">
        <v>3510</v>
      </c>
      <c r="F1759" s="10">
        <v>42036</v>
      </c>
      <c r="G1759" s="10">
        <v>45323</v>
      </c>
      <c r="H1759" s="11">
        <v>10</v>
      </c>
      <c r="I1759" s="20" t="s">
        <v>259</v>
      </c>
      <c r="J1759" s="11" t="s">
        <v>261</v>
      </c>
      <c r="K1759" s="11" t="s">
        <v>12658</v>
      </c>
      <c r="L1759" s="11">
        <v>2</v>
      </c>
    </row>
    <row r="1760" spans="1:12">
      <c r="A1760" s="11" t="s">
        <v>3261</v>
      </c>
      <c r="D1760" s="11" t="s">
        <v>260</v>
      </c>
      <c r="E1760" s="19" t="s">
        <v>3511</v>
      </c>
      <c r="F1760" s="10">
        <v>42036</v>
      </c>
      <c r="G1760" s="10">
        <v>45323</v>
      </c>
      <c r="H1760" s="11">
        <v>10</v>
      </c>
      <c r="I1760" s="20" t="s">
        <v>259</v>
      </c>
      <c r="J1760" s="11" t="s">
        <v>261</v>
      </c>
      <c r="K1760" s="11" t="s">
        <v>12658</v>
      </c>
      <c r="L1760" s="11">
        <v>2</v>
      </c>
    </row>
    <row r="1761" spans="1:12">
      <c r="A1761" s="11" t="s">
        <v>3262</v>
      </c>
      <c r="D1761" s="11" t="s">
        <v>260</v>
      </c>
      <c r="E1761" s="19" t="s">
        <v>3512</v>
      </c>
      <c r="F1761" s="10">
        <v>42036</v>
      </c>
      <c r="G1761" s="10">
        <v>45323</v>
      </c>
      <c r="H1761" s="11">
        <v>10</v>
      </c>
      <c r="I1761" s="20" t="s">
        <v>259</v>
      </c>
      <c r="J1761" s="11" t="s">
        <v>261</v>
      </c>
      <c r="K1761" s="11" t="s">
        <v>12658</v>
      </c>
      <c r="L1761" s="11">
        <v>2</v>
      </c>
    </row>
    <row r="1762" spans="1:12">
      <c r="A1762" s="11" t="s">
        <v>3513</v>
      </c>
      <c r="D1762" s="11" t="s">
        <v>260</v>
      </c>
      <c r="E1762" s="19" t="s">
        <v>3763</v>
      </c>
      <c r="F1762" s="10">
        <v>42036</v>
      </c>
      <c r="G1762" s="10">
        <v>45323</v>
      </c>
      <c r="H1762" s="11">
        <v>10</v>
      </c>
      <c r="I1762" s="20" t="s">
        <v>259</v>
      </c>
      <c r="J1762" s="11" t="s">
        <v>261</v>
      </c>
      <c r="K1762" s="11" t="s">
        <v>12658</v>
      </c>
      <c r="L1762" s="11">
        <v>2</v>
      </c>
    </row>
    <row r="1763" spans="1:12">
      <c r="A1763" s="11" t="s">
        <v>3514</v>
      </c>
      <c r="D1763" s="11" t="s">
        <v>260</v>
      </c>
      <c r="E1763" s="19" t="s">
        <v>3764</v>
      </c>
      <c r="F1763" s="10">
        <v>42036</v>
      </c>
      <c r="G1763" s="10">
        <v>45323</v>
      </c>
      <c r="H1763" s="11">
        <v>10</v>
      </c>
      <c r="I1763" s="20" t="s">
        <v>259</v>
      </c>
      <c r="J1763" s="11" t="s">
        <v>261</v>
      </c>
      <c r="K1763" s="11" t="s">
        <v>12658</v>
      </c>
      <c r="L1763" s="11">
        <v>2</v>
      </c>
    </row>
    <row r="1764" spans="1:12">
      <c r="A1764" s="11" t="s">
        <v>3515</v>
      </c>
      <c r="D1764" s="11" t="s">
        <v>260</v>
      </c>
      <c r="E1764" s="19" t="s">
        <v>3765</v>
      </c>
      <c r="F1764" s="10">
        <v>42036</v>
      </c>
      <c r="G1764" s="10">
        <v>45323</v>
      </c>
      <c r="H1764" s="11">
        <v>10</v>
      </c>
      <c r="I1764" s="20" t="s">
        <v>259</v>
      </c>
      <c r="J1764" s="11" t="s">
        <v>261</v>
      </c>
      <c r="K1764" s="11" t="s">
        <v>12658</v>
      </c>
      <c r="L1764" s="11">
        <v>2</v>
      </c>
    </row>
    <row r="1765" spans="1:12">
      <c r="A1765" s="11" t="s">
        <v>3516</v>
      </c>
      <c r="D1765" s="11" t="s">
        <v>260</v>
      </c>
      <c r="E1765" s="19" t="s">
        <v>3766</v>
      </c>
      <c r="F1765" s="10">
        <v>42036</v>
      </c>
      <c r="G1765" s="10">
        <v>45323</v>
      </c>
      <c r="H1765" s="11">
        <v>10</v>
      </c>
      <c r="I1765" s="20" t="s">
        <v>259</v>
      </c>
      <c r="J1765" s="11" t="s">
        <v>261</v>
      </c>
      <c r="K1765" s="11" t="s">
        <v>12658</v>
      </c>
      <c r="L1765" s="11">
        <v>2</v>
      </c>
    </row>
    <row r="1766" spans="1:12">
      <c r="A1766" s="11" t="s">
        <v>3517</v>
      </c>
      <c r="D1766" s="11" t="s">
        <v>260</v>
      </c>
      <c r="E1766" s="19" t="s">
        <v>3767</v>
      </c>
      <c r="F1766" s="10">
        <v>42036</v>
      </c>
      <c r="G1766" s="10">
        <v>45323</v>
      </c>
      <c r="H1766" s="11">
        <v>10</v>
      </c>
      <c r="I1766" s="20" t="s">
        <v>259</v>
      </c>
      <c r="J1766" s="11" t="s">
        <v>261</v>
      </c>
      <c r="K1766" s="11" t="s">
        <v>12658</v>
      </c>
      <c r="L1766" s="11">
        <v>2</v>
      </c>
    </row>
    <row r="1767" spans="1:12">
      <c r="A1767" s="11" t="s">
        <v>3518</v>
      </c>
      <c r="D1767" s="11" t="s">
        <v>260</v>
      </c>
      <c r="E1767" s="19" t="s">
        <v>3768</v>
      </c>
      <c r="F1767" s="10">
        <v>42036</v>
      </c>
      <c r="G1767" s="10">
        <v>45323</v>
      </c>
      <c r="H1767" s="11">
        <v>10</v>
      </c>
      <c r="I1767" s="20" t="s">
        <v>259</v>
      </c>
      <c r="J1767" s="11" t="s">
        <v>261</v>
      </c>
      <c r="K1767" s="11" t="s">
        <v>12658</v>
      </c>
      <c r="L1767" s="11">
        <v>2</v>
      </c>
    </row>
    <row r="1768" spans="1:12">
      <c r="A1768" s="11" t="s">
        <v>3519</v>
      </c>
      <c r="D1768" s="11" t="s">
        <v>260</v>
      </c>
      <c r="E1768" s="19" t="s">
        <v>3769</v>
      </c>
      <c r="F1768" s="10">
        <v>42036</v>
      </c>
      <c r="G1768" s="10">
        <v>45323</v>
      </c>
      <c r="H1768" s="11">
        <v>10</v>
      </c>
      <c r="I1768" s="20" t="s">
        <v>259</v>
      </c>
      <c r="J1768" s="11" t="s">
        <v>261</v>
      </c>
      <c r="K1768" s="11" t="s">
        <v>12658</v>
      </c>
      <c r="L1768" s="11">
        <v>2</v>
      </c>
    </row>
    <row r="1769" spans="1:12">
      <c r="A1769" s="11" t="s">
        <v>3520</v>
      </c>
      <c r="D1769" s="11" t="s">
        <v>260</v>
      </c>
      <c r="E1769" s="19" t="s">
        <v>3770</v>
      </c>
      <c r="F1769" s="10">
        <v>42036</v>
      </c>
      <c r="G1769" s="10">
        <v>45323</v>
      </c>
      <c r="H1769" s="11">
        <v>10</v>
      </c>
      <c r="I1769" s="20" t="s">
        <v>259</v>
      </c>
      <c r="J1769" s="11" t="s">
        <v>261</v>
      </c>
      <c r="K1769" s="11" t="s">
        <v>12658</v>
      </c>
      <c r="L1769" s="11">
        <v>2</v>
      </c>
    </row>
    <row r="1770" spans="1:12">
      <c r="A1770" s="11" t="s">
        <v>3521</v>
      </c>
      <c r="D1770" s="11" t="s">
        <v>260</v>
      </c>
      <c r="E1770" s="19" t="s">
        <v>3771</v>
      </c>
      <c r="F1770" s="10">
        <v>42036</v>
      </c>
      <c r="G1770" s="10">
        <v>45323</v>
      </c>
      <c r="H1770" s="11">
        <v>10</v>
      </c>
      <c r="I1770" s="20" t="s">
        <v>259</v>
      </c>
      <c r="J1770" s="11" t="s">
        <v>261</v>
      </c>
      <c r="K1770" s="11" t="s">
        <v>12658</v>
      </c>
      <c r="L1770" s="11">
        <v>2</v>
      </c>
    </row>
    <row r="1771" spans="1:12">
      <c r="A1771" s="11" t="s">
        <v>3522</v>
      </c>
      <c r="D1771" s="11" t="s">
        <v>260</v>
      </c>
      <c r="E1771" s="19" t="s">
        <v>3772</v>
      </c>
      <c r="F1771" s="10">
        <v>42036</v>
      </c>
      <c r="G1771" s="10">
        <v>45323</v>
      </c>
      <c r="H1771" s="11">
        <v>10</v>
      </c>
      <c r="I1771" s="20" t="s">
        <v>259</v>
      </c>
      <c r="J1771" s="11" t="s">
        <v>261</v>
      </c>
      <c r="K1771" s="11" t="s">
        <v>12658</v>
      </c>
      <c r="L1771" s="11">
        <v>2</v>
      </c>
    </row>
    <row r="1772" spans="1:12">
      <c r="A1772" s="11" t="s">
        <v>3523</v>
      </c>
      <c r="D1772" s="11" t="s">
        <v>260</v>
      </c>
      <c r="E1772" s="19" t="s">
        <v>3773</v>
      </c>
      <c r="F1772" s="10">
        <v>42036</v>
      </c>
      <c r="G1772" s="10">
        <v>45323</v>
      </c>
      <c r="H1772" s="11">
        <v>10</v>
      </c>
      <c r="I1772" s="20" t="s">
        <v>259</v>
      </c>
      <c r="J1772" s="11" t="s">
        <v>261</v>
      </c>
      <c r="K1772" s="11" t="s">
        <v>12658</v>
      </c>
      <c r="L1772" s="11">
        <v>2</v>
      </c>
    </row>
    <row r="1773" spans="1:12">
      <c r="A1773" s="11" t="s">
        <v>3524</v>
      </c>
      <c r="D1773" s="11" t="s">
        <v>260</v>
      </c>
      <c r="E1773" s="19" t="s">
        <v>3774</v>
      </c>
      <c r="F1773" s="10">
        <v>42036</v>
      </c>
      <c r="G1773" s="10">
        <v>45323</v>
      </c>
      <c r="H1773" s="11">
        <v>10</v>
      </c>
      <c r="I1773" s="11" t="s">
        <v>277</v>
      </c>
      <c r="J1773" s="11" t="s">
        <v>261</v>
      </c>
      <c r="K1773" s="11" t="s">
        <v>12658</v>
      </c>
      <c r="L1773" s="11">
        <v>2</v>
      </c>
    </row>
    <row r="1774" spans="1:12">
      <c r="A1774" s="11" t="s">
        <v>3525</v>
      </c>
      <c r="D1774" s="11" t="s">
        <v>260</v>
      </c>
      <c r="E1774" s="19" t="s">
        <v>3775</v>
      </c>
      <c r="F1774" s="10">
        <v>42036</v>
      </c>
      <c r="G1774" s="10">
        <v>45323</v>
      </c>
      <c r="H1774" s="11">
        <v>10</v>
      </c>
      <c r="I1774" s="11" t="s">
        <v>277</v>
      </c>
      <c r="J1774" s="11" t="s">
        <v>261</v>
      </c>
      <c r="K1774" s="11" t="s">
        <v>12658</v>
      </c>
      <c r="L1774" s="11">
        <v>2</v>
      </c>
    </row>
    <row r="1775" spans="1:12">
      <c r="A1775" s="11" t="s">
        <v>3526</v>
      </c>
      <c r="D1775" s="11" t="s">
        <v>260</v>
      </c>
      <c r="E1775" s="19" t="s">
        <v>3776</v>
      </c>
      <c r="F1775" s="10">
        <v>42036</v>
      </c>
      <c r="G1775" s="10">
        <v>45323</v>
      </c>
      <c r="H1775" s="11">
        <v>10</v>
      </c>
      <c r="I1775" s="11" t="s">
        <v>277</v>
      </c>
      <c r="J1775" s="11" t="s">
        <v>261</v>
      </c>
      <c r="K1775" s="11" t="s">
        <v>12658</v>
      </c>
      <c r="L1775" s="11">
        <v>2</v>
      </c>
    </row>
    <row r="1776" spans="1:12">
      <c r="A1776" s="11" t="s">
        <v>3527</v>
      </c>
      <c r="D1776" s="11" t="s">
        <v>260</v>
      </c>
      <c r="E1776" s="19" t="s">
        <v>3777</v>
      </c>
      <c r="F1776" s="10">
        <v>42036</v>
      </c>
      <c r="G1776" s="10">
        <v>45323</v>
      </c>
      <c r="H1776" s="11">
        <v>10</v>
      </c>
      <c r="I1776" s="20" t="s">
        <v>259</v>
      </c>
      <c r="J1776" s="11" t="s">
        <v>261</v>
      </c>
      <c r="K1776" s="11" t="s">
        <v>12658</v>
      </c>
      <c r="L1776" s="11">
        <v>2</v>
      </c>
    </row>
    <row r="1777" spans="1:12">
      <c r="A1777" s="11" t="s">
        <v>3528</v>
      </c>
      <c r="D1777" s="11" t="s">
        <v>260</v>
      </c>
      <c r="E1777" s="19" t="s">
        <v>3778</v>
      </c>
      <c r="F1777" s="10">
        <v>42036</v>
      </c>
      <c r="G1777" s="10">
        <v>45323</v>
      </c>
      <c r="H1777" s="11">
        <v>10</v>
      </c>
      <c r="I1777" s="20" t="s">
        <v>259</v>
      </c>
      <c r="J1777" s="11" t="s">
        <v>261</v>
      </c>
      <c r="K1777" s="11" t="s">
        <v>12658</v>
      </c>
      <c r="L1777" s="11">
        <v>2</v>
      </c>
    </row>
    <row r="1778" spans="1:12">
      <c r="A1778" s="11" t="s">
        <v>3529</v>
      </c>
      <c r="D1778" s="11" t="s">
        <v>260</v>
      </c>
      <c r="E1778" s="19" t="s">
        <v>3779</v>
      </c>
      <c r="F1778" s="10">
        <v>42036</v>
      </c>
      <c r="G1778" s="10">
        <v>45323</v>
      </c>
      <c r="H1778" s="11">
        <v>10</v>
      </c>
      <c r="I1778" s="20" t="s">
        <v>259</v>
      </c>
      <c r="J1778" s="11" t="s">
        <v>261</v>
      </c>
      <c r="K1778" s="11" t="s">
        <v>12658</v>
      </c>
      <c r="L1778" s="11">
        <v>2</v>
      </c>
    </row>
    <row r="1779" spans="1:12">
      <c r="A1779" s="11" t="s">
        <v>3530</v>
      </c>
      <c r="D1779" s="11" t="s">
        <v>260</v>
      </c>
      <c r="E1779" s="19" t="s">
        <v>3780</v>
      </c>
      <c r="F1779" s="10">
        <v>42036</v>
      </c>
      <c r="G1779" s="10">
        <v>45323</v>
      </c>
      <c r="H1779" s="11">
        <v>10</v>
      </c>
      <c r="I1779" s="20" t="s">
        <v>259</v>
      </c>
      <c r="J1779" s="11" t="s">
        <v>261</v>
      </c>
      <c r="K1779" s="11" t="s">
        <v>12658</v>
      </c>
      <c r="L1779" s="11">
        <v>2</v>
      </c>
    </row>
    <row r="1780" spans="1:12">
      <c r="A1780" s="11" t="s">
        <v>3531</v>
      </c>
      <c r="D1780" s="11" t="s">
        <v>260</v>
      </c>
      <c r="E1780" s="19" t="s">
        <v>3781</v>
      </c>
      <c r="F1780" s="10">
        <v>42036</v>
      </c>
      <c r="G1780" s="10">
        <v>45323</v>
      </c>
      <c r="H1780" s="11">
        <v>10</v>
      </c>
      <c r="I1780" s="20" t="s">
        <v>259</v>
      </c>
      <c r="J1780" s="11" t="s">
        <v>261</v>
      </c>
      <c r="K1780" s="11" t="s">
        <v>12658</v>
      </c>
      <c r="L1780" s="11">
        <v>2</v>
      </c>
    </row>
    <row r="1781" spans="1:12">
      <c r="A1781" s="11" t="s">
        <v>3532</v>
      </c>
      <c r="D1781" s="11" t="s">
        <v>260</v>
      </c>
      <c r="E1781" s="19" t="s">
        <v>3782</v>
      </c>
      <c r="F1781" s="10">
        <v>42036</v>
      </c>
      <c r="G1781" s="10">
        <v>45323</v>
      </c>
      <c r="H1781" s="11">
        <v>10</v>
      </c>
      <c r="I1781" s="20" t="s">
        <v>259</v>
      </c>
      <c r="J1781" s="11" t="s">
        <v>261</v>
      </c>
      <c r="K1781" s="11" t="s">
        <v>12658</v>
      </c>
      <c r="L1781" s="11">
        <v>2</v>
      </c>
    </row>
    <row r="1782" spans="1:12">
      <c r="A1782" s="11" t="s">
        <v>3533</v>
      </c>
      <c r="D1782" s="11" t="s">
        <v>260</v>
      </c>
      <c r="E1782" s="19" t="s">
        <v>3783</v>
      </c>
      <c r="F1782" s="10">
        <v>42036</v>
      </c>
      <c r="G1782" s="10">
        <v>45323</v>
      </c>
      <c r="H1782" s="11">
        <v>10</v>
      </c>
      <c r="I1782" s="20" t="s">
        <v>259</v>
      </c>
      <c r="J1782" s="11" t="s">
        <v>261</v>
      </c>
      <c r="K1782" s="11" t="s">
        <v>12658</v>
      </c>
      <c r="L1782" s="11">
        <v>2</v>
      </c>
    </row>
    <row r="1783" spans="1:12">
      <c r="A1783" s="11" t="s">
        <v>3534</v>
      </c>
      <c r="D1783" s="11" t="s">
        <v>260</v>
      </c>
      <c r="E1783" s="19" t="s">
        <v>3784</v>
      </c>
      <c r="F1783" s="10">
        <v>42036</v>
      </c>
      <c r="G1783" s="10">
        <v>45323</v>
      </c>
      <c r="H1783" s="11">
        <v>10</v>
      </c>
      <c r="I1783" s="20" t="s">
        <v>259</v>
      </c>
      <c r="J1783" s="11" t="s">
        <v>261</v>
      </c>
      <c r="K1783" s="11" t="s">
        <v>12658</v>
      </c>
      <c r="L1783" s="11">
        <v>2</v>
      </c>
    </row>
    <row r="1784" spans="1:12">
      <c r="A1784" s="11" t="s">
        <v>3535</v>
      </c>
      <c r="D1784" s="11" t="s">
        <v>260</v>
      </c>
      <c r="E1784" s="19" t="s">
        <v>3785</v>
      </c>
      <c r="F1784" s="10">
        <v>42036</v>
      </c>
      <c r="G1784" s="10">
        <v>45323</v>
      </c>
      <c r="H1784" s="11">
        <v>10</v>
      </c>
      <c r="I1784" s="20" t="s">
        <v>259</v>
      </c>
      <c r="J1784" s="11" t="s">
        <v>261</v>
      </c>
      <c r="K1784" s="11" t="s">
        <v>12658</v>
      </c>
      <c r="L1784" s="11">
        <v>2</v>
      </c>
    </row>
    <row r="1785" spans="1:12">
      <c r="A1785" s="11" t="s">
        <v>3536</v>
      </c>
      <c r="D1785" s="11" t="s">
        <v>260</v>
      </c>
      <c r="E1785" s="19" t="s">
        <v>3786</v>
      </c>
      <c r="F1785" s="10">
        <v>42036</v>
      </c>
      <c r="G1785" s="10">
        <v>45323</v>
      </c>
      <c r="H1785" s="11">
        <v>10</v>
      </c>
      <c r="I1785" s="20" t="s">
        <v>259</v>
      </c>
      <c r="J1785" s="11" t="s">
        <v>261</v>
      </c>
      <c r="K1785" s="11" t="s">
        <v>12658</v>
      </c>
      <c r="L1785" s="11">
        <v>2</v>
      </c>
    </row>
    <row r="1786" spans="1:12">
      <c r="A1786" s="11" t="s">
        <v>3537</v>
      </c>
      <c r="D1786" s="11" t="s">
        <v>260</v>
      </c>
      <c r="E1786" s="19" t="s">
        <v>3787</v>
      </c>
      <c r="F1786" s="10">
        <v>42036</v>
      </c>
      <c r="G1786" s="10">
        <v>45323</v>
      </c>
      <c r="H1786" s="11">
        <v>10</v>
      </c>
      <c r="I1786" s="20" t="s">
        <v>259</v>
      </c>
      <c r="J1786" s="11" t="s">
        <v>261</v>
      </c>
      <c r="K1786" s="11" t="s">
        <v>12658</v>
      </c>
      <c r="L1786" s="11">
        <v>2</v>
      </c>
    </row>
    <row r="1787" spans="1:12">
      <c r="A1787" s="11" t="s">
        <v>3538</v>
      </c>
      <c r="D1787" s="11" t="s">
        <v>260</v>
      </c>
      <c r="E1787" s="19" t="s">
        <v>3788</v>
      </c>
      <c r="F1787" s="10">
        <v>42036</v>
      </c>
      <c r="G1787" s="10">
        <v>45323</v>
      </c>
      <c r="H1787" s="11">
        <v>10</v>
      </c>
      <c r="I1787" s="20" t="s">
        <v>259</v>
      </c>
      <c r="J1787" s="11" t="s">
        <v>261</v>
      </c>
      <c r="K1787" s="11" t="s">
        <v>12658</v>
      </c>
      <c r="L1787" s="11">
        <v>2</v>
      </c>
    </row>
    <row r="1788" spans="1:12">
      <c r="A1788" s="11" t="s">
        <v>3539</v>
      </c>
      <c r="D1788" s="11" t="s">
        <v>260</v>
      </c>
      <c r="E1788" s="19" t="s">
        <v>3789</v>
      </c>
      <c r="F1788" s="10">
        <v>42036</v>
      </c>
      <c r="G1788" s="10">
        <v>45323</v>
      </c>
      <c r="H1788" s="11">
        <v>10</v>
      </c>
      <c r="I1788" s="20" t="s">
        <v>259</v>
      </c>
      <c r="J1788" s="11" t="s">
        <v>261</v>
      </c>
      <c r="K1788" s="11" t="s">
        <v>12658</v>
      </c>
      <c r="L1788" s="11">
        <v>2</v>
      </c>
    </row>
    <row r="1789" spans="1:12">
      <c r="A1789" s="11" t="s">
        <v>3540</v>
      </c>
      <c r="D1789" s="11" t="s">
        <v>260</v>
      </c>
      <c r="E1789" s="19" t="s">
        <v>3790</v>
      </c>
      <c r="F1789" s="10">
        <v>42036</v>
      </c>
      <c r="G1789" s="10">
        <v>45323</v>
      </c>
      <c r="H1789" s="11">
        <v>10</v>
      </c>
      <c r="I1789" s="20" t="s">
        <v>259</v>
      </c>
      <c r="J1789" s="11" t="s">
        <v>261</v>
      </c>
      <c r="K1789" s="11" t="s">
        <v>12658</v>
      </c>
      <c r="L1789" s="11">
        <v>2</v>
      </c>
    </row>
    <row r="1790" spans="1:12">
      <c r="A1790" s="11" t="s">
        <v>3541</v>
      </c>
      <c r="D1790" s="11" t="s">
        <v>260</v>
      </c>
      <c r="E1790" s="19" t="s">
        <v>3791</v>
      </c>
      <c r="F1790" s="10">
        <v>42036</v>
      </c>
      <c r="G1790" s="10">
        <v>45323</v>
      </c>
      <c r="H1790" s="11">
        <v>10</v>
      </c>
      <c r="I1790" s="20" t="s">
        <v>259</v>
      </c>
      <c r="J1790" s="11" t="s">
        <v>261</v>
      </c>
      <c r="K1790" s="11" t="s">
        <v>12658</v>
      </c>
      <c r="L1790" s="11">
        <v>2</v>
      </c>
    </row>
    <row r="1791" spans="1:12">
      <c r="A1791" s="11" t="s">
        <v>3542</v>
      </c>
      <c r="D1791" s="11" t="s">
        <v>260</v>
      </c>
      <c r="E1791" s="19" t="s">
        <v>3792</v>
      </c>
      <c r="F1791" s="10">
        <v>42036</v>
      </c>
      <c r="G1791" s="10">
        <v>45323</v>
      </c>
      <c r="H1791" s="11">
        <v>10</v>
      </c>
      <c r="I1791" s="11" t="s">
        <v>277</v>
      </c>
      <c r="J1791" s="11" t="s">
        <v>261</v>
      </c>
      <c r="K1791" s="11" t="s">
        <v>12658</v>
      </c>
      <c r="L1791" s="11">
        <v>2</v>
      </c>
    </row>
    <row r="1792" spans="1:12">
      <c r="A1792" s="11" t="s">
        <v>3543</v>
      </c>
      <c r="D1792" s="11" t="s">
        <v>260</v>
      </c>
      <c r="E1792" s="19" t="s">
        <v>3793</v>
      </c>
      <c r="F1792" s="10">
        <v>42036</v>
      </c>
      <c r="G1792" s="10">
        <v>45323</v>
      </c>
      <c r="H1792" s="11">
        <v>10</v>
      </c>
      <c r="I1792" s="11" t="s">
        <v>277</v>
      </c>
      <c r="J1792" s="11" t="s">
        <v>261</v>
      </c>
      <c r="K1792" s="11" t="s">
        <v>12658</v>
      </c>
      <c r="L1792" s="11">
        <v>2</v>
      </c>
    </row>
    <row r="1793" spans="1:12">
      <c r="A1793" s="11" t="s">
        <v>3544</v>
      </c>
      <c r="D1793" s="11" t="s">
        <v>260</v>
      </c>
      <c r="E1793" s="19" t="s">
        <v>3794</v>
      </c>
      <c r="F1793" s="10">
        <v>42036</v>
      </c>
      <c r="G1793" s="10">
        <v>45323</v>
      </c>
      <c r="H1793" s="11">
        <v>10</v>
      </c>
      <c r="I1793" s="11" t="s">
        <v>277</v>
      </c>
      <c r="J1793" s="11" t="s">
        <v>261</v>
      </c>
      <c r="K1793" s="11" t="s">
        <v>12658</v>
      </c>
      <c r="L1793" s="11">
        <v>2</v>
      </c>
    </row>
    <row r="1794" spans="1:12">
      <c r="A1794" s="11" t="s">
        <v>3545</v>
      </c>
      <c r="D1794" s="11" t="s">
        <v>260</v>
      </c>
      <c r="E1794" s="19" t="s">
        <v>3795</v>
      </c>
      <c r="F1794" s="10">
        <v>42036</v>
      </c>
      <c r="G1794" s="10">
        <v>45323</v>
      </c>
      <c r="H1794" s="11">
        <v>10</v>
      </c>
      <c r="I1794" s="20" t="s">
        <v>259</v>
      </c>
      <c r="J1794" s="11" t="s">
        <v>261</v>
      </c>
      <c r="K1794" s="11" t="s">
        <v>12658</v>
      </c>
      <c r="L1794" s="11">
        <v>2</v>
      </c>
    </row>
    <row r="1795" spans="1:12">
      <c r="A1795" s="11" t="s">
        <v>3546</v>
      </c>
      <c r="D1795" s="11" t="s">
        <v>260</v>
      </c>
      <c r="E1795" s="19" t="s">
        <v>3796</v>
      </c>
      <c r="F1795" s="10">
        <v>42036</v>
      </c>
      <c r="G1795" s="10">
        <v>45323</v>
      </c>
      <c r="H1795" s="11">
        <v>10</v>
      </c>
      <c r="I1795" s="20" t="s">
        <v>259</v>
      </c>
      <c r="J1795" s="11" t="s">
        <v>261</v>
      </c>
      <c r="K1795" s="11" t="s">
        <v>12658</v>
      </c>
      <c r="L1795" s="11">
        <v>2</v>
      </c>
    </row>
    <row r="1796" spans="1:12">
      <c r="A1796" s="11" t="s">
        <v>3547</v>
      </c>
      <c r="D1796" s="11" t="s">
        <v>260</v>
      </c>
      <c r="E1796" s="19" t="s">
        <v>3797</v>
      </c>
      <c r="F1796" s="10">
        <v>42036</v>
      </c>
      <c r="G1796" s="10">
        <v>45323</v>
      </c>
      <c r="H1796" s="11">
        <v>10</v>
      </c>
      <c r="I1796" s="20" t="s">
        <v>259</v>
      </c>
      <c r="J1796" s="11" t="s">
        <v>261</v>
      </c>
      <c r="K1796" s="11" t="s">
        <v>12658</v>
      </c>
      <c r="L1796" s="11">
        <v>2</v>
      </c>
    </row>
    <row r="1797" spans="1:12">
      <c r="A1797" s="11" t="s">
        <v>3548</v>
      </c>
      <c r="D1797" s="11" t="s">
        <v>260</v>
      </c>
      <c r="E1797" s="19" t="s">
        <v>3798</v>
      </c>
      <c r="F1797" s="10">
        <v>42036</v>
      </c>
      <c r="G1797" s="10">
        <v>45323</v>
      </c>
      <c r="H1797" s="11">
        <v>10</v>
      </c>
      <c r="I1797" s="20" t="s">
        <v>259</v>
      </c>
      <c r="J1797" s="11" t="s">
        <v>261</v>
      </c>
      <c r="K1797" s="11" t="s">
        <v>12658</v>
      </c>
      <c r="L1797" s="11">
        <v>2</v>
      </c>
    </row>
    <row r="1798" spans="1:12">
      <c r="A1798" s="11" t="s">
        <v>3549</v>
      </c>
      <c r="D1798" s="11" t="s">
        <v>260</v>
      </c>
      <c r="E1798" s="19" t="s">
        <v>3799</v>
      </c>
      <c r="F1798" s="10">
        <v>42036</v>
      </c>
      <c r="G1798" s="10">
        <v>45323</v>
      </c>
      <c r="H1798" s="11">
        <v>10</v>
      </c>
      <c r="I1798" s="20" t="s">
        <v>259</v>
      </c>
      <c r="J1798" s="11" t="s">
        <v>261</v>
      </c>
      <c r="K1798" s="11" t="s">
        <v>12658</v>
      </c>
      <c r="L1798" s="11">
        <v>2</v>
      </c>
    </row>
    <row r="1799" spans="1:12">
      <c r="A1799" s="11" t="s">
        <v>3550</v>
      </c>
      <c r="D1799" s="11" t="s">
        <v>260</v>
      </c>
      <c r="E1799" s="19" t="s">
        <v>3800</v>
      </c>
      <c r="F1799" s="10">
        <v>42036</v>
      </c>
      <c r="G1799" s="10">
        <v>45323</v>
      </c>
      <c r="H1799" s="11">
        <v>10</v>
      </c>
      <c r="I1799" s="20" t="s">
        <v>259</v>
      </c>
      <c r="J1799" s="11" t="s">
        <v>261</v>
      </c>
      <c r="K1799" s="11" t="s">
        <v>12658</v>
      </c>
      <c r="L1799" s="11">
        <v>2</v>
      </c>
    </row>
    <row r="1800" spans="1:12">
      <c r="A1800" s="11" t="s">
        <v>3551</v>
      </c>
      <c r="D1800" s="11" t="s">
        <v>260</v>
      </c>
      <c r="E1800" s="19" t="s">
        <v>3801</v>
      </c>
      <c r="F1800" s="10">
        <v>42036</v>
      </c>
      <c r="G1800" s="10">
        <v>45323</v>
      </c>
      <c r="H1800" s="11">
        <v>10</v>
      </c>
      <c r="I1800" s="20" t="s">
        <v>259</v>
      </c>
      <c r="J1800" s="11" t="s">
        <v>261</v>
      </c>
      <c r="K1800" s="11" t="s">
        <v>12658</v>
      </c>
      <c r="L1800" s="11">
        <v>2</v>
      </c>
    </row>
    <row r="1801" spans="1:12">
      <c r="A1801" s="11" t="s">
        <v>3552</v>
      </c>
      <c r="D1801" s="11" t="s">
        <v>260</v>
      </c>
      <c r="E1801" s="19" t="s">
        <v>3802</v>
      </c>
      <c r="F1801" s="10">
        <v>42036</v>
      </c>
      <c r="G1801" s="10">
        <v>45323</v>
      </c>
      <c r="H1801" s="11">
        <v>10</v>
      </c>
      <c r="I1801" s="20" t="s">
        <v>259</v>
      </c>
      <c r="J1801" s="11" t="s">
        <v>261</v>
      </c>
      <c r="K1801" s="11" t="s">
        <v>12658</v>
      </c>
      <c r="L1801" s="11">
        <v>2</v>
      </c>
    </row>
    <row r="1802" spans="1:12">
      <c r="A1802" s="11" t="s">
        <v>3553</v>
      </c>
      <c r="D1802" s="11" t="s">
        <v>260</v>
      </c>
      <c r="E1802" s="19" t="s">
        <v>3803</v>
      </c>
      <c r="F1802" s="10">
        <v>42036</v>
      </c>
      <c r="G1802" s="10">
        <v>45323</v>
      </c>
      <c r="H1802" s="11">
        <v>10</v>
      </c>
      <c r="I1802" s="20" t="s">
        <v>259</v>
      </c>
      <c r="J1802" s="11" t="s">
        <v>261</v>
      </c>
      <c r="K1802" s="11" t="s">
        <v>12658</v>
      </c>
      <c r="L1802" s="11">
        <v>2</v>
      </c>
    </row>
    <row r="1803" spans="1:12">
      <c r="A1803" s="11" t="s">
        <v>3554</v>
      </c>
      <c r="D1803" s="11" t="s">
        <v>260</v>
      </c>
      <c r="E1803" s="19" t="s">
        <v>3804</v>
      </c>
      <c r="F1803" s="10">
        <v>42036</v>
      </c>
      <c r="G1803" s="10">
        <v>45323</v>
      </c>
      <c r="H1803" s="11">
        <v>10</v>
      </c>
      <c r="I1803" s="20" t="s">
        <v>259</v>
      </c>
      <c r="J1803" s="11" t="s">
        <v>261</v>
      </c>
      <c r="K1803" s="11" t="s">
        <v>12658</v>
      </c>
      <c r="L1803" s="11">
        <v>2</v>
      </c>
    </row>
    <row r="1804" spans="1:12">
      <c r="A1804" s="11" t="s">
        <v>3555</v>
      </c>
      <c r="D1804" s="11" t="s">
        <v>260</v>
      </c>
      <c r="E1804" s="19" t="s">
        <v>3805</v>
      </c>
      <c r="F1804" s="10">
        <v>42036</v>
      </c>
      <c r="G1804" s="10">
        <v>45323</v>
      </c>
      <c r="H1804" s="11">
        <v>10</v>
      </c>
      <c r="I1804" s="20" t="s">
        <v>259</v>
      </c>
      <c r="J1804" s="11" t="s">
        <v>261</v>
      </c>
      <c r="K1804" s="11" t="s">
        <v>12658</v>
      </c>
      <c r="L1804" s="11">
        <v>2</v>
      </c>
    </row>
    <row r="1805" spans="1:12">
      <c r="A1805" s="11" t="s">
        <v>3556</v>
      </c>
      <c r="D1805" s="11" t="s">
        <v>260</v>
      </c>
      <c r="E1805" s="19" t="s">
        <v>3806</v>
      </c>
      <c r="F1805" s="10">
        <v>42036</v>
      </c>
      <c r="G1805" s="10">
        <v>45323</v>
      </c>
      <c r="H1805" s="11">
        <v>10</v>
      </c>
      <c r="I1805" s="20" t="s">
        <v>259</v>
      </c>
      <c r="J1805" s="11" t="s">
        <v>261</v>
      </c>
      <c r="K1805" s="11" t="s">
        <v>12658</v>
      </c>
      <c r="L1805" s="11">
        <v>2</v>
      </c>
    </row>
    <row r="1806" spans="1:12">
      <c r="A1806" s="11" t="s">
        <v>3557</v>
      </c>
      <c r="D1806" s="11" t="s">
        <v>260</v>
      </c>
      <c r="E1806" s="19" t="s">
        <v>3807</v>
      </c>
      <c r="F1806" s="10">
        <v>42036</v>
      </c>
      <c r="G1806" s="10">
        <v>45323</v>
      </c>
      <c r="H1806" s="11">
        <v>10</v>
      </c>
      <c r="I1806" s="20" t="s">
        <v>259</v>
      </c>
      <c r="J1806" s="11" t="s">
        <v>261</v>
      </c>
      <c r="K1806" s="11" t="s">
        <v>12658</v>
      </c>
      <c r="L1806" s="11">
        <v>2</v>
      </c>
    </row>
    <row r="1807" spans="1:12">
      <c r="A1807" s="11" t="s">
        <v>3558</v>
      </c>
      <c r="D1807" s="11" t="s">
        <v>260</v>
      </c>
      <c r="E1807" s="19" t="s">
        <v>3808</v>
      </c>
      <c r="F1807" s="10">
        <v>42036</v>
      </c>
      <c r="G1807" s="10">
        <v>45323</v>
      </c>
      <c r="H1807" s="11">
        <v>10</v>
      </c>
      <c r="I1807" s="20" t="s">
        <v>259</v>
      </c>
      <c r="J1807" s="11" t="s">
        <v>261</v>
      </c>
      <c r="K1807" s="11" t="s">
        <v>12658</v>
      </c>
      <c r="L1807" s="11">
        <v>2</v>
      </c>
    </row>
    <row r="1808" spans="1:12">
      <c r="A1808" s="11" t="s">
        <v>3559</v>
      </c>
      <c r="D1808" s="11" t="s">
        <v>260</v>
      </c>
      <c r="E1808" s="19" t="s">
        <v>3809</v>
      </c>
      <c r="F1808" s="10">
        <v>42036</v>
      </c>
      <c r="G1808" s="10">
        <v>45323</v>
      </c>
      <c r="H1808" s="11">
        <v>10</v>
      </c>
      <c r="I1808" s="20" t="s">
        <v>259</v>
      </c>
      <c r="J1808" s="11" t="s">
        <v>261</v>
      </c>
      <c r="K1808" s="11" t="s">
        <v>12658</v>
      </c>
      <c r="L1808" s="11">
        <v>2</v>
      </c>
    </row>
    <row r="1809" spans="1:12">
      <c r="A1809" s="11" t="s">
        <v>3560</v>
      </c>
      <c r="D1809" s="11" t="s">
        <v>260</v>
      </c>
      <c r="E1809" s="19" t="s">
        <v>3810</v>
      </c>
      <c r="F1809" s="10">
        <v>42036</v>
      </c>
      <c r="G1809" s="10">
        <v>45323</v>
      </c>
      <c r="H1809" s="11">
        <v>10</v>
      </c>
      <c r="I1809" s="11" t="s">
        <v>277</v>
      </c>
      <c r="J1809" s="11" t="s">
        <v>261</v>
      </c>
      <c r="K1809" s="11" t="s">
        <v>12658</v>
      </c>
      <c r="L1809" s="11">
        <v>2</v>
      </c>
    </row>
    <row r="1810" spans="1:12">
      <c r="A1810" s="11" t="s">
        <v>3561</v>
      </c>
      <c r="D1810" s="11" t="s">
        <v>260</v>
      </c>
      <c r="E1810" s="19" t="s">
        <v>3811</v>
      </c>
      <c r="F1810" s="10">
        <v>42036</v>
      </c>
      <c r="G1810" s="10">
        <v>45323</v>
      </c>
      <c r="H1810" s="11">
        <v>10</v>
      </c>
      <c r="I1810" s="11" t="s">
        <v>277</v>
      </c>
      <c r="J1810" s="11" t="s">
        <v>261</v>
      </c>
      <c r="K1810" s="11" t="s">
        <v>12658</v>
      </c>
      <c r="L1810" s="11">
        <v>2</v>
      </c>
    </row>
    <row r="1811" spans="1:12">
      <c r="A1811" s="11" t="s">
        <v>3562</v>
      </c>
      <c r="D1811" s="11" t="s">
        <v>260</v>
      </c>
      <c r="E1811" s="19" t="s">
        <v>3812</v>
      </c>
      <c r="F1811" s="10">
        <v>42036</v>
      </c>
      <c r="G1811" s="10">
        <v>45323</v>
      </c>
      <c r="H1811" s="11">
        <v>10</v>
      </c>
      <c r="I1811" s="11" t="s">
        <v>277</v>
      </c>
      <c r="J1811" s="11" t="s">
        <v>261</v>
      </c>
      <c r="K1811" s="11" t="s">
        <v>12658</v>
      </c>
      <c r="L1811" s="11">
        <v>2</v>
      </c>
    </row>
    <row r="1812" spans="1:12">
      <c r="A1812" s="11" t="s">
        <v>3563</v>
      </c>
      <c r="D1812" s="11" t="s">
        <v>260</v>
      </c>
      <c r="E1812" s="19" t="s">
        <v>3813</v>
      </c>
      <c r="F1812" s="10">
        <v>42036</v>
      </c>
      <c r="G1812" s="10">
        <v>45323</v>
      </c>
      <c r="H1812" s="11">
        <v>10</v>
      </c>
      <c r="I1812" s="20" t="s">
        <v>259</v>
      </c>
      <c r="J1812" s="11" t="s">
        <v>261</v>
      </c>
      <c r="K1812" s="11" t="s">
        <v>12658</v>
      </c>
      <c r="L1812" s="11">
        <v>2</v>
      </c>
    </row>
    <row r="1813" spans="1:12">
      <c r="A1813" s="11" t="s">
        <v>3564</v>
      </c>
      <c r="D1813" s="11" t="s">
        <v>260</v>
      </c>
      <c r="E1813" s="19" t="s">
        <v>3814</v>
      </c>
      <c r="F1813" s="10">
        <v>42036</v>
      </c>
      <c r="G1813" s="10">
        <v>45323</v>
      </c>
      <c r="H1813" s="11">
        <v>10</v>
      </c>
      <c r="I1813" s="20" t="s">
        <v>259</v>
      </c>
      <c r="J1813" s="11" t="s">
        <v>261</v>
      </c>
      <c r="K1813" s="11" t="s">
        <v>12658</v>
      </c>
      <c r="L1813" s="11">
        <v>2</v>
      </c>
    </row>
    <row r="1814" spans="1:12">
      <c r="A1814" s="11" t="s">
        <v>3565</v>
      </c>
      <c r="D1814" s="11" t="s">
        <v>260</v>
      </c>
      <c r="E1814" s="19" t="s">
        <v>3815</v>
      </c>
      <c r="F1814" s="10">
        <v>42036</v>
      </c>
      <c r="G1814" s="10">
        <v>45323</v>
      </c>
      <c r="H1814" s="11">
        <v>10</v>
      </c>
      <c r="I1814" s="20" t="s">
        <v>259</v>
      </c>
      <c r="J1814" s="11" t="s">
        <v>261</v>
      </c>
      <c r="K1814" s="11" t="s">
        <v>12658</v>
      </c>
      <c r="L1814" s="11">
        <v>2</v>
      </c>
    </row>
    <row r="1815" spans="1:12">
      <c r="A1815" s="11" t="s">
        <v>3566</v>
      </c>
      <c r="D1815" s="11" t="s">
        <v>260</v>
      </c>
      <c r="E1815" s="19" t="s">
        <v>3816</v>
      </c>
      <c r="F1815" s="10">
        <v>42036</v>
      </c>
      <c r="G1815" s="10">
        <v>45323</v>
      </c>
      <c r="H1815" s="11">
        <v>10</v>
      </c>
      <c r="I1815" s="20" t="s">
        <v>259</v>
      </c>
      <c r="J1815" s="11" t="s">
        <v>261</v>
      </c>
      <c r="K1815" s="11" t="s">
        <v>12658</v>
      </c>
      <c r="L1815" s="11">
        <v>2</v>
      </c>
    </row>
    <row r="1816" spans="1:12">
      <c r="A1816" s="11" t="s">
        <v>3567</v>
      </c>
      <c r="D1816" s="11" t="s">
        <v>260</v>
      </c>
      <c r="E1816" s="19" t="s">
        <v>3817</v>
      </c>
      <c r="F1816" s="10">
        <v>42036</v>
      </c>
      <c r="G1816" s="10">
        <v>45323</v>
      </c>
      <c r="H1816" s="11">
        <v>10</v>
      </c>
      <c r="I1816" s="20" t="s">
        <v>259</v>
      </c>
      <c r="J1816" s="11" t="s">
        <v>261</v>
      </c>
      <c r="K1816" s="11" t="s">
        <v>12658</v>
      </c>
      <c r="L1816" s="11">
        <v>2</v>
      </c>
    </row>
    <row r="1817" spans="1:12">
      <c r="A1817" s="11" t="s">
        <v>3568</v>
      </c>
      <c r="D1817" s="11" t="s">
        <v>260</v>
      </c>
      <c r="E1817" s="19" t="s">
        <v>3818</v>
      </c>
      <c r="F1817" s="10">
        <v>42036</v>
      </c>
      <c r="G1817" s="10">
        <v>45323</v>
      </c>
      <c r="H1817" s="11">
        <v>10</v>
      </c>
      <c r="I1817" s="20" t="s">
        <v>259</v>
      </c>
      <c r="J1817" s="11" t="s">
        <v>261</v>
      </c>
      <c r="K1817" s="11" t="s">
        <v>12658</v>
      </c>
      <c r="L1817" s="11">
        <v>2</v>
      </c>
    </row>
    <row r="1818" spans="1:12">
      <c r="A1818" s="11" t="s">
        <v>3569</v>
      </c>
      <c r="D1818" s="11" t="s">
        <v>260</v>
      </c>
      <c r="E1818" s="19" t="s">
        <v>3819</v>
      </c>
      <c r="F1818" s="10">
        <v>42036</v>
      </c>
      <c r="G1818" s="10">
        <v>45323</v>
      </c>
      <c r="H1818" s="11">
        <v>10</v>
      </c>
      <c r="I1818" s="20" t="s">
        <v>259</v>
      </c>
      <c r="J1818" s="11" t="s">
        <v>261</v>
      </c>
      <c r="K1818" s="11" t="s">
        <v>12658</v>
      </c>
      <c r="L1818" s="11">
        <v>2</v>
      </c>
    </row>
    <row r="1819" spans="1:12">
      <c r="A1819" s="11" t="s">
        <v>3570</v>
      </c>
      <c r="D1819" s="11" t="s">
        <v>260</v>
      </c>
      <c r="E1819" s="19" t="s">
        <v>3820</v>
      </c>
      <c r="F1819" s="10">
        <v>42036</v>
      </c>
      <c r="G1819" s="10">
        <v>45323</v>
      </c>
      <c r="H1819" s="11">
        <v>10</v>
      </c>
      <c r="I1819" s="20" t="s">
        <v>259</v>
      </c>
      <c r="J1819" s="11" t="s">
        <v>261</v>
      </c>
      <c r="K1819" s="11" t="s">
        <v>12658</v>
      </c>
      <c r="L1819" s="11">
        <v>2</v>
      </c>
    </row>
    <row r="1820" spans="1:12">
      <c r="A1820" s="11" t="s">
        <v>3571</v>
      </c>
      <c r="D1820" s="11" t="s">
        <v>260</v>
      </c>
      <c r="E1820" s="19" t="s">
        <v>3821</v>
      </c>
      <c r="F1820" s="10">
        <v>42036</v>
      </c>
      <c r="G1820" s="10">
        <v>45323</v>
      </c>
      <c r="H1820" s="11">
        <v>10</v>
      </c>
      <c r="I1820" s="20" t="s">
        <v>259</v>
      </c>
      <c r="J1820" s="11" t="s">
        <v>261</v>
      </c>
      <c r="K1820" s="11" t="s">
        <v>12658</v>
      </c>
      <c r="L1820" s="11">
        <v>2</v>
      </c>
    </row>
    <row r="1821" spans="1:12">
      <c r="A1821" s="11" t="s">
        <v>3572</v>
      </c>
      <c r="D1821" s="11" t="s">
        <v>260</v>
      </c>
      <c r="E1821" s="19" t="s">
        <v>3822</v>
      </c>
      <c r="F1821" s="10">
        <v>42036</v>
      </c>
      <c r="G1821" s="10">
        <v>45323</v>
      </c>
      <c r="H1821" s="11">
        <v>10</v>
      </c>
      <c r="I1821" s="20" t="s">
        <v>259</v>
      </c>
      <c r="J1821" s="11" t="s">
        <v>261</v>
      </c>
      <c r="K1821" s="11" t="s">
        <v>12658</v>
      </c>
      <c r="L1821" s="11">
        <v>2</v>
      </c>
    </row>
    <row r="1822" spans="1:12">
      <c r="A1822" s="11" t="s">
        <v>3573</v>
      </c>
      <c r="D1822" s="11" t="s">
        <v>260</v>
      </c>
      <c r="E1822" s="19" t="s">
        <v>3823</v>
      </c>
      <c r="F1822" s="10">
        <v>42036</v>
      </c>
      <c r="G1822" s="10">
        <v>45323</v>
      </c>
      <c r="H1822" s="11">
        <v>10</v>
      </c>
      <c r="I1822" s="20" t="s">
        <v>259</v>
      </c>
      <c r="J1822" s="11" t="s">
        <v>261</v>
      </c>
      <c r="K1822" s="11" t="s">
        <v>12658</v>
      </c>
      <c r="L1822" s="11">
        <v>2</v>
      </c>
    </row>
    <row r="1823" spans="1:12">
      <c r="A1823" s="11" t="s">
        <v>3574</v>
      </c>
      <c r="D1823" s="11" t="s">
        <v>260</v>
      </c>
      <c r="E1823" s="19" t="s">
        <v>3824</v>
      </c>
      <c r="F1823" s="10">
        <v>42036</v>
      </c>
      <c r="G1823" s="10">
        <v>45323</v>
      </c>
      <c r="H1823" s="11">
        <v>10</v>
      </c>
      <c r="I1823" s="20" t="s">
        <v>259</v>
      </c>
      <c r="J1823" s="11" t="s">
        <v>261</v>
      </c>
      <c r="K1823" s="11" t="s">
        <v>12658</v>
      </c>
      <c r="L1823" s="11">
        <v>2</v>
      </c>
    </row>
    <row r="1824" spans="1:12">
      <c r="A1824" s="11" t="s">
        <v>3575</v>
      </c>
      <c r="D1824" s="11" t="s">
        <v>260</v>
      </c>
      <c r="E1824" s="19" t="s">
        <v>3825</v>
      </c>
      <c r="F1824" s="10">
        <v>42036</v>
      </c>
      <c r="G1824" s="10">
        <v>45323</v>
      </c>
      <c r="H1824" s="11">
        <v>10</v>
      </c>
      <c r="I1824" s="20" t="s">
        <v>259</v>
      </c>
      <c r="J1824" s="11" t="s">
        <v>261</v>
      </c>
      <c r="K1824" s="11" t="s">
        <v>12658</v>
      </c>
      <c r="L1824" s="11">
        <v>2</v>
      </c>
    </row>
    <row r="1825" spans="1:12">
      <c r="A1825" s="11" t="s">
        <v>3576</v>
      </c>
      <c r="D1825" s="11" t="s">
        <v>260</v>
      </c>
      <c r="E1825" s="19" t="s">
        <v>3826</v>
      </c>
      <c r="F1825" s="10">
        <v>42036</v>
      </c>
      <c r="G1825" s="10">
        <v>45323</v>
      </c>
      <c r="H1825" s="11">
        <v>10</v>
      </c>
      <c r="I1825" s="20" t="s">
        <v>259</v>
      </c>
      <c r="J1825" s="11" t="s">
        <v>261</v>
      </c>
      <c r="K1825" s="11" t="s">
        <v>12658</v>
      </c>
      <c r="L1825" s="11">
        <v>2</v>
      </c>
    </row>
    <row r="1826" spans="1:12">
      <c r="A1826" s="11" t="s">
        <v>3577</v>
      </c>
      <c r="D1826" s="11" t="s">
        <v>260</v>
      </c>
      <c r="E1826" s="19" t="s">
        <v>3827</v>
      </c>
      <c r="F1826" s="10">
        <v>42036</v>
      </c>
      <c r="G1826" s="10">
        <v>45323</v>
      </c>
      <c r="H1826" s="11">
        <v>10</v>
      </c>
      <c r="I1826" s="20" t="s">
        <v>259</v>
      </c>
      <c r="J1826" s="11" t="s">
        <v>261</v>
      </c>
      <c r="K1826" s="11" t="s">
        <v>12658</v>
      </c>
      <c r="L1826" s="11">
        <v>2</v>
      </c>
    </row>
    <row r="1827" spans="1:12">
      <c r="A1827" s="11" t="s">
        <v>3578</v>
      </c>
      <c r="D1827" s="11" t="s">
        <v>260</v>
      </c>
      <c r="E1827" s="19" t="s">
        <v>3828</v>
      </c>
      <c r="F1827" s="10">
        <v>42036</v>
      </c>
      <c r="G1827" s="10">
        <v>45323</v>
      </c>
      <c r="H1827" s="11">
        <v>10</v>
      </c>
      <c r="I1827" s="11" t="s">
        <v>277</v>
      </c>
      <c r="J1827" s="11" t="s">
        <v>261</v>
      </c>
      <c r="K1827" s="11" t="s">
        <v>12658</v>
      </c>
      <c r="L1827" s="11">
        <v>2</v>
      </c>
    </row>
    <row r="1828" spans="1:12">
      <c r="A1828" s="11" t="s">
        <v>3579</v>
      </c>
      <c r="D1828" s="11" t="s">
        <v>260</v>
      </c>
      <c r="E1828" s="19" t="s">
        <v>3829</v>
      </c>
      <c r="F1828" s="10">
        <v>42036</v>
      </c>
      <c r="G1828" s="10">
        <v>45323</v>
      </c>
      <c r="H1828" s="11">
        <v>10</v>
      </c>
      <c r="I1828" s="11" t="s">
        <v>277</v>
      </c>
      <c r="J1828" s="11" t="s">
        <v>261</v>
      </c>
      <c r="K1828" s="11" t="s">
        <v>12658</v>
      </c>
      <c r="L1828" s="11">
        <v>2</v>
      </c>
    </row>
    <row r="1829" spans="1:12">
      <c r="A1829" s="11" t="s">
        <v>3580</v>
      </c>
      <c r="D1829" s="11" t="s">
        <v>260</v>
      </c>
      <c r="E1829" s="19" t="s">
        <v>3830</v>
      </c>
      <c r="F1829" s="10">
        <v>42036</v>
      </c>
      <c r="G1829" s="10">
        <v>45323</v>
      </c>
      <c r="H1829" s="11">
        <v>10</v>
      </c>
      <c r="I1829" s="11" t="s">
        <v>277</v>
      </c>
      <c r="J1829" s="11" t="s">
        <v>261</v>
      </c>
      <c r="K1829" s="11" t="s">
        <v>12658</v>
      </c>
      <c r="L1829" s="11">
        <v>2</v>
      </c>
    </row>
    <row r="1830" spans="1:12">
      <c r="A1830" s="11" t="s">
        <v>3581</v>
      </c>
      <c r="D1830" s="11" t="s">
        <v>260</v>
      </c>
      <c r="E1830" s="19" t="s">
        <v>3831</v>
      </c>
      <c r="F1830" s="10">
        <v>42036</v>
      </c>
      <c r="G1830" s="10">
        <v>45323</v>
      </c>
      <c r="H1830" s="11">
        <v>10</v>
      </c>
      <c r="I1830" s="20" t="s">
        <v>259</v>
      </c>
      <c r="J1830" s="11" t="s">
        <v>261</v>
      </c>
      <c r="K1830" s="11" t="s">
        <v>12658</v>
      </c>
      <c r="L1830" s="11">
        <v>2</v>
      </c>
    </row>
    <row r="1831" spans="1:12">
      <c r="A1831" s="11" t="s">
        <v>3582</v>
      </c>
      <c r="D1831" s="11" t="s">
        <v>260</v>
      </c>
      <c r="E1831" s="19" t="s">
        <v>3832</v>
      </c>
      <c r="F1831" s="10">
        <v>42036</v>
      </c>
      <c r="G1831" s="10">
        <v>45323</v>
      </c>
      <c r="H1831" s="11">
        <v>10</v>
      </c>
      <c r="I1831" s="20" t="s">
        <v>259</v>
      </c>
      <c r="J1831" s="11" t="s">
        <v>261</v>
      </c>
      <c r="K1831" s="11" t="s">
        <v>12658</v>
      </c>
      <c r="L1831" s="11">
        <v>2</v>
      </c>
    </row>
    <row r="1832" spans="1:12">
      <c r="A1832" s="11" t="s">
        <v>3583</v>
      </c>
      <c r="D1832" s="11" t="s">
        <v>260</v>
      </c>
      <c r="E1832" s="19" t="s">
        <v>3833</v>
      </c>
      <c r="F1832" s="10">
        <v>42036</v>
      </c>
      <c r="G1832" s="10">
        <v>45323</v>
      </c>
      <c r="H1832" s="11">
        <v>10</v>
      </c>
      <c r="I1832" s="20" t="s">
        <v>259</v>
      </c>
      <c r="J1832" s="11" t="s">
        <v>261</v>
      </c>
      <c r="K1832" s="11" t="s">
        <v>12658</v>
      </c>
      <c r="L1832" s="11">
        <v>2</v>
      </c>
    </row>
    <row r="1833" spans="1:12">
      <c r="A1833" s="11" t="s">
        <v>3584</v>
      </c>
      <c r="D1833" s="11" t="s">
        <v>260</v>
      </c>
      <c r="E1833" s="19" t="s">
        <v>3834</v>
      </c>
      <c r="F1833" s="10">
        <v>42036</v>
      </c>
      <c r="G1833" s="10">
        <v>45323</v>
      </c>
      <c r="H1833" s="11">
        <v>10</v>
      </c>
      <c r="I1833" s="20" t="s">
        <v>259</v>
      </c>
      <c r="J1833" s="11" t="s">
        <v>261</v>
      </c>
      <c r="K1833" s="11" t="s">
        <v>12658</v>
      </c>
      <c r="L1833" s="11">
        <v>2</v>
      </c>
    </row>
    <row r="1834" spans="1:12">
      <c r="A1834" s="11" t="s">
        <v>3585</v>
      </c>
      <c r="D1834" s="11" t="s">
        <v>260</v>
      </c>
      <c r="E1834" s="19" t="s">
        <v>3835</v>
      </c>
      <c r="F1834" s="10">
        <v>42036</v>
      </c>
      <c r="G1834" s="10">
        <v>45323</v>
      </c>
      <c r="H1834" s="11">
        <v>10</v>
      </c>
      <c r="I1834" s="20" t="s">
        <v>259</v>
      </c>
      <c r="J1834" s="11" t="s">
        <v>261</v>
      </c>
      <c r="K1834" s="11" t="s">
        <v>12658</v>
      </c>
      <c r="L1834" s="11">
        <v>2</v>
      </c>
    </row>
    <row r="1835" spans="1:12">
      <c r="A1835" s="11" t="s">
        <v>3586</v>
      </c>
      <c r="D1835" s="11" t="s">
        <v>260</v>
      </c>
      <c r="E1835" s="19" t="s">
        <v>3836</v>
      </c>
      <c r="F1835" s="10">
        <v>42036</v>
      </c>
      <c r="G1835" s="10">
        <v>45323</v>
      </c>
      <c r="H1835" s="11">
        <v>10</v>
      </c>
      <c r="I1835" s="20" t="s">
        <v>259</v>
      </c>
      <c r="J1835" s="11" t="s">
        <v>261</v>
      </c>
      <c r="K1835" s="11" t="s">
        <v>12658</v>
      </c>
      <c r="L1835" s="11">
        <v>2</v>
      </c>
    </row>
    <row r="1836" spans="1:12">
      <c r="A1836" s="11" t="s">
        <v>3587</v>
      </c>
      <c r="D1836" s="11" t="s">
        <v>260</v>
      </c>
      <c r="E1836" s="19" t="s">
        <v>3837</v>
      </c>
      <c r="F1836" s="10">
        <v>42036</v>
      </c>
      <c r="G1836" s="10">
        <v>45323</v>
      </c>
      <c r="H1836" s="11">
        <v>10</v>
      </c>
      <c r="I1836" s="20" t="s">
        <v>259</v>
      </c>
      <c r="J1836" s="11" t="s">
        <v>261</v>
      </c>
      <c r="K1836" s="11" t="s">
        <v>12658</v>
      </c>
      <c r="L1836" s="11">
        <v>2</v>
      </c>
    </row>
    <row r="1837" spans="1:12">
      <c r="A1837" s="11" t="s">
        <v>3588</v>
      </c>
      <c r="D1837" s="11" t="s">
        <v>260</v>
      </c>
      <c r="E1837" s="19" t="s">
        <v>3838</v>
      </c>
      <c r="F1837" s="10">
        <v>42036</v>
      </c>
      <c r="G1837" s="10">
        <v>45323</v>
      </c>
      <c r="H1837" s="11">
        <v>10</v>
      </c>
      <c r="I1837" s="20" t="s">
        <v>259</v>
      </c>
      <c r="J1837" s="11" t="s">
        <v>261</v>
      </c>
      <c r="K1837" s="11" t="s">
        <v>12658</v>
      </c>
      <c r="L1837" s="11">
        <v>2</v>
      </c>
    </row>
    <row r="1838" spans="1:12">
      <c r="A1838" s="11" t="s">
        <v>3589</v>
      </c>
      <c r="D1838" s="11" t="s">
        <v>260</v>
      </c>
      <c r="E1838" s="19" t="s">
        <v>3839</v>
      </c>
      <c r="F1838" s="10">
        <v>42036</v>
      </c>
      <c r="G1838" s="10">
        <v>45323</v>
      </c>
      <c r="H1838" s="11">
        <v>10</v>
      </c>
      <c r="I1838" s="20" t="s">
        <v>259</v>
      </c>
      <c r="J1838" s="11" t="s">
        <v>261</v>
      </c>
      <c r="K1838" s="11" t="s">
        <v>12658</v>
      </c>
      <c r="L1838" s="11">
        <v>2</v>
      </c>
    </row>
    <row r="1839" spans="1:12">
      <c r="A1839" s="11" t="s">
        <v>3590</v>
      </c>
      <c r="D1839" s="11" t="s">
        <v>260</v>
      </c>
      <c r="E1839" s="19" t="s">
        <v>3840</v>
      </c>
      <c r="F1839" s="10">
        <v>42036</v>
      </c>
      <c r="G1839" s="10">
        <v>45323</v>
      </c>
      <c r="H1839" s="11">
        <v>10</v>
      </c>
      <c r="I1839" s="20" t="s">
        <v>259</v>
      </c>
      <c r="J1839" s="11" t="s">
        <v>261</v>
      </c>
      <c r="K1839" s="11" t="s">
        <v>12658</v>
      </c>
      <c r="L1839" s="11">
        <v>2</v>
      </c>
    </row>
    <row r="1840" spans="1:12">
      <c r="A1840" s="11" t="s">
        <v>3591</v>
      </c>
      <c r="D1840" s="11" t="s">
        <v>260</v>
      </c>
      <c r="E1840" s="19" t="s">
        <v>3841</v>
      </c>
      <c r="F1840" s="10">
        <v>42036</v>
      </c>
      <c r="G1840" s="10">
        <v>45323</v>
      </c>
      <c r="H1840" s="11">
        <v>10</v>
      </c>
      <c r="I1840" s="20" t="s">
        <v>259</v>
      </c>
      <c r="J1840" s="11" t="s">
        <v>261</v>
      </c>
      <c r="K1840" s="11" t="s">
        <v>12658</v>
      </c>
      <c r="L1840" s="11">
        <v>2</v>
      </c>
    </row>
    <row r="1841" spans="1:12">
      <c r="A1841" s="11" t="s">
        <v>3592</v>
      </c>
      <c r="D1841" s="11" t="s">
        <v>260</v>
      </c>
      <c r="E1841" s="19" t="s">
        <v>3842</v>
      </c>
      <c r="F1841" s="10">
        <v>42036</v>
      </c>
      <c r="G1841" s="10">
        <v>45323</v>
      </c>
      <c r="H1841" s="11">
        <v>10</v>
      </c>
      <c r="I1841" s="20" t="s">
        <v>259</v>
      </c>
      <c r="J1841" s="11" t="s">
        <v>261</v>
      </c>
      <c r="K1841" s="11" t="s">
        <v>12658</v>
      </c>
      <c r="L1841" s="11">
        <v>2</v>
      </c>
    </row>
    <row r="1842" spans="1:12">
      <c r="A1842" s="11" t="s">
        <v>3593</v>
      </c>
      <c r="D1842" s="11" t="s">
        <v>260</v>
      </c>
      <c r="E1842" s="19" t="s">
        <v>3843</v>
      </c>
      <c r="F1842" s="10">
        <v>42036</v>
      </c>
      <c r="G1842" s="10">
        <v>45323</v>
      </c>
      <c r="H1842" s="11">
        <v>10</v>
      </c>
      <c r="I1842" s="20" t="s">
        <v>259</v>
      </c>
      <c r="J1842" s="11" t="s">
        <v>261</v>
      </c>
      <c r="K1842" s="11" t="s">
        <v>12658</v>
      </c>
      <c r="L1842" s="11">
        <v>2</v>
      </c>
    </row>
    <row r="1843" spans="1:12">
      <c r="A1843" s="11" t="s">
        <v>3594</v>
      </c>
      <c r="D1843" s="11" t="s">
        <v>260</v>
      </c>
      <c r="E1843" s="19" t="s">
        <v>3844</v>
      </c>
      <c r="F1843" s="10">
        <v>42036</v>
      </c>
      <c r="G1843" s="10">
        <v>45323</v>
      </c>
      <c r="H1843" s="11">
        <v>10</v>
      </c>
      <c r="I1843" s="20" t="s">
        <v>259</v>
      </c>
      <c r="J1843" s="11" t="s">
        <v>261</v>
      </c>
      <c r="K1843" s="11" t="s">
        <v>12658</v>
      </c>
      <c r="L1843" s="11">
        <v>2</v>
      </c>
    </row>
    <row r="1844" spans="1:12">
      <c r="A1844" s="11" t="s">
        <v>3595</v>
      </c>
      <c r="D1844" s="11" t="s">
        <v>260</v>
      </c>
      <c r="E1844" s="19" t="s">
        <v>3845</v>
      </c>
      <c r="F1844" s="10">
        <v>42036</v>
      </c>
      <c r="G1844" s="10">
        <v>45323</v>
      </c>
      <c r="H1844" s="11">
        <v>10</v>
      </c>
      <c r="I1844" s="20" t="s">
        <v>259</v>
      </c>
      <c r="J1844" s="11" t="s">
        <v>261</v>
      </c>
      <c r="K1844" s="11" t="s">
        <v>12658</v>
      </c>
      <c r="L1844" s="11">
        <v>2</v>
      </c>
    </row>
    <row r="1845" spans="1:12">
      <c r="A1845" s="11" t="s">
        <v>3596</v>
      </c>
      <c r="D1845" s="11" t="s">
        <v>260</v>
      </c>
      <c r="E1845" s="19" t="s">
        <v>3846</v>
      </c>
      <c r="F1845" s="10">
        <v>42036</v>
      </c>
      <c r="G1845" s="10">
        <v>45323</v>
      </c>
      <c r="H1845" s="11">
        <v>10</v>
      </c>
      <c r="I1845" s="11" t="s">
        <v>277</v>
      </c>
      <c r="J1845" s="11" t="s">
        <v>261</v>
      </c>
      <c r="K1845" s="11" t="s">
        <v>12658</v>
      </c>
      <c r="L1845" s="11">
        <v>2</v>
      </c>
    </row>
    <row r="1846" spans="1:12">
      <c r="A1846" s="11" t="s">
        <v>3597</v>
      </c>
      <c r="D1846" s="11" t="s">
        <v>260</v>
      </c>
      <c r="E1846" s="19" t="s">
        <v>3847</v>
      </c>
      <c r="F1846" s="10">
        <v>42036</v>
      </c>
      <c r="G1846" s="10">
        <v>45323</v>
      </c>
      <c r="H1846" s="11">
        <v>10</v>
      </c>
      <c r="I1846" s="11" t="s">
        <v>277</v>
      </c>
      <c r="J1846" s="11" t="s">
        <v>261</v>
      </c>
      <c r="K1846" s="11" t="s">
        <v>12658</v>
      </c>
      <c r="L1846" s="11">
        <v>2</v>
      </c>
    </row>
    <row r="1847" spans="1:12">
      <c r="A1847" s="11" t="s">
        <v>3598</v>
      </c>
      <c r="D1847" s="11" t="s">
        <v>260</v>
      </c>
      <c r="E1847" s="19" t="s">
        <v>3848</v>
      </c>
      <c r="F1847" s="10">
        <v>42036</v>
      </c>
      <c r="G1847" s="10">
        <v>45323</v>
      </c>
      <c r="H1847" s="11">
        <v>10</v>
      </c>
      <c r="I1847" s="11" t="s">
        <v>277</v>
      </c>
      <c r="J1847" s="11" t="s">
        <v>261</v>
      </c>
      <c r="K1847" s="11" t="s">
        <v>12658</v>
      </c>
      <c r="L1847" s="11">
        <v>2</v>
      </c>
    </row>
    <row r="1848" spans="1:12">
      <c r="A1848" s="11" t="s">
        <v>3599</v>
      </c>
      <c r="D1848" s="11" t="s">
        <v>260</v>
      </c>
      <c r="E1848" s="19" t="s">
        <v>3849</v>
      </c>
      <c r="F1848" s="10">
        <v>42036</v>
      </c>
      <c r="G1848" s="10">
        <v>45323</v>
      </c>
      <c r="H1848" s="11">
        <v>10</v>
      </c>
      <c r="I1848" s="20" t="s">
        <v>259</v>
      </c>
      <c r="J1848" s="11" t="s">
        <v>261</v>
      </c>
      <c r="K1848" s="11" t="s">
        <v>12658</v>
      </c>
      <c r="L1848" s="11">
        <v>2</v>
      </c>
    </row>
    <row r="1849" spans="1:12">
      <c r="A1849" s="11" t="s">
        <v>3600</v>
      </c>
      <c r="D1849" s="11" t="s">
        <v>260</v>
      </c>
      <c r="E1849" s="19" t="s">
        <v>3850</v>
      </c>
      <c r="F1849" s="10">
        <v>42036</v>
      </c>
      <c r="G1849" s="10">
        <v>45323</v>
      </c>
      <c r="H1849" s="11">
        <v>10</v>
      </c>
      <c r="I1849" s="20" t="s">
        <v>259</v>
      </c>
      <c r="J1849" s="11" t="s">
        <v>261</v>
      </c>
      <c r="K1849" s="11" t="s">
        <v>12658</v>
      </c>
      <c r="L1849" s="11">
        <v>2</v>
      </c>
    </row>
    <row r="1850" spans="1:12">
      <c r="A1850" s="11" t="s">
        <v>3601</v>
      </c>
      <c r="D1850" s="11" t="s">
        <v>260</v>
      </c>
      <c r="E1850" s="19" t="s">
        <v>3851</v>
      </c>
      <c r="F1850" s="10">
        <v>42036</v>
      </c>
      <c r="G1850" s="10">
        <v>45323</v>
      </c>
      <c r="H1850" s="11">
        <v>10</v>
      </c>
      <c r="I1850" s="20" t="s">
        <v>259</v>
      </c>
      <c r="J1850" s="11" t="s">
        <v>261</v>
      </c>
      <c r="K1850" s="11" t="s">
        <v>12658</v>
      </c>
      <c r="L1850" s="11">
        <v>2</v>
      </c>
    </row>
    <row r="1851" spans="1:12">
      <c r="A1851" s="11" t="s">
        <v>3602</v>
      </c>
      <c r="D1851" s="11" t="s">
        <v>260</v>
      </c>
      <c r="E1851" s="19" t="s">
        <v>3852</v>
      </c>
      <c r="F1851" s="10">
        <v>42036</v>
      </c>
      <c r="G1851" s="10">
        <v>45323</v>
      </c>
      <c r="H1851" s="11">
        <v>10</v>
      </c>
      <c r="I1851" s="20" t="s">
        <v>259</v>
      </c>
      <c r="J1851" s="11" t="s">
        <v>261</v>
      </c>
      <c r="K1851" s="11" t="s">
        <v>12658</v>
      </c>
      <c r="L1851" s="11">
        <v>2</v>
      </c>
    </row>
    <row r="1852" spans="1:12">
      <c r="A1852" s="11" t="s">
        <v>3603</v>
      </c>
      <c r="D1852" s="11" t="s">
        <v>260</v>
      </c>
      <c r="E1852" s="19" t="s">
        <v>3853</v>
      </c>
      <c r="F1852" s="10">
        <v>42036</v>
      </c>
      <c r="G1852" s="10">
        <v>45323</v>
      </c>
      <c r="H1852" s="11">
        <v>10</v>
      </c>
      <c r="I1852" s="20" t="s">
        <v>259</v>
      </c>
      <c r="J1852" s="11" t="s">
        <v>261</v>
      </c>
      <c r="K1852" s="11" t="s">
        <v>12658</v>
      </c>
      <c r="L1852" s="11">
        <v>2</v>
      </c>
    </row>
    <row r="1853" spans="1:12">
      <c r="A1853" s="11" t="s">
        <v>3604</v>
      </c>
      <c r="D1853" s="11" t="s">
        <v>260</v>
      </c>
      <c r="E1853" s="19" t="s">
        <v>3854</v>
      </c>
      <c r="F1853" s="10">
        <v>42036</v>
      </c>
      <c r="G1853" s="10">
        <v>45323</v>
      </c>
      <c r="H1853" s="11">
        <v>10</v>
      </c>
      <c r="I1853" s="20" t="s">
        <v>259</v>
      </c>
      <c r="J1853" s="11" t="s">
        <v>261</v>
      </c>
      <c r="K1853" s="11" t="s">
        <v>12658</v>
      </c>
      <c r="L1853" s="11">
        <v>2</v>
      </c>
    </row>
    <row r="1854" spans="1:12">
      <c r="A1854" s="11" t="s">
        <v>3605</v>
      </c>
      <c r="D1854" s="11" t="s">
        <v>260</v>
      </c>
      <c r="E1854" s="19" t="s">
        <v>3855</v>
      </c>
      <c r="F1854" s="10">
        <v>42036</v>
      </c>
      <c r="G1854" s="10">
        <v>45323</v>
      </c>
      <c r="H1854" s="11">
        <v>10</v>
      </c>
      <c r="I1854" s="20" t="s">
        <v>259</v>
      </c>
      <c r="J1854" s="11" t="s">
        <v>261</v>
      </c>
      <c r="K1854" s="11" t="s">
        <v>12658</v>
      </c>
      <c r="L1854" s="11">
        <v>2</v>
      </c>
    </row>
    <row r="1855" spans="1:12">
      <c r="A1855" s="11" t="s">
        <v>3606</v>
      </c>
      <c r="D1855" s="11" t="s">
        <v>260</v>
      </c>
      <c r="E1855" s="19" t="s">
        <v>3856</v>
      </c>
      <c r="F1855" s="10">
        <v>42036</v>
      </c>
      <c r="G1855" s="10">
        <v>45323</v>
      </c>
      <c r="H1855" s="11">
        <v>10</v>
      </c>
      <c r="I1855" s="20" t="s">
        <v>259</v>
      </c>
      <c r="J1855" s="11" t="s">
        <v>261</v>
      </c>
      <c r="K1855" s="11" t="s">
        <v>12658</v>
      </c>
      <c r="L1855" s="11">
        <v>2</v>
      </c>
    </row>
    <row r="1856" spans="1:12">
      <c r="A1856" s="11" t="s">
        <v>3607</v>
      </c>
      <c r="D1856" s="11" t="s">
        <v>260</v>
      </c>
      <c r="E1856" s="19" t="s">
        <v>3857</v>
      </c>
      <c r="F1856" s="10">
        <v>42036</v>
      </c>
      <c r="G1856" s="10">
        <v>45323</v>
      </c>
      <c r="H1856" s="11">
        <v>10</v>
      </c>
      <c r="I1856" s="20" t="s">
        <v>259</v>
      </c>
      <c r="J1856" s="11" t="s">
        <v>261</v>
      </c>
      <c r="K1856" s="11" t="s">
        <v>12658</v>
      </c>
      <c r="L1856" s="11">
        <v>2</v>
      </c>
    </row>
    <row r="1857" spans="1:12">
      <c r="A1857" s="11" t="s">
        <v>3608</v>
      </c>
      <c r="D1857" s="11" t="s">
        <v>260</v>
      </c>
      <c r="E1857" s="19" t="s">
        <v>3858</v>
      </c>
      <c r="F1857" s="10">
        <v>42036</v>
      </c>
      <c r="G1857" s="10">
        <v>45323</v>
      </c>
      <c r="H1857" s="11">
        <v>10</v>
      </c>
      <c r="I1857" s="20" t="s">
        <v>259</v>
      </c>
      <c r="J1857" s="11" t="s">
        <v>261</v>
      </c>
      <c r="K1857" s="11" t="s">
        <v>12658</v>
      </c>
      <c r="L1857" s="11">
        <v>2</v>
      </c>
    </row>
    <row r="1858" spans="1:12">
      <c r="A1858" s="11" t="s">
        <v>3609</v>
      </c>
      <c r="D1858" s="11" t="s">
        <v>260</v>
      </c>
      <c r="E1858" s="19" t="s">
        <v>3859</v>
      </c>
      <c r="F1858" s="10">
        <v>42036</v>
      </c>
      <c r="G1858" s="10">
        <v>45323</v>
      </c>
      <c r="H1858" s="11">
        <v>10</v>
      </c>
      <c r="I1858" s="20" t="s">
        <v>259</v>
      </c>
      <c r="J1858" s="11" t="s">
        <v>261</v>
      </c>
      <c r="K1858" s="11" t="s">
        <v>12658</v>
      </c>
      <c r="L1858" s="11">
        <v>2</v>
      </c>
    </row>
    <row r="1859" spans="1:12">
      <c r="A1859" s="11" t="s">
        <v>3610</v>
      </c>
      <c r="D1859" s="11" t="s">
        <v>260</v>
      </c>
      <c r="E1859" s="19" t="s">
        <v>3860</v>
      </c>
      <c r="F1859" s="10">
        <v>42036</v>
      </c>
      <c r="G1859" s="10">
        <v>45323</v>
      </c>
      <c r="H1859" s="11">
        <v>10</v>
      </c>
      <c r="I1859" s="20" t="s">
        <v>259</v>
      </c>
      <c r="J1859" s="11" t="s">
        <v>261</v>
      </c>
      <c r="K1859" s="11" t="s">
        <v>12658</v>
      </c>
      <c r="L1859" s="11">
        <v>2</v>
      </c>
    </row>
    <row r="1860" spans="1:12">
      <c r="A1860" s="11" t="s">
        <v>3611</v>
      </c>
      <c r="D1860" s="11" t="s">
        <v>260</v>
      </c>
      <c r="E1860" s="19" t="s">
        <v>3861</v>
      </c>
      <c r="F1860" s="10">
        <v>42036</v>
      </c>
      <c r="G1860" s="10">
        <v>45323</v>
      </c>
      <c r="H1860" s="11">
        <v>10</v>
      </c>
      <c r="I1860" s="20" t="s">
        <v>259</v>
      </c>
      <c r="J1860" s="11" t="s">
        <v>261</v>
      </c>
      <c r="K1860" s="11" t="s">
        <v>12658</v>
      </c>
      <c r="L1860" s="11">
        <v>2</v>
      </c>
    </row>
    <row r="1861" spans="1:12">
      <c r="A1861" s="11" t="s">
        <v>3612</v>
      </c>
      <c r="D1861" s="11" t="s">
        <v>260</v>
      </c>
      <c r="E1861" s="19" t="s">
        <v>3862</v>
      </c>
      <c r="F1861" s="10">
        <v>42036</v>
      </c>
      <c r="G1861" s="10">
        <v>45323</v>
      </c>
      <c r="H1861" s="11">
        <v>10</v>
      </c>
      <c r="I1861" s="20" t="s">
        <v>259</v>
      </c>
      <c r="J1861" s="11" t="s">
        <v>261</v>
      </c>
      <c r="K1861" s="11" t="s">
        <v>12658</v>
      </c>
      <c r="L1861" s="11">
        <v>2</v>
      </c>
    </row>
    <row r="1862" spans="1:12">
      <c r="A1862" s="11" t="s">
        <v>3613</v>
      </c>
      <c r="D1862" s="11" t="s">
        <v>260</v>
      </c>
      <c r="E1862" s="19" t="s">
        <v>3863</v>
      </c>
      <c r="F1862" s="10">
        <v>42036</v>
      </c>
      <c r="G1862" s="10">
        <v>45323</v>
      </c>
      <c r="H1862" s="11">
        <v>10</v>
      </c>
      <c r="I1862" s="20" t="s">
        <v>259</v>
      </c>
      <c r="J1862" s="11" t="s">
        <v>261</v>
      </c>
      <c r="K1862" s="11" t="s">
        <v>12658</v>
      </c>
      <c r="L1862" s="11">
        <v>2</v>
      </c>
    </row>
    <row r="1863" spans="1:12">
      <c r="A1863" s="11" t="s">
        <v>3614</v>
      </c>
      <c r="D1863" s="11" t="s">
        <v>260</v>
      </c>
      <c r="E1863" s="19" t="s">
        <v>3864</v>
      </c>
      <c r="F1863" s="10">
        <v>42036</v>
      </c>
      <c r="G1863" s="10">
        <v>45323</v>
      </c>
      <c r="H1863" s="11">
        <v>10</v>
      </c>
      <c r="I1863" s="11" t="s">
        <v>277</v>
      </c>
      <c r="J1863" s="11" t="s">
        <v>261</v>
      </c>
      <c r="K1863" s="11" t="s">
        <v>12658</v>
      </c>
      <c r="L1863" s="11">
        <v>2</v>
      </c>
    </row>
    <row r="1864" spans="1:12">
      <c r="A1864" s="11" t="s">
        <v>3615</v>
      </c>
      <c r="D1864" s="11" t="s">
        <v>260</v>
      </c>
      <c r="E1864" s="19" t="s">
        <v>3865</v>
      </c>
      <c r="F1864" s="10">
        <v>42036</v>
      </c>
      <c r="G1864" s="10">
        <v>45323</v>
      </c>
      <c r="H1864" s="11">
        <v>10</v>
      </c>
      <c r="I1864" s="11" t="s">
        <v>277</v>
      </c>
      <c r="J1864" s="11" t="s">
        <v>261</v>
      </c>
      <c r="K1864" s="11" t="s">
        <v>12658</v>
      </c>
      <c r="L1864" s="11">
        <v>2</v>
      </c>
    </row>
    <row r="1865" spans="1:12">
      <c r="A1865" s="11" t="s">
        <v>3616</v>
      </c>
      <c r="D1865" s="11" t="s">
        <v>260</v>
      </c>
      <c r="E1865" s="19" t="s">
        <v>3866</v>
      </c>
      <c r="F1865" s="10">
        <v>42036</v>
      </c>
      <c r="G1865" s="10">
        <v>45323</v>
      </c>
      <c r="H1865" s="11">
        <v>10</v>
      </c>
      <c r="I1865" s="11" t="s">
        <v>277</v>
      </c>
      <c r="J1865" s="11" t="s">
        <v>261</v>
      </c>
      <c r="K1865" s="11" t="s">
        <v>12658</v>
      </c>
      <c r="L1865" s="11">
        <v>2</v>
      </c>
    </row>
    <row r="1866" spans="1:12">
      <c r="A1866" s="11" t="s">
        <v>3617</v>
      </c>
      <c r="D1866" s="11" t="s">
        <v>260</v>
      </c>
      <c r="E1866" s="19" t="s">
        <v>3867</v>
      </c>
      <c r="F1866" s="10">
        <v>42036</v>
      </c>
      <c r="G1866" s="10">
        <v>45323</v>
      </c>
      <c r="H1866" s="11">
        <v>10</v>
      </c>
      <c r="I1866" s="20" t="s">
        <v>259</v>
      </c>
      <c r="J1866" s="11" t="s">
        <v>261</v>
      </c>
      <c r="K1866" s="11" t="s">
        <v>12658</v>
      </c>
      <c r="L1866" s="11">
        <v>2</v>
      </c>
    </row>
    <row r="1867" spans="1:12">
      <c r="A1867" s="11" t="s">
        <v>3618</v>
      </c>
      <c r="D1867" s="11" t="s">
        <v>260</v>
      </c>
      <c r="E1867" s="19" t="s">
        <v>3868</v>
      </c>
      <c r="F1867" s="10">
        <v>42036</v>
      </c>
      <c r="G1867" s="10">
        <v>45323</v>
      </c>
      <c r="H1867" s="11">
        <v>10</v>
      </c>
      <c r="I1867" s="20" t="s">
        <v>259</v>
      </c>
      <c r="J1867" s="11" t="s">
        <v>261</v>
      </c>
      <c r="K1867" s="11" t="s">
        <v>12658</v>
      </c>
      <c r="L1867" s="11">
        <v>2</v>
      </c>
    </row>
    <row r="1868" spans="1:12">
      <c r="A1868" s="11" t="s">
        <v>3619</v>
      </c>
      <c r="D1868" s="11" t="s">
        <v>260</v>
      </c>
      <c r="E1868" s="19" t="s">
        <v>3869</v>
      </c>
      <c r="F1868" s="10">
        <v>42036</v>
      </c>
      <c r="G1868" s="10">
        <v>45323</v>
      </c>
      <c r="H1868" s="11">
        <v>10</v>
      </c>
      <c r="I1868" s="20" t="s">
        <v>259</v>
      </c>
      <c r="J1868" s="11" t="s">
        <v>261</v>
      </c>
      <c r="K1868" s="11" t="s">
        <v>12658</v>
      </c>
      <c r="L1868" s="11">
        <v>2</v>
      </c>
    </row>
    <row r="1869" spans="1:12">
      <c r="A1869" s="11" t="s">
        <v>3620</v>
      </c>
      <c r="D1869" s="11" t="s">
        <v>260</v>
      </c>
      <c r="E1869" s="19" t="s">
        <v>3870</v>
      </c>
      <c r="F1869" s="10">
        <v>42036</v>
      </c>
      <c r="G1869" s="10">
        <v>45323</v>
      </c>
      <c r="H1869" s="11">
        <v>10</v>
      </c>
      <c r="I1869" s="20" t="s">
        <v>259</v>
      </c>
      <c r="J1869" s="11" t="s">
        <v>261</v>
      </c>
      <c r="K1869" s="11" t="s">
        <v>12658</v>
      </c>
      <c r="L1869" s="11">
        <v>2</v>
      </c>
    </row>
    <row r="1870" spans="1:12">
      <c r="A1870" s="11" t="s">
        <v>3621</v>
      </c>
      <c r="D1870" s="11" t="s">
        <v>260</v>
      </c>
      <c r="E1870" s="19" t="s">
        <v>3871</v>
      </c>
      <c r="F1870" s="10">
        <v>42036</v>
      </c>
      <c r="G1870" s="10">
        <v>45323</v>
      </c>
      <c r="H1870" s="11">
        <v>10</v>
      </c>
      <c r="I1870" s="20" t="s">
        <v>259</v>
      </c>
      <c r="J1870" s="11" t="s">
        <v>261</v>
      </c>
      <c r="K1870" s="11" t="s">
        <v>12658</v>
      </c>
      <c r="L1870" s="11">
        <v>2</v>
      </c>
    </row>
    <row r="1871" spans="1:12">
      <c r="A1871" s="11" t="s">
        <v>3622</v>
      </c>
      <c r="D1871" s="11" t="s">
        <v>260</v>
      </c>
      <c r="E1871" s="19" t="s">
        <v>3872</v>
      </c>
      <c r="F1871" s="10">
        <v>42036</v>
      </c>
      <c r="G1871" s="10">
        <v>45323</v>
      </c>
      <c r="H1871" s="11">
        <v>10</v>
      </c>
      <c r="I1871" s="20" t="s">
        <v>259</v>
      </c>
      <c r="J1871" s="11" t="s">
        <v>261</v>
      </c>
      <c r="K1871" s="11" t="s">
        <v>12658</v>
      </c>
      <c r="L1871" s="11">
        <v>2</v>
      </c>
    </row>
    <row r="1872" spans="1:12">
      <c r="A1872" s="11" t="s">
        <v>3623</v>
      </c>
      <c r="D1872" s="11" t="s">
        <v>260</v>
      </c>
      <c r="E1872" s="19" t="s">
        <v>3873</v>
      </c>
      <c r="F1872" s="10">
        <v>42036</v>
      </c>
      <c r="G1872" s="10">
        <v>45323</v>
      </c>
      <c r="H1872" s="11">
        <v>10</v>
      </c>
      <c r="I1872" s="20" t="s">
        <v>259</v>
      </c>
      <c r="J1872" s="11" t="s">
        <v>261</v>
      </c>
      <c r="K1872" s="11" t="s">
        <v>12658</v>
      </c>
      <c r="L1872" s="11">
        <v>2</v>
      </c>
    </row>
    <row r="1873" spans="1:12">
      <c r="A1873" s="11" t="s">
        <v>3624</v>
      </c>
      <c r="D1873" s="11" t="s">
        <v>260</v>
      </c>
      <c r="E1873" s="19" t="s">
        <v>3874</v>
      </c>
      <c r="F1873" s="10">
        <v>42036</v>
      </c>
      <c r="G1873" s="10">
        <v>45323</v>
      </c>
      <c r="H1873" s="11">
        <v>10</v>
      </c>
      <c r="I1873" s="20" t="s">
        <v>259</v>
      </c>
      <c r="J1873" s="11" t="s">
        <v>261</v>
      </c>
      <c r="K1873" s="11" t="s">
        <v>12658</v>
      </c>
      <c r="L1873" s="11">
        <v>2</v>
      </c>
    </row>
    <row r="1874" spans="1:12">
      <c r="A1874" s="11" t="s">
        <v>3625</v>
      </c>
      <c r="D1874" s="11" t="s">
        <v>260</v>
      </c>
      <c r="E1874" s="19" t="s">
        <v>3875</v>
      </c>
      <c r="F1874" s="10">
        <v>42036</v>
      </c>
      <c r="G1874" s="10">
        <v>45323</v>
      </c>
      <c r="H1874" s="11">
        <v>10</v>
      </c>
      <c r="I1874" s="20" t="s">
        <v>259</v>
      </c>
      <c r="J1874" s="11" t="s">
        <v>261</v>
      </c>
      <c r="K1874" s="11" t="s">
        <v>12658</v>
      </c>
      <c r="L1874" s="11">
        <v>2</v>
      </c>
    </row>
    <row r="1875" spans="1:12">
      <c r="A1875" s="11" t="s">
        <v>3626</v>
      </c>
      <c r="D1875" s="11" t="s">
        <v>260</v>
      </c>
      <c r="E1875" s="19" t="s">
        <v>3876</v>
      </c>
      <c r="F1875" s="10">
        <v>42036</v>
      </c>
      <c r="G1875" s="10">
        <v>45323</v>
      </c>
      <c r="H1875" s="11">
        <v>10</v>
      </c>
      <c r="I1875" s="20" t="s">
        <v>259</v>
      </c>
      <c r="J1875" s="11" t="s">
        <v>261</v>
      </c>
      <c r="K1875" s="11" t="s">
        <v>12658</v>
      </c>
      <c r="L1875" s="11">
        <v>2</v>
      </c>
    </row>
    <row r="1876" spans="1:12">
      <c r="A1876" s="11" t="s">
        <v>3627</v>
      </c>
      <c r="D1876" s="11" t="s">
        <v>260</v>
      </c>
      <c r="E1876" s="19" t="s">
        <v>3877</v>
      </c>
      <c r="F1876" s="10">
        <v>42036</v>
      </c>
      <c r="G1876" s="10">
        <v>45323</v>
      </c>
      <c r="H1876" s="11">
        <v>10</v>
      </c>
      <c r="I1876" s="20" t="s">
        <v>259</v>
      </c>
      <c r="J1876" s="11" t="s">
        <v>261</v>
      </c>
      <c r="K1876" s="11" t="s">
        <v>12658</v>
      </c>
      <c r="L1876" s="11">
        <v>2</v>
      </c>
    </row>
    <row r="1877" spans="1:12">
      <c r="A1877" s="11" t="s">
        <v>3628</v>
      </c>
      <c r="D1877" s="11" t="s">
        <v>260</v>
      </c>
      <c r="E1877" s="19" t="s">
        <v>3878</v>
      </c>
      <c r="F1877" s="10">
        <v>42036</v>
      </c>
      <c r="G1877" s="10">
        <v>45323</v>
      </c>
      <c r="H1877" s="11">
        <v>10</v>
      </c>
      <c r="I1877" s="20" t="s">
        <v>259</v>
      </c>
      <c r="J1877" s="11" t="s">
        <v>261</v>
      </c>
      <c r="K1877" s="11" t="s">
        <v>12658</v>
      </c>
      <c r="L1877" s="11">
        <v>2</v>
      </c>
    </row>
    <row r="1878" spans="1:12">
      <c r="A1878" s="11" t="s">
        <v>3629</v>
      </c>
      <c r="D1878" s="11" t="s">
        <v>260</v>
      </c>
      <c r="E1878" s="19" t="s">
        <v>3879</v>
      </c>
      <c r="F1878" s="10">
        <v>42036</v>
      </c>
      <c r="G1878" s="10">
        <v>45323</v>
      </c>
      <c r="H1878" s="11">
        <v>10</v>
      </c>
      <c r="I1878" s="20" t="s">
        <v>259</v>
      </c>
      <c r="J1878" s="11" t="s">
        <v>261</v>
      </c>
      <c r="K1878" s="11" t="s">
        <v>12658</v>
      </c>
      <c r="L1878" s="11">
        <v>2</v>
      </c>
    </row>
    <row r="1879" spans="1:12">
      <c r="A1879" s="11" t="s">
        <v>3630</v>
      </c>
      <c r="D1879" s="11" t="s">
        <v>260</v>
      </c>
      <c r="E1879" s="19" t="s">
        <v>3880</v>
      </c>
      <c r="F1879" s="10">
        <v>42036</v>
      </c>
      <c r="G1879" s="10">
        <v>45323</v>
      </c>
      <c r="H1879" s="11">
        <v>10</v>
      </c>
      <c r="I1879" s="20" t="s">
        <v>259</v>
      </c>
      <c r="J1879" s="11" t="s">
        <v>261</v>
      </c>
      <c r="K1879" s="11" t="s">
        <v>12658</v>
      </c>
      <c r="L1879" s="11">
        <v>2</v>
      </c>
    </row>
    <row r="1880" spans="1:12">
      <c r="A1880" s="11" t="s">
        <v>3631</v>
      </c>
      <c r="D1880" s="11" t="s">
        <v>260</v>
      </c>
      <c r="E1880" s="19" t="s">
        <v>3881</v>
      </c>
      <c r="F1880" s="10">
        <v>42036</v>
      </c>
      <c r="G1880" s="10">
        <v>45323</v>
      </c>
      <c r="H1880" s="11">
        <v>10</v>
      </c>
      <c r="I1880" s="20" t="s">
        <v>259</v>
      </c>
      <c r="J1880" s="11" t="s">
        <v>261</v>
      </c>
      <c r="K1880" s="11" t="s">
        <v>12658</v>
      </c>
      <c r="L1880" s="11">
        <v>2</v>
      </c>
    </row>
    <row r="1881" spans="1:12">
      <c r="A1881" s="11" t="s">
        <v>3632</v>
      </c>
      <c r="D1881" s="11" t="s">
        <v>260</v>
      </c>
      <c r="E1881" s="19" t="s">
        <v>3882</v>
      </c>
      <c r="F1881" s="10">
        <v>42036</v>
      </c>
      <c r="G1881" s="10">
        <v>45323</v>
      </c>
      <c r="H1881" s="11">
        <v>10</v>
      </c>
      <c r="I1881" s="11" t="s">
        <v>277</v>
      </c>
      <c r="J1881" s="11" t="s">
        <v>261</v>
      </c>
      <c r="K1881" s="11" t="s">
        <v>12658</v>
      </c>
      <c r="L1881" s="11">
        <v>2</v>
      </c>
    </row>
    <row r="1882" spans="1:12">
      <c r="A1882" s="11" t="s">
        <v>3633</v>
      </c>
      <c r="D1882" s="11" t="s">
        <v>260</v>
      </c>
      <c r="E1882" s="19" t="s">
        <v>3883</v>
      </c>
      <c r="F1882" s="10">
        <v>42036</v>
      </c>
      <c r="G1882" s="10">
        <v>45323</v>
      </c>
      <c r="H1882" s="11">
        <v>10</v>
      </c>
      <c r="I1882" s="11" t="s">
        <v>277</v>
      </c>
      <c r="J1882" s="11" t="s">
        <v>261</v>
      </c>
      <c r="K1882" s="11" t="s">
        <v>12658</v>
      </c>
      <c r="L1882" s="11">
        <v>2</v>
      </c>
    </row>
    <row r="1883" spans="1:12">
      <c r="A1883" s="11" t="s">
        <v>3634</v>
      </c>
      <c r="D1883" s="11" t="s">
        <v>260</v>
      </c>
      <c r="E1883" s="19" t="s">
        <v>3884</v>
      </c>
      <c r="F1883" s="10">
        <v>42036</v>
      </c>
      <c r="G1883" s="10">
        <v>45323</v>
      </c>
      <c r="H1883" s="11">
        <v>10</v>
      </c>
      <c r="I1883" s="11" t="s">
        <v>277</v>
      </c>
      <c r="J1883" s="11" t="s">
        <v>261</v>
      </c>
      <c r="K1883" s="11" t="s">
        <v>12658</v>
      </c>
      <c r="L1883" s="11">
        <v>2</v>
      </c>
    </row>
    <row r="1884" spans="1:12">
      <c r="A1884" s="11" t="s">
        <v>3635</v>
      </c>
      <c r="D1884" s="11" t="s">
        <v>260</v>
      </c>
      <c r="E1884" s="19" t="s">
        <v>3885</v>
      </c>
      <c r="F1884" s="10">
        <v>42036</v>
      </c>
      <c r="G1884" s="10">
        <v>45323</v>
      </c>
      <c r="H1884" s="11">
        <v>10</v>
      </c>
      <c r="I1884" s="20" t="s">
        <v>259</v>
      </c>
      <c r="J1884" s="11" t="s">
        <v>261</v>
      </c>
      <c r="K1884" s="11" t="s">
        <v>12658</v>
      </c>
      <c r="L1884" s="11">
        <v>2</v>
      </c>
    </row>
    <row r="1885" spans="1:12">
      <c r="A1885" s="11" t="s">
        <v>3636</v>
      </c>
      <c r="D1885" s="11" t="s">
        <v>260</v>
      </c>
      <c r="E1885" s="19" t="s">
        <v>3886</v>
      </c>
      <c r="F1885" s="10">
        <v>42036</v>
      </c>
      <c r="G1885" s="10">
        <v>45323</v>
      </c>
      <c r="H1885" s="11">
        <v>10</v>
      </c>
      <c r="I1885" s="20" t="s">
        <v>259</v>
      </c>
      <c r="J1885" s="11" t="s">
        <v>261</v>
      </c>
      <c r="K1885" s="11" t="s">
        <v>12658</v>
      </c>
      <c r="L1885" s="11">
        <v>2</v>
      </c>
    </row>
    <row r="1886" spans="1:12">
      <c r="A1886" s="11" t="s">
        <v>3637</v>
      </c>
      <c r="D1886" s="11" t="s">
        <v>260</v>
      </c>
      <c r="E1886" s="19" t="s">
        <v>3887</v>
      </c>
      <c r="F1886" s="10">
        <v>42036</v>
      </c>
      <c r="G1886" s="10">
        <v>45323</v>
      </c>
      <c r="H1886" s="11">
        <v>10</v>
      </c>
      <c r="I1886" s="20" t="s">
        <v>259</v>
      </c>
      <c r="J1886" s="11" t="s">
        <v>261</v>
      </c>
      <c r="K1886" s="11" t="s">
        <v>12658</v>
      </c>
      <c r="L1886" s="11">
        <v>2</v>
      </c>
    </row>
    <row r="1887" spans="1:12">
      <c r="A1887" s="11" t="s">
        <v>3638</v>
      </c>
      <c r="D1887" s="11" t="s">
        <v>260</v>
      </c>
      <c r="E1887" s="19" t="s">
        <v>3888</v>
      </c>
      <c r="F1887" s="10">
        <v>42036</v>
      </c>
      <c r="G1887" s="10">
        <v>45323</v>
      </c>
      <c r="H1887" s="11">
        <v>10</v>
      </c>
      <c r="I1887" s="20" t="s">
        <v>259</v>
      </c>
      <c r="J1887" s="11" t="s">
        <v>261</v>
      </c>
      <c r="K1887" s="11" t="s">
        <v>12658</v>
      </c>
      <c r="L1887" s="11">
        <v>2</v>
      </c>
    </row>
    <row r="1888" spans="1:12">
      <c r="A1888" s="11" t="s">
        <v>3639</v>
      </c>
      <c r="D1888" s="11" t="s">
        <v>260</v>
      </c>
      <c r="E1888" s="19" t="s">
        <v>3889</v>
      </c>
      <c r="F1888" s="10">
        <v>42036</v>
      </c>
      <c r="G1888" s="10">
        <v>45323</v>
      </c>
      <c r="H1888" s="11">
        <v>10</v>
      </c>
      <c r="I1888" s="20" t="s">
        <v>259</v>
      </c>
      <c r="J1888" s="11" t="s">
        <v>261</v>
      </c>
      <c r="K1888" s="11" t="s">
        <v>12658</v>
      </c>
      <c r="L1888" s="11">
        <v>2</v>
      </c>
    </row>
    <row r="1889" spans="1:12">
      <c r="A1889" s="11" t="s">
        <v>3640</v>
      </c>
      <c r="D1889" s="11" t="s">
        <v>260</v>
      </c>
      <c r="E1889" s="19" t="s">
        <v>3890</v>
      </c>
      <c r="F1889" s="10">
        <v>42036</v>
      </c>
      <c r="G1889" s="10">
        <v>45323</v>
      </c>
      <c r="H1889" s="11">
        <v>10</v>
      </c>
      <c r="I1889" s="20" t="s">
        <v>259</v>
      </c>
      <c r="J1889" s="11" t="s">
        <v>261</v>
      </c>
      <c r="K1889" s="11" t="s">
        <v>12658</v>
      </c>
      <c r="L1889" s="11">
        <v>2</v>
      </c>
    </row>
    <row r="1890" spans="1:12">
      <c r="A1890" s="11" t="s">
        <v>3641</v>
      </c>
      <c r="D1890" s="11" t="s">
        <v>260</v>
      </c>
      <c r="E1890" s="19" t="s">
        <v>3891</v>
      </c>
      <c r="F1890" s="10">
        <v>42036</v>
      </c>
      <c r="G1890" s="10">
        <v>45323</v>
      </c>
      <c r="H1890" s="11">
        <v>10</v>
      </c>
      <c r="I1890" s="20" t="s">
        <v>259</v>
      </c>
      <c r="J1890" s="11" t="s">
        <v>261</v>
      </c>
      <c r="K1890" s="11" t="s">
        <v>12658</v>
      </c>
      <c r="L1890" s="11">
        <v>2</v>
      </c>
    </row>
    <row r="1891" spans="1:12">
      <c r="A1891" s="11" t="s">
        <v>3642</v>
      </c>
      <c r="D1891" s="11" t="s">
        <v>260</v>
      </c>
      <c r="E1891" s="19" t="s">
        <v>3892</v>
      </c>
      <c r="F1891" s="10">
        <v>42036</v>
      </c>
      <c r="G1891" s="10">
        <v>45323</v>
      </c>
      <c r="H1891" s="11">
        <v>10</v>
      </c>
      <c r="I1891" s="20" t="s">
        <v>259</v>
      </c>
      <c r="J1891" s="11" t="s">
        <v>261</v>
      </c>
      <c r="K1891" s="11" t="s">
        <v>12658</v>
      </c>
      <c r="L1891" s="11">
        <v>2</v>
      </c>
    </row>
    <row r="1892" spans="1:12">
      <c r="A1892" s="11" t="s">
        <v>3643</v>
      </c>
      <c r="D1892" s="11" t="s">
        <v>260</v>
      </c>
      <c r="E1892" s="19" t="s">
        <v>3893</v>
      </c>
      <c r="F1892" s="10">
        <v>42036</v>
      </c>
      <c r="G1892" s="10">
        <v>45323</v>
      </c>
      <c r="H1892" s="11">
        <v>10</v>
      </c>
      <c r="I1892" s="20" t="s">
        <v>259</v>
      </c>
      <c r="J1892" s="11" t="s">
        <v>261</v>
      </c>
      <c r="K1892" s="11" t="s">
        <v>12658</v>
      </c>
      <c r="L1892" s="11">
        <v>2</v>
      </c>
    </row>
    <row r="1893" spans="1:12">
      <c r="A1893" s="11" t="s">
        <v>3644</v>
      </c>
      <c r="D1893" s="11" t="s">
        <v>260</v>
      </c>
      <c r="E1893" s="19" t="s">
        <v>3894</v>
      </c>
      <c r="F1893" s="10">
        <v>42036</v>
      </c>
      <c r="G1893" s="10">
        <v>45323</v>
      </c>
      <c r="H1893" s="11">
        <v>10</v>
      </c>
      <c r="I1893" s="20" t="s">
        <v>259</v>
      </c>
      <c r="J1893" s="11" t="s">
        <v>261</v>
      </c>
      <c r="K1893" s="11" t="s">
        <v>12658</v>
      </c>
      <c r="L1893" s="11">
        <v>2</v>
      </c>
    </row>
    <row r="1894" spans="1:12">
      <c r="A1894" s="11" t="s">
        <v>3645</v>
      </c>
      <c r="D1894" s="11" t="s">
        <v>260</v>
      </c>
      <c r="E1894" s="19" t="s">
        <v>3895</v>
      </c>
      <c r="F1894" s="10">
        <v>42036</v>
      </c>
      <c r="G1894" s="10">
        <v>45323</v>
      </c>
      <c r="H1894" s="11">
        <v>10</v>
      </c>
      <c r="I1894" s="20" t="s">
        <v>259</v>
      </c>
      <c r="J1894" s="11" t="s">
        <v>261</v>
      </c>
      <c r="K1894" s="11" t="s">
        <v>12658</v>
      </c>
      <c r="L1894" s="11">
        <v>2</v>
      </c>
    </row>
    <row r="1895" spans="1:12">
      <c r="A1895" s="11" t="s">
        <v>3646</v>
      </c>
      <c r="D1895" s="11" t="s">
        <v>260</v>
      </c>
      <c r="E1895" s="19" t="s">
        <v>3896</v>
      </c>
      <c r="F1895" s="10">
        <v>42036</v>
      </c>
      <c r="G1895" s="10">
        <v>45323</v>
      </c>
      <c r="H1895" s="11">
        <v>10</v>
      </c>
      <c r="I1895" s="20" t="s">
        <v>259</v>
      </c>
      <c r="J1895" s="11" t="s">
        <v>261</v>
      </c>
      <c r="K1895" s="11" t="s">
        <v>12658</v>
      </c>
      <c r="L1895" s="11">
        <v>2</v>
      </c>
    </row>
    <row r="1896" spans="1:12">
      <c r="A1896" s="11" t="s">
        <v>3647</v>
      </c>
      <c r="D1896" s="11" t="s">
        <v>260</v>
      </c>
      <c r="E1896" s="19" t="s">
        <v>3897</v>
      </c>
      <c r="F1896" s="10">
        <v>42036</v>
      </c>
      <c r="G1896" s="10">
        <v>45323</v>
      </c>
      <c r="H1896" s="11">
        <v>10</v>
      </c>
      <c r="I1896" s="20" t="s">
        <v>259</v>
      </c>
      <c r="J1896" s="11" t="s">
        <v>261</v>
      </c>
      <c r="K1896" s="11" t="s">
        <v>12658</v>
      </c>
      <c r="L1896" s="11">
        <v>2</v>
      </c>
    </row>
    <row r="1897" spans="1:12">
      <c r="A1897" s="11" t="s">
        <v>3648</v>
      </c>
      <c r="D1897" s="11" t="s">
        <v>260</v>
      </c>
      <c r="E1897" s="19" t="s">
        <v>3898</v>
      </c>
      <c r="F1897" s="10">
        <v>42036</v>
      </c>
      <c r="G1897" s="10">
        <v>45323</v>
      </c>
      <c r="H1897" s="11">
        <v>10</v>
      </c>
      <c r="I1897" s="20" t="s">
        <v>259</v>
      </c>
      <c r="J1897" s="11" t="s">
        <v>261</v>
      </c>
      <c r="K1897" s="11" t="s">
        <v>12658</v>
      </c>
      <c r="L1897" s="11">
        <v>2</v>
      </c>
    </row>
    <row r="1898" spans="1:12">
      <c r="A1898" s="11" t="s">
        <v>3649</v>
      </c>
      <c r="D1898" s="11" t="s">
        <v>260</v>
      </c>
      <c r="E1898" s="19" t="s">
        <v>3899</v>
      </c>
      <c r="F1898" s="10">
        <v>42036</v>
      </c>
      <c r="G1898" s="10">
        <v>45323</v>
      </c>
      <c r="H1898" s="11">
        <v>10</v>
      </c>
      <c r="I1898" s="20" t="s">
        <v>259</v>
      </c>
      <c r="J1898" s="11" t="s">
        <v>261</v>
      </c>
      <c r="K1898" s="11" t="s">
        <v>12658</v>
      </c>
      <c r="L1898" s="11">
        <v>2</v>
      </c>
    </row>
    <row r="1899" spans="1:12">
      <c r="A1899" s="11" t="s">
        <v>3650</v>
      </c>
      <c r="D1899" s="11" t="s">
        <v>260</v>
      </c>
      <c r="E1899" s="19" t="s">
        <v>3900</v>
      </c>
      <c r="F1899" s="10">
        <v>42036</v>
      </c>
      <c r="G1899" s="10">
        <v>45323</v>
      </c>
      <c r="H1899" s="11">
        <v>10</v>
      </c>
      <c r="I1899" s="11" t="s">
        <v>277</v>
      </c>
      <c r="J1899" s="11" t="s">
        <v>261</v>
      </c>
      <c r="K1899" s="11" t="s">
        <v>12658</v>
      </c>
      <c r="L1899" s="11">
        <v>2</v>
      </c>
    </row>
    <row r="1900" spans="1:12">
      <c r="A1900" s="11" t="s">
        <v>3651</v>
      </c>
      <c r="D1900" s="11" t="s">
        <v>260</v>
      </c>
      <c r="E1900" s="19" t="s">
        <v>3901</v>
      </c>
      <c r="F1900" s="10">
        <v>42036</v>
      </c>
      <c r="G1900" s="10">
        <v>45323</v>
      </c>
      <c r="H1900" s="11">
        <v>10</v>
      </c>
      <c r="I1900" s="11" t="s">
        <v>277</v>
      </c>
      <c r="J1900" s="11" t="s">
        <v>261</v>
      </c>
      <c r="K1900" s="11" t="s">
        <v>12658</v>
      </c>
      <c r="L1900" s="11">
        <v>2</v>
      </c>
    </row>
    <row r="1901" spans="1:12">
      <c r="A1901" s="11" t="s">
        <v>3652</v>
      </c>
      <c r="D1901" s="11" t="s">
        <v>260</v>
      </c>
      <c r="E1901" s="19" t="s">
        <v>3902</v>
      </c>
      <c r="F1901" s="10">
        <v>42036</v>
      </c>
      <c r="G1901" s="10">
        <v>45323</v>
      </c>
      <c r="H1901" s="11">
        <v>10</v>
      </c>
      <c r="I1901" s="11" t="s">
        <v>277</v>
      </c>
      <c r="J1901" s="11" t="s">
        <v>261</v>
      </c>
      <c r="K1901" s="11" t="s">
        <v>12658</v>
      </c>
      <c r="L1901" s="11">
        <v>2</v>
      </c>
    </row>
    <row r="1902" spans="1:12">
      <c r="A1902" s="11" t="s">
        <v>3653</v>
      </c>
      <c r="D1902" s="11" t="s">
        <v>260</v>
      </c>
      <c r="E1902" s="19" t="s">
        <v>3903</v>
      </c>
      <c r="F1902" s="10">
        <v>42036</v>
      </c>
      <c r="G1902" s="10">
        <v>45323</v>
      </c>
      <c r="H1902" s="11">
        <v>10</v>
      </c>
      <c r="I1902" s="20" t="s">
        <v>259</v>
      </c>
      <c r="J1902" s="11" t="s">
        <v>261</v>
      </c>
      <c r="K1902" s="11" t="s">
        <v>12658</v>
      </c>
      <c r="L1902" s="11">
        <v>2</v>
      </c>
    </row>
    <row r="1903" spans="1:12">
      <c r="A1903" s="11" t="s">
        <v>3654</v>
      </c>
      <c r="D1903" s="11" t="s">
        <v>260</v>
      </c>
      <c r="E1903" s="19" t="s">
        <v>3904</v>
      </c>
      <c r="F1903" s="10">
        <v>42036</v>
      </c>
      <c r="G1903" s="10">
        <v>45323</v>
      </c>
      <c r="H1903" s="11">
        <v>10</v>
      </c>
      <c r="I1903" s="20" t="s">
        <v>259</v>
      </c>
      <c r="J1903" s="11" t="s">
        <v>261</v>
      </c>
      <c r="K1903" s="11" t="s">
        <v>12658</v>
      </c>
      <c r="L1903" s="11">
        <v>2</v>
      </c>
    </row>
    <row r="1904" spans="1:12">
      <c r="A1904" s="11" t="s">
        <v>3655</v>
      </c>
      <c r="D1904" s="11" t="s">
        <v>260</v>
      </c>
      <c r="E1904" s="19" t="s">
        <v>3905</v>
      </c>
      <c r="F1904" s="10">
        <v>42036</v>
      </c>
      <c r="G1904" s="10">
        <v>45323</v>
      </c>
      <c r="H1904" s="11">
        <v>10</v>
      </c>
      <c r="I1904" s="20" t="s">
        <v>259</v>
      </c>
      <c r="J1904" s="11" t="s">
        <v>261</v>
      </c>
      <c r="K1904" s="11" t="s">
        <v>12658</v>
      </c>
      <c r="L1904" s="11">
        <v>2</v>
      </c>
    </row>
    <row r="1905" spans="1:12">
      <c r="A1905" s="11" t="s">
        <v>3656</v>
      </c>
      <c r="D1905" s="11" t="s">
        <v>260</v>
      </c>
      <c r="E1905" s="19" t="s">
        <v>3906</v>
      </c>
      <c r="F1905" s="10">
        <v>42036</v>
      </c>
      <c r="G1905" s="10">
        <v>45323</v>
      </c>
      <c r="H1905" s="11">
        <v>10</v>
      </c>
      <c r="I1905" s="20" t="s">
        <v>259</v>
      </c>
      <c r="J1905" s="11" t="s">
        <v>261</v>
      </c>
      <c r="K1905" s="11" t="s">
        <v>12658</v>
      </c>
      <c r="L1905" s="11">
        <v>2</v>
      </c>
    </row>
    <row r="1906" spans="1:12">
      <c r="A1906" s="11" t="s">
        <v>3657</v>
      </c>
      <c r="D1906" s="11" t="s">
        <v>260</v>
      </c>
      <c r="E1906" s="19" t="s">
        <v>3907</v>
      </c>
      <c r="F1906" s="10">
        <v>42036</v>
      </c>
      <c r="G1906" s="10">
        <v>45323</v>
      </c>
      <c r="H1906" s="11">
        <v>10</v>
      </c>
      <c r="I1906" s="20" t="s">
        <v>259</v>
      </c>
      <c r="J1906" s="11" t="s">
        <v>261</v>
      </c>
      <c r="K1906" s="11" t="s">
        <v>12658</v>
      </c>
      <c r="L1906" s="11">
        <v>2</v>
      </c>
    </row>
    <row r="1907" spans="1:12">
      <c r="A1907" s="11" t="s">
        <v>3658</v>
      </c>
      <c r="D1907" s="11" t="s">
        <v>260</v>
      </c>
      <c r="E1907" s="19" t="s">
        <v>3908</v>
      </c>
      <c r="F1907" s="10">
        <v>42036</v>
      </c>
      <c r="G1907" s="10">
        <v>45323</v>
      </c>
      <c r="H1907" s="11">
        <v>10</v>
      </c>
      <c r="I1907" s="20" t="s">
        <v>259</v>
      </c>
      <c r="J1907" s="11" t="s">
        <v>261</v>
      </c>
      <c r="K1907" s="11" t="s">
        <v>12658</v>
      </c>
      <c r="L1907" s="11">
        <v>2</v>
      </c>
    </row>
    <row r="1908" spans="1:12">
      <c r="A1908" s="11" t="s">
        <v>3659</v>
      </c>
      <c r="D1908" s="11" t="s">
        <v>260</v>
      </c>
      <c r="E1908" s="19" t="s">
        <v>3909</v>
      </c>
      <c r="F1908" s="10">
        <v>42036</v>
      </c>
      <c r="G1908" s="10">
        <v>45323</v>
      </c>
      <c r="H1908" s="11">
        <v>10</v>
      </c>
      <c r="I1908" s="20" t="s">
        <v>259</v>
      </c>
      <c r="J1908" s="11" t="s">
        <v>261</v>
      </c>
      <c r="K1908" s="11" t="s">
        <v>12658</v>
      </c>
      <c r="L1908" s="11">
        <v>2</v>
      </c>
    </row>
    <row r="1909" spans="1:12">
      <c r="A1909" s="11" t="s">
        <v>3660</v>
      </c>
      <c r="D1909" s="11" t="s">
        <v>260</v>
      </c>
      <c r="E1909" s="19" t="s">
        <v>3910</v>
      </c>
      <c r="F1909" s="10">
        <v>42036</v>
      </c>
      <c r="G1909" s="10">
        <v>45323</v>
      </c>
      <c r="H1909" s="11">
        <v>10</v>
      </c>
      <c r="I1909" s="20" t="s">
        <v>259</v>
      </c>
      <c r="J1909" s="11" t="s">
        <v>261</v>
      </c>
      <c r="K1909" s="11" t="s">
        <v>12658</v>
      </c>
      <c r="L1909" s="11">
        <v>2</v>
      </c>
    </row>
    <row r="1910" spans="1:12">
      <c r="A1910" s="11" t="s">
        <v>3661</v>
      </c>
      <c r="D1910" s="11" t="s">
        <v>260</v>
      </c>
      <c r="E1910" s="19" t="s">
        <v>3911</v>
      </c>
      <c r="F1910" s="10">
        <v>42036</v>
      </c>
      <c r="G1910" s="10">
        <v>45323</v>
      </c>
      <c r="H1910" s="11">
        <v>10</v>
      </c>
      <c r="I1910" s="20" t="s">
        <v>259</v>
      </c>
      <c r="J1910" s="11" t="s">
        <v>261</v>
      </c>
      <c r="K1910" s="11" t="s">
        <v>12658</v>
      </c>
      <c r="L1910" s="11">
        <v>2</v>
      </c>
    </row>
    <row r="1911" spans="1:12">
      <c r="A1911" s="11" t="s">
        <v>3662</v>
      </c>
      <c r="D1911" s="11" t="s">
        <v>260</v>
      </c>
      <c r="E1911" s="19" t="s">
        <v>3912</v>
      </c>
      <c r="F1911" s="10">
        <v>42036</v>
      </c>
      <c r="G1911" s="10">
        <v>45323</v>
      </c>
      <c r="H1911" s="11">
        <v>10</v>
      </c>
      <c r="I1911" s="20" t="s">
        <v>259</v>
      </c>
      <c r="J1911" s="11" t="s">
        <v>261</v>
      </c>
      <c r="K1911" s="11" t="s">
        <v>12658</v>
      </c>
      <c r="L1911" s="11">
        <v>2</v>
      </c>
    </row>
    <row r="1912" spans="1:12">
      <c r="A1912" s="11" t="s">
        <v>3663</v>
      </c>
      <c r="D1912" s="11" t="s">
        <v>260</v>
      </c>
      <c r="E1912" s="19" t="s">
        <v>3913</v>
      </c>
      <c r="F1912" s="10">
        <v>42036</v>
      </c>
      <c r="G1912" s="10">
        <v>45323</v>
      </c>
      <c r="H1912" s="11">
        <v>10</v>
      </c>
      <c r="I1912" s="20" t="s">
        <v>259</v>
      </c>
      <c r="J1912" s="11" t="s">
        <v>261</v>
      </c>
      <c r="K1912" s="11" t="s">
        <v>12658</v>
      </c>
      <c r="L1912" s="11">
        <v>2</v>
      </c>
    </row>
    <row r="1913" spans="1:12">
      <c r="A1913" s="11" t="s">
        <v>3664</v>
      </c>
      <c r="D1913" s="11" t="s">
        <v>260</v>
      </c>
      <c r="E1913" s="19" t="s">
        <v>3914</v>
      </c>
      <c r="F1913" s="10">
        <v>42036</v>
      </c>
      <c r="G1913" s="10">
        <v>45323</v>
      </c>
      <c r="H1913" s="11">
        <v>10</v>
      </c>
      <c r="I1913" s="20" t="s">
        <v>259</v>
      </c>
      <c r="J1913" s="11" t="s">
        <v>261</v>
      </c>
      <c r="K1913" s="11" t="s">
        <v>12658</v>
      </c>
      <c r="L1913" s="11">
        <v>2</v>
      </c>
    </row>
    <row r="1914" spans="1:12">
      <c r="A1914" s="11" t="s">
        <v>3665</v>
      </c>
      <c r="D1914" s="11" t="s">
        <v>260</v>
      </c>
      <c r="E1914" s="19" t="s">
        <v>3915</v>
      </c>
      <c r="F1914" s="10">
        <v>42036</v>
      </c>
      <c r="G1914" s="10">
        <v>45323</v>
      </c>
      <c r="H1914" s="11">
        <v>10</v>
      </c>
      <c r="I1914" s="20" t="s">
        <v>259</v>
      </c>
      <c r="J1914" s="11" t="s">
        <v>261</v>
      </c>
      <c r="K1914" s="11" t="s">
        <v>12658</v>
      </c>
      <c r="L1914" s="11">
        <v>2</v>
      </c>
    </row>
    <row r="1915" spans="1:12">
      <c r="A1915" s="11" t="s">
        <v>3666</v>
      </c>
      <c r="D1915" s="11" t="s">
        <v>260</v>
      </c>
      <c r="E1915" s="19" t="s">
        <v>3916</v>
      </c>
      <c r="F1915" s="10">
        <v>42036</v>
      </c>
      <c r="G1915" s="10">
        <v>45323</v>
      </c>
      <c r="H1915" s="11">
        <v>10</v>
      </c>
      <c r="I1915" s="20" t="s">
        <v>259</v>
      </c>
      <c r="J1915" s="11" t="s">
        <v>261</v>
      </c>
      <c r="K1915" s="11" t="s">
        <v>12658</v>
      </c>
      <c r="L1915" s="11">
        <v>2</v>
      </c>
    </row>
    <row r="1916" spans="1:12">
      <c r="A1916" s="11" t="s">
        <v>3667</v>
      </c>
      <c r="D1916" s="11" t="s">
        <v>260</v>
      </c>
      <c r="E1916" s="19" t="s">
        <v>3917</v>
      </c>
      <c r="F1916" s="10">
        <v>42036</v>
      </c>
      <c r="G1916" s="10">
        <v>45323</v>
      </c>
      <c r="H1916" s="11">
        <v>10</v>
      </c>
      <c r="I1916" s="20" t="s">
        <v>259</v>
      </c>
      <c r="J1916" s="11" t="s">
        <v>261</v>
      </c>
      <c r="K1916" s="11" t="s">
        <v>12658</v>
      </c>
      <c r="L1916" s="11">
        <v>2</v>
      </c>
    </row>
    <row r="1917" spans="1:12">
      <c r="A1917" s="11" t="s">
        <v>3668</v>
      </c>
      <c r="D1917" s="11" t="s">
        <v>260</v>
      </c>
      <c r="E1917" s="19" t="s">
        <v>3918</v>
      </c>
      <c r="F1917" s="10">
        <v>42036</v>
      </c>
      <c r="G1917" s="10">
        <v>45323</v>
      </c>
      <c r="H1917" s="11">
        <v>10</v>
      </c>
      <c r="I1917" s="11" t="s">
        <v>277</v>
      </c>
      <c r="J1917" s="11" t="s">
        <v>261</v>
      </c>
      <c r="K1917" s="11" t="s">
        <v>12658</v>
      </c>
      <c r="L1917" s="11">
        <v>2</v>
      </c>
    </row>
    <row r="1918" spans="1:12">
      <c r="A1918" s="11" t="s">
        <v>3669</v>
      </c>
      <c r="D1918" s="11" t="s">
        <v>260</v>
      </c>
      <c r="E1918" s="19" t="s">
        <v>3919</v>
      </c>
      <c r="F1918" s="10">
        <v>42036</v>
      </c>
      <c r="G1918" s="10">
        <v>45323</v>
      </c>
      <c r="H1918" s="11">
        <v>10</v>
      </c>
      <c r="I1918" s="11" t="s">
        <v>277</v>
      </c>
      <c r="J1918" s="11" t="s">
        <v>261</v>
      </c>
      <c r="K1918" s="11" t="s">
        <v>12658</v>
      </c>
      <c r="L1918" s="11">
        <v>2</v>
      </c>
    </row>
    <row r="1919" spans="1:12">
      <c r="A1919" s="11" t="s">
        <v>3670</v>
      </c>
      <c r="D1919" s="11" t="s">
        <v>260</v>
      </c>
      <c r="E1919" s="19" t="s">
        <v>3920</v>
      </c>
      <c r="F1919" s="10">
        <v>42036</v>
      </c>
      <c r="G1919" s="10">
        <v>45323</v>
      </c>
      <c r="H1919" s="11">
        <v>10</v>
      </c>
      <c r="I1919" s="11" t="s">
        <v>277</v>
      </c>
      <c r="J1919" s="11" t="s">
        <v>261</v>
      </c>
      <c r="K1919" s="11" t="s">
        <v>12658</v>
      </c>
      <c r="L1919" s="11">
        <v>2</v>
      </c>
    </row>
    <row r="1920" spans="1:12">
      <c r="A1920" s="11" t="s">
        <v>3671</v>
      </c>
      <c r="D1920" s="11" t="s">
        <v>260</v>
      </c>
      <c r="E1920" s="19" t="s">
        <v>3921</v>
      </c>
      <c r="F1920" s="10">
        <v>42036</v>
      </c>
      <c r="G1920" s="10">
        <v>45323</v>
      </c>
      <c r="H1920" s="11">
        <v>10</v>
      </c>
      <c r="I1920" s="20" t="s">
        <v>259</v>
      </c>
      <c r="J1920" s="11" t="s">
        <v>261</v>
      </c>
      <c r="K1920" s="11" t="s">
        <v>12658</v>
      </c>
      <c r="L1920" s="11">
        <v>2</v>
      </c>
    </row>
    <row r="1921" spans="1:12">
      <c r="A1921" s="11" t="s">
        <v>3672</v>
      </c>
      <c r="D1921" s="11" t="s">
        <v>260</v>
      </c>
      <c r="E1921" s="19" t="s">
        <v>3922</v>
      </c>
      <c r="F1921" s="10">
        <v>42036</v>
      </c>
      <c r="G1921" s="10">
        <v>45323</v>
      </c>
      <c r="H1921" s="11">
        <v>10</v>
      </c>
      <c r="I1921" s="20" t="s">
        <v>259</v>
      </c>
      <c r="J1921" s="11" t="s">
        <v>261</v>
      </c>
      <c r="K1921" s="11" t="s">
        <v>12658</v>
      </c>
      <c r="L1921" s="11">
        <v>2</v>
      </c>
    </row>
    <row r="1922" spans="1:12">
      <c r="A1922" s="11" t="s">
        <v>3673</v>
      </c>
      <c r="D1922" s="11" t="s">
        <v>260</v>
      </c>
      <c r="E1922" s="19" t="s">
        <v>3923</v>
      </c>
      <c r="F1922" s="10">
        <v>42036</v>
      </c>
      <c r="G1922" s="10">
        <v>45323</v>
      </c>
      <c r="H1922" s="11">
        <v>10</v>
      </c>
      <c r="I1922" s="20" t="s">
        <v>259</v>
      </c>
      <c r="J1922" s="11" t="s">
        <v>261</v>
      </c>
      <c r="K1922" s="11" t="s">
        <v>12658</v>
      </c>
      <c r="L1922" s="11">
        <v>2</v>
      </c>
    </row>
    <row r="1923" spans="1:12">
      <c r="A1923" s="11" t="s">
        <v>3674</v>
      </c>
      <c r="D1923" s="11" t="s">
        <v>260</v>
      </c>
      <c r="E1923" s="19" t="s">
        <v>3924</v>
      </c>
      <c r="F1923" s="10">
        <v>42036</v>
      </c>
      <c r="G1923" s="10">
        <v>45323</v>
      </c>
      <c r="H1923" s="11">
        <v>10</v>
      </c>
      <c r="I1923" s="20" t="s">
        <v>259</v>
      </c>
      <c r="J1923" s="11" t="s">
        <v>261</v>
      </c>
      <c r="K1923" s="11" t="s">
        <v>12658</v>
      </c>
      <c r="L1923" s="11">
        <v>2</v>
      </c>
    </row>
    <row r="1924" spans="1:12">
      <c r="A1924" s="11" t="s">
        <v>3675</v>
      </c>
      <c r="D1924" s="11" t="s">
        <v>260</v>
      </c>
      <c r="E1924" s="19" t="s">
        <v>3925</v>
      </c>
      <c r="F1924" s="10">
        <v>42036</v>
      </c>
      <c r="G1924" s="10">
        <v>45323</v>
      </c>
      <c r="H1924" s="11">
        <v>10</v>
      </c>
      <c r="I1924" s="20" t="s">
        <v>259</v>
      </c>
      <c r="J1924" s="11" t="s">
        <v>261</v>
      </c>
      <c r="K1924" s="11" t="s">
        <v>12658</v>
      </c>
      <c r="L1924" s="11">
        <v>2</v>
      </c>
    </row>
    <row r="1925" spans="1:12">
      <c r="A1925" s="11" t="s">
        <v>3676</v>
      </c>
      <c r="D1925" s="11" t="s">
        <v>260</v>
      </c>
      <c r="E1925" s="19" t="s">
        <v>3926</v>
      </c>
      <c r="F1925" s="10">
        <v>42036</v>
      </c>
      <c r="G1925" s="10">
        <v>45323</v>
      </c>
      <c r="H1925" s="11">
        <v>10</v>
      </c>
      <c r="I1925" s="20" t="s">
        <v>259</v>
      </c>
      <c r="J1925" s="11" t="s">
        <v>261</v>
      </c>
      <c r="K1925" s="11" t="s">
        <v>12658</v>
      </c>
      <c r="L1925" s="11">
        <v>2</v>
      </c>
    </row>
    <row r="1926" spans="1:12">
      <c r="A1926" s="11" t="s">
        <v>3677</v>
      </c>
      <c r="D1926" s="11" t="s">
        <v>260</v>
      </c>
      <c r="E1926" s="19" t="s">
        <v>3927</v>
      </c>
      <c r="F1926" s="10">
        <v>42036</v>
      </c>
      <c r="G1926" s="10">
        <v>45323</v>
      </c>
      <c r="H1926" s="11">
        <v>10</v>
      </c>
      <c r="I1926" s="20" t="s">
        <v>259</v>
      </c>
      <c r="J1926" s="11" t="s">
        <v>261</v>
      </c>
      <c r="K1926" s="11" t="s">
        <v>12658</v>
      </c>
      <c r="L1926" s="11">
        <v>2</v>
      </c>
    </row>
    <row r="1927" spans="1:12">
      <c r="A1927" s="11" t="s">
        <v>3678</v>
      </c>
      <c r="D1927" s="11" t="s">
        <v>260</v>
      </c>
      <c r="E1927" s="19" t="s">
        <v>3928</v>
      </c>
      <c r="F1927" s="10">
        <v>42036</v>
      </c>
      <c r="G1927" s="10">
        <v>45323</v>
      </c>
      <c r="H1927" s="11">
        <v>10</v>
      </c>
      <c r="I1927" s="20" t="s">
        <v>259</v>
      </c>
      <c r="J1927" s="11" t="s">
        <v>261</v>
      </c>
      <c r="K1927" s="11" t="s">
        <v>12658</v>
      </c>
      <c r="L1927" s="11">
        <v>2</v>
      </c>
    </row>
    <row r="1928" spans="1:12">
      <c r="A1928" s="11" t="s">
        <v>3679</v>
      </c>
      <c r="D1928" s="11" t="s">
        <v>260</v>
      </c>
      <c r="E1928" s="19" t="s">
        <v>3929</v>
      </c>
      <c r="F1928" s="10">
        <v>42036</v>
      </c>
      <c r="G1928" s="10">
        <v>45323</v>
      </c>
      <c r="H1928" s="11">
        <v>10</v>
      </c>
      <c r="I1928" s="20" t="s">
        <v>259</v>
      </c>
      <c r="J1928" s="11" t="s">
        <v>261</v>
      </c>
      <c r="K1928" s="11" t="s">
        <v>12658</v>
      </c>
      <c r="L1928" s="11">
        <v>2</v>
      </c>
    </row>
    <row r="1929" spans="1:12">
      <c r="A1929" s="11" t="s">
        <v>3680</v>
      </c>
      <c r="D1929" s="11" t="s">
        <v>260</v>
      </c>
      <c r="E1929" s="19" t="s">
        <v>3930</v>
      </c>
      <c r="F1929" s="10">
        <v>42036</v>
      </c>
      <c r="G1929" s="10">
        <v>45323</v>
      </c>
      <c r="H1929" s="11">
        <v>10</v>
      </c>
      <c r="I1929" s="20" t="s">
        <v>259</v>
      </c>
      <c r="J1929" s="11" t="s">
        <v>261</v>
      </c>
      <c r="K1929" s="11" t="s">
        <v>12658</v>
      </c>
      <c r="L1929" s="11">
        <v>2</v>
      </c>
    </row>
    <row r="1930" spans="1:12">
      <c r="A1930" s="11" t="s">
        <v>3681</v>
      </c>
      <c r="D1930" s="11" t="s">
        <v>260</v>
      </c>
      <c r="E1930" s="19" t="s">
        <v>3931</v>
      </c>
      <c r="F1930" s="10">
        <v>42036</v>
      </c>
      <c r="G1930" s="10">
        <v>45323</v>
      </c>
      <c r="H1930" s="11">
        <v>10</v>
      </c>
      <c r="I1930" s="20" t="s">
        <v>259</v>
      </c>
      <c r="J1930" s="11" t="s">
        <v>261</v>
      </c>
      <c r="K1930" s="11" t="s">
        <v>12658</v>
      </c>
      <c r="L1930" s="11">
        <v>2</v>
      </c>
    </row>
    <row r="1931" spans="1:12">
      <c r="A1931" s="11" t="s">
        <v>3682</v>
      </c>
      <c r="D1931" s="11" t="s">
        <v>260</v>
      </c>
      <c r="E1931" s="19" t="s">
        <v>3932</v>
      </c>
      <c r="F1931" s="10">
        <v>42036</v>
      </c>
      <c r="G1931" s="10">
        <v>45323</v>
      </c>
      <c r="H1931" s="11">
        <v>10</v>
      </c>
      <c r="I1931" s="20" t="s">
        <v>259</v>
      </c>
      <c r="J1931" s="11" t="s">
        <v>261</v>
      </c>
      <c r="K1931" s="11" t="s">
        <v>12658</v>
      </c>
      <c r="L1931" s="11">
        <v>2</v>
      </c>
    </row>
    <row r="1932" spans="1:12">
      <c r="A1932" s="11" t="s">
        <v>3683</v>
      </c>
      <c r="D1932" s="11" t="s">
        <v>260</v>
      </c>
      <c r="E1932" s="19" t="s">
        <v>3933</v>
      </c>
      <c r="F1932" s="10">
        <v>42036</v>
      </c>
      <c r="G1932" s="10">
        <v>45323</v>
      </c>
      <c r="H1932" s="11">
        <v>10</v>
      </c>
      <c r="I1932" s="20" t="s">
        <v>259</v>
      </c>
      <c r="J1932" s="11" t="s">
        <v>261</v>
      </c>
      <c r="K1932" s="11" t="s">
        <v>12658</v>
      </c>
      <c r="L1932" s="11">
        <v>2</v>
      </c>
    </row>
    <row r="1933" spans="1:12">
      <c r="A1933" s="11" t="s">
        <v>3684</v>
      </c>
      <c r="D1933" s="11" t="s">
        <v>260</v>
      </c>
      <c r="E1933" s="19" t="s">
        <v>3934</v>
      </c>
      <c r="F1933" s="10">
        <v>42036</v>
      </c>
      <c r="G1933" s="10">
        <v>45323</v>
      </c>
      <c r="H1933" s="11">
        <v>10</v>
      </c>
      <c r="I1933" s="20" t="s">
        <v>259</v>
      </c>
      <c r="J1933" s="11" t="s">
        <v>261</v>
      </c>
      <c r="K1933" s="11" t="s">
        <v>12658</v>
      </c>
      <c r="L1933" s="11">
        <v>2</v>
      </c>
    </row>
    <row r="1934" spans="1:12">
      <c r="A1934" s="11" t="s">
        <v>3685</v>
      </c>
      <c r="D1934" s="11" t="s">
        <v>260</v>
      </c>
      <c r="E1934" s="19" t="s">
        <v>3935</v>
      </c>
      <c r="F1934" s="10">
        <v>42036</v>
      </c>
      <c r="G1934" s="10">
        <v>45323</v>
      </c>
      <c r="H1934" s="11">
        <v>10</v>
      </c>
      <c r="I1934" s="20" t="s">
        <v>259</v>
      </c>
      <c r="J1934" s="11" t="s">
        <v>261</v>
      </c>
      <c r="K1934" s="11" t="s">
        <v>12658</v>
      </c>
      <c r="L1934" s="11">
        <v>2</v>
      </c>
    </row>
    <row r="1935" spans="1:12">
      <c r="A1935" s="11" t="s">
        <v>3686</v>
      </c>
      <c r="D1935" s="11" t="s">
        <v>260</v>
      </c>
      <c r="E1935" s="19" t="s">
        <v>3936</v>
      </c>
      <c r="F1935" s="10">
        <v>42036</v>
      </c>
      <c r="G1935" s="10">
        <v>45323</v>
      </c>
      <c r="H1935" s="11">
        <v>10</v>
      </c>
      <c r="I1935" s="11" t="s">
        <v>277</v>
      </c>
      <c r="J1935" s="11" t="s">
        <v>261</v>
      </c>
      <c r="K1935" s="11" t="s">
        <v>12658</v>
      </c>
      <c r="L1935" s="11">
        <v>2</v>
      </c>
    </row>
    <row r="1936" spans="1:12">
      <c r="A1936" s="11" t="s">
        <v>3687</v>
      </c>
      <c r="D1936" s="11" t="s">
        <v>260</v>
      </c>
      <c r="E1936" s="19" t="s">
        <v>3937</v>
      </c>
      <c r="F1936" s="10">
        <v>42036</v>
      </c>
      <c r="G1936" s="10">
        <v>45323</v>
      </c>
      <c r="H1936" s="11">
        <v>10</v>
      </c>
      <c r="I1936" s="11" t="s">
        <v>277</v>
      </c>
      <c r="J1936" s="11" t="s">
        <v>261</v>
      </c>
      <c r="K1936" s="11" t="s">
        <v>12658</v>
      </c>
      <c r="L1936" s="11">
        <v>2</v>
      </c>
    </row>
    <row r="1937" spans="1:12">
      <c r="A1937" s="11" t="s">
        <v>3688</v>
      </c>
      <c r="D1937" s="11" t="s">
        <v>260</v>
      </c>
      <c r="E1937" s="19" t="s">
        <v>3938</v>
      </c>
      <c r="F1937" s="10">
        <v>42036</v>
      </c>
      <c r="G1937" s="10">
        <v>45323</v>
      </c>
      <c r="H1937" s="11">
        <v>10</v>
      </c>
      <c r="I1937" s="11" t="s">
        <v>277</v>
      </c>
      <c r="J1937" s="11" t="s">
        <v>261</v>
      </c>
      <c r="K1937" s="11" t="s">
        <v>12658</v>
      </c>
      <c r="L1937" s="11">
        <v>2</v>
      </c>
    </row>
    <row r="1938" spans="1:12">
      <c r="A1938" s="11" t="s">
        <v>3689</v>
      </c>
      <c r="D1938" s="11" t="s">
        <v>260</v>
      </c>
      <c r="E1938" s="19" t="s">
        <v>3939</v>
      </c>
      <c r="F1938" s="10">
        <v>42036</v>
      </c>
      <c r="G1938" s="10">
        <v>45323</v>
      </c>
      <c r="H1938" s="11">
        <v>10</v>
      </c>
      <c r="I1938" s="20" t="s">
        <v>259</v>
      </c>
      <c r="J1938" s="11" t="s">
        <v>261</v>
      </c>
      <c r="K1938" s="11" t="s">
        <v>12658</v>
      </c>
      <c r="L1938" s="11">
        <v>2</v>
      </c>
    </row>
    <row r="1939" spans="1:12">
      <c r="A1939" s="11" t="s">
        <v>3690</v>
      </c>
      <c r="D1939" s="11" t="s">
        <v>260</v>
      </c>
      <c r="E1939" s="19" t="s">
        <v>3940</v>
      </c>
      <c r="F1939" s="10">
        <v>42036</v>
      </c>
      <c r="G1939" s="10">
        <v>45323</v>
      </c>
      <c r="H1939" s="11">
        <v>10</v>
      </c>
      <c r="I1939" s="20" t="s">
        <v>259</v>
      </c>
      <c r="J1939" s="11" t="s">
        <v>261</v>
      </c>
      <c r="K1939" s="11" t="s">
        <v>12658</v>
      </c>
      <c r="L1939" s="11">
        <v>2</v>
      </c>
    </row>
    <row r="1940" spans="1:12">
      <c r="A1940" s="11" t="s">
        <v>3691</v>
      </c>
      <c r="D1940" s="11" t="s">
        <v>260</v>
      </c>
      <c r="E1940" s="19" t="s">
        <v>3941</v>
      </c>
      <c r="F1940" s="10">
        <v>42036</v>
      </c>
      <c r="G1940" s="10">
        <v>45323</v>
      </c>
      <c r="H1940" s="11">
        <v>10</v>
      </c>
      <c r="I1940" s="20" t="s">
        <v>259</v>
      </c>
      <c r="J1940" s="11" t="s">
        <v>261</v>
      </c>
      <c r="K1940" s="11" t="s">
        <v>12658</v>
      </c>
      <c r="L1940" s="11">
        <v>2</v>
      </c>
    </row>
    <row r="1941" spans="1:12">
      <c r="A1941" s="11" t="s">
        <v>3692</v>
      </c>
      <c r="D1941" s="11" t="s">
        <v>260</v>
      </c>
      <c r="E1941" s="19" t="s">
        <v>3942</v>
      </c>
      <c r="F1941" s="10">
        <v>42036</v>
      </c>
      <c r="G1941" s="10">
        <v>45323</v>
      </c>
      <c r="H1941" s="11">
        <v>10</v>
      </c>
      <c r="I1941" s="20" t="s">
        <v>259</v>
      </c>
      <c r="J1941" s="11" t="s">
        <v>261</v>
      </c>
      <c r="K1941" s="11" t="s">
        <v>12658</v>
      </c>
      <c r="L1941" s="11">
        <v>2</v>
      </c>
    </row>
    <row r="1942" spans="1:12">
      <c r="A1942" s="11" t="s">
        <v>3693</v>
      </c>
      <c r="D1942" s="11" t="s">
        <v>260</v>
      </c>
      <c r="E1942" s="19" t="s">
        <v>3943</v>
      </c>
      <c r="F1942" s="10">
        <v>42036</v>
      </c>
      <c r="G1942" s="10">
        <v>45323</v>
      </c>
      <c r="H1942" s="11">
        <v>10</v>
      </c>
      <c r="I1942" s="20" t="s">
        <v>259</v>
      </c>
      <c r="J1942" s="11" t="s">
        <v>261</v>
      </c>
      <c r="K1942" s="11" t="s">
        <v>12658</v>
      </c>
      <c r="L1942" s="11">
        <v>2</v>
      </c>
    </row>
    <row r="1943" spans="1:12">
      <c r="A1943" s="11" t="s">
        <v>3694</v>
      </c>
      <c r="D1943" s="11" t="s">
        <v>260</v>
      </c>
      <c r="E1943" s="19" t="s">
        <v>3944</v>
      </c>
      <c r="F1943" s="10">
        <v>42036</v>
      </c>
      <c r="G1943" s="10">
        <v>45323</v>
      </c>
      <c r="H1943" s="11">
        <v>10</v>
      </c>
      <c r="I1943" s="20" t="s">
        <v>259</v>
      </c>
      <c r="J1943" s="11" t="s">
        <v>261</v>
      </c>
      <c r="K1943" s="11" t="s">
        <v>12658</v>
      </c>
      <c r="L1943" s="11">
        <v>2</v>
      </c>
    </row>
    <row r="1944" spans="1:12">
      <c r="A1944" s="11" t="s">
        <v>3695</v>
      </c>
      <c r="D1944" s="11" t="s">
        <v>260</v>
      </c>
      <c r="E1944" s="19" t="s">
        <v>3945</v>
      </c>
      <c r="F1944" s="10">
        <v>42036</v>
      </c>
      <c r="G1944" s="10">
        <v>45323</v>
      </c>
      <c r="H1944" s="11">
        <v>10</v>
      </c>
      <c r="I1944" s="20" t="s">
        <v>259</v>
      </c>
      <c r="J1944" s="11" t="s">
        <v>261</v>
      </c>
      <c r="K1944" s="11" t="s">
        <v>12658</v>
      </c>
      <c r="L1944" s="11">
        <v>2</v>
      </c>
    </row>
    <row r="1945" spans="1:12">
      <c r="A1945" s="11" t="s">
        <v>3696</v>
      </c>
      <c r="D1945" s="11" t="s">
        <v>260</v>
      </c>
      <c r="E1945" s="19" t="s">
        <v>3946</v>
      </c>
      <c r="F1945" s="10">
        <v>42036</v>
      </c>
      <c r="G1945" s="10">
        <v>45323</v>
      </c>
      <c r="H1945" s="11">
        <v>10</v>
      </c>
      <c r="I1945" s="20" t="s">
        <v>259</v>
      </c>
      <c r="J1945" s="11" t="s">
        <v>261</v>
      </c>
      <c r="K1945" s="11" t="s">
        <v>12658</v>
      </c>
      <c r="L1945" s="11">
        <v>2</v>
      </c>
    </row>
    <row r="1946" spans="1:12">
      <c r="A1946" s="11" t="s">
        <v>3697</v>
      </c>
      <c r="D1946" s="11" t="s">
        <v>260</v>
      </c>
      <c r="E1946" s="19" t="s">
        <v>3947</v>
      </c>
      <c r="F1946" s="10">
        <v>42036</v>
      </c>
      <c r="G1946" s="10">
        <v>45323</v>
      </c>
      <c r="H1946" s="11">
        <v>10</v>
      </c>
      <c r="I1946" s="20" t="s">
        <v>259</v>
      </c>
      <c r="J1946" s="11" t="s">
        <v>261</v>
      </c>
      <c r="K1946" s="11" t="s">
        <v>12658</v>
      </c>
      <c r="L1946" s="11">
        <v>2</v>
      </c>
    </row>
    <row r="1947" spans="1:12">
      <c r="A1947" s="11" t="s">
        <v>3698</v>
      </c>
      <c r="D1947" s="11" t="s">
        <v>260</v>
      </c>
      <c r="E1947" s="19" t="s">
        <v>3948</v>
      </c>
      <c r="F1947" s="10">
        <v>42036</v>
      </c>
      <c r="G1947" s="10">
        <v>45323</v>
      </c>
      <c r="H1947" s="11">
        <v>10</v>
      </c>
      <c r="I1947" s="20" t="s">
        <v>259</v>
      </c>
      <c r="J1947" s="11" t="s">
        <v>261</v>
      </c>
      <c r="K1947" s="11" t="s">
        <v>12658</v>
      </c>
      <c r="L1947" s="11">
        <v>2</v>
      </c>
    </row>
    <row r="1948" spans="1:12">
      <c r="A1948" s="11" t="s">
        <v>3699</v>
      </c>
      <c r="D1948" s="11" t="s">
        <v>260</v>
      </c>
      <c r="E1948" s="19" t="s">
        <v>3949</v>
      </c>
      <c r="F1948" s="10">
        <v>42036</v>
      </c>
      <c r="G1948" s="10">
        <v>45323</v>
      </c>
      <c r="H1948" s="11">
        <v>10</v>
      </c>
      <c r="I1948" s="20" t="s">
        <v>259</v>
      </c>
      <c r="J1948" s="11" t="s">
        <v>261</v>
      </c>
      <c r="K1948" s="11" t="s">
        <v>12658</v>
      </c>
      <c r="L1948" s="11">
        <v>2</v>
      </c>
    </row>
    <row r="1949" spans="1:12">
      <c r="A1949" s="11" t="s">
        <v>3700</v>
      </c>
      <c r="D1949" s="11" t="s">
        <v>260</v>
      </c>
      <c r="E1949" s="19" t="s">
        <v>3950</v>
      </c>
      <c r="F1949" s="10">
        <v>42036</v>
      </c>
      <c r="G1949" s="10">
        <v>45323</v>
      </c>
      <c r="H1949" s="11">
        <v>10</v>
      </c>
      <c r="I1949" s="20" t="s">
        <v>259</v>
      </c>
      <c r="J1949" s="11" t="s">
        <v>261</v>
      </c>
      <c r="K1949" s="11" t="s">
        <v>12658</v>
      </c>
      <c r="L1949" s="11">
        <v>2</v>
      </c>
    </row>
    <row r="1950" spans="1:12">
      <c r="A1950" s="11" t="s">
        <v>3701</v>
      </c>
      <c r="D1950" s="11" t="s">
        <v>260</v>
      </c>
      <c r="E1950" s="19" t="s">
        <v>3951</v>
      </c>
      <c r="F1950" s="10">
        <v>42036</v>
      </c>
      <c r="G1950" s="10">
        <v>45323</v>
      </c>
      <c r="H1950" s="11">
        <v>10</v>
      </c>
      <c r="I1950" s="20" t="s">
        <v>259</v>
      </c>
      <c r="J1950" s="11" t="s">
        <v>261</v>
      </c>
      <c r="K1950" s="11" t="s">
        <v>12658</v>
      </c>
      <c r="L1950" s="11">
        <v>2</v>
      </c>
    </row>
    <row r="1951" spans="1:12">
      <c r="A1951" s="11" t="s">
        <v>3702</v>
      </c>
      <c r="D1951" s="11" t="s">
        <v>260</v>
      </c>
      <c r="E1951" s="19" t="s">
        <v>3952</v>
      </c>
      <c r="F1951" s="10">
        <v>42036</v>
      </c>
      <c r="G1951" s="10">
        <v>45323</v>
      </c>
      <c r="H1951" s="11">
        <v>10</v>
      </c>
      <c r="I1951" s="20" t="s">
        <v>259</v>
      </c>
      <c r="J1951" s="11" t="s">
        <v>261</v>
      </c>
      <c r="K1951" s="11" t="s">
        <v>12658</v>
      </c>
      <c r="L1951" s="11">
        <v>2</v>
      </c>
    </row>
    <row r="1952" spans="1:12">
      <c r="A1952" s="11" t="s">
        <v>3703</v>
      </c>
      <c r="D1952" s="11" t="s">
        <v>260</v>
      </c>
      <c r="E1952" s="19" t="s">
        <v>3953</v>
      </c>
      <c r="F1952" s="10">
        <v>42036</v>
      </c>
      <c r="G1952" s="10">
        <v>45323</v>
      </c>
      <c r="H1952" s="11">
        <v>10</v>
      </c>
      <c r="I1952" s="20" t="s">
        <v>259</v>
      </c>
      <c r="J1952" s="11" t="s">
        <v>261</v>
      </c>
      <c r="K1952" s="11" t="s">
        <v>12658</v>
      </c>
      <c r="L1952" s="11">
        <v>2</v>
      </c>
    </row>
    <row r="1953" spans="1:12">
      <c r="A1953" s="11" t="s">
        <v>3704</v>
      </c>
      <c r="D1953" s="11" t="s">
        <v>260</v>
      </c>
      <c r="E1953" s="19" t="s">
        <v>3954</v>
      </c>
      <c r="F1953" s="10">
        <v>42036</v>
      </c>
      <c r="G1953" s="10">
        <v>45323</v>
      </c>
      <c r="H1953" s="11">
        <v>10</v>
      </c>
      <c r="I1953" s="11" t="s">
        <v>277</v>
      </c>
      <c r="J1953" s="11" t="s">
        <v>261</v>
      </c>
      <c r="K1953" s="11" t="s">
        <v>12658</v>
      </c>
      <c r="L1953" s="11">
        <v>2</v>
      </c>
    </row>
    <row r="1954" spans="1:12">
      <c r="A1954" s="11" t="s">
        <v>3705</v>
      </c>
      <c r="D1954" s="11" t="s">
        <v>260</v>
      </c>
      <c r="E1954" s="19" t="s">
        <v>3955</v>
      </c>
      <c r="F1954" s="10">
        <v>42036</v>
      </c>
      <c r="G1954" s="10">
        <v>45323</v>
      </c>
      <c r="H1954" s="11">
        <v>10</v>
      </c>
      <c r="I1954" s="11" t="s">
        <v>277</v>
      </c>
      <c r="J1954" s="11" t="s">
        <v>261</v>
      </c>
      <c r="K1954" s="11" t="s">
        <v>12658</v>
      </c>
      <c r="L1954" s="11">
        <v>2</v>
      </c>
    </row>
    <row r="1955" spans="1:12">
      <c r="A1955" s="11" t="s">
        <v>3706</v>
      </c>
      <c r="D1955" s="11" t="s">
        <v>260</v>
      </c>
      <c r="E1955" s="19" t="s">
        <v>3956</v>
      </c>
      <c r="F1955" s="10">
        <v>42036</v>
      </c>
      <c r="G1955" s="10">
        <v>45323</v>
      </c>
      <c r="H1955" s="11">
        <v>10</v>
      </c>
      <c r="I1955" s="11" t="s">
        <v>277</v>
      </c>
      <c r="J1955" s="11" t="s">
        <v>261</v>
      </c>
      <c r="K1955" s="11" t="s">
        <v>12658</v>
      </c>
      <c r="L1955" s="11">
        <v>2</v>
      </c>
    </row>
    <row r="1956" spans="1:12">
      <c r="A1956" s="11" t="s">
        <v>3707</v>
      </c>
      <c r="D1956" s="11" t="s">
        <v>260</v>
      </c>
      <c r="E1956" s="19" t="s">
        <v>3957</v>
      </c>
      <c r="F1956" s="10">
        <v>42036</v>
      </c>
      <c r="G1956" s="10">
        <v>45323</v>
      </c>
      <c r="H1956" s="11">
        <v>10</v>
      </c>
      <c r="I1956" s="20" t="s">
        <v>259</v>
      </c>
      <c r="J1956" s="11" t="s">
        <v>261</v>
      </c>
      <c r="K1956" s="11" t="s">
        <v>12658</v>
      </c>
      <c r="L1956" s="11">
        <v>2</v>
      </c>
    </row>
    <row r="1957" spans="1:12">
      <c r="A1957" s="11" t="s">
        <v>3708</v>
      </c>
      <c r="D1957" s="11" t="s">
        <v>260</v>
      </c>
      <c r="E1957" s="19" t="s">
        <v>3958</v>
      </c>
      <c r="F1957" s="10">
        <v>42036</v>
      </c>
      <c r="G1957" s="10">
        <v>45323</v>
      </c>
      <c r="H1957" s="11">
        <v>10</v>
      </c>
      <c r="I1957" s="20" t="s">
        <v>259</v>
      </c>
      <c r="J1957" s="11" t="s">
        <v>261</v>
      </c>
      <c r="K1957" s="11" t="s">
        <v>12658</v>
      </c>
      <c r="L1957" s="11">
        <v>2</v>
      </c>
    </row>
    <row r="1958" spans="1:12">
      <c r="A1958" s="11" t="s">
        <v>3709</v>
      </c>
      <c r="D1958" s="11" t="s">
        <v>260</v>
      </c>
      <c r="E1958" s="19" t="s">
        <v>3959</v>
      </c>
      <c r="F1958" s="10">
        <v>42036</v>
      </c>
      <c r="G1958" s="10">
        <v>45323</v>
      </c>
      <c r="H1958" s="11">
        <v>10</v>
      </c>
      <c r="I1958" s="20" t="s">
        <v>259</v>
      </c>
      <c r="J1958" s="11" t="s">
        <v>261</v>
      </c>
      <c r="K1958" s="11" t="s">
        <v>12658</v>
      </c>
      <c r="L1958" s="11">
        <v>2</v>
      </c>
    </row>
    <row r="1959" spans="1:12">
      <c r="A1959" s="11" t="s">
        <v>3710</v>
      </c>
      <c r="D1959" s="11" t="s">
        <v>260</v>
      </c>
      <c r="E1959" s="19" t="s">
        <v>3960</v>
      </c>
      <c r="F1959" s="10">
        <v>42036</v>
      </c>
      <c r="G1959" s="10">
        <v>45323</v>
      </c>
      <c r="H1959" s="11">
        <v>10</v>
      </c>
      <c r="I1959" s="20" t="s">
        <v>259</v>
      </c>
      <c r="J1959" s="11" t="s">
        <v>261</v>
      </c>
      <c r="K1959" s="11" t="s">
        <v>12658</v>
      </c>
      <c r="L1959" s="11">
        <v>2</v>
      </c>
    </row>
    <row r="1960" spans="1:12">
      <c r="A1960" s="11" t="s">
        <v>3711</v>
      </c>
      <c r="D1960" s="11" t="s">
        <v>260</v>
      </c>
      <c r="E1960" s="19" t="s">
        <v>3961</v>
      </c>
      <c r="F1960" s="10">
        <v>42036</v>
      </c>
      <c r="G1960" s="10">
        <v>45323</v>
      </c>
      <c r="H1960" s="11">
        <v>10</v>
      </c>
      <c r="I1960" s="20" t="s">
        <v>259</v>
      </c>
      <c r="J1960" s="11" t="s">
        <v>261</v>
      </c>
      <c r="K1960" s="11" t="s">
        <v>12658</v>
      </c>
      <c r="L1960" s="11">
        <v>2</v>
      </c>
    </row>
    <row r="1961" spans="1:12">
      <c r="A1961" s="11" t="s">
        <v>3712</v>
      </c>
      <c r="D1961" s="11" t="s">
        <v>260</v>
      </c>
      <c r="E1961" s="19" t="s">
        <v>3962</v>
      </c>
      <c r="F1961" s="10">
        <v>42036</v>
      </c>
      <c r="G1961" s="10">
        <v>45323</v>
      </c>
      <c r="H1961" s="11">
        <v>10</v>
      </c>
      <c r="I1961" s="20" t="s">
        <v>259</v>
      </c>
      <c r="J1961" s="11" t="s">
        <v>261</v>
      </c>
      <c r="K1961" s="11" t="s">
        <v>12658</v>
      </c>
      <c r="L1961" s="11">
        <v>2</v>
      </c>
    </row>
    <row r="1962" spans="1:12">
      <c r="A1962" s="11" t="s">
        <v>3713</v>
      </c>
      <c r="D1962" s="11" t="s">
        <v>260</v>
      </c>
      <c r="E1962" s="19" t="s">
        <v>3963</v>
      </c>
      <c r="F1962" s="10">
        <v>42036</v>
      </c>
      <c r="G1962" s="10">
        <v>45323</v>
      </c>
      <c r="H1962" s="11">
        <v>10</v>
      </c>
      <c r="I1962" s="20" t="s">
        <v>259</v>
      </c>
      <c r="J1962" s="11" t="s">
        <v>261</v>
      </c>
      <c r="K1962" s="11" t="s">
        <v>12658</v>
      </c>
      <c r="L1962" s="11">
        <v>2</v>
      </c>
    </row>
    <row r="1963" spans="1:12">
      <c r="A1963" s="11" t="s">
        <v>3714</v>
      </c>
      <c r="D1963" s="11" t="s">
        <v>260</v>
      </c>
      <c r="E1963" s="19" t="s">
        <v>3964</v>
      </c>
      <c r="F1963" s="10">
        <v>42036</v>
      </c>
      <c r="G1963" s="10">
        <v>45323</v>
      </c>
      <c r="H1963" s="11">
        <v>10</v>
      </c>
      <c r="I1963" s="20" t="s">
        <v>259</v>
      </c>
      <c r="J1963" s="11" t="s">
        <v>261</v>
      </c>
      <c r="K1963" s="11" t="s">
        <v>12658</v>
      </c>
      <c r="L1963" s="11">
        <v>2</v>
      </c>
    </row>
    <row r="1964" spans="1:12">
      <c r="A1964" s="11" t="s">
        <v>3715</v>
      </c>
      <c r="D1964" s="11" t="s">
        <v>260</v>
      </c>
      <c r="E1964" s="19" t="s">
        <v>3965</v>
      </c>
      <c r="F1964" s="10">
        <v>42036</v>
      </c>
      <c r="G1964" s="10">
        <v>45323</v>
      </c>
      <c r="H1964" s="11">
        <v>10</v>
      </c>
      <c r="I1964" s="20" t="s">
        <v>259</v>
      </c>
      <c r="J1964" s="11" t="s">
        <v>261</v>
      </c>
      <c r="K1964" s="11" t="s">
        <v>12658</v>
      </c>
      <c r="L1964" s="11">
        <v>2</v>
      </c>
    </row>
    <row r="1965" spans="1:12">
      <c r="A1965" s="11" t="s">
        <v>3716</v>
      </c>
      <c r="D1965" s="11" t="s">
        <v>260</v>
      </c>
      <c r="E1965" s="19" t="s">
        <v>3966</v>
      </c>
      <c r="F1965" s="10">
        <v>42036</v>
      </c>
      <c r="G1965" s="10">
        <v>45323</v>
      </c>
      <c r="H1965" s="11">
        <v>10</v>
      </c>
      <c r="I1965" s="20" t="s">
        <v>259</v>
      </c>
      <c r="J1965" s="11" t="s">
        <v>261</v>
      </c>
      <c r="K1965" s="11" t="s">
        <v>12658</v>
      </c>
      <c r="L1965" s="11">
        <v>2</v>
      </c>
    </row>
    <row r="1966" spans="1:12">
      <c r="A1966" s="11" t="s">
        <v>3717</v>
      </c>
      <c r="D1966" s="11" t="s">
        <v>260</v>
      </c>
      <c r="E1966" s="19" t="s">
        <v>3967</v>
      </c>
      <c r="F1966" s="10">
        <v>42036</v>
      </c>
      <c r="G1966" s="10">
        <v>45323</v>
      </c>
      <c r="H1966" s="11">
        <v>10</v>
      </c>
      <c r="I1966" s="20" t="s">
        <v>259</v>
      </c>
      <c r="J1966" s="11" t="s">
        <v>261</v>
      </c>
      <c r="K1966" s="11" t="s">
        <v>12658</v>
      </c>
      <c r="L1966" s="11">
        <v>2</v>
      </c>
    </row>
    <row r="1967" spans="1:12">
      <c r="A1967" s="11" t="s">
        <v>3718</v>
      </c>
      <c r="D1967" s="11" t="s">
        <v>260</v>
      </c>
      <c r="E1967" s="19" t="s">
        <v>3968</v>
      </c>
      <c r="F1967" s="10">
        <v>42036</v>
      </c>
      <c r="G1967" s="10">
        <v>45323</v>
      </c>
      <c r="H1967" s="11">
        <v>10</v>
      </c>
      <c r="I1967" s="20" t="s">
        <v>259</v>
      </c>
      <c r="J1967" s="11" t="s">
        <v>261</v>
      </c>
      <c r="K1967" s="11" t="s">
        <v>12658</v>
      </c>
      <c r="L1967" s="11">
        <v>2</v>
      </c>
    </row>
    <row r="1968" spans="1:12">
      <c r="A1968" s="11" t="s">
        <v>3719</v>
      </c>
      <c r="D1968" s="11" t="s">
        <v>260</v>
      </c>
      <c r="E1968" s="19" t="s">
        <v>3969</v>
      </c>
      <c r="F1968" s="10">
        <v>42036</v>
      </c>
      <c r="G1968" s="10">
        <v>45323</v>
      </c>
      <c r="H1968" s="11">
        <v>10</v>
      </c>
      <c r="I1968" s="20" t="s">
        <v>259</v>
      </c>
      <c r="J1968" s="11" t="s">
        <v>261</v>
      </c>
      <c r="K1968" s="11" t="s">
        <v>12658</v>
      </c>
      <c r="L1968" s="11">
        <v>2</v>
      </c>
    </row>
    <row r="1969" spans="1:12">
      <c r="A1969" s="11" t="s">
        <v>3720</v>
      </c>
      <c r="D1969" s="11" t="s">
        <v>260</v>
      </c>
      <c r="E1969" s="19" t="s">
        <v>3970</v>
      </c>
      <c r="F1969" s="10">
        <v>42036</v>
      </c>
      <c r="G1969" s="10">
        <v>45323</v>
      </c>
      <c r="H1969" s="11">
        <v>10</v>
      </c>
      <c r="I1969" s="20" t="s">
        <v>259</v>
      </c>
      <c r="J1969" s="11" t="s">
        <v>261</v>
      </c>
      <c r="K1969" s="11" t="s">
        <v>12658</v>
      </c>
      <c r="L1969" s="11">
        <v>2</v>
      </c>
    </row>
    <row r="1970" spans="1:12">
      <c r="A1970" s="11" t="s">
        <v>3721</v>
      </c>
      <c r="D1970" s="11" t="s">
        <v>260</v>
      </c>
      <c r="E1970" s="19" t="s">
        <v>3971</v>
      </c>
      <c r="F1970" s="10">
        <v>42036</v>
      </c>
      <c r="G1970" s="10">
        <v>45323</v>
      </c>
      <c r="H1970" s="11">
        <v>10</v>
      </c>
      <c r="I1970" s="20" t="s">
        <v>259</v>
      </c>
      <c r="J1970" s="11" t="s">
        <v>261</v>
      </c>
      <c r="K1970" s="11" t="s">
        <v>12658</v>
      </c>
      <c r="L1970" s="11">
        <v>2</v>
      </c>
    </row>
    <row r="1971" spans="1:12">
      <c r="A1971" s="11" t="s">
        <v>3722</v>
      </c>
      <c r="D1971" s="11" t="s">
        <v>260</v>
      </c>
      <c r="E1971" s="19" t="s">
        <v>3972</v>
      </c>
      <c r="F1971" s="10">
        <v>42036</v>
      </c>
      <c r="G1971" s="10">
        <v>45323</v>
      </c>
      <c r="H1971" s="11">
        <v>10</v>
      </c>
      <c r="I1971" s="11" t="s">
        <v>277</v>
      </c>
      <c r="J1971" s="11" t="s">
        <v>261</v>
      </c>
      <c r="K1971" s="11" t="s">
        <v>12658</v>
      </c>
      <c r="L1971" s="11">
        <v>2</v>
      </c>
    </row>
    <row r="1972" spans="1:12">
      <c r="A1972" s="11" t="s">
        <v>3723</v>
      </c>
      <c r="D1972" s="11" t="s">
        <v>260</v>
      </c>
      <c r="E1972" s="19" t="s">
        <v>3973</v>
      </c>
      <c r="F1972" s="10">
        <v>42036</v>
      </c>
      <c r="G1972" s="10">
        <v>45323</v>
      </c>
      <c r="H1972" s="11">
        <v>10</v>
      </c>
      <c r="I1972" s="11" t="s">
        <v>277</v>
      </c>
      <c r="J1972" s="11" t="s">
        <v>261</v>
      </c>
      <c r="K1972" s="11" t="s">
        <v>12658</v>
      </c>
      <c r="L1972" s="11">
        <v>2</v>
      </c>
    </row>
    <row r="1973" spans="1:12">
      <c r="A1973" s="11" t="s">
        <v>3724</v>
      </c>
      <c r="D1973" s="11" t="s">
        <v>260</v>
      </c>
      <c r="E1973" s="19" t="s">
        <v>3974</v>
      </c>
      <c r="F1973" s="10">
        <v>42036</v>
      </c>
      <c r="G1973" s="10">
        <v>45323</v>
      </c>
      <c r="H1973" s="11">
        <v>10</v>
      </c>
      <c r="I1973" s="11" t="s">
        <v>277</v>
      </c>
      <c r="J1973" s="11" t="s">
        <v>261</v>
      </c>
      <c r="K1973" s="11" t="s">
        <v>12658</v>
      </c>
      <c r="L1973" s="11">
        <v>2</v>
      </c>
    </row>
    <row r="1974" spans="1:12">
      <c r="A1974" s="11" t="s">
        <v>3725</v>
      </c>
      <c r="D1974" s="11" t="s">
        <v>260</v>
      </c>
      <c r="E1974" s="19" t="s">
        <v>3975</v>
      </c>
      <c r="F1974" s="10">
        <v>42036</v>
      </c>
      <c r="G1974" s="10">
        <v>45323</v>
      </c>
      <c r="H1974" s="11">
        <v>10</v>
      </c>
      <c r="I1974" s="20" t="s">
        <v>259</v>
      </c>
      <c r="J1974" s="11" t="s">
        <v>261</v>
      </c>
      <c r="K1974" s="11" t="s">
        <v>12658</v>
      </c>
      <c r="L1974" s="11">
        <v>2</v>
      </c>
    </row>
    <row r="1975" spans="1:12">
      <c r="A1975" s="11" t="s">
        <v>3726</v>
      </c>
      <c r="D1975" s="11" t="s">
        <v>260</v>
      </c>
      <c r="E1975" s="19" t="s">
        <v>3976</v>
      </c>
      <c r="F1975" s="10">
        <v>42036</v>
      </c>
      <c r="G1975" s="10">
        <v>45323</v>
      </c>
      <c r="H1975" s="11">
        <v>10</v>
      </c>
      <c r="I1975" s="20" t="s">
        <v>259</v>
      </c>
      <c r="J1975" s="11" t="s">
        <v>261</v>
      </c>
      <c r="K1975" s="11" t="s">
        <v>12658</v>
      </c>
      <c r="L1975" s="11">
        <v>2</v>
      </c>
    </row>
    <row r="1976" spans="1:12">
      <c r="A1976" s="11" t="s">
        <v>3727</v>
      </c>
      <c r="D1976" s="11" t="s">
        <v>260</v>
      </c>
      <c r="E1976" s="19" t="s">
        <v>3977</v>
      </c>
      <c r="F1976" s="10">
        <v>42036</v>
      </c>
      <c r="G1976" s="10">
        <v>45323</v>
      </c>
      <c r="H1976" s="11">
        <v>10</v>
      </c>
      <c r="I1976" s="20" t="s">
        <v>259</v>
      </c>
      <c r="J1976" s="11" t="s">
        <v>261</v>
      </c>
      <c r="K1976" s="11" t="s">
        <v>12658</v>
      </c>
      <c r="L1976" s="11">
        <v>2</v>
      </c>
    </row>
    <row r="1977" spans="1:12">
      <c r="A1977" s="11" t="s">
        <v>3728</v>
      </c>
      <c r="D1977" s="11" t="s">
        <v>260</v>
      </c>
      <c r="E1977" s="19" t="s">
        <v>3978</v>
      </c>
      <c r="F1977" s="10">
        <v>42036</v>
      </c>
      <c r="G1977" s="10">
        <v>45323</v>
      </c>
      <c r="H1977" s="11">
        <v>10</v>
      </c>
      <c r="I1977" s="20" t="s">
        <v>259</v>
      </c>
      <c r="J1977" s="11" t="s">
        <v>261</v>
      </c>
      <c r="K1977" s="11" t="s">
        <v>12658</v>
      </c>
      <c r="L1977" s="11">
        <v>2</v>
      </c>
    </row>
    <row r="1978" spans="1:12">
      <c r="A1978" s="11" t="s">
        <v>3729</v>
      </c>
      <c r="D1978" s="11" t="s">
        <v>260</v>
      </c>
      <c r="E1978" s="19" t="s">
        <v>3979</v>
      </c>
      <c r="F1978" s="10">
        <v>42036</v>
      </c>
      <c r="G1978" s="10">
        <v>45323</v>
      </c>
      <c r="H1978" s="11">
        <v>10</v>
      </c>
      <c r="I1978" s="20" t="s">
        <v>259</v>
      </c>
      <c r="J1978" s="11" t="s">
        <v>261</v>
      </c>
      <c r="K1978" s="11" t="s">
        <v>12658</v>
      </c>
      <c r="L1978" s="11">
        <v>2</v>
      </c>
    </row>
    <row r="1979" spans="1:12">
      <c r="A1979" s="11" t="s">
        <v>3730</v>
      </c>
      <c r="D1979" s="11" t="s">
        <v>260</v>
      </c>
      <c r="E1979" s="19" t="s">
        <v>3980</v>
      </c>
      <c r="F1979" s="10">
        <v>42036</v>
      </c>
      <c r="G1979" s="10">
        <v>45323</v>
      </c>
      <c r="H1979" s="11">
        <v>10</v>
      </c>
      <c r="I1979" s="20" t="s">
        <v>259</v>
      </c>
      <c r="J1979" s="11" t="s">
        <v>261</v>
      </c>
      <c r="K1979" s="11" t="s">
        <v>12658</v>
      </c>
      <c r="L1979" s="11">
        <v>2</v>
      </c>
    </row>
    <row r="1980" spans="1:12">
      <c r="A1980" s="11" t="s">
        <v>3731</v>
      </c>
      <c r="D1980" s="11" t="s">
        <v>260</v>
      </c>
      <c r="E1980" s="19" t="s">
        <v>3981</v>
      </c>
      <c r="F1980" s="10">
        <v>42036</v>
      </c>
      <c r="G1980" s="10">
        <v>45323</v>
      </c>
      <c r="H1980" s="11">
        <v>10</v>
      </c>
      <c r="I1980" s="20" t="s">
        <v>259</v>
      </c>
      <c r="J1980" s="11" t="s">
        <v>261</v>
      </c>
      <c r="K1980" s="11" t="s">
        <v>12658</v>
      </c>
      <c r="L1980" s="11">
        <v>2</v>
      </c>
    </row>
    <row r="1981" spans="1:12">
      <c r="A1981" s="11" t="s">
        <v>3732</v>
      </c>
      <c r="D1981" s="11" t="s">
        <v>260</v>
      </c>
      <c r="E1981" s="19" t="s">
        <v>3982</v>
      </c>
      <c r="F1981" s="10">
        <v>42036</v>
      </c>
      <c r="G1981" s="10">
        <v>45323</v>
      </c>
      <c r="H1981" s="11">
        <v>10</v>
      </c>
      <c r="I1981" s="20" t="s">
        <v>259</v>
      </c>
      <c r="J1981" s="11" t="s">
        <v>261</v>
      </c>
      <c r="K1981" s="11" t="s">
        <v>12658</v>
      </c>
      <c r="L1981" s="11">
        <v>2</v>
      </c>
    </row>
    <row r="1982" spans="1:12">
      <c r="A1982" s="11" t="s">
        <v>3733</v>
      </c>
      <c r="D1982" s="11" t="s">
        <v>260</v>
      </c>
      <c r="E1982" s="19" t="s">
        <v>3983</v>
      </c>
      <c r="F1982" s="10">
        <v>42036</v>
      </c>
      <c r="G1982" s="10">
        <v>45323</v>
      </c>
      <c r="H1982" s="11">
        <v>10</v>
      </c>
      <c r="I1982" s="20" t="s">
        <v>259</v>
      </c>
      <c r="J1982" s="11" t="s">
        <v>261</v>
      </c>
      <c r="K1982" s="11" t="s">
        <v>12658</v>
      </c>
      <c r="L1982" s="11">
        <v>2</v>
      </c>
    </row>
    <row r="1983" spans="1:12">
      <c r="A1983" s="11" t="s">
        <v>3734</v>
      </c>
      <c r="D1983" s="11" t="s">
        <v>260</v>
      </c>
      <c r="E1983" s="19" t="s">
        <v>3984</v>
      </c>
      <c r="F1983" s="10">
        <v>42036</v>
      </c>
      <c r="G1983" s="10">
        <v>45323</v>
      </c>
      <c r="H1983" s="11">
        <v>10</v>
      </c>
      <c r="I1983" s="20" t="s">
        <v>259</v>
      </c>
      <c r="J1983" s="11" t="s">
        <v>261</v>
      </c>
      <c r="K1983" s="11" t="s">
        <v>12658</v>
      </c>
      <c r="L1983" s="11">
        <v>2</v>
      </c>
    </row>
    <row r="1984" spans="1:12">
      <c r="A1984" s="11" t="s">
        <v>3735</v>
      </c>
      <c r="D1984" s="11" t="s">
        <v>260</v>
      </c>
      <c r="E1984" s="19" t="s">
        <v>3985</v>
      </c>
      <c r="F1984" s="10">
        <v>42036</v>
      </c>
      <c r="G1984" s="10">
        <v>45323</v>
      </c>
      <c r="H1984" s="11">
        <v>10</v>
      </c>
      <c r="I1984" s="20" t="s">
        <v>259</v>
      </c>
      <c r="J1984" s="11" t="s">
        <v>261</v>
      </c>
      <c r="K1984" s="11" t="s">
        <v>12658</v>
      </c>
      <c r="L1984" s="11">
        <v>2</v>
      </c>
    </row>
    <row r="1985" spans="1:12">
      <c r="A1985" s="11" t="s">
        <v>3736</v>
      </c>
      <c r="D1985" s="11" t="s">
        <v>260</v>
      </c>
      <c r="E1985" s="19" t="s">
        <v>3986</v>
      </c>
      <c r="F1985" s="10">
        <v>42036</v>
      </c>
      <c r="G1985" s="10">
        <v>45323</v>
      </c>
      <c r="H1985" s="11">
        <v>10</v>
      </c>
      <c r="I1985" s="20" t="s">
        <v>259</v>
      </c>
      <c r="J1985" s="11" t="s">
        <v>261</v>
      </c>
      <c r="K1985" s="11" t="s">
        <v>12658</v>
      </c>
      <c r="L1985" s="11">
        <v>2</v>
      </c>
    </row>
    <row r="1986" spans="1:12">
      <c r="A1986" s="11" t="s">
        <v>3737</v>
      </c>
      <c r="D1986" s="11" t="s">
        <v>260</v>
      </c>
      <c r="E1986" s="19" t="s">
        <v>3987</v>
      </c>
      <c r="F1986" s="10">
        <v>42036</v>
      </c>
      <c r="G1986" s="10">
        <v>45323</v>
      </c>
      <c r="H1986" s="11">
        <v>10</v>
      </c>
      <c r="I1986" s="20" t="s">
        <v>259</v>
      </c>
      <c r="J1986" s="11" t="s">
        <v>261</v>
      </c>
      <c r="K1986" s="11" t="s">
        <v>12658</v>
      </c>
      <c r="L1986" s="11">
        <v>2</v>
      </c>
    </row>
    <row r="1987" spans="1:12">
      <c r="A1987" s="11" t="s">
        <v>3738</v>
      </c>
      <c r="D1987" s="11" t="s">
        <v>260</v>
      </c>
      <c r="E1987" s="19" t="s">
        <v>3988</v>
      </c>
      <c r="F1987" s="10">
        <v>42036</v>
      </c>
      <c r="G1987" s="10">
        <v>45323</v>
      </c>
      <c r="H1987" s="11">
        <v>10</v>
      </c>
      <c r="I1987" s="20" t="s">
        <v>259</v>
      </c>
      <c r="J1987" s="11" t="s">
        <v>261</v>
      </c>
      <c r="K1987" s="11" t="s">
        <v>12658</v>
      </c>
      <c r="L1987" s="11">
        <v>2</v>
      </c>
    </row>
    <row r="1988" spans="1:12">
      <c r="A1988" s="11" t="s">
        <v>3739</v>
      </c>
      <c r="D1988" s="11" t="s">
        <v>260</v>
      </c>
      <c r="E1988" s="19" t="s">
        <v>3989</v>
      </c>
      <c r="F1988" s="10">
        <v>42036</v>
      </c>
      <c r="G1988" s="10">
        <v>45323</v>
      </c>
      <c r="H1988" s="11">
        <v>10</v>
      </c>
      <c r="I1988" s="20" t="s">
        <v>259</v>
      </c>
      <c r="J1988" s="11" t="s">
        <v>261</v>
      </c>
      <c r="K1988" s="11" t="s">
        <v>12658</v>
      </c>
      <c r="L1988" s="11">
        <v>2</v>
      </c>
    </row>
    <row r="1989" spans="1:12">
      <c r="A1989" s="11" t="s">
        <v>3740</v>
      </c>
      <c r="D1989" s="11" t="s">
        <v>260</v>
      </c>
      <c r="E1989" s="19" t="s">
        <v>3990</v>
      </c>
      <c r="F1989" s="10">
        <v>42036</v>
      </c>
      <c r="G1989" s="10">
        <v>45323</v>
      </c>
      <c r="H1989" s="11">
        <v>10</v>
      </c>
      <c r="I1989" s="11" t="s">
        <v>277</v>
      </c>
      <c r="J1989" s="11" t="s">
        <v>261</v>
      </c>
      <c r="K1989" s="11" t="s">
        <v>12658</v>
      </c>
      <c r="L1989" s="11">
        <v>2</v>
      </c>
    </row>
    <row r="1990" spans="1:12">
      <c r="A1990" s="11" t="s">
        <v>3741</v>
      </c>
      <c r="D1990" s="11" t="s">
        <v>260</v>
      </c>
      <c r="E1990" s="19" t="s">
        <v>3991</v>
      </c>
      <c r="F1990" s="10">
        <v>42036</v>
      </c>
      <c r="G1990" s="10">
        <v>45323</v>
      </c>
      <c r="H1990" s="11">
        <v>10</v>
      </c>
      <c r="I1990" s="11" t="s">
        <v>277</v>
      </c>
      <c r="J1990" s="11" t="s">
        <v>261</v>
      </c>
      <c r="K1990" s="11" t="s">
        <v>12658</v>
      </c>
      <c r="L1990" s="11">
        <v>2</v>
      </c>
    </row>
    <row r="1991" spans="1:12">
      <c r="A1991" s="11" t="s">
        <v>3742</v>
      </c>
      <c r="D1991" s="11" t="s">
        <v>260</v>
      </c>
      <c r="E1991" s="19" t="s">
        <v>3992</v>
      </c>
      <c r="F1991" s="10">
        <v>42036</v>
      </c>
      <c r="G1991" s="10">
        <v>45323</v>
      </c>
      <c r="H1991" s="11">
        <v>10</v>
      </c>
      <c r="I1991" s="11" t="s">
        <v>277</v>
      </c>
      <c r="J1991" s="11" t="s">
        <v>261</v>
      </c>
      <c r="K1991" s="11" t="s">
        <v>12658</v>
      </c>
      <c r="L1991" s="11">
        <v>2</v>
      </c>
    </row>
    <row r="1992" spans="1:12">
      <c r="A1992" s="11" t="s">
        <v>3743</v>
      </c>
      <c r="D1992" s="11" t="s">
        <v>260</v>
      </c>
      <c r="E1992" s="19" t="s">
        <v>3993</v>
      </c>
      <c r="F1992" s="10">
        <v>42036</v>
      </c>
      <c r="G1992" s="10">
        <v>45323</v>
      </c>
      <c r="H1992" s="11">
        <v>10</v>
      </c>
      <c r="I1992" s="20" t="s">
        <v>259</v>
      </c>
      <c r="J1992" s="11" t="s">
        <v>261</v>
      </c>
      <c r="K1992" s="11" t="s">
        <v>12658</v>
      </c>
      <c r="L1992" s="11">
        <v>2</v>
      </c>
    </row>
    <row r="1993" spans="1:12">
      <c r="A1993" s="11" t="s">
        <v>3744</v>
      </c>
      <c r="D1993" s="11" t="s">
        <v>260</v>
      </c>
      <c r="E1993" s="19" t="s">
        <v>3994</v>
      </c>
      <c r="F1993" s="10">
        <v>42036</v>
      </c>
      <c r="G1993" s="10">
        <v>45323</v>
      </c>
      <c r="H1993" s="11">
        <v>10</v>
      </c>
      <c r="I1993" s="20" t="s">
        <v>259</v>
      </c>
      <c r="J1993" s="11" t="s">
        <v>261</v>
      </c>
      <c r="K1993" s="11" t="s">
        <v>12658</v>
      </c>
      <c r="L1993" s="11">
        <v>2</v>
      </c>
    </row>
    <row r="1994" spans="1:12">
      <c r="A1994" s="11" t="s">
        <v>3745</v>
      </c>
      <c r="D1994" s="11" t="s">
        <v>260</v>
      </c>
      <c r="E1994" s="19" t="s">
        <v>3995</v>
      </c>
      <c r="F1994" s="10">
        <v>42036</v>
      </c>
      <c r="G1994" s="10">
        <v>45323</v>
      </c>
      <c r="H1994" s="11">
        <v>10</v>
      </c>
      <c r="I1994" s="20" t="s">
        <v>259</v>
      </c>
      <c r="J1994" s="11" t="s">
        <v>261</v>
      </c>
      <c r="K1994" s="11" t="s">
        <v>12658</v>
      </c>
      <c r="L1994" s="11">
        <v>2</v>
      </c>
    </row>
    <row r="1995" spans="1:12">
      <c r="A1995" s="11" t="s">
        <v>3746</v>
      </c>
      <c r="D1995" s="11" t="s">
        <v>260</v>
      </c>
      <c r="E1995" s="19" t="s">
        <v>3996</v>
      </c>
      <c r="F1995" s="10">
        <v>42036</v>
      </c>
      <c r="G1995" s="10">
        <v>45323</v>
      </c>
      <c r="H1995" s="11">
        <v>10</v>
      </c>
      <c r="I1995" s="20" t="s">
        <v>259</v>
      </c>
      <c r="J1995" s="11" t="s">
        <v>261</v>
      </c>
      <c r="K1995" s="11" t="s">
        <v>12658</v>
      </c>
      <c r="L1995" s="11">
        <v>2</v>
      </c>
    </row>
    <row r="1996" spans="1:12">
      <c r="A1996" s="11" t="s">
        <v>3747</v>
      </c>
      <c r="D1996" s="11" t="s">
        <v>260</v>
      </c>
      <c r="E1996" s="19" t="s">
        <v>3997</v>
      </c>
      <c r="F1996" s="10">
        <v>42036</v>
      </c>
      <c r="G1996" s="10">
        <v>45323</v>
      </c>
      <c r="H1996" s="11">
        <v>10</v>
      </c>
      <c r="I1996" s="20" t="s">
        <v>259</v>
      </c>
      <c r="J1996" s="11" t="s">
        <v>261</v>
      </c>
      <c r="K1996" s="11" t="s">
        <v>12658</v>
      </c>
      <c r="L1996" s="11">
        <v>2</v>
      </c>
    </row>
    <row r="1997" spans="1:12">
      <c r="A1997" s="11" t="s">
        <v>3748</v>
      </c>
      <c r="D1997" s="11" t="s">
        <v>260</v>
      </c>
      <c r="E1997" s="19" t="s">
        <v>3998</v>
      </c>
      <c r="F1997" s="10">
        <v>42036</v>
      </c>
      <c r="G1997" s="10">
        <v>45323</v>
      </c>
      <c r="H1997" s="11">
        <v>10</v>
      </c>
      <c r="I1997" s="20" t="s">
        <v>259</v>
      </c>
      <c r="J1997" s="11" t="s">
        <v>261</v>
      </c>
      <c r="K1997" s="11" t="s">
        <v>12658</v>
      </c>
      <c r="L1997" s="11">
        <v>2</v>
      </c>
    </row>
    <row r="1998" spans="1:12">
      <c r="A1998" s="11" t="s">
        <v>3749</v>
      </c>
      <c r="D1998" s="11" t="s">
        <v>260</v>
      </c>
      <c r="E1998" s="19" t="s">
        <v>3999</v>
      </c>
      <c r="F1998" s="10">
        <v>42036</v>
      </c>
      <c r="G1998" s="10">
        <v>45323</v>
      </c>
      <c r="H1998" s="11">
        <v>10</v>
      </c>
      <c r="I1998" s="20" t="s">
        <v>259</v>
      </c>
      <c r="J1998" s="11" t="s">
        <v>261</v>
      </c>
      <c r="K1998" s="11" t="s">
        <v>12658</v>
      </c>
      <c r="L1998" s="11">
        <v>2</v>
      </c>
    </row>
    <row r="1999" spans="1:12">
      <c r="A1999" s="11" t="s">
        <v>3750</v>
      </c>
      <c r="D1999" s="11" t="s">
        <v>260</v>
      </c>
      <c r="E1999" s="19" t="s">
        <v>4000</v>
      </c>
      <c r="F1999" s="10">
        <v>42036</v>
      </c>
      <c r="G1999" s="10">
        <v>45323</v>
      </c>
      <c r="H1999" s="11">
        <v>10</v>
      </c>
      <c r="I1999" s="20" t="s">
        <v>259</v>
      </c>
      <c r="J1999" s="11" t="s">
        <v>261</v>
      </c>
      <c r="K1999" s="11" t="s">
        <v>12658</v>
      </c>
      <c r="L1999" s="11">
        <v>2</v>
      </c>
    </row>
    <row r="2000" spans="1:12">
      <c r="A2000" s="11" t="s">
        <v>3751</v>
      </c>
      <c r="D2000" s="11" t="s">
        <v>260</v>
      </c>
      <c r="E2000" s="19" t="s">
        <v>4001</v>
      </c>
      <c r="F2000" s="10">
        <v>42036</v>
      </c>
      <c r="G2000" s="10">
        <v>45323</v>
      </c>
      <c r="H2000" s="11">
        <v>10</v>
      </c>
      <c r="I2000" s="20" t="s">
        <v>259</v>
      </c>
      <c r="J2000" s="11" t="s">
        <v>261</v>
      </c>
      <c r="K2000" s="11" t="s">
        <v>12658</v>
      </c>
      <c r="L2000" s="11">
        <v>2</v>
      </c>
    </row>
    <row r="2001" spans="1:12">
      <c r="A2001" s="11" t="s">
        <v>3752</v>
      </c>
      <c r="D2001" s="11" t="s">
        <v>260</v>
      </c>
      <c r="E2001" s="19" t="s">
        <v>4002</v>
      </c>
      <c r="F2001" s="10">
        <v>42036</v>
      </c>
      <c r="G2001" s="10">
        <v>45323</v>
      </c>
      <c r="H2001" s="11">
        <v>10</v>
      </c>
      <c r="I2001" s="20" t="s">
        <v>259</v>
      </c>
      <c r="J2001" s="11" t="s">
        <v>261</v>
      </c>
      <c r="K2001" s="11" t="s">
        <v>12658</v>
      </c>
      <c r="L2001" s="11">
        <v>2</v>
      </c>
    </row>
    <row r="2002" spans="1:12">
      <c r="A2002" s="11" t="s">
        <v>3753</v>
      </c>
      <c r="D2002" s="11" t="s">
        <v>260</v>
      </c>
      <c r="E2002" s="19" t="s">
        <v>4003</v>
      </c>
      <c r="F2002" s="10">
        <v>42036</v>
      </c>
      <c r="G2002" s="10">
        <v>45323</v>
      </c>
      <c r="H2002" s="11">
        <v>10</v>
      </c>
      <c r="I2002" s="20" t="s">
        <v>259</v>
      </c>
      <c r="J2002" s="11" t="s">
        <v>261</v>
      </c>
      <c r="K2002" s="11" t="s">
        <v>12658</v>
      </c>
      <c r="L2002" s="11">
        <v>2</v>
      </c>
    </row>
    <row r="2003" spans="1:12">
      <c r="A2003" s="11" t="s">
        <v>3754</v>
      </c>
      <c r="D2003" s="11" t="s">
        <v>260</v>
      </c>
      <c r="E2003" s="19" t="s">
        <v>4004</v>
      </c>
      <c r="F2003" s="10">
        <v>42036</v>
      </c>
      <c r="G2003" s="10">
        <v>45323</v>
      </c>
      <c r="H2003" s="11">
        <v>10</v>
      </c>
      <c r="I2003" s="20" t="s">
        <v>259</v>
      </c>
      <c r="J2003" s="11" t="s">
        <v>261</v>
      </c>
      <c r="K2003" s="11" t="s">
        <v>12658</v>
      </c>
      <c r="L2003" s="11">
        <v>2</v>
      </c>
    </row>
    <row r="2004" spans="1:12">
      <c r="A2004" s="11" t="s">
        <v>3755</v>
      </c>
      <c r="D2004" s="11" t="s">
        <v>260</v>
      </c>
      <c r="E2004" s="19" t="s">
        <v>4005</v>
      </c>
      <c r="F2004" s="10">
        <v>42036</v>
      </c>
      <c r="G2004" s="10">
        <v>45323</v>
      </c>
      <c r="H2004" s="11">
        <v>10</v>
      </c>
      <c r="I2004" s="20" t="s">
        <v>259</v>
      </c>
      <c r="J2004" s="11" t="s">
        <v>261</v>
      </c>
      <c r="K2004" s="11" t="s">
        <v>12658</v>
      </c>
      <c r="L2004" s="11">
        <v>2</v>
      </c>
    </row>
    <row r="2005" spans="1:12">
      <c r="A2005" s="11" t="s">
        <v>3756</v>
      </c>
      <c r="D2005" s="11" t="s">
        <v>260</v>
      </c>
      <c r="E2005" s="19" t="s">
        <v>4006</v>
      </c>
      <c r="F2005" s="10">
        <v>42036</v>
      </c>
      <c r="G2005" s="10">
        <v>45323</v>
      </c>
      <c r="H2005" s="11">
        <v>10</v>
      </c>
      <c r="I2005" s="20" t="s">
        <v>259</v>
      </c>
      <c r="J2005" s="11" t="s">
        <v>261</v>
      </c>
      <c r="K2005" s="11" t="s">
        <v>12658</v>
      </c>
      <c r="L2005" s="11">
        <v>2</v>
      </c>
    </row>
    <row r="2006" spans="1:12">
      <c r="A2006" s="11" t="s">
        <v>3757</v>
      </c>
      <c r="D2006" s="11" t="s">
        <v>260</v>
      </c>
      <c r="E2006" s="19" t="s">
        <v>4007</v>
      </c>
      <c r="F2006" s="10">
        <v>42036</v>
      </c>
      <c r="G2006" s="10">
        <v>45323</v>
      </c>
      <c r="H2006" s="11">
        <v>10</v>
      </c>
      <c r="I2006" s="20" t="s">
        <v>259</v>
      </c>
      <c r="J2006" s="11" t="s">
        <v>261</v>
      </c>
      <c r="K2006" s="11" t="s">
        <v>12658</v>
      </c>
      <c r="L2006" s="11">
        <v>2</v>
      </c>
    </row>
    <row r="2007" spans="1:12">
      <c r="A2007" s="11" t="s">
        <v>3758</v>
      </c>
      <c r="D2007" s="11" t="s">
        <v>260</v>
      </c>
      <c r="E2007" s="19" t="s">
        <v>4008</v>
      </c>
      <c r="F2007" s="10">
        <v>42036</v>
      </c>
      <c r="G2007" s="10">
        <v>45323</v>
      </c>
      <c r="H2007" s="11">
        <v>10</v>
      </c>
      <c r="I2007" s="11" t="s">
        <v>277</v>
      </c>
      <c r="J2007" s="11" t="s">
        <v>261</v>
      </c>
      <c r="K2007" s="11" t="s">
        <v>12658</v>
      </c>
      <c r="L2007" s="11">
        <v>2</v>
      </c>
    </row>
    <row r="2008" spans="1:12">
      <c r="A2008" s="11" t="s">
        <v>3759</v>
      </c>
      <c r="D2008" s="11" t="s">
        <v>260</v>
      </c>
      <c r="E2008" s="19" t="s">
        <v>4009</v>
      </c>
      <c r="F2008" s="10">
        <v>42036</v>
      </c>
      <c r="G2008" s="10">
        <v>45323</v>
      </c>
      <c r="H2008" s="11">
        <v>10</v>
      </c>
      <c r="I2008" s="11" t="s">
        <v>277</v>
      </c>
      <c r="J2008" s="11" t="s">
        <v>261</v>
      </c>
      <c r="K2008" s="11" t="s">
        <v>12658</v>
      </c>
      <c r="L2008" s="11">
        <v>2</v>
      </c>
    </row>
    <row r="2009" spans="1:12">
      <c r="A2009" s="11" t="s">
        <v>3760</v>
      </c>
      <c r="D2009" s="11" t="s">
        <v>260</v>
      </c>
      <c r="E2009" s="19" t="s">
        <v>4010</v>
      </c>
      <c r="F2009" s="10">
        <v>42036</v>
      </c>
      <c r="G2009" s="10">
        <v>45323</v>
      </c>
      <c r="H2009" s="11">
        <v>10</v>
      </c>
      <c r="I2009" s="11" t="s">
        <v>277</v>
      </c>
      <c r="J2009" s="11" t="s">
        <v>261</v>
      </c>
      <c r="K2009" s="11" t="s">
        <v>12658</v>
      </c>
      <c r="L2009" s="11">
        <v>2</v>
      </c>
    </row>
    <row r="2010" spans="1:12">
      <c r="A2010" s="11" t="s">
        <v>3761</v>
      </c>
      <c r="D2010" s="11" t="s">
        <v>260</v>
      </c>
      <c r="E2010" s="19" t="s">
        <v>4011</v>
      </c>
      <c r="F2010" s="10">
        <v>42036</v>
      </c>
      <c r="G2010" s="10">
        <v>45323</v>
      </c>
      <c r="H2010" s="11">
        <v>10</v>
      </c>
      <c r="I2010" s="20" t="s">
        <v>259</v>
      </c>
      <c r="J2010" s="11" t="s">
        <v>261</v>
      </c>
      <c r="K2010" s="11" t="s">
        <v>12658</v>
      </c>
      <c r="L2010" s="11">
        <v>2</v>
      </c>
    </row>
    <row r="2011" spans="1:12">
      <c r="A2011" s="11" t="s">
        <v>3762</v>
      </c>
      <c r="D2011" s="11" t="s">
        <v>260</v>
      </c>
      <c r="E2011" s="19" t="s">
        <v>4012</v>
      </c>
      <c r="F2011" s="10">
        <v>42036</v>
      </c>
      <c r="G2011" s="10">
        <v>45323</v>
      </c>
      <c r="H2011" s="11">
        <v>10</v>
      </c>
      <c r="I2011" s="20" t="s">
        <v>259</v>
      </c>
      <c r="J2011" s="11" t="s">
        <v>261</v>
      </c>
      <c r="K2011" s="11" t="s">
        <v>12658</v>
      </c>
      <c r="L2011" s="11">
        <v>2</v>
      </c>
    </row>
    <row r="2012" spans="1:12">
      <c r="A2012" s="11" t="s">
        <v>4013</v>
      </c>
      <c r="D2012" s="11" t="s">
        <v>260</v>
      </c>
      <c r="E2012" s="19" t="s">
        <v>4263</v>
      </c>
      <c r="F2012" s="10">
        <v>42036</v>
      </c>
      <c r="G2012" s="10">
        <v>45323</v>
      </c>
      <c r="H2012" s="11">
        <v>10</v>
      </c>
      <c r="I2012" s="20" t="s">
        <v>259</v>
      </c>
      <c r="J2012" s="11" t="s">
        <v>261</v>
      </c>
      <c r="K2012" s="11" t="s">
        <v>12658</v>
      </c>
      <c r="L2012" s="11">
        <v>2</v>
      </c>
    </row>
    <row r="2013" spans="1:12">
      <c r="A2013" s="11" t="s">
        <v>4014</v>
      </c>
      <c r="D2013" s="11" t="s">
        <v>260</v>
      </c>
      <c r="E2013" s="19" t="s">
        <v>4264</v>
      </c>
      <c r="F2013" s="10">
        <v>42036</v>
      </c>
      <c r="G2013" s="10">
        <v>45323</v>
      </c>
      <c r="H2013" s="11">
        <v>10</v>
      </c>
      <c r="I2013" s="20" t="s">
        <v>259</v>
      </c>
      <c r="J2013" s="11" t="s">
        <v>261</v>
      </c>
      <c r="K2013" s="11" t="s">
        <v>12658</v>
      </c>
      <c r="L2013" s="11">
        <v>2</v>
      </c>
    </row>
    <row r="2014" spans="1:12">
      <c r="A2014" s="11" t="s">
        <v>4015</v>
      </c>
      <c r="D2014" s="11" t="s">
        <v>260</v>
      </c>
      <c r="E2014" s="19" t="s">
        <v>4265</v>
      </c>
      <c r="F2014" s="10">
        <v>42036</v>
      </c>
      <c r="G2014" s="10">
        <v>45323</v>
      </c>
      <c r="H2014" s="11">
        <v>10</v>
      </c>
      <c r="I2014" s="20" t="s">
        <v>259</v>
      </c>
      <c r="J2014" s="11" t="s">
        <v>261</v>
      </c>
      <c r="K2014" s="11" t="s">
        <v>12658</v>
      </c>
      <c r="L2014" s="11">
        <v>2</v>
      </c>
    </row>
    <row r="2015" spans="1:12">
      <c r="A2015" s="11" t="s">
        <v>4016</v>
      </c>
      <c r="D2015" s="11" t="s">
        <v>260</v>
      </c>
      <c r="E2015" s="19" t="s">
        <v>4266</v>
      </c>
      <c r="F2015" s="10">
        <v>42036</v>
      </c>
      <c r="G2015" s="10">
        <v>45323</v>
      </c>
      <c r="H2015" s="11">
        <v>10</v>
      </c>
      <c r="I2015" s="20" t="s">
        <v>259</v>
      </c>
      <c r="J2015" s="11" t="s">
        <v>261</v>
      </c>
      <c r="K2015" s="11" t="s">
        <v>12658</v>
      </c>
      <c r="L2015" s="11">
        <v>2</v>
      </c>
    </row>
    <row r="2016" spans="1:12">
      <c r="A2016" s="11" t="s">
        <v>4017</v>
      </c>
      <c r="D2016" s="11" t="s">
        <v>260</v>
      </c>
      <c r="E2016" s="19" t="s">
        <v>4267</v>
      </c>
      <c r="F2016" s="10">
        <v>42036</v>
      </c>
      <c r="G2016" s="10">
        <v>45323</v>
      </c>
      <c r="H2016" s="11">
        <v>10</v>
      </c>
      <c r="I2016" s="20" t="s">
        <v>259</v>
      </c>
      <c r="J2016" s="11" t="s">
        <v>261</v>
      </c>
      <c r="K2016" s="11" t="s">
        <v>12658</v>
      </c>
      <c r="L2016" s="11">
        <v>2</v>
      </c>
    </row>
    <row r="2017" spans="1:12">
      <c r="A2017" s="11" t="s">
        <v>4018</v>
      </c>
      <c r="D2017" s="11" t="s">
        <v>260</v>
      </c>
      <c r="E2017" s="19" t="s">
        <v>4268</v>
      </c>
      <c r="F2017" s="10">
        <v>42036</v>
      </c>
      <c r="G2017" s="10">
        <v>45323</v>
      </c>
      <c r="H2017" s="11">
        <v>10</v>
      </c>
      <c r="I2017" s="20" t="s">
        <v>259</v>
      </c>
      <c r="J2017" s="11" t="s">
        <v>261</v>
      </c>
      <c r="K2017" s="11" t="s">
        <v>12658</v>
      </c>
      <c r="L2017" s="11">
        <v>2</v>
      </c>
    </row>
    <row r="2018" spans="1:12">
      <c r="A2018" s="11" t="s">
        <v>4019</v>
      </c>
      <c r="D2018" s="11" t="s">
        <v>260</v>
      </c>
      <c r="E2018" s="19" t="s">
        <v>4269</v>
      </c>
      <c r="F2018" s="10">
        <v>42036</v>
      </c>
      <c r="G2018" s="10">
        <v>45323</v>
      </c>
      <c r="H2018" s="11">
        <v>10</v>
      </c>
      <c r="I2018" s="20" t="s">
        <v>259</v>
      </c>
      <c r="J2018" s="11" t="s">
        <v>261</v>
      </c>
      <c r="K2018" s="11" t="s">
        <v>12658</v>
      </c>
      <c r="L2018" s="11">
        <v>2</v>
      </c>
    </row>
    <row r="2019" spans="1:12">
      <c r="A2019" s="11" t="s">
        <v>4020</v>
      </c>
      <c r="D2019" s="11" t="s">
        <v>260</v>
      </c>
      <c r="E2019" s="19" t="s">
        <v>4270</v>
      </c>
      <c r="F2019" s="10">
        <v>42036</v>
      </c>
      <c r="G2019" s="10">
        <v>45323</v>
      </c>
      <c r="H2019" s="11">
        <v>10</v>
      </c>
      <c r="I2019" s="20" t="s">
        <v>259</v>
      </c>
      <c r="J2019" s="11" t="s">
        <v>261</v>
      </c>
      <c r="K2019" s="11" t="s">
        <v>12658</v>
      </c>
      <c r="L2019" s="11">
        <v>2</v>
      </c>
    </row>
    <row r="2020" spans="1:12">
      <c r="A2020" s="11" t="s">
        <v>4021</v>
      </c>
      <c r="D2020" s="11" t="s">
        <v>260</v>
      </c>
      <c r="E2020" s="19" t="s">
        <v>4271</v>
      </c>
      <c r="F2020" s="10">
        <v>42036</v>
      </c>
      <c r="G2020" s="10">
        <v>45323</v>
      </c>
      <c r="H2020" s="11">
        <v>10</v>
      </c>
      <c r="I2020" s="20" t="s">
        <v>259</v>
      </c>
      <c r="J2020" s="11" t="s">
        <v>261</v>
      </c>
      <c r="K2020" s="11" t="s">
        <v>12658</v>
      </c>
      <c r="L2020" s="11">
        <v>2</v>
      </c>
    </row>
    <row r="2021" spans="1:12">
      <c r="A2021" s="11" t="s">
        <v>4022</v>
      </c>
      <c r="D2021" s="11" t="s">
        <v>260</v>
      </c>
      <c r="E2021" s="19" t="s">
        <v>4272</v>
      </c>
      <c r="F2021" s="10">
        <v>42036</v>
      </c>
      <c r="G2021" s="10">
        <v>45323</v>
      </c>
      <c r="H2021" s="11">
        <v>10</v>
      </c>
      <c r="I2021" s="20" t="s">
        <v>259</v>
      </c>
      <c r="J2021" s="11" t="s">
        <v>261</v>
      </c>
      <c r="K2021" s="11" t="s">
        <v>12658</v>
      </c>
      <c r="L2021" s="11">
        <v>2</v>
      </c>
    </row>
    <row r="2022" spans="1:12">
      <c r="A2022" s="11" t="s">
        <v>4023</v>
      </c>
      <c r="D2022" s="11" t="s">
        <v>260</v>
      </c>
      <c r="E2022" s="19" t="s">
        <v>4273</v>
      </c>
      <c r="F2022" s="10">
        <v>42036</v>
      </c>
      <c r="G2022" s="10">
        <v>45323</v>
      </c>
      <c r="H2022" s="11">
        <v>10</v>
      </c>
      <c r="I2022" s="20" t="s">
        <v>259</v>
      </c>
      <c r="J2022" s="11" t="s">
        <v>261</v>
      </c>
      <c r="K2022" s="11" t="s">
        <v>12658</v>
      </c>
      <c r="L2022" s="11">
        <v>2</v>
      </c>
    </row>
    <row r="2023" spans="1:12">
      <c r="A2023" s="11" t="s">
        <v>4024</v>
      </c>
      <c r="D2023" s="11" t="s">
        <v>260</v>
      </c>
      <c r="E2023" s="19" t="s">
        <v>4274</v>
      </c>
      <c r="F2023" s="10">
        <v>42036</v>
      </c>
      <c r="G2023" s="10">
        <v>45323</v>
      </c>
      <c r="H2023" s="11">
        <v>10</v>
      </c>
      <c r="I2023" s="20" t="s">
        <v>259</v>
      </c>
      <c r="J2023" s="11" t="s">
        <v>261</v>
      </c>
      <c r="K2023" s="11" t="s">
        <v>12658</v>
      </c>
      <c r="L2023" s="11">
        <v>2</v>
      </c>
    </row>
    <row r="2024" spans="1:12">
      <c r="A2024" s="11" t="s">
        <v>4025</v>
      </c>
      <c r="D2024" s="11" t="s">
        <v>260</v>
      </c>
      <c r="E2024" s="19" t="s">
        <v>4275</v>
      </c>
      <c r="F2024" s="10">
        <v>42036</v>
      </c>
      <c r="G2024" s="10">
        <v>45323</v>
      </c>
      <c r="H2024" s="11">
        <v>10</v>
      </c>
      <c r="I2024" s="20" t="s">
        <v>259</v>
      </c>
      <c r="J2024" s="11" t="s">
        <v>261</v>
      </c>
      <c r="K2024" s="11" t="s">
        <v>12658</v>
      </c>
      <c r="L2024" s="11">
        <v>2</v>
      </c>
    </row>
    <row r="2025" spans="1:12">
      <c r="A2025" s="11" t="s">
        <v>4026</v>
      </c>
      <c r="D2025" s="11" t="s">
        <v>260</v>
      </c>
      <c r="E2025" s="19" t="s">
        <v>4276</v>
      </c>
      <c r="F2025" s="10">
        <v>42036</v>
      </c>
      <c r="G2025" s="10">
        <v>45323</v>
      </c>
      <c r="H2025" s="11">
        <v>10</v>
      </c>
      <c r="I2025" s="11" t="s">
        <v>277</v>
      </c>
      <c r="J2025" s="11" t="s">
        <v>261</v>
      </c>
      <c r="K2025" s="11" t="s">
        <v>12658</v>
      </c>
      <c r="L2025" s="11">
        <v>2</v>
      </c>
    </row>
    <row r="2026" spans="1:12">
      <c r="A2026" s="11" t="s">
        <v>4027</v>
      </c>
      <c r="D2026" s="11" t="s">
        <v>260</v>
      </c>
      <c r="E2026" s="19" t="s">
        <v>4277</v>
      </c>
      <c r="F2026" s="10">
        <v>42036</v>
      </c>
      <c r="G2026" s="10">
        <v>45323</v>
      </c>
      <c r="H2026" s="11">
        <v>10</v>
      </c>
      <c r="I2026" s="11" t="s">
        <v>277</v>
      </c>
      <c r="J2026" s="11" t="s">
        <v>261</v>
      </c>
      <c r="K2026" s="11" t="s">
        <v>12658</v>
      </c>
      <c r="L2026" s="11">
        <v>2</v>
      </c>
    </row>
    <row r="2027" spans="1:12">
      <c r="A2027" s="11" t="s">
        <v>4028</v>
      </c>
      <c r="D2027" s="11" t="s">
        <v>260</v>
      </c>
      <c r="E2027" s="19" t="s">
        <v>4278</v>
      </c>
      <c r="F2027" s="10">
        <v>42036</v>
      </c>
      <c r="G2027" s="10">
        <v>45323</v>
      </c>
      <c r="H2027" s="11">
        <v>10</v>
      </c>
      <c r="I2027" s="11" t="s">
        <v>277</v>
      </c>
      <c r="J2027" s="11" t="s">
        <v>261</v>
      </c>
      <c r="K2027" s="11" t="s">
        <v>12658</v>
      </c>
      <c r="L2027" s="11">
        <v>2</v>
      </c>
    </row>
    <row r="2028" spans="1:12">
      <c r="A2028" s="11" t="s">
        <v>4029</v>
      </c>
      <c r="D2028" s="11" t="s">
        <v>260</v>
      </c>
      <c r="E2028" s="19" t="s">
        <v>4279</v>
      </c>
      <c r="F2028" s="10">
        <v>42036</v>
      </c>
      <c r="G2028" s="10">
        <v>45323</v>
      </c>
      <c r="H2028" s="11">
        <v>10</v>
      </c>
      <c r="I2028" s="20" t="s">
        <v>259</v>
      </c>
      <c r="J2028" s="11" t="s">
        <v>261</v>
      </c>
      <c r="K2028" s="11" t="s">
        <v>12658</v>
      </c>
      <c r="L2028" s="11">
        <v>2</v>
      </c>
    </row>
    <row r="2029" spans="1:12">
      <c r="A2029" s="11" t="s">
        <v>4030</v>
      </c>
      <c r="D2029" s="11" t="s">
        <v>260</v>
      </c>
      <c r="E2029" s="19" t="s">
        <v>4280</v>
      </c>
      <c r="F2029" s="10">
        <v>42036</v>
      </c>
      <c r="G2029" s="10">
        <v>45323</v>
      </c>
      <c r="H2029" s="11">
        <v>10</v>
      </c>
      <c r="I2029" s="20" t="s">
        <v>259</v>
      </c>
      <c r="J2029" s="11" t="s">
        <v>261</v>
      </c>
      <c r="K2029" s="11" t="s">
        <v>12658</v>
      </c>
      <c r="L2029" s="11">
        <v>2</v>
      </c>
    </row>
    <row r="2030" spans="1:12">
      <c r="A2030" s="11" t="s">
        <v>4031</v>
      </c>
      <c r="D2030" s="11" t="s">
        <v>260</v>
      </c>
      <c r="E2030" s="19" t="s">
        <v>4281</v>
      </c>
      <c r="F2030" s="10">
        <v>42036</v>
      </c>
      <c r="G2030" s="10">
        <v>45323</v>
      </c>
      <c r="H2030" s="11">
        <v>10</v>
      </c>
      <c r="I2030" s="20" t="s">
        <v>259</v>
      </c>
      <c r="J2030" s="11" t="s">
        <v>261</v>
      </c>
      <c r="K2030" s="11" t="s">
        <v>12658</v>
      </c>
      <c r="L2030" s="11">
        <v>2</v>
      </c>
    </row>
    <row r="2031" spans="1:12">
      <c r="A2031" s="11" t="s">
        <v>4032</v>
      </c>
      <c r="D2031" s="11" t="s">
        <v>260</v>
      </c>
      <c r="E2031" s="19" t="s">
        <v>4282</v>
      </c>
      <c r="F2031" s="10">
        <v>42036</v>
      </c>
      <c r="G2031" s="10">
        <v>45323</v>
      </c>
      <c r="H2031" s="11">
        <v>10</v>
      </c>
      <c r="I2031" s="20" t="s">
        <v>259</v>
      </c>
      <c r="J2031" s="11" t="s">
        <v>261</v>
      </c>
      <c r="K2031" s="11" t="s">
        <v>12658</v>
      </c>
      <c r="L2031" s="11">
        <v>2</v>
      </c>
    </row>
    <row r="2032" spans="1:12">
      <c r="A2032" s="11" t="s">
        <v>4033</v>
      </c>
      <c r="D2032" s="11" t="s">
        <v>260</v>
      </c>
      <c r="E2032" s="19" t="s">
        <v>4283</v>
      </c>
      <c r="F2032" s="10">
        <v>42036</v>
      </c>
      <c r="G2032" s="10">
        <v>45323</v>
      </c>
      <c r="H2032" s="11">
        <v>10</v>
      </c>
      <c r="I2032" s="20" t="s">
        <v>259</v>
      </c>
      <c r="J2032" s="11" t="s">
        <v>261</v>
      </c>
      <c r="K2032" s="11" t="s">
        <v>12658</v>
      </c>
      <c r="L2032" s="11">
        <v>2</v>
      </c>
    </row>
    <row r="2033" spans="1:12">
      <c r="A2033" s="11" t="s">
        <v>4034</v>
      </c>
      <c r="D2033" s="11" t="s">
        <v>260</v>
      </c>
      <c r="E2033" s="19" t="s">
        <v>4284</v>
      </c>
      <c r="F2033" s="10">
        <v>42036</v>
      </c>
      <c r="G2033" s="10">
        <v>45323</v>
      </c>
      <c r="H2033" s="11">
        <v>10</v>
      </c>
      <c r="I2033" s="20" t="s">
        <v>259</v>
      </c>
      <c r="J2033" s="11" t="s">
        <v>261</v>
      </c>
      <c r="K2033" s="11" t="s">
        <v>12658</v>
      </c>
      <c r="L2033" s="11">
        <v>2</v>
      </c>
    </row>
    <row r="2034" spans="1:12">
      <c r="A2034" s="11" t="s">
        <v>4035</v>
      </c>
      <c r="D2034" s="11" t="s">
        <v>260</v>
      </c>
      <c r="E2034" s="19" t="s">
        <v>4285</v>
      </c>
      <c r="F2034" s="10">
        <v>42036</v>
      </c>
      <c r="G2034" s="10">
        <v>45323</v>
      </c>
      <c r="H2034" s="11">
        <v>10</v>
      </c>
      <c r="I2034" s="20" t="s">
        <v>259</v>
      </c>
      <c r="J2034" s="11" t="s">
        <v>261</v>
      </c>
      <c r="K2034" s="11" t="s">
        <v>12658</v>
      </c>
      <c r="L2034" s="11">
        <v>2</v>
      </c>
    </row>
    <row r="2035" spans="1:12">
      <c r="A2035" s="11" t="s">
        <v>4036</v>
      </c>
      <c r="D2035" s="11" t="s">
        <v>260</v>
      </c>
      <c r="E2035" s="19" t="s">
        <v>4286</v>
      </c>
      <c r="F2035" s="10">
        <v>42036</v>
      </c>
      <c r="G2035" s="10">
        <v>45323</v>
      </c>
      <c r="H2035" s="11">
        <v>10</v>
      </c>
      <c r="I2035" s="20" t="s">
        <v>259</v>
      </c>
      <c r="J2035" s="11" t="s">
        <v>261</v>
      </c>
      <c r="K2035" s="11" t="s">
        <v>12658</v>
      </c>
      <c r="L2035" s="11">
        <v>2</v>
      </c>
    </row>
    <row r="2036" spans="1:12">
      <c r="A2036" s="11" t="s">
        <v>4037</v>
      </c>
      <c r="D2036" s="11" t="s">
        <v>260</v>
      </c>
      <c r="E2036" s="19" t="s">
        <v>4287</v>
      </c>
      <c r="F2036" s="10">
        <v>42036</v>
      </c>
      <c r="G2036" s="10">
        <v>45323</v>
      </c>
      <c r="H2036" s="11">
        <v>10</v>
      </c>
      <c r="I2036" s="20" t="s">
        <v>259</v>
      </c>
      <c r="J2036" s="11" t="s">
        <v>261</v>
      </c>
      <c r="K2036" s="11" t="s">
        <v>12658</v>
      </c>
      <c r="L2036" s="11">
        <v>2</v>
      </c>
    </row>
    <row r="2037" spans="1:12">
      <c r="A2037" s="11" t="s">
        <v>4038</v>
      </c>
      <c r="D2037" s="11" t="s">
        <v>260</v>
      </c>
      <c r="E2037" s="19" t="s">
        <v>4288</v>
      </c>
      <c r="F2037" s="10">
        <v>42036</v>
      </c>
      <c r="G2037" s="10">
        <v>45323</v>
      </c>
      <c r="H2037" s="11">
        <v>10</v>
      </c>
      <c r="I2037" s="20" t="s">
        <v>259</v>
      </c>
      <c r="J2037" s="11" t="s">
        <v>261</v>
      </c>
      <c r="K2037" s="11" t="s">
        <v>12658</v>
      </c>
      <c r="L2037" s="11">
        <v>2</v>
      </c>
    </row>
    <row r="2038" spans="1:12">
      <c r="A2038" s="11" t="s">
        <v>4039</v>
      </c>
      <c r="D2038" s="11" t="s">
        <v>260</v>
      </c>
      <c r="E2038" s="19" t="s">
        <v>4289</v>
      </c>
      <c r="F2038" s="10">
        <v>42036</v>
      </c>
      <c r="G2038" s="10">
        <v>45323</v>
      </c>
      <c r="H2038" s="11">
        <v>10</v>
      </c>
      <c r="I2038" s="20" t="s">
        <v>259</v>
      </c>
      <c r="J2038" s="11" t="s">
        <v>261</v>
      </c>
      <c r="K2038" s="11" t="s">
        <v>12658</v>
      </c>
      <c r="L2038" s="11">
        <v>2</v>
      </c>
    </row>
    <row r="2039" spans="1:12">
      <c r="A2039" s="11" t="s">
        <v>4040</v>
      </c>
      <c r="D2039" s="11" t="s">
        <v>260</v>
      </c>
      <c r="E2039" s="19" t="s">
        <v>4290</v>
      </c>
      <c r="F2039" s="10">
        <v>42036</v>
      </c>
      <c r="G2039" s="10">
        <v>45323</v>
      </c>
      <c r="H2039" s="11">
        <v>10</v>
      </c>
      <c r="I2039" s="20" t="s">
        <v>259</v>
      </c>
      <c r="J2039" s="11" t="s">
        <v>261</v>
      </c>
      <c r="K2039" s="11" t="s">
        <v>12658</v>
      </c>
      <c r="L2039" s="11">
        <v>2</v>
      </c>
    </row>
    <row r="2040" spans="1:12">
      <c r="A2040" s="11" t="s">
        <v>4041</v>
      </c>
      <c r="D2040" s="11" t="s">
        <v>260</v>
      </c>
      <c r="E2040" s="19" t="s">
        <v>4291</v>
      </c>
      <c r="F2040" s="10">
        <v>42036</v>
      </c>
      <c r="G2040" s="10">
        <v>45323</v>
      </c>
      <c r="H2040" s="11">
        <v>10</v>
      </c>
      <c r="I2040" s="20" t="s">
        <v>259</v>
      </c>
      <c r="J2040" s="11" t="s">
        <v>261</v>
      </c>
      <c r="K2040" s="11" t="s">
        <v>12658</v>
      </c>
      <c r="L2040" s="11">
        <v>2</v>
      </c>
    </row>
    <row r="2041" spans="1:12">
      <c r="A2041" s="11" t="s">
        <v>4042</v>
      </c>
      <c r="D2041" s="11" t="s">
        <v>260</v>
      </c>
      <c r="E2041" s="19" t="s">
        <v>4292</v>
      </c>
      <c r="F2041" s="10">
        <v>42036</v>
      </c>
      <c r="G2041" s="10">
        <v>45323</v>
      </c>
      <c r="H2041" s="11">
        <v>10</v>
      </c>
      <c r="I2041" s="20" t="s">
        <v>259</v>
      </c>
      <c r="J2041" s="11" t="s">
        <v>261</v>
      </c>
      <c r="K2041" s="11" t="s">
        <v>12658</v>
      </c>
      <c r="L2041" s="11">
        <v>2</v>
      </c>
    </row>
    <row r="2042" spans="1:12">
      <c r="A2042" s="11" t="s">
        <v>4043</v>
      </c>
      <c r="D2042" s="11" t="s">
        <v>260</v>
      </c>
      <c r="E2042" s="19" t="s">
        <v>4293</v>
      </c>
      <c r="F2042" s="10">
        <v>42036</v>
      </c>
      <c r="G2042" s="10">
        <v>45323</v>
      </c>
      <c r="H2042" s="11">
        <v>10</v>
      </c>
      <c r="I2042" s="20" t="s">
        <v>259</v>
      </c>
      <c r="J2042" s="11" t="s">
        <v>261</v>
      </c>
      <c r="K2042" s="11" t="s">
        <v>12658</v>
      </c>
      <c r="L2042" s="11">
        <v>2</v>
      </c>
    </row>
    <row r="2043" spans="1:12">
      <c r="A2043" s="11" t="s">
        <v>4044</v>
      </c>
      <c r="D2043" s="11" t="s">
        <v>260</v>
      </c>
      <c r="E2043" s="19" t="s">
        <v>4294</v>
      </c>
      <c r="F2043" s="10">
        <v>42036</v>
      </c>
      <c r="G2043" s="10">
        <v>45323</v>
      </c>
      <c r="H2043" s="11">
        <v>10</v>
      </c>
      <c r="I2043" s="11" t="s">
        <v>277</v>
      </c>
      <c r="J2043" s="11" t="s">
        <v>261</v>
      </c>
      <c r="K2043" s="11" t="s">
        <v>12658</v>
      </c>
      <c r="L2043" s="11">
        <v>2</v>
      </c>
    </row>
    <row r="2044" spans="1:12">
      <c r="A2044" s="11" t="s">
        <v>4045</v>
      </c>
      <c r="D2044" s="11" t="s">
        <v>260</v>
      </c>
      <c r="E2044" s="19" t="s">
        <v>4295</v>
      </c>
      <c r="F2044" s="10">
        <v>42036</v>
      </c>
      <c r="G2044" s="10">
        <v>45323</v>
      </c>
      <c r="H2044" s="11">
        <v>10</v>
      </c>
      <c r="I2044" s="11" t="s">
        <v>277</v>
      </c>
      <c r="J2044" s="11" t="s">
        <v>261</v>
      </c>
      <c r="K2044" s="11" t="s">
        <v>12658</v>
      </c>
      <c r="L2044" s="11">
        <v>2</v>
      </c>
    </row>
    <row r="2045" spans="1:12">
      <c r="A2045" s="11" t="s">
        <v>4046</v>
      </c>
      <c r="D2045" s="11" t="s">
        <v>260</v>
      </c>
      <c r="E2045" s="19" t="s">
        <v>4296</v>
      </c>
      <c r="F2045" s="10">
        <v>42036</v>
      </c>
      <c r="G2045" s="10">
        <v>45323</v>
      </c>
      <c r="H2045" s="11">
        <v>10</v>
      </c>
      <c r="I2045" s="11" t="s">
        <v>277</v>
      </c>
      <c r="J2045" s="11" t="s">
        <v>261</v>
      </c>
      <c r="K2045" s="11" t="s">
        <v>12658</v>
      </c>
      <c r="L2045" s="11">
        <v>2</v>
      </c>
    </row>
    <row r="2046" spans="1:12">
      <c r="A2046" s="11" t="s">
        <v>4047</v>
      </c>
      <c r="D2046" s="11" t="s">
        <v>260</v>
      </c>
      <c r="E2046" s="19" t="s">
        <v>4297</v>
      </c>
      <c r="F2046" s="10">
        <v>42036</v>
      </c>
      <c r="G2046" s="10">
        <v>45323</v>
      </c>
      <c r="H2046" s="11">
        <v>10</v>
      </c>
      <c r="I2046" s="20" t="s">
        <v>259</v>
      </c>
      <c r="J2046" s="11" t="s">
        <v>261</v>
      </c>
      <c r="K2046" s="11" t="s">
        <v>12658</v>
      </c>
      <c r="L2046" s="11">
        <v>2</v>
      </c>
    </row>
    <row r="2047" spans="1:12">
      <c r="A2047" s="11" t="s">
        <v>4048</v>
      </c>
      <c r="D2047" s="11" t="s">
        <v>260</v>
      </c>
      <c r="E2047" s="19" t="s">
        <v>4298</v>
      </c>
      <c r="F2047" s="10">
        <v>42036</v>
      </c>
      <c r="G2047" s="10">
        <v>45323</v>
      </c>
      <c r="H2047" s="11">
        <v>10</v>
      </c>
      <c r="I2047" s="20" t="s">
        <v>259</v>
      </c>
      <c r="J2047" s="11" t="s">
        <v>261</v>
      </c>
      <c r="K2047" s="11" t="s">
        <v>12658</v>
      </c>
      <c r="L2047" s="11">
        <v>2</v>
      </c>
    </row>
    <row r="2048" spans="1:12">
      <c r="A2048" s="11" t="s">
        <v>4049</v>
      </c>
      <c r="D2048" s="11" t="s">
        <v>260</v>
      </c>
      <c r="E2048" s="19" t="s">
        <v>4299</v>
      </c>
      <c r="F2048" s="10">
        <v>42036</v>
      </c>
      <c r="G2048" s="10">
        <v>45323</v>
      </c>
      <c r="H2048" s="11">
        <v>10</v>
      </c>
      <c r="I2048" s="20" t="s">
        <v>259</v>
      </c>
      <c r="J2048" s="11" t="s">
        <v>261</v>
      </c>
      <c r="K2048" s="11" t="s">
        <v>12658</v>
      </c>
      <c r="L2048" s="11">
        <v>2</v>
      </c>
    </row>
    <row r="2049" spans="1:12">
      <c r="A2049" s="11" t="s">
        <v>4050</v>
      </c>
      <c r="D2049" s="11" t="s">
        <v>260</v>
      </c>
      <c r="E2049" s="19" t="s">
        <v>4300</v>
      </c>
      <c r="F2049" s="10">
        <v>42036</v>
      </c>
      <c r="G2049" s="10">
        <v>45323</v>
      </c>
      <c r="H2049" s="11">
        <v>10</v>
      </c>
      <c r="I2049" s="20" t="s">
        <v>259</v>
      </c>
      <c r="J2049" s="11" t="s">
        <v>261</v>
      </c>
      <c r="K2049" s="11" t="s">
        <v>12658</v>
      </c>
      <c r="L2049" s="11">
        <v>2</v>
      </c>
    </row>
    <row r="2050" spans="1:12">
      <c r="A2050" s="11" t="s">
        <v>4051</v>
      </c>
      <c r="D2050" s="11" t="s">
        <v>260</v>
      </c>
      <c r="E2050" s="19" t="s">
        <v>4301</v>
      </c>
      <c r="F2050" s="10">
        <v>42036</v>
      </c>
      <c r="G2050" s="10">
        <v>45323</v>
      </c>
      <c r="H2050" s="11">
        <v>10</v>
      </c>
      <c r="I2050" s="20" t="s">
        <v>259</v>
      </c>
      <c r="J2050" s="11" t="s">
        <v>261</v>
      </c>
      <c r="K2050" s="11" t="s">
        <v>12658</v>
      </c>
      <c r="L2050" s="11">
        <v>2</v>
      </c>
    </row>
    <row r="2051" spans="1:12">
      <c r="A2051" s="11" t="s">
        <v>4052</v>
      </c>
      <c r="D2051" s="11" t="s">
        <v>260</v>
      </c>
      <c r="E2051" s="19" t="s">
        <v>4302</v>
      </c>
      <c r="F2051" s="10">
        <v>42036</v>
      </c>
      <c r="G2051" s="10">
        <v>45323</v>
      </c>
      <c r="H2051" s="11">
        <v>10</v>
      </c>
      <c r="I2051" s="20" t="s">
        <v>259</v>
      </c>
      <c r="J2051" s="11" t="s">
        <v>261</v>
      </c>
      <c r="K2051" s="11" t="s">
        <v>12658</v>
      </c>
      <c r="L2051" s="11">
        <v>2</v>
      </c>
    </row>
    <row r="2052" spans="1:12">
      <c r="A2052" s="11" t="s">
        <v>4053</v>
      </c>
      <c r="D2052" s="11" t="s">
        <v>260</v>
      </c>
      <c r="E2052" s="19" t="s">
        <v>4303</v>
      </c>
      <c r="F2052" s="10">
        <v>42036</v>
      </c>
      <c r="G2052" s="10">
        <v>45323</v>
      </c>
      <c r="H2052" s="11">
        <v>10</v>
      </c>
      <c r="I2052" s="20" t="s">
        <v>259</v>
      </c>
      <c r="J2052" s="11" t="s">
        <v>261</v>
      </c>
      <c r="K2052" s="11" t="s">
        <v>12658</v>
      </c>
      <c r="L2052" s="11">
        <v>2</v>
      </c>
    </row>
    <row r="2053" spans="1:12">
      <c r="A2053" s="11" t="s">
        <v>4054</v>
      </c>
      <c r="D2053" s="11" t="s">
        <v>260</v>
      </c>
      <c r="E2053" s="19" t="s">
        <v>4304</v>
      </c>
      <c r="F2053" s="10">
        <v>42036</v>
      </c>
      <c r="G2053" s="10">
        <v>45323</v>
      </c>
      <c r="H2053" s="11">
        <v>10</v>
      </c>
      <c r="I2053" s="20" t="s">
        <v>259</v>
      </c>
      <c r="J2053" s="11" t="s">
        <v>261</v>
      </c>
      <c r="K2053" s="11" t="s">
        <v>12658</v>
      </c>
      <c r="L2053" s="11">
        <v>2</v>
      </c>
    </row>
    <row r="2054" spans="1:12">
      <c r="A2054" s="11" t="s">
        <v>4055</v>
      </c>
      <c r="D2054" s="11" t="s">
        <v>260</v>
      </c>
      <c r="E2054" s="19" t="s">
        <v>4305</v>
      </c>
      <c r="F2054" s="10">
        <v>42036</v>
      </c>
      <c r="G2054" s="10">
        <v>45323</v>
      </c>
      <c r="H2054" s="11">
        <v>10</v>
      </c>
      <c r="I2054" s="20" t="s">
        <v>259</v>
      </c>
      <c r="J2054" s="11" t="s">
        <v>261</v>
      </c>
      <c r="K2054" s="11" t="s">
        <v>12658</v>
      </c>
      <c r="L2054" s="11">
        <v>2</v>
      </c>
    </row>
    <row r="2055" spans="1:12">
      <c r="A2055" s="11" t="s">
        <v>4056</v>
      </c>
      <c r="D2055" s="11" t="s">
        <v>260</v>
      </c>
      <c r="E2055" s="19" t="s">
        <v>4306</v>
      </c>
      <c r="F2055" s="10">
        <v>42036</v>
      </c>
      <c r="G2055" s="10">
        <v>45323</v>
      </c>
      <c r="H2055" s="11">
        <v>10</v>
      </c>
      <c r="I2055" s="20" t="s">
        <v>259</v>
      </c>
      <c r="J2055" s="11" t="s">
        <v>261</v>
      </c>
      <c r="K2055" s="11" t="s">
        <v>12658</v>
      </c>
      <c r="L2055" s="11">
        <v>2</v>
      </c>
    </row>
    <row r="2056" spans="1:12">
      <c r="A2056" s="11" t="s">
        <v>4057</v>
      </c>
      <c r="D2056" s="11" t="s">
        <v>260</v>
      </c>
      <c r="E2056" s="19" t="s">
        <v>4307</v>
      </c>
      <c r="F2056" s="10">
        <v>42036</v>
      </c>
      <c r="G2056" s="10">
        <v>45323</v>
      </c>
      <c r="H2056" s="11">
        <v>10</v>
      </c>
      <c r="I2056" s="20" t="s">
        <v>259</v>
      </c>
      <c r="J2056" s="11" t="s">
        <v>261</v>
      </c>
      <c r="K2056" s="11" t="s">
        <v>12658</v>
      </c>
      <c r="L2056" s="11">
        <v>2</v>
      </c>
    </row>
    <row r="2057" spans="1:12">
      <c r="A2057" s="11" t="s">
        <v>4058</v>
      </c>
      <c r="D2057" s="11" t="s">
        <v>260</v>
      </c>
      <c r="E2057" s="19" t="s">
        <v>4308</v>
      </c>
      <c r="F2057" s="10">
        <v>42036</v>
      </c>
      <c r="G2057" s="10">
        <v>45323</v>
      </c>
      <c r="H2057" s="11">
        <v>10</v>
      </c>
      <c r="I2057" s="20" t="s">
        <v>259</v>
      </c>
      <c r="J2057" s="11" t="s">
        <v>261</v>
      </c>
      <c r="K2057" s="11" t="s">
        <v>12658</v>
      </c>
      <c r="L2057" s="11">
        <v>2</v>
      </c>
    </row>
    <row r="2058" spans="1:12">
      <c r="A2058" s="11" t="s">
        <v>4059</v>
      </c>
      <c r="D2058" s="11" t="s">
        <v>260</v>
      </c>
      <c r="E2058" s="19" t="s">
        <v>4309</v>
      </c>
      <c r="F2058" s="10">
        <v>42036</v>
      </c>
      <c r="G2058" s="10">
        <v>45323</v>
      </c>
      <c r="H2058" s="11">
        <v>10</v>
      </c>
      <c r="I2058" s="20" t="s">
        <v>259</v>
      </c>
      <c r="J2058" s="11" t="s">
        <v>261</v>
      </c>
      <c r="K2058" s="11" t="s">
        <v>12658</v>
      </c>
      <c r="L2058" s="11">
        <v>2</v>
      </c>
    </row>
    <row r="2059" spans="1:12">
      <c r="A2059" s="11" t="s">
        <v>4060</v>
      </c>
      <c r="D2059" s="11" t="s">
        <v>260</v>
      </c>
      <c r="E2059" s="19" t="s">
        <v>4310</v>
      </c>
      <c r="F2059" s="10">
        <v>42036</v>
      </c>
      <c r="G2059" s="10">
        <v>45323</v>
      </c>
      <c r="H2059" s="11">
        <v>10</v>
      </c>
      <c r="I2059" s="20" t="s">
        <v>259</v>
      </c>
      <c r="J2059" s="11" t="s">
        <v>261</v>
      </c>
      <c r="K2059" s="11" t="s">
        <v>12658</v>
      </c>
      <c r="L2059" s="11">
        <v>2</v>
      </c>
    </row>
    <row r="2060" spans="1:12">
      <c r="A2060" s="11" t="s">
        <v>4061</v>
      </c>
      <c r="D2060" s="11" t="s">
        <v>260</v>
      </c>
      <c r="E2060" s="19" t="s">
        <v>4311</v>
      </c>
      <c r="F2060" s="10">
        <v>42036</v>
      </c>
      <c r="G2060" s="10">
        <v>45323</v>
      </c>
      <c r="H2060" s="11">
        <v>10</v>
      </c>
      <c r="I2060" s="20" t="s">
        <v>259</v>
      </c>
      <c r="J2060" s="11" t="s">
        <v>261</v>
      </c>
      <c r="K2060" s="11" t="s">
        <v>12658</v>
      </c>
      <c r="L2060" s="11">
        <v>2</v>
      </c>
    </row>
    <row r="2061" spans="1:12">
      <c r="A2061" s="11" t="s">
        <v>4062</v>
      </c>
      <c r="D2061" s="11" t="s">
        <v>260</v>
      </c>
      <c r="E2061" s="19" t="s">
        <v>4312</v>
      </c>
      <c r="F2061" s="10">
        <v>42036</v>
      </c>
      <c r="G2061" s="10">
        <v>45323</v>
      </c>
      <c r="H2061" s="11">
        <v>10</v>
      </c>
      <c r="I2061" s="11" t="s">
        <v>277</v>
      </c>
      <c r="J2061" s="11" t="s">
        <v>261</v>
      </c>
      <c r="K2061" s="11" t="s">
        <v>12658</v>
      </c>
      <c r="L2061" s="11">
        <v>2</v>
      </c>
    </row>
    <row r="2062" spans="1:12">
      <c r="A2062" s="11" t="s">
        <v>4063</v>
      </c>
      <c r="D2062" s="11" t="s">
        <v>260</v>
      </c>
      <c r="E2062" s="19" t="s">
        <v>4313</v>
      </c>
      <c r="F2062" s="10">
        <v>42036</v>
      </c>
      <c r="G2062" s="10">
        <v>45323</v>
      </c>
      <c r="H2062" s="11">
        <v>10</v>
      </c>
      <c r="I2062" s="11" t="s">
        <v>277</v>
      </c>
      <c r="J2062" s="11" t="s">
        <v>261</v>
      </c>
      <c r="K2062" s="11" t="s">
        <v>12658</v>
      </c>
      <c r="L2062" s="11">
        <v>2</v>
      </c>
    </row>
    <row r="2063" spans="1:12">
      <c r="A2063" s="11" t="s">
        <v>4064</v>
      </c>
      <c r="D2063" s="11" t="s">
        <v>260</v>
      </c>
      <c r="E2063" s="19" t="s">
        <v>4314</v>
      </c>
      <c r="F2063" s="10">
        <v>42036</v>
      </c>
      <c r="G2063" s="10">
        <v>45323</v>
      </c>
      <c r="H2063" s="11">
        <v>10</v>
      </c>
      <c r="I2063" s="11" t="s">
        <v>277</v>
      </c>
      <c r="J2063" s="11" t="s">
        <v>261</v>
      </c>
      <c r="K2063" s="11" t="s">
        <v>12658</v>
      </c>
      <c r="L2063" s="11">
        <v>2</v>
      </c>
    </row>
    <row r="2064" spans="1:12">
      <c r="A2064" s="11" t="s">
        <v>4065</v>
      </c>
      <c r="D2064" s="11" t="s">
        <v>260</v>
      </c>
      <c r="E2064" s="19" t="s">
        <v>4315</v>
      </c>
      <c r="F2064" s="10">
        <v>42036</v>
      </c>
      <c r="G2064" s="10">
        <v>45323</v>
      </c>
      <c r="H2064" s="11">
        <v>10</v>
      </c>
      <c r="I2064" s="20" t="s">
        <v>259</v>
      </c>
      <c r="J2064" s="11" t="s">
        <v>261</v>
      </c>
      <c r="K2064" s="11" t="s">
        <v>12658</v>
      </c>
      <c r="L2064" s="11">
        <v>2</v>
      </c>
    </row>
    <row r="2065" spans="1:12">
      <c r="A2065" s="11" t="s">
        <v>4066</v>
      </c>
      <c r="D2065" s="11" t="s">
        <v>260</v>
      </c>
      <c r="E2065" s="19" t="s">
        <v>4316</v>
      </c>
      <c r="F2065" s="10">
        <v>42036</v>
      </c>
      <c r="G2065" s="10">
        <v>45323</v>
      </c>
      <c r="H2065" s="11">
        <v>10</v>
      </c>
      <c r="I2065" s="20" t="s">
        <v>259</v>
      </c>
      <c r="J2065" s="11" t="s">
        <v>261</v>
      </c>
      <c r="K2065" s="11" t="s">
        <v>12658</v>
      </c>
      <c r="L2065" s="11">
        <v>2</v>
      </c>
    </row>
    <row r="2066" spans="1:12">
      <c r="A2066" s="11" t="s">
        <v>4067</v>
      </c>
      <c r="D2066" s="11" t="s">
        <v>260</v>
      </c>
      <c r="E2066" s="19" t="s">
        <v>4317</v>
      </c>
      <c r="F2066" s="10">
        <v>42036</v>
      </c>
      <c r="G2066" s="10">
        <v>45323</v>
      </c>
      <c r="H2066" s="11">
        <v>10</v>
      </c>
      <c r="I2066" s="20" t="s">
        <v>259</v>
      </c>
      <c r="J2066" s="11" t="s">
        <v>261</v>
      </c>
      <c r="K2066" s="11" t="s">
        <v>12658</v>
      </c>
      <c r="L2066" s="11">
        <v>2</v>
      </c>
    </row>
    <row r="2067" spans="1:12">
      <c r="A2067" s="11" t="s">
        <v>4068</v>
      </c>
      <c r="D2067" s="11" t="s">
        <v>260</v>
      </c>
      <c r="E2067" s="19" t="s">
        <v>4318</v>
      </c>
      <c r="F2067" s="10">
        <v>42036</v>
      </c>
      <c r="G2067" s="10">
        <v>45323</v>
      </c>
      <c r="H2067" s="11">
        <v>10</v>
      </c>
      <c r="I2067" s="20" t="s">
        <v>259</v>
      </c>
      <c r="J2067" s="11" t="s">
        <v>261</v>
      </c>
      <c r="K2067" s="11" t="s">
        <v>12658</v>
      </c>
      <c r="L2067" s="11">
        <v>2</v>
      </c>
    </row>
    <row r="2068" spans="1:12">
      <c r="A2068" s="11" t="s">
        <v>4069</v>
      </c>
      <c r="D2068" s="11" t="s">
        <v>260</v>
      </c>
      <c r="E2068" s="19" t="s">
        <v>4319</v>
      </c>
      <c r="F2068" s="10">
        <v>42036</v>
      </c>
      <c r="G2068" s="10">
        <v>45323</v>
      </c>
      <c r="H2068" s="11">
        <v>10</v>
      </c>
      <c r="I2068" s="20" t="s">
        <v>259</v>
      </c>
      <c r="J2068" s="11" t="s">
        <v>261</v>
      </c>
      <c r="K2068" s="11" t="s">
        <v>12658</v>
      </c>
      <c r="L2068" s="11">
        <v>2</v>
      </c>
    </row>
    <row r="2069" spans="1:12">
      <c r="A2069" s="11" t="s">
        <v>4070</v>
      </c>
      <c r="D2069" s="11" t="s">
        <v>260</v>
      </c>
      <c r="E2069" s="19" t="s">
        <v>4320</v>
      </c>
      <c r="F2069" s="10">
        <v>42036</v>
      </c>
      <c r="G2069" s="10">
        <v>45323</v>
      </c>
      <c r="H2069" s="11">
        <v>10</v>
      </c>
      <c r="I2069" s="20" t="s">
        <v>259</v>
      </c>
      <c r="J2069" s="11" t="s">
        <v>261</v>
      </c>
      <c r="K2069" s="11" t="s">
        <v>12658</v>
      </c>
      <c r="L2069" s="11">
        <v>2</v>
      </c>
    </row>
    <row r="2070" spans="1:12">
      <c r="A2070" s="11" t="s">
        <v>4071</v>
      </c>
      <c r="D2070" s="11" t="s">
        <v>260</v>
      </c>
      <c r="E2070" s="19" t="s">
        <v>4321</v>
      </c>
      <c r="F2070" s="10">
        <v>42036</v>
      </c>
      <c r="G2070" s="10">
        <v>45323</v>
      </c>
      <c r="H2070" s="11">
        <v>10</v>
      </c>
      <c r="I2070" s="20" t="s">
        <v>259</v>
      </c>
      <c r="J2070" s="11" t="s">
        <v>261</v>
      </c>
      <c r="K2070" s="11" t="s">
        <v>12658</v>
      </c>
      <c r="L2070" s="11">
        <v>2</v>
      </c>
    </row>
    <row r="2071" spans="1:12">
      <c r="A2071" s="11" t="s">
        <v>4072</v>
      </c>
      <c r="D2071" s="11" t="s">
        <v>260</v>
      </c>
      <c r="E2071" s="19" t="s">
        <v>4322</v>
      </c>
      <c r="F2071" s="10">
        <v>42036</v>
      </c>
      <c r="G2071" s="10">
        <v>45323</v>
      </c>
      <c r="H2071" s="11">
        <v>10</v>
      </c>
      <c r="I2071" s="20" t="s">
        <v>259</v>
      </c>
      <c r="J2071" s="11" t="s">
        <v>261</v>
      </c>
      <c r="K2071" s="11" t="s">
        <v>12658</v>
      </c>
      <c r="L2071" s="11">
        <v>2</v>
      </c>
    </row>
    <row r="2072" spans="1:12">
      <c r="A2072" s="11" t="s">
        <v>4073</v>
      </c>
      <c r="D2072" s="11" t="s">
        <v>260</v>
      </c>
      <c r="E2072" s="19" t="s">
        <v>4323</v>
      </c>
      <c r="F2072" s="10">
        <v>42036</v>
      </c>
      <c r="G2072" s="10">
        <v>45323</v>
      </c>
      <c r="H2072" s="11">
        <v>10</v>
      </c>
      <c r="I2072" s="20" t="s">
        <v>259</v>
      </c>
      <c r="J2072" s="11" t="s">
        <v>261</v>
      </c>
      <c r="K2072" s="11" t="s">
        <v>12658</v>
      </c>
      <c r="L2072" s="11">
        <v>2</v>
      </c>
    </row>
    <row r="2073" spans="1:12">
      <c r="A2073" s="11" t="s">
        <v>4074</v>
      </c>
      <c r="D2073" s="11" t="s">
        <v>260</v>
      </c>
      <c r="E2073" s="19" t="s">
        <v>4324</v>
      </c>
      <c r="F2073" s="10">
        <v>42036</v>
      </c>
      <c r="G2073" s="10">
        <v>45323</v>
      </c>
      <c r="H2073" s="11">
        <v>10</v>
      </c>
      <c r="I2073" s="20" t="s">
        <v>259</v>
      </c>
      <c r="J2073" s="11" t="s">
        <v>261</v>
      </c>
      <c r="K2073" s="11" t="s">
        <v>12658</v>
      </c>
      <c r="L2073" s="11">
        <v>2</v>
      </c>
    </row>
    <row r="2074" spans="1:12">
      <c r="A2074" s="11" t="s">
        <v>4075</v>
      </c>
      <c r="D2074" s="11" t="s">
        <v>260</v>
      </c>
      <c r="E2074" s="19" t="s">
        <v>4325</v>
      </c>
      <c r="F2074" s="10">
        <v>42036</v>
      </c>
      <c r="G2074" s="10">
        <v>45323</v>
      </c>
      <c r="H2074" s="11">
        <v>10</v>
      </c>
      <c r="I2074" s="20" t="s">
        <v>259</v>
      </c>
      <c r="J2074" s="11" t="s">
        <v>261</v>
      </c>
      <c r="K2074" s="11" t="s">
        <v>12658</v>
      </c>
      <c r="L2074" s="11">
        <v>2</v>
      </c>
    </row>
    <row r="2075" spans="1:12">
      <c r="A2075" s="11" t="s">
        <v>4076</v>
      </c>
      <c r="D2075" s="11" t="s">
        <v>260</v>
      </c>
      <c r="E2075" s="19" t="s">
        <v>4326</v>
      </c>
      <c r="F2075" s="10">
        <v>42036</v>
      </c>
      <c r="G2075" s="10">
        <v>45323</v>
      </c>
      <c r="H2075" s="11">
        <v>10</v>
      </c>
      <c r="I2075" s="20" t="s">
        <v>259</v>
      </c>
      <c r="J2075" s="11" t="s">
        <v>261</v>
      </c>
      <c r="K2075" s="11" t="s">
        <v>12658</v>
      </c>
      <c r="L2075" s="11">
        <v>2</v>
      </c>
    </row>
    <row r="2076" spans="1:12">
      <c r="A2076" s="11" t="s">
        <v>4077</v>
      </c>
      <c r="D2076" s="11" t="s">
        <v>260</v>
      </c>
      <c r="E2076" s="19" t="s">
        <v>4327</v>
      </c>
      <c r="F2076" s="10">
        <v>42036</v>
      </c>
      <c r="G2076" s="10">
        <v>45323</v>
      </c>
      <c r="H2076" s="11">
        <v>10</v>
      </c>
      <c r="I2076" s="20" t="s">
        <v>259</v>
      </c>
      <c r="J2076" s="11" t="s">
        <v>261</v>
      </c>
      <c r="K2076" s="11" t="s">
        <v>12658</v>
      </c>
      <c r="L2076" s="11">
        <v>2</v>
      </c>
    </row>
    <row r="2077" spans="1:12">
      <c r="A2077" s="11" t="s">
        <v>4078</v>
      </c>
      <c r="D2077" s="11" t="s">
        <v>260</v>
      </c>
      <c r="E2077" s="19" t="s">
        <v>4328</v>
      </c>
      <c r="F2077" s="10">
        <v>42036</v>
      </c>
      <c r="G2077" s="10">
        <v>45323</v>
      </c>
      <c r="H2077" s="11">
        <v>10</v>
      </c>
      <c r="I2077" s="20" t="s">
        <v>259</v>
      </c>
      <c r="J2077" s="11" t="s">
        <v>261</v>
      </c>
      <c r="K2077" s="11" t="s">
        <v>12658</v>
      </c>
      <c r="L2077" s="11">
        <v>2</v>
      </c>
    </row>
    <row r="2078" spans="1:12">
      <c r="A2078" s="11" t="s">
        <v>4079</v>
      </c>
      <c r="D2078" s="11" t="s">
        <v>260</v>
      </c>
      <c r="E2078" s="19" t="s">
        <v>4329</v>
      </c>
      <c r="F2078" s="10">
        <v>42036</v>
      </c>
      <c r="G2078" s="10">
        <v>45323</v>
      </c>
      <c r="H2078" s="11">
        <v>10</v>
      </c>
      <c r="I2078" s="20" t="s">
        <v>259</v>
      </c>
      <c r="J2078" s="11" t="s">
        <v>261</v>
      </c>
      <c r="K2078" s="11" t="s">
        <v>12658</v>
      </c>
      <c r="L2078" s="11">
        <v>2</v>
      </c>
    </row>
    <row r="2079" spans="1:12">
      <c r="A2079" s="11" t="s">
        <v>4080</v>
      </c>
      <c r="D2079" s="11" t="s">
        <v>260</v>
      </c>
      <c r="E2079" s="19" t="s">
        <v>4330</v>
      </c>
      <c r="F2079" s="10">
        <v>42036</v>
      </c>
      <c r="G2079" s="10">
        <v>45323</v>
      </c>
      <c r="H2079" s="11">
        <v>10</v>
      </c>
      <c r="I2079" s="11" t="s">
        <v>277</v>
      </c>
      <c r="J2079" s="11" t="s">
        <v>261</v>
      </c>
      <c r="K2079" s="11" t="s">
        <v>12658</v>
      </c>
      <c r="L2079" s="11">
        <v>2</v>
      </c>
    </row>
    <row r="2080" spans="1:12">
      <c r="A2080" s="11" t="s">
        <v>4081</v>
      </c>
      <c r="D2080" s="11" t="s">
        <v>260</v>
      </c>
      <c r="E2080" s="19" t="s">
        <v>4331</v>
      </c>
      <c r="F2080" s="10">
        <v>42036</v>
      </c>
      <c r="G2080" s="10">
        <v>45323</v>
      </c>
      <c r="H2080" s="11">
        <v>10</v>
      </c>
      <c r="I2080" s="11" t="s">
        <v>277</v>
      </c>
      <c r="J2080" s="11" t="s">
        <v>261</v>
      </c>
      <c r="K2080" s="11" t="s">
        <v>12658</v>
      </c>
      <c r="L2080" s="11">
        <v>2</v>
      </c>
    </row>
    <row r="2081" spans="1:12">
      <c r="A2081" s="11" t="s">
        <v>4082</v>
      </c>
      <c r="D2081" s="11" t="s">
        <v>260</v>
      </c>
      <c r="E2081" s="19" t="s">
        <v>4332</v>
      </c>
      <c r="F2081" s="10">
        <v>42036</v>
      </c>
      <c r="G2081" s="10">
        <v>45323</v>
      </c>
      <c r="H2081" s="11">
        <v>10</v>
      </c>
      <c r="I2081" s="11" t="s">
        <v>277</v>
      </c>
      <c r="J2081" s="11" t="s">
        <v>261</v>
      </c>
      <c r="K2081" s="11" t="s">
        <v>12658</v>
      </c>
      <c r="L2081" s="11">
        <v>2</v>
      </c>
    </row>
    <row r="2082" spans="1:12">
      <c r="A2082" s="11" t="s">
        <v>4083</v>
      </c>
      <c r="D2082" s="11" t="s">
        <v>260</v>
      </c>
      <c r="E2082" s="19" t="s">
        <v>4333</v>
      </c>
      <c r="F2082" s="10">
        <v>42036</v>
      </c>
      <c r="G2082" s="10">
        <v>45323</v>
      </c>
      <c r="H2082" s="11">
        <v>10</v>
      </c>
      <c r="I2082" s="20" t="s">
        <v>259</v>
      </c>
      <c r="J2082" s="11" t="s">
        <v>261</v>
      </c>
      <c r="K2082" s="11" t="s">
        <v>12658</v>
      </c>
      <c r="L2082" s="11">
        <v>2</v>
      </c>
    </row>
    <row r="2083" spans="1:12">
      <c r="A2083" s="11" t="s">
        <v>4084</v>
      </c>
      <c r="D2083" s="11" t="s">
        <v>260</v>
      </c>
      <c r="E2083" s="19" t="s">
        <v>4334</v>
      </c>
      <c r="F2083" s="10">
        <v>42036</v>
      </c>
      <c r="G2083" s="10">
        <v>45323</v>
      </c>
      <c r="H2083" s="11">
        <v>10</v>
      </c>
      <c r="I2083" s="20" t="s">
        <v>259</v>
      </c>
      <c r="J2083" s="11" t="s">
        <v>261</v>
      </c>
      <c r="K2083" s="11" t="s">
        <v>12658</v>
      </c>
      <c r="L2083" s="11">
        <v>2</v>
      </c>
    </row>
    <row r="2084" spans="1:12">
      <c r="A2084" s="11" t="s">
        <v>4085</v>
      </c>
      <c r="D2084" s="11" t="s">
        <v>260</v>
      </c>
      <c r="E2084" s="19" t="s">
        <v>4335</v>
      </c>
      <c r="F2084" s="10">
        <v>42036</v>
      </c>
      <c r="G2084" s="10">
        <v>45323</v>
      </c>
      <c r="H2084" s="11">
        <v>10</v>
      </c>
      <c r="I2084" s="20" t="s">
        <v>259</v>
      </c>
      <c r="J2084" s="11" t="s">
        <v>261</v>
      </c>
      <c r="K2084" s="11" t="s">
        <v>12658</v>
      </c>
      <c r="L2084" s="11">
        <v>2</v>
      </c>
    </row>
    <row r="2085" spans="1:12">
      <c r="A2085" s="11" t="s">
        <v>4086</v>
      </c>
      <c r="D2085" s="11" t="s">
        <v>260</v>
      </c>
      <c r="E2085" s="19" t="s">
        <v>4336</v>
      </c>
      <c r="F2085" s="10">
        <v>42036</v>
      </c>
      <c r="G2085" s="10">
        <v>45323</v>
      </c>
      <c r="H2085" s="11">
        <v>10</v>
      </c>
      <c r="I2085" s="20" t="s">
        <v>259</v>
      </c>
      <c r="J2085" s="11" t="s">
        <v>261</v>
      </c>
      <c r="K2085" s="11" t="s">
        <v>12658</v>
      </c>
      <c r="L2085" s="11">
        <v>2</v>
      </c>
    </row>
    <row r="2086" spans="1:12">
      <c r="A2086" s="11" t="s">
        <v>4087</v>
      </c>
      <c r="D2086" s="11" t="s">
        <v>260</v>
      </c>
      <c r="E2086" s="19" t="s">
        <v>4337</v>
      </c>
      <c r="F2086" s="10">
        <v>42036</v>
      </c>
      <c r="G2086" s="10">
        <v>45323</v>
      </c>
      <c r="H2086" s="11">
        <v>10</v>
      </c>
      <c r="I2086" s="20" t="s">
        <v>259</v>
      </c>
      <c r="J2086" s="11" t="s">
        <v>261</v>
      </c>
      <c r="K2086" s="11" t="s">
        <v>12658</v>
      </c>
      <c r="L2086" s="11">
        <v>2</v>
      </c>
    </row>
    <row r="2087" spans="1:12">
      <c r="A2087" s="11" t="s">
        <v>4088</v>
      </c>
      <c r="D2087" s="11" t="s">
        <v>260</v>
      </c>
      <c r="E2087" s="19" t="s">
        <v>4338</v>
      </c>
      <c r="F2087" s="10">
        <v>42036</v>
      </c>
      <c r="G2087" s="10">
        <v>45323</v>
      </c>
      <c r="H2087" s="11">
        <v>10</v>
      </c>
      <c r="I2087" s="20" t="s">
        <v>259</v>
      </c>
      <c r="J2087" s="11" t="s">
        <v>261</v>
      </c>
      <c r="K2087" s="11" t="s">
        <v>12658</v>
      </c>
      <c r="L2087" s="11">
        <v>2</v>
      </c>
    </row>
    <row r="2088" spans="1:12">
      <c r="A2088" s="11" t="s">
        <v>4089</v>
      </c>
      <c r="D2088" s="11" t="s">
        <v>260</v>
      </c>
      <c r="E2088" s="19" t="s">
        <v>4339</v>
      </c>
      <c r="F2088" s="10">
        <v>42036</v>
      </c>
      <c r="G2088" s="10">
        <v>45323</v>
      </c>
      <c r="H2088" s="11">
        <v>10</v>
      </c>
      <c r="I2088" s="20" t="s">
        <v>259</v>
      </c>
      <c r="J2088" s="11" t="s">
        <v>261</v>
      </c>
      <c r="K2088" s="11" t="s">
        <v>12658</v>
      </c>
      <c r="L2088" s="11">
        <v>2</v>
      </c>
    </row>
    <row r="2089" spans="1:12">
      <c r="A2089" s="11" t="s">
        <v>4090</v>
      </c>
      <c r="D2089" s="11" t="s">
        <v>260</v>
      </c>
      <c r="E2089" s="19" t="s">
        <v>4340</v>
      </c>
      <c r="F2089" s="10">
        <v>42036</v>
      </c>
      <c r="G2089" s="10">
        <v>45323</v>
      </c>
      <c r="H2089" s="11">
        <v>10</v>
      </c>
      <c r="I2089" s="20" t="s">
        <v>259</v>
      </c>
      <c r="J2089" s="11" t="s">
        <v>261</v>
      </c>
      <c r="K2089" s="11" t="s">
        <v>12658</v>
      </c>
      <c r="L2089" s="11">
        <v>2</v>
      </c>
    </row>
    <row r="2090" spans="1:12">
      <c r="A2090" s="11" t="s">
        <v>4091</v>
      </c>
      <c r="D2090" s="11" t="s">
        <v>260</v>
      </c>
      <c r="E2090" s="19" t="s">
        <v>4341</v>
      </c>
      <c r="F2090" s="10">
        <v>42036</v>
      </c>
      <c r="G2090" s="10">
        <v>45323</v>
      </c>
      <c r="H2090" s="11">
        <v>10</v>
      </c>
      <c r="I2090" s="20" t="s">
        <v>259</v>
      </c>
      <c r="J2090" s="11" t="s">
        <v>261</v>
      </c>
      <c r="K2090" s="11" t="s">
        <v>12658</v>
      </c>
      <c r="L2090" s="11">
        <v>2</v>
      </c>
    </row>
    <row r="2091" spans="1:12">
      <c r="A2091" s="11" t="s">
        <v>4092</v>
      </c>
      <c r="D2091" s="11" t="s">
        <v>260</v>
      </c>
      <c r="E2091" s="19" t="s">
        <v>4342</v>
      </c>
      <c r="F2091" s="10">
        <v>42036</v>
      </c>
      <c r="G2091" s="10">
        <v>45323</v>
      </c>
      <c r="H2091" s="11">
        <v>10</v>
      </c>
      <c r="I2091" s="20" t="s">
        <v>259</v>
      </c>
      <c r="J2091" s="11" t="s">
        <v>261</v>
      </c>
      <c r="K2091" s="11" t="s">
        <v>12658</v>
      </c>
      <c r="L2091" s="11">
        <v>2</v>
      </c>
    </row>
    <row r="2092" spans="1:12">
      <c r="A2092" s="11" t="s">
        <v>4093</v>
      </c>
      <c r="D2092" s="11" t="s">
        <v>260</v>
      </c>
      <c r="E2092" s="19" t="s">
        <v>4343</v>
      </c>
      <c r="F2092" s="10">
        <v>42036</v>
      </c>
      <c r="G2092" s="10">
        <v>45323</v>
      </c>
      <c r="H2092" s="11">
        <v>10</v>
      </c>
      <c r="I2092" s="20" t="s">
        <v>259</v>
      </c>
      <c r="J2092" s="11" t="s">
        <v>261</v>
      </c>
      <c r="K2092" s="11" t="s">
        <v>12658</v>
      </c>
      <c r="L2092" s="11">
        <v>2</v>
      </c>
    </row>
    <row r="2093" spans="1:12">
      <c r="A2093" s="11" t="s">
        <v>4094</v>
      </c>
      <c r="D2093" s="11" t="s">
        <v>260</v>
      </c>
      <c r="E2093" s="19" t="s">
        <v>4344</v>
      </c>
      <c r="F2093" s="10">
        <v>42036</v>
      </c>
      <c r="G2093" s="10">
        <v>45323</v>
      </c>
      <c r="H2093" s="11">
        <v>10</v>
      </c>
      <c r="I2093" s="20" t="s">
        <v>259</v>
      </c>
      <c r="J2093" s="11" t="s">
        <v>261</v>
      </c>
      <c r="K2093" s="11" t="s">
        <v>12658</v>
      </c>
      <c r="L2093" s="11">
        <v>2</v>
      </c>
    </row>
    <row r="2094" spans="1:12">
      <c r="A2094" s="11" t="s">
        <v>4095</v>
      </c>
      <c r="D2094" s="11" t="s">
        <v>260</v>
      </c>
      <c r="E2094" s="19" t="s">
        <v>4345</v>
      </c>
      <c r="F2094" s="10">
        <v>42036</v>
      </c>
      <c r="G2094" s="10">
        <v>45323</v>
      </c>
      <c r="H2094" s="11">
        <v>10</v>
      </c>
      <c r="I2094" s="20" t="s">
        <v>259</v>
      </c>
      <c r="J2094" s="11" t="s">
        <v>261</v>
      </c>
      <c r="K2094" s="11" t="s">
        <v>12658</v>
      </c>
      <c r="L2094" s="11">
        <v>2</v>
      </c>
    </row>
    <row r="2095" spans="1:12">
      <c r="A2095" s="11" t="s">
        <v>4096</v>
      </c>
      <c r="D2095" s="11" t="s">
        <v>260</v>
      </c>
      <c r="E2095" s="19" t="s">
        <v>4346</v>
      </c>
      <c r="F2095" s="10">
        <v>42036</v>
      </c>
      <c r="G2095" s="10">
        <v>45323</v>
      </c>
      <c r="H2095" s="11">
        <v>10</v>
      </c>
      <c r="I2095" s="20" t="s">
        <v>259</v>
      </c>
      <c r="J2095" s="11" t="s">
        <v>261</v>
      </c>
      <c r="K2095" s="11" t="s">
        <v>12658</v>
      </c>
      <c r="L2095" s="11">
        <v>2</v>
      </c>
    </row>
    <row r="2096" spans="1:12">
      <c r="A2096" s="11" t="s">
        <v>4097</v>
      </c>
      <c r="D2096" s="11" t="s">
        <v>260</v>
      </c>
      <c r="E2096" s="19" t="s">
        <v>4347</v>
      </c>
      <c r="F2096" s="10">
        <v>42036</v>
      </c>
      <c r="G2096" s="10">
        <v>45323</v>
      </c>
      <c r="H2096" s="11">
        <v>10</v>
      </c>
      <c r="I2096" s="20" t="s">
        <v>259</v>
      </c>
      <c r="J2096" s="11" t="s">
        <v>261</v>
      </c>
      <c r="K2096" s="11" t="s">
        <v>12658</v>
      </c>
      <c r="L2096" s="11">
        <v>2</v>
      </c>
    </row>
    <row r="2097" spans="1:12">
      <c r="A2097" s="11" t="s">
        <v>4098</v>
      </c>
      <c r="D2097" s="11" t="s">
        <v>260</v>
      </c>
      <c r="E2097" s="19" t="s">
        <v>4348</v>
      </c>
      <c r="F2097" s="10">
        <v>42036</v>
      </c>
      <c r="G2097" s="10">
        <v>45323</v>
      </c>
      <c r="H2097" s="11">
        <v>10</v>
      </c>
      <c r="I2097" s="11" t="s">
        <v>277</v>
      </c>
      <c r="J2097" s="11" t="s">
        <v>261</v>
      </c>
      <c r="K2097" s="11" t="s">
        <v>12658</v>
      </c>
      <c r="L2097" s="11">
        <v>2</v>
      </c>
    </row>
    <row r="2098" spans="1:12">
      <c r="A2098" s="11" t="s">
        <v>4099</v>
      </c>
      <c r="D2098" s="11" t="s">
        <v>260</v>
      </c>
      <c r="E2098" s="19" t="s">
        <v>4349</v>
      </c>
      <c r="F2098" s="10">
        <v>42036</v>
      </c>
      <c r="G2098" s="10">
        <v>45323</v>
      </c>
      <c r="H2098" s="11">
        <v>10</v>
      </c>
      <c r="I2098" s="11" t="s">
        <v>277</v>
      </c>
      <c r="J2098" s="11" t="s">
        <v>261</v>
      </c>
      <c r="K2098" s="11" t="s">
        <v>12658</v>
      </c>
      <c r="L2098" s="11">
        <v>2</v>
      </c>
    </row>
    <row r="2099" spans="1:12">
      <c r="A2099" s="11" t="s">
        <v>4100</v>
      </c>
      <c r="D2099" s="11" t="s">
        <v>260</v>
      </c>
      <c r="E2099" s="19" t="s">
        <v>4350</v>
      </c>
      <c r="F2099" s="10">
        <v>42036</v>
      </c>
      <c r="G2099" s="10">
        <v>45323</v>
      </c>
      <c r="H2099" s="11">
        <v>10</v>
      </c>
      <c r="I2099" s="11" t="s">
        <v>277</v>
      </c>
      <c r="J2099" s="11" t="s">
        <v>261</v>
      </c>
      <c r="K2099" s="11" t="s">
        <v>12658</v>
      </c>
      <c r="L2099" s="11">
        <v>2</v>
      </c>
    </row>
    <row r="2100" spans="1:12">
      <c r="A2100" s="11" t="s">
        <v>4101</v>
      </c>
      <c r="D2100" s="11" t="s">
        <v>260</v>
      </c>
      <c r="E2100" s="19" t="s">
        <v>4351</v>
      </c>
      <c r="F2100" s="10">
        <v>42036</v>
      </c>
      <c r="G2100" s="10">
        <v>45323</v>
      </c>
      <c r="H2100" s="11">
        <v>10</v>
      </c>
      <c r="I2100" s="20" t="s">
        <v>259</v>
      </c>
      <c r="J2100" s="11" t="s">
        <v>261</v>
      </c>
      <c r="K2100" s="11" t="s">
        <v>12658</v>
      </c>
      <c r="L2100" s="11">
        <v>2</v>
      </c>
    </row>
    <row r="2101" spans="1:12">
      <c r="A2101" s="11" t="s">
        <v>4102</v>
      </c>
      <c r="D2101" s="11" t="s">
        <v>260</v>
      </c>
      <c r="E2101" s="19" t="s">
        <v>4352</v>
      </c>
      <c r="F2101" s="10">
        <v>42036</v>
      </c>
      <c r="G2101" s="10">
        <v>45323</v>
      </c>
      <c r="H2101" s="11">
        <v>10</v>
      </c>
      <c r="I2101" s="20" t="s">
        <v>259</v>
      </c>
      <c r="J2101" s="11" t="s">
        <v>261</v>
      </c>
      <c r="K2101" s="11" t="s">
        <v>12658</v>
      </c>
      <c r="L2101" s="11">
        <v>2</v>
      </c>
    </row>
    <row r="2102" spans="1:12">
      <c r="A2102" s="11" t="s">
        <v>4103</v>
      </c>
      <c r="D2102" s="11" t="s">
        <v>260</v>
      </c>
      <c r="E2102" s="19" t="s">
        <v>4353</v>
      </c>
      <c r="F2102" s="10">
        <v>42036</v>
      </c>
      <c r="G2102" s="10">
        <v>45323</v>
      </c>
      <c r="H2102" s="11">
        <v>10</v>
      </c>
      <c r="I2102" s="20" t="s">
        <v>259</v>
      </c>
      <c r="J2102" s="11" t="s">
        <v>261</v>
      </c>
      <c r="K2102" s="11" t="s">
        <v>12658</v>
      </c>
      <c r="L2102" s="11">
        <v>2</v>
      </c>
    </row>
    <row r="2103" spans="1:12">
      <c r="A2103" s="11" t="s">
        <v>4104</v>
      </c>
      <c r="D2103" s="11" t="s">
        <v>260</v>
      </c>
      <c r="E2103" s="19" t="s">
        <v>4354</v>
      </c>
      <c r="F2103" s="10">
        <v>42036</v>
      </c>
      <c r="G2103" s="10">
        <v>45323</v>
      </c>
      <c r="H2103" s="11">
        <v>10</v>
      </c>
      <c r="I2103" s="20" t="s">
        <v>259</v>
      </c>
      <c r="J2103" s="11" t="s">
        <v>261</v>
      </c>
      <c r="K2103" s="11" t="s">
        <v>12658</v>
      </c>
      <c r="L2103" s="11">
        <v>2</v>
      </c>
    </row>
    <row r="2104" spans="1:12">
      <c r="A2104" s="11" t="s">
        <v>4105</v>
      </c>
      <c r="D2104" s="11" t="s">
        <v>260</v>
      </c>
      <c r="E2104" s="19" t="s">
        <v>4355</v>
      </c>
      <c r="F2104" s="10">
        <v>42036</v>
      </c>
      <c r="G2104" s="10">
        <v>45323</v>
      </c>
      <c r="H2104" s="11">
        <v>10</v>
      </c>
      <c r="I2104" s="20" t="s">
        <v>259</v>
      </c>
      <c r="J2104" s="11" t="s">
        <v>261</v>
      </c>
      <c r="K2104" s="11" t="s">
        <v>12658</v>
      </c>
      <c r="L2104" s="11">
        <v>2</v>
      </c>
    </row>
    <row r="2105" spans="1:12">
      <c r="A2105" s="11" t="s">
        <v>4106</v>
      </c>
      <c r="D2105" s="11" t="s">
        <v>260</v>
      </c>
      <c r="E2105" s="19" t="s">
        <v>4356</v>
      </c>
      <c r="F2105" s="10">
        <v>42036</v>
      </c>
      <c r="G2105" s="10">
        <v>45323</v>
      </c>
      <c r="H2105" s="11">
        <v>10</v>
      </c>
      <c r="I2105" s="20" t="s">
        <v>259</v>
      </c>
      <c r="J2105" s="11" t="s">
        <v>261</v>
      </c>
      <c r="K2105" s="11" t="s">
        <v>12658</v>
      </c>
      <c r="L2105" s="11">
        <v>2</v>
      </c>
    </row>
    <row r="2106" spans="1:12">
      <c r="A2106" s="11" t="s">
        <v>4107</v>
      </c>
      <c r="D2106" s="11" t="s">
        <v>260</v>
      </c>
      <c r="E2106" s="19" t="s">
        <v>4357</v>
      </c>
      <c r="F2106" s="10">
        <v>42036</v>
      </c>
      <c r="G2106" s="10">
        <v>45323</v>
      </c>
      <c r="H2106" s="11">
        <v>10</v>
      </c>
      <c r="I2106" s="20" t="s">
        <v>259</v>
      </c>
      <c r="J2106" s="11" t="s">
        <v>261</v>
      </c>
      <c r="K2106" s="11" t="s">
        <v>12658</v>
      </c>
      <c r="L2106" s="11">
        <v>2</v>
      </c>
    </row>
    <row r="2107" spans="1:12">
      <c r="A2107" s="11" t="s">
        <v>4108</v>
      </c>
      <c r="D2107" s="11" t="s">
        <v>260</v>
      </c>
      <c r="E2107" s="19" t="s">
        <v>4358</v>
      </c>
      <c r="F2107" s="10">
        <v>42036</v>
      </c>
      <c r="G2107" s="10">
        <v>45323</v>
      </c>
      <c r="H2107" s="11">
        <v>10</v>
      </c>
      <c r="I2107" s="20" t="s">
        <v>259</v>
      </c>
      <c r="J2107" s="11" t="s">
        <v>261</v>
      </c>
      <c r="K2107" s="11" t="s">
        <v>12658</v>
      </c>
      <c r="L2107" s="11">
        <v>2</v>
      </c>
    </row>
    <row r="2108" spans="1:12">
      <c r="A2108" s="11" t="s">
        <v>4109</v>
      </c>
      <c r="D2108" s="11" t="s">
        <v>260</v>
      </c>
      <c r="E2108" s="19" t="s">
        <v>4359</v>
      </c>
      <c r="F2108" s="10">
        <v>42036</v>
      </c>
      <c r="G2108" s="10">
        <v>45323</v>
      </c>
      <c r="H2108" s="11">
        <v>10</v>
      </c>
      <c r="I2108" s="20" t="s">
        <v>259</v>
      </c>
      <c r="J2108" s="11" t="s">
        <v>261</v>
      </c>
      <c r="K2108" s="11" t="s">
        <v>12658</v>
      </c>
      <c r="L2108" s="11">
        <v>2</v>
      </c>
    </row>
    <row r="2109" spans="1:12">
      <c r="A2109" s="11" t="s">
        <v>4110</v>
      </c>
      <c r="D2109" s="11" t="s">
        <v>260</v>
      </c>
      <c r="E2109" s="19" t="s">
        <v>4360</v>
      </c>
      <c r="F2109" s="10">
        <v>42036</v>
      </c>
      <c r="G2109" s="10">
        <v>45323</v>
      </c>
      <c r="H2109" s="11">
        <v>10</v>
      </c>
      <c r="I2109" s="20" t="s">
        <v>259</v>
      </c>
      <c r="J2109" s="11" t="s">
        <v>261</v>
      </c>
      <c r="K2109" s="11" t="s">
        <v>12658</v>
      </c>
      <c r="L2109" s="11">
        <v>2</v>
      </c>
    </row>
    <row r="2110" spans="1:12">
      <c r="A2110" s="11" t="s">
        <v>4111</v>
      </c>
      <c r="D2110" s="11" t="s">
        <v>260</v>
      </c>
      <c r="E2110" s="19" t="s">
        <v>4361</v>
      </c>
      <c r="F2110" s="10">
        <v>42036</v>
      </c>
      <c r="G2110" s="10">
        <v>45323</v>
      </c>
      <c r="H2110" s="11">
        <v>10</v>
      </c>
      <c r="I2110" s="20" t="s">
        <v>259</v>
      </c>
      <c r="J2110" s="11" t="s">
        <v>261</v>
      </c>
      <c r="K2110" s="11" t="s">
        <v>12658</v>
      </c>
      <c r="L2110" s="11">
        <v>2</v>
      </c>
    </row>
    <row r="2111" spans="1:12">
      <c r="A2111" s="11" t="s">
        <v>4112</v>
      </c>
      <c r="D2111" s="11" t="s">
        <v>260</v>
      </c>
      <c r="E2111" s="19" t="s">
        <v>4362</v>
      </c>
      <c r="F2111" s="10">
        <v>42036</v>
      </c>
      <c r="G2111" s="10">
        <v>45323</v>
      </c>
      <c r="H2111" s="11">
        <v>10</v>
      </c>
      <c r="I2111" s="20" t="s">
        <v>259</v>
      </c>
      <c r="J2111" s="11" t="s">
        <v>261</v>
      </c>
      <c r="K2111" s="11" t="s">
        <v>12658</v>
      </c>
      <c r="L2111" s="11">
        <v>2</v>
      </c>
    </row>
    <row r="2112" spans="1:12">
      <c r="A2112" s="11" t="s">
        <v>4113</v>
      </c>
      <c r="D2112" s="11" t="s">
        <v>260</v>
      </c>
      <c r="E2112" s="19" t="s">
        <v>4363</v>
      </c>
      <c r="F2112" s="10">
        <v>42036</v>
      </c>
      <c r="G2112" s="10">
        <v>45323</v>
      </c>
      <c r="H2112" s="11">
        <v>10</v>
      </c>
      <c r="I2112" s="20" t="s">
        <v>259</v>
      </c>
      <c r="J2112" s="11" t="s">
        <v>261</v>
      </c>
      <c r="K2112" s="11" t="s">
        <v>12658</v>
      </c>
      <c r="L2112" s="11">
        <v>2</v>
      </c>
    </row>
    <row r="2113" spans="1:12">
      <c r="A2113" s="11" t="s">
        <v>4114</v>
      </c>
      <c r="D2113" s="11" t="s">
        <v>260</v>
      </c>
      <c r="E2113" s="19" t="s">
        <v>4364</v>
      </c>
      <c r="F2113" s="10">
        <v>42036</v>
      </c>
      <c r="G2113" s="10">
        <v>45323</v>
      </c>
      <c r="H2113" s="11">
        <v>10</v>
      </c>
      <c r="I2113" s="20" t="s">
        <v>259</v>
      </c>
      <c r="J2113" s="11" t="s">
        <v>261</v>
      </c>
      <c r="K2113" s="11" t="s">
        <v>12658</v>
      </c>
      <c r="L2113" s="11">
        <v>2</v>
      </c>
    </row>
    <row r="2114" spans="1:12">
      <c r="A2114" s="11" t="s">
        <v>4115</v>
      </c>
      <c r="D2114" s="11" t="s">
        <v>260</v>
      </c>
      <c r="E2114" s="19" t="s">
        <v>4365</v>
      </c>
      <c r="F2114" s="10">
        <v>42036</v>
      </c>
      <c r="G2114" s="10">
        <v>45323</v>
      </c>
      <c r="H2114" s="11">
        <v>10</v>
      </c>
      <c r="I2114" s="20" t="s">
        <v>259</v>
      </c>
      <c r="J2114" s="11" t="s">
        <v>261</v>
      </c>
      <c r="K2114" s="11" t="s">
        <v>12658</v>
      </c>
      <c r="L2114" s="11">
        <v>2</v>
      </c>
    </row>
    <row r="2115" spans="1:12">
      <c r="A2115" s="11" t="s">
        <v>4116</v>
      </c>
      <c r="D2115" s="11" t="s">
        <v>260</v>
      </c>
      <c r="E2115" s="19" t="s">
        <v>4366</v>
      </c>
      <c r="F2115" s="10">
        <v>42036</v>
      </c>
      <c r="G2115" s="10">
        <v>45323</v>
      </c>
      <c r="H2115" s="11">
        <v>10</v>
      </c>
      <c r="I2115" s="11" t="s">
        <v>277</v>
      </c>
      <c r="J2115" s="11" t="s">
        <v>261</v>
      </c>
      <c r="K2115" s="11" t="s">
        <v>12658</v>
      </c>
      <c r="L2115" s="11">
        <v>2</v>
      </c>
    </row>
    <row r="2116" spans="1:12">
      <c r="A2116" s="11" t="s">
        <v>4117</v>
      </c>
      <c r="D2116" s="11" t="s">
        <v>260</v>
      </c>
      <c r="E2116" s="19" t="s">
        <v>4367</v>
      </c>
      <c r="F2116" s="10">
        <v>42036</v>
      </c>
      <c r="G2116" s="10">
        <v>45323</v>
      </c>
      <c r="H2116" s="11">
        <v>10</v>
      </c>
      <c r="I2116" s="11" t="s">
        <v>277</v>
      </c>
      <c r="J2116" s="11" t="s">
        <v>261</v>
      </c>
      <c r="K2116" s="11" t="s">
        <v>12658</v>
      </c>
      <c r="L2116" s="11">
        <v>2</v>
      </c>
    </row>
    <row r="2117" spans="1:12">
      <c r="A2117" s="11" t="s">
        <v>4118</v>
      </c>
      <c r="D2117" s="11" t="s">
        <v>260</v>
      </c>
      <c r="E2117" s="19" t="s">
        <v>4368</v>
      </c>
      <c r="F2117" s="10">
        <v>42036</v>
      </c>
      <c r="G2117" s="10">
        <v>45323</v>
      </c>
      <c r="H2117" s="11">
        <v>10</v>
      </c>
      <c r="I2117" s="11" t="s">
        <v>277</v>
      </c>
      <c r="J2117" s="11" t="s">
        <v>261</v>
      </c>
      <c r="K2117" s="11" t="s">
        <v>12658</v>
      </c>
      <c r="L2117" s="11">
        <v>2</v>
      </c>
    </row>
    <row r="2118" spans="1:12">
      <c r="A2118" s="11" t="s">
        <v>4119</v>
      </c>
      <c r="D2118" s="11" t="s">
        <v>260</v>
      </c>
      <c r="E2118" s="19" t="s">
        <v>4369</v>
      </c>
      <c r="F2118" s="10">
        <v>42036</v>
      </c>
      <c r="G2118" s="10">
        <v>45323</v>
      </c>
      <c r="H2118" s="11">
        <v>10</v>
      </c>
      <c r="I2118" s="20" t="s">
        <v>259</v>
      </c>
      <c r="J2118" s="11" t="s">
        <v>261</v>
      </c>
      <c r="K2118" s="11" t="s">
        <v>12658</v>
      </c>
      <c r="L2118" s="11">
        <v>2</v>
      </c>
    </row>
    <row r="2119" spans="1:12">
      <c r="A2119" s="11" t="s">
        <v>4120</v>
      </c>
      <c r="D2119" s="11" t="s">
        <v>260</v>
      </c>
      <c r="E2119" s="19" t="s">
        <v>4370</v>
      </c>
      <c r="F2119" s="10">
        <v>42036</v>
      </c>
      <c r="G2119" s="10">
        <v>45323</v>
      </c>
      <c r="H2119" s="11">
        <v>10</v>
      </c>
      <c r="I2119" s="20" t="s">
        <v>259</v>
      </c>
      <c r="J2119" s="11" t="s">
        <v>261</v>
      </c>
      <c r="K2119" s="11" t="s">
        <v>12658</v>
      </c>
      <c r="L2119" s="11">
        <v>2</v>
      </c>
    </row>
    <row r="2120" spans="1:12">
      <c r="A2120" s="11" t="s">
        <v>4121</v>
      </c>
      <c r="D2120" s="11" t="s">
        <v>260</v>
      </c>
      <c r="E2120" s="19" t="s">
        <v>4371</v>
      </c>
      <c r="F2120" s="10">
        <v>42036</v>
      </c>
      <c r="G2120" s="10">
        <v>45323</v>
      </c>
      <c r="H2120" s="11">
        <v>10</v>
      </c>
      <c r="I2120" s="20" t="s">
        <v>259</v>
      </c>
      <c r="J2120" s="11" t="s">
        <v>261</v>
      </c>
      <c r="K2120" s="11" t="s">
        <v>12658</v>
      </c>
      <c r="L2120" s="11">
        <v>2</v>
      </c>
    </row>
    <row r="2121" spans="1:12">
      <c r="A2121" s="11" t="s">
        <v>4122</v>
      </c>
      <c r="D2121" s="11" t="s">
        <v>260</v>
      </c>
      <c r="E2121" s="19" t="s">
        <v>4372</v>
      </c>
      <c r="F2121" s="10">
        <v>42036</v>
      </c>
      <c r="G2121" s="10">
        <v>45323</v>
      </c>
      <c r="H2121" s="11">
        <v>10</v>
      </c>
      <c r="I2121" s="20" t="s">
        <v>259</v>
      </c>
      <c r="J2121" s="11" t="s">
        <v>261</v>
      </c>
      <c r="K2121" s="11" t="s">
        <v>12658</v>
      </c>
      <c r="L2121" s="11">
        <v>2</v>
      </c>
    </row>
    <row r="2122" spans="1:12">
      <c r="A2122" s="11" t="s">
        <v>4123</v>
      </c>
      <c r="D2122" s="11" t="s">
        <v>260</v>
      </c>
      <c r="E2122" s="19" t="s">
        <v>4373</v>
      </c>
      <c r="F2122" s="10">
        <v>42036</v>
      </c>
      <c r="G2122" s="10">
        <v>45323</v>
      </c>
      <c r="H2122" s="11">
        <v>10</v>
      </c>
      <c r="I2122" s="20" t="s">
        <v>259</v>
      </c>
      <c r="J2122" s="11" t="s">
        <v>261</v>
      </c>
      <c r="K2122" s="11" t="s">
        <v>12658</v>
      </c>
      <c r="L2122" s="11">
        <v>2</v>
      </c>
    </row>
    <row r="2123" spans="1:12">
      <c r="A2123" s="11" t="s">
        <v>4124</v>
      </c>
      <c r="D2123" s="11" t="s">
        <v>260</v>
      </c>
      <c r="E2123" s="19" t="s">
        <v>4374</v>
      </c>
      <c r="F2123" s="10">
        <v>42036</v>
      </c>
      <c r="G2123" s="10">
        <v>45323</v>
      </c>
      <c r="H2123" s="11">
        <v>10</v>
      </c>
      <c r="I2123" s="20" t="s">
        <v>259</v>
      </c>
      <c r="J2123" s="11" t="s">
        <v>261</v>
      </c>
      <c r="K2123" s="11" t="s">
        <v>12658</v>
      </c>
      <c r="L2123" s="11">
        <v>2</v>
      </c>
    </row>
    <row r="2124" spans="1:12">
      <c r="A2124" s="11" t="s">
        <v>4125</v>
      </c>
      <c r="D2124" s="11" t="s">
        <v>260</v>
      </c>
      <c r="E2124" s="19" t="s">
        <v>4375</v>
      </c>
      <c r="F2124" s="10">
        <v>42036</v>
      </c>
      <c r="G2124" s="10">
        <v>45323</v>
      </c>
      <c r="H2124" s="11">
        <v>10</v>
      </c>
      <c r="I2124" s="20" t="s">
        <v>259</v>
      </c>
      <c r="J2124" s="11" t="s">
        <v>261</v>
      </c>
      <c r="K2124" s="11" t="s">
        <v>12658</v>
      </c>
      <c r="L2124" s="11">
        <v>2</v>
      </c>
    </row>
    <row r="2125" spans="1:12">
      <c r="A2125" s="11" t="s">
        <v>4126</v>
      </c>
      <c r="D2125" s="11" t="s">
        <v>260</v>
      </c>
      <c r="E2125" s="19" t="s">
        <v>4376</v>
      </c>
      <c r="F2125" s="10">
        <v>42036</v>
      </c>
      <c r="G2125" s="10">
        <v>45323</v>
      </c>
      <c r="H2125" s="11">
        <v>10</v>
      </c>
      <c r="I2125" s="20" t="s">
        <v>259</v>
      </c>
      <c r="J2125" s="11" t="s">
        <v>261</v>
      </c>
      <c r="K2125" s="11" t="s">
        <v>12658</v>
      </c>
      <c r="L2125" s="11">
        <v>2</v>
      </c>
    </row>
    <row r="2126" spans="1:12">
      <c r="A2126" s="11" t="s">
        <v>4127</v>
      </c>
      <c r="D2126" s="11" t="s">
        <v>260</v>
      </c>
      <c r="E2126" s="19" t="s">
        <v>4377</v>
      </c>
      <c r="F2126" s="10">
        <v>42036</v>
      </c>
      <c r="G2126" s="10">
        <v>45323</v>
      </c>
      <c r="H2126" s="11">
        <v>10</v>
      </c>
      <c r="I2126" s="20" t="s">
        <v>259</v>
      </c>
      <c r="J2126" s="11" t="s">
        <v>261</v>
      </c>
      <c r="K2126" s="11" t="s">
        <v>12658</v>
      </c>
      <c r="L2126" s="11">
        <v>2</v>
      </c>
    </row>
    <row r="2127" spans="1:12">
      <c r="A2127" s="11" t="s">
        <v>4128</v>
      </c>
      <c r="D2127" s="11" t="s">
        <v>260</v>
      </c>
      <c r="E2127" s="19" t="s">
        <v>4378</v>
      </c>
      <c r="F2127" s="10">
        <v>42036</v>
      </c>
      <c r="G2127" s="10">
        <v>45323</v>
      </c>
      <c r="H2127" s="11">
        <v>10</v>
      </c>
      <c r="I2127" s="20" t="s">
        <v>259</v>
      </c>
      <c r="J2127" s="11" t="s">
        <v>261</v>
      </c>
      <c r="K2127" s="11" t="s">
        <v>12658</v>
      </c>
      <c r="L2127" s="11">
        <v>2</v>
      </c>
    </row>
    <row r="2128" spans="1:12">
      <c r="A2128" s="11" t="s">
        <v>4129</v>
      </c>
      <c r="D2128" s="11" t="s">
        <v>260</v>
      </c>
      <c r="E2128" s="19" t="s">
        <v>4379</v>
      </c>
      <c r="F2128" s="10">
        <v>42036</v>
      </c>
      <c r="G2128" s="10">
        <v>45323</v>
      </c>
      <c r="H2128" s="11">
        <v>10</v>
      </c>
      <c r="I2128" s="20" t="s">
        <v>259</v>
      </c>
      <c r="J2128" s="11" t="s">
        <v>261</v>
      </c>
      <c r="K2128" s="11" t="s">
        <v>12658</v>
      </c>
      <c r="L2128" s="11">
        <v>2</v>
      </c>
    </row>
    <row r="2129" spans="1:12">
      <c r="A2129" s="11" t="s">
        <v>4130</v>
      </c>
      <c r="D2129" s="11" t="s">
        <v>260</v>
      </c>
      <c r="E2129" s="19" t="s">
        <v>4380</v>
      </c>
      <c r="F2129" s="10">
        <v>42036</v>
      </c>
      <c r="G2129" s="10">
        <v>45323</v>
      </c>
      <c r="H2129" s="11">
        <v>10</v>
      </c>
      <c r="I2129" s="20" t="s">
        <v>259</v>
      </c>
      <c r="J2129" s="11" t="s">
        <v>261</v>
      </c>
      <c r="K2129" s="11" t="s">
        <v>12658</v>
      </c>
      <c r="L2129" s="11">
        <v>2</v>
      </c>
    </row>
    <row r="2130" spans="1:12">
      <c r="A2130" s="11" t="s">
        <v>4131</v>
      </c>
      <c r="D2130" s="11" t="s">
        <v>260</v>
      </c>
      <c r="E2130" s="19" t="s">
        <v>4381</v>
      </c>
      <c r="F2130" s="10">
        <v>42036</v>
      </c>
      <c r="G2130" s="10">
        <v>45323</v>
      </c>
      <c r="H2130" s="11">
        <v>10</v>
      </c>
      <c r="I2130" s="20" t="s">
        <v>259</v>
      </c>
      <c r="J2130" s="11" t="s">
        <v>261</v>
      </c>
      <c r="K2130" s="11" t="s">
        <v>12658</v>
      </c>
      <c r="L2130" s="11">
        <v>2</v>
      </c>
    </row>
    <row r="2131" spans="1:12">
      <c r="A2131" s="11" t="s">
        <v>4132</v>
      </c>
      <c r="D2131" s="11" t="s">
        <v>260</v>
      </c>
      <c r="E2131" s="19" t="s">
        <v>4382</v>
      </c>
      <c r="F2131" s="10">
        <v>42036</v>
      </c>
      <c r="G2131" s="10">
        <v>45323</v>
      </c>
      <c r="H2131" s="11">
        <v>10</v>
      </c>
      <c r="I2131" s="20" t="s">
        <v>259</v>
      </c>
      <c r="J2131" s="11" t="s">
        <v>261</v>
      </c>
      <c r="K2131" s="11" t="s">
        <v>12658</v>
      </c>
      <c r="L2131" s="11">
        <v>2</v>
      </c>
    </row>
    <row r="2132" spans="1:12">
      <c r="A2132" s="11" t="s">
        <v>4133</v>
      </c>
      <c r="D2132" s="11" t="s">
        <v>260</v>
      </c>
      <c r="E2132" s="19" t="s">
        <v>4383</v>
      </c>
      <c r="F2132" s="10">
        <v>42036</v>
      </c>
      <c r="G2132" s="10">
        <v>45323</v>
      </c>
      <c r="H2132" s="11">
        <v>10</v>
      </c>
      <c r="I2132" s="20" t="s">
        <v>259</v>
      </c>
      <c r="J2132" s="11" t="s">
        <v>261</v>
      </c>
      <c r="K2132" s="11" t="s">
        <v>12658</v>
      </c>
      <c r="L2132" s="11">
        <v>2</v>
      </c>
    </row>
    <row r="2133" spans="1:12">
      <c r="A2133" s="11" t="s">
        <v>4134</v>
      </c>
      <c r="D2133" s="11" t="s">
        <v>260</v>
      </c>
      <c r="E2133" s="19" t="s">
        <v>4384</v>
      </c>
      <c r="F2133" s="10">
        <v>42036</v>
      </c>
      <c r="G2133" s="10">
        <v>45323</v>
      </c>
      <c r="H2133" s="11">
        <v>10</v>
      </c>
      <c r="I2133" s="11" t="s">
        <v>277</v>
      </c>
      <c r="J2133" s="11" t="s">
        <v>261</v>
      </c>
      <c r="K2133" s="11" t="s">
        <v>12658</v>
      </c>
      <c r="L2133" s="11">
        <v>2</v>
      </c>
    </row>
    <row r="2134" spans="1:12">
      <c r="A2134" s="11" t="s">
        <v>4135</v>
      </c>
      <c r="D2134" s="11" t="s">
        <v>260</v>
      </c>
      <c r="E2134" s="19" t="s">
        <v>4385</v>
      </c>
      <c r="F2134" s="10">
        <v>42036</v>
      </c>
      <c r="G2134" s="10">
        <v>45323</v>
      </c>
      <c r="H2134" s="11">
        <v>10</v>
      </c>
      <c r="I2134" s="11" t="s">
        <v>277</v>
      </c>
      <c r="J2134" s="11" t="s">
        <v>261</v>
      </c>
      <c r="K2134" s="11" t="s">
        <v>12658</v>
      </c>
      <c r="L2134" s="11">
        <v>2</v>
      </c>
    </row>
    <row r="2135" spans="1:12">
      <c r="A2135" s="11" t="s">
        <v>4136</v>
      </c>
      <c r="D2135" s="11" t="s">
        <v>260</v>
      </c>
      <c r="E2135" s="19" t="s">
        <v>4386</v>
      </c>
      <c r="F2135" s="10">
        <v>42036</v>
      </c>
      <c r="G2135" s="10">
        <v>45323</v>
      </c>
      <c r="H2135" s="11">
        <v>10</v>
      </c>
      <c r="I2135" s="11" t="s">
        <v>277</v>
      </c>
      <c r="J2135" s="11" t="s">
        <v>261</v>
      </c>
      <c r="K2135" s="11" t="s">
        <v>12658</v>
      </c>
      <c r="L2135" s="11">
        <v>2</v>
      </c>
    </row>
    <row r="2136" spans="1:12">
      <c r="A2136" s="11" t="s">
        <v>4137</v>
      </c>
      <c r="D2136" s="11" t="s">
        <v>260</v>
      </c>
      <c r="E2136" s="19" t="s">
        <v>4387</v>
      </c>
      <c r="F2136" s="10">
        <v>42036</v>
      </c>
      <c r="G2136" s="10">
        <v>45323</v>
      </c>
      <c r="H2136" s="11">
        <v>10</v>
      </c>
      <c r="I2136" s="20" t="s">
        <v>259</v>
      </c>
      <c r="J2136" s="11" t="s">
        <v>261</v>
      </c>
      <c r="K2136" s="11" t="s">
        <v>12658</v>
      </c>
      <c r="L2136" s="11">
        <v>2</v>
      </c>
    </row>
    <row r="2137" spans="1:12">
      <c r="A2137" s="11" t="s">
        <v>4138</v>
      </c>
      <c r="D2137" s="11" t="s">
        <v>260</v>
      </c>
      <c r="E2137" s="19" t="s">
        <v>4388</v>
      </c>
      <c r="F2137" s="10">
        <v>42036</v>
      </c>
      <c r="G2137" s="10">
        <v>45323</v>
      </c>
      <c r="H2137" s="11">
        <v>10</v>
      </c>
      <c r="I2137" s="20" t="s">
        <v>259</v>
      </c>
      <c r="J2137" s="11" t="s">
        <v>261</v>
      </c>
      <c r="K2137" s="11" t="s">
        <v>12658</v>
      </c>
      <c r="L2137" s="11">
        <v>2</v>
      </c>
    </row>
    <row r="2138" spans="1:12">
      <c r="A2138" s="11" t="s">
        <v>4139</v>
      </c>
      <c r="D2138" s="11" t="s">
        <v>260</v>
      </c>
      <c r="E2138" s="19" t="s">
        <v>4389</v>
      </c>
      <c r="F2138" s="10">
        <v>42036</v>
      </c>
      <c r="G2138" s="10">
        <v>45323</v>
      </c>
      <c r="H2138" s="11">
        <v>10</v>
      </c>
      <c r="I2138" s="20" t="s">
        <v>259</v>
      </c>
      <c r="J2138" s="11" t="s">
        <v>261</v>
      </c>
      <c r="K2138" s="11" t="s">
        <v>12658</v>
      </c>
      <c r="L2138" s="11">
        <v>2</v>
      </c>
    </row>
    <row r="2139" spans="1:12">
      <c r="A2139" s="11" t="s">
        <v>4140</v>
      </c>
      <c r="D2139" s="11" t="s">
        <v>260</v>
      </c>
      <c r="E2139" s="19" t="s">
        <v>4390</v>
      </c>
      <c r="F2139" s="10">
        <v>42036</v>
      </c>
      <c r="G2139" s="10">
        <v>45323</v>
      </c>
      <c r="H2139" s="11">
        <v>10</v>
      </c>
      <c r="I2139" s="20" t="s">
        <v>259</v>
      </c>
      <c r="J2139" s="11" t="s">
        <v>261</v>
      </c>
      <c r="K2139" s="11" t="s">
        <v>12658</v>
      </c>
      <c r="L2139" s="11">
        <v>2</v>
      </c>
    </row>
    <row r="2140" spans="1:12">
      <c r="A2140" s="11" t="s">
        <v>4141</v>
      </c>
      <c r="D2140" s="11" t="s">
        <v>260</v>
      </c>
      <c r="E2140" s="19" t="s">
        <v>4391</v>
      </c>
      <c r="F2140" s="10">
        <v>42036</v>
      </c>
      <c r="G2140" s="10">
        <v>45323</v>
      </c>
      <c r="H2140" s="11">
        <v>10</v>
      </c>
      <c r="I2140" s="20" t="s">
        <v>259</v>
      </c>
      <c r="J2140" s="11" t="s">
        <v>261</v>
      </c>
      <c r="K2140" s="11" t="s">
        <v>12658</v>
      </c>
      <c r="L2140" s="11">
        <v>2</v>
      </c>
    </row>
    <row r="2141" spans="1:12">
      <c r="A2141" s="11" t="s">
        <v>4142</v>
      </c>
      <c r="D2141" s="11" t="s">
        <v>260</v>
      </c>
      <c r="E2141" s="19" t="s">
        <v>4392</v>
      </c>
      <c r="F2141" s="10">
        <v>42036</v>
      </c>
      <c r="G2141" s="10">
        <v>45323</v>
      </c>
      <c r="H2141" s="11">
        <v>10</v>
      </c>
      <c r="I2141" s="20" t="s">
        <v>259</v>
      </c>
      <c r="J2141" s="11" t="s">
        <v>261</v>
      </c>
      <c r="K2141" s="11" t="s">
        <v>12658</v>
      </c>
      <c r="L2141" s="11">
        <v>2</v>
      </c>
    </row>
    <row r="2142" spans="1:12">
      <c r="A2142" s="11" t="s">
        <v>4143</v>
      </c>
      <c r="D2142" s="11" t="s">
        <v>260</v>
      </c>
      <c r="E2142" s="19" t="s">
        <v>4393</v>
      </c>
      <c r="F2142" s="10">
        <v>42036</v>
      </c>
      <c r="G2142" s="10">
        <v>45323</v>
      </c>
      <c r="H2142" s="11">
        <v>10</v>
      </c>
      <c r="I2142" s="20" t="s">
        <v>259</v>
      </c>
      <c r="J2142" s="11" t="s">
        <v>261</v>
      </c>
      <c r="K2142" s="11" t="s">
        <v>12658</v>
      </c>
      <c r="L2142" s="11">
        <v>2</v>
      </c>
    </row>
    <row r="2143" spans="1:12">
      <c r="A2143" s="11" t="s">
        <v>4144</v>
      </c>
      <c r="D2143" s="11" t="s">
        <v>260</v>
      </c>
      <c r="E2143" s="19" t="s">
        <v>4394</v>
      </c>
      <c r="F2143" s="10">
        <v>42036</v>
      </c>
      <c r="G2143" s="10">
        <v>45323</v>
      </c>
      <c r="H2143" s="11">
        <v>10</v>
      </c>
      <c r="I2143" s="20" t="s">
        <v>259</v>
      </c>
      <c r="J2143" s="11" t="s">
        <v>261</v>
      </c>
      <c r="K2143" s="11" t="s">
        <v>12658</v>
      </c>
      <c r="L2143" s="11">
        <v>2</v>
      </c>
    </row>
    <row r="2144" spans="1:12">
      <c r="A2144" s="11" t="s">
        <v>4145</v>
      </c>
      <c r="D2144" s="11" t="s">
        <v>260</v>
      </c>
      <c r="E2144" s="19" t="s">
        <v>4395</v>
      </c>
      <c r="F2144" s="10">
        <v>42036</v>
      </c>
      <c r="G2144" s="10">
        <v>45323</v>
      </c>
      <c r="H2144" s="11">
        <v>10</v>
      </c>
      <c r="I2144" s="20" t="s">
        <v>259</v>
      </c>
      <c r="J2144" s="11" t="s">
        <v>261</v>
      </c>
      <c r="K2144" s="11" t="s">
        <v>12658</v>
      </c>
      <c r="L2144" s="11">
        <v>2</v>
      </c>
    </row>
    <row r="2145" spans="1:12">
      <c r="A2145" s="11" t="s">
        <v>4146</v>
      </c>
      <c r="D2145" s="11" t="s">
        <v>260</v>
      </c>
      <c r="E2145" s="19" t="s">
        <v>4396</v>
      </c>
      <c r="F2145" s="10">
        <v>42036</v>
      </c>
      <c r="G2145" s="10">
        <v>45323</v>
      </c>
      <c r="H2145" s="11">
        <v>10</v>
      </c>
      <c r="I2145" s="20" t="s">
        <v>259</v>
      </c>
      <c r="J2145" s="11" t="s">
        <v>261</v>
      </c>
      <c r="K2145" s="11" t="s">
        <v>12658</v>
      </c>
      <c r="L2145" s="11">
        <v>2</v>
      </c>
    </row>
    <row r="2146" spans="1:12">
      <c r="A2146" s="11" t="s">
        <v>4147</v>
      </c>
      <c r="D2146" s="11" t="s">
        <v>260</v>
      </c>
      <c r="E2146" s="19" t="s">
        <v>4397</v>
      </c>
      <c r="F2146" s="10">
        <v>42036</v>
      </c>
      <c r="G2146" s="10">
        <v>45323</v>
      </c>
      <c r="H2146" s="11">
        <v>10</v>
      </c>
      <c r="I2146" s="20" t="s">
        <v>259</v>
      </c>
      <c r="J2146" s="11" t="s">
        <v>261</v>
      </c>
      <c r="K2146" s="11" t="s">
        <v>12658</v>
      </c>
      <c r="L2146" s="11">
        <v>2</v>
      </c>
    </row>
    <row r="2147" spans="1:12">
      <c r="A2147" s="11" t="s">
        <v>4148</v>
      </c>
      <c r="D2147" s="11" t="s">
        <v>260</v>
      </c>
      <c r="E2147" s="19" t="s">
        <v>4398</v>
      </c>
      <c r="F2147" s="10">
        <v>42036</v>
      </c>
      <c r="G2147" s="10">
        <v>45323</v>
      </c>
      <c r="H2147" s="11">
        <v>10</v>
      </c>
      <c r="I2147" s="20" t="s">
        <v>259</v>
      </c>
      <c r="J2147" s="11" t="s">
        <v>261</v>
      </c>
      <c r="K2147" s="11" t="s">
        <v>12658</v>
      </c>
      <c r="L2147" s="11">
        <v>2</v>
      </c>
    </row>
    <row r="2148" spans="1:12">
      <c r="A2148" s="11" t="s">
        <v>4149</v>
      </c>
      <c r="D2148" s="11" t="s">
        <v>260</v>
      </c>
      <c r="E2148" s="19" t="s">
        <v>4399</v>
      </c>
      <c r="F2148" s="10">
        <v>42036</v>
      </c>
      <c r="G2148" s="10">
        <v>45323</v>
      </c>
      <c r="H2148" s="11">
        <v>10</v>
      </c>
      <c r="I2148" s="20" t="s">
        <v>259</v>
      </c>
      <c r="J2148" s="11" t="s">
        <v>261</v>
      </c>
      <c r="K2148" s="11" t="s">
        <v>12658</v>
      </c>
      <c r="L2148" s="11">
        <v>2</v>
      </c>
    </row>
    <row r="2149" spans="1:12">
      <c r="A2149" s="11" t="s">
        <v>4150</v>
      </c>
      <c r="D2149" s="11" t="s">
        <v>260</v>
      </c>
      <c r="E2149" s="19" t="s">
        <v>4400</v>
      </c>
      <c r="F2149" s="10">
        <v>42036</v>
      </c>
      <c r="G2149" s="10">
        <v>45323</v>
      </c>
      <c r="H2149" s="11">
        <v>10</v>
      </c>
      <c r="I2149" s="20" t="s">
        <v>259</v>
      </c>
      <c r="J2149" s="11" t="s">
        <v>261</v>
      </c>
      <c r="K2149" s="11" t="s">
        <v>12658</v>
      </c>
      <c r="L2149" s="11">
        <v>2</v>
      </c>
    </row>
    <row r="2150" spans="1:12">
      <c r="A2150" s="11" t="s">
        <v>4151</v>
      </c>
      <c r="D2150" s="11" t="s">
        <v>260</v>
      </c>
      <c r="E2150" s="19" t="s">
        <v>4401</v>
      </c>
      <c r="F2150" s="10">
        <v>42036</v>
      </c>
      <c r="G2150" s="10">
        <v>45323</v>
      </c>
      <c r="H2150" s="11">
        <v>10</v>
      </c>
      <c r="I2150" s="20" t="s">
        <v>259</v>
      </c>
      <c r="J2150" s="11" t="s">
        <v>261</v>
      </c>
      <c r="K2150" s="11" t="s">
        <v>12658</v>
      </c>
      <c r="L2150" s="11">
        <v>2</v>
      </c>
    </row>
    <row r="2151" spans="1:12">
      <c r="A2151" s="11" t="s">
        <v>4152</v>
      </c>
      <c r="D2151" s="11" t="s">
        <v>260</v>
      </c>
      <c r="E2151" s="19" t="s">
        <v>4402</v>
      </c>
      <c r="F2151" s="10">
        <v>42036</v>
      </c>
      <c r="G2151" s="10">
        <v>45323</v>
      </c>
      <c r="H2151" s="11">
        <v>10</v>
      </c>
      <c r="I2151" s="11" t="s">
        <v>277</v>
      </c>
      <c r="J2151" s="11" t="s">
        <v>261</v>
      </c>
      <c r="K2151" s="11" t="s">
        <v>12658</v>
      </c>
      <c r="L2151" s="11">
        <v>2</v>
      </c>
    </row>
    <row r="2152" spans="1:12">
      <c r="A2152" s="11" t="s">
        <v>4153</v>
      </c>
      <c r="D2152" s="11" t="s">
        <v>260</v>
      </c>
      <c r="E2152" s="19" t="s">
        <v>4403</v>
      </c>
      <c r="F2152" s="10">
        <v>42036</v>
      </c>
      <c r="G2152" s="10">
        <v>45323</v>
      </c>
      <c r="H2152" s="11">
        <v>10</v>
      </c>
      <c r="I2152" s="11" t="s">
        <v>277</v>
      </c>
      <c r="J2152" s="11" t="s">
        <v>261</v>
      </c>
      <c r="K2152" s="11" t="s">
        <v>12658</v>
      </c>
      <c r="L2152" s="11">
        <v>2</v>
      </c>
    </row>
    <row r="2153" spans="1:12">
      <c r="A2153" s="11" t="s">
        <v>4154</v>
      </c>
      <c r="D2153" s="11" t="s">
        <v>260</v>
      </c>
      <c r="E2153" s="19" t="s">
        <v>4404</v>
      </c>
      <c r="F2153" s="10">
        <v>42036</v>
      </c>
      <c r="G2153" s="10">
        <v>45323</v>
      </c>
      <c r="H2153" s="11">
        <v>10</v>
      </c>
      <c r="I2153" s="11" t="s">
        <v>277</v>
      </c>
      <c r="J2153" s="11" t="s">
        <v>261</v>
      </c>
      <c r="K2153" s="11" t="s">
        <v>12658</v>
      </c>
      <c r="L2153" s="11">
        <v>2</v>
      </c>
    </row>
    <row r="2154" spans="1:12">
      <c r="A2154" s="11" t="s">
        <v>4155</v>
      </c>
      <c r="D2154" s="11" t="s">
        <v>260</v>
      </c>
      <c r="E2154" s="19" t="s">
        <v>4405</v>
      </c>
      <c r="F2154" s="10">
        <v>42036</v>
      </c>
      <c r="G2154" s="10">
        <v>45323</v>
      </c>
      <c r="H2154" s="11">
        <v>10</v>
      </c>
      <c r="I2154" s="20" t="s">
        <v>259</v>
      </c>
      <c r="J2154" s="11" t="s">
        <v>261</v>
      </c>
      <c r="K2154" s="11" t="s">
        <v>12658</v>
      </c>
      <c r="L2154" s="11">
        <v>2</v>
      </c>
    </row>
    <row r="2155" spans="1:12">
      <c r="A2155" s="11" t="s">
        <v>4156</v>
      </c>
      <c r="D2155" s="11" t="s">
        <v>260</v>
      </c>
      <c r="E2155" s="19" t="s">
        <v>4406</v>
      </c>
      <c r="F2155" s="10">
        <v>42036</v>
      </c>
      <c r="G2155" s="10">
        <v>45323</v>
      </c>
      <c r="H2155" s="11">
        <v>10</v>
      </c>
      <c r="I2155" s="20" t="s">
        <v>259</v>
      </c>
      <c r="J2155" s="11" t="s">
        <v>261</v>
      </c>
      <c r="K2155" s="11" t="s">
        <v>12658</v>
      </c>
      <c r="L2155" s="11">
        <v>2</v>
      </c>
    </row>
    <row r="2156" spans="1:12">
      <c r="A2156" s="11" t="s">
        <v>4157</v>
      </c>
      <c r="D2156" s="11" t="s">
        <v>260</v>
      </c>
      <c r="E2156" s="19" t="s">
        <v>4407</v>
      </c>
      <c r="F2156" s="10">
        <v>42036</v>
      </c>
      <c r="G2156" s="10">
        <v>45323</v>
      </c>
      <c r="H2156" s="11">
        <v>10</v>
      </c>
      <c r="I2156" s="20" t="s">
        <v>259</v>
      </c>
      <c r="J2156" s="11" t="s">
        <v>261</v>
      </c>
      <c r="K2156" s="11" t="s">
        <v>12658</v>
      </c>
      <c r="L2156" s="11">
        <v>2</v>
      </c>
    </row>
    <row r="2157" spans="1:12">
      <c r="A2157" s="11" t="s">
        <v>4158</v>
      </c>
      <c r="D2157" s="11" t="s">
        <v>260</v>
      </c>
      <c r="E2157" s="19" t="s">
        <v>4408</v>
      </c>
      <c r="F2157" s="10">
        <v>42036</v>
      </c>
      <c r="G2157" s="10">
        <v>45323</v>
      </c>
      <c r="H2157" s="11">
        <v>10</v>
      </c>
      <c r="I2157" s="20" t="s">
        <v>259</v>
      </c>
      <c r="J2157" s="11" t="s">
        <v>261</v>
      </c>
      <c r="K2157" s="11" t="s">
        <v>12658</v>
      </c>
      <c r="L2157" s="11">
        <v>2</v>
      </c>
    </row>
    <row r="2158" spans="1:12">
      <c r="A2158" s="11" t="s">
        <v>4159</v>
      </c>
      <c r="D2158" s="11" t="s">
        <v>260</v>
      </c>
      <c r="E2158" s="19" t="s">
        <v>4409</v>
      </c>
      <c r="F2158" s="10">
        <v>42036</v>
      </c>
      <c r="G2158" s="10">
        <v>45323</v>
      </c>
      <c r="H2158" s="11">
        <v>10</v>
      </c>
      <c r="I2158" s="20" t="s">
        <v>259</v>
      </c>
      <c r="J2158" s="11" t="s">
        <v>261</v>
      </c>
      <c r="K2158" s="11" t="s">
        <v>12658</v>
      </c>
      <c r="L2158" s="11">
        <v>2</v>
      </c>
    </row>
    <row r="2159" spans="1:12">
      <c r="A2159" s="11" t="s">
        <v>4160</v>
      </c>
      <c r="D2159" s="11" t="s">
        <v>260</v>
      </c>
      <c r="E2159" s="19" t="s">
        <v>4410</v>
      </c>
      <c r="F2159" s="10">
        <v>42036</v>
      </c>
      <c r="G2159" s="10">
        <v>45323</v>
      </c>
      <c r="H2159" s="11">
        <v>10</v>
      </c>
      <c r="I2159" s="20" t="s">
        <v>259</v>
      </c>
      <c r="J2159" s="11" t="s">
        <v>261</v>
      </c>
      <c r="K2159" s="11" t="s">
        <v>12658</v>
      </c>
      <c r="L2159" s="11">
        <v>2</v>
      </c>
    </row>
    <row r="2160" spans="1:12">
      <c r="A2160" s="11" t="s">
        <v>4161</v>
      </c>
      <c r="D2160" s="11" t="s">
        <v>260</v>
      </c>
      <c r="E2160" s="19" t="s">
        <v>4411</v>
      </c>
      <c r="F2160" s="10">
        <v>42036</v>
      </c>
      <c r="G2160" s="10">
        <v>45323</v>
      </c>
      <c r="H2160" s="11">
        <v>10</v>
      </c>
      <c r="I2160" s="20" t="s">
        <v>259</v>
      </c>
      <c r="J2160" s="11" t="s">
        <v>261</v>
      </c>
      <c r="K2160" s="11" t="s">
        <v>12658</v>
      </c>
      <c r="L2160" s="11">
        <v>2</v>
      </c>
    </row>
    <row r="2161" spans="1:12">
      <c r="A2161" s="11" t="s">
        <v>4162</v>
      </c>
      <c r="D2161" s="11" t="s">
        <v>260</v>
      </c>
      <c r="E2161" s="19" t="s">
        <v>4412</v>
      </c>
      <c r="F2161" s="10">
        <v>42036</v>
      </c>
      <c r="G2161" s="10">
        <v>45323</v>
      </c>
      <c r="H2161" s="11">
        <v>10</v>
      </c>
      <c r="I2161" s="20" t="s">
        <v>259</v>
      </c>
      <c r="J2161" s="11" t="s">
        <v>261</v>
      </c>
      <c r="K2161" s="11" t="s">
        <v>12658</v>
      </c>
      <c r="L2161" s="11">
        <v>2</v>
      </c>
    </row>
    <row r="2162" spans="1:12">
      <c r="A2162" s="11" t="s">
        <v>4163</v>
      </c>
      <c r="D2162" s="11" t="s">
        <v>260</v>
      </c>
      <c r="E2162" s="19" t="s">
        <v>4413</v>
      </c>
      <c r="F2162" s="10">
        <v>42036</v>
      </c>
      <c r="G2162" s="10">
        <v>45323</v>
      </c>
      <c r="H2162" s="11">
        <v>10</v>
      </c>
      <c r="I2162" s="20" t="s">
        <v>259</v>
      </c>
      <c r="J2162" s="11" t="s">
        <v>261</v>
      </c>
      <c r="K2162" s="11" t="s">
        <v>12658</v>
      </c>
      <c r="L2162" s="11">
        <v>2</v>
      </c>
    </row>
    <row r="2163" spans="1:12">
      <c r="A2163" s="11" t="s">
        <v>4164</v>
      </c>
      <c r="D2163" s="11" t="s">
        <v>260</v>
      </c>
      <c r="E2163" s="19" t="s">
        <v>4414</v>
      </c>
      <c r="F2163" s="10">
        <v>42036</v>
      </c>
      <c r="G2163" s="10">
        <v>45323</v>
      </c>
      <c r="H2163" s="11">
        <v>10</v>
      </c>
      <c r="I2163" s="20" t="s">
        <v>259</v>
      </c>
      <c r="J2163" s="11" t="s">
        <v>261</v>
      </c>
      <c r="K2163" s="11" t="s">
        <v>12658</v>
      </c>
      <c r="L2163" s="11">
        <v>2</v>
      </c>
    </row>
    <row r="2164" spans="1:12">
      <c r="A2164" s="11" t="s">
        <v>4165</v>
      </c>
      <c r="D2164" s="11" t="s">
        <v>260</v>
      </c>
      <c r="E2164" s="19" t="s">
        <v>4415</v>
      </c>
      <c r="F2164" s="10">
        <v>42036</v>
      </c>
      <c r="G2164" s="10">
        <v>45323</v>
      </c>
      <c r="H2164" s="11">
        <v>10</v>
      </c>
      <c r="I2164" s="20" t="s">
        <v>259</v>
      </c>
      <c r="J2164" s="11" t="s">
        <v>261</v>
      </c>
      <c r="K2164" s="11" t="s">
        <v>12658</v>
      </c>
      <c r="L2164" s="11">
        <v>2</v>
      </c>
    </row>
    <row r="2165" spans="1:12">
      <c r="A2165" s="11" t="s">
        <v>4166</v>
      </c>
      <c r="D2165" s="11" t="s">
        <v>260</v>
      </c>
      <c r="E2165" s="19" t="s">
        <v>4416</v>
      </c>
      <c r="F2165" s="10">
        <v>42036</v>
      </c>
      <c r="G2165" s="10">
        <v>45323</v>
      </c>
      <c r="H2165" s="11">
        <v>10</v>
      </c>
      <c r="I2165" s="20" t="s">
        <v>259</v>
      </c>
      <c r="J2165" s="11" t="s">
        <v>261</v>
      </c>
      <c r="K2165" s="11" t="s">
        <v>12658</v>
      </c>
      <c r="L2165" s="11">
        <v>2</v>
      </c>
    </row>
    <row r="2166" spans="1:12">
      <c r="A2166" s="11" t="s">
        <v>4167</v>
      </c>
      <c r="D2166" s="11" t="s">
        <v>260</v>
      </c>
      <c r="E2166" s="19" t="s">
        <v>4417</v>
      </c>
      <c r="F2166" s="10">
        <v>42036</v>
      </c>
      <c r="G2166" s="10">
        <v>45323</v>
      </c>
      <c r="H2166" s="11">
        <v>10</v>
      </c>
      <c r="I2166" s="20" t="s">
        <v>259</v>
      </c>
      <c r="J2166" s="11" t="s">
        <v>261</v>
      </c>
      <c r="K2166" s="11" t="s">
        <v>12658</v>
      </c>
      <c r="L2166" s="11">
        <v>2</v>
      </c>
    </row>
    <row r="2167" spans="1:12">
      <c r="A2167" s="11" t="s">
        <v>4168</v>
      </c>
      <c r="D2167" s="11" t="s">
        <v>260</v>
      </c>
      <c r="E2167" s="19" t="s">
        <v>4418</v>
      </c>
      <c r="F2167" s="10">
        <v>42036</v>
      </c>
      <c r="G2167" s="10">
        <v>45323</v>
      </c>
      <c r="H2167" s="11">
        <v>10</v>
      </c>
      <c r="I2167" s="20" t="s">
        <v>259</v>
      </c>
      <c r="J2167" s="11" t="s">
        <v>261</v>
      </c>
      <c r="K2167" s="11" t="s">
        <v>12658</v>
      </c>
      <c r="L2167" s="11">
        <v>2</v>
      </c>
    </row>
    <row r="2168" spans="1:12">
      <c r="A2168" s="11" t="s">
        <v>4169</v>
      </c>
      <c r="D2168" s="11" t="s">
        <v>260</v>
      </c>
      <c r="E2168" s="19" t="s">
        <v>4419</v>
      </c>
      <c r="F2168" s="10">
        <v>42036</v>
      </c>
      <c r="G2168" s="10">
        <v>45323</v>
      </c>
      <c r="H2168" s="11">
        <v>10</v>
      </c>
      <c r="I2168" s="20" t="s">
        <v>259</v>
      </c>
      <c r="J2168" s="11" t="s">
        <v>261</v>
      </c>
      <c r="K2168" s="11" t="s">
        <v>12658</v>
      </c>
      <c r="L2168" s="11">
        <v>2</v>
      </c>
    </row>
    <row r="2169" spans="1:12">
      <c r="A2169" s="11" t="s">
        <v>4170</v>
      </c>
      <c r="D2169" s="11" t="s">
        <v>260</v>
      </c>
      <c r="E2169" s="19" t="s">
        <v>4420</v>
      </c>
      <c r="F2169" s="10">
        <v>42036</v>
      </c>
      <c r="G2169" s="10">
        <v>45323</v>
      </c>
      <c r="H2169" s="11">
        <v>10</v>
      </c>
      <c r="I2169" s="11" t="s">
        <v>277</v>
      </c>
      <c r="J2169" s="11" t="s">
        <v>261</v>
      </c>
      <c r="K2169" s="11" t="s">
        <v>12658</v>
      </c>
      <c r="L2169" s="11">
        <v>2</v>
      </c>
    </row>
    <row r="2170" spans="1:12">
      <c r="A2170" s="11" t="s">
        <v>4171</v>
      </c>
      <c r="D2170" s="11" t="s">
        <v>260</v>
      </c>
      <c r="E2170" s="19" t="s">
        <v>4421</v>
      </c>
      <c r="F2170" s="10">
        <v>42036</v>
      </c>
      <c r="G2170" s="10">
        <v>45323</v>
      </c>
      <c r="H2170" s="11">
        <v>10</v>
      </c>
      <c r="I2170" s="11" t="s">
        <v>277</v>
      </c>
      <c r="J2170" s="11" t="s">
        <v>261</v>
      </c>
      <c r="K2170" s="11" t="s">
        <v>12658</v>
      </c>
      <c r="L2170" s="11">
        <v>2</v>
      </c>
    </row>
    <row r="2171" spans="1:12">
      <c r="A2171" s="11" t="s">
        <v>4172</v>
      </c>
      <c r="D2171" s="11" t="s">
        <v>260</v>
      </c>
      <c r="E2171" s="19" t="s">
        <v>4422</v>
      </c>
      <c r="F2171" s="10">
        <v>42036</v>
      </c>
      <c r="G2171" s="10">
        <v>45323</v>
      </c>
      <c r="H2171" s="11">
        <v>10</v>
      </c>
      <c r="I2171" s="11" t="s">
        <v>277</v>
      </c>
      <c r="J2171" s="11" t="s">
        <v>261</v>
      </c>
      <c r="K2171" s="11" t="s">
        <v>12658</v>
      </c>
      <c r="L2171" s="11">
        <v>2</v>
      </c>
    </row>
    <row r="2172" spans="1:12">
      <c r="A2172" s="11" t="s">
        <v>4173</v>
      </c>
      <c r="D2172" s="11" t="s">
        <v>260</v>
      </c>
      <c r="E2172" s="19" t="s">
        <v>4423</v>
      </c>
      <c r="F2172" s="10">
        <v>42036</v>
      </c>
      <c r="G2172" s="10">
        <v>45323</v>
      </c>
      <c r="H2172" s="11">
        <v>10</v>
      </c>
      <c r="I2172" s="20" t="s">
        <v>259</v>
      </c>
      <c r="J2172" s="11" t="s">
        <v>261</v>
      </c>
      <c r="K2172" s="11" t="s">
        <v>12658</v>
      </c>
      <c r="L2172" s="11">
        <v>2</v>
      </c>
    </row>
    <row r="2173" spans="1:12">
      <c r="A2173" s="11" t="s">
        <v>4174</v>
      </c>
      <c r="D2173" s="11" t="s">
        <v>260</v>
      </c>
      <c r="E2173" s="19" t="s">
        <v>4424</v>
      </c>
      <c r="F2173" s="10">
        <v>42036</v>
      </c>
      <c r="G2173" s="10">
        <v>45323</v>
      </c>
      <c r="H2173" s="11">
        <v>10</v>
      </c>
      <c r="I2173" s="20" t="s">
        <v>259</v>
      </c>
      <c r="J2173" s="11" t="s">
        <v>261</v>
      </c>
      <c r="K2173" s="11" t="s">
        <v>12658</v>
      </c>
      <c r="L2173" s="11">
        <v>2</v>
      </c>
    </row>
    <row r="2174" spans="1:12">
      <c r="A2174" s="11" t="s">
        <v>4175</v>
      </c>
      <c r="D2174" s="11" t="s">
        <v>260</v>
      </c>
      <c r="E2174" s="19" t="s">
        <v>4425</v>
      </c>
      <c r="F2174" s="10">
        <v>42036</v>
      </c>
      <c r="G2174" s="10">
        <v>45323</v>
      </c>
      <c r="H2174" s="11">
        <v>10</v>
      </c>
      <c r="I2174" s="20" t="s">
        <v>259</v>
      </c>
      <c r="J2174" s="11" t="s">
        <v>261</v>
      </c>
      <c r="K2174" s="11" t="s">
        <v>12658</v>
      </c>
      <c r="L2174" s="11">
        <v>2</v>
      </c>
    </row>
    <row r="2175" spans="1:12">
      <c r="A2175" s="11" t="s">
        <v>4176</v>
      </c>
      <c r="D2175" s="11" t="s">
        <v>260</v>
      </c>
      <c r="E2175" s="19" t="s">
        <v>4426</v>
      </c>
      <c r="F2175" s="10">
        <v>42036</v>
      </c>
      <c r="G2175" s="10">
        <v>45323</v>
      </c>
      <c r="H2175" s="11">
        <v>10</v>
      </c>
      <c r="I2175" s="20" t="s">
        <v>259</v>
      </c>
      <c r="J2175" s="11" t="s">
        <v>261</v>
      </c>
      <c r="K2175" s="11" t="s">
        <v>12658</v>
      </c>
      <c r="L2175" s="11">
        <v>2</v>
      </c>
    </row>
    <row r="2176" spans="1:12">
      <c r="A2176" s="11" t="s">
        <v>4177</v>
      </c>
      <c r="D2176" s="11" t="s">
        <v>260</v>
      </c>
      <c r="E2176" s="19" t="s">
        <v>4427</v>
      </c>
      <c r="F2176" s="10">
        <v>42036</v>
      </c>
      <c r="G2176" s="10">
        <v>45323</v>
      </c>
      <c r="H2176" s="11">
        <v>10</v>
      </c>
      <c r="I2176" s="20" t="s">
        <v>259</v>
      </c>
      <c r="J2176" s="11" t="s">
        <v>261</v>
      </c>
      <c r="K2176" s="11" t="s">
        <v>12658</v>
      </c>
      <c r="L2176" s="11">
        <v>2</v>
      </c>
    </row>
    <row r="2177" spans="1:12">
      <c r="A2177" s="11" t="s">
        <v>4178</v>
      </c>
      <c r="D2177" s="11" t="s">
        <v>260</v>
      </c>
      <c r="E2177" s="19" t="s">
        <v>4428</v>
      </c>
      <c r="F2177" s="10">
        <v>42036</v>
      </c>
      <c r="G2177" s="10">
        <v>45323</v>
      </c>
      <c r="H2177" s="11">
        <v>10</v>
      </c>
      <c r="I2177" s="20" t="s">
        <v>259</v>
      </c>
      <c r="J2177" s="11" t="s">
        <v>261</v>
      </c>
      <c r="K2177" s="11" t="s">
        <v>12658</v>
      </c>
      <c r="L2177" s="11">
        <v>2</v>
      </c>
    </row>
    <row r="2178" spans="1:12">
      <c r="A2178" s="11" t="s">
        <v>4179</v>
      </c>
      <c r="D2178" s="11" t="s">
        <v>260</v>
      </c>
      <c r="E2178" s="19" t="s">
        <v>4429</v>
      </c>
      <c r="F2178" s="10">
        <v>42036</v>
      </c>
      <c r="G2178" s="10">
        <v>45323</v>
      </c>
      <c r="H2178" s="11">
        <v>10</v>
      </c>
      <c r="I2178" s="20" t="s">
        <v>259</v>
      </c>
      <c r="J2178" s="11" t="s">
        <v>261</v>
      </c>
      <c r="K2178" s="11" t="s">
        <v>12658</v>
      </c>
      <c r="L2178" s="11">
        <v>2</v>
      </c>
    </row>
    <row r="2179" spans="1:12">
      <c r="A2179" s="11" t="s">
        <v>4180</v>
      </c>
      <c r="D2179" s="11" t="s">
        <v>260</v>
      </c>
      <c r="E2179" s="19" t="s">
        <v>4430</v>
      </c>
      <c r="F2179" s="10">
        <v>42036</v>
      </c>
      <c r="G2179" s="10">
        <v>45323</v>
      </c>
      <c r="H2179" s="11">
        <v>10</v>
      </c>
      <c r="I2179" s="20" t="s">
        <v>259</v>
      </c>
      <c r="J2179" s="11" t="s">
        <v>261</v>
      </c>
      <c r="K2179" s="11" t="s">
        <v>12658</v>
      </c>
      <c r="L2179" s="11">
        <v>2</v>
      </c>
    </row>
    <row r="2180" spans="1:12">
      <c r="A2180" s="11" t="s">
        <v>4181</v>
      </c>
      <c r="D2180" s="11" t="s">
        <v>260</v>
      </c>
      <c r="E2180" s="19" t="s">
        <v>4431</v>
      </c>
      <c r="F2180" s="10">
        <v>42036</v>
      </c>
      <c r="G2180" s="10">
        <v>45323</v>
      </c>
      <c r="H2180" s="11">
        <v>10</v>
      </c>
      <c r="I2180" s="20" t="s">
        <v>259</v>
      </c>
      <c r="J2180" s="11" t="s">
        <v>261</v>
      </c>
      <c r="K2180" s="11" t="s">
        <v>12658</v>
      </c>
      <c r="L2180" s="11">
        <v>2</v>
      </c>
    </row>
    <row r="2181" spans="1:12">
      <c r="A2181" s="11" t="s">
        <v>4182</v>
      </c>
      <c r="D2181" s="11" t="s">
        <v>260</v>
      </c>
      <c r="E2181" s="19" t="s">
        <v>4432</v>
      </c>
      <c r="F2181" s="10">
        <v>42036</v>
      </c>
      <c r="G2181" s="10">
        <v>45323</v>
      </c>
      <c r="H2181" s="11">
        <v>10</v>
      </c>
      <c r="I2181" s="20" t="s">
        <v>259</v>
      </c>
      <c r="J2181" s="11" t="s">
        <v>261</v>
      </c>
      <c r="K2181" s="11" t="s">
        <v>12658</v>
      </c>
      <c r="L2181" s="11">
        <v>2</v>
      </c>
    </row>
    <row r="2182" spans="1:12">
      <c r="A2182" s="11" t="s">
        <v>4183</v>
      </c>
      <c r="D2182" s="11" t="s">
        <v>260</v>
      </c>
      <c r="E2182" s="19" t="s">
        <v>4433</v>
      </c>
      <c r="F2182" s="10">
        <v>42036</v>
      </c>
      <c r="G2182" s="10">
        <v>45323</v>
      </c>
      <c r="H2182" s="11">
        <v>10</v>
      </c>
      <c r="I2182" s="20" t="s">
        <v>259</v>
      </c>
      <c r="J2182" s="11" t="s">
        <v>261</v>
      </c>
      <c r="K2182" s="11" t="s">
        <v>12658</v>
      </c>
      <c r="L2182" s="11">
        <v>2</v>
      </c>
    </row>
    <row r="2183" spans="1:12">
      <c r="A2183" s="11" t="s">
        <v>4184</v>
      </c>
      <c r="D2183" s="11" t="s">
        <v>260</v>
      </c>
      <c r="E2183" s="19" t="s">
        <v>4434</v>
      </c>
      <c r="F2183" s="10">
        <v>42036</v>
      </c>
      <c r="G2183" s="10">
        <v>45323</v>
      </c>
      <c r="H2183" s="11">
        <v>10</v>
      </c>
      <c r="I2183" s="20" t="s">
        <v>259</v>
      </c>
      <c r="J2183" s="11" t="s">
        <v>261</v>
      </c>
      <c r="K2183" s="11" t="s">
        <v>12658</v>
      </c>
      <c r="L2183" s="11">
        <v>2</v>
      </c>
    </row>
    <row r="2184" spans="1:12">
      <c r="A2184" s="11" t="s">
        <v>4185</v>
      </c>
      <c r="D2184" s="11" t="s">
        <v>260</v>
      </c>
      <c r="E2184" s="19" t="s">
        <v>4435</v>
      </c>
      <c r="F2184" s="10">
        <v>42036</v>
      </c>
      <c r="G2184" s="10">
        <v>45323</v>
      </c>
      <c r="H2184" s="11">
        <v>10</v>
      </c>
      <c r="I2184" s="20" t="s">
        <v>259</v>
      </c>
      <c r="J2184" s="11" t="s">
        <v>261</v>
      </c>
      <c r="K2184" s="11" t="s">
        <v>12658</v>
      </c>
      <c r="L2184" s="11">
        <v>2</v>
      </c>
    </row>
    <row r="2185" spans="1:12">
      <c r="A2185" s="11" t="s">
        <v>4186</v>
      </c>
      <c r="D2185" s="11" t="s">
        <v>260</v>
      </c>
      <c r="E2185" s="19" t="s">
        <v>4436</v>
      </c>
      <c r="F2185" s="10">
        <v>42036</v>
      </c>
      <c r="G2185" s="10">
        <v>45323</v>
      </c>
      <c r="H2185" s="11">
        <v>10</v>
      </c>
      <c r="I2185" s="20" t="s">
        <v>259</v>
      </c>
      <c r="J2185" s="11" t="s">
        <v>261</v>
      </c>
      <c r="K2185" s="11" t="s">
        <v>12658</v>
      </c>
      <c r="L2185" s="11">
        <v>2</v>
      </c>
    </row>
    <row r="2186" spans="1:12">
      <c r="A2186" s="11" t="s">
        <v>4187</v>
      </c>
      <c r="D2186" s="11" t="s">
        <v>260</v>
      </c>
      <c r="E2186" s="19" t="s">
        <v>4437</v>
      </c>
      <c r="F2186" s="10">
        <v>42036</v>
      </c>
      <c r="G2186" s="10">
        <v>45323</v>
      </c>
      <c r="H2186" s="11">
        <v>10</v>
      </c>
      <c r="I2186" s="20" t="s">
        <v>259</v>
      </c>
      <c r="J2186" s="11" t="s">
        <v>261</v>
      </c>
      <c r="K2186" s="11" t="s">
        <v>12658</v>
      </c>
      <c r="L2186" s="11">
        <v>2</v>
      </c>
    </row>
    <row r="2187" spans="1:12">
      <c r="A2187" s="11" t="s">
        <v>4188</v>
      </c>
      <c r="D2187" s="11" t="s">
        <v>260</v>
      </c>
      <c r="E2187" s="19" t="s">
        <v>4438</v>
      </c>
      <c r="F2187" s="10">
        <v>42036</v>
      </c>
      <c r="G2187" s="10">
        <v>45323</v>
      </c>
      <c r="H2187" s="11">
        <v>10</v>
      </c>
      <c r="I2187" s="11" t="s">
        <v>277</v>
      </c>
      <c r="J2187" s="11" t="s">
        <v>261</v>
      </c>
      <c r="K2187" s="11" t="s">
        <v>12658</v>
      </c>
      <c r="L2187" s="11">
        <v>2</v>
      </c>
    </row>
    <row r="2188" spans="1:12">
      <c r="A2188" s="11" t="s">
        <v>4189</v>
      </c>
      <c r="D2188" s="11" t="s">
        <v>260</v>
      </c>
      <c r="E2188" s="19" t="s">
        <v>4439</v>
      </c>
      <c r="F2188" s="10">
        <v>42036</v>
      </c>
      <c r="G2188" s="10">
        <v>45323</v>
      </c>
      <c r="H2188" s="11">
        <v>10</v>
      </c>
      <c r="I2188" s="11" t="s">
        <v>277</v>
      </c>
      <c r="J2188" s="11" t="s">
        <v>261</v>
      </c>
      <c r="K2188" s="11" t="s">
        <v>12658</v>
      </c>
      <c r="L2188" s="11">
        <v>2</v>
      </c>
    </row>
    <row r="2189" spans="1:12">
      <c r="A2189" s="11" t="s">
        <v>4190</v>
      </c>
      <c r="D2189" s="11" t="s">
        <v>260</v>
      </c>
      <c r="E2189" s="19" t="s">
        <v>4440</v>
      </c>
      <c r="F2189" s="10">
        <v>42036</v>
      </c>
      <c r="G2189" s="10">
        <v>45323</v>
      </c>
      <c r="H2189" s="11">
        <v>10</v>
      </c>
      <c r="I2189" s="11" t="s">
        <v>277</v>
      </c>
      <c r="J2189" s="11" t="s">
        <v>261</v>
      </c>
      <c r="K2189" s="11" t="s">
        <v>12658</v>
      </c>
      <c r="L2189" s="11">
        <v>2</v>
      </c>
    </row>
    <row r="2190" spans="1:12">
      <c r="A2190" s="11" t="s">
        <v>4191</v>
      </c>
      <c r="D2190" s="11" t="s">
        <v>260</v>
      </c>
      <c r="E2190" s="19" t="s">
        <v>4441</v>
      </c>
      <c r="F2190" s="10">
        <v>42036</v>
      </c>
      <c r="G2190" s="10">
        <v>45323</v>
      </c>
      <c r="H2190" s="11">
        <v>10</v>
      </c>
      <c r="I2190" s="20" t="s">
        <v>259</v>
      </c>
      <c r="J2190" s="11" t="s">
        <v>261</v>
      </c>
      <c r="K2190" s="11" t="s">
        <v>12658</v>
      </c>
      <c r="L2190" s="11">
        <v>2</v>
      </c>
    </row>
    <row r="2191" spans="1:12">
      <c r="A2191" s="11" t="s">
        <v>4192</v>
      </c>
      <c r="D2191" s="11" t="s">
        <v>260</v>
      </c>
      <c r="E2191" s="19" t="s">
        <v>4442</v>
      </c>
      <c r="F2191" s="10">
        <v>42036</v>
      </c>
      <c r="G2191" s="10">
        <v>45323</v>
      </c>
      <c r="H2191" s="11">
        <v>10</v>
      </c>
      <c r="I2191" s="20" t="s">
        <v>259</v>
      </c>
      <c r="J2191" s="11" t="s">
        <v>261</v>
      </c>
      <c r="K2191" s="11" t="s">
        <v>12658</v>
      </c>
      <c r="L2191" s="11">
        <v>2</v>
      </c>
    </row>
    <row r="2192" spans="1:12">
      <c r="A2192" s="11" t="s">
        <v>4193</v>
      </c>
      <c r="D2192" s="11" t="s">
        <v>260</v>
      </c>
      <c r="E2192" s="19" t="s">
        <v>4443</v>
      </c>
      <c r="F2192" s="10">
        <v>42036</v>
      </c>
      <c r="G2192" s="10">
        <v>45323</v>
      </c>
      <c r="H2192" s="11">
        <v>10</v>
      </c>
      <c r="I2192" s="20" t="s">
        <v>259</v>
      </c>
      <c r="J2192" s="11" t="s">
        <v>261</v>
      </c>
      <c r="K2192" s="11" t="s">
        <v>12658</v>
      </c>
      <c r="L2192" s="11">
        <v>2</v>
      </c>
    </row>
    <row r="2193" spans="1:12">
      <c r="A2193" s="11" t="s">
        <v>4194</v>
      </c>
      <c r="D2193" s="11" t="s">
        <v>260</v>
      </c>
      <c r="E2193" s="19" t="s">
        <v>4444</v>
      </c>
      <c r="F2193" s="10">
        <v>42036</v>
      </c>
      <c r="G2193" s="10">
        <v>45323</v>
      </c>
      <c r="H2193" s="11">
        <v>10</v>
      </c>
      <c r="I2193" s="20" t="s">
        <v>259</v>
      </c>
      <c r="J2193" s="11" t="s">
        <v>261</v>
      </c>
      <c r="K2193" s="11" t="s">
        <v>12658</v>
      </c>
      <c r="L2193" s="11">
        <v>2</v>
      </c>
    </row>
    <row r="2194" spans="1:12">
      <c r="A2194" s="11" t="s">
        <v>4195</v>
      </c>
      <c r="D2194" s="11" t="s">
        <v>260</v>
      </c>
      <c r="E2194" s="19" t="s">
        <v>4445</v>
      </c>
      <c r="F2194" s="10">
        <v>42036</v>
      </c>
      <c r="G2194" s="10">
        <v>45323</v>
      </c>
      <c r="H2194" s="11">
        <v>10</v>
      </c>
      <c r="I2194" s="20" t="s">
        <v>259</v>
      </c>
      <c r="J2194" s="11" t="s">
        <v>261</v>
      </c>
      <c r="K2194" s="11" t="s">
        <v>12658</v>
      </c>
      <c r="L2194" s="11">
        <v>2</v>
      </c>
    </row>
    <row r="2195" spans="1:12">
      <c r="A2195" s="11" t="s">
        <v>4196</v>
      </c>
      <c r="D2195" s="11" t="s">
        <v>260</v>
      </c>
      <c r="E2195" s="19" t="s">
        <v>4446</v>
      </c>
      <c r="F2195" s="10">
        <v>42036</v>
      </c>
      <c r="G2195" s="10">
        <v>45323</v>
      </c>
      <c r="H2195" s="11">
        <v>10</v>
      </c>
      <c r="I2195" s="20" t="s">
        <v>259</v>
      </c>
      <c r="J2195" s="11" t="s">
        <v>261</v>
      </c>
      <c r="K2195" s="11" t="s">
        <v>12658</v>
      </c>
      <c r="L2195" s="11">
        <v>2</v>
      </c>
    </row>
    <row r="2196" spans="1:12">
      <c r="A2196" s="11" t="s">
        <v>4197</v>
      </c>
      <c r="D2196" s="11" t="s">
        <v>260</v>
      </c>
      <c r="E2196" s="19" t="s">
        <v>4447</v>
      </c>
      <c r="F2196" s="10">
        <v>42036</v>
      </c>
      <c r="G2196" s="10">
        <v>45323</v>
      </c>
      <c r="H2196" s="11">
        <v>10</v>
      </c>
      <c r="I2196" s="20" t="s">
        <v>259</v>
      </c>
      <c r="J2196" s="11" t="s">
        <v>261</v>
      </c>
      <c r="K2196" s="11" t="s">
        <v>12658</v>
      </c>
      <c r="L2196" s="11">
        <v>2</v>
      </c>
    </row>
    <row r="2197" spans="1:12">
      <c r="A2197" s="11" t="s">
        <v>4198</v>
      </c>
      <c r="D2197" s="11" t="s">
        <v>260</v>
      </c>
      <c r="E2197" s="19" t="s">
        <v>4448</v>
      </c>
      <c r="F2197" s="10">
        <v>42036</v>
      </c>
      <c r="G2197" s="10">
        <v>45323</v>
      </c>
      <c r="H2197" s="11">
        <v>10</v>
      </c>
      <c r="I2197" s="20" t="s">
        <v>259</v>
      </c>
      <c r="J2197" s="11" t="s">
        <v>261</v>
      </c>
      <c r="K2197" s="11" t="s">
        <v>12658</v>
      </c>
      <c r="L2197" s="11">
        <v>2</v>
      </c>
    </row>
    <row r="2198" spans="1:12">
      <c r="A2198" s="11" t="s">
        <v>4199</v>
      </c>
      <c r="D2198" s="11" t="s">
        <v>260</v>
      </c>
      <c r="E2198" s="19" t="s">
        <v>4449</v>
      </c>
      <c r="F2198" s="10">
        <v>42036</v>
      </c>
      <c r="G2198" s="10">
        <v>45323</v>
      </c>
      <c r="H2198" s="11">
        <v>10</v>
      </c>
      <c r="I2198" s="20" t="s">
        <v>259</v>
      </c>
      <c r="J2198" s="11" t="s">
        <v>261</v>
      </c>
      <c r="K2198" s="11" t="s">
        <v>12658</v>
      </c>
      <c r="L2198" s="11">
        <v>2</v>
      </c>
    </row>
    <row r="2199" spans="1:12">
      <c r="A2199" s="11" t="s">
        <v>4200</v>
      </c>
      <c r="D2199" s="11" t="s">
        <v>260</v>
      </c>
      <c r="E2199" s="19" t="s">
        <v>4450</v>
      </c>
      <c r="F2199" s="10">
        <v>42036</v>
      </c>
      <c r="G2199" s="10">
        <v>45323</v>
      </c>
      <c r="H2199" s="11">
        <v>10</v>
      </c>
      <c r="I2199" s="20" t="s">
        <v>259</v>
      </c>
      <c r="J2199" s="11" t="s">
        <v>261</v>
      </c>
      <c r="K2199" s="11" t="s">
        <v>12658</v>
      </c>
      <c r="L2199" s="11">
        <v>2</v>
      </c>
    </row>
    <row r="2200" spans="1:12">
      <c r="A2200" s="11" t="s">
        <v>4201</v>
      </c>
      <c r="D2200" s="11" t="s">
        <v>260</v>
      </c>
      <c r="E2200" s="19" t="s">
        <v>4451</v>
      </c>
      <c r="F2200" s="10">
        <v>42036</v>
      </c>
      <c r="G2200" s="10">
        <v>45323</v>
      </c>
      <c r="H2200" s="11">
        <v>10</v>
      </c>
      <c r="I2200" s="20" t="s">
        <v>259</v>
      </c>
      <c r="J2200" s="11" t="s">
        <v>261</v>
      </c>
      <c r="K2200" s="11" t="s">
        <v>12658</v>
      </c>
      <c r="L2200" s="11">
        <v>2</v>
      </c>
    </row>
    <row r="2201" spans="1:12">
      <c r="A2201" s="11" t="s">
        <v>4202</v>
      </c>
      <c r="D2201" s="11" t="s">
        <v>260</v>
      </c>
      <c r="E2201" s="19" t="s">
        <v>4452</v>
      </c>
      <c r="F2201" s="10">
        <v>42036</v>
      </c>
      <c r="G2201" s="10">
        <v>45323</v>
      </c>
      <c r="H2201" s="11">
        <v>10</v>
      </c>
      <c r="I2201" s="20" t="s">
        <v>259</v>
      </c>
      <c r="J2201" s="11" t="s">
        <v>261</v>
      </c>
      <c r="K2201" s="11" t="s">
        <v>12658</v>
      </c>
      <c r="L2201" s="11">
        <v>2</v>
      </c>
    </row>
    <row r="2202" spans="1:12">
      <c r="A2202" s="11" t="s">
        <v>4203</v>
      </c>
      <c r="D2202" s="11" t="s">
        <v>260</v>
      </c>
      <c r="E2202" s="19" t="s">
        <v>4453</v>
      </c>
      <c r="F2202" s="10">
        <v>42036</v>
      </c>
      <c r="G2202" s="10">
        <v>45323</v>
      </c>
      <c r="H2202" s="11">
        <v>10</v>
      </c>
      <c r="I2202" s="20" t="s">
        <v>259</v>
      </c>
      <c r="J2202" s="11" t="s">
        <v>261</v>
      </c>
      <c r="K2202" s="11" t="s">
        <v>12658</v>
      </c>
      <c r="L2202" s="11">
        <v>2</v>
      </c>
    </row>
    <row r="2203" spans="1:12">
      <c r="A2203" s="11" t="s">
        <v>4204</v>
      </c>
      <c r="D2203" s="11" t="s">
        <v>260</v>
      </c>
      <c r="E2203" s="19" t="s">
        <v>4454</v>
      </c>
      <c r="F2203" s="10">
        <v>42036</v>
      </c>
      <c r="G2203" s="10">
        <v>45323</v>
      </c>
      <c r="H2203" s="11">
        <v>10</v>
      </c>
      <c r="I2203" s="20" t="s">
        <v>259</v>
      </c>
      <c r="J2203" s="11" t="s">
        <v>261</v>
      </c>
      <c r="K2203" s="11" t="s">
        <v>12658</v>
      </c>
      <c r="L2203" s="11">
        <v>2</v>
      </c>
    </row>
    <row r="2204" spans="1:12">
      <c r="A2204" s="11" t="s">
        <v>4205</v>
      </c>
      <c r="D2204" s="11" t="s">
        <v>260</v>
      </c>
      <c r="E2204" s="19" t="s">
        <v>4455</v>
      </c>
      <c r="F2204" s="10">
        <v>42036</v>
      </c>
      <c r="G2204" s="10">
        <v>45323</v>
      </c>
      <c r="H2204" s="11">
        <v>10</v>
      </c>
      <c r="I2204" s="20" t="s">
        <v>259</v>
      </c>
      <c r="J2204" s="11" t="s">
        <v>261</v>
      </c>
      <c r="K2204" s="11" t="s">
        <v>12658</v>
      </c>
      <c r="L2204" s="11">
        <v>2</v>
      </c>
    </row>
    <row r="2205" spans="1:12">
      <c r="A2205" s="11" t="s">
        <v>4206</v>
      </c>
      <c r="D2205" s="11" t="s">
        <v>260</v>
      </c>
      <c r="E2205" s="19" t="s">
        <v>4456</v>
      </c>
      <c r="F2205" s="10">
        <v>42036</v>
      </c>
      <c r="G2205" s="10">
        <v>45323</v>
      </c>
      <c r="H2205" s="11">
        <v>10</v>
      </c>
      <c r="I2205" s="11" t="s">
        <v>277</v>
      </c>
      <c r="J2205" s="11" t="s">
        <v>261</v>
      </c>
      <c r="K2205" s="11" t="s">
        <v>12658</v>
      </c>
      <c r="L2205" s="11">
        <v>2</v>
      </c>
    </row>
    <row r="2206" spans="1:12">
      <c r="A2206" s="11" t="s">
        <v>4207</v>
      </c>
      <c r="D2206" s="11" t="s">
        <v>260</v>
      </c>
      <c r="E2206" s="19" t="s">
        <v>4457</v>
      </c>
      <c r="F2206" s="10">
        <v>42036</v>
      </c>
      <c r="G2206" s="10">
        <v>45323</v>
      </c>
      <c r="H2206" s="11">
        <v>10</v>
      </c>
      <c r="I2206" s="11" t="s">
        <v>277</v>
      </c>
      <c r="J2206" s="11" t="s">
        <v>261</v>
      </c>
      <c r="K2206" s="11" t="s">
        <v>12658</v>
      </c>
      <c r="L2206" s="11">
        <v>2</v>
      </c>
    </row>
    <row r="2207" spans="1:12">
      <c r="A2207" s="11" t="s">
        <v>4208</v>
      </c>
      <c r="D2207" s="11" t="s">
        <v>260</v>
      </c>
      <c r="E2207" s="19" t="s">
        <v>4458</v>
      </c>
      <c r="F2207" s="10">
        <v>42036</v>
      </c>
      <c r="G2207" s="10">
        <v>45323</v>
      </c>
      <c r="H2207" s="11">
        <v>10</v>
      </c>
      <c r="I2207" s="11" t="s">
        <v>277</v>
      </c>
      <c r="J2207" s="11" t="s">
        <v>261</v>
      </c>
      <c r="K2207" s="11" t="s">
        <v>12658</v>
      </c>
      <c r="L2207" s="11">
        <v>2</v>
      </c>
    </row>
    <row r="2208" spans="1:12">
      <c r="A2208" s="11" t="s">
        <v>4209</v>
      </c>
      <c r="D2208" s="11" t="s">
        <v>260</v>
      </c>
      <c r="E2208" s="19" t="s">
        <v>4459</v>
      </c>
      <c r="F2208" s="10">
        <v>42036</v>
      </c>
      <c r="G2208" s="10">
        <v>45323</v>
      </c>
      <c r="H2208" s="11">
        <v>10</v>
      </c>
      <c r="I2208" s="20" t="s">
        <v>259</v>
      </c>
      <c r="J2208" s="11" t="s">
        <v>261</v>
      </c>
      <c r="K2208" s="11" t="s">
        <v>12658</v>
      </c>
      <c r="L2208" s="11">
        <v>2</v>
      </c>
    </row>
    <row r="2209" spans="1:12">
      <c r="A2209" s="11" t="s">
        <v>4210</v>
      </c>
      <c r="D2209" s="11" t="s">
        <v>260</v>
      </c>
      <c r="E2209" s="19" t="s">
        <v>4460</v>
      </c>
      <c r="F2209" s="10">
        <v>42036</v>
      </c>
      <c r="G2209" s="10">
        <v>45323</v>
      </c>
      <c r="H2209" s="11">
        <v>10</v>
      </c>
      <c r="I2209" s="20" t="s">
        <v>259</v>
      </c>
      <c r="J2209" s="11" t="s">
        <v>261</v>
      </c>
      <c r="K2209" s="11" t="s">
        <v>12658</v>
      </c>
      <c r="L2209" s="11">
        <v>2</v>
      </c>
    </row>
    <row r="2210" spans="1:12">
      <c r="A2210" s="11" t="s">
        <v>4211</v>
      </c>
      <c r="D2210" s="11" t="s">
        <v>260</v>
      </c>
      <c r="E2210" s="19" t="s">
        <v>4461</v>
      </c>
      <c r="F2210" s="10">
        <v>42036</v>
      </c>
      <c r="G2210" s="10">
        <v>45323</v>
      </c>
      <c r="H2210" s="11">
        <v>10</v>
      </c>
      <c r="I2210" s="20" t="s">
        <v>259</v>
      </c>
      <c r="J2210" s="11" t="s">
        <v>261</v>
      </c>
      <c r="K2210" s="11" t="s">
        <v>12658</v>
      </c>
      <c r="L2210" s="11">
        <v>2</v>
      </c>
    </row>
    <row r="2211" spans="1:12">
      <c r="A2211" s="11" t="s">
        <v>4212</v>
      </c>
      <c r="D2211" s="11" t="s">
        <v>260</v>
      </c>
      <c r="E2211" s="19" t="s">
        <v>4462</v>
      </c>
      <c r="F2211" s="10">
        <v>42036</v>
      </c>
      <c r="G2211" s="10">
        <v>45323</v>
      </c>
      <c r="H2211" s="11">
        <v>10</v>
      </c>
      <c r="I2211" s="20" t="s">
        <v>259</v>
      </c>
      <c r="J2211" s="11" t="s">
        <v>261</v>
      </c>
      <c r="K2211" s="11" t="s">
        <v>12658</v>
      </c>
      <c r="L2211" s="11">
        <v>2</v>
      </c>
    </row>
    <row r="2212" spans="1:12">
      <c r="A2212" s="11" t="s">
        <v>4213</v>
      </c>
      <c r="D2212" s="11" t="s">
        <v>260</v>
      </c>
      <c r="E2212" s="19" t="s">
        <v>4463</v>
      </c>
      <c r="F2212" s="10">
        <v>42036</v>
      </c>
      <c r="G2212" s="10">
        <v>45323</v>
      </c>
      <c r="H2212" s="11">
        <v>10</v>
      </c>
      <c r="I2212" s="20" t="s">
        <v>259</v>
      </c>
      <c r="J2212" s="11" t="s">
        <v>261</v>
      </c>
      <c r="K2212" s="11" t="s">
        <v>12658</v>
      </c>
      <c r="L2212" s="11">
        <v>2</v>
      </c>
    </row>
    <row r="2213" spans="1:12">
      <c r="A2213" s="11" t="s">
        <v>4214</v>
      </c>
      <c r="D2213" s="11" t="s">
        <v>260</v>
      </c>
      <c r="E2213" s="19" t="s">
        <v>4464</v>
      </c>
      <c r="F2213" s="10">
        <v>42036</v>
      </c>
      <c r="G2213" s="10">
        <v>45323</v>
      </c>
      <c r="H2213" s="11">
        <v>10</v>
      </c>
      <c r="I2213" s="20" t="s">
        <v>259</v>
      </c>
      <c r="J2213" s="11" t="s">
        <v>261</v>
      </c>
      <c r="K2213" s="11" t="s">
        <v>12658</v>
      </c>
      <c r="L2213" s="11">
        <v>2</v>
      </c>
    </row>
    <row r="2214" spans="1:12">
      <c r="A2214" s="11" t="s">
        <v>4215</v>
      </c>
      <c r="D2214" s="11" t="s">
        <v>260</v>
      </c>
      <c r="E2214" s="19" t="s">
        <v>4465</v>
      </c>
      <c r="F2214" s="10">
        <v>42036</v>
      </c>
      <c r="G2214" s="10">
        <v>45323</v>
      </c>
      <c r="H2214" s="11">
        <v>10</v>
      </c>
      <c r="I2214" s="20" t="s">
        <v>259</v>
      </c>
      <c r="J2214" s="11" t="s">
        <v>261</v>
      </c>
      <c r="K2214" s="11" t="s">
        <v>12658</v>
      </c>
      <c r="L2214" s="11">
        <v>2</v>
      </c>
    </row>
    <row r="2215" spans="1:12">
      <c r="A2215" s="11" t="s">
        <v>4216</v>
      </c>
      <c r="D2215" s="11" t="s">
        <v>260</v>
      </c>
      <c r="E2215" s="19" t="s">
        <v>4466</v>
      </c>
      <c r="F2215" s="10">
        <v>42036</v>
      </c>
      <c r="G2215" s="10">
        <v>45323</v>
      </c>
      <c r="H2215" s="11">
        <v>10</v>
      </c>
      <c r="I2215" s="20" t="s">
        <v>259</v>
      </c>
      <c r="J2215" s="11" t="s">
        <v>261</v>
      </c>
      <c r="K2215" s="11" t="s">
        <v>12658</v>
      </c>
      <c r="L2215" s="11">
        <v>2</v>
      </c>
    </row>
    <row r="2216" spans="1:12">
      <c r="A2216" s="11" t="s">
        <v>4217</v>
      </c>
      <c r="D2216" s="11" t="s">
        <v>260</v>
      </c>
      <c r="E2216" s="19" t="s">
        <v>4467</v>
      </c>
      <c r="F2216" s="10">
        <v>42036</v>
      </c>
      <c r="G2216" s="10">
        <v>45323</v>
      </c>
      <c r="H2216" s="11">
        <v>10</v>
      </c>
      <c r="I2216" s="20" t="s">
        <v>259</v>
      </c>
      <c r="J2216" s="11" t="s">
        <v>261</v>
      </c>
      <c r="K2216" s="11" t="s">
        <v>12658</v>
      </c>
      <c r="L2216" s="11">
        <v>2</v>
      </c>
    </row>
    <row r="2217" spans="1:12">
      <c r="A2217" s="11" t="s">
        <v>4218</v>
      </c>
      <c r="D2217" s="11" t="s">
        <v>260</v>
      </c>
      <c r="E2217" s="19" t="s">
        <v>4468</v>
      </c>
      <c r="F2217" s="10">
        <v>42036</v>
      </c>
      <c r="G2217" s="10">
        <v>45323</v>
      </c>
      <c r="H2217" s="11">
        <v>10</v>
      </c>
      <c r="I2217" s="20" t="s">
        <v>259</v>
      </c>
      <c r="J2217" s="11" t="s">
        <v>261</v>
      </c>
      <c r="K2217" s="11" t="s">
        <v>12658</v>
      </c>
      <c r="L2217" s="11">
        <v>2</v>
      </c>
    </row>
    <row r="2218" spans="1:12">
      <c r="A2218" s="11" t="s">
        <v>4219</v>
      </c>
      <c r="D2218" s="11" t="s">
        <v>260</v>
      </c>
      <c r="E2218" s="19" t="s">
        <v>4469</v>
      </c>
      <c r="F2218" s="10">
        <v>42036</v>
      </c>
      <c r="G2218" s="10">
        <v>45323</v>
      </c>
      <c r="H2218" s="11">
        <v>10</v>
      </c>
      <c r="I2218" s="20" t="s">
        <v>259</v>
      </c>
      <c r="J2218" s="11" t="s">
        <v>261</v>
      </c>
      <c r="K2218" s="11" t="s">
        <v>12658</v>
      </c>
      <c r="L2218" s="11">
        <v>2</v>
      </c>
    </row>
    <row r="2219" spans="1:12">
      <c r="A2219" s="11" t="s">
        <v>4220</v>
      </c>
      <c r="D2219" s="11" t="s">
        <v>260</v>
      </c>
      <c r="E2219" s="19" t="s">
        <v>4470</v>
      </c>
      <c r="F2219" s="10">
        <v>42036</v>
      </c>
      <c r="G2219" s="10">
        <v>45323</v>
      </c>
      <c r="H2219" s="11">
        <v>10</v>
      </c>
      <c r="I2219" s="20" t="s">
        <v>259</v>
      </c>
      <c r="J2219" s="11" t="s">
        <v>261</v>
      </c>
      <c r="K2219" s="11" t="s">
        <v>12658</v>
      </c>
      <c r="L2219" s="11">
        <v>2</v>
      </c>
    </row>
    <row r="2220" spans="1:12">
      <c r="A2220" s="11" t="s">
        <v>4221</v>
      </c>
      <c r="D2220" s="11" t="s">
        <v>260</v>
      </c>
      <c r="E2220" s="19" t="s">
        <v>4471</v>
      </c>
      <c r="F2220" s="10">
        <v>42036</v>
      </c>
      <c r="G2220" s="10">
        <v>45323</v>
      </c>
      <c r="H2220" s="11">
        <v>10</v>
      </c>
      <c r="I2220" s="20" t="s">
        <v>259</v>
      </c>
      <c r="J2220" s="11" t="s">
        <v>261</v>
      </c>
      <c r="K2220" s="11" t="s">
        <v>12658</v>
      </c>
      <c r="L2220" s="11">
        <v>2</v>
      </c>
    </row>
    <row r="2221" spans="1:12">
      <c r="A2221" s="11" t="s">
        <v>4222</v>
      </c>
      <c r="D2221" s="11" t="s">
        <v>260</v>
      </c>
      <c r="E2221" s="19" t="s">
        <v>4472</v>
      </c>
      <c r="F2221" s="10">
        <v>42036</v>
      </c>
      <c r="G2221" s="10">
        <v>45323</v>
      </c>
      <c r="H2221" s="11">
        <v>10</v>
      </c>
      <c r="I2221" s="20" t="s">
        <v>259</v>
      </c>
      <c r="J2221" s="11" t="s">
        <v>261</v>
      </c>
      <c r="K2221" s="11" t="s">
        <v>12658</v>
      </c>
      <c r="L2221" s="11">
        <v>2</v>
      </c>
    </row>
    <row r="2222" spans="1:12">
      <c r="A2222" s="11" t="s">
        <v>4223</v>
      </c>
      <c r="D2222" s="11" t="s">
        <v>260</v>
      </c>
      <c r="E2222" s="19" t="s">
        <v>4473</v>
      </c>
      <c r="F2222" s="10">
        <v>42036</v>
      </c>
      <c r="G2222" s="10">
        <v>45323</v>
      </c>
      <c r="H2222" s="11">
        <v>10</v>
      </c>
      <c r="I2222" s="20" t="s">
        <v>259</v>
      </c>
      <c r="J2222" s="11" t="s">
        <v>261</v>
      </c>
      <c r="K2222" s="11" t="s">
        <v>12658</v>
      </c>
      <c r="L2222" s="11">
        <v>2</v>
      </c>
    </row>
    <row r="2223" spans="1:12">
      <c r="A2223" s="11" t="s">
        <v>4224</v>
      </c>
      <c r="D2223" s="11" t="s">
        <v>260</v>
      </c>
      <c r="E2223" s="19" t="s">
        <v>4474</v>
      </c>
      <c r="F2223" s="10">
        <v>42036</v>
      </c>
      <c r="G2223" s="10">
        <v>45323</v>
      </c>
      <c r="H2223" s="11">
        <v>10</v>
      </c>
      <c r="I2223" s="11" t="s">
        <v>277</v>
      </c>
      <c r="J2223" s="11" t="s">
        <v>261</v>
      </c>
      <c r="K2223" s="11" t="s">
        <v>12658</v>
      </c>
      <c r="L2223" s="11">
        <v>2</v>
      </c>
    </row>
    <row r="2224" spans="1:12">
      <c r="A2224" s="11" t="s">
        <v>4225</v>
      </c>
      <c r="D2224" s="11" t="s">
        <v>260</v>
      </c>
      <c r="E2224" s="19" t="s">
        <v>4475</v>
      </c>
      <c r="F2224" s="10">
        <v>42036</v>
      </c>
      <c r="G2224" s="10">
        <v>45323</v>
      </c>
      <c r="H2224" s="11">
        <v>10</v>
      </c>
      <c r="I2224" s="11" t="s">
        <v>277</v>
      </c>
      <c r="J2224" s="11" t="s">
        <v>261</v>
      </c>
      <c r="K2224" s="11" t="s">
        <v>12658</v>
      </c>
      <c r="L2224" s="11">
        <v>2</v>
      </c>
    </row>
    <row r="2225" spans="1:12">
      <c r="A2225" s="11" t="s">
        <v>4226</v>
      </c>
      <c r="D2225" s="11" t="s">
        <v>260</v>
      </c>
      <c r="E2225" s="19" t="s">
        <v>4476</v>
      </c>
      <c r="F2225" s="10">
        <v>42036</v>
      </c>
      <c r="G2225" s="10">
        <v>45323</v>
      </c>
      <c r="H2225" s="11">
        <v>10</v>
      </c>
      <c r="I2225" s="11" t="s">
        <v>277</v>
      </c>
      <c r="J2225" s="11" t="s">
        <v>261</v>
      </c>
      <c r="K2225" s="11" t="s">
        <v>12658</v>
      </c>
      <c r="L2225" s="11">
        <v>2</v>
      </c>
    </row>
    <row r="2226" spans="1:12">
      <c r="A2226" s="11" t="s">
        <v>4227</v>
      </c>
      <c r="D2226" s="11" t="s">
        <v>260</v>
      </c>
      <c r="E2226" s="19" t="s">
        <v>4477</v>
      </c>
      <c r="F2226" s="10">
        <v>42036</v>
      </c>
      <c r="G2226" s="10">
        <v>45323</v>
      </c>
      <c r="H2226" s="11">
        <v>10</v>
      </c>
      <c r="I2226" s="20" t="s">
        <v>259</v>
      </c>
      <c r="J2226" s="11" t="s">
        <v>261</v>
      </c>
      <c r="K2226" s="11" t="s">
        <v>12658</v>
      </c>
      <c r="L2226" s="11">
        <v>2</v>
      </c>
    </row>
    <row r="2227" spans="1:12">
      <c r="A2227" s="11" t="s">
        <v>4228</v>
      </c>
      <c r="D2227" s="11" t="s">
        <v>260</v>
      </c>
      <c r="E2227" s="19" t="s">
        <v>4478</v>
      </c>
      <c r="F2227" s="10">
        <v>42036</v>
      </c>
      <c r="G2227" s="10">
        <v>45323</v>
      </c>
      <c r="H2227" s="11">
        <v>10</v>
      </c>
      <c r="I2227" s="20" t="s">
        <v>259</v>
      </c>
      <c r="J2227" s="11" t="s">
        <v>261</v>
      </c>
      <c r="K2227" s="11" t="s">
        <v>12658</v>
      </c>
      <c r="L2227" s="11">
        <v>2</v>
      </c>
    </row>
    <row r="2228" spans="1:12">
      <c r="A2228" s="11" t="s">
        <v>4229</v>
      </c>
      <c r="D2228" s="11" t="s">
        <v>260</v>
      </c>
      <c r="E2228" s="19" t="s">
        <v>4479</v>
      </c>
      <c r="F2228" s="10">
        <v>42036</v>
      </c>
      <c r="G2228" s="10">
        <v>45323</v>
      </c>
      <c r="H2228" s="11">
        <v>10</v>
      </c>
      <c r="I2228" s="20" t="s">
        <v>259</v>
      </c>
      <c r="J2228" s="11" t="s">
        <v>261</v>
      </c>
      <c r="K2228" s="11" t="s">
        <v>12658</v>
      </c>
      <c r="L2228" s="11">
        <v>2</v>
      </c>
    </row>
    <row r="2229" spans="1:12">
      <c r="A2229" s="11" t="s">
        <v>4230</v>
      </c>
      <c r="D2229" s="11" t="s">
        <v>260</v>
      </c>
      <c r="E2229" s="19" t="s">
        <v>4480</v>
      </c>
      <c r="F2229" s="10">
        <v>42036</v>
      </c>
      <c r="G2229" s="10">
        <v>45323</v>
      </c>
      <c r="H2229" s="11">
        <v>10</v>
      </c>
      <c r="I2229" s="20" t="s">
        <v>259</v>
      </c>
      <c r="J2229" s="11" t="s">
        <v>261</v>
      </c>
      <c r="K2229" s="11" t="s">
        <v>12658</v>
      </c>
      <c r="L2229" s="11">
        <v>2</v>
      </c>
    </row>
    <row r="2230" spans="1:12">
      <c r="A2230" s="11" t="s">
        <v>4231</v>
      </c>
      <c r="D2230" s="11" t="s">
        <v>260</v>
      </c>
      <c r="E2230" s="19" t="s">
        <v>4481</v>
      </c>
      <c r="F2230" s="10">
        <v>42036</v>
      </c>
      <c r="G2230" s="10">
        <v>45323</v>
      </c>
      <c r="H2230" s="11">
        <v>10</v>
      </c>
      <c r="I2230" s="20" t="s">
        <v>259</v>
      </c>
      <c r="J2230" s="11" t="s">
        <v>261</v>
      </c>
      <c r="K2230" s="11" t="s">
        <v>12658</v>
      </c>
      <c r="L2230" s="11">
        <v>2</v>
      </c>
    </row>
    <row r="2231" spans="1:12">
      <c r="A2231" s="11" t="s">
        <v>4232</v>
      </c>
      <c r="D2231" s="11" t="s">
        <v>260</v>
      </c>
      <c r="E2231" s="19" t="s">
        <v>4482</v>
      </c>
      <c r="F2231" s="10">
        <v>42036</v>
      </c>
      <c r="G2231" s="10">
        <v>45323</v>
      </c>
      <c r="H2231" s="11">
        <v>10</v>
      </c>
      <c r="I2231" s="20" t="s">
        <v>259</v>
      </c>
      <c r="J2231" s="11" t="s">
        <v>261</v>
      </c>
      <c r="K2231" s="11" t="s">
        <v>12658</v>
      </c>
      <c r="L2231" s="11">
        <v>2</v>
      </c>
    </row>
    <row r="2232" spans="1:12">
      <c r="A2232" s="11" t="s">
        <v>4233</v>
      </c>
      <c r="D2232" s="11" t="s">
        <v>260</v>
      </c>
      <c r="E2232" s="19" t="s">
        <v>4483</v>
      </c>
      <c r="F2232" s="10">
        <v>42036</v>
      </c>
      <c r="G2232" s="10">
        <v>45323</v>
      </c>
      <c r="H2232" s="11">
        <v>10</v>
      </c>
      <c r="I2232" s="20" t="s">
        <v>259</v>
      </c>
      <c r="J2232" s="11" t="s">
        <v>261</v>
      </c>
      <c r="K2232" s="11" t="s">
        <v>12658</v>
      </c>
      <c r="L2232" s="11">
        <v>2</v>
      </c>
    </row>
    <row r="2233" spans="1:12">
      <c r="A2233" s="11" t="s">
        <v>4234</v>
      </c>
      <c r="D2233" s="11" t="s">
        <v>260</v>
      </c>
      <c r="E2233" s="19" t="s">
        <v>4484</v>
      </c>
      <c r="F2233" s="10">
        <v>42036</v>
      </c>
      <c r="G2233" s="10">
        <v>45323</v>
      </c>
      <c r="H2233" s="11">
        <v>10</v>
      </c>
      <c r="I2233" s="20" t="s">
        <v>259</v>
      </c>
      <c r="J2233" s="11" t="s">
        <v>261</v>
      </c>
      <c r="K2233" s="11" t="s">
        <v>12658</v>
      </c>
      <c r="L2233" s="11">
        <v>2</v>
      </c>
    </row>
    <row r="2234" spans="1:12">
      <c r="A2234" s="11" t="s">
        <v>4235</v>
      </c>
      <c r="D2234" s="11" t="s">
        <v>260</v>
      </c>
      <c r="E2234" s="19" t="s">
        <v>4485</v>
      </c>
      <c r="F2234" s="10">
        <v>42036</v>
      </c>
      <c r="G2234" s="10">
        <v>45323</v>
      </c>
      <c r="H2234" s="11">
        <v>10</v>
      </c>
      <c r="I2234" s="20" t="s">
        <v>259</v>
      </c>
      <c r="J2234" s="11" t="s">
        <v>261</v>
      </c>
      <c r="K2234" s="11" t="s">
        <v>12658</v>
      </c>
      <c r="L2234" s="11">
        <v>2</v>
      </c>
    </row>
    <row r="2235" spans="1:12">
      <c r="A2235" s="11" t="s">
        <v>4236</v>
      </c>
      <c r="D2235" s="11" t="s">
        <v>260</v>
      </c>
      <c r="E2235" s="19" t="s">
        <v>4486</v>
      </c>
      <c r="F2235" s="10">
        <v>42036</v>
      </c>
      <c r="G2235" s="10">
        <v>45323</v>
      </c>
      <c r="H2235" s="11">
        <v>10</v>
      </c>
      <c r="I2235" s="20" t="s">
        <v>259</v>
      </c>
      <c r="J2235" s="11" t="s">
        <v>261</v>
      </c>
      <c r="K2235" s="11" t="s">
        <v>12658</v>
      </c>
      <c r="L2235" s="11">
        <v>2</v>
      </c>
    </row>
    <row r="2236" spans="1:12">
      <c r="A2236" s="11" t="s">
        <v>4237</v>
      </c>
      <c r="D2236" s="11" t="s">
        <v>260</v>
      </c>
      <c r="E2236" s="19" t="s">
        <v>4487</v>
      </c>
      <c r="F2236" s="10">
        <v>42036</v>
      </c>
      <c r="G2236" s="10">
        <v>45323</v>
      </c>
      <c r="H2236" s="11">
        <v>10</v>
      </c>
      <c r="I2236" s="20" t="s">
        <v>259</v>
      </c>
      <c r="J2236" s="11" t="s">
        <v>261</v>
      </c>
      <c r="K2236" s="11" t="s">
        <v>12658</v>
      </c>
      <c r="L2236" s="11">
        <v>2</v>
      </c>
    </row>
    <row r="2237" spans="1:12">
      <c r="A2237" s="11" t="s">
        <v>4238</v>
      </c>
      <c r="D2237" s="11" t="s">
        <v>260</v>
      </c>
      <c r="E2237" s="19" t="s">
        <v>4488</v>
      </c>
      <c r="F2237" s="10">
        <v>42036</v>
      </c>
      <c r="G2237" s="10">
        <v>45323</v>
      </c>
      <c r="H2237" s="11">
        <v>10</v>
      </c>
      <c r="I2237" s="20" t="s">
        <v>259</v>
      </c>
      <c r="J2237" s="11" t="s">
        <v>261</v>
      </c>
      <c r="K2237" s="11" t="s">
        <v>12658</v>
      </c>
      <c r="L2237" s="11">
        <v>2</v>
      </c>
    </row>
    <row r="2238" spans="1:12">
      <c r="A2238" s="11" t="s">
        <v>4239</v>
      </c>
      <c r="D2238" s="11" t="s">
        <v>260</v>
      </c>
      <c r="E2238" s="19" t="s">
        <v>4489</v>
      </c>
      <c r="F2238" s="10">
        <v>42036</v>
      </c>
      <c r="G2238" s="10">
        <v>45323</v>
      </c>
      <c r="H2238" s="11">
        <v>10</v>
      </c>
      <c r="I2238" s="20" t="s">
        <v>259</v>
      </c>
      <c r="J2238" s="11" t="s">
        <v>261</v>
      </c>
      <c r="K2238" s="11" t="s">
        <v>12658</v>
      </c>
      <c r="L2238" s="11">
        <v>2</v>
      </c>
    </row>
    <row r="2239" spans="1:12">
      <c r="A2239" s="11" t="s">
        <v>4240</v>
      </c>
      <c r="D2239" s="11" t="s">
        <v>260</v>
      </c>
      <c r="E2239" s="19" t="s">
        <v>4490</v>
      </c>
      <c r="F2239" s="10">
        <v>42036</v>
      </c>
      <c r="G2239" s="10">
        <v>45323</v>
      </c>
      <c r="H2239" s="11">
        <v>10</v>
      </c>
      <c r="I2239" s="20" t="s">
        <v>259</v>
      </c>
      <c r="J2239" s="11" t="s">
        <v>261</v>
      </c>
      <c r="K2239" s="11" t="s">
        <v>12658</v>
      </c>
      <c r="L2239" s="11">
        <v>2</v>
      </c>
    </row>
    <row r="2240" spans="1:12">
      <c r="A2240" s="11" t="s">
        <v>4241</v>
      </c>
      <c r="D2240" s="11" t="s">
        <v>260</v>
      </c>
      <c r="E2240" s="19" t="s">
        <v>4491</v>
      </c>
      <c r="F2240" s="10">
        <v>42036</v>
      </c>
      <c r="G2240" s="10">
        <v>45323</v>
      </c>
      <c r="H2240" s="11">
        <v>10</v>
      </c>
      <c r="I2240" s="20" t="s">
        <v>259</v>
      </c>
      <c r="J2240" s="11" t="s">
        <v>261</v>
      </c>
      <c r="K2240" s="11" t="s">
        <v>12658</v>
      </c>
      <c r="L2240" s="11">
        <v>2</v>
      </c>
    </row>
    <row r="2241" spans="1:12">
      <c r="A2241" s="11" t="s">
        <v>4242</v>
      </c>
      <c r="D2241" s="11" t="s">
        <v>260</v>
      </c>
      <c r="E2241" s="19" t="s">
        <v>4492</v>
      </c>
      <c r="F2241" s="10">
        <v>42036</v>
      </c>
      <c r="G2241" s="10">
        <v>45323</v>
      </c>
      <c r="H2241" s="11">
        <v>10</v>
      </c>
      <c r="I2241" s="11" t="s">
        <v>277</v>
      </c>
      <c r="J2241" s="11" t="s">
        <v>261</v>
      </c>
      <c r="K2241" s="11" t="s">
        <v>12658</v>
      </c>
      <c r="L2241" s="11">
        <v>2</v>
      </c>
    </row>
    <row r="2242" spans="1:12">
      <c r="A2242" s="11" t="s">
        <v>4243</v>
      </c>
      <c r="D2242" s="11" t="s">
        <v>260</v>
      </c>
      <c r="E2242" s="19" t="s">
        <v>4493</v>
      </c>
      <c r="F2242" s="10">
        <v>42036</v>
      </c>
      <c r="G2242" s="10">
        <v>45323</v>
      </c>
      <c r="H2242" s="11">
        <v>10</v>
      </c>
      <c r="I2242" s="11" t="s">
        <v>277</v>
      </c>
      <c r="J2242" s="11" t="s">
        <v>261</v>
      </c>
      <c r="K2242" s="11" t="s">
        <v>12658</v>
      </c>
      <c r="L2242" s="11">
        <v>2</v>
      </c>
    </row>
    <row r="2243" spans="1:12">
      <c r="A2243" s="11" t="s">
        <v>4244</v>
      </c>
      <c r="D2243" s="11" t="s">
        <v>260</v>
      </c>
      <c r="E2243" s="19" t="s">
        <v>4494</v>
      </c>
      <c r="F2243" s="10">
        <v>42036</v>
      </c>
      <c r="G2243" s="10">
        <v>45323</v>
      </c>
      <c r="H2243" s="11">
        <v>10</v>
      </c>
      <c r="I2243" s="11" t="s">
        <v>277</v>
      </c>
      <c r="J2243" s="11" t="s">
        <v>261</v>
      </c>
      <c r="K2243" s="11" t="s">
        <v>12658</v>
      </c>
      <c r="L2243" s="11">
        <v>2</v>
      </c>
    </row>
    <row r="2244" spans="1:12">
      <c r="A2244" s="11" t="s">
        <v>4245</v>
      </c>
      <c r="D2244" s="11" t="s">
        <v>260</v>
      </c>
      <c r="E2244" s="19" t="s">
        <v>4495</v>
      </c>
      <c r="F2244" s="10">
        <v>42036</v>
      </c>
      <c r="G2244" s="10">
        <v>45323</v>
      </c>
      <c r="H2244" s="11">
        <v>10</v>
      </c>
      <c r="I2244" s="20" t="s">
        <v>259</v>
      </c>
      <c r="J2244" s="11" t="s">
        <v>261</v>
      </c>
      <c r="K2244" s="11" t="s">
        <v>12658</v>
      </c>
      <c r="L2244" s="11">
        <v>2</v>
      </c>
    </row>
    <row r="2245" spans="1:12">
      <c r="A2245" s="11" t="s">
        <v>4246</v>
      </c>
      <c r="D2245" s="11" t="s">
        <v>260</v>
      </c>
      <c r="E2245" s="19" t="s">
        <v>4496</v>
      </c>
      <c r="F2245" s="10">
        <v>42036</v>
      </c>
      <c r="G2245" s="10">
        <v>45323</v>
      </c>
      <c r="H2245" s="11">
        <v>10</v>
      </c>
      <c r="I2245" s="20" t="s">
        <v>259</v>
      </c>
      <c r="J2245" s="11" t="s">
        <v>261</v>
      </c>
      <c r="K2245" s="11" t="s">
        <v>12658</v>
      </c>
      <c r="L2245" s="11">
        <v>2</v>
      </c>
    </row>
    <row r="2246" spans="1:12">
      <c r="A2246" s="11" t="s">
        <v>4247</v>
      </c>
      <c r="D2246" s="11" t="s">
        <v>260</v>
      </c>
      <c r="E2246" s="19" t="s">
        <v>4497</v>
      </c>
      <c r="F2246" s="10">
        <v>42036</v>
      </c>
      <c r="G2246" s="10">
        <v>45323</v>
      </c>
      <c r="H2246" s="11">
        <v>10</v>
      </c>
      <c r="I2246" s="20" t="s">
        <v>259</v>
      </c>
      <c r="J2246" s="11" t="s">
        <v>261</v>
      </c>
      <c r="K2246" s="11" t="s">
        <v>12658</v>
      </c>
      <c r="L2246" s="11">
        <v>2</v>
      </c>
    </row>
    <row r="2247" spans="1:12">
      <c r="A2247" s="11" t="s">
        <v>4248</v>
      </c>
      <c r="D2247" s="11" t="s">
        <v>260</v>
      </c>
      <c r="E2247" s="19" t="s">
        <v>4498</v>
      </c>
      <c r="F2247" s="10">
        <v>42036</v>
      </c>
      <c r="G2247" s="10">
        <v>45323</v>
      </c>
      <c r="H2247" s="11">
        <v>10</v>
      </c>
      <c r="I2247" s="20" t="s">
        <v>259</v>
      </c>
      <c r="J2247" s="11" t="s">
        <v>261</v>
      </c>
      <c r="K2247" s="11" t="s">
        <v>12658</v>
      </c>
      <c r="L2247" s="11">
        <v>2</v>
      </c>
    </row>
    <row r="2248" spans="1:12">
      <c r="A2248" s="11" t="s">
        <v>4249</v>
      </c>
      <c r="D2248" s="11" t="s">
        <v>260</v>
      </c>
      <c r="E2248" s="19" t="s">
        <v>4499</v>
      </c>
      <c r="F2248" s="10">
        <v>42036</v>
      </c>
      <c r="G2248" s="10">
        <v>45323</v>
      </c>
      <c r="H2248" s="11">
        <v>10</v>
      </c>
      <c r="I2248" s="20" t="s">
        <v>259</v>
      </c>
      <c r="J2248" s="11" t="s">
        <v>261</v>
      </c>
      <c r="K2248" s="11" t="s">
        <v>12658</v>
      </c>
      <c r="L2248" s="11">
        <v>2</v>
      </c>
    </row>
    <row r="2249" spans="1:12">
      <c r="A2249" s="11" t="s">
        <v>4250</v>
      </c>
      <c r="D2249" s="11" t="s">
        <v>260</v>
      </c>
      <c r="E2249" s="19" t="s">
        <v>4500</v>
      </c>
      <c r="F2249" s="10">
        <v>42036</v>
      </c>
      <c r="G2249" s="10">
        <v>45323</v>
      </c>
      <c r="H2249" s="11">
        <v>10</v>
      </c>
      <c r="I2249" s="20" t="s">
        <v>259</v>
      </c>
      <c r="J2249" s="11" t="s">
        <v>261</v>
      </c>
      <c r="K2249" s="11" t="s">
        <v>12658</v>
      </c>
      <c r="L2249" s="11">
        <v>2</v>
      </c>
    </row>
    <row r="2250" spans="1:12">
      <c r="A2250" s="11" t="s">
        <v>4251</v>
      </c>
      <c r="D2250" s="11" t="s">
        <v>260</v>
      </c>
      <c r="E2250" s="19" t="s">
        <v>4501</v>
      </c>
      <c r="F2250" s="10">
        <v>42036</v>
      </c>
      <c r="G2250" s="10">
        <v>45323</v>
      </c>
      <c r="H2250" s="11">
        <v>10</v>
      </c>
      <c r="I2250" s="20" t="s">
        <v>259</v>
      </c>
      <c r="J2250" s="11" t="s">
        <v>261</v>
      </c>
      <c r="K2250" s="11" t="s">
        <v>12658</v>
      </c>
      <c r="L2250" s="11">
        <v>2</v>
      </c>
    </row>
    <row r="2251" spans="1:12">
      <c r="A2251" s="11" t="s">
        <v>4252</v>
      </c>
      <c r="D2251" s="11" t="s">
        <v>260</v>
      </c>
      <c r="E2251" s="19" t="s">
        <v>4502</v>
      </c>
      <c r="F2251" s="10">
        <v>42036</v>
      </c>
      <c r="G2251" s="10">
        <v>45323</v>
      </c>
      <c r="H2251" s="11">
        <v>10</v>
      </c>
      <c r="I2251" s="20" t="s">
        <v>259</v>
      </c>
      <c r="J2251" s="11" t="s">
        <v>261</v>
      </c>
      <c r="K2251" s="11" t="s">
        <v>12658</v>
      </c>
      <c r="L2251" s="11">
        <v>2</v>
      </c>
    </row>
    <row r="2252" spans="1:12">
      <c r="A2252" s="11" t="s">
        <v>4253</v>
      </c>
      <c r="D2252" s="11" t="s">
        <v>260</v>
      </c>
      <c r="E2252" s="19" t="s">
        <v>4503</v>
      </c>
      <c r="F2252" s="10">
        <v>42036</v>
      </c>
      <c r="G2252" s="10">
        <v>45323</v>
      </c>
      <c r="H2252" s="11">
        <v>10</v>
      </c>
      <c r="I2252" s="20" t="s">
        <v>259</v>
      </c>
      <c r="J2252" s="11" t="s">
        <v>261</v>
      </c>
      <c r="K2252" s="11" t="s">
        <v>12658</v>
      </c>
      <c r="L2252" s="11">
        <v>2</v>
      </c>
    </row>
    <row r="2253" spans="1:12">
      <c r="A2253" s="11" t="s">
        <v>4254</v>
      </c>
      <c r="D2253" s="11" t="s">
        <v>260</v>
      </c>
      <c r="E2253" s="19" t="s">
        <v>4504</v>
      </c>
      <c r="F2253" s="10">
        <v>42036</v>
      </c>
      <c r="G2253" s="10">
        <v>45323</v>
      </c>
      <c r="H2253" s="11">
        <v>10</v>
      </c>
      <c r="I2253" s="20" t="s">
        <v>259</v>
      </c>
      <c r="J2253" s="11" t="s">
        <v>261</v>
      </c>
      <c r="K2253" s="11" t="s">
        <v>12658</v>
      </c>
      <c r="L2253" s="11">
        <v>2</v>
      </c>
    </row>
    <row r="2254" spans="1:12">
      <c r="A2254" s="11" t="s">
        <v>4255</v>
      </c>
      <c r="D2254" s="11" t="s">
        <v>260</v>
      </c>
      <c r="E2254" s="19" t="s">
        <v>4505</v>
      </c>
      <c r="F2254" s="10">
        <v>42036</v>
      </c>
      <c r="G2254" s="10">
        <v>45323</v>
      </c>
      <c r="H2254" s="11">
        <v>10</v>
      </c>
      <c r="I2254" s="20" t="s">
        <v>259</v>
      </c>
      <c r="J2254" s="11" t="s">
        <v>261</v>
      </c>
      <c r="K2254" s="11" t="s">
        <v>12658</v>
      </c>
      <c r="L2254" s="11">
        <v>2</v>
      </c>
    </row>
    <row r="2255" spans="1:12">
      <c r="A2255" s="11" t="s">
        <v>4256</v>
      </c>
      <c r="D2255" s="11" t="s">
        <v>260</v>
      </c>
      <c r="E2255" s="19" t="s">
        <v>4506</v>
      </c>
      <c r="F2255" s="10">
        <v>42036</v>
      </c>
      <c r="G2255" s="10">
        <v>45323</v>
      </c>
      <c r="H2255" s="11">
        <v>10</v>
      </c>
      <c r="I2255" s="20" t="s">
        <v>259</v>
      </c>
      <c r="J2255" s="11" t="s">
        <v>261</v>
      </c>
      <c r="K2255" s="11" t="s">
        <v>12658</v>
      </c>
      <c r="L2255" s="11">
        <v>2</v>
      </c>
    </row>
    <row r="2256" spans="1:12">
      <c r="A2256" s="11" t="s">
        <v>4257</v>
      </c>
      <c r="D2256" s="11" t="s">
        <v>260</v>
      </c>
      <c r="E2256" s="19" t="s">
        <v>4507</v>
      </c>
      <c r="F2256" s="10">
        <v>42036</v>
      </c>
      <c r="G2256" s="10">
        <v>45323</v>
      </c>
      <c r="H2256" s="11">
        <v>10</v>
      </c>
      <c r="I2256" s="20" t="s">
        <v>259</v>
      </c>
      <c r="J2256" s="11" t="s">
        <v>261</v>
      </c>
      <c r="K2256" s="11" t="s">
        <v>12658</v>
      </c>
      <c r="L2256" s="11">
        <v>2</v>
      </c>
    </row>
    <row r="2257" spans="1:12">
      <c r="A2257" s="11" t="s">
        <v>4258</v>
      </c>
      <c r="D2257" s="11" t="s">
        <v>260</v>
      </c>
      <c r="E2257" s="19" t="s">
        <v>4508</v>
      </c>
      <c r="F2257" s="10">
        <v>42036</v>
      </c>
      <c r="G2257" s="10">
        <v>45323</v>
      </c>
      <c r="H2257" s="11">
        <v>10</v>
      </c>
      <c r="I2257" s="20" t="s">
        <v>259</v>
      </c>
      <c r="J2257" s="11" t="s">
        <v>261</v>
      </c>
      <c r="K2257" s="11" t="s">
        <v>12658</v>
      </c>
      <c r="L2257" s="11">
        <v>2</v>
      </c>
    </row>
    <row r="2258" spans="1:12">
      <c r="A2258" s="11" t="s">
        <v>4259</v>
      </c>
      <c r="D2258" s="11" t="s">
        <v>260</v>
      </c>
      <c r="E2258" s="19" t="s">
        <v>4509</v>
      </c>
      <c r="F2258" s="10">
        <v>42036</v>
      </c>
      <c r="G2258" s="10">
        <v>45323</v>
      </c>
      <c r="H2258" s="11">
        <v>10</v>
      </c>
      <c r="I2258" s="20" t="s">
        <v>259</v>
      </c>
      <c r="J2258" s="11" t="s">
        <v>261</v>
      </c>
      <c r="K2258" s="11" t="s">
        <v>12658</v>
      </c>
      <c r="L2258" s="11">
        <v>2</v>
      </c>
    </row>
    <row r="2259" spans="1:12">
      <c r="A2259" s="11" t="s">
        <v>4260</v>
      </c>
      <c r="D2259" s="11" t="s">
        <v>260</v>
      </c>
      <c r="E2259" s="19" t="s">
        <v>4510</v>
      </c>
      <c r="F2259" s="10">
        <v>42036</v>
      </c>
      <c r="G2259" s="10">
        <v>45323</v>
      </c>
      <c r="H2259" s="11">
        <v>10</v>
      </c>
      <c r="I2259" s="11" t="s">
        <v>277</v>
      </c>
      <c r="J2259" s="11" t="s">
        <v>261</v>
      </c>
      <c r="K2259" s="11" t="s">
        <v>12658</v>
      </c>
      <c r="L2259" s="11">
        <v>2</v>
      </c>
    </row>
    <row r="2260" spans="1:12">
      <c r="A2260" s="11" t="s">
        <v>4261</v>
      </c>
      <c r="D2260" s="11" t="s">
        <v>260</v>
      </c>
      <c r="E2260" s="19" t="s">
        <v>4511</v>
      </c>
      <c r="F2260" s="10">
        <v>42036</v>
      </c>
      <c r="G2260" s="10">
        <v>45323</v>
      </c>
      <c r="H2260" s="11">
        <v>10</v>
      </c>
      <c r="I2260" s="11" t="s">
        <v>277</v>
      </c>
      <c r="J2260" s="11" t="s">
        <v>261</v>
      </c>
      <c r="K2260" s="11" t="s">
        <v>12658</v>
      </c>
      <c r="L2260" s="11">
        <v>2</v>
      </c>
    </row>
    <row r="2261" spans="1:12">
      <c r="A2261" s="11" t="s">
        <v>4262</v>
      </c>
      <c r="D2261" s="11" t="s">
        <v>260</v>
      </c>
      <c r="E2261" s="19" t="s">
        <v>4512</v>
      </c>
      <c r="F2261" s="10">
        <v>42036</v>
      </c>
      <c r="G2261" s="10">
        <v>45323</v>
      </c>
      <c r="H2261" s="11">
        <v>10</v>
      </c>
      <c r="I2261" s="11" t="s">
        <v>277</v>
      </c>
      <c r="J2261" s="11" t="s">
        <v>261</v>
      </c>
      <c r="K2261" s="11" t="s">
        <v>12658</v>
      </c>
      <c r="L2261" s="11">
        <v>2</v>
      </c>
    </row>
    <row r="2262" spans="1:12">
      <c r="A2262" s="11" t="s">
        <v>4513</v>
      </c>
      <c r="D2262" s="11" t="s">
        <v>260</v>
      </c>
      <c r="E2262" s="19" t="s">
        <v>4763</v>
      </c>
      <c r="F2262" s="10">
        <v>42036</v>
      </c>
      <c r="G2262" s="10">
        <v>45323</v>
      </c>
      <c r="H2262" s="11">
        <v>10</v>
      </c>
      <c r="I2262" s="20" t="s">
        <v>259</v>
      </c>
      <c r="J2262" s="11" t="s">
        <v>261</v>
      </c>
      <c r="K2262" s="11" t="s">
        <v>12658</v>
      </c>
      <c r="L2262" s="11">
        <v>2</v>
      </c>
    </row>
    <row r="2263" spans="1:12">
      <c r="A2263" s="11" t="s">
        <v>4514</v>
      </c>
      <c r="D2263" s="11" t="s">
        <v>260</v>
      </c>
      <c r="E2263" s="19" t="s">
        <v>4764</v>
      </c>
      <c r="F2263" s="10">
        <v>42036</v>
      </c>
      <c r="G2263" s="10">
        <v>45323</v>
      </c>
      <c r="H2263" s="11">
        <v>10</v>
      </c>
      <c r="I2263" s="20" t="s">
        <v>259</v>
      </c>
      <c r="J2263" s="11" t="s">
        <v>261</v>
      </c>
      <c r="K2263" s="11" t="s">
        <v>12658</v>
      </c>
      <c r="L2263" s="11">
        <v>2</v>
      </c>
    </row>
    <row r="2264" spans="1:12">
      <c r="A2264" s="11" t="s">
        <v>4515</v>
      </c>
      <c r="D2264" s="11" t="s">
        <v>260</v>
      </c>
      <c r="E2264" s="19" t="s">
        <v>4765</v>
      </c>
      <c r="F2264" s="10">
        <v>42036</v>
      </c>
      <c r="G2264" s="10">
        <v>45323</v>
      </c>
      <c r="H2264" s="11">
        <v>10</v>
      </c>
      <c r="I2264" s="20" t="s">
        <v>259</v>
      </c>
      <c r="J2264" s="11" t="s">
        <v>261</v>
      </c>
      <c r="K2264" s="11" t="s">
        <v>12658</v>
      </c>
      <c r="L2264" s="11">
        <v>2</v>
      </c>
    </row>
    <row r="2265" spans="1:12">
      <c r="A2265" s="11" t="s">
        <v>4516</v>
      </c>
      <c r="D2265" s="11" t="s">
        <v>260</v>
      </c>
      <c r="E2265" s="19" t="s">
        <v>4766</v>
      </c>
      <c r="F2265" s="10">
        <v>42036</v>
      </c>
      <c r="G2265" s="10">
        <v>45323</v>
      </c>
      <c r="H2265" s="11">
        <v>10</v>
      </c>
      <c r="I2265" s="20" t="s">
        <v>259</v>
      </c>
      <c r="J2265" s="11" t="s">
        <v>261</v>
      </c>
      <c r="K2265" s="11" t="s">
        <v>12658</v>
      </c>
      <c r="L2265" s="11">
        <v>2</v>
      </c>
    </row>
    <row r="2266" spans="1:12">
      <c r="A2266" s="11" t="s">
        <v>4517</v>
      </c>
      <c r="D2266" s="11" t="s">
        <v>260</v>
      </c>
      <c r="E2266" s="19" t="s">
        <v>4767</v>
      </c>
      <c r="F2266" s="10">
        <v>42036</v>
      </c>
      <c r="G2266" s="10">
        <v>45323</v>
      </c>
      <c r="H2266" s="11">
        <v>10</v>
      </c>
      <c r="I2266" s="20" t="s">
        <v>259</v>
      </c>
      <c r="J2266" s="11" t="s">
        <v>261</v>
      </c>
      <c r="K2266" s="11" t="s">
        <v>12658</v>
      </c>
      <c r="L2266" s="11">
        <v>2</v>
      </c>
    </row>
    <row r="2267" spans="1:12">
      <c r="A2267" s="11" t="s">
        <v>4518</v>
      </c>
      <c r="D2267" s="11" t="s">
        <v>260</v>
      </c>
      <c r="E2267" s="19" t="s">
        <v>4768</v>
      </c>
      <c r="F2267" s="10">
        <v>42036</v>
      </c>
      <c r="G2267" s="10">
        <v>45323</v>
      </c>
      <c r="H2267" s="11">
        <v>10</v>
      </c>
      <c r="I2267" s="20" t="s">
        <v>259</v>
      </c>
      <c r="J2267" s="11" t="s">
        <v>261</v>
      </c>
      <c r="K2267" s="11" t="s">
        <v>12658</v>
      </c>
      <c r="L2267" s="11">
        <v>2</v>
      </c>
    </row>
    <row r="2268" spans="1:12">
      <c r="A2268" s="11" t="s">
        <v>4519</v>
      </c>
      <c r="D2268" s="11" t="s">
        <v>260</v>
      </c>
      <c r="E2268" s="19" t="s">
        <v>4769</v>
      </c>
      <c r="F2268" s="10">
        <v>42036</v>
      </c>
      <c r="G2268" s="10">
        <v>45323</v>
      </c>
      <c r="H2268" s="11">
        <v>10</v>
      </c>
      <c r="I2268" s="20" t="s">
        <v>259</v>
      </c>
      <c r="J2268" s="11" t="s">
        <v>261</v>
      </c>
      <c r="K2268" s="11" t="s">
        <v>12658</v>
      </c>
      <c r="L2268" s="11">
        <v>2</v>
      </c>
    </row>
    <row r="2269" spans="1:12">
      <c r="A2269" s="11" t="s">
        <v>4520</v>
      </c>
      <c r="D2269" s="11" t="s">
        <v>260</v>
      </c>
      <c r="E2269" s="19" t="s">
        <v>4770</v>
      </c>
      <c r="F2269" s="10">
        <v>42036</v>
      </c>
      <c r="G2269" s="10">
        <v>45323</v>
      </c>
      <c r="H2269" s="11">
        <v>10</v>
      </c>
      <c r="I2269" s="20" t="s">
        <v>259</v>
      </c>
      <c r="J2269" s="11" t="s">
        <v>261</v>
      </c>
      <c r="K2269" s="11" t="s">
        <v>12658</v>
      </c>
      <c r="L2269" s="11">
        <v>2</v>
      </c>
    </row>
    <row r="2270" spans="1:12">
      <c r="A2270" s="11" t="s">
        <v>4521</v>
      </c>
      <c r="D2270" s="11" t="s">
        <v>260</v>
      </c>
      <c r="E2270" s="19" t="s">
        <v>4771</v>
      </c>
      <c r="F2270" s="10">
        <v>42036</v>
      </c>
      <c r="G2270" s="10">
        <v>45323</v>
      </c>
      <c r="H2270" s="11">
        <v>10</v>
      </c>
      <c r="I2270" s="20" t="s">
        <v>259</v>
      </c>
      <c r="J2270" s="11" t="s">
        <v>261</v>
      </c>
      <c r="K2270" s="11" t="s">
        <v>12658</v>
      </c>
      <c r="L2270" s="11">
        <v>2</v>
      </c>
    </row>
    <row r="2271" spans="1:12">
      <c r="A2271" s="11" t="s">
        <v>4522</v>
      </c>
      <c r="D2271" s="11" t="s">
        <v>260</v>
      </c>
      <c r="E2271" s="19" t="s">
        <v>4772</v>
      </c>
      <c r="F2271" s="10">
        <v>42036</v>
      </c>
      <c r="G2271" s="10">
        <v>45323</v>
      </c>
      <c r="H2271" s="11">
        <v>10</v>
      </c>
      <c r="I2271" s="20" t="s">
        <v>259</v>
      </c>
      <c r="J2271" s="11" t="s">
        <v>261</v>
      </c>
      <c r="K2271" s="11" t="s">
        <v>12658</v>
      </c>
      <c r="L2271" s="11">
        <v>2</v>
      </c>
    </row>
    <row r="2272" spans="1:12">
      <c r="A2272" s="11" t="s">
        <v>4523</v>
      </c>
      <c r="D2272" s="11" t="s">
        <v>260</v>
      </c>
      <c r="E2272" s="19" t="s">
        <v>4773</v>
      </c>
      <c r="F2272" s="10">
        <v>42036</v>
      </c>
      <c r="G2272" s="10">
        <v>45323</v>
      </c>
      <c r="H2272" s="11">
        <v>10</v>
      </c>
      <c r="I2272" s="20" t="s">
        <v>259</v>
      </c>
      <c r="J2272" s="11" t="s">
        <v>261</v>
      </c>
      <c r="K2272" s="11" t="s">
        <v>12658</v>
      </c>
      <c r="L2272" s="11">
        <v>2</v>
      </c>
    </row>
    <row r="2273" spans="1:12">
      <c r="A2273" s="11" t="s">
        <v>4524</v>
      </c>
      <c r="D2273" s="11" t="s">
        <v>260</v>
      </c>
      <c r="E2273" s="19" t="s">
        <v>4774</v>
      </c>
      <c r="F2273" s="10">
        <v>42036</v>
      </c>
      <c r="G2273" s="10">
        <v>45323</v>
      </c>
      <c r="H2273" s="11">
        <v>10</v>
      </c>
      <c r="I2273" s="20" t="s">
        <v>259</v>
      </c>
      <c r="J2273" s="11" t="s">
        <v>261</v>
      </c>
      <c r="K2273" s="11" t="s">
        <v>12658</v>
      </c>
      <c r="L2273" s="11">
        <v>2</v>
      </c>
    </row>
    <row r="2274" spans="1:12">
      <c r="A2274" s="11" t="s">
        <v>4525</v>
      </c>
      <c r="D2274" s="11" t="s">
        <v>260</v>
      </c>
      <c r="E2274" s="19" t="s">
        <v>4775</v>
      </c>
      <c r="F2274" s="10">
        <v>42036</v>
      </c>
      <c r="G2274" s="10">
        <v>45323</v>
      </c>
      <c r="H2274" s="11">
        <v>10</v>
      </c>
      <c r="I2274" s="20" t="s">
        <v>259</v>
      </c>
      <c r="J2274" s="11" t="s">
        <v>261</v>
      </c>
      <c r="K2274" s="11" t="s">
        <v>12658</v>
      </c>
      <c r="L2274" s="11">
        <v>2</v>
      </c>
    </row>
    <row r="2275" spans="1:12">
      <c r="A2275" s="11" t="s">
        <v>4526</v>
      </c>
      <c r="D2275" s="11" t="s">
        <v>260</v>
      </c>
      <c r="E2275" s="19" t="s">
        <v>4776</v>
      </c>
      <c r="F2275" s="10">
        <v>42036</v>
      </c>
      <c r="G2275" s="10">
        <v>45323</v>
      </c>
      <c r="H2275" s="11">
        <v>10</v>
      </c>
      <c r="I2275" s="20" t="s">
        <v>259</v>
      </c>
      <c r="J2275" s="11" t="s">
        <v>261</v>
      </c>
      <c r="K2275" s="11" t="s">
        <v>12658</v>
      </c>
      <c r="L2275" s="11">
        <v>2</v>
      </c>
    </row>
    <row r="2276" spans="1:12">
      <c r="A2276" s="11" t="s">
        <v>4527</v>
      </c>
      <c r="D2276" s="11" t="s">
        <v>260</v>
      </c>
      <c r="E2276" s="19" t="s">
        <v>4777</v>
      </c>
      <c r="F2276" s="10">
        <v>42036</v>
      </c>
      <c r="G2276" s="10">
        <v>45323</v>
      </c>
      <c r="H2276" s="11">
        <v>10</v>
      </c>
      <c r="I2276" s="20" t="s">
        <v>259</v>
      </c>
      <c r="J2276" s="11" t="s">
        <v>261</v>
      </c>
      <c r="K2276" s="11" t="s">
        <v>12658</v>
      </c>
      <c r="L2276" s="11">
        <v>2</v>
      </c>
    </row>
    <row r="2277" spans="1:12">
      <c r="A2277" s="11" t="s">
        <v>4528</v>
      </c>
      <c r="D2277" s="11" t="s">
        <v>260</v>
      </c>
      <c r="E2277" s="19" t="s">
        <v>4778</v>
      </c>
      <c r="F2277" s="10">
        <v>42036</v>
      </c>
      <c r="G2277" s="10">
        <v>45323</v>
      </c>
      <c r="H2277" s="11">
        <v>10</v>
      </c>
      <c r="I2277" s="11" t="s">
        <v>277</v>
      </c>
      <c r="J2277" s="11" t="s">
        <v>261</v>
      </c>
      <c r="K2277" s="11" t="s">
        <v>12658</v>
      </c>
      <c r="L2277" s="11">
        <v>2</v>
      </c>
    </row>
    <row r="2278" spans="1:12">
      <c r="A2278" s="11" t="s">
        <v>4529</v>
      </c>
      <c r="D2278" s="11" t="s">
        <v>260</v>
      </c>
      <c r="E2278" s="19" t="s">
        <v>4779</v>
      </c>
      <c r="F2278" s="10">
        <v>42036</v>
      </c>
      <c r="G2278" s="10">
        <v>45323</v>
      </c>
      <c r="H2278" s="11">
        <v>10</v>
      </c>
      <c r="I2278" s="11" t="s">
        <v>277</v>
      </c>
      <c r="J2278" s="11" t="s">
        <v>261</v>
      </c>
      <c r="K2278" s="11" t="s">
        <v>12658</v>
      </c>
      <c r="L2278" s="11">
        <v>2</v>
      </c>
    </row>
    <row r="2279" spans="1:12">
      <c r="A2279" s="11" t="s">
        <v>4530</v>
      </c>
      <c r="D2279" s="11" t="s">
        <v>260</v>
      </c>
      <c r="E2279" s="19" t="s">
        <v>4780</v>
      </c>
      <c r="F2279" s="10">
        <v>42036</v>
      </c>
      <c r="G2279" s="10">
        <v>45323</v>
      </c>
      <c r="H2279" s="11">
        <v>10</v>
      </c>
      <c r="I2279" s="11" t="s">
        <v>277</v>
      </c>
      <c r="J2279" s="11" t="s">
        <v>261</v>
      </c>
      <c r="K2279" s="11" t="s">
        <v>12658</v>
      </c>
      <c r="L2279" s="11">
        <v>2</v>
      </c>
    </row>
    <row r="2280" spans="1:12">
      <c r="A2280" s="11" t="s">
        <v>4531</v>
      </c>
      <c r="D2280" s="11" t="s">
        <v>260</v>
      </c>
      <c r="E2280" s="19" t="s">
        <v>4781</v>
      </c>
      <c r="F2280" s="10">
        <v>42036</v>
      </c>
      <c r="G2280" s="10">
        <v>45323</v>
      </c>
      <c r="H2280" s="11">
        <v>10</v>
      </c>
      <c r="I2280" s="20" t="s">
        <v>259</v>
      </c>
      <c r="J2280" s="11" t="s">
        <v>261</v>
      </c>
      <c r="K2280" s="11" t="s">
        <v>12658</v>
      </c>
      <c r="L2280" s="11">
        <v>2</v>
      </c>
    </row>
    <row r="2281" spans="1:12">
      <c r="A2281" s="11" t="s">
        <v>4532</v>
      </c>
      <c r="D2281" s="11" t="s">
        <v>260</v>
      </c>
      <c r="E2281" s="19" t="s">
        <v>4782</v>
      </c>
      <c r="F2281" s="10">
        <v>42036</v>
      </c>
      <c r="G2281" s="10">
        <v>45323</v>
      </c>
      <c r="H2281" s="11">
        <v>10</v>
      </c>
      <c r="I2281" s="20" t="s">
        <v>259</v>
      </c>
      <c r="J2281" s="11" t="s">
        <v>261</v>
      </c>
      <c r="K2281" s="11" t="s">
        <v>12658</v>
      </c>
      <c r="L2281" s="11">
        <v>2</v>
      </c>
    </row>
    <row r="2282" spans="1:12">
      <c r="A2282" s="11" t="s">
        <v>4533</v>
      </c>
      <c r="D2282" s="11" t="s">
        <v>260</v>
      </c>
      <c r="E2282" s="19" t="s">
        <v>4783</v>
      </c>
      <c r="F2282" s="10">
        <v>42036</v>
      </c>
      <c r="G2282" s="10">
        <v>45323</v>
      </c>
      <c r="H2282" s="11">
        <v>10</v>
      </c>
      <c r="I2282" s="20" t="s">
        <v>259</v>
      </c>
      <c r="J2282" s="11" t="s">
        <v>261</v>
      </c>
      <c r="K2282" s="11" t="s">
        <v>12658</v>
      </c>
      <c r="L2282" s="11">
        <v>2</v>
      </c>
    </row>
    <row r="2283" spans="1:12">
      <c r="A2283" s="11" t="s">
        <v>4534</v>
      </c>
      <c r="D2283" s="11" t="s">
        <v>260</v>
      </c>
      <c r="E2283" s="19" t="s">
        <v>4784</v>
      </c>
      <c r="F2283" s="10">
        <v>42036</v>
      </c>
      <c r="G2283" s="10">
        <v>45323</v>
      </c>
      <c r="H2283" s="11">
        <v>10</v>
      </c>
      <c r="I2283" s="20" t="s">
        <v>259</v>
      </c>
      <c r="J2283" s="11" t="s">
        <v>261</v>
      </c>
      <c r="K2283" s="11" t="s">
        <v>12658</v>
      </c>
      <c r="L2283" s="11">
        <v>2</v>
      </c>
    </row>
    <row r="2284" spans="1:12">
      <c r="A2284" s="11" t="s">
        <v>4535</v>
      </c>
      <c r="D2284" s="11" t="s">
        <v>260</v>
      </c>
      <c r="E2284" s="19" t="s">
        <v>4785</v>
      </c>
      <c r="F2284" s="10">
        <v>42036</v>
      </c>
      <c r="G2284" s="10">
        <v>45323</v>
      </c>
      <c r="H2284" s="11">
        <v>10</v>
      </c>
      <c r="I2284" s="20" t="s">
        <v>259</v>
      </c>
      <c r="J2284" s="11" t="s">
        <v>261</v>
      </c>
      <c r="K2284" s="11" t="s">
        <v>12658</v>
      </c>
      <c r="L2284" s="11">
        <v>2</v>
      </c>
    </row>
    <row r="2285" spans="1:12">
      <c r="A2285" s="11" t="s">
        <v>4536</v>
      </c>
      <c r="D2285" s="11" t="s">
        <v>260</v>
      </c>
      <c r="E2285" s="19" t="s">
        <v>4786</v>
      </c>
      <c r="F2285" s="10">
        <v>42036</v>
      </c>
      <c r="G2285" s="10">
        <v>45323</v>
      </c>
      <c r="H2285" s="11">
        <v>10</v>
      </c>
      <c r="I2285" s="20" t="s">
        <v>259</v>
      </c>
      <c r="J2285" s="11" t="s">
        <v>261</v>
      </c>
      <c r="K2285" s="11" t="s">
        <v>12658</v>
      </c>
      <c r="L2285" s="11">
        <v>2</v>
      </c>
    </row>
    <row r="2286" spans="1:12">
      <c r="A2286" s="11" t="s">
        <v>4537</v>
      </c>
      <c r="D2286" s="11" t="s">
        <v>260</v>
      </c>
      <c r="E2286" s="19" t="s">
        <v>4787</v>
      </c>
      <c r="F2286" s="10">
        <v>42036</v>
      </c>
      <c r="G2286" s="10">
        <v>45323</v>
      </c>
      <c r="H2286" s="11">
        <v>10</v>
      </c>
      <c r="I2286" s="20" t="s">
        <v>259</v>
      </c>
      <c r="J2286" s="11" t="s">
        <v>261</v>
      </c>
      <c r="K2286" s="11" t="s">
        <v>12658</v>
      </c>
      <c r="L2286" s="11">
        <v>2</v>
      </c>
    </row>
    <row r="2287" spans="1:12">
      <c r="A2287" s="11" t="s">
        <v>4538</v>
      </c>
      <c r="D2287" s="11" t="s">
        <v>260</v>
      </c>
      <c r="E2287" s="19" t="s">
        <v>4788</v>
      </c>
      <c r="F2287" s="10">
        <v>42036</v>
      </c>
      <c r="G2287" s="10">
        <v>45323</v>
      </c>
      <c r="H2287" s="11">
        <v>10</v>
      </c>
      <c r="I2287" s="20" t="s">
        <v>259</v>
      </c>
      <c r="J2287" s="11" t="s">
        <v>261</v>
      </c>
      <c r="K2287" s="11" t="s">
        <v>12658</v>
      </c>
      <c r="L2287" s="11">
        <v>2</v>
      </c>
    </row>
    <row r="2288" spans="1:12">
      <c r="A2288" s="11" t="s">
        <v>4539</v>
      </c>
      <c r="D2288" s="11" t="s">
        <v>260</v>
      </c>
      <c r="E2288" s="19" t="s">
        <v>4789</v>
      </c>
      <c r="F2288" s="10">
        <v>42036</v>
      </c>
      <c r="G2288" s="10">
        <v>45323</v>
      </c>
      <c r="H2288" s="11">
        <v>10</v>
      </c>
      <c r="I2288" s="20" t="s">
        <v>259</v>
      </c>
      <c r="J2288" s="11" t="s">
        <v>261</v>
      </c>
      <c r="K2288" s="11" t="s">
        <v>12658</v>
      </c>
      <c r="L2288" s="11">
        <v>2</v>
      </c>
    </row>
    <row r="2289" spans="1:12">
      <c r="A2289" s="11" t="s">
        <v>4540</v>
      </c>
      <c r="D2289" s="11" t="s">
        <v>260</v>
      </c>
      <c r="E2289" s="19" t="s">
        <v>4790</v>
      </c>
      <c r="F2289" s="10">
        <v>42036</v>
      </c>
      <c r="G2289" s="10">
        <v>45323</v>
      </c>
      <c r="H2289" s="11">
        <v>10</v>
      </c>
      <c r="I2289" s="20" t="s">
        <v>259</v>
      </c>
      <c r="J2289" s="11" t="s">
        <v>261</v>
      </c>
      <c r="K2289" s="11" t="s">
        <v>12658</v>
      </c>
      <c r="L2289" s="11">
        <v>2</v>
      </c>
    </row>
    <row r="2290" spans="1:12">
      <c r="A2290" s="11" t="s">
        <v>4541</v>
      </c>
      <c r="D2290" s="11" t="s">
        <v>260</v>
      </c>
      <c r="E2290" s="19" t="s">
        <v>4791</v>
      </c>
      <c r="F2290" s="10">
        <v>42036</v>
      </c>
      <c r="G2290" s="10">
        <v>45323</v>
      </c>
      <c r="H2290" s="11">
        <v>10</v>
      </c>
      <c r="I2290" s="20" t="s">
        <v>259</v>
      </c>
      <c r="J2290" s="11" t="s">
        <v>261</v>
      </c>
      <c r="K2290" s="11" t="s">
        <v>12658</v>
      </c>
      <c r="L2290" s="11">
        <v>2</v>
      </c>
    </row>
    <row r="2291" spans="1:12">
      <c r="A2291" s="11" t="s">
        <v>4542</v>
      </c>
      <c r="D2291" s="11" t="s">
        <v>260</v>
      </c>
      <c r="E2291" s="19" t="s">
        <v>4792</v>
      </c>
      <c r="F2291" s="10">
        <v>42036</v>
      </c>
      <c r="G2291" s="10">
        <v>45323</v>
      </c>
      <c r="H2291" s="11">
        <v>10</v>
      </c>
      <c r="I2291" s="20" t="s">
        <v>259</v>
      </c>
      <c r="J2291" s="11" t="s">
        <v>261</v>
      </c>
      <c r="K2291" s="11" t="s">
        <v>12658</v>
      </c>
      <c r="L2291" s="11">
        <v>2</v>
      </c>
    </row>
    <row r="2292" spans="1:12">
      <c r="A2292" s="11" t="s">
        <v>4543</v>
      </c>
      <c r="D2292" s="11" t="s">
        <v>260</v>
      </c>
      <c r="E2292" s="19" t="s">
        <v>4793</v>
      </c>
      <c r="F2292" s="10">
        <v>42036</v>
      </c>
      <c r="G2292" s="10">
        <v>45323</v>
      </c>
      <c r="H2292" s="11">
        <v>10</v>
      </c>
      <c r="I2292" s="20" t="s">
        <v>259</v>
      </c>
      <c r="J2292" s="11" t="s">
        <v>261</v>
      </c>
      <c r="K2292" s="11" t="s">
        <v>12658</v>
      </c>
      <c r="L2292" s="11">
        <v>2</v>
      </c>
    </row>
    <row r="2293" spans="1:12">
      <c r="A2293" s="11" t="s">
        <v>4544</v>
      </c>
      <c r="D2293" s="11" t="s">
        <v>260</v>
      </c>
      <c r="E2293" s="19" t="s">
        <v>4794</v>
      </c>
      <c r="F2293" s="10">
        <v>42036</v>
      </c>
      <c r="G2293" s="10">
        <v>45323</v>
      </c>
      <c r="H2293" s="11">
        <v>10</v>
      </c>
      <c r="I2293" s="20" t="s">
        <v>259</v>
      </c>
      <c r="J2293" s="11" t="s">
        <v>261</v>
      </c>
      <c r="K2293" s="11" t="s">
        <v>12658</v>
      </c>
      <c r="L2293" s="11">
        <v>2</v>
      </c>
    </row>
    <row r="2294" spans="1:12">
      <c r="A2294" s="11" t="s">
        <v>4545</v>
      </c>
      <c r="D2294" s="11" t="s">
        <v>260</v>
      </c>
      <c r="E2294" s="19" t="s">
        <v>4795</v>
      </c>
      <c r="F2294" s="10">
        <v>42036</v>
      </c>
      <c r="G2294" s="10">
        <v>45323</v>
      </c>
      <c r="H2294" s="11">
        <v>10</v>
      </c>
      <c r="I2294" s="20" t="s">
        <v>259</v>
      </c>
      <c r="J2294" s="11" t="s">
        <v>261</v>
      </c>
      <c r="K2294" s="11" t="s">
        <v>12658</v>
      </c>
      <c r="L2294" s="11">
        <v>2</v>
      </c>
    </row>
    <row r="2295" spans="1:12">
      <c r="A2295" s="11" t="s">
        <v>4546</v>
      </c>
      <c r="D2295" s="11" t="s">
        <v>260</v>
      </c>
      <c r="E2295" s="19" t="s">
        <v>4796</v>
      </c>
      <c r="F2295" s="10">
        <v>42036</v>
      </c>
      <c r="G2295" s="10">
        <v>45323</v>
      </c>
      <c r="H2295" s="11">
        <v>10</v>
      </c>
      <c r="I2295" s="11" t="s">
        <v>277</v>
      </c>
      <c r="J2295" s="11" t="s">
        <v>261</v>
      </c>
      <c r="K2295" s="11" t="s">
        <v>12658</v>
      </c>
      <c r="L2295" s="11">
        <v>2</v>
      </c>
    </row>
    <row r="2296" spans="1:12">
      <c r="A2296" s="11" t="s">
        <v>4547</v>
      </c>
      <c r="D2296" s="11" t="s">
        <v>260</v>
      </c>
      <c r="E2296" s="19" t="s">
        <v>4797</v>
      </c>
      <c r="F2296" s="10">
        <v>42036</v>
      </c>
      <c r="G2296" s="10">
        <v>45323</v>
      </c>
      <c r="H2296" s="11">
        <v>10</v>
      </c>
      <c r="I2296" s="11" t="s">
        <v>277</v>
      </c>
      <c r="J2296" s="11" t="s">
        <v>261</v>
      </c>
      <c r="K2296" s="11" t="s">
        <v>12658</v>
      </c>
      <c r="L2296" s="11">
        <v>2</v>
      </c>
    </row>
    <row r="2297" spans="1:12">
      <c r="A2297" s="11" t="s">
        <v>4548</v>
      </c>
      <c r="D2297" s="11" t="s">
        <v>260</v>
      </c>
      <c r="E2297" s="19" t="s">
        <v>4798</v>
      </c>
      <c r="F2297" s="10">
        <v>42036</v>
      </c>
      <c r="G2297" s="10">
        <v>45323</v>
      </c>
      <c r="H2297" s="11">
        <v>10</v>
      </c>
      <c r="I2297" s="11" t="s">
        <v>277</v>
      </c>
      <c r="J2297" s="11" t="s">
        <v>261</v>
      </c>
      <c r="K2297" s="11" t="s">
        <v>12658</v>
      </c>
      <c r="L2297" s="11">
        <v>2</v>
      </c>
    </row>
    <row r="2298" spans="1:12">
      <c r="A2298" s="11" t="s">
        <v>4549</v>
      </c>
      <c r="D2298" s="11" t="s">
        <v>260</v>
      </c>
      <c r="E2298" s="19" t="s">
        <v>4799</v>
      </c>
      <c r="F2298" s="10">
        <v>42036</v>
      </c>
      <c r="G2298" s="10">
        <v>45323</v>
      </c>
      <c r="H2298" s="11">
        <v>10</v>
      </c>
      <c r="I2298" s="20" t="s">
        <v>259</v>
      </c>
      <c r="J2298" s="11" t="s">
        <v>261</v>
      </c>
      <c r="K2298" s="11" t="s">
        <v>12658</v>
      </c>
      <c r="L2298" s="11">
        <v>2</v>
      </c>
    </row>
    <row r="2299" spans="1:12">
      <c r="A2299" s="11" t="s">
        <v>4550</v>
      </c>
      <c r="D2299" s="11" t="s">
        <v>260</v>
      </c>
      <c r="E2299" s="19" t="s">
        <v>4800</v>
      </c>
      <c r="F2299" s="10">
        <v>42036</v>
      </c>
      <c r="G2299" s="10">
        <v>45323</v>
      </c>
      <c r="H2299" s="11">
        <v>10</v>
      </c>
      <c r="I2299" s="20" t="s">
        <v>259</v>
      </c>
      <c r="J2299" s="11" t="s">
        <v>261</v>
      </c>
      <c r="K2299" s="11" t="s">
        <v>12658</v>
      </c>
      <c r="L2299" s="11">
        <v>2</v>
      </c>
    </row>
    <row r="2300" spans="1:12">
      <c r="A2300" s="11" t="s">
        <v>4551</v>
      </c>
      <c r="D2300" s="11" t="s">
        <v>260</v>
      </c>
      <c r="E2300" s="19" t="s">
        <v>4801</v>
      </c>
      <c r="F2300" s="10">
        <v>42036</v>
      </c>
      <c r="G2300" s="10">
        <v>45323</v>
      </c>
      <c r="H2300" s="11">
        <v>10</v>
      </c>
      <c r="I2300" s="20" t="s">
        <v>259</v>
      </c>
      <c r="J2300" s="11" t="s">
        <v>261</v>
      </c>
      <c r="K2300" s="11" t="s">
        <v>12658</v>
      </c>
      <c r="L2300" s="11">
        <v>2</v>
      </c>
    </row>
    <row r="2301" spans="1:12">
      <c r="A2301" s="11" t="s">
        <v>4552</v>
      </c>
      <c r="D2301" s="11" t="s">
        <v>260</v>
      </c>
      <c r="E2301" s="19" t="s">
        <v>4802</v>
      </c>
      <c r="F2301" s="10">
        <v>42036</v>
      </c>
      <c r="G2301" s="10">
        <v>45323</v>
      </c>
      <c r="H2301" s="11">
        <v>10</v>
      </c>
      <c r="I2301" s="20" t="s">
        <v>259</v>
      </c>
      <c r="J2301" s="11" t="s">
        <v>261</v>
      </c>
      <c r="K2301" s="11" t="s">
        <v>12658</v>
      </c>
      <c r="L2301" s="11">
        <v>2</v>
      </c>
    </row>
    <row r="2302" spans="1:12">
      <c r="A2302" s="11" t="s">
        <v>4553</v>
      </c>
      <c r="D2302" s="11" t="s">
        <v>260</v>
      </c>
      <c r="E2302" s="19" t="s">
        <v>4803</v>
      </c>
      <c r="F2302" s="10">
        <v>42036</v>
      </c>
      <c r="G2302" s="10">
        <v>45323</v>
      </c>
      <c r="H2302" s="11">
        <v>10</v>
      </c>
      <c r="I2302" s="20" t="s">
        <v>259</v>
      </c>
      <c r="J2302" s="11" t="s">
        <v>261</v>
      </c>
      <c r="K2302" s="11" t="s">
        <v>12658</v>
      </c>
      <c r="L2302" s="11">
        <v>2</v>
      </c>
    </row>
    <row r="2303" spans="1:12">
      <c r="A2303" s="11" t="s">
        <v>4554</v>
      </c>
      <c r="D2303" s="11" t="s">
        <v>260</v>
      </c>
      <c r="E2303" s="19" t="s">
        <v>4804</v>
      </c>
      <c r="F2303" s="10">
        <v>42036</v>
      </c>
      <c r="G2303" s="10">
        <v>45323</v>
      </c>
      <c r="H2303" s="11">
        <v>10</v>
      </c>
      <c r="I2303" s="20" t="s">
        <v>259</v>
      </c>
      <c r="J2303" s="11" t="s">
        <v>261</v>
      </c>
      <c r="K2303" s="11" t="s">
        <v>12658</v>
      </c>
      <c r="L2303" s="11">
        <v>2</v>
      </c>
    </row>
    <row r="2304" spans="1:12">
      <c r="A2304" s="11" t="s">
        <v>4555</v>
      </c>
      <c r="D2304" s="11" t="s">
        <v>260</v>
      </c>
      <c r="E2304" s="19" t="s">
        <v>4805</v>
      </c>
      <c r="F2304" s="10">
        <v>42036</v>
      </c>
      <c r="G2304" s="10">
        <v>45323</v>
      </c>
      <c r="H2304" s="11">
        <v>10</v>
      </c>
      <c r="I2304" s="20" t="s">
        <v>259</v>
      </c>
      <c r="J2304" s="11" t="s">
        <v>261</v>
      </c>
      <c r="K2304" s="11" t="s">
        <v>12658</v>
      </c>
      <c r="L2304" s="11">
        <v>2</v>
      </c>
    </row>
    <row r="2305" spans="1:12">
      <c r="A2305" s="11" t="s">
        <v>4556</v>
      </c>
      <c r="D2305" s="11" t="s">
        <v>260</v>
      </c>
      <c r="E2305" s="19" t="s">
        <v>4806</v>
      </c>
      <c r="F2305" s="10">
        <v>42036</v>
      </c>
      <c r="G2305" s="10">
        <v>45323</v>
      </c>
      <c r="H2305" s="11">
        <v>10</v>
      </c>
      <c r="I2305" s="20" t="s">
        <v>259</v>
      </c>
      <c r="J2305" s="11" t="s">
        <v>261</v>
      </c>
      <c r="K2305" s="11" t="s">
        <v>12658</v>
      </c>
      <c r="L2305" s="11">
        <v>2</v>
      </c>
    </row>
    <row r="2306" spans="1:12">
      <c r="A2306" s="11" t="s">
        <v>4557</v>
      </c>
      <c r="D2306" s="11" t="s">
        <v>260</v>
      </c>
      <c r="E2306" s="19" t="s">
        <v>4807</v>
      </c>
      <c r="F2306" s="10">
        <v>42036</v>
      </c>
      <c r="G2306" s="10">
        <v>45323</v>
      </c>
      <c r="H2306" s="11">
        <v>10</v>
      </c>
      <c r="I2306" s="20" t="s">
        <v>259</v>
      </c>
      <c r="J2306" s="11" t="s">
        <v>261</v>
      </c>
      <c r="K2306" s="11" t="s">
        <v>12658</v>
      </c>
      <c r="L2306" s="11">
        <v>2</v>
      </c>
    </row>
    <row r="2307" spans="1:12">
      <c r="A2307" s="11" t="s">
        <v>4558</v>
      </c>
      <c r="D2307" s="11" t="s">
        <v>260</v>
      </c>
      <c r="E2307" s="19" t="s">
        <v>4808</v>
      </c>
      <c r="F2307" s="10">
        <v>42036</v>
      </c>
      <c r="G2307" s="10">
        <v>45323</v>
      </c>
      <c r="H2307" s="11">
        <v>10</v>
      </c>
      <c r="I2307" s="20" t="s">
        <v>259</v>
      </c>
      <c r="J2307" s="11" t="s">
        <v>261</v>
      </c>
      <c r="K2307" s="11" t="s">
        <v>12658</v>
      </c>
      <c r="L2307" s="11">
        <v>2</v>
      </c>
    </row>
    <row r="2308" spans="1:12">
      <c r="A2308" s="11" t="s">
        <v>4559</v>
      </c>
      <c r="D2308" s="11" t="s">
        <v>260</v>
      </c>
      <c r="E2308" s="19" t="s">
        <v>4809</v>
      </c>
      <c r="F2308" s="10">
        <v>42036</v>
      </c>
      <c r="G2308" s="10">
        <v>45323</v>
      </c>
      <c r="H2308" s="11">
        <v>10</v>
      </c>
      <c r="I2308" s="20" t="s">
        <v>259</v>
      </c>
      <c r="J2308" s="11" t="s">
        <v>261</v>
      </c>
      <c r="K2308" s="11" t="s">
        <v>12658</v>
      </c>
      <c r="L2308" s="11">
        <v>2</v>
      </c>
    </row>
    <row r="2309" spans="1:12">
      <c r="A2309" s="11" t="s">
        <v>4560</v>
      </c>
      <c r="D2309" s="11" t="s">
        <v>260</v>
      </c>
      <c r="E2309" s="19" t="s">
        <v>4810</v>
      </c>
      <c r="F2309" s="10">
        <v>42036</v>
      </c>
      <c r="G2309" s="10">
        <v>45323</v>
      </c>
      <c r="H2309" s="11">
        <v>10</v>
      </c>
      <c r="I2309" s="20" t="s">
        <v>259</v>
      </c>
      <c r="J2309" s="11" t="s">
        <v>261</v>
      </c>
      <c r="K2309" s="11" t="s">
        <v>12658</v>
      </c>
      <c r="L2309" s="11">
        <v>2</v>
      </c>
    </row>
    <row r="2310" spans="1:12">
      <c r="A2310" s="11" t="s">
        <v>4561</v>
      </c>
      <c r="D2310" s="11" t="s">
        <v>260</v>
      </c>
      <c r="E2310" s="19" t="s">
        <v>4811</v>
      </c>
      <c r="F2310" s="10">
        <v>42036</v>
      </c>
      <c r="G2310" s="10">
        <v>45323</v>
      </c>
      <c r="H2310" s="11">
        <v>10</v>
      </c>
      <c r="I2310" s="20" t="s">
        <v>259</v>
      </c>
      <c r="J2310" s="11" t="s">
        <v>261</v>
      </c>
      <c r="K2310" s="11" t="s">
        <v>12658</v>
      </c>
      <c r="L2310" s="11">
        <v>2</v>
      </c>
    </row>
    <row r="2311" spans="1:12">
      <c r="A2311" s="11" t="s">
        <v>4562</v>
      </c>
      <c r="D2311" s="11" t="s">
        <v>260</v>
      </c>
      <c r="E2311" s="19" t="s">
        <v>4812</v>
      </c>
      <c r="F2311" s="10">
        <v>42036</v>
      </c>
      <c r="G2311" s="10">
        <v>45323</v>
      </c>
      <c r="H2311" s="11">
        <v>10</v>
      </c>
      <c r="I2311" s="20" t="s">
        <v>259</v>
      </c>
      <c r="J2311" s="11" t="s">
        <v>261</v>
      </c>
      <c r="K2311" s="11" t="s">
        <v>12658</v>
      </c>
      <c r="L2311" s="11">
        <v>2</v>
      </c>
    </row>
    <row r="2312" spans="1:12">
      <c r="A2312" s="11" t="s">
        <v>4563</v>
      </c>
      <c r="D2312" s="11" t="s">
        <v>260</v>
      </c>
      <c r="E2312" s="19" t="s">
        <v>4813</v>
      </c>
      <c r="F2312" s="10">
        <v>42036</v>
      </c>
      <c r="G2312" s="10">
        <v>45323</v>
      </c>
      <c r="H2312" s="11">
        <v>10</v>
      </c>
      <c r="I2312" s="20" t="s">
        <v>259</v>
      </c>
      <c r="J2312" s="11" t="s">
        <v>261</v>
      </c>
      <c r="K2312" s="11" t="s">
        <v>12658</v>
      </c>
      <c r="L2312" s="11">
        <v>2</v>
      </c>
    </row>
    <row r="2313" spans="1:12">
      <c r="A2313" s="11" t="s">
        <v>4564</v>
      </c>
      <c r="D2313" s="11" t="s">
        <v>260</v>
      </c>
      <c r="E2313" s="19" t="s">
        <v>4814</v>
      </c>
      <c r="F2313" s="10">
        <v>42036</v>
      </c>
      <c r="G2313" s="10">
        <v>45323</v>
      </c>
      <c r="H2313" s="11">
        <v>10</v>
      </c>
      <c r="I2313" s="11" t="s">
        <v>277</v>
      </c>
      <c r="J2313" s="11" t="s">
        <v>261</v>
      </c>
      <c r="K2313" s="11" t="s">
        <v>12658</v>
      </c>
      <c r="L2313" s="11">
        <v>2</v>
      </c>
    </row>
    <row r="2314" spans="1:12">
      <c r="A2314" s="11" t="s">
        <v>4565</v>
      </c>
      <c r="D2314" s="11" t="s">
        <v>260</v>
      </c>
      <c r="E2314" s="19" t="s">
        <v>4815</v>
      </c>
      <c r="F2314" s="10">
        <v>42036</v>
      </c>
      <c r="G2314" s="10">
        <v>45323</v>
      </c>
      <c r="H2314" s="11">
        <v>10</v>
      </c>
      <c r="I2314" s="11" t="s">
        <v>277</v>
      </c>
      <c r="J2314" s="11" t="s">
        <v>261</v>
      </c>
      <c r="K2314" s="11" t="s">
        <v>12658</v>
      </c>
      <c r="L2314" s="11">
        <v>2</v>
      </c>
    </row>
    <row r="2315" spans="1:12">
      <c r="A2315" s="11" t="s">
        <v>4566</v>
      </c>
      <c r="D2315" s="11" t="s">
        <v>260</v>
      </c>
      <c r="E2315" s="19" t="s">
        <v>4816</v>
      </c>
      <c r="F2315" s="10">
        <v>42036</v>
      </c>
      <c r="G2315" s="10">
        <v>45323</v>
      </c>
      <c r="H2315" s="11">
        <v>10</v>
      </c>
      <c r="I2315" s="11" t="s">
        <v>277</v>
      </c>
      <c r="J2315" s="11" t="s">
        <v>261</v>
      </c>
      <c r="K2315" s="11" t="s">
        <v>12658</v>
      </c>
      <c r="L2315" s="11">
        <v>2</v>
      </c>
    </row>
    <row r="2316" spans="1:12">
      <c r="A2316" s="11" t="s">
        <v>4567</v>
      </c>
      <c r="D2316" s="11" t="s">
        <v>260</v>
      </c>
      <c r="E2316" s="19" t="s">
        <v>4817</v>
      </c>
      <c r="F2316" s="10">
        <v>42036</v>
      </c>
      <c r="G2316" s="10">
        <v>45323</v>
      </c>
      <c r="H2316" s="11">
        <v>10</v>
      </c>
      <c r="I2316" s="20" t="s">
        <v>259</v>
      </c>
      <c r="J2316" s="11" t="s">
        <v>261</v>
      </c>
      <c r="K2316" s="11" t="s">
        <v>12658</v>
      </c>
      <c r="L2316" s="11">
        <v>2</v>
      </c>
    </row>
    <row r="2317" spans="1:12">
      <c r="A2317" s="11" t="s">
        <v>4568</v>
      </c>
      <c r="D2317" s="11" t="s">
        <v>260</v>
      </c>
      <c r="E2317" s="19" t="s">
        <v>4818</v>
      </c>
      <c r="F2317" s="10">
        <v>42036</v>
      </c>
      <c r="G2317" s="10">
        <v>45323</v>
      </c>
      <c r="H2317" s="11">
        <v>10</v>
      </c>
      <c r="I2317" s="20" t="s">
        <v>259</v>
      </c>
      <c r="J2317" s="11" t="s">
        <v>261</v>
      </c>
      <c r="K2317" s="11" t="s">
        <v>12658</v>
      </c>
      <c r="L2317" s="11">
        <v>2</v>
      </c>
    </row>
    <row r="2318" spans="1:12">
      <c r="A2318" s="11" t="s">
        <v>4569</v>
      </c>
      <c r="D2318" s="11" t="s">
        <v>260</v>
      </c>
      <c r="E2318" s="19" t="s">
        <v>4819</v>
      </c>
      <c r="F2318" s="10">
        <v>42036</v>
      </c>
      <c r="G2318" s="10">
        <v>45323</v>
      </c>
      <c r="H2318" s="11">
        <v>10</v>
      </c>
      <c r="I2318" s="20" t="s">
        <v>259</v>
      </c>
      <c r="J2318" s="11" t="s">
        <v>261</v>
      </c>
      <c r="K2318" s="11" t="s">
        <v>12658</v>
      </c>
      <c r="L2318" s="11">
        <v>2</v>
      </c>
    </row>
    <row r="2319" spans="1:12">
      <c r="A2319" s="11" t="s">
        <v>4570</v>
      </c>
      <c r="D2319" s="11" t="s">
        <v>260</v>
      </c>
      <c r="E2319" s="19" t="s">
        <v>4820</v>
      </c>
      <c r="F2319" s="10">
        <v>42036</v>
      </c>
      <c r="G2319" s="10">
        <v>45323</v>
      </c>
      <c r="H2319" s="11">
        <v>10</v>
      </c>
      <c r="I2319" s="20" t="s">
        <v>259</v>
      </c>
      <c r="J2319" s="11" t="s">
        <v>261</v>
      </c>
      <c r="K2319" s="11" t="s">
        <v>12658</v>
      </c>
      <c r="L2319" s="11">
        <v>2</v>
      </c>
    </row>
    <row r="2320" spans="1:12">
      <c r="A2320" s="11" t="s">
        <v>4571</v>
      </c>
      <c r="D2320" s="11" t="s">
        <v>260</v>
      </c>
      <c r="E2320" s="19" t="s">
        <v>4821</v>
      </c>
      <c r="F2320" s="10">
        <v>42036</v>
      </c>
      <c r="G2320" s="10">
        <v>45323</v>
      </c>
      <c r="H2320" s="11">
        <v>10</v>
      </c>
      <c r="I2320" s="20" t="s">
        <v>259</v>
      </c>
      <c r="J2320" s="11" t="s">
        <v>261</v>
      </c>
      <c r="K2320" s="11" t="s">
        <v>12658</v>
      </c>
      <c r="L2320" s="11">
        <v>2</v>
      </c>
    </row>
    <row r="2321" spans="1:12">
      <c r="A2321" s="11" t="s">
        <v>4572</v>
      </c>
      <c r="D2321" s="11" t="s">
        <v>260</v>
      </c>
      <c r="E2321" s="19" t="s">
        <v>4822</v>
      </c>
      <c r="F2321" s="10">
        <v>42036</v>
      </c>
      <c r="G2321" s="10">
        <v>45323</v>
      </c>
      <c r="H2321" s="11">
        <v>10</v>
      </c>
      <c r="I2321" s="20" t="s">
        <v>259</v>
      </c>
      <c r="J2321" s="11" t="s">
        <v>261</v>
      </c>
      <c r="K2321" s="11" t="s">
        <v>12658</v>
      </c>
      <c r="L2321" s="11">
        <v>2</v>
      </c>
    </row>
    <row r="2322" spans="1:12">
      <c r="A2322" s="11" t="s">
        <v>4573</v>
      </c>
      <c r="D2322" s="11" t="s">
        <v>260</v>
      </c>
      <c r="E2322" s="19" t="s">
        <v>4823</v>
      </c>
      <c r="F2322" s="10">
        <v>42036</v>
      </c>
      <c r="G2322" s="10">
        <v>45323</v>
      </c>
      <c r="H2322" s="11">
        <v>10</v>
      </c>
      <c r="I2322" s="20" t="s">
        <v>259</v>
      </c>
      <c r="J2322" s="11" t="s">
        <v>261</v>
      </c>
      <c r="K2322" s="11" t="s">
        <v>12658</v>
      </c>
      <c r="L2322" s="11">
        <v>2</v>
      </c>
    </row>
    <row r="2323" spans="1:12">
      <c r="A2323" s="11" t="s">
        <v>4574</v>
      </c>
      <c r="D2323" s="11" t="s">
        <v>260</v>
      </c>
      <c r="E2323" s="19" t="s">
        <v>4824</v>
      </c>
      <c r="F2323" s="10">
        <v>42036</v>
      </c>
      <c r="G2323" s="10">
        <v>45323</v>
      </c>
      <c r="H2323" s="11">
        <v>10</v>
      </c>
      <c r="I2323" s="20" t="s">
        <v>259</v>
      </c>
      <c r="J2323" s="11" t="s">
        <v>261</v>
      </c>
      <c r="K2323" s="11" t="s">
        <v>12658</v>
      </c>
      <c r="L2323" s="11">
        <v>2</v>
      </c>
    </row>
    <row r="2324" spans="1:12">
      <c r="A2324" s="11" t="s">
        <v>4575</v>
      </c>
      <c r="D2324" s="11" t="s">
        <v>260</v>
      </c>
      <c r="E2324" s="19" t="s">
        <v>4825</v>
      </c>
      <c r="F2324" s="10">
        <v>42036</v>
      </c>
      <c r="G2324" s="10">
        <v>45323</v>
      </c>
      <c r="H2324" s="11">
        <v>10</v>
      </c>
      <c r="I2324" s="20" t="s">
        <v>259</v>
      </c>
      <c r="J2324" s="11" t="s">
        <v>261</v>
      </c>
      <c r="K2324" s="11" t="s">
        <v>12658</v>
      </c>
      <c r="L2324" s="11">
        <v>2</v>
      </c>
    </row>
    <row r="2325" spans="1:12">
      <c r="A2325" s="11" t="s">
        <v>4576</v>
      </c>
      <c r="D2325" s="11" t="s">
        <v>260</v>
      </c>
      <c r="E2325" s="19" t="s">
        <v>4826</v>
      </c>
      <c r="F2325" s="10">
        <v>42036</v>
      </c>
      <c r="G2325" s="10">
        <v>45323</v>
      </c>
      <c r="H2325" s="11">
        <v>10</v>
      </c>
      <c r="I2325" s="20" t="s">
        <v>259</v>
      </c>
      <c r="J2325" s="11" t="s">
        <v>261</v>
      </c>
      <c r="K2325" s="11" t="s">
        <v>12658</v>
      </c>
      <c r="L2325" s="11">
        <v>2</v>
      </c>
    </row>
    <row r="2326" spans="1:12">
      <c r="A2326" s="11" t="s">
        <v>4577</v>
      </c>
      <c r="D2326" s="11" t="s">
        <v>260</v>
      </c>
      <c r="E2326" s="19" t="s">
        <v>4827</v>
      </c>
      <c r="F2326" s="10">
        <v>42036</v>
      </c>
      <c r="G2326" s="10">
        <v>45323</v>
      </c>
      <c r="H2326" s="11">
        <v>10</v>
      </c>
      <c r="I2326" s="20" t="s">
        <v>259</v>
      </c>
      <c r="J2326" s="11" t="s">
        <v>261</v>
      </c>
      <c r="K2326" s="11" t="s">
        <v>12658</v>
      </c>
      <c r="L2326" s="11">
        <v>2</v>
      </c>
    </row>
    <row r="2327" spans="1:12">
      <c r="A2327" s="11" t="s">
        <v>4578</v>
      </c>
      <c r="D2327" s="11" t="s">
        <v>260</v>
      </c>
      <c r="E2327" s="19" t="s">
        <v>4828</v>
      </c>
      <c r="F2327" s="10">
        <v>42036</v>
      </c>
      <c r="G2327" s="10">
        <v>45323</v>
      </c>
      <c r="H2327" s="11">
        <v>10</v>
      </c>
      <c r="I2327" s="20" t="s">
        <v>259</v>
      </c>
      <c r="J2327" s="11" t="s">
        <v>261</v>
      </c>
      <c r="K2327" s="11" t="s">
        <v>12658</v>
      </c>
      <c r="L2327" s="11">
        <v>2</v>
      </c>
    </row>
    <row r="2328" spans="1:12">
      <c r="A2328" s="11" t="s">
        <v>4579</v>
      </c>
      <c r="D2328" s="11" t="s">
        <v>260</v>
      </c>
      <c r="E2328" s="19" t="s">
        <v>4829</v>
      </c>
      <c r="F2328" s="10">
        <v>42036</v>
      </c>
      <c r="G2328" s="10">
        <v>45323</v>
      </c>
      <c r="H2328" s="11">
        <v>10</v>
      </c>
      <c r="I2328" s="20" t="s">
        <v>259</v>
      </c>
      <c r="J2328" s="11" t="s">
        <v>261</v>
      </c>
      <c r="K2328" s="11" t="s">
        <v>12658</v>
      </c>
      <c r="L2328" s="11">
        <v>2</v>
      </c>
    </row>
    <row r="2329" spans="1:12">
      <c r="A2329" s="11" t="s">
        <v>4580</v>
      </c>
      <c r="D2329" s="11" t="s">
        <v>260</v>
      </c>
      <c r="E2329" s="19" t="s">
        <v>4830</v>
      </c>
      <c r="F2329" s="10">
        <v>42036</v>
      </c>
      <c r="G2329" s="10">
        <v>45323</v>
      </c>
      <c r="H2329" s="11">
        <v>10</v>
      </c>
      <c r="I2329" s="20" t="s">
        <v>259</v>
      </c>
      <c r="J2329" s="11" t="s">
        <v>261</v>
      </c>
      <c r="K2329" s="11" t="s">
        <v>12658</v>
      </c>
      <c r="L2329" s="11">
        <v>2</v>
      </c>
    </row>
    <row r="2330" spans="1:12">
      <c r="A2330" s="11" t="s">
        <v>4581</v>
      </c>
      <c r="D2330" s="11" t="s">
        <v>260</v>
      </c>
      <c r="E2330" s="19" t="s">
        <v>4831</v>
      </c>
      <c r="F2330" s="10">
        <v>42036</v>
      </c>
      <c r="G2330" s="10">
        <v>45323</v>
      </c>
      <c r="H2330" s="11">
        <v>10</v>
      </c>
      <c r="I2330" s="20" t="s">
        <v>259</v>
      </c>
      <c r="J2330" s="11" t="s">
        <v>261</v>
      </c>
      <c r="K2330" s="11" t="s">
        <v>12658</v>
      </c>
      <c r="L2330" s="11">
        <v>2</v>
      </c>
    </row>
    <row r="2331" spans="1:12">
      <c r="A2331" s="11" t="s">
        <v>4582</v>
      </c>
      <c r="D2331" s="11" t="s">
        <v>260</v>
      </c>
      <c r="E2331" s="19" t="s">
        <v>4832</v>
      </c>
      <c r="F2331" s="10">
        <v>42036</v>
      </c>
      <c r="G2331" s="10">
        <v>45323</v>
      </c>
      <c r="H2331" s="11">
        <v>10</v>
      </c>
      <c r="I2331" s="11" t="s">
        <v>277</v>
      </c>
      <c r="J2331" s="11" t="s">
        <v>261</v>
      </c>
      <c r="K2331" s="11" t="s">
        <v>12658</v>
      </c>
      <c r="L2331" s="11">
        <v>2</v>
      </c>
    </row>
    <row r="2332" spans="1:12">
      <c r="A2332" s="11" t="s">
        <v>4583</v>
      </c>
      <c r="D2332" s="11" t="s">
        <v>260</v>
      </c>
      <c r="E2332" s="19" t="s">
        <v>4833</v>
      </c>
      <c r="F2332" s="10">
        <v>42036</v>
      </c>
      <c r="G2332" s="10">
        <v>45323</v>
      </c>
      <c r="H2332" s="11">
        <v>10</v>
      </c>
      <c r="I2332" s="11" t="s">
        <v>277</v>
      </c>
      <c r="J2332" s="11" t="s">
        <v>261</v>
      </c>
      <c r="K2332" s="11" t="s">
        <v>12658</v>
      </c>
      <c r="L2332" s="11">
        <v>2</v>
      </c>
    </row>
    <row r="2333" spans="1:12">
      <c r="A2333" s="11" t="s">
        <v>4584</v>
      </c>
      <c r="D2333" s="11" t="s">
        <v>260</v>
      </c>
      <c r="E2333" s="19" t="s">
        <v>4834</v>
      </c>
      <c r="F2333" s="10">
        <v>42036</v>
      </c>
      <c r="G2333" s="10">
        <v>45323</v>
      </c>
      <c r="H2333" s="11">
        <v>10</v>
      </c>
      <c r="I2333" s="11" t="s">
        <v>277</v>
      </c>
      <c r="J2333" s="11" t="s">
        <v>261</v>
      </c>
      <c r="K2333" s="11" t="s">
        <v>12658</v>
      </c>
      <c r="L2333" s="11">
        <v>2</v>
      </c>
    </row>
    <row r="2334" spans="1:12">
      <c r="A2334" s="11" t="s">
        <v>4585</v>
      </c>
      <c r="D2334" s="11" t="s">
        <v>260</v>
      </c>
      <c r="E2334" s="19" t="s">
        <v>4835</v>
      </c>
      <c r="F2334" s="10">
        <v>42036</v>
      </c>
      <c r="G2334" s="10">
        <v>45323</v>
      </c>
      <c r="H2334" s="11">
        <v>10</v>
      </c>
      <c r="I2334" s="20" t="s">
        <v>259</v>
      </c>
      <c r="J2334" s="11" t="s">
        <v>261</v>
      </c>
      <c r="K2334" s="11" t="s">
        <v>12658</v>
      </c>
      <c r="L2334" s="11">
        <v>2</v>
      </c>
    </row>
    <row r="2335" spans="1:12">
      <c r="A2335" s="11" t="s">
        <v>4586</v>
      </c>
      <c r="D2335" s="11" t="s">
        <v>260</v>
      </c>
      <c r="E2335" s="19" t="s">
        <v>4836</v>
      </c>
      <c r="F2335" s="10">
        <v>42036</v>
      </c>
      <c r="G2335" s="10">
        <v>45323</v>
      </c>
      <c r="H2335" s="11">
        <v>10</v>
      </c>
      <c r="I2335" s="20" t="s">
        <v>259</v>
      </c>
      <c r="J2335" s="11" t="s">
        <v>261</v>
      </c>
      <c r="K2335" s="11" t="s">
        <v>12658</v>
      </c>
      <c r="L2335" s="11">
        <v>2</v>
      </c>
    </row>
    <row r="2336" spans="1:12">
      <c r="A2336" s="11" t="s">
        <v>4587</v>
      </c>
      <c r="D2336" s="11" t="s">
        <v>260</v>
      </c>
      <c r="E2336" s="19" t="s">
        <v>4837</v>
      </c>
      <c r="F2336" s="10">
        <v>42036</v>
      </c>
      <c r="G2336" s="10">
        <v>45323</v>
      </c>
      <c r="H2336" s="11">
        <v>10</v>
      </c>
      <c r="I2336" s="20" t="s">
        <v>259</v>
      </c>
      <c r="J2336" s="11" t="s">
        <v>261</v>
      </c>
      <c r="K2336" s="11" t="s">
        <v>12658</v>
      </c>
      <c r="L2336" s="11">
        <v>2</v>
      </c>
    </row>
    <row r="2337" spans="1:12">
      <c r="A2337" s="11" t="s">
        <v>4588</v>
      </c>
      <c r="D2337" s="11" t="s">
        <v>260</v>
      </c>
      <c r="E2337" s="19" t="s">
        <v>4838</v>
      </c>
      <c r="F2337" s="10">
        <v>42036</v>
      </c>
      <c r="G2337" s="10">
        <v>45323</v>
      </c>
      <c r="H2337" s="11">
        <v>10</v>
      </c>
      <c r="I2337" s="20" t="s">
        <v>259</v>
      </c>
      <c r="J2337" s="11" t="s">
        <v>261</v>
      </c>
      <c r="K2337" s="11" t="s">
        <v>12658</v>
      </c>
      <c r="L2337" s="11">
        <v>2</v>
      </c>
    </row>
    <row r="2338" spans="1:12">
      <c r="A2338" s="11" t="s">
        <v>4589</v>
      </c>
      <c r="D2338" s="11" t="s">
        <v>260</v>
      </c>
      <c r="E2338" s="19" t="s">
        <v>4839</v>
      </c>
      <c r="F2338" s="10">
        <v>42036</v>
      </c>
      <c r="G2338" s="10">
        <v>45323</v>
      </c>
      <c r="H2338" s="11">
        <v>10</v>
      </c>
      <c r="I2338" s="20" t="s">
        <v>259</v>
      </c>
      <c r="J2338" s="11" t="s">
        <v>261</v>
      </c>
      <c r="K2338" s="11" t="s">
        <v>12658</v>
      </c>
      <c r="L2338" s="11">
        <v>2</v>
      </c>
    </row>
    <row r="2339" spans="1:12">
      <c r="A2339" s="11" t="s">
        <v>4590</v>
      </c>
      <c r="D2339" s="11" t="s">
        <v>260</v>
      </c>
      <c r="E2339" s="19" t="s">
        <v>4840</v>
      </c>
      <c r="F2339" s="10">
        <v>42036</v>
      </c>
      <c r="G2339" s="10">
        <v>45323</v>
      </c>
      <c r="H2339" s="11">
        <v>10</v>
      </c>
      <c r="I2339" s="20" t="s">
        <v>259</v>
      </c>
      <c r="J2339" s="11" t="s">
        <v>261</v>
      </c>
      <c r="K2339" s="11" t="s">
        <v>12658</v>
      </c>
      <c r="L2339" s="11">
        <v>2</v>
      </c>
    </row>
    <row r="2340" spans="1:12">
      <c r="A2340" s="11" t="s">
        <v>4591</v>
      </c>
      <c r="D2340" s="11" t="s">
        <v>260</v>
      </c>
      <c r="E2340" s="19" t="s">
        <v>4841</v>
      </c>
      <c r="F2340" s="10">
        <v>42036</v>
      </c>
      <c r="G2340" s="10">
        <v>45323</v>
      </c>
      <c r="H2340" s="11">
        <v>10</v>
      </c>
      <c r="I2340" s="20" t="s">
        <v>259</v>
      </c>
      <c r="J2340" s="11" t="s">
        <v>261</v>
      </c>
      <c r="K2340" s="11" t="s">
        <v>12658</v>
      </c>
      <c r="L2340" s="11">
        <v>2</v>
      </c>
    </row>
    <row r="2341" spans="1:12">
      <c r="A2341" s="11" t="s">
        <v>4592</v>
      </c>
      <c r="D2341" s="11" t="s">
        <v>260</v>
      </c>
      <c r="E2341" s="19" t="s">
        <v>4842</v>
      </c>
      <c r="F2341" s="10">
        <v>42036</v>
      </c>
      <c r="G2341" s="10">
        <v>45323</v>
      </c>
      <c r="H2341" s="11">
        <v>10</v>
      </c>
      <c r="I2341" s="20" t="s">
        <v>259</v>
      </c>
      <c r="J2341" s="11" t="s">
        <v>261</v>
      </c>
      <c r="K2341" s="11" t="s">
        <v>12658</v>
      </c>
      <c r="L2341" s="11">
        <v>2</v>
      </c>
    </row>
    <row r="2342" spans="1:12">
      <c r="A2342" s="11" t="s">
        <v>4593</v>
      </c>
      <c r="D2342" s="11" t="s">
        <v>260</v>
      </c>
      <c r="E2342" s="19" t="s">
        <v>4843</v>
      </c>
      <c r="F2342" s="10">
        <v>42036</v>
      </c>
      <c r="G2342" s="10">
        <v>45323</v>
      </c>
      <c r="H2342" s="11">
        <v>10</v>
      </c>
      <c r="I2342" s="20" t="s">
        <v>259</v>
      </c>
      <c r="J2342" s="11" t="s">
        <v>261</v>
      </c>
      <c r="K2342" s="11" t="s">
        <v>12658</v>
      </c>
      <c r="L2342" s="11">
        <v>2</v>
      </c>
    </row>
    <row r="2343" spans="1:12">
      <c r="A2343" s="11" t="s">
        <v>4594</v>
      </c>
      <c r="D2343" s="11" t="s">
        <v>260</v>
      </c>
      <c r="E2343" s="19" t="s">
        <v>4844</v>
      </c>
      <c r="F2343" s="10">
        <v>42036</v>
      </c>
      <c r="G2343" s="10">
        <v>45323</v>
      </c>
      <c r="H2343" s="11">
        <v>10</v>
      </c>
      <c r="I2343" s="20" t="s">
        <v>259</v>
      </c>
      <c r="J2343" s="11" t="s">
        <v>261</v>
      </c>
      <c r="K2343" s="11" t="s">
        <v>12658</v>
      </c>
      <c r="L2343" s="11">
        <v>2</v>
      </c>
    </row>
    <row r="2344" spans="1:12">
      <c r="A2344" s="11" t="s">
        <v>4595</v>
      </c>
      <c r="D2344" s="11" t="s">
        <v>260</v>
      </c>
      <c r="E2344" s="19" t="s">
        <v>4845</v>
      </c>
      <c r="F2344" s="10">
        <v>42036</v>
      </c>
      <c r="G2344" s="10">
        <v>45323</v>
      </c>
      <c r="H2344" s="11">
        <v>10</v>
      </c>
      <c r="I2344" s="20" t="s">
        <v>259</v>
      </c>
      <c r="J2344" s="11" t="s">
        <v>261</v>
      </c>
      <c r="K2344" s="11" t="s">
        <v>12658</v>
      </c>
      <c r="L2344" s="11">
        <v>2</v>
      </c>
    </row>
    <row r="2345" spans="1:12">
      <c r="A2345" s="11" t="s">
        <v>4596</v>
      </c>
      <c r="D2345" s="11" t="s">
        <v>260</v>
      </c>
      <c r="E2345" s="19" t="s">
        <v>4846</v>
      </c>
      <c r="F2345" s="10">
        <v>42036</v>
      </c>
      <c r="G2345" s="10">
        <v>45323</v>
      </c>
      <c r="H2345" s="11">
        <v>10</v>
      </c>
      <c r="I2345" s="20" t="s">
        <v>259</v>
      </c>
      <c r="J2345" s="11" t="s">
        <v>261</v>
      </c>
      <c r="K2345" s="11" t="s">
        <v>12658</v>
      </c>
      <c r="L2345" s="11">
        <v>2</v>
      </c>
    </row>
    <row r="2346" spans="1:12">
      <c r="A2346" s="11" t="s">
        <v>4597</v>
      </c>
      <c r="D2346" s="11" t="s">
        <v>260</v>
      </c>
      <c r="E2346" s="19" t="s">
        <v>4847</v>
      </c>
      <c r="F2346" s="10">
        <v>42036</v>
      </c>
      <c r="G2346" s="10">
        <v>45323</v>
      </c>
      <c r="H2346" s="11">
        <v>10</v>
      </c>
      <c r="I2346" s="20" t="s">
        <v>259</v>
      </c>
      <c r="J2346" s="11" t="s">
        <v>261</v>
      </c>
      <c r="K2346" s="11" t="s">
        <v>12658</v>
      </c>
      <c r="L2346" s="11">
        <v>2</v>
      </c>
    </row>
    <row r="2347" spans="1:12">
      <c r="A2347" s="11" t="s">
        <v>4598</v>
      </c>
      <c r="D2347" s="11" t="s">
        <v>260</v>
      </c>
      <c r="E2347" s="19" t="s">
        <v>4848</v>
      </c>
      <c r="F2347" s="10">
        <v>42036</v>
      </c>
      <c r="G2347" s="10">
        <v>45323</v>
      </c>
      <c r="H2347" s="11">
        <v>10</v>
      </c>
      <c r="I2347" s="20" t="s">
        <v>259</v>
      </c>
      <c r="J2347" s="11" t="s">
        <v>261</v>
      </c>
      <c r="K2347" s="11" t="s">
        <v>12658</v>
      </c>
      <c r="L2347" s="11">
        <v>2</v>
      </c>
    </row>
    <row r="2348" spans="1:12">
      <c r="A2348" s="11" t="s">
        <v>4599</v>
      </c>
      <c r="D2348" s="11" t="s">
        <v>260</v>
      </c>
      <c r="E2348" s="19" t="s">
        <v>4849</v>
      </c>
      <c r="F2348" s="10">
        <v>42036</v>
      </c>
      <c r="G2348" s="10">
        <v>45323</v>
      </c>
      <c r="H2348" s="11">
        <v>10</v>
      </c>
      <c r="I2348" s="20" t="s">
        <v>259</v>
      </c>
      <c r="J2348" s="11" t="s">
        <v>261</v>
      </c>
      <c r="K2348" s="11" t="s">
        <v>12658</v>
      </c>
      <c r="L2348" s="11">
        <v>2</v>
      </c>
    </row>
    <row r="2349" spans="1:12">
      <c r="A2349" s="11" t="s">
        <v>4600</v>
      </c>
      <c r="D2349" s="11" t="s">
        <v>260</v>
      </c>
      <c r="E2349" s="19" t="s">
        <v>4850</v>
      </c>
      <c r="F2349" s="10">
        <v>42036</v>
      </c>
      <c r="G2349" s="10">
        <v>45323</v>
      </c>
      <c r="H2349" s="11">
        <v>10</v>
      </c>
      <c r="I2349" s="11" t="s">
        <v>277</v>
      </c>
      <c r="J2349" s="11" t="s">
        <v>261</v>
      </c>
      <c r="K2349" s="11" t="s">
        <v>12658</v>
      </c>
      <c r="L2349" s="11">
        <v>2</v>
      </c>
    </row>
    <row r="2350" spans="1:12">
      <c r="A2350" s="11" t="s">
        <v>4601</v>
      </c>
      <c r="D2350" s="11" t="s">
        <v>260</v>
      </c>
      <c r="E2350" s="19" t="s">
        <v>4851</v>
      </c>
      <c r="F2350" s="10">
        <v>42036</v>
      </c>
      <c r="G2350" s="10">
        <v>45323</v>
      </c>
      <c r="H2350" s="11">
        <v>10</v>
      </c>
      <c r="I2350" s="11" t="s">
        <v>277</v>
      </c>
      <c r="J2350" s="11" t="s">
        <v>261</v>
      </c>
      <c r="K2350" s="11" t="s">
        <v>12658</v>
      </c>
      <c r="L2350" s="11">
        <v>2</v>
      </c>
    </row>
    <row r="2351" spans="1:12">
      <c r="A2351" s="11" t="s">
        <v>4602</v>
      </c>
      <c r="D2351" s="11" t="s">
        <v>260</v>
      </c>
      <c r="E2351" s="19" t="s">
        <v>4852</v>
      </c>
      <c r="F2351" s="10">
        <v>42036</v>
      </c>
      <c r="G2351" s="10">
        <v>45323</v>
      </c>
      <c r="H2351" s="11">
        <v>10</v>
      </c>
      <c r="I2351" s="11" t="s">
        <v>277</v>
      </c>
      <c r="J2351" s="11" t="s">
        <v>261</v>
      </c>
      <c r="K2351" s="11" t="s">
        <v>12658</v>
      </c>
      <c r="L2351" s="11">
        <v>2</v>
      </c>
    </row>
    <row r="2352" spans="1:12">
      <c r="A2352" s="11" t="s">
        <v>4603</v>
      </c>
      <c r="D2352" s="11" t="s">
        <v>260</v>
      </c>
      <c r="E2352" s="19" t="s">
        <v>4853</v>
      </c>
      <c r="F2352" s="10">
        <v>42036</v>
      </c>
      <c r="G2352" s="10">
        <v>45323</v>
      </c>
      <c r="H2352" s="11">
        <v>10</v>
      </c>
      <c r="I2352" s="20" t="s">
        <v>259</v>
      </c>
      <c r="J2352" s="11" t="s">
        <v>261</v>
      </c>
      <c r="K2352" s="11" t="s">
        <v>12658</v>
      </c>
      <c r="L2352" s="11">
        <v>2</v>
      </c>
    </row>
    <row r="2353" spans="1:12">
      <c r="A2353" s="11" t="s">
        <v>4604</v>
      </c>
      <c r="D2353" s="11" t="s">
        <v>260</v>
      </c>
      <c r="E2353" s="19" t="s">
        <v>4854</v>
      </c>
      <c r="F2353" s="10">
        <v>42036</v>
      </c>
      <c r="G2353" s="10">
        <v>45323</v>
      </c>
      <c r="H2353" s="11">
        <v>10</v>
      </c>
      <c r="I2353" s="20" t="s">
        <v>259</v>
      </c>
      <c r="J2353" s="11" t="s">
        <v>261</v>
      </c>
      <c r="K2353" s="11" t="s">
        <v>12658</v>
      </c>
      <c r="L2353" s="11">
        <v>2</v>
      </c>
    </row>
    <row r="2354" spans="1:12">
      <c r="A2354" s="11" t="s">
        <v>4605</v>
      </c>
      <c r="D2354" s="11" t="s">
        <v>260</v>
      </c>
      <c r="E2354" s="19" t="s">
        <v>4855</v>
      </c>
      <c r="F2354" s="10">
        <v>42036</v>
      </c>
      <c r="G2354" s="10">
        <v>45323</v>
      </c>
      <c r="H2354" s="11">
        <v>10</v>
      </c>
      <c r="I2354" s="20" t="s">
        <v>259</v>
      </c>
      <c r="J2354" s="11" t="s">
        <v>261</v>
      </c>
      <c r="K2354" s="11" t="s">
        <v>12658</v>
      </c>
      <c r="L2354" s="11">
        <v>2</v>
      </c>
    </row>
    <row r="2355" spans="1:12">
      <c r="A2355" s="11" t="s">
        <v>4606</v>
      </c>
      <c r="D2355" s="11" t="s">
        <v>260</v>
      </c>
      <c r="E2355" s="19" t="s">
        <v>4856</v>
      </c>
      <c r="F2355" s="10">
        <v>42036</v>
      </c>
      <c r="G2355" s="10">
        <v>45323</v>
      </c>
      <c r="H2355" s="11">
        <v>10</v>
      </c>
      <c r="I2355" s="20" t="s">
        <v>259</v>
      </c>
      <c r="J2355" s="11" t="s">
        <v>261</v>
      </c>
      <c r="K2355" s="11" t="s">
        <v>12658</v>
      </c>
      <c r="L2355" s="11">
        <v>2</v>
      </c>
    </row>
    <row r="2356" spans="1:12">
      <c r="A2356" s="11" t="s">
        <v>4607</v>
      </c>
      <c r="D2356" s="11" t="s">
        <v>260</v>
      </c>
      <c r="E2356" s="19" t="s">
        <v>4857</v>
      </c>
      <c r="F2356" s="10">
        <v>42036</v>
      </c>
      <c r="G2356" s="10">
        <v>45323</v>
      </c>
      <c r="H2356" s="11">
        <v>10</v>
      </c>
      <c r="I2356" s="20" t="s">
        <v>259</v>
      </c>
      <c r="J2356" s="11" t="s">
        <v>261</v>
      </c>
      <c r="K2356" s="11" t="s">
        <v>12658</v>
      </c>
      <c r="L2356" s="11">
        <v>2</v>
      </c>
    </row>
    <row r="2357" spans="1:12">
      <c r="A2357" s="11" t="s">
        <v>4608</v>
      </c>
      <c r="D2357" s="11" t="s">
        <v>260</v>
      </c>
      <c r="E2357" s="19" t="s">
        <v>4858</v>
      </c>
      <c r="F2357" s="10">
        <v>42036</v>
      </c>
      <c r="G2357" s="10">
        <v>45323</v>
      </c>
      <c r="H2357" s="11">
        <v>10</v>
      </c>
      <c r="I2357" s="20" t="s">
        <v>259</v>
      </c>
      <c r="J2357" s="11" t="s">
        <v>261</v>
      </c>
      <c r="K2357" s="11" t="s">
        <v>12658</v>
      </c>
      <c r="L2357" s="11">
        <v>2</v>
      </c>
    </row>
    <row r="2358" spans="1:12">
      <c r="A2358" s="11" t="s">
        <v>4609</v>
      </c>
      <c r="D2358" s="11" t="s">
        <v>260</v>
      </c>
      <c r="E2358" s="19" t="s">
        <v>4859</v>
      </c>
      <c r="F2358" s="10">
        <v>42036</v>
      </c>
      <c r="G2358" s="10">
        <v>45323</v>
      </c>
      <c r="H2358" s="11">
        <v>10</v>
      </c>
      <c r="I2358" s="20" t="s">
        <v>259</v>
      </c>
      <c r="J2358" s="11" t="s">
        <v>261</v>
      </c>
      <c r="K2358" s="11" t="s">
        <v>12658</v>
      </c>
      <c r="L2358" s="11">
        <v>2</v>
      </c>
    </row>
    <row r="2359" spans="1:12">
      <c r="A2359" s="11" t="s">
        <v>4610</v>
      </c>
      <c r="D2359" s="11" t="s">
        <v>260</v>
      </c>
      <c r="E2359" s="19" t="s">
        <v>4860</v>
      </c>
      <c r="F2359" s="10">
        <v>42036</v>
      </c>
      <c r="G2359" s="10">
        <v>45323</v>
      </c>
      <c r="H2359" s="11">
        <v>10</v>
      </c>
      <c r="I2359" s="20" t="s">
        <v>259</v>
      </c>
      <c r="J2359" s="11" t="s">
        <v>261</v>
      </c>
      <c r="K2359" s="11" t="s">
        <v>12658</v>
      </c>
      <c r="L2359" s="11">
        <v>2</v>
      </c>
    </row>
    <row r="2360" spans="1:12">
      <c r="A2360" s="11" t="s">
        <v>4611</v>
      </c>
      <c r="D2360" s="11" t="s">
        <v>260</v>
      </c>
      <c r="E2360" s="19" t="s">
        <v>4861</v>
      </c>
      <c r="F2360" s="10">
        <v>42036</v>
      </c>
      <c r="G2360" s="10">
        <v>45323</v>
      </c>
      <c r="H2360" s="11">
        <v>10</v>
      </c>
      <c r="I2360" s="20" t="s">
        <v>259</v>
      </c>
      <c r="J2360" s="11" t="s">
        <v>261</v>
      </c>
      <c r="K2360" s="11" t="s">
        <v>12658</v>
      </c>
      <c r="L2360" s="11">
        <v>2</v>
      </c>
    </row>
    <row r="2361" spans="1:12">
      <c r="A2361" s="11" t="s">
        <v>4612</v>
      </c>
      <c r="D2361" s="11" t="s">
        <v>260</v>
      </c>
      <c r="E2361" s="19" t="s">
        <v>4862</v>
      </c>
      <c r="F2361" s="10">
        <v>42036</v>
      </c>
      <c r="G2361" s="10">
        <v>45323</v>
      </c>
      <c r="H2361" s="11">
        <v>10</v>
      </c>
      <c r="I2361" s="20" t="s">
        <v>259</v>
      </c>
      <c r="J2361" s="11" t="s">
        <v>261</v>
      </c>
      <c r="K2361" s="11" t="s">
        <v>12658</v>
      </c>
      <c r="L2361" s="11">
        <v>2</v>
      </c>
    </row>
    <row r="2362" spans="1:12">
      <c r="A2362" s="11" t="s">
        <v>4613</v>
      </c>
      <c r="D2362" s="11" t="s">
        <v>260</v>
      </c>
      <c r="E2362" s="19" t="s">
        <v>4863</v>
      </c>
      <c r="F2362" s="10">
        <v>42036</v>
      </c>
      <c r="G2362" s="10">
        <v>45323</v>
      </c>
      <c r="H2362" s="11">
        <v>10</v>
      </c>
      <c r="I2362" s="20" t="s">
        <v>259</v>
      </c>
      <c r="J2362" s="11" t="s">
        <v>261</v>
      </c>
      <c r="K2362" s="11" t="s">
        <v>12658</v>
      </c>
      <c r="L2362" s="11">
        <v>2</v>
      </c>
    </row>
    <row r="2363" spans="1:12">
      <c r="A2363" s="11" t="s">
        <v>4614</v>
      </c>
      <c r="D2363" s="11" t="s">
        <v>260</v>
      </c>
      <c r="E2363" s="19" t="s">
        <v>4864</v>
      </c>
      <c r="F2363" s="10">
        <v>42036</v>
      </c>
      <c r="G2363" s="10">
        <v>45323</v>
      </c>
      <c r="H2363" s="11">
        <v>10</v>
      </c>
      <c r="I2363" s="20" t="s">
        <v>259</v>
      </c>
      <c r="J2363" s="11" t="s">
        <v>261</v>
      </c>
      <c r="K2363" s="11" t="s">
        <v>12658</v>
      </c>
      <c r="L2363" s="11">
        <v>2</v>
      </c>
    </row>
    <row r="2364" spans="1:12">
      <c r="A2364" s="11" t="s">
        <v>4615</v>
      </c>
      <c r="D2364" s="11" t="s">
        <v>260</v>
      </c>
      <c r="E2364" s="19" t="s">
        <v>4865</v>
      </c>
      <c r="F2364" s="10">
        <v>42036</v>
      </c>
      <c r="G2364" s="10">
        <v>45323</v>
      </c>
      <c r="H2364" s="11">
        <v>10</v>
      </c>
      <c r="I2364" s="20" t="s">
        <v>259</v>
      </c>
      <c r="J2364" s="11" t="s">
        <v>261</v>
      </c>
      <c r="K2364" s="11" t="s">
        <v>12658</v>
      </c>
      <c r="L2364" s="11">
        <v>2</v>
      </c>
    </row>
    <row r="2365" spans="1:12">
      <c r="A2365" s="11" t="s">
        <v>4616</v>
      </c>
      <c r="D2365" s="11" t="s">
        <v>260</v>
      </c>
      <c r="E2365" s="19" t="s">
        <v>4866</v>
      </c>
      <c r="F2365" s="10">
        <v>42036</v>
      </c>
      <c r="G2365" s="10">
        <v>45323</v>
      </c>
      <c r="H2365" s="11">
        <v>10</v>
      </c>
      <c r="I2365" s="20" t="s">
        <v>259</v>
      </c>
      <c r="J2365" s="11" t="s">
        <v>261</v>
      </c>
      <c r="K2365" s="11" t="s">
        <v>12658</v>
      </c>
      <c r="L2365" s="11">
        <v>2</v>
      </c>
    </row>
    <row r="2366" spans="1:12">
      <c r="A2366" s="11" t="s">
        <v>4617</v>
      </c>
      <c r="D2366" s="11" t="s">
        <v>260</v>
      </c>
      <c r="E2366" s="19" t="s">
        <v>4867</v>
      </c>
      <c r="F2366" s="10">
        <v>42036</v>
      </c>
      <c r="G2366" s="10">
        <v>45323</v>
      </c>
      <c r="H2366" s="11">
        <v>10</v>
      </c>
      <c r="I2366" s="20" t="s">
        <v>259</v>
      </c>
      <c r="J2366" s="11" t="s">
        <v>261</v>
      </c>
      <c r="K2366" s="11" t="s">
        <v>12658</v>
      </c>
      <c r="L2366" s="11">
        <v>2</v>
      </c>
    </row>
    <row r="2367" spans="1:12">
      <c r="A2367" s="11" t="s">
        <v>4618</v>
      </c>
      <c r="D2367" s="11" t="s">
        <v>260</v>
      </c>
      <c r="E2367" s="19" t="s">
        <v>4868</v>
      </c>
      <c r="F2367" s="10">
        <v>42036</v>
      </c>
      <c r="G2367" s="10">
        <v>45323</v>
      </c>
      <c r="H2367" s="11">
        <v>10</v>
      </c>
      <c r="I2367" s="11" t="s">
        <v>277</v>
      </c>
      <c r="J2367" s="11" t="s">
        <v>261</v>
      </c>
      <c r="K2367" s="11" t="s">
        <v>12658</v>
      </c>
      <c r="L2367" s="11">
        <v>2</v>
      </c>
    </row>
    <row r="2368" spans="1:12">
      <c r="A2368" s="11" t="s">
        <v>4619</v>
      </c>
      <c r="D2368" s="11" t="s">
        <v>260</v>
      </c>
      <c r="E2368" s="19" t="s">
        <v>4869</v>
      </c>
      <c r="F2368" s="10">
        <v>42036</v>
      </c>
      <c r="G2368" s="10">
        <v>45323</v>
      </c>
      <c r="H2368" s="11">
        <v>10</v>
      </c>
      <c r="I2368" s="11" t="s">
        <v>277</v>
      </c>
      <c r="J2368" s="11" t="s">
        <v>261</v>
      </c>
      <c r="K2368" s="11" t="s">
        <v>12658</v>
      </c>
      <c r="L2368" s="11">
        <v>2</v>
      </c>
    </row>
    <row r="2369" spans="1:12">
      <c r="A2369" s="11" t="s">
        <v>4620</v>
      </c>
      <c r="D2369" s="11" t="s">
        <v>260</v>
      </c>
      <c r="E2369" s="19" t="s">
        <v>4870</v>
      </c>
      <c r="F2369" s="10">
        <v>42036</v>
      </c>
      <c r="G2369" s="10">
        <v>45323</v>
      </c>
      <c r="H2369" s="11">
        <v>10</v>
      </c>
      <c r="I2369" s="11" t="s">
        <v>277</v>
      </c>
      <c r="J2369" s="11" t="s">
        <v>261</v>
      </c>
      <c r="K2369" s="11" t="s">
        <v>12658</v>
      </c>
      <c r="L2369" s="11">
        <v>2</v>
      </c>
    </row>
    <row r="2370" spans="1:12">
      <c r="A2370" s="11" t="s">
        <v>4621</v>
      </c>
      <c r="D2370" s="11" t="s">
        <v>260</v>
      </c>
      <c r="E2370" s="19" t="s">
        <v>4871</v>
      </c>
      <c r="F2370" s="10">
        <v>42036</v>
      </c>
      <c r="G2370" s="10">
        <v>45323</v>
      </c>
      <c r="H2370" s="11">
        <v>10</v>
      </c>
      <c r="I2370" s="20" t="s">
        <v>259</v>
      </c>
      <c r="J2370" s="11" t="s">
        <v>261</v>
      </c>
      <c r="K2370" s="11" t="s">
        <v>12658</v>
      </c>
      <c r="L2370" s="11">
        <v>2</v>
      </c>
    </row>
    <row r="2371" spans="1:12">
      <c r="A2371" s="11" t="s">
        <v>4622</v>
      </c>
      <c r="D2371" s="11" t="s">
        <v>260</v>
      </c>
      <c r="E2371" s="19" t="s">
        <v>4872</v>
      </c>
      <c r="F2371" s="10">
        <v>42036</v>
      </c>
      <c r="G2371" s="10">
        <v>45323</v>
      </c>
      <c r="H2371" s="11">
        <v>10</v>
      </c>
      <c r="I2371" s="20" t="s">
        <v>259</v>
      </c>
      <c r="J2371" s="11" t="s">
        <v>261</v>
      </c>
      <c r="K2371" s="11" t="s">
        <v>12658</v>
      </c>
      <c r="L2371" s="11">
        <v>2</v>
      </c>
    </row>
    <row r="2372" spans="1:12">
      <c r="A2372" s="11" t="s">
        <v>4623</v>
      </c>
      <c r="D2372" s="11" t="s">
        <v>260</v>
      </c>
      <c r="E2372" s="19" t="s">
        <v>4873</v>
      </c>
      <c r="F2372" s="10">
        <v>42036</v>
      </c>
      <c r="G2372" s="10">
        <v>45323</v>
      </c>
      <c r="H2372" s="11">
        <v>10</v>
      </c>
      <c r="I2372" s="20" t="s">
        <v>259</v>
      </c>
      <c r="J2372" s="11" t="s">
        <v>261</v>
      </c>
      <c r="K2372" s="11" t="s">
        <v>12658</v>
      </c>
      <c r="L2372" s="11">
        <v>2</v>
      </c>
    </row>
    <row r="2373" spans="1:12">
      <c r="A2373" s="11" t="s">
        <v>4624</v>
      </c>
      <c r="D2373" s="11" t="s">
        <v>260</v>
      </c>
      <c r="E2373" s="19" t="s">
        <v>4874</v>
      </c>
      <c r="F2373" s="10">
        <v>42036</v>
      </c>
      <c r="G2373" s="10">
        <v>45323</v>
      </c>
      <c r="H2373" s="11">
        <v>10</v>
      </c>
      <c r="I2373" s="20" t="s">
        <v>259</v>
      </c>
      <c r="J2373" s="11" t="s">
        <v>261</v>
      </c>
      <c r="K2373" s="11" t="s">
        <v>12658</v>
      </c>
      <c r="L2373" s="11">
        <v>2</v>
      </c>
    </row>
    <row r="2374" spans="1:12">
      <c r="A2374" s="11" t="s">
        <v>4625</v>
      </c>
      <c r="D2374" s="11" t="s">
        <v>260</v>
      </c>
      <c r="E2374" s="19" t="s">
        <v>4875</v>
      </c>
      <c r="F2374" s="10">
        <v>42036</v>
      </c>
      <c r="G2374" s="10">
        <v>45323</v>
      </c>
      <c r="H2374" s="11">
        <v>10</v>
      </c>
      <c r="I2374" s="20" t="s">
        <v>259</v>
      </c>
      <c r="J2374" s="11" t="s">
        <v>261</v>
      </c>
      <c r="K2374" s="11" t="s">
        <v>12658</v>
      </c>
      <c r="L2374" s="11">
        <v>2</v>
      </c>
    </row>
    <row r="2375" spans="1:12">
      <c r="A2375" s="11" t="s">
        <v>4626</v>
      </c>
      <c r="D2375" s="11" t="s">
        <v>260</v>
      </c>
      <c r="E2375" s="19" t="s">
        <v>4876</v>
      </c>
      <c r="F2375" s="10">
        <v>42036</v>
      </c>
      <c r="G2375" s="10">
        <v>45323</v>
      </c>
      <c r="H2375" s="11">
        <v>10</v>
      </c>
      <c r="I2375" s="20" t="s">
        <v>259</v>
      </c>
      <c r="J2375" s="11" t="s">
        <v>261</v>
      </c>
      <c r="K2375" s="11" t="s">
        <v>12658</v>
      </c>
      <c r="L2375" s="11">
        <v>2</v>
      </c>
    </row>
    <row r="2376" spans="1:12">
      <c r="A2376" s="11" t="s">
        <v>4627</v>
      </c>
      <c r="D2376" s="11" t="s">
        <v>260</v>
      </c>
      <c r="E2376" s="19" t="s">
        <v>4877</v>
      </c>
      <c r="F2376" s="10">
        <v>42036</v>
      </c>
      <c r="G2376" s="10">
        <v>45323</v>
      </c>
      <c r="H2376" s="11">
        <v>10</v>
      </c>
      <c r="I2376" s="20" t="s">
        <v>259</v>
      </c>
      <c r="J2376" s="11" t="s">
        <v>261</v>
      </c>
      <c r="K2376" s="11" t="s">
        <v>12658</v>
      </c>
      <c r="L2376" s="11">
        <v>2</v>
      </c>
    </row>
    <row r="2377" spans="1:12">
      <c r="A2377" s="11" t="s">
        <v>4628</v>
      </c>
      <c r="D2377" s="11" t="s">
        <v>260</v>
      </c>
      <c r="E2377" s="19" t="s">
        <v>4878</v>
      </c>
      <c r="F2377" s="10">
        <v>42036</v>
      </c>
      <c r="G2377" s="10">
        <v>45323</v>
      </c>
      <c r="H2377" s="11">
        <v>10</v>
      </c>
      <c r="I2377" s="20" t="s">
        <v>259</v>
      </c>
      <c r="J2377" s="11" t="s">
        <v>261</v>
      </c>
      <c r="K2377" s="11" t="s">
        <v>12658</v>
      </c>
      <c r="L2377" s="11">
        <v>2</v>
      </c>
    </row>
    <row r="2378" spans="1:12">
      <c r="A2378" s="11" t="s">
        <v>4629</v>
      </c>
      <c r="D2378" s="11" t="s">
        <v>260</v>
      </c>
      <c r="E2378" s="19" t="s">
        <v>4879</v>
      </c>
      <c r="F2378" s="10">
        <v>42036</v>
      </c>
      <c r="G2378" s="10">
        <v>45323</v>
      </c>
      <c r="H2378" s="11">
        <v>10</v>
      </c>
      <c r="I2378" s="20" t="s">
        <v>259</v>
      </c>
      <c r="J2378" s="11" t="s">
        <v>261</v>
      </c>
      <c r="K2378" s="11" t="s">
        <v>12658</v>
      </c>
      <c r="L2378" s="11">
        <v>2</v>
      </c>
    </row>
    <row r="2379" spans="1:12">
      <c r="A2379" s="11" t="s">
        <v>4630</v>
      </c>
      <c r="D2379" s="11" t="s">
        <v>260</v>
      </c>
      <c r="E2379" s="19" t="s">
        <v>4880</v>
      </c>
      <c r="F2379" s="10">
        <v>42036</v>
      </c>
      <c r="G2379" s="10">
        <v>45323</v>
      </c>
      <c r="H2379" s="11">
        <v>10</v>
      </c>
      <c r="I2379" s="20" t="s">
        <v>259</v>
      </c>
      <c r="J2379" s="11" t="s">
        <v>261</v>
      </c>
      <c r="K2379" s="11" t="s">
        <v>12658</v>
      </c>
      <c r="L2379" s="11">
        <v>2</v>
      </c>
    </row>
    <row r="2380" spans="1:12">
      <c r="A2380" s="11" t="s">
        <v>4631</v>
      </c>
      <c r="D2380" s="11" t="s">
        <v>260</v>
      </c>
      <c r="E2380" s="19" t="s">
        <v>4881</v>
      </c>
      <c r="F2380" s="10">
        <v>42036</v>
      </c>
      <c r="G2380" s="10">
        <v>45323</v>
      </c>
      <c r="H2380" s="11">
        <v>10</v>
      </c>
      <c r="I2380" s="20" t="s">
        <v>259</v>
      </c>
      <c r="J2380" s="11" t="s">
        <v>261</v>
      </c>
      <c r="K2380" s="11" t="s">
        <v>12658</v>
      </c>
      <c r="L2380" s="11">
        <v>2</v>
      </c>
    </row>
    <row r="2381" spans="1:12">
      <c r="A2381" s="11" t="s">
        <v>4632</v>
      </c>
      <c r="D2381" s="11" t="s">
        <v>260</v>
      </c>
      <c r="E2381" s="19" t="s">
        <v>4882</v>
      </c>
      <c r="F2381" s="10">
        <v>42036</v>
      </c>
      <c r="G2381" s="10">
        <v>45323</v>
      </c>
      <c r="H2381" s="11">
        <v>10</v>
      </c>
      <c r="I2381" s="20" t="s">
        <v>259</v>
      </c>
      <c r="J2381" s="11" t="s">
        <v>261</v>
      </c>
      <c r="K2381" s="11" t="s">
        <v>12658</v>
      </c>
      <c r="L2381" s="11">
        <v>2</v>
      </c>
    </row>
    <row r="2382" spans="1:12">
      <c r="A2382" s="11" t="s">
        <v>4633</v>
      </c>
      <c r="D2382" s="11" t="s">
        <v>260</v>
      </c>
      <c r="E2382" s="19" t="s">
        <v>4883</v>
      </c>
      <c r="F2382" s="10">
        <v>42036</v>
      </c>
      <c r="G2382" s="10">
        <v>45323</v>
      </c>
      <c r="H2382" s="11">
        <v>10</v>
      </c>
      <c r="I2382" s="20" t="s">
        <v>259</v>
      </c>
      <c r="J2382" s="11" t="s">
        <v>261</v>
      </c>
      <c r="K2382" s="11" t="s">
        <v>12658</v>
      </c>
      <c r="L2382" s="11">
        <v>2</v>
      </c>
    </row>
    <row r="2383" spans="1:12">
      <c r="A2383" s="11" t="s">
        <v>4634</v>
      </c>
      <c r="D2383" s="11" t="s">
        <v>260</v>
      </c>
      <c r="E2383" s="19" t="s">
        <v>4884</v>
      </c>
      <c r="F2383" s="10">
        <v>42036</v>
      </c>
      <c r="G2383" s="10">
        <v>45323</v>
      </c>
      <c r="H2383" s="11">
        <v>10</v>
      </c>
      <c r="I2383" s="20" t="s">
        <v>259</v>
      </c>
      <c r="J2383" s="11" t="s">
        <v>261</v>
      </c>
      <c r="K2383" s="11" t="s">
        <v>12658</v>
      </c>
      <c r="L2383" s="11">
        <v>2</v>
      </c>
    </row>
    <row r="2384" spans="1:12">
      <c r="A2384" s="11" t="s">
        <v>4635</v>
      </c>
      <c r="D2384" s="11" t="s">
        <v>260</v>
      </c>
      <c r="E2384" s="19" t="s">
        <v>4885</v>
      </c>
      <c r="F2384" s="10">
        <v>42036</v>
      </c>
      <c r="G2384" s="10">
        <v>45323</v>
      </c>
      <c r="H2384" s="11">
        <v>10</v>
      </c>
      <c r="I2384" s="20" t="s">
        <v>259</v>
      </c>
      <c r="J2384" s="11" t="s">
        <v>261</v>
      </c>
      <c r="K2384" s="11" t="s">
        <v>12658</v>
      </c>
      <c r="L2384" s="11">
        <v>2</v>
      </c>
    </row>
    <row r="2385" spans="1:12">
      <c r="A2385" s="11" t="s">
        <v>4636</v>
      </c>
      <c r="D2385" s="11" t="s">
        <v>260</v>
      </c>
      <c r="E2385" s="19" t="s">
        <v>4886</v>
      </c>
      <c r="F2385" s="10">
        <v>42036</v>
      </c>
      <c r="G2385" s="10">
        <v>45323</v>
      </c>
      <c r="H2385" s="11">
        <v>10</v>
      </c>
      <c r="I2385" s="11" t="s">
        <v>277</v>
      </c>
      <c r="J2385" s="11" t="s">
        <v>261</v>
      </c>
      <c r="K2385" s="11" t="s">
        <v>12658</v>
      </c>
      <c r="L2385" s="11">
        <v>2</v>
      </c>
    </row>
    <row r="2386" spans="1:12">
      <c r="A2386" s="11" t="s">
        <v>4637</v>
      </c>
      <c r="D2386" s="11" t="s">
        <v>260</v>
      </c>
      <c r="E2386" s="19" t="s">
        <v>4887</v>
      </c>
      <c r="F2386" s="10">
        <v>42036</v>
      </c>
      <c r="G2386" s="10">
        <v>45323</v>
      </c>
      <c r="H2386" s="11">
        <v>10</v>
      </c>
      <c r="I2386" s="11" t="s">
        <v>277</v>
      </c>
      <c r="J2386" s="11" t="s">
        <v>261</v>
      </c>
      <c r="K2386" s="11" t="s">
        <v>12658</v>
      </c>
      <c r="L2386" s="11">
        <v>2</v>
      </c>
    </row>
    <row r="2387" spans="1:12">
      <c r="A2387" s="11" t="s">
        <v>4638</v>
      </c>
      <c r="D2387" s="11" t="s">
        <v>260</v>
      </c>
      <c r="E2387" s="19" t="s">
        <v>4888</v>
      </c>
      <c r="F2387" s="10">
        <v>42036</v>
      </c>
      <c r="G2387" s="10">
        <v>45323</v>
      </c>
      <c r="H2387" s="11">
        <v>10</v>
      </c>
      <c r="I2387" s="11" t="s">
        <v>277</v>
      </c>
      <c r="J2387" s="11" t="s">
        <v>261</v>
      </c>
      <c r="K2387" s="11" t="s">
        <v>12658</v>
      </c>
      <c r="L2387" s="11">
        <v>2</v>
      </c>
    </row>
    <row r="2388" spans="1:12">
      <c r="A2388" s="11" t="s">
        <v>4639</v>
      </c>
      <c r="D2388" s="11" t="s">
        <v>260</v>
      </c>
      <c r="E2388" s="19" t="s">
        <v>4889</v>
      </c>
      <c r="F2388" s="10">
        <v>42036</v>
      </c>
      <c r="G2388" s="10">
        <v>45323</v>
      </c>
      <c r="H2388" s="11">
        <v>10</v>
      </c>
      <c r="I2388" s="20" t="s">
        <v>259</v>
      </c>
      <c r="J2388" s="11" t="s">
        <v>261</v>
      </c>
      <c r="K2388" s="11" t="s">
        <v>12658</v>
      </c>
      <c r="L2388" s="11">
        <v>2</v>
      </c>
    </row>
    <row r="2389" spans="1:12">
      <c r="A2389" s="11" t="s">
        <v>4640</v>
      </c>
      <c r="D2389" s="11" t="s">
        <v>260</v>
      </c>
      <c r="E2389" s="19" t="s">
        <v>4890</v>
      </c>
      <c r="F2389" s="10">
        <v>42036</v>
      </c>
      <c r="G2389" s="10">
        <v>45323</v>
      </c>
      <c r="H2389" s="11">
        <v>10</v>
      </c>
      <c r="I2389" s="20" t="s">
        <v>259</v>
      </c>
      <c r="J2389" s="11" t="s">
        <v>261</v>
      </c>
      <c r="K2389" s="11" t="s">
        <v>12658</v>
      </c>
      <c r="L2389" s="11">
        <v>2</v>
      </c>
    </row>
    <row r="2390" spans="1:12">
      <c r="A2390" s="11" t="s">
        <v>4641</v>
      </c>
      <c r="D2390" s="11" t="s">
        <v>260</v>
      </c>
      <c r="E2390" s="19" t="s">
        <v>4891</v>
      </c>
      <c r="F2390" s="10">
        <v>42036</v>
      </c>
      <c r="G2390" s="10">
        <v>45323</v>
      </c>
      <c r="H2390" s="11">
        <v>10</v>
      </c>
      <c r="I2390" s="20" t="s">
        <v>259</v>
      </c>
      <c r="J2390" s="11" t="s">
        <v>261</v>
      </c>
      <c r="K2390" s="11" t="s">
        <v>12658</v>
      </c>
      <c r="L2390" s="11">
        <v>2</v>
      </c>
    </row>
    <row r="2391" spans="1:12">
      <c r="A2391" s="11" t="s">
        <v>4642</v>
      </c>
      <c r="D2391" s="11" t="s">
        <v>260</v>
      </c>
      <c r="E2391" s="19" t="s">
        <v>4892</v>
      </c>
      <c r="F2391" s="10">
        <v>42036</v>
      </c>
      <c r="G2391" s="10">
        <v>45323</v>
      </c>
      <c r="H2391" s="11">
        <v>10</v>
      </c>
      <c r="I2391" s="20" t="s">
        <v>259</v>
      </c>
      <c r="J2391" s="11" t="s">
        <v>261</v>
      </c>
      <c r="K2391" s="11" t="s">
        <v>12658</v>
      </c>
      <c r="L2391" s="11">
        <v>2</v>
      </c>
    </row>
    <row r="2392" spans="1:12">
      <c r="A2392" s="11" t="s">
        <v>4643</v>
      </c>
      <c r="D2392" s="11" t="s">
        <v>260</v>
      </c>
      <c r="E2392" s="19" t="s">
        <v>4893</v>
      </c>
      <c r="F2392" s="10">
        <v>42036</v>
      </c>
      <c r="G2392" s="10">
        <v>45323</v>
      </c>
      <c r="H2392" s="11">
        <v>10</v>
      </c>
      <c r="I2392" s="20" t="s">
        <v>259</v>
      </c>
      <c r="J2392" s="11" t="s">
        <v>261</v>
      </c>
      <c r="K2392" s="11" t="s">
        <v>12658</v>
      </c>
      <c r="L2392" s="11">
        <v>2</v>
      </c>
    </row>
    <row r="2393" spans="1:12">
      <c r="A2393" s="11" t="s">
        <v>4644</v>
      </c>
      <c r="D2393" s="11" t="s">
        <v>260</v>
      </c>
      <c r="E2393" s="19" t="s">
        <v>4894</v>
      </c>
      <c r="F2393" s="10">
        <v>42036</v>
      </c>
      <c r="G2393" s="10">
        <v>45323</v>
      </c>
      <c r="H2393" s="11">
        <v>10</v>
      </c>
      <c r="I2393" s="20" t="s">
        <v>259</v>
      </c>
      <c r="J2393" s="11" t="s">
        <v>261</v>
      </c>
      <c r="K2393" s="11" t="s">
        <v>12658</v>
      </c>
      <c r="L2393" s="11">
        <v>2</v>
      </c>
    </row>
    <row r="2394" spans="1:12">
      <c r="A2394" s="11" t="s">
        <v>4645</v>
      </c>
      <c r="D2394" s="11" t="s">
        <v>260</v>
      </c>
      <c r="E2394" s="19" t="s">
        <v>4895</v>
      </c>
      <c r="F2394" s="10">
        <v>42036</v>
      </c>
      <c r="G2394" s="10">
        <v>45323</v>
      </c>
      <c r="H2394" s="11">
        <v>10</v>
      </c>
      <c r="I2394" s="20" t="s">
        <v>259</v>
      </c>
      <c r="J2394" s="11" t="s">
        <v>261</v>
      </c>
      <c r="K2394" s="11" t="s">
        <v>12658</v>
      </c>
      <c r="L2394" s="11">
        <v>2</v>
      </c>
    </row>
    <row r="2395" spans="1:12">
      <c r="A2395" s="11" t="s">
        <v>4646</v>
      </c>
      <c r="D2395" s="11" t="s">
        <v>260</v>
      </c>
      <c r="E2395" s="19" t="s">
        <v>4896</v>
      </c>
      <c r="F2395" s="10">
        <v>42036</v>
      </c>
      <c r="G2395" s="10">
        <v>45323</v>
      </c>
      <c r="H2395" s="11">
        <v>10</v>
      </c>
      <c r="I2395" s="20" t="s">
        <v>259</v>
      </c>
      <c r="J2395" s="11" t="s">
        <v>261</v>
      </c>
      <c r="K2395" s="11" t="s">
        <v>12658</v>
      </c>
      <c r="L2395" s="11">
        <v>2</v>
      </c>
    </row>
    <row r="2396" spans="1:12">
      <c r="A2396" s="11" t="s">
        <v>4647</v>
      </c>
      <c r="D2396" s="11" t="s">
        <v>260</v>
      </c>
      <c r="E2396" s="19" t="s">
        <v>4897</v>
      </c>
      <c r="F2396" s="10">
        <v>42036</v>
      </c>
      <c r="G2396" s="10">
        <v>45323</v>
      </c>
      <c r="H2396" s="11">
        <v>10</v>
      </c>
      <c r="I2396" s="20" t="s">
        <v>259</v>
      </c>
      <c r="J2396" s="11" t="s">
        <v>261</v>
      </c>
      <c r="K2396" s="11" t="s">
        <v>12658</v>
      </c>
      <c r="L2396" s="11">
        <v>2</v>
      </c>
    </row>
    <row r="2397" spans="1:12">
      <c r="A2397" s="11" t="s">
        <v>4648</v>
      </c>
      <c r="D2397" s="11" t="s">
        <v>260</v>
      </c>
      <c r="E2397" s="19" t="s">
        <v>4898</v>
      </c>
      <c r="F2397" s="10">
        <v>42036</v>
      </c>
      <c r="G2397" s="10">
        <v>45323</v>
      </c>
      <c r="H2397" s="11">
        <v>10</v>
      </c>
      <c r="I2397" s="20" t="s">
        <v>259</v>
      </c>
      <c r="J2397" s="11" t="s">
        <v>261</v>
      </c>
      <c r="K2397" s="11" t="s">
        <v>12658</v>
      </c>
      <c r="L2397" s="11">
        <v>2</v>
      </c>
    </row>
    <row r="2398" spans="1:12">
      <c r="A2398" s="11" t="s">
        <v>4649</v>
      </c>
      <c r="D2398" s="11" t="s">
        <v>260</v>
      </c>
      <c r="E2398" s="19" t="s">
        <v>4899</v>
      </c>
      <c r="F2398" s="10">
        <v>42036</v>
      </c>
      <c r="G2398" s="10">
        <v>45323</v>
      </c>
      <c r="H2398" s="11">
        <v>10</v>
      </c>
      <c r="I2398" s="20" t="s">
        <v>259</v>
      </c>
      <c r="J2398" s="11" t="s">
        <v>261</v>
      </c>
      <c r="K2398" s="11" t="s">
        <v>12658</v>
      </c>
      <c r="L2398" s="11">
        <v>2</v>
      </c>
    </row>
    <row r="2399" spans="1:12">
      <c r="A2399" s="11" t="s">
        <v>4650</v>
      </c>
      <c r="D2399" s="11" t="s">
        <v>260</v>
      </c>
      <c r="E2399" s="19" t="s">
        <v>4900</v>
      </c>
      <c r="F2399" s="10">
        <v>42036</v>
      </c>
      <c r="G2399" s="10">
        <v>45323</v>
      </c>
      <c r="H2399" s="11">
        <v>10</v>
      </c>
      <c r="I2399" s="20" t="s">
        <v>259</v>
      </c>
      <c r="J2399" s="11" t="s">
        <v>261</v>
      </c>
      <c r="K2399" s="11" t="s">
        <v>12658</v>
      </c>
      <c r="L2399" s="11">
        <v>2</v>
      </c>
    </row>
    <row r="2400" spans="1:12">
      <c r="A2400" s="11" t="s">
        <v>4651</v>
      </c>
      <c r="D2400" s="11" t="s">
        <v>260</v>
      </c>
      <c r="E2400" s="19" t="s">
        <v>4901</v>
      </c>
      <c r="F2400" s="10">
        <v>42036</v>
      </c>
      <c r="G2400" s="10">
        <v>45323</v>
      </c>
      <c r="H2400" s="11">
        <v>10</v>
      </c>
      <c r="I2400" s="20" t="s">
        <v>259</v>
      </c>
      <c r="J2400" s="11" t="s">
        <v>261</v>
      </c>
      <c r="K2400" s="11" t="s">
        <v>12658</v>
      </c>
      <c r="L2400" s="11">
        <v>2</v>
      </c>
    </row>
    <row r="2401" spans="1:12">
      <c r="A2401" s="11" t="s">
        <v>4652</v>
      </c>
      <c r="D2401" s="11" t="s">
        <v>260</v>
      </c>
      <c r="E2401" s="19" t="s">
        <v>4902</v>
      </c>
      <c r="F2401" s="10">
        <v>42036</v>
      </c>
      <c r="G2401" s="10">
        <v>45323</v>
      </c>
      <c r="H2401" s="11">
        <v>10</v>
      </c>
      <c r="I2401" s="20" t="s">
        <v>259</v>
      </c>
      <c r="J2401" s="11" t="s">
        <v>261</v>
      </c>
      <c r="K2401" s="11" t="s">
        <v>12658</v>
      </c>
      <c r="L2401" s="11">
        <v>2</v>
      </c>
    </row>
    <row r="2402" spans="1:12">
      <c r="A2402" s="11" t="s">
        <v>4653</v>
      </c>
      <c r="D2402" s="11" t="s">
        <v>260</v>
      </c>
      <c r="E2402" s="19" t="s">
        <v>4903</v>
      </c>
      <c r="F2402" s="10">
        <v>42036</v>
      </c>
      <c r="G2402" s="10">
        <v>45323</v>
      </c>
      <c r="H2402" s="11">
        <v>10</v>
      </c>
      <c r="I2402" s="20" t="s">
        <v>259</v>
      </c>
      <c r="J2402" s="11" t="s">
        <v>261</v>
      </c>
      <c r="K2402" s="11" t="s">
        <v>12658</v>
      </c>
      <c r="L2402" s="11">
        <v>2</v>
      </c>
    </row>
    <row r="2403" spans="1:12">
      <c r="A2403" s="11" t="s">
        <v>4654</v>
      </c>
      <c r="D2403" s="11" t="s">
        <v>260</v>
      </c>
      <c r="E2403" s="19" t="s">
        <v>4904</v>
      </c>
      <c r="F2403" s="10">
        <v>42036</v>
      </c>
      <c r="G2403" s="10">
        <v>45323</v>
      </c>
      <c r="H2403" s="11">
        <v>10</v>
      </c>
      <c r="I2403" s="11" t="s">
        <v>277</v>
      </c>
      <c r="J2403" s="11" t="s">
        <v>261</v>
      </c>
      <c r="K2403" s="11" t="s">
        <v>12658</v>
      </c>
      <c r="L2403" s="11">
        <v>2</v>
      </c>
    </row>
    <row r="2404" spans="1:12">
      <c r="A2404" s="11" t="s">
        <v>4655</v>
      </c>
      <c r="D2404" s="11" t="s">
        <v>260</v>
      </c>
      <c r="E2404" s="19" t="s">
        <v>4905</v>
      </c>
      <c r="F2404" s="10">
        <v>42036</v>
      </c>
      <c r="G2404" s="10">
        <v>45323</v>
      </c>
      <c r="H2404" s="11">
        <v>10</v>
      </c>
      <c r="I2404" s="11" t="s">
        <v>277</v>
      </c>
      <c r="J2404" s="11" t="s">
        <v>261</v>
      </c>
      <c r="K2404" s="11" t="s">
        <v>12658</v>
      </c>
      <c r="L2404" s="11">
        <v>2</v>
      </c>
    </row>
    <row r="2405" spans="1:12">
      <c r="A2405" s="11" t="s">
        <v>4656</v>
      </c>
      <c r="D2405" s="11" t="s">
        <v>260</v>
      </c>
      <c r="E2405" s="19" t="s">
        <v>4906</v>
      </c>
      <c r="F2405" s="10">
        <v>42036</v>
      </c>
      <c r="G2405" s="10">
        <v>45323</v>
      </c>
      <c r="H2405" s="11">
        <v>10</v>
      </c>
      <c r="I2405" s="11" t="s">
        <v>277</v>
      </c>
      <c r="J2405" s="11" t="s">
        <v>261</v>
      </c>
      <c r="K2405" s="11" t="s">
        <v>12658</v>
      </c>
      <c r="L2405" s="11">
        <v>2</v>
      </c>
    </row>
    <row r="2406" spans="1:12">
      <c r="A2406" s="11" t="s">
        <v>4657</v>
      </c>
      <c r="D2406" s="11" t="s">
        <v>260</v>
      </c>
      <c r="E2406" s="19" t="s">
        <v>4907</v>
      </c>
      <c r="F2406" s="10">
        <v>42036</v>
      </c>
      <c r="G2406" s="10">
        <v>45323</v>
      </c>
      <c r="H2406" s="11">
        <v>10</v>
      </c>
      <c r="I2406" s="20" t="s">
        <v>259</v>
      </c>
      <c r="J2406" s="11" t="s">
        <v>261</v>
      </c>
      <c r="K2406" s="11" t="s">
        <v>12658</v>
      </c>
      <c r="L2406" s="11">
        <v>2</v>
      </c>
    </row>
    <row r="2407" spans="1:12">
      <c r="A2407" s="11" t="s">
        <v>4658</v>
      </c>
      <c r="D2407" s="11" t="s">
        <v>260</v>
      </c>
      <c r="E2407" s="19" t="s">
        <v>4908</v>
      </c>
      <c r="F2407" s="10">
        <v>42036</v>
      </c>
      <c r="G2407" s="10">
        <v>45323</v>
      </c>
      <c r="H2407" s="11">
        <v>10</v>
      </c>
      <c r="I2407" s="20" t="s">
        <v>259</v>
      </c>
      <c r="J2407" s="11" t="s">
        <v>261</v>
      </c>
      <c r="K2407" s="11" t="s">
        <v>12658</v>
      </c>
      <c r="L2407" s="11">
        <v>2</v>
      </c>
    </row>
    <row r="2408" spans="1:12">
      <c r="A2408" s="11" t="s">
        <v>4659</v>
      </c>
      <c r="D2408" s="11" t="s">
        <v>260</v>
      </c>
      <c r="E2408" s="19" t="s">
        <v>4909</v>
      </c>
      <c r="F2408" s="10">
        <v>42036</v>
      </c>
      <c r="G2408" s="10">
        <v>45323</v>
      </c>
      <c r="H2408" s="11">
        <v>10</v>
      </c>
      <c r="I2408" s="20" t="s">
        <v>259</v>
      </c>
      <c r="J2408" s="11" t="s">
        <v>261</v>
      </c>
      <c r="K2408" s="11" t="s">
        <v>12658</v>
      </c>
      <c r="L2408" s="11">
        <v>2</v>
      </c>
    </row>
    <row r="2409" spans="1:12">
      <c r="A2409" s="11" t="s">
        <v>4660</v>
      </c>
      <c r="D2409" s="11" t="s">
        <v>260</v>
      </c>
      <c r="E2409" s="19" t="s">
        <v>4910</v>
      </c>
      <c r="F2409" s="10">
        <v>42036</v>
      </c>
      <c r="G2409" s="10">
        <v>45323</v>
      </c>
      <c r="H2409" s="11">
        <v>10</v>
      </c>
      <c r="I2409" s="20" t="s">
        <v>259</v>
      </c>
      <c r="J2409" s="11" t="s">
        <v>261</v>
      </c>
      <c r="K2409" s="11" t="s">
        <v>12658</v>
      </c>
      <c r="L2409" s="11">
        <v>2</v>
      </c>
    </row>
    <row r="2410" spans="1:12">
      <c r="A2410" s="11" t="s">
        <v>4661</v>
      </c>
      <c r="D2410" s="11" t="s">
        <v>260</v>
      </c>
      <c r="E2410" s="19" t="s">
        <v>4911</v>
      </c>
      <c r="F2410" s="10">
        <v>42036</v>
      </c>
      <c r="G2410" s="10">
        <v>45323</v>
      </c>
      <c r="H2410" s="11">
        <v>10</v>
      </c>
      <c r="I2410" s="20" t="s">
        <v>259</v>
      </c>
      <c r="J2410" s="11" t="s">
        <v>261</v>
      </c>
      <c r="K2410" s="11" t="s">
        <v>12658</v>
      </c>
      <c r="L2410" s="11">
        <v>2</v>
      </c>
    </row>
    <row r="2411" spans="1:12">
      <c r="A2411" s="11" t="s">
        <v>4662</v>
      </c>
      <c r="D2411" s="11" t="s">
        <v>260</v>
      </c>
      <c r="E2411" s="19" t="s">
        <v>4912</v>
      </c>
      <c r="F2411" s="10">
        <v>42036</v>
      </c>
      <c r="G2411" s="10">
        <v>45323</v>
      </c>
      <c r="H2411" s="11">
        <v>10</v>
      </c>
      <c r="I2411" s="20" t="s">
        <v>259</v>
      </c>
      <c r="J2411" s="11" t="s">
        <v>261</v>
      </c>
      <c r="K2411" s="11" t="s">
        <v>12658</v>
      </c>
      <c r="L2411" s="11">
        <v>2</v>
      </c>
    </row>
    <row r="2412" spans="1:12">
      <c r="A2412" s="11" t="s">
        <v>4663</v>
      </c>
      <c r="D2412" s="11" t="s">
        <v>260</v>
      </c>
      <c r="E2412" s="19" t="s">
        <v>4913</v>
      </c>
      <c r="F2412" s="10">
        <v>42036</v>
      </c>
      <c r="G2412" s="10">
        <v>45323</v>
      </c>
      <c r="H2412" s="11">
        <v>10</v>
      </c>
      <c r="I2412" s="20" t="s">
        <v>259</v>
      </c>
      <c r="J2412" s="11" t="s">
        <v>261</v>
      </c>
      <c r="K2412" s="11" t="s">
        <v>12658</v>
      </c>
      <c r="L2412" s="11">
        <v>2</v>
      </c>
    </row>
    <row r="2413" spans="1:12">
      <c r="A2413" s="11" t="s">
        <v>4664</v>
      </c>
      <c r="D2413" s="11" t="s">
        <v>260</v>
      </c>
      <c r="E2413" s="19" t="s">
        <v>4914</v>
      </c>
      <c r="F2413" s="10">
        <v>42036</v>
      </c>
      <c r="G2413" s="10">
        <v>45323</v>
      </c>
      <c r="H2413" s="11">
        <v>10</v>
      </c>
      <c r="I2413" s="20" t="s">
        <v>259</v>
      </c>
      <c r="J2413" s="11" t="s">
        <v>261</v>
      </c>
      <c r="K2413" s="11" t="s">
        <v>12658</v>
      </c>
      <c r="L2413" s="11">
        <v>2</v>
      </c>
    </row>
    <row r="2414" spans="1:12">
      <c r="A2414" s="11" t="s">
        <v>4665</v>
      </c>
      <c r="D2414" s="11" t="s">
        <v>260</v>
      </c>
      <c r="E2414" s="19" t="s">
        <v>4915</v>
      </c>
      <c r="F2414" s="10">
        <v>42036</v>
      </c>
      <c r="G2414" s="10">
        <v>45323</v>
      </c>
      <c r="H2414" s="11">
        <v>10</v>
      </c>
      <c r="I2414" s="20" t="s">
        <v>259</v>
      </c>
      <c r="J2414" s="11" t="s">
        <v>261</v>
      </c>
      <c r="K2414" s="11" t="s">
        <v>12658</v>
      </c>
      <c r="L2414" s="11">
        <v>2</v>
      </c>
    </row>
    <row r="2415" spans="1:12">
      <c r="A2415" s="11" t="s">
        <v>4666</v>
      </c>
      <c r="D2415" s="11" t="s">
        <v>260</v>
      </c>
      <c r="E2415" s="19" t="s">
        <v>4916</v>
      </c>
      <c r="F2415" s="10">
        <v>42036</v>
      </c>
      <c r="G2415" s="10">
        <v>45323</v>
      </c>
      <c r="H2415" s="11">
        <v>10</v>
      </c>
      <c r="I2415" s="20" t="s">
        <v>259</v>
      </c>
      <c r="J2415" s="11" t="s">
        <v>261</v>
      </c>
      <c r="K2415" s="11" t="s">
        <v>12658</v>
      </c>
      <c r="L2415" s="11">
        <v>2</v>
      </c>
    </row>
    <row r="2416" spans="1:12">
      <c r="A2416" s="11" t="s">
        <v>4667</v>
      </c>
      <c r="D2416" s="11" t="s">
        <v>260</v>
      </c>
      <c r="E2416" s="19" t="s">
        <v>4917</v>
      </c>
      <c r="F2416" s="10">
        <v>42036</v>
      </c>
      <c r="G2416" s="10">
        <v>45323</v>
      </c>
      <c r="H2416" s="11">
        <v>10</v>
      </c>
      <c r="I2416" s="20" t="s">
        <v>259</v>
      </c>
      <c r="J2416" s="11" t="s">
        <v>261</v>
      </c>
      <c r="K2416" s="11" t="s">
        <v>12658</v>
      </c>
      <c r="L2416" s="11">
        <v>2</v>
      </c>
    </row>
    <row r="2417" spans="1:12">
      <c r="A2417" s="11" t="s">
        <v>4668</v>
      </c>
      <c r="D2417" s="11" t="s">
        <v>260</v>
      </c>
      <c r="E2417" s="19" t="s">
        <v>4918</v>
      </c>
      <c r="F2417" s="10">
        <v>42036</v>
      </c>
      <c r="G2417" s="10">
        <v>45323</v>
      </c>
      <c r="H2417" s="11">
        <v>10</v>
      </c>
      <c r="I2417" s="20" t="s">
        <v>259</v>
      </c>
      <c r="J2417" s="11" t="s">
        <v>261</v>
      </c>
      <c r="K2417" s="11" t="s">
        <v>12658</v>
      </c>
      <c r="L2417" s="11">
        <v>2</v>
      </c>
    </row>
    <row r="2418" spans="1:12">
      <c r="A2418" s="11" t="s">
        <v>4669</v>
      </c>
      <c r="D2418" s="11" t="s">
        <v>260</v>
      </c>
      <c r="E2418" s="19" t="s">
        <v>4919</v>
      </c>
      <c r="F2418" s="10">
        <v>42036</v>
      </c>
      <c r="G2418" s="10">
        <v>45323</v>
      </c>
      <c r="H2418" s="11">
        <v>10</v>
      </c>
      <c r="I2418" s="20" t="s">
        <v>259</v>
      </c>
      <c r="J2418" s="11" t="s">
        <v>261</v>
      </c>
      <c r="K2418" s="11" t="s">
        <v>12658</v>
      </c>
      <c r="L2418" s="11">
        <v>2</v>
      </c>
    </row>
    <row r="2419" spans="1:12">
      <c r="A2419" s="11" t="s">
        <v>4670</v>
      </c>
      <c r="D2419" s="11" t="s">
        <v>260</v>
      </c>
      <c r="E2419" s="19" t="s">
        <v>4920</v>
      </c>
      <c r="F2419" s="10">
        <v>42036</v>
      </c>
      <c r="G2419" s="10">
        <v>45323</v>
      </c>
      <c r="H2419" s="11">
        <v>10</v>
      </c>
      <c r="I2419" s="20" t="s">
        <v>259</v>
      </c>
      <c r="J2419" s="11" t="s">
        <v>261</v>
      </c>
      <c r="K2419" s="11" t="s">
        <v>12658</v>
      </c>
      <c r="L2419" s="11">
        <v>2</v>
      </c>
    </row>
    <row r="2420" spans="1:12">
      <c r="A2420" s="11" t="s">
        <v>4671</v>
      </c>
      <c r="D2420" s="11" t="s">
        <v>260</v>
      </c>
      <c r="E2420" s="19" t="s">
        <v>4921</v>
      </c>
      <c r="F2420" s="10">
        <v>42036</v>
      </c>
      <c r="G2420" s="10">
        <v>45323</v>
      </c>
      <c r="H2420" s="11">
        <v>10</v>
      </c>
      <c r="I2420" s="20" t="s">
        <v>259</v>
      </c>
      <c r="J2420" s="11" t="s">
        <v>261</v>
      </c>
      <c r="K2420" s="11" t="s">
        <v>12658</v>
      </c>
      <c r="L2420" s="11">
        <v>2</v>
      </c>
    </row>
    <row r="2421" spans="1:12">
      <c r="A2421" s="11" t="s">
        <v>4672</v>
      </c>
      <c r="D2421" s="11" t="s">
        <v>260</v>
      </c>
      <c r="E2421" s="19" t="s">
        <v>4922</v>
      </c>
      <c r="F2421" s="10">
        <v>42036</v>
      </c>
      <c r="G2421" s="10">
        <v>45323</v>
      </c>
      <c r="H2421" s="11">
        <v>10</v>
      </c>
      <c r="I2421" s="11" t="s">
        <v>277</v>
      </c>
      <c r="J2421" s="11" t="s">
        <v>261</v>
      </c>
      <c r="K2421" s="11" t="s">
        <v>12658</v>
      </c>
      <c r="L2421" s="11">
        <v>2</v>
      </c>
    </row>
    <row r="2422" spans="1:12">
      <c r="A2422" s="11" t="s">
        <v>4673</v>
      </c>
      <c r="D2422" s="11" t="s">
        <v>260</v>
      </c>
      <c r="E2422" s="19" t="s">
        <v>4923</v>
      </c>
      <c r="F2422" s="10">
        <v>42036</v>
      </c>
      <c r="G2422" s="10">
        <v>45323</v>
      </c>
      <c r="H2422" s="11">
        <v>10</v>
      </c>
      <c r="I2422" s="11" t="s">
        <v>277</v>
      </c>
      <c r="J2422" s="11" t="s">
        <v>261</v>
      </c>
      <c r="K2422" s="11" t="s">
        <v>12658</v>
      </c>
      <c r="L2422" s="11">
        <v>2</v>
      </c>
    </row>
    <row r="2423" spans="1:12">
      <c r="A2423" s="11" t="s">
        <v>4674</v>
      </c>
      <c r="D2423" s="11" t="s">
        <v>260</v>
      </c>
      <c r="E2423" s="19" t="s">
        <v>4924</v>
      </c>
      <c r="F2423" s="10">
        <v>42036</v>
      </c>
      <c r="G2423" s="10">
        <v>45323</v>
      </c>
      <c r="H2423" s="11">
        <v>10</v>
      </c>
      <c r="I2423" s="11" t="s">
        <v>277</v>
      </c>
      <c r="J2423" s="11" t="s">
        <v>261</v>
      </c>
      <c r="K2423" s="11" t="s">
        <v>12658</v>
      </c>
      <c r="L2423" s="11">
        <v>2</v>
      </c>
    </row>
    <row r="2424" spans="1:12">
      <c r="A2424" s="11" t="s">
        <v>4675</v>
      </c>
      <c r="D2424" s="11" t="s">
        <v>260</v>
      </c>
      <c r="E2424" s="19" t="s">
        <v>4925</v>
      </c>
      <c r="F2424" s="10">
        <v>42036</v>
      </c>
      <c r="G2424" s="10">
        <v>45323</v>
      </c>
      <c r="H2424" s="11">
        <v>10</v>
      </c>
      <c r="I2424" s="20" t="s">
        <v>259</v>
      </c>
      <c r="J2424" s="11" t="s">
        <v>261</v>
      </c>
      <c r="K2424" s="11" t="s">
        <v>12658</v>
      </c>
      <c r="L2424" s="11">
        <v>2</v>
      </c>
    </row>
    <row r="2425" spans="1:12">
      <c r="A2425" s="11" t="s">
        <v>4676</v>
      </c>
      <c r="D2425" s="11" t="s">
        <v>260</v>
      </c>
      <c r="E2425" s="19" t="s">
        <v>4926</v>
      </c>
      <c r="F2425" s="10">
        <v>42036</v>
      </c>
      <c r="G2425" s="10">
        <v>45323</v>
      </c>
      <c r="H2425" s="11">
        <v>10</v>
      </c>
      <c r="I2425" s="20" t="s">
        <v>259</v>
      </c>
      <c r="J2425" s="11" t="s">
        <v>261</v>
      </c>
      <c r="K2425" s="11" t="s">
        <v>12658</v>
      </c>
      <c r="L2425" s="11">
        <v>2</v>
      </c>
    </row>
    <row r="2426" spans="1:12">
      <c r="A2426" s="11" t="s">
        <v>4677</v>
      </c>
      <c r="D2426" s="11" t="s">
        <v>260</v>
      </c>
      <c r="E2426" s="19" t="s">
        <v>4927</v>
      </c>
      <c r="F2426" s="10">
        <v>42036</v>
      </c>
      <c r="G2426" s="10">
        <v>45323</v>
      </c>
      <c r="H2426" s="11">
        <v>10</v>
      </c>
      <c r="I2426" s="20" t="s">
        <v>259</v>
      </c>
      <c r="J2426" s="11" t="s">
        <v>261</v>
      </c>
      <c r="K2426" s="11" t="s">
        <v>12658</v>
      </c>
      <c r="L2426" s="11">
        <v>2</v>
      </c>
    </row>
    <row r="2427" spans="1:12">
      <c r="A2427" s="11" t="s">
        <v>4678</v>
      </c>
      <c r="D2427" s="11" t="s">
        <v>260</v>
      </c>
      <c r="E2427" s="19" t="s">
        <v>4928</v>
      </c>
      <c r="F2427" s="10">
        <v>42036</v>
      </c>
      <c r="G2427" s="10">
        <v>45323</v>
      </c>
      <c r="H2427" s="11">
        <v>10</v>
      </c>
      <c r="I2427" s="20" t="s">
        <v>259</v>
      </c>
      <c r="J2427" s="11" t="s">
        <v>261</v>
      </c>
      <c r="K2427" s="11" t="s">
        <v>12658</v>
      </c>
      <c r="L2427" s="11">
        <v>2</v>
      </c>
    </row>
    <row r="2428" spans="1:12">
      <c r="A2428" s="11" t="s">
        <v>4679</v>
      </c>
      <c r="D2428" s="11" t="s">
        <v>260</v>
      </c>
      <c r="E2428" s="19" t="s">
        <v>4929</v>
      </c>
      <c r="F2428" s="10">
        <v>42036</v>
      </c>
      <c r="G2428" s="10">
        <v>45323</v>
      </c>
      <c r="H2428" s="11">
        <v>10</v>
      </c>
      <c r="I2428" s="20" t="s">
        <v>259</v>
      </c>
      <c r="J2428" s="11" t="s">
        <v>261</v>
      </c>
      <c r="K2428" s="11" t="s">
        <v>12658</v>
      </c>
      <c r="L2428" s="11">
        <v>2</v>
      </c>
    </row>
    <row r="2429" spans="1:12">
      <c r="A2429" s="11" t="s">
        <v>4680</v>
      </c>
      <c r="D2429" s="11" t="s">
        <v>260</v>
      </c>
      <c r="E2429" s="19" t="s">
        <v>4930</v>
      </c>
      <c r="F2429" s="10">
        <v>42036</v>
      </c>
      <c r="G2429" s="10">
        <v>45323</v>
      </c>
      <c r="H2429" s="11">
        <v>10</v>
      </c>
      <c r="I2429" s="20" t="s">
        <v>259</v>
      </c>
      <c r="J2429" s="11" t="s">
        <v>261</v>
      </c>
      <c r="K2429" s="11" t="s">
        <v>12658</v>
      </c>
      <c r="L2429" s="11">
        <v>2</v>
      </c>
    </row>
    <row r="2430" spans="1:12">
      <c r="A2430" s="11" t="s">
        <v>4681</v>
      </c>
      <c r="D2430" s="11" t="s">
        <v>260</v>
      </c>
      <c r="E2430" s="19" t="s">
        <v>4931</v>
      </c>
      <c r="F2430" s="10">
        <v>42036</v>
      </c>
      <c r="G2430" s="10">
        <v>45323</v>
      </c>
      <c r="H2430" s="11">
        <v>10</v>
      </c>
      <c r="I2430" s="20" t="s">
        <v>259</v>
      </c>
      <c r="J2430" s="11" t="s">
        <v>261</v>
      </c>
      <c r="K2430" s="11" t="s">
        <v>12658</v>
      </c>
      <c r="L2430" s="11">
        <v>2</v>
      </c>
    </row>
    <row r="2431" spans="1:12">
      <c r="A2431" s="11" t="s">
        <v>4682</v>
      </c>
      <c r="D2431" s="11" t="s">
        <v>260</v>
      </c>
      <c r="E2431" s="19" t="s">
        <v>4932</v>
      </c>
      <c r="F2431" s="10">
        <v>42036</v>
      </c>
      <c r="G2431" s="10">
        <v>45323</v>
      </c>
      <c r="H2431" s="11">
        <v>10</v>
      </c>
      <c r="I2431" s="20" t="s">
        <v>259</v>
      </c>
      <c r="J2431" s="11" t="s">
        <v>261</v>
      </c>
      <c r="K2431" s="11" t="s">
        <v>12658</v>
      </c>
      <c r="L2431" s="11">
        <v>2</v>
      </c>
    </row>
    <row r="2432" spans="1:12">
      <c r="A2432" s="11" t="s">
        <v>4683</v>
      </c>
      <c r="D2432" s="11" t="s">
        <v>260</v>
      </c>
      <c r="E2432" s="19" t="s">
        <v>4933</v>
      </c>
      <c r="F2432" s="10">
        <v>42036</v>
      </c>
      <c r="G2432" s="10">
        <v>45323</v>
      </c>
      <c r="H2432" s="11">
        <v>10</v>
      </c>
      <c r="I2432" s="20" t="s">
        <v>259</v>
      </c>
      <c r="J2432" s="11" t="s">
        <v>261</v>
      </c>
      <c r="K2432" s="11" t="s">
        <v>12658</v>
      </c>
      <c r="L2432" s="11">
        <v>2</v>
      </c>
    </row>
    <row r="2433" spans="1:12">
      <c r="A2433" s="11" t="s">
        <v>4684</v>
      </c>
      <c r="D2433" s="11" t="s">
        <v>260</v>
      </c>
      <c r="E2433" s="19" t="s">
        <v>4934</v>
      </c>
      <c r="F2433" s="10">
        <v>42036</v>
      </c>
      <c r="G2433" s="10">
        <v>45323</v>
      </c>
      <c r="H2433" s="11">
        <v>10</v>
      </c>
      <c r="I2433" s="20" t="s">
        <v>259</v>
      </c>
      <c r="J2433" s="11" t="s">
        <v>261</v>
      </c>
      <c r="K2433" s="11" t="s">
        <v>12658</v>
      </c>
      <c r="L2433" s="11">
        <v>2</v>
      </c>
    </row>
    <row r="2434" spans="1:12">
      <c r="A2434" s="11" t="s">
        <v>4685</v>
      </c>
      <c r="D2434" s="11" t="s">
        <v>260</v>
      </c>
      <c r="E2434" s="19" t="s">
        <v>4935</v>
      </c>
      <c r="F2434" s="10">
        <v>42036</v>
      </c>
      <c r="G2434" s="10">
        <v>45323</v>
      </c>
      <c r="H2434" s="11">
        <v>10</v>
      </c>
      <c r="I2434" s="20" t="s">
        <v>259</v>
      </c>
      <c r="J2434" s="11" t="s">
        <v>261</v>
      </c>
      <c r="K2434" s="11" t="s">
        <v>12658</v>
      </c>
      <c r="L2434" s="11">
        <v>2</v>
      </c>
    </row>
    <row r="2435" spans="1:12">
      <c r="A2435" s="11" t="s">
        <v>4686</v>
      </c>
      <c r="D2435" s="11" t="s">
        <v>260</v>
      </c>
      <c r="E2435" s="19" t="s">
        <v>4936</v>
      </c>
      <c r="F2435" s="10">
        <v>42036</v>
      </c>
      <c r="G2435" s="10">
        <v>45323</v>
      </c>
      <c r="H2435" s="11">
        <v>10</v>
      </c>
      <c r="I2435" s="20" t="s">
        <v>259</v>
      </c>
      <c r="J2435" s="11" t="s">
        <v>261</v>
      </c>
      <c r="K2435" s="11" t="s">
        <v>12658</v>
      </c>
      <c r="L2435" s="11">
        <v>2</v>
      </c>
    </row>
    <row r="2436" spans="1:12">
      <c r="A2436" s="11" t="s">
        <v>4687</v>
      </c>
      <c r="D2436" s="11" t="s">
        <v>260</v>
      </c>
      <c r="E2436" s="19" t="s">
        <v>4937</v>
      </c>
      <c r="F2436" s="10">
        <v>42036</v>
      </c>
      <c r="G2436" s="10">
        <v>45323</v>
      </c>
      <c r="H2436" s="11">
        <v>10</v>
      </c>
      <c r="I2436" s="20" t="s">
        <v>259</v>
      </c>
      <c r="J2436" s="11" t="s">
        <v>261</v>
      </c>
      <c r="K2436" s="11" t="s">
        <v>12658</v>
      </c>
      <c r="L2436" s="11">
        <v>2</v>
      </c>
    </row>
    <row r="2437" spans="1:12">
      <c r="A2437" s="11" t="s">
        <v>4688</v>
      </c>
      <c r="D2437" s="11" t="s">
        <v>260</v>
      </c>
      <c r="E2437" s="19" t="s">
        <v>4938</v>
      </c>
      <c r="F2437" s="10">
        <v>42036</v>
      </c>
      <c r="G2437" s="10">
        <v>45323</v>
      </c>
      <c r="H2437" s="11">
        <v>10</v>
      </c>
      <c r="I2437" s="20" t="s">
        <v>259</v>
      </c>
      <c r="J2437" s="11" t="s">
        <v>261</v>
      </c>
      <c r="K2437" s="11" t="s">
        <v>12658</v>
      </c>
      <c r="L2437" s="11">
        <v>2</v>
      </c>
    </row>
    <row r="2438" spans="1:12">
      <c r="A2438" s="11" t="s">
        <v>4689</v>
      </c>
      <c r="D2438" s="11" t="s">
        <v>260</v>
      </c>
      <c r="E2438" s="19" t="s">
        <v>4939</v>
      </c>
      <c r="F2438" s="10">
        <v>42036</v>
      </c>
      <c r="G2438" s="10">
        <v>45323</v>
      </c>
      <c r="H2438" s="11">
        <v>10</v>
      </c>
      <c r="I2438" s="20" t="s">
        <v>259</v>
      </c>
      <c r="J2438" s="11" t="s">
        <v>261</v>
      </c>
      <c r="K2438" s="11" t="s">
        <v>12658</v>
      </c>
      <c r="L2438" s="11">
        <v>2</v>
      </c>
    </row>
    <row r="2439" spans="1:12">
      <c r="A2439" s="11" t="s">
        <v>4690</v>
      </c>
      <c r="D2439" s="11" t="s">
        <v>260</v>
      </c>
      <c r="E2439" s="19" t="s">
        <v>4940</v>
      </c>
      <c r="F2439" s="10">
        <v>42036</v>
      </c>
      <c r="G2439" s="10">
        <v>45323</v>
      </c>
      <c r="H2439" s="11">
        <v>10</v>
      </c>
      <c r="I2439" s="11" t="s">
        <v>277</v>
      </c>
      <c r="J2439" s="11" t="s">
        <v>261</v>
      </c>
      <c r="K2439" s="11" t="s">
        <v>12658</v>
      </c>
      <c r="L2439" s="11">
        <v>2</v>
      </c>
    </row>
    <row r="2440" spans="1:12">
      <c r="A2440" s="11" t="s">
        <v>4691</v>
      </c>
      <c r="D2440" s="11" t="s">
        <v>260</v>
      </c>
      <c r="E2440" s="19" t="s">
        <v>4941</v>
      </c>
      <c r="F2440" s="10">
        <v>42036</v>
      </c>
      <c r="G2440" s="10">
        <v>45323</v>
      </c>
      <c r="H2440" s="11">
        <v>10</v>
      </c>
      <c r="I2440" s="11" t="s">
        <v>277</v>
      </c>
      <c r="J2440" s="11" t="s">
        <v>261</v>
      </c>
      <c r="K2440" s="11" t="s">
        <v>12658</v>
      </c>
      <c r="L2440" s="11">
        <v>2</v>
      </c>
    </row>
    <row r="2441" spans="1:12">
      <c r="A2441" s="11" t="s">
        <v>4692</v>
      </c>
      <c r="D2441" s="11" t="s">
        <v>260</v>
      </c>
      <c r="E2441" s="19" t="s">
        <v>4942</v>
      </c>
      <c r="F2441" s="10">
        <v>42036</v>
      </c>
      <c r="G2441" s="10">
        <v>45323</v>
      </c>
      <c r="H2441" s="11">
        <v>10</v>
      </c>
      <c r="I2441" s="11" t="s">
        <v>277</v>
      </c>
      <c r="J2441" s="11" t="s">
        <v>261</v>
      </c>
      <c r="K2441" s="11" t="s">
        <v>12658</v>
      </c>
      <c r="L2441" s="11">
        <v>2</v>
      </c>
    </row>
    <row r="2442" spans="1:12">
      <c r="A2442" s="11" t="s">
        <v>4693</v>
      </c>
      <c r="D2442" s="11" t="s">
        <v>260</v>
      </c>
      <c r="E2442" s="19" t="s">
        <v>4943</v>
      </c>
      <c r="F2442" s="10">
        <v>42036</v>
      </c>
      <c r="G2442" s="10">
        <v>45323</v>
      </c>
      <c r="H2442" s="11">
        <v>10</v>
      </c>
      <c r="I2442" s="20" t="s">
        <v>259</v>
      </c>
      <c r="J2442" s="11" t="s">
        <v>261</v>
      </c>
      <c r="K2442" s="11" t="s">
        <v>12658</v>
      </c>
      <c r="L2442" s="11">
        <v>2</v>
      </c>
    </row>
    <row r="2443" spans="1:12">
      <c r="A2443" s="11" t="s">
        <v>4694</v>
      </c>
      <c r="D2443" s="11" t="s">
        <v>260</v>
      </c>
      <c r="E2443" s="19" t="s">
        <v>4944</v>
      </c>
      <c r="F2443" s="10">
        <v>42036</v>
      </c>
      <c r="G2443" s="10">
        <v>45323</v>
      </c>
      <c r="H2443" s="11">
        <v>10</v>
      </c>
      <c r="I2443" s="20" t="s">
        <v>259</v>
      </c>
      <c r="J2443" s="11" t="s">
        <v>261</v>
      </c>
      <c r="K2443" s="11" t="s">
        <v>12658</v>
      </c>
      <c r="L2443" s="11">
        <v>2</v>
      </c>
    </row>
    <row r="2444" spans="1:12">
      <c r="A2444" s="11" t="s">
        <v>4695</v>
      </c>
      <c r="D2444" s="11" t="s">
        <v>260</v>
      </c>
      <c r="E2444" s="19" t="s">
        <v>4945</v>
      </c>
      <c r="F2444" s="10">
        <v>42036</v>
      </c>
      <c r="G2444" s="10">
        <v>45323</v>
      </c>
      <c r="H2444" s="11">
        <v>10</v>
      </c>
      <c r="I2444" s="20" t="s">
        <v>259</v>
      </c>
      <c r="J2444" s="11" t="s">
        <v>261</v>
      </c>
      <c r="K2444" s="11" t="s">
        <v>12658</v>
      </c>
      <c r="L2444" s="11">
        <v>2</v>
      </c>
    </row>
    <row r="2445" spans="1:12">
      <c r="A2445" s="11" t="s">
        <v>4696</v>
      </c>
      <c r="D2445" s="11" t="s">
        <v>260</v>
      </c>
      <c r="E2445" s="19" t="s">
        <v>4946</v>
      </c>
      <c r="F2445" s="10">
        <v>42036</v>
      </c>
      <c r="G2445" s="10">
        <v>45323</v>
      </c>
      <c r="H2445" s="11">
        <v>10</v>
      </c>
      <c r="I2445" s="20" t="s">
        <v>259</v>
      </c>
      <c r="J2445" s="11" t="s">
        <v>261</v>
      </c>
      <c r="K2445" s="11" t="s">
        <v>12658</v>
      </c>
      <c r="L2445" s="11">
        <v>2</v>
      </c>
    </row>
    <row r="2446" spans="1:12">
      <c r="A2446" s="11" t="s">
        <v>4697</v>
      </c>
      <c r="D2446" s="11" t="s">
        <v>260</v>
      </c>
      <c r="E2446" s="19" t="s">
        <v>4947</v>
      </c>
      <c r="F2446" s="10">
        <v>42036</v>
      </c>
      <c r="G2446" s="10">
        <v>45323</v>
      </c>
      <c r="H2446" s="11">
        <v>10</v>
      </c>
      <c r="I2446" s="20" t="s">
        <v>259</v>
      </c>
      <c r="J2446" s="11" t="s">
        <v>261</v>
      </c>
      <c r="K2446" s="11" t="s">
        <v>12658</v>
      </c>
      <c r="L2446" s="11">
        <v>2</v>
      </c>
    </row>
    <row r="2447" spans="1:12">
      <c r="A2447" s="11" t="s">
        <v>4698</v>
      </c>
      <c r="D2447" s="11" t="s">
        <v>260</v>
      </c>
      <c r="E2447" s="19" t="s">
        <v>4948</v>
      </c>
      <c r="F2447" s="10">
        <v>42036</v>
      </c>
      <c r="G2447" s="10">
        <v>45323</v>
      </c>
      <c r="H2447" s="11">
        <v>10</v>
      </c>
      <c r="I2447" s="20" t="s">
        <v>259</v>
      </c>
      <c r="J2447" s="11" t="s">
        <v>261</v>
      </c>
      <c r="K2447" s="11" t="s">
        <v>12658</v>
      </c>
      <c r="L2447" s="11">
        <v>2</v>
      </c>
    </row>
    <row r="2448" spans="1:12">
      <c r="A2448" s="11" t="s">
        <v>4699</v>
      </c>
      <c r="D2448" s="11" t="s">
        <v>260</v>
      </c>
      <c r="E2448" s="19" t="s">
        <v>4949</v>
      </c>
      <c r="F2448" s="10">
        <v>42036</v>
      </c>
      <c r="G2448" s="10">
        <v>45323</v>
      </c>
      <c r="H2448" s="11">
        <v>10</v>
      </c>
      <c r="I2448" s="20" t="s">
        <v>259</v>
      </c>
      <c r="J2448" s="11" t="s">
        <v>261</v>
      </c>
      <c r="K2448" s="11" t="s">
        <v>12658</v>
      </c>
      <c r="L2448" s="11">
        <v>2</v>
      </c>
    </row>
    <row r="2449" spans="1:12">
      <c r="A2449" s="11" t="s">
        <v>4700</v>
      </c>
      <c r="D2449" s="11" t="s">
        <v>260</v>
      </c>
      <c r="E2449" s="19" t="s">
        <v>4950</v>
      </c>
      <c r="F2449" s="10">
        <v>42036</v>
      </c>
      <c r="G2449" s="10">
        <v>45323</v>
      </c>
      <c r="H2449" s="11">
        <v>10</v>
      </c>
      <c r="I2449" s="20" t="s">
        <v>259</v>
      </c>
      <c r="J2449" s="11" t="s">
        <v>261</v>
      </c>
      <c r="K2449" s="11" t="s">
        <v>12658</v>
      </c>
      <c r="L2449" s="11">
        <v>2</v>
      </c>
    </row>
    <row r="2450" spans="1:12">
      <c r="A2450" s="11" t="s">
        <v>4701</v>
      </c>
      <c r="D2450" s="11" t="s">
        <v>260</v>
      </c>
      <c r="E2450" s="19" t="s">
        <v>4951</v>
      </c>
      <c r="F2450" s="10">
        <v>42036</v>
      </c>
      <c r="G2450" s="10">
        <v>45323</v>
      </c>
      <c r="H2450" s="11">
        <v>10</v>
      </c>
      <c r="I2450" s="20" t="s">
        <v>259</v>
      </c>
      <c r="J2450" s="11" t="s">
        <v>261</v>
      </c>
      <c r="K2450" s="11" t="s">
        <v>12658</v>
      </c>
      <c r="L2450" s="11">
        <v>2</v>
      </c>
    </row>
    <row r="2451" spans="1:12">
      <c r="A2451" s="11" t="s">
        <v>4702</v>
      </c>
      <c r="D2451" s="11" t="s">
        <v>260</v>
      </c>
      <c r="E2451" s="19" t="s">
        <v>4952</v>
      </c>
      <c r="F2451" s="10">
        <v>42036</v>
      </c>
      <c r="G2451" s="10">
        <v>45323</v>
      </c>
      <c r="H2451" s="11">
        <v>10</v>
      </c>
      <c r="I2451" s="20" t="s">
        <v>259</v>
      </c>
      <c r="J2451" s="11" t="s">
        <v>261</v>
      </c>
      <c r="K2451" s="11" t="s">
        <v>12658</v>
      </c>
      <c r="L2451" s="11">
        <v>2</v>
      </c>
    </row>
    <row r="2452" spans="1:12">
      <c r="A2452" s="11" t="s">
        <v>4703</v>
      </c>
      <c r="D2452" s="11" t="s">
        <v>260</v>
      </c>
      <c r="E2452" s="19" t="s">
        <v>4953</v>
      </c>
      <c r="F2452" s="10">
        <v>42036</v>
      </c>
      <c r="G2452" s="10">
        <v>45323</v>
      </c>
      <c r="H2452" s="11">
        <v>10</v>
      </c>
      <c r="I2452" s="20" t="s">
        <v>259</v>
      </c>
      <c r="J2452" s="11" t="s">
        <v>261</v>
      </c>
      <c r="K2452" s="11" t="s">
        <v>12658</v>
      </c>
      <c r="L2452" s="11">
        <v>2</v>
      </c>
    </row>
    <row r="2453" spans="1:12">
      <c r="A2453" s="11" t="s">
        <v>4704</v>
      </c>
      <c r="D2453" s="11" t="s">
        <v>260</v>
      </c>
      <c r="E2453" s="19" t="s">
        <v>4954</v>
      </c>
      <c r="F2453" s="10">
        <v>42036</v>
      </c>
      <c r="G2453" s="10">
        <v>45323</v>
      </c>
      <c r="H2453" s="11">
        <v>10</v>
      </c>
      <c r="I2453" s="20" t="s">
        <v>259</v>
      </c>
      <c r="J2453" s="11" t="s">
        <v>261</v>
      </c>
      <c r="K2453" s="11" t="s">
        <v>12658</v>
      </c>
      <c r="L2453" s="11">
        <v>2</v>
      </c>
    </row>
    <row r="2454" spans="1:12">
      <c r="A2454" s="11" t="s">
        <v>4705</v>
      </c>
      <c r="D2454" s="11" t="s">
        <v>260</v>
      </c>
      <c r="E2454" s="19" t="s">
        <v>4955</v>
      </c>
      <c r="F2454" s="10">
        <v>42036</v>
      </c>
      <c r="G2454" s="10">
        <v>45323</v>
      </c>
      <c r="H2454" s="11">
        <v>10</v>
      </c>
      <c r="I2454" s="20" t="s">
        <v>259</v>
      </c>
      <c r="J2454" s="11" t="s">
        <v>261</v>
      </c>
      <c r="K2454" s="11" t="s">
        <v>12658</v>
      </c>
      <c r="L2454" s="11">
        <v>2</v>
      </c>
    </row>
    <row r="2455" spans="1:12">
      <c r="A2455" s="11" t="s">
        <v>4706</v>
      </c>
      <c r="D2455" s="11" t="s">
        <v>260</v>
      </c>
      <c r="E2455" s="19" t="s">
        <v>4956</v>
      </c>
      <c r="F2455" s="10">
        <v>42036</v>
      </c>
      <c r="G2455" s="10">
        <v>45323</v>
      </c>
      <c r="H2455" s="11">
        <v>10</v>
      </c>
      <c r="I2455" s="20" t="s">
        <v>259</v>
      </c>
      <c r="J2455" s="11" t="s">
        <v>261</v>
      </c>
      <c r="K2455" s="11" t="s">
        <v>12658</v>
      </c>
      <c r="L2455" s="11">
        <v>2</v>
      </c>
    </row>
    <row r="2456" spans="1:12">
      <c r="A2456" s="11" t="s">
        <v>4707</v>
      </c>
      <c r="D2456" s="11" t="s">
        <v>260</v>
      </c>
      <c r="E2456" s="19" t="s">
        <v>4957</v>
      </c>
      <c r="F2456" s="10">
        <v>42036</v>
      </c>
      <c r="G2456" s="10">
        <v>45323</v>
      </c>
      <c r="H2456" s="11">
        <v>10</v>
      </c>
      <c r="I2456" s="20" t="s">
        <v>259</v>
      </c>
      <c r="J2456" s="11" t="s">
        <v>261</v>
      </c>
      <c r="K2456" s="11" t="s">
        <v>12658</v>
      </c>
      <c r="L2456" s="11">
        <v>2</v>
      </c>
    </row>
    <row r="2457" spans="1:12">
      <c r="A2457" s="11" t="s">
        <v>4708</v>
      </c>
      <c r="D2457" s="11" t="s">
        <v>260</v>
      </c>
      <c r="E2457" s="19" t="s">
        <v>4958</v>
      </c>
      <c r="F2457" s="10">
        <v>42036</v>
      </c>
      <c r="G2457" s="10">
        <v>45323</v>
      </c>
      <c r="H2457" s="11">
        <v>10</v>
      </c>
      <c r="I2457" s="11" t="s">
        <v>277</v>
      </c>
      <c r="J2457" s="11" t="s">
        <v>261</v>
      </c>
      <c r="K2457" s="11" t="s">
        <v>12658</v>
      </c>
      <c r="L2457" s="11">
        <v>2</v>
      </c>
    </row>
    <row r="2458" spans="1:12">
      <c r="A2458" s="11" t="s">
        <v>4709</v>
      </c>
      <c r="D2458" s="11" t="s">
        <v>260</v>
      </c>
      <c r="E2458" s="19" t="s">
        <v>4959</v>
      </c>
      <c r="F2458" s="10">
        <v>42036</v>
      </c>
      <c r="G2458" s="10">
        <v>45323</v>
      </c>
      <c r="H2458" s="11">
        <v>10</v>
      </c>
      <c r="I2458" s="11" t="s">
        <v>277</v>
      </c>
      <c r="J2458" s="11" t="s">
        <v>261</v>
      </c>
      <c r="K2458" s="11" t="s">
        <v>12658</v>
      </c>
      <c r="L2458" s="11">
        <v>2</v>
      </c>
    </row>
    <row r="2459" spans="1:12">
      <c r="A2459" s="11" t="s">
        <v>4710</v>
      </c>
      <c r="D2459" s="11" t="s">
        <v>260</v>
      </c>
      <c r="E2459" s="19" t="s">
        <v>4960</v>
      </c>
      <c r="F2459" s="10">
        <v>42036</v>
      </c>
      <c r="G2459" s="10">
        <v>45323</v>
      </c>
      <c r="H2459" s="11">
        <v>10</v>
      </c>
      <c r="I2459" s="11" t="s">
        <v>277</v>
      </c>
      <c r="J2459" s="11" t="s">
        <v>261</v>
      </c>
      <c r="K2459" s="11" t="s">
        <v>12658</v>
      </c>
      <c r="L2459" s="11">
        <v>2</v>
      </c>
    </row>
    <row r="2460" spans="1:12">
      <c r="A2460" s="11" t="s">
        <v>4711</v>
      </c>
      <c r="D2460" s="11" t="s">
        <v>260</v>
      </c>
      <c r="E2460" s="19" t="s">
        <v>4961</v>
      </c>
      <c r="F2460" s="10">
        <v>42036</v>
      </c>
      <c r="G2460" s="10">
        <v>45323</v>
      </c>
      <c r="H2460" s="11">
        <v>10</v>
      </c>
      <c r="I2460" s="20" t="s">
        <v>259</v>
      </c>
      <c r="J2460" s="11" t="s">
        <v>261</v>
      </c>
      <c r="K2460" s="11" t="s">
        <v>12658</v>
      </c>
      <c r="L2460" s="11">
        <v>2</v>
      </c>
    </row>
    <row r="2461" spans="1:12">
      <c r="A2461" s="11" t="s">
        <v>4712</v>
      </c>
      <c r="D2461" s="11" t="s">
        <v>260</v>
      </c>
      <c r="E2461" s="19" t="s">
        <v>4962</v>
      </c>
      <c r="F2461" s="10">
        <v>42036</v>
      </c>
      <c r="G2461" s="10">
        <v>45323</v>
      </c>
      <c r="H2461" s="11">
        <v>10</v>
      </c>
      <c r="I2461" s="20" t="s">
        <v>259</v>
      </c>
      <c r="J2461" s="11" t="s">
        <v>261</v>
      </c>
      <c r="K2461" s="11" t="s">
        <v>12658</v>
      </c>
      <c r="L2461" s="11">
        <v>2</v>
      </c>
    </row>
    <row r="2462" spans="1:12">
      <c r="A2462" s="11" t="s">
        <v>4713</v>
      </c>
      <c r="D2462" s="11" t="s">
        <v>260</v>
      </c>
      <c r="E2462" s="19" t="s">
        <v>4963</v>
      </c>
      <c r="F2462" s="10">
        <v>42036</v>
      </c>
      <c r="G2462" s="10">
        <v>45323</v>
      </c>
      <c r="H2462" s="11">
        <v>10</v>
      </c>
      <c r="I2462" s="20" t="s">
        <v>259</v>
      </c>
      <c r="J2462" s="11" t="s">
        <v>261</v>
      </c>
      <c r="K2462" s="11" t="s">
        <v>12658</v>
      </c>
      <c r="L2462" s="11">
        <v>2</v>
      </c>
    </row>
    <row r="2463" spans="1:12">
      <c r="A2463" s="11" t="s">
        <v>4714</v>
      </c>
      <c r="D2463" s="11" t="s">
        <v>260</v>
      </c>
      <c r="E2463" s="19" t="s">
        <v>4964</v>
      </c>
      <c r="F2463" s="10">
        <v>42036</v>
      </c>
      <c r="G2463" s="10">
        <v>45323</v>
      </c>
      <c r="H2463" s="11">
        <v>10</v>
      </c>
      <c r="I2463" s="20" t="s">
        <v>259</v>
      </c>
      <c r="J2463" s="11" t="s">
        <v>261</v>
      </c>
      <c r="K2463" s="11" t="s">
        <v>12658</v>
      </c>
      <c r="L2463" s="11">
        <v>2</v>
      </c>
    </row>
    <row r="2464" spans="1:12">
      <c r="A2464" s="11" t="s">
        <v>4715</v>
      </c>
      <c r="D2464" s="11" t="s">
        <v>260</v>
      </c>
      <c r="E2464" s="19" t="s">
        <v>4965</v>
      </c>
      <c r="F2464" s="10">
        <v>42036</v>
      </c>
      <c r="G2464" s="10">
        <v>45323</v>
      </c>
      <c r="H2464" s="11">
        <v>10</v>
      </c>
      <c r="I2464" s="20" t="s">
        <v>259</v>
      </c>
      <c r="J2464" s="11" t="s">
        <v>261</v>
      </c>
      <c r="K2464" s="11" t="s">
        <v>12658</v>
      </c>
      <c r="L2464" s="11">
        <v>2</v>
      </c>
    </row>
    <row r="2465" spans="1:12">
      <c r="A2465" s="11" t="s">
        <v>4716</v>
      </c>
      <c r="D2465" s="11" t="s">
        <v>260</v>
      </c>
      <c r="E2465" s="19" t="s">
        <v>4966</v>
      </c>
      <c r="F2465" s="10">
        <v>42036</v>
      </c>
      <c r="G2465" s="10">
        <v>45323</v>
      </c>
      <c r="H2465" s="11">
        <v>10</v>
      </c>
      <c r="I2465" s="20" t="s">
        <v>259</v>
      </c>
      <c r="J2465" s="11" t="s">
        <v>261</v>
      </c>
      <c r="K2465" s="11" t="s">
        <v>12658</v>
      </c>
      <c r="L2465" s="11">
        <v>2</v>
      </c>
    </row>
    <row r="2466" spans="1:12">
      <c r="A2466" s="11" t="s">
        <v>4717</v>
      </c>
      <c r="D2466" s="11" t="s">
        <v>260</v>
      </c>
      <c r="E2466" s="19" t="s">
        <v>4967</v>
      </c>
      <c r="F2466" s="10">
        <v>42036</v>
      </c>
      <c r="G2466" s="10">
        <v>45323</v>
      </c>
      <c r="H2466" s="11">
        <v>10</v>
      </c>
      <c r="I2466" s="20" t="s">
        <v>259</v>
      </c>
      <c r="J2466" s="11" t="s">
        <v>261</v>
      </c>
      <c r="K2466" s="11" t="s">
        <v>12658</v>
      </c>
      <c r="L2466" s="11">
        <v>2</v>
      </c>
    </row>
    <row r="2467" spans="1:12">
      <c r="A2467" s="11" t="s">
        <v>4718</v>
      </c>
      <c r="D2467" s="11" t="s">
        <v>260</v>
      </c>
      <c r="E2467" s="19" t="s">
        <v>4968</v>
      </c>
      <c r="F2467" s="10">
        <v>42036</v>
      </c>
      <c r="G2467" s="10">
        <v>45323</v>
      </c>
      <c r="H2467" s="11">
        <v>10</v>
      </c>
      <c r="I2467" s="20" t="s">
        <v>259</v>
      </c>
      <c r="J2467" s="11" t="s">
        <v>261</v>
      </c>
      <c r="K2467" s="11" t="s">
        <v>12658</v>
      </c>
      <c r="L2467" s="11">
        <v>2</v>
      </c>
    </row>
    <row r="2468" spans="1:12">
      <c r="A2468" s="11" t="s">
        <v>4719</v>
      </c>
      <c r="D2468" s="11" t="s">
        <v>260</v>
      </c>
      <c r="E2468" s="19" t="s">
        <v>4969</v>
      </c>
      <c r="F2468" s="10">
        <v>42036</v>
      </c>
      <c r="G2468" s="10">
        <v>45323</v>
      </c>
      <c r="H2468" s="11">
        <v>10</v>
      </c>
      <c r="I2468" s="20" t="s">
        <v>259</v>
      </c>
      <c r="J2468" s="11" t="s">
        <v>261</v>
      </c>
      <c r="K2468" s="11" t="s">
        <v>12658</v>
      </c>
      <c r="L2468" s="11">
        <v>2</v>
      </c>
    </row>
    <row r="2469" spans="1:12">
      <c r="A2469" s="11" t="s">
        <v>4720</v>
      </c>
      <c r="D2469" s="11" t="s">
        <v>260</v>
      </c>
      <c r="E2469" s="19" t="s">
        <v>4970</v>
      </c>
      <c r="F2469" s="10">
        <v>42036</v>
      </c>
      <c r="G2469" s="10">
        <v>45323</v>
      </c>
      <c r="H2469" s="11">
        <v>10</v>
      </c>
      <c r="I2469" s="20" t="s">
        <v>259</v>
      </c>
      <c r="J2469" s="11" t="s">
        <v>261</v>
      </c>
      <c r="K2469" s="11" t="s">
        <v>12658</v>
      </c>
      <c r="L2469" s="11">
        <v>2</v>
      </c>
    </row>
    <row r="2470" spans="1:12">
      <c r="A2470" s="11" t="s">
        <v>4721</v>
      </c>
      <c r="D2470" s="11" t="s">
        <v>260</v>
      </c>
      <c r="E2470" s="19" t="s">
        <v>4971</v>
      </c>
      <c r="F2470" s="10">
        <v>42036</v>
      </c>
      <c r="G2470" s="10">
        <v>45323</v>
      </c>
      <c r="H2470" s="11">
        <v>10</v>
      </c>
      <c r="I2470" s="20" t="s">
        <v>259</v>
      </c>
      <c r="J2470" s="11" t="s">
        <v>261</v>
      </c>
      <c r="K2470" s="11" t="s">
        <v>12658</v>
      </c>
      <c r="L2470" s="11">
        <v>2</v>
      </c>
    </row>
    <row r="2471" spans="1:12">
      <c r="A2471" s="11" t="s">
        <v>4722</v>
      </c>
      <c r="D2471" s="11" t="s">
        <v>260</v>
      </c>
      <c r="E2471" s="19" t="s">
        <v>4972</v>
      </c>
      <c r="F2471" s="10">
        <v>42036</v>
      </c>
      <c r="G2471" s="10">
        <v>45323</v>
      </c>
      <c r="H2471" s="11">
        <v>10</v>
      </c>
      <c r="I2471" s="20" t="s">
        <v>259</v>
      </c>
      <c r="J2471" s="11" t="s">
        <v>261</v>
      </c>
      <c r="K2471" s="11" t="s">
        <v>12658</v>
      </c>
      <c r="L2471" s="11">
        <v>2</v>
      </c>
    </row>
    <row r="2472" spans="1:12">
      <c r="A2472" s="11" t="s">
        <v>4723</v>
      </c>
      <c r="D2472" s="11" t="s">
        <v>260</v>
      </c>
      <c r="E2472" s="19" t="s">
        <v>4973</v>
      </c>
      <c r="F2472" s="10">
        <v>42036</v>
      </c>
      <c r="G2472" s="10">
        <v>45323</v>
      </c>
      <c r="H2472" s="11">
        <v>10</v>
      </c>
      <c r="I2472" s="20" t="s">
        <v>259</v>
      </c>
      <c r="J2472" s="11" t="s">
        <v>261</v>
      </c>
      <c r="K2472" s="11" t="s">
        <v>12658</v>
      </c>
      <c r="L2472" s="11">
        <v>2</v>
      </c>
    </row>
    <row r="2473" spans="1:12">
      <c r="A2473" s="11" t="s">
        <v>4724</v>
      </c>
      <c r="D2473" s="11" t="s">
        <v>260</v>
      </c>
      <c r="E2473" s="19" t="s">
        <v>4974</v>
      </c>
      <c r="F2473" s="10">
        <v>42036</v>
      </c>
      <c r="G2473" s="10">
        <v>45323</v>
      </c>
      <c r="H2473" s="11">
        <v>10</v>
      </c>
      <c r="I2473" s="20" t="s">
        <v>259</v>
      </c>
      <c r="J2473" s="11" t="s">
        <v>261</v>
      </c>
      <c r="K2473" s="11" t="s">
        <v>12658</v>
      </c>
      <c r="L2473" s="11">
        <v>2</v>
      </c>
    </row>
    <row r="2474" spans="1:12">
      <c r="A2474" s="11" t="s">
        <v>4725</v>
      </c>
      <c r="D2474" s="11" t="s">
        <v>260</v>
      </c>
      <c r="E2474" s="19" t="s">
        <v>4975</v>
      </c>
      <c r="F2474" s="10">
        <v>42036</v>
      </c>
      <c r="G2474" s="10">
        <v>45323</v>
      </c>
      <c r="H2474" s="11">
        <v>10</v>
      </c>
      <c r="I2474" s="20" t="s">
        <v>259</v>
      </c>
      <c r="J2474" s="11" t="s">
        <v>261</v>
      </c>
      <c r="K2474" s="11" t="s">
        <v>12658</v>
      </c>
      <c r="L2474" s="11">
        <v>2</v>
      </c>
    </row>
    <row r="2475" spans="1:12">
      <c r="A2475" s="11" t="s">
        <v>4726</v>
      </c>
      <c r="D2475" s="11" t="s">
        <v>260</v>
      </c>
      <c r="E2475" s="19" t="s">
        <v>4976</v>
      </c>
      <c r="F2475" s="10">
        <v>42036</v>
      </c>
      <c r="G2475" s="10">
        <v>45323</v>
      </c>
      <c r="H2475" s="11">
        <v>10</v>
      </c>
      <c r="I2475" s="11" t="s">
        <v>277</v>
      </c>
      <c r="J2475" s="11" t="s">
        <v>261</v>
      </c>
      <c r="K2475" s="11" t="s">
        <v>12658</v>
      </c>
      <c r="L2475" s="11">
        <v>2</v>
      </c>
    </row>
    <row r="2476" spans="1:12">
      <c r="A2476" s="11" t="s">
        <v>4727</v>
      </c>
      <c r="D2476" s="11" t="s">
        <v>260</v>
      </c>
      <c r="E2476" s="19" t="s">
        <v>4977</v>
      </c>
      <c r="F2476" s="10">
        <v>42036</v>
      </c>
      <c r="G2476" s="10">
        <v>45323</v>
      </c>
      <c r="H2476" s="11">
        <v>10</v>
      </c>
      <c r="I2476" s="11" t="s">
        <v>277</v>
      </c>
      <c r="J2476" s="11" t="s">
        <v>261</v>
      </c>
      <c r="K2476" s="11" t="s">
        <v>12658</v>
      </c>
      <c r="L2476" s="11">
        <v>2</v>
      </c>
    </row>
    <row r="2477" spans="1:12">
      <c r="A2477" s="11" t="s">
        <v>4728</v>
      </c>
      <c r="D2477" s="11" t="s">
        <v>260</v>
      </c>
      <c r="E2477" s="19" t="s">
        <v>4978</v>
      </c>
      <c r="F2477" s="10">
        <v>42036</v>
      </c>
      <c r="G2477" s="10">
        <v>45323</v>
      </c>
      <c r="H2477" s="11">
        <v>10</v>
      </c>
      <c r="I2477" s="11" t="s">
        <v>277</v>
      </c>
      <c r="J2477" s="11" t="s">
        <v>261</v>
      </c>
      <c r="K2477" s="11" t="s">
        <v>12658</v>
      </c>
      <c r="L2477" s="11">
        <v>2</v>
      </c>
    </row>
    <row r="2478" spans="1:12">
      <c r="A2478" s="11" t="s">
        <v>4729</v>
      </c>
      <c r="D2478" s="11" t="s">
        <v>260</v>
      </c>
      <c r="E2478" s="19" t="s">
        <v>4979</v>
      </c>
      <c r="F2478" s="10">
        <v>42036</v>
      </c>
      <c r="G2478" s="10">
        <v>45323</v>
      </c>
      <c r="H2478" s="11">
        <v>10</v>
      </c>
      <c r="I2478" s="20" t="s">
        <v>259</v>
      </c>
      <c r="J2478" s="11" t="s">
        <v>261</v>
      </c>
      <c r="K2478" s="11" t="s">
        <v>12658</v>
      </c>
      <c r="L2478" s="11">
        <v>2</v>
      </c>
    </row>
    <row r="2479" spans="1:12">
      <c r="A2479" s="11" t="s">
        <v>4730</v>
      </c>
      <c r="D2479" s="11" t="s">
        <v>260</v>
      </c>
      <c r="E2479" s="19" t="s">
        <v>4980</v>
      </c>
      <c r="F2479" s="10">
        <v>42036</v>
      </c>
      <c r="G2479" s="10">
        <v>45323</v>
      </c>
      <c r="H2479" s="11">
        <v>10</v>
      </c>
      <c r="I2479" s="20" t="s">
        <v>259</v>
      </c>
      <c r="J2479" s="11" t="s">
        <v>261</v>
      </c>
      <c r="K2479" s="11" t="s">
        <v>12658</v>
      </c>
      <c r="L2479" s="11">
        <v>2</v>
      </c>
    </row>
    <row r="2480" spans="1:12">
      <c r="A2480" s="11" t="s">
        <v>4731</v>
      </c>
      <c r="D2480" s="11" t="s">
        <v>260</v>
      </c>
      <c r="E2480" s="19" t="s">
        <v>4981</v>
      </c>
      <c r="F2480" s="10">
        <v>42036</v>
      </c>
      <c r="G2480" s="10">
        <v>45323</v>
      </c>
      <c r="H2480" s="11">
        <v>10</v>
      </c>
      <c r="I2480" s="20" t="s">
        <v>259</v>
      </c>
      <c r="J2480" s="11" t="s">
        <v>261</v>
      </c>
      <c r="K2480" s="11" t="s">
        <v>12658</v>
      </c>
      <c r="L2480" s="11">
        <v>2</v>
      </c>
    </row>
    <row r="2481" spans="1:12">
      <c r="A2481" s="11" t="s">
        <v>4732</v>
      </c>
      <c r="D2481" s="11" t="s">
        <v>260</v>
      </c>
      <c r="E2481" s="19" t="s">
        <v>4982</v>
      </c>
      <c r="F2481" s="10">
        <v>42036</v>
      </c>
      <c r="G2481" s="10">
        <v>45323</v>
      </c>
      <c r="H2481" s="11">
        <v>10</v>
      </c>
      <c r="I2481" s="20" t="s">
        <v>259</v>
      </c>
      <c r="J2481" s="11" t="s">
        <v>261</v>
      </c>
      <c r="K2481" s="11" t="s">
        <v>12658</v>
      </c>
      <c r="L2481" s="11">
        <v>2</v>
      </c>
    </row>
    <row r="2482" spans="1:12">
      <c r="A2482" s="11" t="s">
        <v>4733</v>
      </c>
      <c r="D2482" s="11" t="s">
        <v>260</v>
      </c>
      <c r="E2482" s="19" t="s">
        <v>4983</v>
      </c>
      <c r="F2482" s="10">
        <v>42036</v>
      </c>
      <c r="G2482" s="10">
        <v>45323</v>
      </c>
      <c r="H2482" s="11">
        <v>10</v>
      </c>
      <c r="I2482" s="20" t="s">
        <v>259</v>
      </c>
      <c r="J2482" s="11" t="s">
        <v>261</v>
      </c>
      <c r="K2482" s="11" t="s">
        <v>12658</v>
      </c>
      <c r="L2482" s="11">
        <v>2</v>
      </c>
    </row>
    <row r="2483" spans="1:12">
      <c r="A2483" s="11" t="s">
        <v>4734</v>
      </c>
      <c r="D2483" s="11" t="s">
        <v>260</v>
      </c>
      <c r="E2483" s="19" t="s">
        <v>4984</v>
      </c>
      <c r="F2483" s="10">
        <v>42036</v>
      </c>
      <c r="G2483" s="10">
        <v>45323</v>
      </c>
      <c r="H2483" s="11">
        <v>10</v>
      </c>
      <c r="I2483" s="20" t="s">
        <v>259</v>
      </c>
      <c r="J2483" s="11" t="s">
        <v>261</v>
      </c>
      <c r="K2483" s="11" t="s">
        <v>12658</v>
      </c>
      <c r="L2483" s="11">
        <v>2</v>
      </c>
    </row>
    <row r="2484" spans="1:12">
      <c r="A2484" s="11" t="s">
        <v>4735</v>
      </c>
      <c r="D2484" s="11" t="s">
        <v>260</v>
      </c>
      <c r="E2484" s="19" t="s">
        <v>4985</v>
      </c>
      <c r="F2484" s="10">
        <v>42036</v>
      </c>
      <c r="G2484" s="10">
        <v>45323</v>
      </c>
      <c r="H2484" s="11">
        <v>10</v>
      </c>
      <c r="I2484" s="20" t="s">
        <v>259</v>
      </c>
      <c r="J2484" s="11" t="s">
        <v>261</v>
      </c>
      <c r="K2484" s="11" t="s">
        <v>12658</v>
      </c>
      <c r="L2484" s="11">
        <v>2</v>
      </c>
    </row>
    <row r="2485" spans="1:12">
      <c r="A2485" s="11" t="s">
        <v>4736</v>
      </c>
      <c r="D2485" s="11" t="s">
        <v>260</v>
      </c>
      <c r="E2485" s="19" t="s">
        <v>4986</v>
      </c>
      <c r="F2485" s="10">
        <v>42036</v>
      </c>
      <c r="G2485" s="10">
        <v>45323</v>
      </c>
      <c r="H2485" s="11">
        <v>10</v>
      </c>
      <c r="I2485" s="20" t="s">
        <v>259</v>
      </c>
      <c r="J2485" s="11" t="s">
        <v>261</v>
      </c>
      <c r="K2485" s="11" t="s">
        <v>12658</v>
      </c>
      <c r="L2485" s="11">
        <v>2</v>
      </c>
    </row>
    <row r="2486" spans="1:12">
      <c r="A2486" s="11" t="s">
        <v>4737</v>
      </c>
      <c r="D2486" s="11" t="s">
        <v>260</v>
      </c>
      <c r="E2486" s="19" t="s">
        <v>4987</v>
      </c>
      <c r="F2486" s="10">
        <v>42036</v>
      </c>
      <c r="G2486" s="10">
        <v>45323</v>
      </c>
      <c r="H2486" s="11">
        <v>10</v>
      </c>
      <c r="I2486" s="20" t="s">
        <v>259</v>
      </c>
      <c r="J2486" s="11" t="s">
        <v>261</v>
      </c>
      <c r="K2486" s="11" t="s">
        <v>12658</v>
      </c>
      <c r="L2486" s="11">
        <v>2</v>
      </c>
    </row>
    <row r="2487" spans="1:12">
      <c r="A2487" s="11" t="s">
        <v>4738</v>
      </c>
      <c r="D2487" s="11" t="s">
        <v>260</v>
      </c>
      <c r="E2487" s="19" t="s">
        <v>4988</v>
      </c>
      <c r="F2487" s="10">
        <v>42036</v>
      </c>
      <c r="G2487" s="10">
        <v>45323</v>
      </c>
      <c r="H2487" s="11">
        <v>10</v>
      </c>
      <c r="I2487" s="20" t="s">
        <v>259</v>
      </c>
      <c r="J2487" s="11" t="s">
        <v>261</v>
      </c>
      <c r="K2487" s="11" t="s">
        <v>12658</v>
      </c>
      <c r="L2487" s="11">
        <v>2</v>
      </c>
    </row>
    <row r="2488" spans="1:12">
      <c r="A2488" s="11" t="s">
        <v>4739</v>
      </c>
      <c r="D2488" s="11" t="s">
        <v>260</v>
      </c>
      <c r="E2488" s="19" t="s">
        <v>4989</v>
      </c>
      <c r="F2488" s="10">
        <v>42036</v>
      </c>
      <c r="G2488" s="10">
        <v>45323</v>
      </c>
      <c r="H2488" s="11">
        <v>10</v>
      </c>
      <c r="I2488" s="20" t="s">
        <v>259</v>
      </c>
      <c r="J2488" s="11" t="s">
        <v>261</v>
      </c>
      <c r="K2488" s="11" t="s">
        <v>12658</v>
      </c>
      <c r="L2488" s="11">
        <v>2</v>
      </c>
    </row>
    <row r="2489" spans="1:12">
      <c r="A2489" s="11" t="s">
        <v>4740</v>
      </c>
      <c r="D2489" s="11" t="s">
        <v>260</v>
      </c>
      <c r="E2489" s="19" t="s">
        <v>4990</v>
      </c>
      <c r="F2489" s="10">
        <v>42036</v>
      </c>
      <c r="G2489" s="10">
        <v>45323</v>
      </c>
      <c r="H2489" s="11">
        <v>10</v>
      </c>
      <c r="I2489" s="20" t="s">
        <v>259</v>
      </c>
      <c r="J2489" s="11" t="s">
        <v>261</v>
      </c>
      <c r="K2489" s="11" t="s">
        <v>12658</v>
      </c>
      <c r="L2489" s="11">
        <v>2</v>
      </c>
    </row>
    <row r="2490" spans="1:12">
      <c r="A2490" s="11" t="s">
        <v>4741</v>
      </c>
      <c r="D2490" s="11" t="s">
        <v>260</v>
      </c>
      <c r="E2490" s="19" t="s">
        <v>4991</v>
      </c>
      <c r="F2490" s="10">
        <v>42036</v>
      </c>
      <c r="G2490" s="10">
        <v>45323</v>
      </c>
      <c r="H2490" s="11">
        <v>10</v>
      </c>
      <c r="I2490" s="20" t="s">
        <v>259</v>
      </c>
      <c r="J2490" s="11" t="s">
        <v>261</v>
      </c>
      <c r="K2490" s="11" t="s">
        <v>12658</v>
      </c>
      <c r="L2490" s="11">
        <v>2</v>
      </c>
    </row>
    <row r="2491" spans="1:12">
      <c r="A2491" s="11" t="s">
        <v>4742</v>
      </c>
      <c r="D2491" s="11" t="s">
        <v>260</v>
      </c>
      <c r="E2491" s="19" t="s">
        <v>4992</v>
      </c>
      <c r="F2491" s="10">
        <v>42036</v>
      </c>
      <c r="G2491" s="10">
        <v>45323</v>
      </c>
      <c r="H2491" s="11">
        <v>10</v>
      </c>
      <c r="I2491" s="20" t="s">
        <v>259</v>
      </c>
      <c r="J2491" s="11" t="s">
        <v>261</v>
      </c>
      <c r="K2491" s="11" t="s">
        <v>12658</v>
      </c>
      <c r="L2491" s="11">
        <v>2</v>
      </c>
    </row>
    <row r="2492" spans="1:12">
      <c r="A2492" s="11" t="s">
        <v>4743</v>
      </c>
      <c r="D2492" s="11" t="s">
        <v>260</v>
      </c>
      <c r="E2492" s="19" t="s">
        <v>4993</v>
      </c>
      <c r="F2492" s="10">
        <v>42036</v>
      </c>
      <c r="G2492" s="10">
        <v>45323</v>
      </c>
      <c r="H2492" s="11">
        <v>10</v>
      </c>
      <c r="I2492" s="20" t="s">
        <v>259</v>
      </c>
      <c r="J2492" s="11" t="s">
        <v>261</v>
      </c>
      <c r="K2492" s="11" t="s">
        <v>12658</v>
      </c>
      <c r="L2492" s="11">
        <v>2</v>
      </c>
    </row>
    <row r="2493" spans="1:12">
      <c r="A2493" s="11" t="s">
        <v>4744</v>
      </c>
      <c r="D2493" s="11" t="s">
        <v>260</v>
      </c>
      <c r="E2493" s="19" t="s">
        <v>4994</v>
      </c>
      <c r="F2493" s="10">
        <v>42036</v>
      </c>
      <c r="G2493" s="10">
        <v>45323</v>
      </c>
      <c r="H2493" s="11">
        <v>10</v>
      </c>
      <c r="I2493" s="11" t="s">
        <v>277</v>
      </c>
      <c r="J2493" s="11" t="s">
        <v>261</v>
      </c>
      <c r="K2493" s="11" t="s">
        <v>12658</v>
      </c>
      <c r="L2493" s="11">
        <v>2</v>
      </c>
    </row>
    <row r="2494" spans="1:12">
      <c r="A2494" s="11" t="s">
        <v>4745</v>
      </c>
      <c r="D2494" s="11" t="s">
        <v>260</v>
      </c>
      <c r="E2494" s="19" t="s">
        <v>4995</v>
      </c>
      <c r="F2494" s="10">
        <v>42036</v>
      </c>
      <c r="G2494" s="10">
        <v>45323</v>
      </c>
      <c r="H2494" s="11">
        <v>10</v>
      </c>
      <c r="I2494" s="11" t="s">
        <v>277</v>
      </c>
      <c r="J2494" s="11" t="s">
        <v>261</v>
      </c>
      <c r="K2494" s="11" t="s">
        <v>12658</v>
      </c>
      <c r="L2494" s="11">
        <v>2</v>
      </c>
    </row>
    <row r="2495" spans="1:12">
      <c r="A2495" s="11" t="s">
        <v>4746</v>
      </c>
      <c r="D2495" s="11" t="s">
        <v>260</v>
      </c>
      <c r="E2495" s="19" t="s">
        <v>4996</v>
      </c>
      <c r="F2495" s="10">
        <v>42036</v>
      </c>
      <c r="G2495" s="10">
        <v>45323</v>
      </c>
      <c r="H2495" s="11">
        <v>10</v>
      </c>
      <c r="I2495" s="11" t="s">
        <v>277</v>
      </c>
      <c r="J2495" s="11" t="s">
        <v>261</v>
      </c>
      <c r="K2495" s="11" t="s">
        <v>12658</v>
      </c>
      <c r="L2495" s="11">
        <v>2</v>
      </c>
    </row>
    <row r="2496" spans="1:12">
      <c r="A2496" s="11" t="s">
        <v>4747</v>
      </c>
      <c r="D2496" s="11" t="s">
        <v>260</v>
      </c>
      <c r="E2496" s="19" t="s">
        <v>4997</v>
      </c>
      <c r="F2496" s="10">
        <v>42036</v>
      </c>
      <c r="G2496" s="10">
        <v>45323</v>
      </c>
      <c r="H2496" s="11">
        <v>10</v>
      </c>
      <c r="I2496" s="20" t="s">
        <v>259</v>
      </c>
      <c r="J2496" s="11" t="s">
        <v>261</v>
      </c>
      <c r="K2496" s="11" t="s">
        <v>12658</v>
      </c>
      <c r="L2496" s="11">
        <v>2</v>
      </c>
    </row>
    <row r="2497" spans="1:12">
      <c r="A2497" s="11" t="s">
        <v>4748</v>
      </c>
      <c r="D2497" s="11" t="s">
        <v>260</v>
      </c>
      <c r="E2497" s="19" t="s">
        <v>4998</v>
      </c>
      <c r="F2497" s="10">
        <v>42036</v>
      </c>
      <c r="G2497" s="10">
        <v>45323</v>
      </c>
      <c r="H2497" s="11">
        <v>10</v>
      </c>
      <c r="I2497" s="20" t="s">
        <v>259</v>
      </c>
      <c r="J2497" s="11" t="s">
        <v>261</v>
      </c>
      <c r="K2497" s="11" t="s">
        <v>12658</v>
      </c>
      <c r="L2497" s="11">
        <v>2</v>
      </c>
    </row>
    <row r="2498" spans="1:12">
      <c r="A2498" s="11" t="s">
        <v>4749</v>
      </c>
      <c r="D2498" s="11" t="s">
        <v>260</v>
      </c>
      <c r="E2498" s="19" t="s">
        <v>4999</v>
      </c>
      <c r="F2498" s="10">
        <v>42036</v>
      </c>
      <c r="G2498" s="10">
        <v>45323</v>
      </c>
      <c r="H2498" s="11">
        <v>10</v>
      </c>
      <c r="I2498" s="20" t="s">
        <v>259</v>
      </c>
      <c r="J2498" s="11" t="s">
        <v>261</v>
      </c>
      <c r="K2498" s="11" t="s">
        <v>12658</v>
      </c>
      <c r="L2498" s="11">
        <v>2</v>
      </c>
    </row>
    <row r="2499" spans="1:12">
      <c r="A2499" s="11" t="s">
        <v>4750</v>
      </c>
      <c r="D2499" s="11" t="s">
        <v>260</v>
      </c>
      <c r="E2499" s="19" t="s">
        <v>5000</v>
      </c>
      <c r="F2499" s="10">
        <v>42036</v>
      </c>
      <c r="G2499" s="10">
        <v>45323</v>
      </c>
      <c r="H2499" s="11">
        <v>10</v>
      </c>
      <c r="I2499" s="20" t="s">
        <v>259</v>
      </c>
      <c r="J2499" s="11" t="s">
        <v>261</v>
      </c>
      <c r="K2499" s="11" t="s">
        <v>12658</v>
      </c>
      <c r="L2499" s="11">
        <v>2</v>
      </c>
    </row>
    <row r="2500" spans="1:12">
      <c r="A2500" s="11" t="s">
        <v>4751</v>
      </c>
      <c r="D2500" s="11" t="s">
        <v>260</v>
      </c>
      <c r="E2500" s="19" t="s">
        <v>5001</v>
      </c>
      <c r="F2500" s="10">
        <v>42036</v>
      </c>
      <c r="G2500" s="10">
        <v>45323</v>
      </c>
      <c r="H2500" s="11">
        <v>10</v>
      </c>
      <c r="I2500" s="20" t="s">
        <v>259</v>
      </c>
      <c r="J2500" s="11" t="s">
        <v>261</v>
      </c>
      <c r="K2500" s="11" t="s">
        <v>12658</v>
      </c>
      <c r="L2500" s="11">
        <v>2</v>
      </c>
    </row>
    <row r="2501" spans="1:12">
      <c r="A2501" s="11" t="s">
        <v>4752</v>
      </c>
      <c r="D2501" s="11" t="s">
        <v>260</v>
      </c>
      <c r="E2501" s="19" t="s">
        <v>5002</v>
      </c>
      <c r="F2501" s="10">
        <v>42036</v>
      </c>
      <c r="G2501" s="10">
        <v>45323</v>
      </c>
      <c r="H2501" s="11">
        <v>10</v>
      </c>
      <c r="I2501" s="20" t="s">
        <v>259</v>
      </c>
      <c r="J2501" s="11" t="s">
        <v>261</v>
      </c>
      <c r="K2501" s="11" t="s">
        <v>12658</v>
      </c>
      <c r="L2501" s="11">
        <v>2</v>
      </c>
    </row>
    <row r="2502" spans="1:12">
      <c r="A2502" s="11" t="s">
        <v>4753</v>
      </c>
      <c r="D2502" s="11" t="s">
        <v>260</v>
      </c>
      <c r="E2502" s="19" t="s">
        <v>5003</v>
      </c>
      <c r="F2502" s="10">
        <v>42036</v>
      </c>
      <c r="G2502" s="10">
        <v>45323</v>
      </c>
      <c r="H2502" s="11">
        <v>10</v>
      </c>
      <c r="I2502" s="20" t="s">
        <v>259</v>
      </c>
      <c r="J2502" s="11" t="s">
        <v>261</v>
      </c>
      <c r="K2502" s="11" t="s">
        <v>12658</v>
      </c>
      <c r="L2502" s="11">
        <v>2</v>
      </c>
    </row>
    <row r="2503" spans="1:12">
      <c r="A2503" s="11" t="s">
        <v>4754</v>
      </c>
      <c r="D2503" s="11" t="s">
        <v>260</v>
      </c>
      <c r="E2503" s="19" t="s">
        <v>5004</v>
      </c>
      <c r="F2503" s="10">
        <v>42036</v>
      </c>
      <c r="G2503" s="10">
        <v>45323</v>
      </c>
      <c r="H2503" s="11">
        <v>10</v>
      </c>
      <c r="I2503" s="20" t="s">
        <v>259</v>
      </c>
      <c r="J2503" s="11" t="s">
        <v>261</v>
      </c>
      <c r="K2503" s="11" t="s">
        <v>12658</v>
      </c>
      <c r="L2503" s="11">
        <v>2</v>
      </c>
    </row>
    <row r="2504" spans="1:12">
      <c r="A2504" s="11" t="s">
        <v>4755</v>
      </c>
      <c r="D2504" s="11" t="s">
        <v>260</v>
      </c>
      <c r="E2504" s="19" t="s">
        <v>5005</v>
      </c>
      <c r="F2504" s="10">
        <v>42036</v>
      </c>
      <c r="G2504" s="10">
        <v>45323</v>
      </c>
      <c r="H2504" s="11">
        <v>10</v>
      </c>
      <c r="I2504" s="20" t="s">
        <v>259</v>
      </c>
      <c r="J2504" s="11" t="s">
        <v>261</v>
      </c>
      <c r="K2504" s="11" t="s">
        <v>12658</v>
      </c>
      <c r="L2504" s="11">
        <v>2</v>
      </c>
    </row>
    <row r="2505" spans="1:12">
      <c r="A2505" s="11" t="s">
        <v>4756</v>
      </c>
      <c r="D2505" s="11" t="s">
        <v>260</v>
      </c>
      <c r="E2505" s="19" t="s">
        <v>5006</v>
      </c>
      <c r="F2505" s="10">
        <v>42036</v>
      </c>
      <c r="G2505" s="10">
        <v>45323</v>
      </c>
      <c r="H2505" s="11">
        <v>10</v>
      </c>
      <c r="I2505" s="20" t="s">
        <v>259</v>
      </c>
      <c r="J2505" s="11" t="s">
        <v>261</v>
      </c>
      <c r="K2505" s="11" t="s">
        <v>12658</v>
      </c>
      <c r="L2505" s="11">
        <v>2</v>
      </c>
    </row>
    <row r="2506" spans="1:12">
      <c r="A2506" s="11" t="s">
        <v>4757</v>
      </c>
      <c r="D2506" s="11" t="s">
        <v>260</v>
      </c>
      <c r="E2506" s="19" t="s">
        <v>5007</v>
      </c>
      <c r="F2506" s="10">
        <v>42036</v>
      </c>
      <c r="G2506" s="10">
        <v>45323</v>
      </c>
      <c r="H2506" s="11">
        <v>10</v>
      </c>
      <c r="I2506" s="20" t="s">
        <v>259</v>
      </c>
      <c r="J2506" s="11" t="s">
        <v>261</v>
      </c>
      <c r="K2506" s="11" t="s">
        <v>12658</v>
      </c>
      <c r="L2506" s="11">
        <v>2</v>
      </c>
    </row>
    <row r="2507" spans="1:12">
      <c r="A2507" s="11" t="s">
        <v>4758</v>
      </c>
      <c r="D2507" s="11" t="s">
        <v>260</v>
      </c>
      <c r="E2507" s="19" t="s">
        <v>5008</v>
      </c>
      <c r="F2507" s="10">
        <v>42036</v>
      </c>
      <c r="G2507" s="10">
        <v>45323</v>
      </c>
      <c r="H2507" s="11">
        <v>10</v>
      </c>
      <c r="I2507" s="20" t="s">
        <v>259</v>
      </c>
      <c r="J2507" s="11" t="s">
        <v>261</v>
      </c>
      <c r="K2507" s="11" t="s">
        <v>12658</v>
      </c>
      <c r="L2507" s="11">
        <v>2</v>
      </c>
    </row>
    <row r="2508" spans="1:12">
      <c r="A2508" s="11" t="s">
        <v>4759</v>
      </c>
      <c r="D2508" s="11" t="s">
        <v>260</v>
      </c>
      <c r="E2508" s="19" t="s">
        <v>5009</v>
      </c>
      <c r="F2508" s="10">
        <v>42036</v>
      </c>
      <c r="G2508" s="10">
        <v>45323</v>
      </c>
      <c r="H2508" s="11">
        <v>10</v>
      </c>
      <c r="I2508" s="20" t="s">
        <v>259</v>
      </c>
      <c r="J2508" s="11" t="s">
        <v>261</v>
      </c>
      <c r="K2508" s="11" t="s">
        <v>12658</v>
      </c>
      <c r="L2508" s="11">
        <v>2</v>
      </c>
    </row>
    <row r="2509" spans="1:12">
      <c r="A2509" s="11" t="s">
        <v>4760</v>
      </c>
      <c r="D2509" s="11" t="s">
        <v>260</v>
      </c>
      <c r="E2509" s="19" t="s">
        <v>5010</v>
      </c>
      <c r="F2509" s="10">
        <v>42036</v>
      </c>
      <c r="G2509" s="10">
        <v>45323</v>
      </c>
      <c r="H2509" s="11">
        <v>10</v>
      </c>
      <c r="I2509" s="20" t="s">
        <v>259</v>
      </c>
      <c r="J2509" s="11" t="s">
        <v>261</v>
      </c>
      <c r="K2509" s="11" t="s">
        <v>12658</v>
      </c>
      <c r="L2509" s="11">
        <v>2</v>
      </c>
    </row>
    <row r="2510" spans="1:12">
      <c r="A2510" s="11" t="s">
        <v>4761</v>
      </c>
      <c r="D2510" s="11" t="s">
        <v>260</v>
      </c>
      <c r="E2510" s="19" t="s">
        <v>5011</v>
      </c>
      <c r="F2510" s="10">
        <v>42036</v>
      </c>
      <c r="G2510" s="10">
        <v>45323</v>
      </c>
      <c r="H2510" s="11">
        <v>10</v>
      </c>
      <c r="I2510" s="20" t="s">
        <v>259</v>
      </c>
      <c r="J2510" s="11" t="s">
        <v>261</v>
      </c>
      <c r="K2510" s="11" t="s">
        <v>12658</v>
      </c>
      <c r="L2510" s="11">
        <v>2</v>
      </c>
    </row>
    <row r="2511" spans="1:12">
      <c r="A2511" s="11" t="s">
        <v>4762</v>
      </c>
      <c r="D2511" s="11" t="s">
        <v>260</v>
      </c>
      <c r="E2511" s="19" t="s">
        <v>5012</v>
      </c>
      <c r="F2511" s="10">
        <v>42036</v>
      </c>
      <c r="G2511" s="10">
        <v>45323</v>
      </c>
      <c r="H2511" s="11">
        <v>10</v>
      </c>
      <c r="I2511" s="11" t="s">
        <v>277</v>
      </c>
      <c r="J2511" s="11" t="s">
        <v>261</v>
      </c>
      <c r="K2511" s="11" t="s">
        <v>12658</v>
      </c>
      <c r="L2511" s="11">
        <v>2</v>
      </c>
    </row>
    <row r="2512" spans="1:12">
      <c r="A2512" s="11" t="s">
        <v>5013</v>
      </c>
      <c r="D2512" s="11" t="s">
        <v>260</v>
      </c>
      <c r="E2512" s="19" t="s">
        <v>5263</v>
      </c>
      <c r="F2512" s="10">
        <v>42036</v>
      </c>
      <c r="G2512" s="10">
        <v>45323</v>
      </c>
      <c r="H2512" s="11">
        <v>10</v>
      </c>
      <c r="I2512" s="11" t="s">
        <v>277</v>
      </c>
      <c r="J2512" s="11" t="s">
        <v>261</v>
      </c>
      <c r="K2512" s="11" t="s">
        <v>12658</v>
      </c>
      <c r="L2512" s="11">
        <v>2</v>
      </c>
    </row>
    <row r="2513" spans="1:12">
      <c r="A2513" s="11" t="s">
        <v>5014</v>
      </c>
      <c r="D2513" s="11" t="s">
        <v>260</v>
      </c>
      <c r="E2513" s="19" t="s">
        <v>5264</v>
      </c>
      <c r="F2513" s="10">
        <v>42036</v>
      </c>
      <c r="G2513" s="10">
        <v>45323</v>
      </c>
      <c r="H2513" s="11">
        <v>10</v>
      </c>
      <c r="I2513" s="11" t="s">
        <v>277</v>
      </c>
      <c r="J2513" s="11" t="s">
        <v>261</v>
      </c>
      <c r="K2513" s="11" t="s">
        <v>12658</v>
      </c>
      <c r="L2513" s="11">
        <v>2</v>
      </c>
    </row>
    <row r="2514" spans="1:12">
      <c r="A2514" s="11" t="s">
        <v>5015</v>
      </c>
      <c r="D2514" s="11" t="s">
        <v>260</v>
      </c>
      <c r="E2514" s="19" t="s">
        <v>5265</v>
      </c>
      <c r="F2514" s="10">
        <v>42036</v>
      </c>
      <c r="G2514" s="10">
        <v>45323</v>
      </c>
      <c r="H2514" s="11">
        <v>10</v>
      </c>
      <c r="I2514" s="20" t="s">
        <v>259</v>
      </c>
      <c r="J2514" s="11" t="s">
        <v>261</v>
      </c>
      <c r="K2514" s="11" t="s">
        <v>12658</v>
      </c>
      <c r="L2514" s="11">
        <v>2</v>
      </c>
    </row>
    <row r="2515" spans="1:12">
      <c r="A2515" s="11" t="s">
        <v>5016</v>
      </c>
      <c r="D2515" s="11" t="s">
        <v>260</v>
      </c>
      <c r="E2515" s="19" t="s">
        <v>5266</v>
      </c>
      <c r="F2515" s="10">
        <v>42036</v>
      </c>
      <c r="G2515" s="10">
        <v>45323</v>
      </c>
      <c r="H2515" s="11">
        <v>10</v>
      </c>
      <c r="I2515" s="20" t="s">
        <v>259</v>
      </c>
      <c r="J2515" s="11" t="s">
        <v>261</v>
      </c>
      <c r="K2515" s="11" t="s">
        <v>12658</v>
      </c>
      <c r="L2515" s="11">
        <v>2</v>
      </c>
    </row>
    <row r="2516" spans="1:12">
      <c r="A2516" s="11" t="s">
        <v>5017</v>
      </c>
      <c r="D2516" s="11" t="s">
        <v>260</v>
      </c>
      <c r="E2516" s="19" t="s">
        <v>5267</v>
      </c>
      <c r="F2516" s="10">
        <v>42036</v>
      </c>
      <c r="G2516" s="10">
        <v>45323</v>
      </c>
      <c r="H2516" s="11">
        <v>10</v>
      </c>
      <c r="I2516" s="20" t="s">
        <v>259</v>
      </c>
      <c r="J2516" s="11" t="s">
        <v>261</v>
      </c>
      <c r="K2516" s="11" t="s">
        <v>12658</v>
      </c>
      <c r="L2516" s="11">
        <v>2</v>
      </c>
    </row>
    <row r="2517" spans="1:12">
      <c r="A2517" s="11" t="s">
        <v>5018</v>
      </c>
      <c r="D2517" s="11" t="s">
        <v>260</v>
      </c>
      <c r="E2517" s="19" t="s">
        <v>5268</v>
      </c>
      <c r="F2517" s="10">
        <v>42036</v>
      </c>
      <c r="G2517" s="10">
        <v>45323</v>
      </c>
      <c r="H2517" s="11">
        <v>10</v>
      </c>
      <c r="I2517" s="20" t="s">
        <v>259</v>
      </c>
      <c r="J2517" s="11" t="s">
        <v>261</v>
      </c>
      <c r="K2517" s="11" t="s">
        <v>12658</v>
      </c>
      <c r="L2517" s="11">
        <v>2</v>
      </c>
    </row>
    <row r="2518" spans="1:12">
      <c r="A2518" s="11" t="s">
        <v>5019</v>
      </c>
      <c r="D2518" s="11" t="s">
        <v>260</v>
      </c>
      <c r="E2518" s="19" t="s">
        <v>5269</v>
      </c>
      <c r="F2518" s="10">
        <v>42036</v>
      </c>
      <c r="G2518" s="10">
        <v>45323</v>
      </c>
      <c r="H2518" s="11">
        <v>10</v>
      </c>
      <c r="I2518" s="20" t="s">
        <v>259</v>
      </c>
      <c r="J2518" s="11" t="s">
        <v>261</v>
      </c>
      <c r="K2518" s="11" t="s">
        <v>12658</v>
      </c>
      <c r="L2518" s="11">
        <v>2</v>
      </c>
    </row>
    <row r="2519" spans="1:12">
      <c r="A2519" s="11" t="s">
        <v>5020</v>
      </c>
      <c r="D2519" s="11" t="s">
        <v>260</v>
      </c>
      <c r="E2519" s="19" t="s">
        <v>5270</v>
      </c>
      <c r="F2519" s="10">
        <v>42036</v>
      </c>
      <c r="G2519" s="10">
        <v>45323</v>
      </c>
      <c r="H2519" s="11">
        <v>10</v>
      </c>
      <c r="I2519" s="20" t="s">
        <v>259</v>
      </c>
      <c r="J2519" s="11" t="s">
        <v>261</v>
      </c>
      <c r="K2519" s="11" t="s">
        <v>12658</v>
      </c>
      <c r="L2519" s="11">
        <v>2</v>
      </c>
    </row>
    <row r="2520" spans="1:12">
      <c r="A2520" s="11" t="s">
        <v>5021</v>
      </c>
      <c r="D2520" s="11" t="s">
        <v>260</v>
      </c>
      <c r="E2520" s="19" t="s">
        <v>5271</v>
      </c>
      <c r="F2520" s="10">
        <v>42036</v>
      </c>
      <c r="G2520" s="10">
        <v>45323</v>
      </c>
      <c r="H2520" s="11">
        <v>10</v>
      </c>
      <c r="I2520" s="20" t="s">
        <v>259</v>
      </c>
      <c r="J2520" s="11" t="s">
        <v>261</v>
      </c>
      <c r="K2520" s="11" t="s">
        <v>12658</v>
      </c>
      <c r="L2520" s="11">
        <v>2</v>
      </c>
    </row>
    <row r="2521" spans="1:12">
      <c r="A2521" s="11" t="s">
        <v>5022</v>
      </c>
      <c r="D2521" s="11" t="s">
        <v>260</v>
      </c>
      <c r="E2521" s="19" t="s">
        <v>5272</v>
      </c>
      <c r="F2521" s="10">
        <v>42036</v>
      </c>
      <c r="G2521" s="10">
        <v>45323</v>
      </c>
      <c r="H2521" s="11">
        <v>10</v>
      </c>
      <c r="I2521" s="20" t="s">
        <v>259</v>
      </c>
      <c r="J2521" s="11" t="s">
        <v>261</v>
      </c>
      <c r="K2521" s="11" t="s">
        <v>12658</v>
      </c>
      <c r="L2521" s="11">
        <v>2</v>
      </c>
    </row>
    <row r="2522" spans="1:12">
      <c r="A2522" s="11" t="s">
        <v>5023</v>
      </c>
      <c r="D2522" s="11" t="s">
        <v>260</v>
      </c>
      <c r="E2522" s="19" t="s">
        <v>5273</v>
      </c>
      <c r="F2522" s="10">
        <v>42036</v>
      </c>
      <c r="G2522" s="10">
        <v>45323</v>
      </c>
      <c r="H2522" s="11">
        <v>10</v>
      </c>
      <c r="I2522" s="20" t="s">
        <v>259</v>
      </c>
      <c r="J2522" s="11" t="s">
        <v>261</v>
      </c>
      <c r="K2522" s="11" t="s">
        <v>12658</v>
      </c>
      <c r="L2522" s="11">
        <v>2</v>
      </c>
    </row>
    <row r="2523" spans="1:12">
      <c r="A2523" s="11" t="s">
        <v>5024</v>
      </c>
      <c r="D2523" s="11" t="s">
        <v>260</v>
      </c>
      <c r="E2523" s="19" t="s">
        <v>5274</v>
      </c>
      <c r="F2523" s="10">
        <v>42036</v>
      </c>
      <c r="G2523" s="10">
        <v>45323</v>
      </c>
      <c r="H2523" s="11">
        <v>10</v>
      </c>
      <c r="I2523" s="20" t="s">
        <v>259</v>
      </c>
      <c r="J2523" s="11" t="s">
        <v>261</v>
      </c>
      <c r="K2523" s="11" t="s">
        <v>12658</v>
      </c>
      <c r="L2523" s="11">
        <v>2</v>
      </c>
    </row>
    <row r="2524" spans="1:12">
      <c r="A2524" s="11" t="s">
        <v>5025</v>
      </c>
      <c r="D2524" s="11" t="s">
        <v>260</v>
      </c>
      <c r="E2524" s="19" t="s">
        <v>5275</v>
      </c>
      <c r="F2524" s="10">
        <v>42036</v>
      </c>
      <c r="G2524" s="10">
        <v>45323</v>
      </c>
      <c r="H2524" s="11">
        <v>10</v>
      </c>
      <c r="I2524" s="20" t="s">
        <v>259</v>
      </c>
      <c r="J2524" s="11" t="s">
        <v>261</v>
      </c>
      <c r="K2524" s="11" t="s">
        <v>12658</v>
      </c>
      <c r="L2524" s="11">
        <v>2</v>
      </c>
    </row>
    <row r="2525" spans="1:12">
      <c r="A2525" s="11" t="s">
        <v>5026</v>
      </c>
      <c r="D2525" s="11" t="s">
        <v>260</v>
      </c>
      <c r="E2525" s="19" t="s">
        <v>5276</v>
      </c>
      <c r="F2525" s="10">
        <v>42036</v>
      </c>
      <c r="G2525" s="10">
        <v>45323</v>
      </c>
      <c r="H2525" s="11">
        <v>10</v>
      </c>
      <c r="I2525" s="20" t="s">
        <v>259</v>
      </c>
      <c r="J2525" s="11" t="s">
        <v>261</v>
      </c>
      <c r="K2525" s="11" t="s">
        <v>12658</v>
      </c>
      <c r="L2525" s="11">
        <v>2</v>
      </c>
    </row>
    <row r="2526" spans="1:12">
      <c r="A2526" s="11" t="s">
        <v>5027</v>
      </c>
      <c r="D2526" s="11" t="s">
        <v>260</v>
      </c>
      <c r="E2526" s="19" t="s">
        <v>5277</v>
      </c>
      <c r="F2526" s="10">
        <v>42036</v>
      </c>
      <c r="G2526" s="10">
        <v>45323</v>
      </c>
      <c r="H2526" s="11">
        <v>10</v>
      </c>
      <c r="I2526" s="20" t="s">
        <v>259</v>
      </c>
      <c r="J2526" s="11" t="s">
        <v>261</v>
      </c>
      <c r="K2526" s="11" t="s">
        <v>12658</v>
      </c>
      <c r="L2526" s="11">
        <v>2</v>
      </c>
    </row>
    <row r="2527" spans="1:12">
      <c r="A2527" s="11" t="s">
        <v>5028</v>
      </c>
      <c r="D2527" s="11" t="s">
        <v>260</v>
      </c>
      <c r="E2527" s="19" t="s">
        <v>5278</v>
      </c>
      <c r="F2527" s="10">
        <v>42036</v>
      </c>
      <c r="G2527" s="10">
        <v>45323</v>
      </c>
      <c r="H2527" s="11">
        <v>10</v>
      </c>
      <c r="I2527" s="20" t="s">
        <v>259</v>
      </c>
      <c r="J2527" s="11" t="s">
        <v>261</v>
      </c>
      <c r="K2527" s="11" t="s">
        <v>12658</v>
      </c>
      <c r="L2527" s="11">
        <v>2</v>
      </c>
    </row>
    <row r="2528" spans="1:12">
      <c r="A2528" s="11" t="s">
        <v>5029</v>
      </c>
      <c r="D2528" s="11" t="s">
        <v>260</v>
      </c>
      <c r="E2528" s="19" t="s">
        <v>5279</v>
      </c>
      <c r="F2528" s="10">
        <v>42036</v>
      </c>
      <c r="G2528" s="10">
        <v>45323</v>
      </c>
      <c r="H2528" s="11">
        <v>10</v>
      </c>
      <c r="I2528" s="20" t="s">
        <v>259</v>
      </c>
      <c r="J2528" s="11" t="s">
        <v>261</v>
      </c>
      <c r="K2528" s="11" t="s">
        <v>12658</v>
      </c>
      <c r="L2528" s="11">
        <v>2</v>
      </c>
    </row>
    <row r="2529" spans="1:12">
      <c r="A2529" s="11" t="s">
        <v>5030</v>
      </c>
      <c r="D2529" s="11" t="s">
        <v>260</v>
      </c>
      <c r="E2529" s="19" t="s">
        <v>5280</v>
      </c>
      <c r="F2529" s="10">
        <v>42036</v>
      </c>
      <c r="G2529" s="10">
        <v>45323</v>
      </c>
      <c r="H2529" s="11">
        <v>10</v>
      </c>
      <c r="I2529" s="11" t="s">
        <v>277</v>
      </c>
      <c r="J2529" s="11" t="s">
        <v>261</v>
      </c>
      <c r="K2529" s="11" t="s">
        <v>12658</v>
      </c>
      <c r="L2529" s="11">
        <v>2</v>
      </c>
    </row>
    <row r="2530" spans="1:12">
      <c r="A2530" s="11" t="s">
        <v>5031</v>
      </c>
      <c r="D2530" s="11" t="s">
        <v>260</v>
      </c>
      <c r="E2530" s="19" t="s">
        <v>5281</v>
      </c>
      <c r="F2530" s="10">
        <v>42036</v>
      </c>
      <c r="G2530" s="10">
        <v>45323</v>
      </c>
      <c r="H2530" s="11">
        <v>10</v>
      </c>
      <c r="I2530" s="11" t="s">
        <v>277</v>
      </c>
      <c r="J2530" s="11" t="s">
        <v>261</v>
      </c>
      <c r="K2530" s="11" t="s">
        <v>12658</v>
      </c>
      <c r="L2530" s="11">
        <v>2</v>
      </c>
    </row>
    <row r="2531" spans="1:12">
      <c r="A2531" s="11" t="s">
        <v>5032</v>
      </c>
      <c r="D2531" s="11" t="s">
        <v>260</v>
      </c>
      <c r="E2531" s="19" t="s">
        <v>5282</v>
      </c>
      <c r="F2531" s="10">
        <v>42036</v>
      </c>
      <c r="G2531" s="10">
        <v>45323</v>
      </c>
      <c r="H2531" s="11">
        <v>10</v>
      </c>
      <c r="I2531" s="11" t="s">
        <v>277</v>
      </c>
      <c r="J2531" s="11" t="s">
        <v>261</v>
      </c>
      <c r="K2531" s="11" t="s">
        <v>12658</v>
      </c>
      <c r="L2531" s="11">
        <v>2</v>
      </c>
    </row>
    <row r="2532" spans="1:12">
      <c r="A2532" s="11" t="s">
        <v>5033</v>
      </c>
      <c r="D2532" s="11" t="s">
        <v>260</v>
      </c>
      <c r="E2532" s="19" t="s">
        <v>5283</v>
      </c>
      <c r="F2532" s="10">
        <v>42036</v>
      </c>
      <c r="G2532" s="10">
        <v>45323</v>
      </c>
      <c r="H2532" s="11">
        <v>10</v>
      </c>
      <c r="I2532" s="20" t="s">
        <v>259</v>
      </c>
      <c r="J2532" s="11" t="s">
        <v>261</v>
      </c>
      <c r="K2532" s="11" t="s">
        <v>12658</v>
      </c>
      <c r="L2532" s="11">
        <v>2</v>
      </c>
    </row>
    <row r="2533" spans="1:12">
      <c r="A2533" s="11" t="s">
        <v>5034</v>
      </c>
      <c r="D2533" s="11" t="s">
        <v>260</v>
      </c>
      <c r="E2533" s="19" t="s">
        <v>5284</v>
      </c>
      <c r="F2533" s="10">
        <v>42036</v>
      </c>
      <c r="G2533" s="10">
        <v>45323</v>
      </c>
      <c r="H2533" s="11">
        <v>10</v>
      </c>
      <c r="I2533" s="20" t="s">
        <v>259</v>
      </c>
      <c r="J2533" s="11" t="s">
        <v>261</v>
      </c>
      <c r="K2533" s="11" t="s">
        <v>12658</v>
      </c>
      <c r="L2533" s="11">
        <v>2</v>
      </c>
    </row>
    <row r="2534" spans="1:12">
      <c r="A2534" s="11" t="s">
        <v>5035</v>
      </c>
      <c r="D2534" s="11" t="s">
        <v>260</v>
      </c>
      <c r="E2534" s="19" t="s">
        <v>5285</v>
      </c>
      <c r="F2534" s="10">
        <v>42036</v>
      </c>
      <c r="G2534" s="10">
        <v>45323</v>
      </c>
      <c r="H2534" s="11">
        <v>10</v>
      </c>
      <c r="I2534" s="20" t="s">
        <v>259</v>
      </c>
      <c r="J2534" s="11" t="s">
        <v>261</v>
      </c>
      <c r="K2534" s="11" t="s">
        <v>12658</v>
      </c>
      <c r="L2534" s="11">
        <v>2</v>
      </c>
    </row>
    <row r="2535" spans="1:12">
      <c r="A2535" s="11" t="s">
        <v>5036</v>
      </c>
      <c r="D2535" s="11" t="s">
        <v>260</v>
      </c>
      <c r="E2535" s="19" t="s">
        <v>5286</v>
      </c>
      <c r="F2535" s="10">
        <v>42036</v>
      </c>
      <c r="G2535" s="10">
        <v>45323</v>
      </c>
      <c r="H2535" s="11">
        <v>10</v>
      </c>
      <c r="I2535" s="20" t="s">
        <v>259</v>
      </c>
      <c r="J2535" s="11" t="s">
        <v>261</v>
      </c>
      <c r="K2535" s="11" t="s">
        <v>12658</v>
      </c>
      <c r="L2535" s="11">
        <v>2</v>
      </c>
    </row>
    <row r="2536" spans="1:12">
      <c r="A2536" s="11" t="s">
        <v>5037</v>
      </c>
      <c r="D2536" s="11" t="s">
        <v>260</v>
      </c>
      <c r="E2536" s="19" t="s">
        <v>5287</v>
      </c>
      <c r="F2536" s="10">
        <v>42036</v>
      </c>
      <c r="G2536" s="10">
        <v>45323</v>
      </c>
      <c r="H2536" s="11">
        <v>10</v>
      </c>
      <c r="I2536" s="20" t="s">
        <v>259</v>
      </c>
      <c r="J2536" s="11" t="s">
        <v>261</v>
      </c>
      <c r="K2536" s="11" t="s">
        <v>12658</v>
      </c>
      <c r="L2536" s="11">
        <v>2</v>
      </c>
    </row>
    <row r="2537" spans="1:12">
      <c r="A2537" s="11" t="s">
        <v>5038</v>
      </c>
      <c r="D2537" s="11" t="s">
        <v>260</v>
      </c>
      <c r="E2537" s="19" t="s">
        <v>5288</v>
      </c>
      <c r="F2537" s="10">
        <v>42036</v>
      </c>
      <c r="G2537" s="10">
        <v>45323</v>
      </c>
      <c r="H2537" s="11">
        <v>10</v>
      </c>
      <c r="I2537" s="20" t="s">
        <v>259</v>
      </c>
      <c r="J2537" s="11" t="s">
        <v>261</v>
      </c>
      <c r="K2537" s="11" t="s">
        <v>12658</v>
      </c>
      <c r="L2537" s="11">
        <v>2</v>
      </c>
    </row>
    <row r="2538" spans="1:12">
      <c r="A2538" s="11" t="s">
        <v>5039</v>
      </c>
      <c r="D2538" s="11" t="s">
        <v>260</v>
      </c>
      <c r="E2538" s="19" t="s">
        <v>5289</v>
      </c>
      <c r="F2538" s="10">
        <v>42036</v>
      </c>
      <c r="G2538" s="10">
        <v>45323</v>
      </c>
      <c r="H2538" s="11">
        <v>10</v>
      </c>
      <c r="I2538" s="20" t="s">
        <v>259</v>
      </c>
      <c r="J2538" s="11" t="s">
        <v>261</v>
      </c>
      <c r="K2538" s="11" t="s">
        <v>12658</v>
      </c>
      <c r="L2538" s="11">
        <v>2</v>
      </c>
    </row>
    <row r="2539" spans="1:12">
      <c r="A2539" s="11" t="s">
        <v>5040</v>
      </c>
      <c r="D2539" s="11" t="s">
        <v>260</v>
      </c>
      <c r="E2539" s="19" t="s">
        <v>5290</v>
      </c>
      <c r="F2539" s="10">
        <v>42036</v>
      </c>
      <c r="G2539" s="10">
        <v>45323</v>
      </c>
      <c r="H2539" s="11">
        <v>10</v>
      </c>
      <c r="I2539" s="20" t="s">
        <v>259</v>
      </c>
      <c r="J2539" s="11" t="s">
        <v>261</v>
      </c>
      <c r="K2539" s="11" t="s">
        <v>12658</v>
      </c>
      <c r="L2539" s="11">
        <v>2</v>
      </c>
    </row>
    <row r="2540" spans="1:12">
      <c r="A2540" s="11" t="s">
        <v>5041</v>
      </c>
      <c r="D2540" s="11" t="s">
        <v>260</v>
      </c>
      <c r="E2540" s="19" t="s">
        <v>5291</v>
      </c>
      <c r="F2540" s="10">
        <v>42036</v>
      </c>
      <c r="G2540" s="10">
        <v>45323</v>
      </c>
      <c r="H2540" s="11">
        <v>10</v>
      </c>
      <c r="I2540" s="20" t="s">
        <v>259</v>
      </c>
      <c r="J2540" s="11" t="s">
        <v>261</v>
      </c>
      <c r="K2540" s="11" t="s">
        <v>12658</v>
      </c>
      <c r="L2540" s="11">
        <v>2</v>
      </c>
    </row>
    <row r="2541" spans="1:12">
      <c r="A2541" s="11" t="s">
        <v>5042</v>
      </c>
      <c r="D2541" s="11" t="s">
        <v>260</v>
      </c>
      <c r="E2541" s="19" t="s">
        <v>5292</v>
      </c>
      <c r="F2541" s="10">
        <v>42036</v>
      </c>
      <c r="G2541" s="10">
        <v>45323</v>
      </c>
      <c r="H2541" s="11">
        <v>10</v>
      </c>
      <c r="I2541" s="20" t="s">
        <v>259</v>
      </c>
      <c r="J2541" s="11" t="s">
        <v>261</v>
      </c>
      <c r="K2541" s="11" t="s">
        <v>12658</v>
      </c>
      <c r="L2541" s="11">
        <v>2</v>
      </c>
    </row>
    <row r="2542" spans="1:12">
      <c r="A2542" s="11" t="s">
        <v>5043</v>
      </c>
      <c r="D2542" s="11" t="s">
        <v>260</v>
      </c>
      <c r="E2542" s="19" t="s">
        <v>5293</v>
      </c>
      <c r="F2542" s="10">
        <v>42036</v>
      </c>
      <c r="G2542" s="10">
        <v>45323</v>
      </c>
      <c r="H2542" s="11">
        <v>10</v>
      </c>
      <c r="I2542" s="20" t="s">
        <v>259</v>
      </c>
      <c r="J2542" s="11" t="s">
        <v>261</v>
      </c>
      <c r="K2542" s="11" t="s">
        <v>12658</v>
      </c>
      <c r="L2542" s="11">
        <v>2</v>
      </c>
    </row>
    <row r="2543" spans="1:12">
      <c r="A2543" s="11" t="s">
        <v>5044</v>
      </c>
      <c r="D2543" s="11" t="s">
        <v>260</v>
      </c>
      <c r="E2543" s="19" t="s">
        <v>5294</v>
      </c>
      <c r="F2543" s="10">
        <v>42036</v>
      </c>
      <c r="G2543" s="10">
        <v>45323</v>
      </c>
      <c r="H2543" s="11">
        <v>10</v>
      </c>
      <c r="I2543" s="20" t="s">
        <v>259</v>
      </c>
      <c r="J2543" s="11" t="s">
        <v>261</v>
      </c>
      <c r="K2543" s="11" t="s">
        <v>12658</v>
      </c>
      <c r="L2543" s="11">
        <v>2</v>
      </c>
    </row>
    <row r="2544" spans="1:12">
      <c r="A2544" s="11" t="s">
        <v>5045</v>
      </c>
      <c r="D2544" s="11" t="s">
        <v>260</v>
      </c>
      <c r="E2544" s="19" t="s">
        <v>5295</v>
      </c>
      <c r="F2544" s="10">
        <v>42036</v>
      </c>
      <c r="G2544" s="10">
        <v>45323</v>
      </c>
      <c r="H2544" s="11">
        <v>10</v>
      </c>
      <c r="I2544" s="20" t="s">
        <v>259</v>
      </c>
      <c r="J2544" s="11" t="s">
        <v>261</v>
      </c>
      <c r="K2544" s="11" t="s">
        <v>12658</v>
      </c>
      <c r="L2544" s="11">
        <v>2</v>
      </c>
    </row>
    <row r="2545" spans="1:12">
      <c r="A2545" s="11" t="s">
        <v>5046</v>
      </c>
      <c r="D2545" s="11" t="s">
        <v>260</v>
      </c>
      <c r="E2545" s="19" t="s">
        <v>5296</v>
      </c>
      <c r="F2545" s="10">
        <v>42036</v>
      </c>
      <c r="G2545" s="10">
        <v>45323</v>
      </c>
      <c r="H2545" s="11">
        <v>10</v>
      </c>
      <c r="I2545" s="20" t="s">
        <v>259</v>
      </c>
      <c r="J2545" s="11" t="s">
        <v>261</v>
      </c>
      <c r="K2545" s="11" t="s">
        <v>12658</v>
      </c>
      <c r="L2545" s="11">
        <v>2</v>
      </c>
    </row>
    <row r="2546" spans="1:12">
      <c r="A2546" s="11" t="s">
        <v>5047</v>
      </c>
      <c r="D2546" s="11" t="s">
        <v>260</v>
      </c>
      <c r="E2546" s="19" t="s">
        <v>5297</v>
      </c>
      <c r="F2546" s="10">
        <v>42036</v>
      </c>
      <c r="G2546" s="10">
        <v>45323</v>
      </c>
      <c r="H2546" s="11">
        <v>10</v>
      </c>
      <c r="I2546" s="20" t="s">
        <v>259</v>
      </c>
      <c r="J2546" s="11" t="s">
        <v>261</v>
      </c>
      <c r="K2546" s="11" t="s">
        <v>12658</v>
      </c>
      <c r="L2546" s="11">
        <v>2</v>
      </c>
    </row>
    <row r="2547" spans="1:12">
      <c r="A2547" s="11" t="s">
        <v>5048</v>
      </c>
      <c r="D2547" s="11" t="s">
        <v>260</v>
      </c>
      <c r="E2547" s="19" t="s">
        <v>5298</v>
      </c>
      <c r="F2547" s="10">
        <v>42036</v>
      </c>
      <c r="G2547" s="10">
        <v>45323</v>
      </c>
      <c r="H2547" s="11">
        <v>10</v>
      </c>
      <c r="I2547" s="11" t="s">
        <v>277</v>
      </c>
      <c r="J2547" s="11" t="s">
        <v>261</v>
      </c>
      <c r="K2547" s="11" t="s">
        <v>12658</v>
      </c>
      <c r="L2547" s="11">
        <v>2</v>
      </c>
    </row>
    <row r="2548" spans="1:12">
      <c r="A2548" s="11" t="s">
        <v>5049</v>
      </c>
      <c r="D2548" s="11" t="s">
        <v>260</v>
      </c>
      <c r="E2548" s="19" t="s">
        <v>5299</v>
      </c>
      <c r="F2548" s="10">
        <v>42036</v>
      </c>
      <c r="G2548" s="10">
        <v>45323</v>
      </c>
      <c r="H2548" s="11">
        <v>10</v>
      </c>
      <c r="I2548" s="11" t="s">
        <v>277</v>
      </c>
      <c r="J2548" s="11" t="s">
        <v>261</v>
      </c>
      <c r="K2548" s="11" t="s">
        <v>12658</v>
      </c>
      <c r="L2548" s="11">
        <v>2</v>
      </c>
    </row>
    <row r="2549" spans="1:12">
      <c r="A2549" s="11" t="s">
        <v>5050</v>
      </c>
      <c r="D2549" s="11" t="s">
        <v>260</v>
      </c>
      <c r="E2549" s="19" t="s">
        <v>5300</v>
      </c>
      <c r="F2549" s="10">
        <v>42036</v>
      </c>
      <c r="G2549" s="10">
        <v>45323</v>
      </c>
      <c r="H2549" s="11">
        <v>10</v>
      </c>
      <c r="I2549" s="11" t="s">
        <v>277</v>
      </c>
      <c r="J2549" s="11" t="s">
        <v>261</v>
      </c>
      <c r="K2549" s="11" t="s">
        <v>12658</v>
      </c>
      <c r="L2549" s="11">
        <v>2</v>
      </c>
    </row>
    <row r="2550" spans="1:12">
      <c r="A2550" s="11" t="s">
        <v>5051</v>
      </c>
      <c r="D2550" s="11" t="s">
        <v>260</v>
      </c>
      <c r="E2550" s="19" t="s">
        <v>5301</v>
      </c>
      <c r="F2550" s="10">
        <v>42036</v>
      </c>
      <c r="G2550" s="10">
        <v>45323</v>
      </c>
      <c r="H2550" s="11">
        <v>10</v>
      </c>
      <c r="I2550" s="20" t="s">
        <v>259</v>
      </c>
      <c r="J2550" s="11" t="s">
        <v>261</v>
      </c>
      <c r="K2550" s="11" t="s">
        <v>12658</v>
      </c>
      <c r="L2550" s="11">
        <v>2</v>
      </c>
    </row>
    <row r="2551" spans="1:12">
      <c r="A2551" s="11" t="s">
        <v>5052</v>
      </c>
      <c r="D2551" s="11" t="s">
        <v>260</v>
      </c>
      <c r="E2551" s="19" t="s">
        <v>5302</v>
      </c>
      <c r="F2551" s="10">
        <v>42036</v>
      </c>
      <c r="G2551" s="10">
        <v>45323</v>
      </c>
      <c r="H2551" s="11">
        <v>10</v>
      </c>
      <c r="I2551" s="20" t="s">
        <v>259</v>
      </c>
      <c r="J2551" s="11" t="s">
        <v>261</v>
      </c>
      <c r="K2551" s="11" t="s">
        <v>12658</v>
      </c>
      <c r="L2551" s="11">
        <v>2</v>
      </c>
    </row>
    <row r="2552" spans="1:12">
      <c r="A2552" s="11" t="s">
        <v>5053</v>
      </c>
      <c r="D2552" s="11" t="s">
        <v>260</v>
      </c>
      <c r="E2552" s="19" t="s">
        <v>5303</v>
      </c>
      <c r="F2552" s="10">
        <v>42036</v>
      </c>
      <c r="G2552" s="10">
        <v>45323</v>
      </c>
      <c r="H2552" s="11">
        <v>10</v>
      </c>
      <c r="I2552" s="20" t="s">
        <v>259</v>
      </c>
      <c r="J2552" s="11" t="s">
        <v>261</v>
      </c>
      <c r="K2552" s="11" t="s">
        <v>12658</v>
      </c>
      <c r="L2552" s="11">
        <v>2</v>
      </c>
    </row>
    <row r="2553" spans="1:12">
      <c r="A2553" s="11" t="s">
        <v>5054</v>
      </c>
      <c r="D2553" s="11" t="s">
        <v>260</v>
      </c>
      <c r="E2553" s="19" t="s">
        <v>5304</v>
      </c>
      <c r="F2553" s="10">
        <v>42036</v>
      </c>
      <c r="G2553" s="10">
        <v>45323</v>
      </c>
      <c r="H2553" s="11">
        <v>10</v>
      </c>
      <c r="I2553" s="20" t="s">
        <v>259</v>
      </c>
      <c r="J2553" s="11" t="s">
        <v>261</v>
      </c>
      <c r="K2553" s="11" t="s">
        <v>12658</v>
      </c>
      <c r="L2553" s="11">
        <v>2</v>
      </c>
    </row>
    <row r="2554" spans="1:12">
      <c r="A2554" s="11" t="s">
        <v>5055</v>
      </c>
      <c r="D2554" s="11" t="s">
        <v>260</v>
      </c>
      <c r="E2554" s="19" t="s">
        <v>5305</v>
      </c>
      <c r="F2554" s="10">
        <v>42036</v>
      </c>
      <c r="G2554" s="10">
        <v>45323</v>
      </c>
      <c r="H2554" s="11">
        <v>10</v>
      </c>
      <c r="I2554" s="20" t="s">
        <v>259</v>
      </c>
      <c r="J2554" s="11" t="s">
        <v>261</v>
      </c>
      <c r="K2554" s="11" t="s">
        <v>12658</v>
      </c>
      <c r="L2554" s="11">
        <v>2</v>
      </c>
    </row>
    <row r="2555" spans="1:12">
      <c r="A2555" s="11" t="s">
        <v>5056</v>
      </c>
      <c r="D2555" s="11" t="s">
        <v>260</v>
      </c>
      <c r="E2555" s="19" t="s">
        <v>5306</v>
      </c>
      <c r="F2555" s="10">
        <v>42036</v>
      </c>
      <c r="G2555" s="10">
        <v>45323</v>
      </c>
      <c r="H2555" s="11">
        <v>10</v>
      </c>
      <c r="I2555" s="20" t="s">
        <v>259</v>
      </c>
      <c r="J2555" s="11" t="s">
        <v>261</v>
      </c>
      <c r="K2555" s="11" t="s">
        <v>12658</v>
      </c>
      <c r="L2555" s="11">
        <v>2</v>
      </c>
    </row>
    <row r="2556" spans="1:12">
      <c r="A2556" s="11" t="s">
        <v>5057</v>
      </c>
      <c r="D2556" s="11" t="s">
        <v>260</v>
      </c>
      <c r="E2556" s="19" t="s">
        <v>5307</v>
      </c>
      <c r="F2556" s="10">
        <v>42036</v>
      </c>
      <c r="G2556" s="10">
        <v>45323</v>
      </c>
      <c r="H2556" s="11">
        <v>10</v>
      </c>
      <c r="I2556" s="20" t="s">
        <v>259</v>
      </c>
      <c r="J2556" s="11" t="s">
        <v>261</v>
      </c>
      <c r="K2556" s="11" t="s">
        <v>12658</v>
      </c>
      <c r="L2556" s="11">
        <v>2</v>
      </c>
    </row>
    <row r="2557" spans="1:12">
      <c r="A2557" s="11" t="s">
        <v>5058</v>
      </c>
      <c r="D2557" s="11" t="s">
        <v>260</v>
      </c>
      <c r="E2557" s="19" t="s">
        <v>5308</v>
      </c>
      <c r="F2557" s="10">
        <v>42036</v>
      </c>
      <c r="G2557" s="10">
        <v>45323</v>
      </c>
      <c r="H2557" s="11">
        <v>10</v>
      </c>
      <c r="I2557" s="20" t="s">
        <v>259</v>
      </c>
      <c r="J2557" s="11" t="s">
        <v>261</v>
      </c>
      <c r="K2557" s="11" t="s">
        <v>12658</v>
      </c>
      <c r="L2557" s="11">
        <v>2</v>
      </c>
    </row>
    <row r="2558" spans="1:12">
      <c r="A2558" s="11" t="s">
        <v>5059</v>
      </c>
      <c r="D2558" s="11" t="s">
        <v>260</v>
      </c>
      <c r="E2558" s="19" t="s">
        <v>5309</v>
      </c>
      <c r="F2558" s="10">
        <v>42036</v>
      </c>
      <c r="G2558" s="10">
        <v>45323</v>
      </c>
      <c r="H2558" s="11">
        <v>10</v>
      </c>
      <c r="I2558" s="20" t="s">
        <v>259</v>
      </c>
      <c r="J2558" s="11" t="s">
        <v>261</v>
      </c>
      <c r="K2558" s="11" t="s">
        <v>12658</v>
      </c>
      <c r="L2558" s="11">
        <v>2</v>
      </c>
    </row>
    <row r="2559" spans="1:12">
      <c r="A2559" s="11" t="s">
        <v>5060</v>
      </c>
      <c r="D2559" s="11" t="s">
        <v>260</v>
      </c>
      <c r="E2559" s="19" t="s">
        <v>5310</v>
      </c>
      <c r="F2559" s="10">
        <v>42036</v>
      </c>
      <c r="G2559" s="10">
        <v>45323</v>
      </c>
      <c r="H2559" s="11">
        <v>10</v>
      </c>
      <c r="I2559" s="20" t="s">
        <v>259</v>
      </c>
      <c r="J2559" s="11" t="s">
        <v>261</v>
      </c>
      <c r="K2559" s="11" t="s">
        <v>12658</v>
      </c>
      <c r="L2559" s="11">
        <v>2</v>
      </c>
    </row>
    <row r="2560" spans="1:12">
      <c r="A2560" s="11" t="s">
        <v>5061</v>
      </c>
      <c r="D2560" s="11" t="s">
        <v>260</v>
      </c>
      <c r="E2560" s="19" t="s">
        <v>5311</v>
      </c>
      <c r="F2560" s="10">
        <v>42036</v>
      </c>
      <c r="G2560" s="10">
        <v>45323</v>
      </c>
      <c r="H2560" s="11">
        <v>10</v>
      </c>
      <c r="I2560" s="20" t="s">
        <v>259</v>
      </c>
      <c r="J2560" s="11" t="s">
        <v>261</v>
      </c>
      <c r="K2560" s="11" t="s">
        <v>12658</v>
      </c>
      <c r="L2560" s="11">
        <v>2</v>
      </c>
    </row>
    <row r="2561" spans="1:12">
      <c r="A2561" s="11" t="s">
        <v>5062</v>
      </c>
      <c r="D2561" s="11" t="s">
        <v>260</v>
      </c>
      <c r="E2561" s="19" t="s">
        <v>5312</v>
      </c>
      <c r="F2561" s="10">
        <v>42036</v>
      </c>
      <c r="G2561" s="10">
        <v>45323</v>
      </c>
      <c r="H2561" s="11">
        <v>10</v>
      </c>
      <c r="I2561" s="20" t="s">
        <v>259</v>
      </c>
      <c r="J2561" s="11" t="s">
        <v>261</v>
      </c>
      <c r="K2561" s="11" t="s">
        <v>12658</v>
      </c>
      <c r="L2561" s="11">
        <v>2</v>
      </c>
    </row>
    <row r="2562" spans="1:12">
      <c r="A2562" s="11" t="s">
        <v>5063</v>
      </c>
      <c r="D2562" s="11" t="s">
        <v>260</v>
      </c>
      <c r="E2562" s="19" t="s">
        <v>5313</v>
      </c>
      <c r="F2562" s="10">
        <v>42036</v>
      </c>
      <c r="G2562" s="10">
        <v>45323</v>
      </c>
      <c r="H2562" s="11">
        <v>10</v>
      </c>
      <c r="I2562" s="20" t="s">
        <v>259</v>
      </c>
      <c r="J2562" s="11" t="s">
        <v>261</v>
      </c>
      <c r="K2562" s="11" t="s">
        <v>12658</v>
      </c>
      <c r="L2562" s="11">
        <v>2</v>
      </c>
    </row>
    <row r="2563" spans="1:12">
      <c r="A2563" s="11" t="s">
        <v>5064</v>
      </c>
      <c r="D2563" s="11" t="s">
        <v>260</v>
      </c>
      <c r="E2563" s="19" t="s">
        <v>5314</v>
      </c>
      <c r="F2563" s="10">
        <v>42036</v>
      </c>
      <c r="G2563" s="10">
        <v>45323</v>
      </c>
      <c r="H2563" s="11">
        <v>10</v>
      </c>
      <c r="I2563" s="20" t="s">
        <v>259</v>
      </c>
      <c r="J2563" s="11" t="s">
        <v>261</v>
      </c>
      <c r="K2563" s="11" t="s">
        <v>12658</v>
      </c>
      <c r="L2563" s="11">
        <v>2</v>
      </c>
    </row>
    <row r="2564" spans="1:12">
      <c r="A2564" s="11" t="s">
        <v>5065</v>
      </c>
      <c r="D2564" s="11" t="s">
        <v>260</v>
      </c>
      <c r="E2564" s="19" t="s">
        <v>5315</v>
      </c>
      <c r="F2564" s="10">
        <v>42036</v>
      </c>
      <c r="G2564" s="10">
        <v>45323</v>
      </c>
      <c r="H2564" s="11">
        <v>10</v>
      </c>
      <c r="I2564" s="20" t="s">
        <v>259</v>
      </c>
      <c r="J2564" s="11" t="s">
        <v>261</v>
      </c>
      <c r="K2564" s="11" t="s">
        <v>12658</v>
      </c>
      <c r="L2564" s="11">
        <v>2</v>
      </c>
    </row>
    <row r="2565" spans="1:12">
      <c r="A2565" s="11" t="s">
        <v>5066</v>
      </c>
      <c r="D2565" s="11" t="s">
        <v>260</v>
      </c>
      <c r="E2565" s="19" t="s">
        <v>5316</v>
      </c>
      <c r="F2565" s="10">
        <v>42036</v>
      </c>
      <c r="G2565" s="10">
        <v>45323</v>
      </c>
      <c r="H2565" s="11">
        <v>10</v>
      </c>
      <c r="I2565" s="11" t="s">
        <v>277</v>
      </c>
      <c r="J2565" s="11" t="s">
        <v>261</v>
      </c>
      <c r="K2565" s="11" t="s">
        <v>12658</v>
      </c>
      <c r="L2565" s="11">
        <v>2</v>
      </c>
    </row>
    <row r="2566" spans="1:12">
      <c r="A2566" s="11" t="s">
        <v>5067</v>
      </c>
      <c r="D2566" s="11" t="s">
        <v>260</v>
      </c>
      <c r="E2566" s="19" t="s">
        <v>5317</v>
      </c>
      <c r="F2566" s="10">
        <v>42036</v>
      </c>
      <c r="G2566" s="10">
        <v>45323</v>
      </c>
      <c r="H2566" s="11">
        <v>10</v>
      </c>
      <c r="I2566" s="11" t="s">
        <v>277</v>
      </c>
      <c r="J2566" s="11" t="s">
        <v>261</v>
      </c>
      <c r="K2566" s="11" t="s">
        <v>12658</v>
      </c>
      <c r="L2566" s="11">
        <v>2</v>
      </c>
    </row>
    <row r="2567" spans="1:12">
      <c r="A2567" s="11" t="s">
        <v>5068</v>
      </c>
      <c r="D2567" s="11" t="s">
        <v>260</v>
      </c>
      <c r="E2567" s="19" t="s">
        <v>5318</v>
      </c>
      <c r="F2567" s="10">
        <v>42036</v>
      </c>
      <c r="G2567" s="10">
        <v>45323</v>
      </c>
      <c r="H2567" s="11">
        <v>10</v>
      </c>
      <c r="I2567" s="11" t="s">
        <v>277</v>
      </c>
      <c r="J2567" s="11" t="s">
        <v>261</v>
      </c>
      <c r="K2567" s="11" t="s">
        <v>12658</v>
      </c>
      <c r="L2567" s="11">
        <v>2</v>
      </c>
    </row>
    <row r="2568" spans="1:12">
      <c r="A2568" s="11" t="s">
        <v>5069</v>
      </c>
      <c r="D2568" s="11" t="s">
        <v>260</v>
      </c>
      <c r="E2568" s="19" t="s">
        <v>5319</v>
      </c>
      <c r="F2568" s="10">
        <v>42036</v>
      </c>
      <c r="G2568" s="10">
        <v>45323</v>
      </c>
      <c r="H2568" s="11">
        <v>10</v>
      </c>
      <c r="I2568" s="20" t="s">
        <v>259</v>
      </c>
      <c r="J2568" s="11" t="s">
        <v>261</v>
      </c>
      <c r="K2568" s="11" t="s">
        <v>12658</v>
      </c>
      <c r="L2568" s="11">
        <v>2</v>
      </c>
    </row>
    <row r="2569" spans="1:12">
      <c r="A2569" s="11" t="s">
        <v>5070</v>
      </c>
      <c r="D2569" s="11" t="s">
        <v>260</v>
      </c>
      <c r="E2569" s="19" t="s">
        <v>5320</v>
      </c>
      <c r="F2569" s="10">
        <v>42036</v>
      </c>
      <c r="G2569" s="10">
        <v>45323</v>
      </c>
      <c r="H2569" s="11">
        <v>10</v>
      </c>
      <c r="I2569" s="20" t="s">
        <v>259</v>
      </c>
      <c r="J2569" s="11" t="s">
        <v>261</v>
      </c>
      <c r="K2569" s="11" t="s">
        <v>12658</v>
      </c>
      <c r="L2569" s="11">
        <v>2</v>
      </c>
    </row>
    <row r="2570" spans="1:12">
      <c r="A2570" s="11" t="s">
        <v>5071</v>
      </c>
      <c r="D2570" s="11" t="s">
        <v>260</v>
      </c>
      <c r="E2570" s="19" t="s">
        <v>5321</v>
      </c>
      <c r="F2570" s="10">
        <v>42036</v>
      </c>
      <c r="G2570" s="10">
        <v>45323</v>
      </c>
      <c r="H2570" s="11">
        <v>10</v>
      </c>
      <c r="I2570" s="20" t="s">
        <v>259</v>
      </c>
      <c r="J2570" s="11" t="s">
        <v>261</v>
      </c>
      <c r="K2570" s="11" t="s">
        <v>12658</v>
      </c>
      <c r="L2570" s="11">
        <v>2</v>
      </c>
    </row>
    <row r="2571" spans="1:12">
      <c r="A2571" s="11" t="s">
        <v>5072</v>
      </c>
      <c r="D2571" s="11" t="s">
        <v>260</v>
      </c>
      <c r="E2571" s="19" t="s">
        <v>5322</v>
      </c>
      <c r="F2571" s="10">
        <v>42036</v>
      </c>
      <c r="G2571" s="10">
        <v>45323</v>
      </c>
      <c r="H2571" s="11">
        <v>10</v>
      </c>
      <c r="I2571" s="20" t="s">
        <v>259</v>
      </c>
      <c r="J2571" s="11" t="s">
        <v>261</v>
      </c>
      <c r="K2571" s="11" t="s">
        <v>12658</v>
      </c>
      <c r="L2571" s="11">
        <v>2</v>
      </c>
    </row>
    <row r="2572" spans="1:12">
      <c r="A2572" s="11" t="s">
        <v>5073</v>
      </c>
      <c r="D2572" s="11" t="s">
        <v>260</v>
      </c>
      <c r="E2572" s="19" t="s">
        <v>5323</v>
      </c>
      <c r="F2572" s="10">
        <v>42036</v>
      </c>
      <c r="G2572" s="10">
        <v>45323</v>
      </c>
      <c r="H2572" s="11">
        <v>10</v>
      </c>
      <c r="I2572" s="20" t="s">
        <v>259</v>
      </c>
      <c r="J2572" s="11" t="s">
        <v>261</v>
      </c>
      <c r="K2572" s="11" t="s">
        <v>12658</v>
      </c>
      <c r="L2572" s="11">
        <v>2</v>
      </c>
    </row>
    <row r="2573" spans="1:12">
      <c r="A2573" s="11" t="s">
        <v>5074</v>
      </c>
      <c r="D2573" s="11" t="s">
        <v>260</v>
      </c>
      <c r="E2573" s="19" t="s">
        <v>5324</v>
      </c>
      <c r="F2573" s="10">
        <v>42036</v>
      </c>
      <c r="G2573" s="10">
        <v>45323</v>
      </c>
      <c r="H2573" s="11">
        <v>10</v>
      </c>
      <c r="I2573" s="20" t="s">
        <v>259</v>
      </c>
      <c r="J2573" s="11" t="s">
        <v>261</v>
      </c>
      <c r="K2573" s="11" t="s">
        <v>12658</v>
      </c>
      <c r="L2573" s="11">
        <v>2</v>
      </c>
    </row>
    <row r="2574" spans="1:12">
      <c r="A2574" s="11" t="s">
        <v>5075</v>
      </c>
      <c r="D2574" s="11" t="s">
        <v>260</v>
      </c>
      <c r="E2574" s="19" t="s">
        <v>5325</v>
      </c>
      <c r="F2574" s="10">
        <v>42036</v>
      </c>
      <c r="G2574" s="10">
        <v>45323</v>
      </c>
      <c r="H2574" s="11">
        <v>10</v>
      </c>
      <c r="I2574" s="20" t="s">
        <v>259</v>
      </c>
      <c r="J2574" s="11" t="s">
        <v>261</v>
      </c>
      <c r="K2574" s="11" t="s">
        <v>12658</v>
      </c>
      <c r="L2574" s="11">
        <v>2</v>
      </c>
    </row>
    <row r="2575" spans="1:12">
      <c r="A2575" s="11" t="s">
        <v>5076</v>
      </c>
      <c r="D2575" s="11" t="s">
        <v>260</v>
      </c>
      <c r="E2575" s="19" t="s">
        <v>5326</v>
      </c>
      <c r="F2575" s="10">
        <v>42036</v>
      </c>
      <c r="G2575" s="10">
        <v>45323</v>
      </c>
      <c r="H2575" s="11">
        <v>10</v>
      </c>
      <c r="I2575" s="20" t="s">
        <v>259</v>
      </c>
      <c r="J2575" s="11" t="s">
        <v>261</v>
      </c>
      <c r="K2575" s="11" t="s">
        <v>12658</v>
      </c>
      <c r="L2575" s="11">
        <v>2</v>
      </c>
    </row>
    <row r="2576" spans="1:12">
      <c r="A2576" s="11" t="s">
        <v>5077</v>
      </c>
      <c r="D2576" s="11" t="s">
        <v>260</v>
      </c>
      <c r="E2576" s="19" t="s">
        <v>5327</v>
      </c>
      <c r="F2576" s="10">
        <v>42036</v>
      </c>
      <c r="G2576" s="10">
        <v>45323</v>
      </c>
      <c r="H2576" s="11">
        <v>10</v>
      </c>
      <c r="I2576" s="20" t="s">
        <v>259</v>
      </c>
      <c r="J2576" s="11" t="s">
        <v>261</v>
      </c>
      <c r="K2576" s="11" t="s">
        <v>12658</v>
      </c>
      <c r="L2576" s="11">
        <v>2</v>
      </c>
    </row>
    <row r="2577" spans="1:12">
      <c r="A2577" s="11" t="s">
        <v>5078</v>
      </c>
      <c r="D2577" s="11" t="s">
        <v>260</v>
      </c>
      <c r="E2577" s="19" t="s">
        <v>5328</v>
      </c>
      <c r="F2577" s="10">
        <v>42036</v>
      </c>
      <c r="G2577" s="10">
        <v>45323</v>
      </c>
      <c r="H2577" s="11">
        <v>10</v>
      </c>
      <c r="I2577" s="20" t="s">
        <v>259</v>
      </c>
      <c r="J2577" s="11" t="s">
        <v>261</v>
      </c>
      <c r="K2577" s="11" t="s">
        <v>12658</v>
      </c>
      <c r="L2577" s="11">
        <v>2</v>
      </c>
    </row>
    <row r="2578" spans="1:12">
      <c r="A2578" s="11" t="s">
        <v>5079</v>
      </c>
      <c r="D2578" s="11" t="s">
        <v>260</v>
      </c>
      <c r="E2578" s="19" t="s">
        <v>5329</v>
      </c>
      <c r="F2578" s="10">
        <v>42036</v>
      </c>
      <c r="G2578" s="10">
        <v>45323</v>
      </c>
      <c r="H2578" s="11">
        <v>10</v>
      </c>
      <c r="I2578" s="20" t="s">
        <v>259</v>
      </c>
      <c r="J2578" s="11" t="s">
        <v>261</v>
      </c>
      <c r="K2578" s="11" t="s">
        <v>12658</v>
      </c>
      <c r="L2578" s="11">
        <v>2</v>
      </c>
    </row>
    <row r="2579" spans="1:12">
      <c r="A2579" s="11" t="s">
        <v>5080</v>
      </c>
      <c r="D2579" s="11" t="s">
        <v>260</v>
      </c>
      <c r="E2579" s="19" t="s">
        <v>5330</v>
      </c>
      <c r="F2579" s="10">
        <v>42036</v>
      </c>
      <c r="G2579" s="10">
        <v>45323</v>
      </c>
      <c r="H2579" s="11">
        <v>10</v>
      </c>
      <c r="I2579" s="20" t="s">
        <v>259</v>
      </c>
      <c r="J2579" s="11" t="s">
        <v>261</v>
      </c>
      <c r="K2579" s="11" t="s">
        <v>12658</v>
      </c>
      <c r="L2579" s="11">
        <v>2</v>
      </c>
    </row>
    <row r="2580" spans="1:12">
      <c r="A2580" s="11" t="s">
        <v>5081</v>
      </c>
      <c r="D2580" s="11" t="s">
        <v>260</v>
      </c>
      <c r="E2580" s="19" t="s">
        <v>5331</v>
      </c>
      <c r="F2580" s="10">
        <v>42036</v>
      </c>
      <c r="G2580" s="10">
        <v>45323</v>
      </c>
      <c r="H2580" s="11">
        <v>10</v>
      </c>
      <c r="I2580" s="20" t="s">
        <v>259</v>
      </c>
      <c r="J2580" s="11" t="s">
        <v>261</v>
      </c>
      <c r="K2580" s="11" t="s">
        <v>12658</v>
      </c>
      <c r="L2580" s="11">
        <v>2</v>
      </c>
    </row>
    <row r="2581" spans="1:12">
      <c r="A2581" s="11" t="s">
        <v>5082</v>
      </c>
      <c r="D2581" s="11" t="s">
        <v>260</v>
      </c>
      <c r="E2581" s="19" t="s">
        <v>5332</v>
      </c>
      <c r="F2581" s="10">
        <v>42036</v>
      </c>
      <c r="G2581" s="10">
        <v>45323</v>
      </c>
      <c r="H2581" s="11">
        <v>10</v>
      </c>
      <c r="I2581" s="20" t="s">
        <v>259</v>
      </c>
      <c r="J2581" s="11" t="s">
        <v>261</v>
      </c>
      <c r="K2581" s="11" t="s">
        <v>12658</v>
      </c>
      <c r="L2581" s="11">
        <v>2</v>
      </c>
    </row>
    <row r="2582" spans="1:12">
      <c r="A2582" s="11" t="s">
        <v>5083</v>
      </c>
      <c r="D2582" s="11" t="s">
        <v>260</v>
      </c>
      <c r="E2582" s="19" t="s">
        <v>5333</v>
      </c>
      <c r="F2582" s="10">
        <v>42036</v>
      </c>
      <c r="G2582" s="10">
        <v>45323</v>
      </c>
      <c r="H2582" s="11">
        <v>10</v>
      </c>
      <c r="I2582" s="20" t="s">
        <v>259</v>
      </c>
      <c r="J2582" s="11" t="s">
        <v>261</v>
      </c>
      <c r="K2582" s="11" t="s">
        <v>12658</v>
      </c>
      <c r="L2582" s="11">
        <v>2</v>
      </c>
    </row>
    <row r="2583" spans="1:12">
      <c r="A2583" s="11" t="s">
        <v>5084</v>
      </c>
      <c r="D2583" s="11" t="s">
        <v>260</v>
      </c>
      <c r="E2583" s="19" t="s">
        <v>5334</v>
      </c>
      <c r="F2583" s="10">
        <v>42036</v>
      </c>
      <c r="G2583" s="10">
        <v>45323</v>
      </c>
      <c r="H2583" s="11">
        <v>10</v>
      </c>
      <c r="I2583" s="11" t="s">
        <v>277</v>
      </c>
      <c r="J2583" s="11" t="s">
        <v>261</v>
      </c>
      <c r="K2583" s="11" t="s">
        <v>12658</v>
      </c>
      <c r="L2583" s="11">
        <v>2</v>
      </c>
    </row>
    <row r="2584" spans="1:12">
      <c r="A2584" s="11" t="s">
        <v>5085</v>
      </c>
      <c r="D2584" s="11" t="s">
        <v>260</v>
      </c>
      <c r="E2584" s="19" t="s">
        <v>5335</v>
      </c>
      <c r="F2584" s="10">
        <v>42036</v>
      </c>
      <c r="G2584" s="10">
        <v>45323</v>
      </c>
      <c r="H2584" s="11">
        <v>10</v>
      </c>
      <c r="I2584" s="11" t="s">
        <v>277</v>
      </c>
      <c r="J2584" s="11" t="s">
        <v>261</v>
      </c>
      <c r="K2584" s="11" t="s">
        <v>12658</v>
      </c>
      <c r="L2584" s="11">
        <v>2</v>
      </c>
    </row>
    <row r="2585" spans="1:12">
      <c r="A2585" s="11" t="s">
        <v>5086</v>
      </c>
      <c r="D2585" s="11" t="s">
        <v>260</v>
      </c>
      <c r="E2585" s="19" t="s">
        <v>5336</v>
      </c>
      <c r="F2585" s="10">
        <v>42036</v>
      </c>
      <c r="G2585" s="10">
        <v>45323</v>
      </c>
      <c r="H2585" s="11">
        <v>10</v>
      </c>
      <c r="I2585" s="11" t="s">
        <v>277</v>
      </c>
      <c r="J2585" s="11" t="s">
        <v>261</v>
      </c>
      <c r="K2585" s="11" t="s">
        <v>12658</v>
      </c>
      <c r="L2585" s="11">
        <v>2</v>
      </c>
    </row>
    <row r="2586" spans="1:12">
      <c r="A2586" s="11" t="s">
        <v>5087</v>
      </c>
      <c r="D2586" s="11" t="s">
        <v>260</v>
      </c>
      <c r="E2586" s="19" t="s">
        <v>5337</v>
      </c>
      <c r="F2586" s="10">
        <v>42036</v>
      </c>
      <c r="G2586" s="10">
        <v>45323</v>
      </c>
      <c r="H2586" s="11">
        <v>10</v>
      </c>
      <c r="I2586" s="20" t="s">
        <v>259</v>
      </c>
      <c r="J2586" s="11" t="s">
        <v>261</v>
      </c>
      <c r="K2586" s="11" t="s">
        <v>12658</v>
      </c>
      <c r="L2586" s="11">
        <v>2</v>
      </c>
    </row>
    <row r="2587" spans="1:12">
      <c r="A2587" s="11" t="s">
        <v>5088</v>
      </c>
      <c r="D2587" s="11" t="s">
        <v>260</v>
      </c>
      <c r="E2587" s="19" t="s">
        <v>5338</v>
      </c>
      <c r="F2587" s="10">
        <v>42036</v>
      </c>
      <c r="G2587" s="10">
        <v>45323</v>
      </c>
      <c r="H2587" s="11">
        <v>10</v>
      </c>
      <c r="I2587" s="20" t="s">
        <v>259</v>
      </c>
      <c r="J2587" s="11" t="s">
        <v>261</v>
      </c>
      <c r="K2587" s="11" t="s">
        <v>12658</v>
      </c>
      <c r="L2587" s="11">
        <v>2</v>
      </c>
    </row>
    <row r="2588" spans="1:12">
      <c r="A2588" s="11" t="s">
        <v>5089</v>
      </c>
      <c r="D2588" s="11" t="s">
        <v>260</v>
      </c>
      <c r="E2588" s="19" t="s">
        <v>5339</v>
      </c>
      <c r="F2588" s="10">
        <v>42036</v>
      </c>
      <c r="G2588" s="10">
        <v>45323</v>
      </c>
      <c r="H2588" s="11">
        <v>10</v>
      </c>
      <c r="I2588" s="20" t="s">
        <v>259</v>
      </c>
      <c r="J2588" s="11" t="s">
        <v>261</v>
      </c>
      <c r="K2588" s="11" t="s">
        <v>12658</v>
      </c>
      <c r="L2588" s="11">
        <v>2</v>
      </c>
    </row>
    <row r="2589" spans="1:12">
      <c r="A2589" s="11" t="s">
        <v>5090</v>
      </c>
      <c r="D2589" s="11" t="s">
        <v>260</v>
      </c>
      <c r="E2589" s="19" t="s">
        <v>5340</v>
      </c>
      <c r="F2589" s="10">
        <v>42036</v>
      </c>
      <c r="G2589" s="10">
        <v>45323</v>
      </c>
      <c r="H2589" s="11">
        <v>10</v>
      </c>
      <c r="I2589" s="20" t="s">
        <v>259</v>
      </c>
      <c r="J2589" s="11" t="s">
        <v>261</v>
      </c>
      <c r="K2589" s="11" t="s">
        <v>12658</v>
      </c>
      <c r="L2589" s="11">
        <v>2</v>
      </c>
    </row>
    <row r="2590" spans="1:12">
      <c r="A2590" s="11" t="s">
        <v>5091</v>
      </c>
      <c r="D2590" s="11" t="s">
        <v>260</v>
      </c>
      <c r="E2590" s="19" t="s">
        <v>5341</v>
      </c>
      <c r="F2590" s="10">
        <v>42036</v>
      </c>
      <c r="G2590" s="10">
        <v>45323</v>
      </c>
      <c r="H2590" s="11">
        <v>10</v>
      </c>
      <c r="I2590" s="20" t="s">
        <v>259</v>
      </c>
      <c r="J2590" s="11" t="s">
        <v>261</v>
      </c>
      <c r="K2590" s="11" t="s">
        <v>12658</v>
      </c>
      <c r="L2590" s="11">
        <v>2</v>
      </c>
    </row>
    <row r="2591" spans="1:12">
      <c r="A2591" s="11" t="s">
        <v>5092</v>
      </c>
      <c r="D2591" s="11" t="s">
        <v>260</v>
      </c>
      <c r="E2591" s="19" t="s">
        <v>5342</v>
      </c>
      <c r="F2591" s="10">
        <v>42036</v>
      </c>
      <c r="G2591" s="10">
        <v>45323</v>
      </c>
      <c r="H2591" s="11">
        <v>10</v>
      </c>
      <c r="I2591" s="20" t="s">
        <v>259</v>
      </c>
      <c r="J2591" s="11" t="s">
        <v>261</v>
      </c>
      <c r="K2591" s="11" t="s">
        <v>12658</v>
      </c>
      <c r="L2591" s="11">
        <v>2</v>
      </c>
    </row>
    <row r="2592" spans="1:12">
      <c r="A2592" s="11" t="s">
        <v>5093</v>
      </c>
      <c r="D2592" s="11" t="s">
        <v>260</v>
      </c>
      <c r="E2592" s="19" t="s">
        <v>5343</v>
      </c>
      <c r="F2592" s="10">
        <v>42036</v>
      </c>
      <c r="G2592" s="10">
        <v>45323</v>
      </c>
      <c r="H2592" s="11">
        <v>10</v>
      </c>
      <c r="I2592" s="20" t="s">
        <v>259</v>
      </c>
      <c r="J2592" s="11" t="s">
        <v>261</v>
      </c>
      <c r="K2592" s="11" t="s">
        <v>12658</v>
      </c>
      <c r="L2592" s="11">
        <v>2</v>
      </c>
    </row>
    <row r="2593" spans="1:12">
      <c r="A2593" s="11" t="s">
        <v>5094</v>
      </c>
      <c r="D2593" s="11" t="s">
        <v>260</v>
      </c>
      <c r="E2593" s="19" t="s">
        <v>5344</v>
      </c>
      <c r="F2593" s="10">
        <v>42036</v>
      </c>
      <c r="G2593" s="10">
        <v>45323</v>
      </c>
      <c r="H2593" s="11">
        <v>10</v>
      </c>
      <c r="I2593" s="20" t="s">
        <v>259</v>
      </c>
      <c r="J2593" s="11" t="s">
        <v>261</v>
      </c>
      <c r="K2593" s="11" t="s">
        <v>12658</v>
      </c>
      <c r="L2593" s="11">
        <v>2</v>
      </c>
    </row>
    <row r="2594" spans="1:12">
      <c r="A2594" s="11" t="s">
        <v>5095</v>
      </c>
      <c r="D2594" s="11" t="s">
        <v>260</v>
      </c>
      <c r="E2594" s="19" t="s">
        <v>5345</v>
      </c>
      <c r="F2594" s="10">
        <v>42036</v>
      </c>
      <c r="G2594" s="10">
        <v>45323</v>
      </c>
      <c r="H2594" s="11">
        <v>10</v>
      </c>
      <c r="I2594" s="20" t="s">
        <v>259</v>
      </c>
      <c r="J2594" s="11" t="s">
        <v>261</v>
      </c>
      <c r="K2594" s="11" t="s">
        <v>12658</v>
      </c>
      <c r="L2594" s="11">
        <v>2</v>
      </c>
    </row>
    <row r="2595" spans="1:12">
      <c r="A2595" s="11" t="s">
        <v>5096</v>
      </c>
      <c r="D2595" s="11" t="s">
        <v>260</v>
      </c>
      <c r="E2595" s="19" t="s">
        <v>5346</v>
      </c>
      <c r="F2595" s="10">
        <v>42036</v>
      </c>
      <c r="G2595" s="10">
        <v>45323</v>
      </c>
      <c r="H2595" s="11">
        <v>10</v>
      </c>
      <c r="I2595" s="20" t="s">
        <v>259</v>
      </c>
      <c r="J2595" s="11" t="s">
        <v>261</v>
      </c>
      <c r="K2595" s="11" t="s">
        <v>12658</v>
      </c>
      <c r="L2595" s="11">
        <v>2</v>
      </c>
    </row>
    <row r="2596" spans="1:12">
      <c r="A2596" s="11" t="s">
        <v>5097</v>
      </c>
      <c r="D2596" s="11" t="s">
        <v>260</v>
      </c>
      <c r="E2596" s="19" t="s">
        <v>5347</v>
      </c>
      <c r="F2596" s="10">
        <v>42036</v>
      </c>
      <c r="G2596" s="10">
        <v>45323</v>
      </c>
      <c r="H2596" s="11">
        <v>10</v>
      </c>
      <c r="I2596" s="20" t="s">
        <v>259</v>
      </c>
      <c r="J2596" s="11" t="s">
        <v>261</v>
      </c>
      <c r="K2596" s="11" t="s">
        <v>12658</v>
      </c>
      <c r="L2596" s="11">
        <v>2</v>
      </c>
    </row>
    <row r="2597" spans="1:12">
      <c r="A2597" s="11" t="s">
        <v>5098</v>
      </c>
      <c r="D2597" s="11" t="s">
        <v>260</v>
      </c>
      <c r="E2597" s="19" t="s">
        <v>5348</v>
      </c>
      <c r="F2597" s="10">
        <v>42036</v>
      </c>
      <c r="G2597" s="10">
        <v>45323</v>
      </c>
      <c r="H2597" s="11">
        <v>10</v>
      </c>
      <c r="I2597" s="20" t="s">
        <v>259</v>
      </c>
      <c r="J2597" s="11" t="s">
        <v>261</v>
      </c>
      <c r="K2597" s="11" t="s">
        <v>12658</v>
      </c>
      <c r="L2597" s="11">
        <v>2</v>
      </c>
    </row>
    <row r="2598" spans="1:12">
      <c r="A2598" s="11" t="s">
        <v>5099</v>
      </c>
      <c r="D2598" s="11" t="s">
        <v>260</v>
      </c>
      <c r="E2598" s="19" t="s">
        <v>5349</v>
      </c>
      <c r="F2598" s="10">
        <v>42036</v>
      </c>
      <c r="G2598" s="10">
        <v>45323</v>
      </c>
      <c r="H2598" s="11">
        <v>10</v>
      </c>
      <c r="I2598" s="20" t="s">
        <v>259</v>
      </c>
      <c r="J2598" s="11" t="s">
        <v>261</v>
      </c>
      <c r="K2598" s="11" t="s">
        <v>12658</v>
      </c>
      <c r="L2598" s="11">
        <v>2</v>
      </c>
    </row>
    <row r="2599" spans="1:12">
      <c r="A2599" s="11" t="s">
        <v>5100</v>
      </c>
      <c r="D2599" s="11" t="s">
        <v>260</v>
      </c>
      <c r="E2599" s="19" t="s">
        <v>5350</v>
      </c>
      <c r="F2599" s="10">
        <v>42036</v>
      </c>
      <c r="G2599" s="10">
        <v>45323</v>
      </c>
      <c r="H2599" s="11">
        <v>10</v>
      </c>
      <c r="I2599" s="20" t="s">
        <v>259</v>
      </c>
      <c r="J2599" s="11" t="s">
        <v>261</v>
      </c>
      <c r="K2599" s="11" t="s">
        <v>12658</v>
      </c>
      <c r="L2599" s="11">
        <v>2</v>
      </c>
    </row>
    <row r="2600" spans="1:12">
      <c r="A2600" s="11" t="s">
        <v>5101</v>
      </c>
      <c r="D2600" s="11" t="s">
        <v>260</v>
      </c>
      <c r="E2600" s="19" t="s">
        <v>5351</v>
      </c>
      <c r="F2600" s="10">
        <v>42036</v>
      </c>
      <c r="G2600" s="10">
        <v>45323</v>
      </c>
      <c r="H2600" s="11">
        <v>10</v>
      </c>
      <c r="I2600" s="20" t="s">
        <v>259</v>
      </c>
      <c r="J2600" s="11" t="s">
        <v>261</v>
      </c>
      <c r="K2600" s="11" t="s">
        <v>12658</v>
      </c>
      <c r="L2600" s="11">
        <v>2</v>
      </c>
    </row>
    <row r="2601" spans="1:12">
      <c r="A2601" s="11" t="s">
        <v>5102</v>
      </c>
      <c r="D2601" s="11" t="s">
        <v>260</v>
      </c>
      <c r="E2601" s="19" t="s">
        <v>5352</v>
      </c>
      <c r="F2601" s="10">
        <v>42036</v>
      </c>
      <c r="G2601" s="10">
        <v>45323</v>
      </c>
      <c r="H2601" s="11">
        <v>10</v>
      </c>
      <c r="I2601" s="11" t="s">
        <v>277</v>
      </c>
      <c r="J2601" s="11" t="s">
        <v>261</v>
      </c>
      <c r="K2601" s="11" t="s">
        <v>12658</v>
      </c>
      <c r="L2601" s="11">
        <v>2</v>
      </c>
    </row>
    <row r="2602" spans="1:12">
      <c r="A2602" s="11" t="s">
        <v>5103</v>
      </c>
      <c r="D2602" s="11" t="s">
        <v>260</v>
      </c>
      <c r="E2602" s="19" t="s">
        <v>5353</v>
      </c>
      <c r="F2602" s="10">
        <v>42036</v>
      </c>
      <c r="G2602" s="10">
        <v>45323</v>
      </c>
      <c r="H2602" s="11">
        <v>10</v>
      </c>
      <c r="I2602" s="11" t="s">
        <v>277</v>
      </c>
      <c r="J2602" s="11" t="s">
        <v>261</v>
      </c>
      <c r="K2602" s="11" t="s">
        <v>12658</v>
      </c>
      <c r="L2602" s="11">
        <v>2</v>
      </c>
    </row>
    <row r="2603" spans="1:12">
      <c r="A2603" s="11" t="s">
        <v>5104</v>
      </c>
      <c r="D2603" s="11" t="s">
        <v>260</v>
      </c>
      <c r="E2603" s="19" t="s">
        <v>5354</v>
      </c>
      <c r="F2603" s="10">
        <v>42036</v>
      </c>
      <c r="G2603" s="10">
        <v>45323</v>
      </c>
      <c r="H2603" s="11">
        <v>10</v>
      </c>
      <c r="I2603" s="11" t="s">
        <v>277</v>
      </c>
      <c r="J2603" s="11" t="s">
        <v>261</v>
      </c>
      <c r="K2603" s="11" t="s">
        <v>12658</v>
      </c>
      <c r="L2603" s="11">
        <v>2</v>
      </c>
    </row>
    <row r="2604" spans="1:12">
      <c r="A2604" s="11" t="s">
        <v>5105</v>
      </c>
      <c r="D2604" s="11" t="s">
        <v>260</v>
      </c>
      <c r="E2604" s="19" t="s">
        <v>5355</v>
      </c>
      <c r="F2604" s="10">
        <v>42036</v>
      </c>
      <c r="G2604" s="10">
        <v>45323</v>
      </c>
      <c r="H2604" s="11">
        <v>10</v>
      </c>
      <c r="I2604" s="20" t="s">
        <v>259</v>
      </c>
      <c r="J2604" s="11" t="s">
        <v>261</v>
      </c>
      <c r="K2604" s="11" t="s">
        <v>12658</v>
      </c>
      <c r="L2604" s="11">
        <v>2</v>
      </c>
    </row>
    <row r="2605" spans="1:12">
      <c r="A2605" s="11" t="s">
        <v>5106</v>
      </c>
      <c r="D2605" s="11" t="s">
        <v>260</v>
      </c>
      <c r="E2605" s="19" t="s">
        <v>5356</v>
      </c>
      <c r="F2605" s="10">
        <v>42036</v>
      </c>
      <c r="G2605" s="10">
        <v>45323</v>
      </c>
      <c r="H2605" s="11">
        <v>10</v>
      </c>
      <c r="I2605" s="20" t="s">
        <v>259</v>
      </c>
      <c r="J2605" s="11" t="s">
        <v>261</v>
      </c>
      <c r="K2605" s="11" t="s">
        <v>12658</v>
      </c>
      <c r="L2605" s="11">
        <v>2</v>
      </c>
    </row>
    <row r="2606" spans="1:12">
      <c r="A2606" s="11" t="s">
        <v>5107</v>
      </c>
      <c r="D2606" s="11" t="s">
        <v>260</v>
      </c>
      <c r="E2606" s="19" t="s">
        <v>5357</v>
      </c>
      <c r="F2606" s="10">
        <v>42036</v>
      </c>
      <c r="G2606" s="10">
        <v>45323</v>
      </c>
      <c r="H2606" s="11">
        <v>10</v>
      </c>
      <c r="I2606" s="20" t="s">
        <v>259</v>
      </c>
      <c r="J2606" s="11" t="s">
        <v>261</v>
      </c>
      <c r="K2606" s="11" t="s">
        <v>12658</v>
      </c>
      <c r="L2606" s="11">
        <v>2</v>
      </c>
    </row>
    <row r="2607" spans="1:12">
      <c r="A2607" s="11" t="s">
        <v>5108</v>
      </c>
      <c r="D2607" s="11" t="s">
        <v>260</v>
      </c>
      <c r="E2607" s="19" t="s">
        <v>5358</v>
      </c>
      <c r="F2607" s="10">
        <v>42036</v>
      </c>
      <c r="G2607" s="10">
        <v>45323</v>
      </c>
      <c r="H2607" s="11">
        <v>10</v>
      </c>
      <c r="I2607" s="20" t="s">
        <v>259</v>
      </c>
      <c r="J2607" s="11" t="s">
        <v>261</v>
      </c>
      <c r="K2607" s="11" t="s">
        <v>12658</v>
      </c>
      <c r="L2607" s="11">
        <v>2</v>
      </c>
    </row>
    <row r="2608" spans="1:12">
      <c r="A2608" s="11" t="s">
        <v>5109</v>
      </c>
      <c r="D2608" s="11" t="s">
        <v>260</v>
      </c>
      <c r="E2608" s="19" t="s">
        <v>5359</v>
      </c>
      <c r="F2608" s="10">
        <v>42036</v>
      </c>
      <c r="G2608" s="10">
        <v>45323</v>
      </c>
      <c r="H2608" s="11">
        <v>10</v>
      </c>
      <c r="I2608" s="20" t="s">
        <v>259</v>
      </c>
      <c r="J2608" s="11" t="s">
        <v>261</v>
      </c>
      <c r="K2608" s="11" t="s">
        <v>12658</v>
      </c>
      <c r="L2608" s="11">
        <v>2</v>
      </c>
    </row>
    <row r="2609" spans="1:12">
      <c r="A2609" s="11" t="s">
        <v>5110</v>
      </c>
      <c r="D2609" s="11" t="s">
        <v>260</v>
      </c>
      <c r="E2609" s="19" t="s">
        <v>5360</v>
      </c>
      <c r="F2609" s="10">
        <v>42036</v>
      </c>
      <c r="G2609" s="10">
        <v>45323</v>
      </c>
      <c r="H2609" s="11">
        <v>10</v>
      </c>
      <c r="I2609" s="20" t="s">
        <v>259</v>
      </c>
      <c r="J2609" s="11" t="s">
        <v>261</v>
      </c>
      <c r="K2609" s="11" t="s">
        <v>12658</v>
      </c>
      <c r="L2609" s="11">
        <v>2</v>
      </c>
    </row>
    <row r="2610" spans="1:12">
      <c r="A2610" s="11" t="s">
        <v>5111</v>
      </c>
      <c r="D2610" s="11" t="s">
        <v>260</v>
      </c>
      <c r="E2610" s="19" t="s">
        <v>5361</v>
      </c>
      <c r="F2610" s="10">
        <v>42036</v>
      </c>
      <c r="G2610" s="10">
        <v>45323</v>
      </c>
      <c r="H2610" s="11">
        <v>10</v>
      </c>
      <c r="I2610" s="20" t="s">
        <v>259</v>
      </c>
      <c r="J2610" s="11" t="s">
        <v>261</v>
      </c>
      <c r="K2610" s="11" t="s">
        <v>12658</v>
      </c>
      <c r="L2610" s="11">
        <v>2</v>
      </c>
    </row>
    <row r="2611" spans="1:12">
      <c r="A2611" s="11" t="s">
        <v>5112</v>
      </c>
      <c r="D2611" s="11" t="s">
        <v>260</v>
      </c>
      <c r="E2611" s="19" t="s">
        <v>5362</v>
      </c>
      <c r="F2611" s="10">
        <v>42036</v>
      </c>
      <c r="G2611" s="10">
        <v>45323</v>
      </c>
      <c r="H2611" s="11">
        <v>10</v>
      </c>
      <c r="I2611" s="20" t="s">
        <v>259</v>
      </c>
      <c r="J2611" s="11" t="s">
        <v>261</v>
      </c>
      <c r="K2611" s="11" t="s">
        <v>12658</v>
      </c>
      <c r="L2611" s="11">
        <v>2</v>
      </c>
    </row>
    <row r="2612" spans="1:12">
      <c r="A2612" s="11" t="s">
        <v>5113</v>
      </c>
      <c r="D2612" s="11" t="s">
        <v>260</v>
      </c>
      <c r="E2612" s="19" t="s">
        <v>5363</v>
      </c>
      <c r="F2612" s="10">
        <v>42036</v>
      </c>
      <c r="G2612" s="10">
        <v>45323</v>
      </c>
      <c r="H2612" s="11">
        <v>10</v>
      </c>
      <c r="I2612" s="20" t="s">
        <v>259</v>
      </c>
      <c r="J2612" s="11" t="s">
        <v>261</v>
      </c>
      <c r="K2612" s="11" t="s">
        <v>12658</v>
      </c>
      <c r="L2612" s="11">
        <v>2</v>
      </c>
    </row>
    <row r="2613" spans="1:12">
      <c r="A2613" s="11" t="s">
        <v>5114</v>
      </c>
      <c r="D2613" s="11" t="s">
        <v>260</v>
      </c>
      <c r="E2613" s="19" t="s">
        <v>5364</v>
      </c>
      <c r="F2613" s="10">
        <v>42036</v>
      </c>
      <c r="G2613" s="10">
        <v>45323</v>
      </c>
      <c r="H2613" s="11">
        <v>10</v>
      </c>
      <c r="I2613" s="20" t="s">
        <v>259</v>
      </c>
      <c r="J2613" s="11" t="s">
        <v>261</v>
      </c>
      <c r="K2613" s="11" t="s">
        <v>12658</v>
      </c>
      <c r="L2613" s="11">
        <v>2</v>
      </c>
    </row>
    <row r="2614" spans="1:12">
      <c r="A2614" s="11" t="s">
        <v>5115</v>
      </c>
      <c r="D2614" s="11" t="s">
        <v>260</v>
      </c>
      <c r="E2614" s="19" t="s">
        <v>5365</v>
      </c>
      <c r="F2614" s="10">
        <v>42036</v>
      </c>
      <c r="G2614" s="10">
        <v>45323</v>
      </c>
      <c r="H2614" s="11">
        <v>10</v>
      </c>
      <c r="I2614" s="20" t="s">
        <v>259</v>
      </c>
      <c r="J2614" s="11" t="s">
        <v>261</v>
      </c>
      <c r="K2614" s="11" t="s">
        <v>12658</v>
      </c>
      <c r="L2614" s="11">
        <v>2</v>
      </c>
    </row>
    <row r="2615" spans="1:12">
      <c r="A2615" s="11" t="s">
        <v>5116</v>
      </c>
      <c r="D2615" s="11" t="s">
        <v>260</v>
      </c>
      <c r="E2615" s="19" t="s">
        <v>5366</v>
      </c>
      <c r="F2615" s="10">
        <v>42036</v>
      </c>
      <c r="G2615" s="10">
        <v>45323</v>
      </c>
      <c r="H2615" s="11">
        <v>10</v>
      </c>
      <c r="I2615" s="20" t="s">
        <v>259</v>
      </c>
      <c r="J2615" s="11" t="s">
        <v>261</v>
      </c>
      <c r="K2615" s="11" t="s">
        <v>12658</v>
      </c>
      <c r="L2615" s="11">
        <v>2</v>
      </c>
    </row>
    <row r="2616" spans="1:12">
      <c r="A2616" s="11" t="s">
        <v>5117</v>
      </c>
      <c r="D2616" s="11" t="s">
        <v>260</v>
      </c>
      <c r="E2616" s="19" t="s">
        <v>5367</v>
      </c>
      <c r="F2616" s="10">
        <v>42036</v>
      </c>
      <c r="G2616" s="10">
        <v>45323</v>
      </c>
      <c r="H2616" s="11">
        <v>10</v>
      </c>
      <c r="I2616" s="20" t="s">
        <v>259</v>
      </c>
      <c r="J2616" s="11" t="s">
        <v>261</v>
      </c>
      <c r="K2616" s="11" t="s">
        <v>12658</v>
      </c>
      <c r="L2616" s="11">
        <v>2</v>
      </c>
    </row>
    <row r="2617" spans="1:12">
      <c r="A2617" s="11" t="s">
        <v>5118</v>
      </c>
      <c r="D2617" s="11" t="s">
        <v>260</v>
      </c>
      <c r="E2617" s="19" t="s">
        <v>5368</v>
      </c>
      <c r="F2617" s="10">
        <v>42036</v>
      </c>
      <c r="G2617" s="10">
        <v>45323</v>
      </c>
      <c r="H2617" s="11">
        <v>10</v>
      </c>
      <c r="I2617" s="20" t="s">
        <v>259</v>
      </c>
      <c r="J2617" s="11" t="s">
        <v>261</v>
      </c>
      <c r="K2617" s="11" t="s">
        <v>12658</v>
      </c>
      <c r="L2617" s="11">
        <v>2</v>
      </c>
    </row>
    <row r="2618" spans="1:12">
      <c r="A2618" s="11" t="s">
        <v>5119</v>
      </c>
      <c r="D2618" s="11" t="s">
        <v>260</v>
      </c>
      <c r="E2618" s="19" t="s">
        <v>5369</v>
      </c>
      <c r="F2618" s="10">
        <v>42036</v>
      </c>
      <c r="G2618" s="10">
        <v>45323</v>
      </c>
      <c r="H2618" s="11">
        <v>10</v>
      </c>
      <c r="I2618" s="20" t="s">
        <v>259</v>
      </c>
      <c r="J2618" s="11" t="s">
        <v>261</v>
      </c>
      <c r="K2618" s="11" t="s">
        <v>12658</v>
      </c>
      <c r="L2618" s="11">
        <v>2</v>
      </c>
    </row>
    <row r="2619" spans="1:12">
      <c r="A2619" s="11" t="s">
        <v>5120</v>
      </c>
      <c r="D2619" s="11" t="s">
        <v>260</v>
      </c>
      <c r="E2619" s="19" t="s">
        <v>5370</v>
      </c>
      <c r="F2619" s="10">
        <v>42036</v>
      </c>
      <c r="G2619" s="10">
        <v>45323</v>
      </c>
      <c r="H2619" s="11">
        <v>10</v>
      </c>
      <c r="I2619" s="11" t="s">
        <v>277</v>
      </c>
      <c r="J2619" s="11" t="s">
        <v>261</v>
      </c>
      <c r="K2619" s="11" t="s">
        <v>12658</v>
      </c>
      <c r="L2619" s="11">
        <v>2</v>
      </c>
    </row>
    <row r="2620" spans="1:12">
      <c r="A2620" s="11" t="s">
        <v>5121</v>
      </c>
      <c r="D2620" s="11" t="s">
        <v>260</v>
      </c>
      <c r="E2620" s="19" t="s">
        <v>5371</v>
      </c>
      <c r="F2620" s="10">
        <v>42036</v>
      </c>
      <c r="G2620" s="10">
        <v>45323</v>
      </c>
      <c r="H2620" s="11">
        <v>10</v>
      </c>
      <c r="I2620" s="11" t="s">
        <v>277</v>
      </c>
      <c r="J2620" s="11" t="s">
        <v>261</v>
      </c>
      <c r="K2620" s="11" t="s">
        <v>12658</v>
      </c>
      <c r="L2620" s="11">
        <v>2</v>
      </c>
    </row>
    <row r="2621" spans="1:12">
      <c r="A2621" s="11" t="s">
        <v>5122</v>
      </c>
      <c r="D2621" s="11" t="s">
        <v>260</v>
      </c>
      <c r="E2621" s="19" t="s">
        <v>5372</v>
      </c>
      <c r="F2621" s="10">
        <v>42036</v>
      </c>
      <c r="G2621" s="10">
        <v>45323</v>
      </c>
      <c r="H2621" s="11">
        <v>10</v>
      </c>
      <c r="I2621" s="11" t="s">
        <v>277</v>
      </c>
      <c r="J2621" s="11" t="s">
        <v>261</v>
      </c>
      <c r="K2621" s="11" t="s">
        <v>12658</v>
      </c>
      <c r="L2621" s="11">
        <v>2</v>
      </c>
    </row>
    <row r="2622" spans="1:12">
      <c r="A2622" s="11" t="s">
        <v>5123</v>
      </c>
      <c r="D2622" s="11" t="s">
        <v>260</v>
      </c>
      <c r="E2622" s="19" t="s">
        <v>5373</v>
      </c>
      <c r="F2622" s="10">
        <v>42036</v>
      </c>
      <c r="G2622" s="10">
        <v>45323</v>
      </c>
      <c r="H2622" s="11">
        <v>10</v>
      </c>
      <c r="I2622" s="20" t="s">
        <v>259</v>
      </c>
      <c r="J2622" s="11" t="s">
        <v>261</v>
      </c>
      <c r="K2622" s="11" t="s">
        <v>12658</v>
      </c>
      <c r="L2622" s="11">
        <v>2</v>
      </c>
    </row>
    <row r="2623" spans="1:12">
      <c r="A2623" s="11" t="s">
        <v>5124</v>
      </c>
      <c r="D2623" s="11" t="s">
        <v>260</v>
      </c>
      <c r="E2623" s="19" t="s">
        <v>5374</v>
      </c>
      <c r="F2623" s="10">
        <v>42036</v>
      </c>
      <c r="G2623" s="10">
        <v>45323</v>
      </c>
      <c r="H2623" s="11">
        <v>10</v>
      </c>
      <c r="I2623" s="20" t="s">
        <v>259</v>
      </c>
      <c r="J2623" s="11" t="s">
        <v>261</v>
      </c>
      <c r="K2623" s="11" t="s">
        <v>12658</v>
      </c>
      <c r="L2623" s="11">
        <v>2</v>
      </c>
    </row>
    <row r="2624" spans="1:12">
      <c r="A2624" s="11" t="s">
        <v>5125</v>
      </c>
      <c r="D2624" s="11" t="s">
        <v>260</v>
      </c>
      <c r="E2624" s="19" t="s">
        <v>5375</v>
      </c>
      <c r="F2624" s="10">
        <v>42036</v>
      </c>
      <c r="G2624" s="10">
        <v>45323</v>
      </c>
      <c r="H2624" s="11">
        <v>10</v>
      </c>
      <c r="I2624" s="20" t="s">
        <v>259</v>
      </c>
      <c r="J2624" s="11" t="s">
        <v>261</v>
      </c>
      <c r="K2624" s="11" t="s">
        <v>12658</v>
      </c>
      <c r="L2624" s="11">
        <v>2</v>
      </c>
    </row>
    <row r="2625" spans="1:12">
      <c r="A2625" s="11" t="s">
        <v>5126</v>
      </c>
      <c r="D2625" s="11" t="s">
        <v>260</v>
      </c>
      <c r="E2625" s="19" t="s">
        <v>5376</v>
      </c>
      <c r="F2625" s="10">
        <v>42036</v>
      </c>
      <c r="G2625" s="10">
        <v>45323</v>
      </c>
      <c r="H2625" s="11">
        <v>10</v>
      </c>
      <c r="I2625" s="20" t="s">
        <v>259</v>
      </c>
      <c r="J2625" s="11" t="s">
        <v>261</v>
      </c>
      <c r="K2625" s="11" t="s">
        <v>12658</v>
      </c>
      <c r="L2625" s="11">
        <v>2</v>
      </c>
    </row>
    <row r="2626" spans="1:12">
      <c r="A2626" s="11" t="s">
        <v>5127</v>
      </c>
      <c r="D2626" s="11" t="s">
        <v>260</v>
      </c>
      <c r="E2626" s="19" t="s">
        <v>5377</v>
      </c>
      <c r="F2626" s="10">
        <v>42036</v>
      </c>
      <c r="G2626" s="10">
        <v>45323</v>
      </c>
      <c r="H2626" s="11">
        <v>10</v>
      </c>
      <c r="I2626" s="20" t="s">
        <v>259</v>
      </c>
      <c r="J2626" s="11" t="s">
        <v>261</v>
      </c>
      <c r="K2626" s="11" t="s">
        <v>12658</v>
      </c>
      <c r="L2626" s="11">
        <v>2</v>
      </c>
    </row>
    <row r="2627" spans="1:12">
      <c r="A2627" s="11" t="s">
        <v>5128</v>
      </c>
      <c r="D2627" s="11" t="s">
        <v>260</v>
      </c>
      <c r="E2627" s="19" t="s">
        <v>5378</v>
      </c>
      <c r="F2627" s="10">
        <v>42036</v>
      </c>
      <c r="G2627" s="10">
        <v>45323</v>
      </c>
      <c r="H2627" s="11">
        <v>10</v>
      </c>
      <c r="I2627" s="20" t="s">
        <v>259</v>
      </c>
      <c r="J2627" s="11" t="s">
        <v>261</v>
      </c>
      <c r="K2627" s="11" t="s">
        <v>12658</v>
      </c>
      <c r="L2627" s="11">
        <v>2</v>
      </c>
    </row>
    <row r="2628" spans="1:12">
      <c r="A2628" s="11" t="s">
        <v>5129</v>
      </c>
      <c r="D2628" s="11" t="s">
        <v>260</v>
      </c>
      <c r="E2628" s="19" t="s">
        <v>5379</v>
      </c>
      <c r="F2628" s="10">
        <v>42036</v>
      </c>
      <c r="G2628" s="10">
        <v>45323</v>
      </c>
      <c r="H2628" s="11">
        <v>10</v>
      </c>
      <c r="I2628" s="20" t="s">
        <v>259</v>
      </c>
      <c r="J2628" s="11" t="s">
        <v>261</v>
      </c>
      <c r="K2628" s="11" t="s">
        <v>12658</v>
      </c>
      <c r="L2628" s="11">
        <v>2</v>
      </c>
    </row>
    <row r="2629" spans="1:12">
      <c r="A2629" s="11" t="s">
        <v>5130</v>
      </c>
      <c r="D2629" s="11" t="s">
        <v>260</v>
      </c>
      <c r="E2629" s="19" t="s">
        <v>5380</v>
      </c>
      <c r="F2629" s="10">
        <v>42036</v>
      </c>
      <c r="G2629" s="10">
        <v>45323</v>
      </c>
      <c r="H2629" s="11">
        <v>10</v>
      </c>
      <c r="I2629" s="20" t="s">
        <v>259</v>
      </c>
      <c r="J2629" s="11" t="s">
        <v>261</v>
      </c>
      <c r="K2629" s="11" t="s">
        <v>12658</v>
      </c>
      <c r="L2629" s="11">
        <v>2</v>
      </c>
    </row>
    <row r="2630" spans="1:12">
      <c r="A2630" s="11" t="s">
        <v>5131</v>
      </c>
      <c r="D2630" s="11" t="s">
        <v>260</v>
      </c>
      <c r="E2630" s="19" t="s">
        <v>5381</v>
      </c>
      <c r="F2630" s="10">
        <v>42036</v>
      </c>
      <c r="G2630" s="10">
        <v>45323</v>
      </c>
      <c r="H2630" s="11">
        <v>10</v>
      </c>
      <c r="I2630" s="20" t="s">
        <v>259</v>
      </c>
      <c r="J2630" s="11" t="s">
        <v>261</v>
      </c>
      <c r="K2630" s="11" t="s">
        <v>12658</v>
      </c>
      <c r="L2630" s="11">
        <v>2</v>
      </c>
    </row>
    <row r="2631" spans="1:12">
      <c r="A2631" s="11" t="s">
        <v>5132</v>
      </c>
      <c r="D2631" s="11" t="s">
        <v>260</v>
      </c>
      <c r="E2631" s="19" t="s">
        <v>5382</v>
      </c>
      <c r="F2631" s="10">
        <v>42036</v>
      </c>
      <c r="G2631" s="10">
        <v>45323</v>
      </c>
      <c r="H2631" s="11">
        <v>10</v>
      </c>
      <c r="I2631" s="20" t="s">
        <v>259</v>
      </c>
      <c r="J2631" s="11" t="s">
        <v>261</v>
      </c>
      <c r="K2631" s="11" t="s">
        <v>12658</v>
      </c>
      <c r="L2631" s="11">
        <v>2</v>
      </c>
    </row>
    <row r="2632" spans="1:12">
      <c r="A2632" s="11" t="s">
        <v>5133</v>
      </c>
      <c r="D2632" s="11" t="s">
        <v>260</v>
      </c>
      <c r="E2632" s="19" t="s">
        <v>5383</v>
      </c>
      <c r="F2632" s="10">
        <v>42036</v>
      </c>
      <c r="G2632" s="10">
        <v>45323</v>
      </c>
      <c r="H2632" s="11">
        <v>10</v>
      </c>
      <c r="I2632" s="20" t="s">
        <v>259</v>
      </c>
      <c r="J2632" s="11" t="s">
        <v>261</v>
      </c>
      <c r="K2632" s="11" t="s">
        <v>12658</v>
      </c>
      <c r="L2632" s="11">
        <v>2</v>
      </c>
    </row>
    <row r="2633" spans="1:12">
      <c r="A2633" s="11" t="s">
        <v>5134</v>
      </c>
      <c r="D2633" s="11" t="s">
        <v>260</v>
      </c>
      <c r="E2633" s="19" t="s">
        <v>5384</v>
      </c>
      <c r="F2633" s="10">
        <v>42036</v>
      </c>
      <c r="G2633" s="10">
        <v>45323</v>
      </c>
      <c r="H2633" s="11">
        <v>10</v>
      </c>
      <c r="I2633" s="20" t="s">
        <v>259</v>
      </c>
      <c r="J2633" s="11" t="s">
        <v>261</v>
      </c>
      <c r="K2633" s="11" t="s">
        <v>12658</v>
      </c>
      <c r="L2633" s="11">
        <v>2</v>
      </c>
    </row>
    <row r="2634" spans="1:12">
      <c r="A2634" s="11" t="s">
        <v>5135</v>
      </c>
      <c r="D2634" s="11" t="s">
        <v>260</v>
      </c>
      <c r="E2634" s="19" t="s">
        <v>5385</v>
      </c>
      <c r="F2634" s="10">
        <v>42036</v>
      </c>
      <c r="G2634" s="10">
        <v>45323</v>
      </c>
      <c r="H2634" s="11">
        <v>10</v>
      </c>
      <c r="I2634" s="20" t="s">
        <v>259</v>
      </c>
      <c r="J2634" s="11" t="s">
        <v>261</v>
      </c>
      <c r="K2634" s="11" t="s">
        <v>12658</v>
      </c>
      <c r="L2634" s="11">
        <v>2</v>
      </c>
    </row>
    <row r="2635" spans="1:12">
      <c r="A2635" s="11" t="s">
        <v>5136</v>
      </c>
      <c r="D2635" s="11" t="s">
        <v>260</v>
      </c>
      <c r="E2635" s="19" t="s">
        <v>5386</v>
      </c>
      <c r="F2635" s="10">
        <v>42036</v>
      </c>
      <c r="G2635" s="10">
        <v>45323</v>
      </c>
      <c r="H2635" s="11">
        <v>10</v>
      </c>
      <c r="I2635" s="20" t="s">
        <v>259</v>
      </c>
      <c r="J2635" s="11" t="s">
        <v>261</v>
      </c>
      <c r="K2635" s="11" t="s">
        <v>12658</v>
      </c>
      <c r="L2635" s="11">
        <v>2</v>
      </c>
    </row>
    <row r="2636" spans="1:12">
      <c r="A2636" s="11" t="s">
        <v>5137</v>
      </c>
      <c r="D2636" s="11" t="s">
        <v>260</v>
      </c>
      <c r="E2636" s="19" t="s">
        <v>5387</v>
      </c>
      <c r="F2636" s="10">
        <v>42036</v>
      </c>
      <c r="G2636" s="10">
        <v>45323</v>
      </c>
      <c r="H2636" s="11">
        <v>10</v>
      </c>
      <c r="I2636" s="20" t="s">
        <v>259</v>
      </c>
      <c r="J2636" s="11" t="s">
        <v>261</v>
      </c>
      <c r="K2636" s="11" t="s">
        <v>12658</v>
      </c>
      <c r="L2636" s="11">
        <v>2</v>
      </c>
    </row>
    <row r="2637" spans="1:12">
      <c r="A2637" s="11" t="s">
        <v>5138</v>
      </c>
      <c r="D2637" s="11" t="s">
        <v>260</v>
      </c>
      <c r="E2637" s="19" t="s">
        <v>5388</v>
      </c>
      <c r="F2637" s="10">
        <v>42036</v>
      </c>
      <c r="G2637" s="10">
        <v>45323</v>
      </c>
      <c r="H2637" s="11">
        <v>10</v>
      </c>
      <c r="I2637" s="11" t="s">
        <v>277</v>
      </c>
      <c r="J2637" s="11" t="s">
        <v>261</v>
      </c>
      <c r="K2637" s="11" t="s">
        <v>12658</v>
      </c>
      <c r="L2637" s="11">
        <v>2</v>
      </c>
    </row>
    <row r="2638" spans="1:12">
      <c r="A2638" s="11" t="s">
        <v>5139</v>
      </c>
      <c r="D2638" s="11" t="s">
        <v>260</v>
      </c>
      <c r="E2638" s="19" t="s">
        <v>5389</v>
      </c>
      <c r="F2638" s="10">
        <v>42036</v>
      </c>
      <c r="G2638" s="10">
        <v>45323</v>
      </c>
      <c r="H2638" s="11">
        <v>10</v>
      </c>
      <c r="I2638" s="11" t="s">
        <v>277</v>
      </c>
      <c r="J2638" s="11" t="s">
        <v>261</v>
      </c>
      <c r="K2638" s="11" t="s">
        <v>12658</v>
      </c>
      <c r="L2638" s="11">
        <v>2</v>
      </c>
    </row>
    <row r="2639" spans="1:12">
      <c r="A2639" s="11" t="s">
        <v>5140</v>
      </c>
      <c r="D2639" s="11" t="s">
        <v>260</v>
      </c>
      <c r="E2639" s="19" t="s">
        <v>5390</v>
      </c>
      <c r="F2639" s="10">
        <v>42036</v>
      </c>
      <c r="G2639" s="10">
        <v>45323</v>
      </c>
      <c r="H2639" s="11">
        <v>10</v>
      </c>
      <c r="I2639" s="11" t="s">
        <v>277</v>
      </c>
      <c r="J2639" s="11" t="s">
        <v>261</v>
      </c>
      <c r="K2639" s="11" t="s">
        <v>12658</v>
      </c>
      <c r="L2639" s="11">
        <v>2</v>
      </c>
    </row>
    <row r="2640" spans="1:12">
      <c r="A2640" s="11" t="s">
        <v>5141</v>
      </c>
      <c r="D2640" s="11" t="s">
        <v>260</v>
      </c>
      <c r="E2640" s="19" t="s">
        <v>5391</v>
      </c>
      <c r="F2640" s="10">
        <v>42036</v>
      </c>
      <c r="G2640" s="10">
        <v>45323</v>
      </c>
      <c r="H2640" s="11">
        <v>10</v>
      </c>
      <c r="I2640" s="20" t="s">
        <v>259</v>
      </c>
      <c r="J2640" s="11" t="s">
        <v>261</v>
      </c>
      <c r="K2640" s="11" t="s">
        <v>12658</v>
      </c>
      <c r="L2640" s="11">
        <v>2</v>
      </c>
    </row>
    <row r="2641" spans="1:12">
      <c r="A2641" s="11" t="s">
        <v>5142</v>
      </c>
      <c r="D2641" s="11" t="s">
        <v>260</v>
      </c>
      <c r="E2641" s="19" t="s">
        <v>5392</v>
      </c>
      <c r="F2641" s="10">
        <v>42036</v>
      </c>
      <c r="G2641" s="10">
        <v>45323</v>
      </c>
      <c r="H2641" s="11">
        <v>10</v>
      </c>
      <c r="I2641" s="20" t="s">
        <v>259</v>
      </c>
      <c r="J2641" s="11" t="s">
        <v>261</v>
      </c>
      <c r="K2641" s="11" t="s">
        <v>12658</v>
      </c>
      <c r="L2641" s="11">
        <v>2</v>
      </c>
    </row>
    <row r="2642" spans="1:12">
      <c r="A2642" s="11" t="s">
        <v>5143</v>
      </c>
      <c r="D2642" s="11" t="s">
        <v>260</v>
      </c>
      <c r="E2642" s="19" t="s">
        <v>5393</v>
      </c>
      <c r="F2642" s="10">
        <v>42036</v>
      </c>
      <c r="G2642" s="10">
        <v>45323</v>
      </c>
      <c r="H2642" s="11">
        <v>10</v>
      </c>
      <c r="I2642" s="20" t="s">
        <v>259</v>
      </c>
      <c r="J2642" s="11" t="s">
        <v>261</v>
      </c>
      <c r="K2642" s="11" t="s">
        <v>12658</v>
      </c>
      <c r="L2642" s="11">
        <v>2</v>
      </c>
    </row>
    <row r="2643" spans="1:12">
      <c r="A2643" s="11" t="s">
        <v>5144</v>
      </c>
      <c r="D2643" s="11" t="s">
        <v>260</v>
      </c>
      <c r="E2643" s="19" t="s">
        <v>5394</v>
      </c>
      <c r="F2643" s="10">
        <v>42036</v>
      </c>
      <c r="G2643" s="10">
        <v>45323</v>
      </c>
      <c r="H2643" s="11">
        <v>10</v>
      </c>
      <c r="I2643" s="20" t="s">
        <v>259</v>
      </c>
      <c r="J2643" s="11" t="s">
        <v>261</v>
      </c>
      <c r="K2643" s="11" t="s">
        <v>12658</v>
      </c>
      <c r="L2643" s="11">
        <v>2</v>
      </c>
    </row>
    <row r="2644" spans="1:12">
      <c r="A2644" s="11" t="s">
        <v>5145</v>
      </c>
      <c r="D2644" s="11" t="s">
        <v>260</v>
      </c>
      <c r="E2644" s="19" t="s">
        <v>5395</v>
      </c>
      <c r="F2644" s="10">
        <v>42036</v>
      </c>
      <c r="G2644" s="10">
        <v>45323</v>
      </c>
      <c r="H2644" s="11">
        <v>10</v>
      </c>
      <c r="I2644" s="20" t="s">
        <v>259</v>
      </c>
      <c r="J2644" s="11" t="s">
        <v>261</v>
      </c>
      <c r="K2644" s="11" t="s">
        <v>12658</v>
      </c>
      <c r="L2644" s="11">
        <v>2</v>
      </c>
    </row>
    <row r="2645" spans="1:12">
      <c r="A2645" s="11" t="s">
        <v>5146</v>
      </c>
      <c r="D2645" s="11" t="s">
        <v>260</v>
      </c>
      <c r="E2645" s="19" t="s">
        <v>5396</v>
      </c>
      <c r="F2645" s="10">
        <v>42036</v>
      </c>
      <c r="G2645" s="10">
        <v>45323</v>
      </c>
      <c r="H2645" s="11">
        <v>10</v>
      </c>
      <c r="I2645" s="20" t="s">
        <v>259</v>
      </c>
      <c r="J2645" s="11" t="s">
        <v>261</v>
      </c>
      <c r="K2645" s="11" t="s">
        <v>12658</v>
      </c>
      <c r="L2645" s="11">
        <v>2</v>
      </c>
    </row>
    <row r="2646" spans="1:12">
      <c r="A2646" s="11" t="s">
        <v>5147</v>
      </c>
      <c r="D2646" s="11" t="s">
        <v>260</v>
      </c>
      <c r="E2646" s="19" t="s">
        <v>5397</v>
      </c>
      <c r="F2646" s="10">
        <v>42036</v>
      </c>
      <c r="G2646" s="10">
        <v>45323</v>
      </c>
      <c r="H2646" s="11">
        <v>10</v>
      </c>
      <c r="I2646" s="20" t="s">
        <v>259</v>
      </c>
      <c r="J2646" s="11" t="s">
        <v>261</v>
      </c>
      <c r="K2646" s="11" t="s">
        <v>12658</v>
      </c>
      <c r="L2646" s="11">
        <v>2</v>
      </c>
    </row>
    <row r="2647" spans="1:12">
      <c r="A2647" s="11" t="s">
        <v>5148</v>
      </c>
      <c r="D2647" s="11" t="s">
        <v>260</v>
      </c>
      <c r="E2647" s="19" t="s">
        <v>5398</v>
      </c>
      <c r="F2647" s="10">
        <v>42036</v>
      </c>
      <c r="G2647" s="10">
        <v>45323</v>
      </c>
      <c r="H2647" s="11">
        <v>10</v>
      </c>
      <c r="I2647" s="20" t="s">
        <v>259</v>
      </c>
      <c r="J2647" s="11" t="s">
        <v>261</v>
      </c>
      <c r="K2647" s="11" t="s">
        <v>12658</v>
      </c>
      <c r="L2647" s="11">
        <v>2</v>
      </c>
    </row>
    <row r="2648" spans="1:12">
      <c r="A2648" s="11" t="s">
        <v>5149</v>
      </c>
      <c r="D2648" s="11" t="s">
        <v>260</v>
      </c>
      <c r="E2648" s="19" t="s">
        <v>5399</v>
      </c>
      <c r="F2648" s="10">
        <v>42036</v>
      </c>
      <c r="G2648" s="10">
        <v>45323</v>
      </c>
      <c r="H2648" s="11">
        <v>10</v>
      </c>
      <c r="I2648" s="20" t="s">
        <v>259</v>
      </c>
      <c r="J2648" s="11" t="s">
        <v>261</v>
      </c>
      <c r="K2648" s="11" t="s">
        <v>12658</v>
      </c>
      <c r="L2648" s="11">
        <v>2</v>
      </c>
    </row>
    <row r="2649" spans="1:12">
      <c r="A2649" s="11" t="s">
        <v>5150</v>
      </c>
      <c r="D2649" s="11" t="s">
        <v>260</v>
      </c>
      <c r="E2649" s="19" t="s">
        <v>5400</v>
      </c>
      <c r="F2649" s="10">
        <v>42036</v>
      </c>
      <c r="G2649" s="10">
        <v>45323</v>
      </c>
      <c r="H2649" s="11">
        <v>10</v>
      </c>
      <c r="I2649" s="20" t="s">
        <v>259</v>
      </c>
      <c r="J2649" s="11" t="s">
        <v>261</v>
      </c>
      <c r="K2649" s="11" t="s">
        <v>12658</v>
      </c>
      <c r="L2649" s="11">
        <v>2</v>
      </c>
    </row>
    <row r="2650" spans="1:12">
      <c r="A2650" s="11" t="s">
        <v>5151</v>
      </c>
      <c r="D2650" s="11" t="s">
        <v>260</v>
      </c>
      <c r="E2650" s="19" t="s">
        <v>5401</v>
      </c>
      <c r="F2650" s="10">
        <v>42036</v>
      </c>
      <c r="G2650" s="10">
        <v>45323</v>
      </c>
      <c r="H2650" s="11">
        <v>10</v>
      </c>
      <c r="I2650" s="20" t="s">
        <v>259</v>
      </c>
      <c r="J2650" s="11" t="s">
        <v>261</v>
      </c>
      <c r="K2650" s="11" t="s">
        <v>12658</v>
      </c>
      <c r="L2650" s="11">
        <v>2</v>
      </c>
    </row>
    <row r="2651" spans="1:12">
      <c r="A2651" s="11" t="s">
        <v>5152</v>
      </c>
      <c r="D2651" s="11" t="s">
        <v>260</v>
      </c>
      <c r="E2651" s="19" t="s">
        <v>5402</v>
      </c>
      <c r="F2651" s="10">
        <v>42036</v>
      </c>
      <c r="G2651" s="10">
        <v>45323</v>
      </c>
      <c r="H2651" s="11">
        <v>10</v>
      </c>
      <c r="I2651" s="20" t="s">
        <v>259</v>
      </c>
      <c r="J2651" s="11" t="s">
        <v>261</v>
      </c>
      <c r="K2651" s="11" t="s">
        <v>12658</v>
      </c>
      <c r="L2651" s="11">
        <v>2</v>
      </c>
    </row>
    <row r="2652" spans="1:12">
      <c r="A2652" s="11" t="s">
        <v>5153</v>
      </c>
      <c r="D2652" s="11" t="s">
        <v>260</v>
      </c>
      <c r="E2652" s="19" t="s">
        <v>5403</v>
      </c>
      <c r="F2652" s="10">
        <v>42036</v>
      </c>
      <c r="G2652" s="10">
        <v>45323</v>
      </c>
      <c r="H2652" s="11">
        <v>10</v>
      </c>
      <c r="I2652" s="20" t="s">
        <v>259</v>
      </c>
      <c r="J2652" s="11" t="s">
        <v>261</v>
      </c>
      <c r="K2652" s="11" t="s">
        <v>12658</v>
      </c>
      <c r="L2652" s="11">
        <v>2</v>
      </c>
    </row>
    <row r="2653" spans="1:12">
      <c r="A2653" s="11" t="s">
        <v>5154</v>
      </c>
      <c r="D2653" s="11" t="s">
        <v>260</v>
      </c>
      <c r="E2653" s="19" t="s">
        <v>5404</v>
      </c>
      <c r="F2653" s="10">
        <v>42036</v>
      </c>
      <c r="G2653" s="10">
        <v>45323</v>
      </c>
      <c r="H2653" s="11">
        <v>10</v>
      </c>
      <c r="I2653" s="20" t="s">
        <v>259</v>
      </c>
      <c r="J2653" s="11" t="s">
        <v>261</v>
      </c>
      <c r="K2653" s="11" t="s">
        <v>12658</v>
      </c>
      <c r="L2653" s="11">
        <v>2</v>
      </c>
    </row>
    <row r="2654" spans="1:12">
      <c r="A2654" s="11" t="s">
        <v>5155</v>
      </c>
      <c r="D2654" s="11" t="s">
        <v>260</v>
      </c>
      <c r="E2654" s="19" t="s">
        <v>5405</v>
      </c>
      <c r="F2654" s="10">
        <v>42036</v>
      </c>
      <c r="G2654" s="10">
        <v>45323</v>
      </c>
      <c r="H2654" s="11">
        <v>10</v>
      </c>
      <c r="I2654" s="20" t="s">
        <v>259</v>
      </c>
      <c r="J2654" s="11" t="s">
        <v>261</v>
      </c>
      <c r="K2654" s="11" t="s">
        <v>12658</v>
      </c>
      <c r="L2654" s="11">
        <v>2</v>
      </c>
    </row>
    <row r="2655" spans="1:12">
      <c r="A2655" s="11" t="s">
        <v>5156</v>
      </c>
      <c r="D2655" s="11" t="s">
        <v>260</v>
      </c>
      <c r="E2655" s="19" t="s">
        <v>5406</v>
      </c>
      <c r="F2655" s="10">
        <v>42036</v>
      </c>
      <c r="G2655" s="10">
        <v>45323</v>
      </c>
      <c r="H2655" s="11">
        <v>10</v>
      </c>
      <c r="I2655" s="11" t="s">
        <v>277</v>
      </c>
      <c r="J2655" s="11" t="s">
        <v>261</v>
      </c>
      <c r="K2655" s="11" t="s">
        <v>12658</v>
      </c>
      <c r="L2655" s="11">
        <v>2</v>
      </c>
    </row>
    <row r="2656" spans="1:12">
      <c r="A2656" s="11" t="s">
        <v>5157</v>
      </c>
      <c r="D2656" s="11" t="s">
        <v>260</v>
      </c>
      <c r="E2656" s="19" t="s">
        <v>5407</v>
      </c>
      <c r="F2656" s="10">
        <v>42036</v>
      </c>
      <c r="G2656" s="10">
        <v>45323</v>
      </c>
      <c r="H2656" s="11">
        <v>10</v>
      </c>
      <c r="I2656" s="11" t="s">
        <v>277</v>
      </c>
      <c r="J2656" s="11" t="s">
        <v>261</v>
      </c>
      <c r="K2656" s="11" t="s">
        <v>12658</v>
      </c>
      <c r="L2656" s="11">
        <v>2</v>
      </c>
    </row>
    <row r="2657" spans="1:12">
      <c r="A2657" s="11" t="s">
        <v>5158</v>
      </c>
      <c r="D2657" s="11" t="s">
        <v>260</v>
      </c>
      <c r="E2657" s="19" t="s">
        <v>5408</v>
      </c>
      <c r="F2657" s="10">
        <v>42036</v>
      </c>
      <c r="G2657" s="10">
        <v>45323</v>
      </c>
      <c r="H2657" s="11">
        <v>10</v>
      </c>
      <c r="I2657" s="11" t="s">
        <v>277</v>
      </c>
      <c r="J2657" s="11" t="s">
        <v>261</v>
      </c>
      <c r="K2657" s="11" t="s">
        <v>12658</v>
      </c>
      <c r="L2657" s="11">
        <v>2</v>
      </c>
    </row>
    <row r="2658" spans="1:12">
      <c r="A2658" s="11" t="s">
        <v>5159</v>
      </c>
      <c r="D2658" s="11" t="s">
        <v>260</v>
      </c>
      <c r="E2658" s="19" t="s">
        <v>5409</v>
      </c>
      <c r="F2658" s="10">
        <v>42036</v>
      </c>
      <c r="G2658" s="10">
        <v>45323</v>
      </c>
      <c r="H2658" s="11">
        <v>10</v>
      </c>
      <c r="I2658" s="20" t="s">
        <v>259</v>
      </c>
      <c r="J2658" s="11" t="s">
        <v>261</v>
      </c>
      <c r="K2658" s="11" t="s">
        <v>12658</v>
      </c>
      <c r="L2658" s="11">
        <v>2</v>
      </c>
    </row>
    <row r="2659" spans="1:12">
      <c r="A2659" s="11" t="s">
        <v>5160</v>
      </c>
      <c r="D2659" s="11" t="s">
        <v>260</v>
      </c>
      <c r="E2659" s="19" t="s">
        <v>5410</v>
      </c>
      <c r="F2659" s="10">
        <v>42036</v>
      </c>
      <c r="G2659" s="10">
        <v>45323</v>
      </c>
      <c r="H2659" s="11">
        <v>10</v>
      </c>
      <c r="I2659" s="20" t="s">
        <v>259</v>
      </c>
      <c r="J2659" s="11" t="s">
        <v>261</v>
      </c>
      <c r="K2659" s="11" t="s">
        <v>12658</v>
      </c>
      <c r="L2659" s="11">
        <v>2</v>
      </c>
    </row>
    <row r="2660" spans="1:12">
      <c r="A2660" s="11" t="s">
        <v>5161</v>
      </c>
      <c r="D2660" s="11" t="s">
        <v>260</v>
      </c>
      <c r="E2660" s="19" t="s">
        <v>5411</v>
      </c>
      <c r="F2660" s="10">
        <v>42036</v>
      </c>
      <c r="G2660" s="10">
        <v>45323</v>
      </c>
      <c r="H2660" s="11">
        <v>10</v>
      </c>
      <c r="I2660" s="20" t="s">
        <v>259</v>
      </c>
      <c r="J2660" s="11" t="s">
        <v>261</v>
      </c>
      <c r="K2660" s="11" t="s">
        <v>12658</v>
      </c>
      <c r="L2660" s="11">
        <v>2</v>
      </c>
    </row>
    <row r="2661" spans="1:12">
      <c r="A2661" s="11" t="s">
        <v>5162</v>
      </c>
      <c r="D2661" s="11" t="s">
        <v>260</v>
      </c>
      <c r="E2661" s="19" t="s">
        <v>5412</v>
      </c>
      <c r="F2661" s="10">
        <v>42036</v>
      </c>
      <c r="G2661" s="10">
        <v>45323</v>
      </c>
      <c r="H2661" s="11">
        <v>10</v>
      </c>
      <c r="I2661" s="20" t="s">
        <v>259</v>
      </c>
      <c r="J2661" s="11" t="s">
        <v>261</v>
      </c>
      <c r="K2661" s="11" t="s">
        <v>12658</v>
      </c>
      <c r="L2661" s="11">
        <v>2</v>
      </c>
    </row>
    <row r="2662" spans="1:12">
      <c r="A2662" s="11" t="s">
        <v>5163</v>
      </c>
      <c r="D2662" s="11" t="s">
        <v>260</v>
      </c>
      <c r="E2662" s="19" t="s">
        <v>5413</v>
      </c>
      <c r="F2662" s="10">
        <v>42036</v>
      </c>
      <c r="G2662" s="10">
        <v>45323</v>
      </c>
      <c r="H2662" s="11">
        <v>10</v>
      </c>
      <c r="I2662" s="20" t="s">
        <v>259</v>
      </c>
      <c r="J2662" s="11" t="s">
        <v>261</v>
      </c>
      <c r="K2662" s="11" t="s">
        <v>12658</v>
      </c>
      <c r="L2662" s="11">
        <v>2</v>
      </c>
    </row>
    <row r="2663" spans="1:12">
      <c r="A2663" s="11" t="s">
        <v>5164</v>
      </c>
      <c r="D2663" s="11" t="s">
        <v>260</v>
      </c>
      <c r="E2663" s="19" t="s">
        <v>5414</v>
      </c>
      <c r="F2663" s="10">
        <v>42036</v>
      </c>
      <c r="G2663" s="10">
        <v>45323</v>
      </c>
      <c r="H2663" s="11">
        <v>10</v>
      </c>
      <c r="I2663" s="20" t="s">
        <v>259</v>
      </c>
      <c r="J2663" s="11" t="s">
        <v>261</v>
      </c>
      <c r="K2663" s="11" t="s">
        <v>12658</v>
      </c>
      <c r="L2663" s="11">
        <v>2</v>
      </c>
    </row>
    <row r="2664" spans="1:12">
      <c r="A2664" s="11" t="s">
        <v>5165</v>
      </c>
      <c r="D2664" s="11" t="s">
        <v>260</v>
      </c>
      <c r="E2664" s="19" t="s">
        <v>5415</v>
      </c>
      <c r="F2664" s="10">
        <v>42036</v>
      </c>
      <c r="G2664" s="10">
        <v>45323</v>
      </c>
      <c r="H2664" s="11">
        <v>10</v>
      </c>
      <c r="I2664" s="20" t="s">
        <v>259</v>
      </c>
      <c r="J2664" s="11" t="s">
        <v>261</v>
      </c>
      <c r="K2664" s="11" t="s">
        <v>12658</v>
      </c>
      <c r="L2664" s="11">
        <v>2</v>
      </c>
    </row>
    <row r="2665" spans="1:12">
      <c r="A2665" s="11" t="s">
        <v>5166</v>
      </c>
      <c r="D2665" s="11" t="s">
        <v>260</v>
      </c>
      <c r="E2665" s="19" t="s">
        <v>5416</v>
      </c>
      <c r="F2665" s="10">
        <v>42036</v>
      </c>
      <c r="G2665" s="10">
        <v>45323</v>
      </c>
      <c r="H2665" s="11">
        <v>10</v>
      </c>
      <c r="I2665" s="20" t="s">
        <v>259</v>
      </c>
      <c r="J2665" s="11" t="s">
        <v>261</v>
      </c>
      <c r="K2665" s="11" t="s">
        <v>12658</v>
      </c>
      <c r="L2665" s="11">
        <v>2</v>
      </c>
    </row>
    <row r="2666" spans="1:12">
      <c r="A2666" s="11" t="s">
        <v>5167</v>
      </c>
      <c r="D2666" s="11" t="s">
        <v>260</v>
      </c>
      <c r="E2666" s="19" t="s">
        <v>5417</v>
      </c>
      <c r="F2666" s="10">
        <v>42036</v>
      </c>
      <c r="G2666" s="10">
        <v>45323</v>
      </c>
      <c r="H2666" s="11">
        <v>10</v>
      </c>
      <c r="I2666" s="20" t="s">
        <v>259</v>
      </c>
      <c r="J2666" s="11" t="s">
        <v>261</v>
      </c>
      <c r="K2666" s="11" t="s">
        <v>12658</v>
      </c>
      <c r="L2666" s="11">
        <v>2</v>
      </c>
    </row>
    <row r="2667" spans="1:12">
      <c r="A2667" s="11" t="s">
        <v>5168</v>
      </c>
      <c r="D2667" s="11" t="s">
        <v>260</v>
      </c>
      <c r="E2667" s="19" t="s">
        <v>5418</v>
      </c>
      <c r="F2667" s="10">
        <v>42036</v>
      </c>
      <c r="G2667" s="10">
        <v>45323</v>
      </c>
      <c r="H2667" s="11">
        <v>10</v>
      </c>
      <c r="I2667" s="20" t="s">
        <v>259</v>
      </c>
      <c r="J2667" s="11" t="s">
        <v>261</v>
      </c>
      <c r="K2667" s="11" t="s">
        <v>12658</v>
      </c>
      <c r="L2667" s="11">
        <v>2</v>
      </c>
    </row>
    <row r="2668" spans="1:12">
      <c r="A2668" s="11" t="s">
        <v>5169</v>
      </c>
      <c r="D2668" s="11" t="s">
        <v>260</v>
      </c>
      <c r="E2668" s="19" t="s">
        <v>5419</v>
      </c>
      <c r="F2668" s="10">
        <v>42036</v>
      </c>
      <c r="G2668" s="10">
        <v>45323</v>
      </c>
      <c r="H2668" s="11">
        <v>10</v>
      </c>
      <c r="I2668" s="20" t="s">
        <v>259</v>
      </c>
      <c r="J2668" s="11" t="s">
        <v>261</v>
      </c>
      <c r="K2668" s="11" t="s">
        <v>12658</v>
      </c>
      <c r="L2668" s="11">
        <v>2</v>
      </c>
    </row>
    <row r="2669" spans="1:12">
      <c r="A2669" s="11" t="s">
        <v>5170</v>
      </c>
      <c r="D2669" s="11" t="s">
        <v>260</v>
      </c>
      <c r="E2669" s="19" t="s">
        <v>5420</v>
      </c>
      <c r="F2669" s="10">
        <v>42036</v>
      </c>
      <c r="G2669" s="10">
        <v>45323</v>
      </c>
      <c r="H2669" s="11">
        <v>10</v>
      </c>
      <c r="I2669" s="20" t="s">
        <v>259</v>
      </c>
      <c r="J2669" s="11" t="s">
        <v>261</v>
      </c>
      <c r="K2669" s="11" t="s">
        <v>12658</v>
      </c>
      <c r="L2669" s="11">
        <v>2</v>
      </c>
    </row>
    <row r="2670" spans="1:12">
      <c r="A2670" s="11" t="s">
        <v>5171</v>
      </c>
      <c r="D2670" s="11" t="s">
        <v>260</v>
      </c>
      <c r="E2670" s="19" t="s">
        <v>5421</v>
      </c>
      <c r="F2670" s="10">
        <v>42036</v>
      </c>
      <c r="G2670" s="10">
        <v>45323</v>
      </c>
      <c r="H2670" s="11">
        <v>10</v>
      </c>
      <c r="I2670" s="20" t="s">
        <v>259</v>
      </c>
      <c r="J2670" s="11" t="s">
        <v>261</v>
      </c>
      <c r="K2670" s="11" t="s">
        <v>12658</v>
      </c>
      <c r="L2670" s="11">
        <v>2</v>
      </c>
    </row>
    <row r="2671" spans="1:12">
      <c r="A2671" s="11" t="s">
        <v>5172</v>
      </c>
      <c r="D2671" s="11" t="s">
        <v>260</v>
      </c>
      <c r="E2671" s="19" t="s">
        <v>5422</v>
      </c>
      <c r="F2671" s="10">
        <v>42036</v>
      </c>
      <c r="G2671" s="10">
        <v>45323</v>
      </c>
      <c r="H2671" s="11">
        <v>10</v>
      </c>
      <c r="I2671" s="20" t="s">
        <v>259</v>
      </c>
      <c r="J2671" s="11" t="s">
        <v>261</v>
      </c>
      <c r="K2671" s="11" t="s">
        <v>12658</v>
      </c>
      <c r="L2671" s="11">
        <v>2</v>
      </c>
    </row>
    <row r="2672" spans="1:12">
      <c r="A2672" s="11" t="s">
        <v>5173</v>
      </c>
      <c r="D2672" s="11" t="s">
        <v>260</v>
      </c>
      <c r="E2672" s="19" t="s">
        <v>5423</v>
      </c>
      <c r="F2672" s="10">
        <v>42036</v>
      </c>
      <c r="G2672" s="10">
        <v>45323</v>
      </c>
      <c r="H2672" s="11">
        <v>10</v>
      </c>
      <c r="I2672" s="20" t="s">
        <v>259</v>
      </c>
      <c r="J2672" s="11" t="s">
        <v>261</v>
      </c>
      <c r="K2672" s="11" t="s">
        <v>12658</v>
      </c>
      <c r="L2672" s="11">
        <v>2</v>
      </c>
    </row>
    <row r="2673" spans="1:12">
      <c r="A2673" s="11" t="s">
        <v>5174</v>
      </c>
      <c r="D2673" s="11" t="s">
        <v>260</v>
      </c>
      <c r="E2673" s="19" t="s">
        <v>5424</v>
      </c>
      <c r="F2673" s="10">
        <v>42036</v>
      </c>
      <c r="G2673" s="10">
        <v>45323</v>
      </c>
      <c r="H2673" s="11">
        <v>10</v>
      </c>
      <c r="I2673" s="11" t="s">
        <v>277</v>
      </c>
      <c r="J2673" s="11" t="s">
        <v>261</v>
      </c>
      <c r="K2673" s="11" t="s">
        <v>12658</v>
      </c>
      <c r="L2673" s="11">
        <v>2</v>
      </c>
    </row>
    <row r="2674" spans="1:12">
      <c r="A2674" s="11" t="s">
        <v>5175</v>
      </c>
      <c r="D2674" s="11" t="s">
        <v>260</v>
      </c>
      <c r="E2674" s="19" t="s">
        <v>5425</v>
      </c>
      <c r="F2674" s="10">
        <v>42036</v>
      </c>
      <c r="G2674" s="10">
        <v>45323</v>
      </c>
      <c r="H2674" s="11">
        <v>10</v>
      </c>
      <c r="I2674" s="11" t="s">
        <v>277</v>
      </c>
      <c r="J2674" s="11" t="s">
        <v>261</v>
      </c>
      <c r="K2674" s="11" t="s">
        <v>12658</v>
      </c>
      <c r="L2674" s="11">
        <v>2</v>
      </c>
    </row>
    <row r="2675" spans="1:12">
      <c r="A2675" s="11" t="s">
        <v>5176</v>
      </c>
      <c r="D2675" s="11" t="s">
        <v>260</v>
      </c>
      <c r="E2675" s="19" t="s">
        <v>5426</v>
      </c>
      <c r="F2675" s="10">
        <v>42036</v>
      </c>
      <c r="G2675" s="10">
        <v>45323</v>
      </c>
      <c r="H2675" s="11">
        <v>10</v>
      </c>
      <c r="I2675" s="11" t="s">
        <v>277</v>
      </c>
      <c r="J2675" s="11" t="s">
        <v>261</v>
      </c>
      <c r="K2675" s="11" t="s">
        <v>12658</v>
      </c>
      <c r="L2675" s="11">
        <v>2</v>
      </c>
    </row>
    <row r="2676" spans="1:12">
      <c r="A2676" s="11" t="s">
        <v>5177</v>
      </c>
      <c r="D2676" s="11" t="s">
        <v>260</v>
      </c>
      <c r="E2676" s="19" t="s">
        <v>5427</v>
      </c>
      <c r="F2676" s="10">
        <v>42036</v>
      </c>
      <c r="G2676" s="10">
        <v>45323</v>
      </c>
      <c r="H2676" s="11">
        <v>10</v>
      </c>
      <c r="I2676" s="20" t="s">
        <v>259</v>
      </c>
      <c r="J2676" s="11" t="s">
        <v>261</v>
      </c>
      <c r="K2676" s="11" t="s">
        <v>12658</v>
      </c>
      <c r="L2676" s="11">
        <v>2</v>
      </c>
    </row>
    <row r="2677" spans="1:12">
      <c r="A2677" s="11" t="s">
        <v>5178</v>
      </c>
      <c r="D2677" s="11" t="s">
        <v>260</v>
      </c>
      <c r="E2677" s="19" t="s">
        <v>5428</v>
      </c>
      <c r="F2677" s="10">
        <v>42036</v>
      </c>
      <c r="G2677" s="10">
        <v>45323</v>
      </c>
      <c r="H2677" s="11">
        <v>10</v>
      </c>
      <c r="I2677" s="20" t="s">
        <v>259</v>
      </c>
      <c r="J2677" s="11" t="s">
        <v>261</v>
      </c>
      <c r="K2677" s="11" t="s">
        <v>12658</v>
      </c>
      <c r="L2677" s="11">
        <v>2</v>
      </c>
    </row>
    <row r="2678" spans="1:12">
      <c r="A2678" s="11" t="s">
        <v>5179</v>
      </c>
      <c r="D2678" s="11" t="s">
        <v>260</v>
      </c>
      <c r="E2678" s="19" t="s">
        <v>5429</v>
      </c>
      <c r="F2678" s="10">
        <v>42036</v>
      </c>
      <c r="G2678" s="10">
        <v>45323</v>
      </c>
      <c r="H2678" s="11">
        <v>10</v>
      </c>
      <c r="I2678" s="20" t="s">
        <v>259</v>
      </c>
      <c r="J2678" s="11" t="s">
        <v>261</v>
      </c>
      <c r="K2678" s="11" t="s">
        <v>12658</v>
      </c>
      <c r="L2678" s="11">
        <v>2</v>
      </c>
    </row>
    <row r="2679" spans="1:12">
      <c r="A2679" s="11" t="s">
        <v>5180</v>
      </c>
      <c r="D2679" s="11" t="s">
        <v>260</v>
      </c>
      <c r="E2679" s="19" t="s">
        <v>5430</v>
      </c>
      <c r="F2679" s="10">
        <v>42036</v>
      </c>
      <c r="G2679" s="10">
        <v>45323</v>
      </c>
      <c r="H2679" s="11">
        <v>10</v>
      </c>
      <c r="I2679" s="20" t="s">
        <v>259</v>
      </c>
      <c r="J2679" s="11" t="s">
        <v>261</v>
      </c>
      <c r="K2679" s="11" t="s">
        <v>12658</v>
      </c>
      <c r="L2679" s="11">
        <v>2</v>
      </c>
    </row>
    <row r="2680" spans="1:12">
      <c r="A2680" s="11" t="s">
        <v>5181</v>
      </c>
      <c r="D2680" s="11" t="s">
        <v>260</v>
      </c>
      <c r="E2680" s="19" t="s">
        <v>5431</v>
      </c>
      <c r="F2680" s="10">
        <v>42036</v>
      </c>
      <c r="G2680" s="10">
        <v>45323</v>
      </c>
      <c r="H2680" s="11">
        <v>10</v>
      </c>
      <c r="I2680" s="20" t="s">
        <v>259</v>
      </c>
      <c r="J2680" s="11" t="s">
        <v>261</v>
      </c>
      <c r="K2680" s="11" t="s">
        <v>12658</v>
      </c>
      <c r="L2680" s="11">
        <v>2</v>
      </c>
    </row>
    <row r="2681" spans="1:12">
      <c r="A2681" s="11" t="s">
        <v>5182</v>
      </c>
      <c r="D2681" s="11" t="s">
        <v>260</v>
      </c>
      <c r="E2681" s="19" t="s">
        <v>5432</v>
      </c>
      <c r="F2681" s="10">
        <v>42036</v>
      </c>
      <c r="G2681" s="10">
        <v>45323</v>
      </c>
      <c r="H2681" s="11">
        <v>10</v>
      </c>
      <c r="I2681" s="20" t="s">
        <v>259</v>
      </c>
      <c r="J2681" s="11" t="s">
        <v>261</v>
      </c>
      <c r="K2681" s="11" t="s">
        <v>12658</v>
      </c>
      <c r="L2681" s="11">
        <v>2</v>
      </c>
    </row>
    <row r="2682" spans="1:12">
      <c r="A2682" s="11" t="s">
        <v>5183</v>
      </c>
      <c r="D2682" s="11" t="s">
        <v>260</v>
      </c>
      <c r="E2682" s="19" t="s">
        <v>5433</v>
      </c>
      <c r="F2682" s="10">
        <v>42036</v>
      </c>
      <c r="G2682" s="10">
        <v>45323</v>
      </c>
      <c r="H2682" s="11">
        <v>10</v>
      </c>
      <c r="I2682" s="20" t="s">
        <v>259</v>
      </c>
      <c r="J2682" s="11" t="s">
        <v>261</v>
      </c>
      <c r="K2682" s="11" t="s">
        <v>12658</v>
      </c>
      <c r="L2682" s="11">
        <v>2</v>
      </c>
    </row>
    <row r="2683" spans="1:12">
      <c r="A2683" s="11" t="s">
        <v>5184</v>
      </c>
      <c r="D2683" s="11" t="s">
        <v>260</v>
      </c>
      <c r="E2683" s="19" t="s">
        <v>5434</v>
      </c>
      <c r="F2683" s="10">
        <v>42036</v>
      </c>
      <c r="G2683" s="10">
        <v>45323</v>
      </c>
      <c r="H2683" s="11">
        <v>10</v>
      </c>
      <c r="I2683" s="20" t="s">
        <v>259</v>
      </c>
      <c r="J2683" s="11" t="s">
        <v>261</v>
      </c>
      <c r="K2683" s="11" t="s">
        <v>12658</v>
      </c>
      <c r="L2683" s="11">
        <v>2</v>
      </c>
    </row>
    <row r="2684" spans="1:12">
      <c r="A2684" s="11" t="s">
        <v>5185</v>
      </c>
      <c r="D2684" s="11" t="s">
        <v>260</v>
      </c>
      <c r="E2684" s="19" t="s">
        <v>5435</v>
      </c>
      <c r="F2684" s="10">
        <v>42036</v>
      </c>
      <c r="G2684" s="10">
        <v>45323</v>
      </c>
      <c r="H2684" s="11">
        <v>10</v>
      </c>
      <c r="I2684" s="20" t="s">
        <v>259</v>
      </c>
      <c r="J2684" s="11" t="s">
        <v>261</v>
      </c>
      <c r="K2684" s="11" t="s">
        <v>12658</v>
      </c>
      <c r="L2684" s="11">
        <v>2</v>
      </c>
    </row>
    <row r="2685" spans="1:12">
      <c r="A2685" s="11" t="s">
        <v>5186</v>
      </c>
      <c r="D2685" s="11" t="s">
        <v>260</v>
      </c>
      <c r="E2685" s="19" t="s">
        <v>5436</v>
      </c>
      <c r="F2685" s="10">
        <v>42036</v>
      </c>
      <c r="G2685" s="10">
        <v>45323</v>
      </c>
      <c r="H2685" s="11">
        <v>10</v>
      </c>
      <c r="I2685" s="20" t="s">
        <v>259</v>
      </c>
      <c r="J2685" s="11" t="s">
        <v>261</v>
      </c>
      <c r="K2685" s="11" t="s">
        <v>12658</v>
      </c>
      <c r="L2685" s="11">
        <v>2</v>
      </c>
    </row>
    <row r="2686" spans="1:12">
      <c r="A2686" s="11" t="s">
        <v>5187</v>
      </c>
      <c r="D2686" s="11" t="s">
        <v>260</v>
      </c>
      <c r="E2686" s="19" t="s">
        <v>5437</v>
      </c>
      <c r="F2686" s="10">
        <v>42036</v>
      </c>
      <c r="G2686" s="10">
        <v>45323</v>
      </c>
      <c r="H2686" s="11">
        <v>10</v>
      </c>
      <c r="I2686" s="20" t="s">
        <v>259</v>
      </c>
      <c r="J2686" s="11" t="s">
        <v>261</v>
      </c>
      <c r="K2686" s="11" t="s">
        <v>12658</v>
      </c>
      <c r="L2686" s="11">
        <v>2</v>
      </c>
    </row>
    <row r="2687" spans="1:12">
      <c r="A2687" s="11" t="s">
        <v>5188</v>
      </c>
      <c r="D2687" s="11" t="s">
        <v>260</v>
      </c>
      <c r="E2687" s="19" t="s">
        <v>5438</v>
      </c>
      <c r="F2687" s="10">
        <v>42036</v>
      </c>
      <c r="G2687" s="10">
        <v>45323</v>
      </c>
      <c r="H2687" s="11">
        <v>10</v>
      </c>
      <c r="I2687" s="20" t="s">
        <v>259</v>
      </c>
      <c r="J2687" s="11" t="s">
        <v>261</v>
      </c>
      <c r="K2687" s="11" t="s">
        <v>12658</v>
      </c>
      <c r="L2687" s="11">
        <v>2</v>
      </c>
    </row>
    <row r="2688" spans="1:12">
      <c r="A2688" s="11" t="s">
        <v>5189</v>
      </c>
      <c r="D2688" s="11" t="s">
        <v>260</v>
      </c>
      <c r="E2688" s="19" t="s">
        <v>5439</v>
      </c>
      <c r="F2688" s="10">
        <v>42036</v>
      </c>
      <c r="G2688" s="10">
        <v>45323</v>
      </c>
      <c r="H2688" s="11">
        <v>10</v>
      </c>
      <c r="I2688" s="20" t="s">
        <v>259</v>
      </c>
      <c r="J2688" s="11" t="s">
        <v>261</v>
      </c>
      <c r="K2688" s="11" t="s">
        <v>12658</v>
      </c>
      <c r="L2688" s="11">
        <v>2</v>
      </c>
    </row>
    <row r="2689" spans="1:12">
      <c r="A2689" s="11" t="s">
        <v>5190</v>
      </c>
      <c r="D2689" s="11" t="s">
        <v>260</v>
      </c>
      <c r="E2689" s="19" t="s">
        <v>5440</v>
      </c>
      <c r="F2689" s="10">
        <v>42036</v>
      </c>
      <c r="G2689" s="10">
        <v>45323</v>
      </c>
      <c r="H2689" s="11">
        <v>10</v>
      </c>
      <c r="I2689" s="20" t="s">
        <v>259</v>
      </c>
      <c r="J2689" s="11" t="s">
        <v>261</v>
      </c>
      <c r="K2689" s="11" t="s">
        <v>12658</v>
      </c>
      <c r="L2689" s="11">
        <v>2</v>
      </c>
    </row>
    <row r="2690" spans="1:12">
      <c r="A2690" s="11" t="s">
        <v>5191</v>
      </c>
      <c r="D2690" s="11" t="s">
        <v>260</v>
      </c>
      <c r="E2690" s="19" t="s">
        <v>5441</v>
      </c>
      <c r="F2690" s="10">
        <v>42036</v>
      </c>
      <c r="G2690" s="10">
        <v>45323</v>
      </c>
      <c r="H2690" s="11">
        <v>10</v>
      </c>
      <c r="I2690" s="20" t="s">
        <v>259</v>
      </c>
      <c r="J2690" s="11" t="s">
        <v>261</v>
      </c>
      <c r="K2690" s="11" t="s">
        <v>12658</v>
      </c>
      <c r="L2690" s="11">
        <v>2</v>
      </c>
    </row>
    <row r="2691" spans="1:12">
      <c r="A2691" s="11" t="s">
        <v>5192</v>
      </c>
      <c r="D2691" s="11" t="s">
        <v>260</v>
      </c>
      <c r="E2691" s="19" t="s">
        <v>5442</v>
      </c>
      <c r="F2691" s="10">
        <v>42036</v>
      </c>
      <c r="G2691" s="10">
        <v>45323</v>
      </c>
      <c r="H2691" s="11">
        <v>10</v>
      </c>
      <c r="I2691" s="11" t="s">
        <v>277</v>
      </c>
      <c r="J2691" s="11" t="s">
        <v>261</v>
      </c>
      <c r="K2691" s="11" t="s">
        <v>12658</v>
      </c>
      <c r="L2691" s="11">
        <v>2</v>
      </c>
    </row>
    <row r="2692" spans="1:12">
      <c r="A2692" s="11" t="s">
        <v>5193</v>
      </c>
      <c r="D2692" s="11" t="s">
        <v>260</v>
      </c>
      <c r="E2692" s="19" t="s">
        <v>5443</v>
      </c>
      <c r="F2692" s="10">
        <v>42036</v>
      </c>
      <c r="G2692" s="10">
        <v>45323</v>
      </c>
      <c r="H2692" s="11">
        <v>10</v>
      </c>
      <c r="I2692" s="11" t="s">
        <v>277</v>
      </c>
      <c r="J2692" s="11" t="s">
        <v>261</v>
      </c>
      <c r="K2692" s="11" t="s">
        <v>12658</v>
      </c>
      <c r="L2692" s="11">
        <v>2</v>
      </c>
    </row>
    <row r="2693" spans="1:12">
      <c r="A2693" s="11" t="s">
        <v>5194</v>
      </c>
      <c r="D2693" s="11" t="s">
        <v>260</v>
      </c>
      <c r="E2693" s="19" t="s">
        <v>5444</v>
      </c>
      <c r="F2693" s="10">
        <v>42036</v>
      </c>
      <c r="G2693" s="10">
        <v>45323</v>
      </c>
      <c r="H2693" s="11">
        <v>10</v>
      </c>
      <c r="I2693" s="11" t="s">
        <v>277</v>
      </c>
      <c r="J2693" s="11" t="s">
        <v>261</v>
      </c>
      <c r="K2693" s="11" t="s">
        <v>12658</v>
      </c>
      <c r="L2693" s="11">
        <v>2</v>
      </c>
    </row>
    <row r="2694" spans="1:12">
      <c r="A2694" s="11" t="s">
        <v>5195</v>
      </c>
      <c r="D2694" s="11" t="s">
        <v>260</v>
      </c>
      <c r="E2694" s="19" t="s">
        <v>5445</v>
      </c>
      <c r="F2694" s="10">
        <v>42036</v>
      </c>
      <c r="G2694" s="10">
        <v>45323</v>
      </c>
      <c r="H2694" s="11">
        <v>10</v>
      </c>
      <c r="I2694" s="20" t="s">
        <v>259</v>
      </c>
      <c r="J2694" s="11" t="s">
        <v>261</v>
      </c>
      <c r="K2694" s="11" t="s">
        <v>12658</v>
      </c>
      <c r="L2694" s="11">
        <v>2</v>
      </c>
    </row>
    <row r="2695" spans="1:12">
      <c r="A2695" s="11" t="s">
        <v>5196</v>
      </c>
      <c r="D2695" s="11" t="s">
        <v>260</v>
      </c>
      <c r="E2695" s="19" t="s">
        <v>5446</v>
      </c>
      <c r="F2695" s="10">
        <v>42036</v>
      </c>
      <c r="G2695" s="10">
        <v>45323</v>
      </c>
      <c r="H2695" s="11">
        <v>10</v>
      </c>
      <c r="I2695" s="20" t="s">
        <v>259</v>
      </c>
      <c r="J2695" s="11" t="s">
        <v>261</v>
      </c>
      <c r="K2695" s="11" t="s">
        <v>12658</v>
      </c>
      <c r="L2695" s="11">
        <v>2</v>
      </c>
    </row>
    <row r="2696" spans="1:12">
      <c r="A2696" s="11" t="s">
        <v>5197</v>
      </c>
      <c r="D2696" s="11" t="s">
        <v>260</v>
      </c>
      <c r="E2696" s="19" t="s">
        <v>5447</v>
      </c>
      <c r="F2696" s="10">
        <v>42036</v>
      </c>
      <c r="G2696" s="10">
        <v>45323</v>
      </c>
      <c r="H2696" s="11">
        <v>10</v>
      </c>
      <c r="I2696" s="20" t="s">
        <v>259</v>
      </c>
      <c r="J2696" s="11" t="s">
        <v>261</v>
      </c>
      <c r="K2696" s="11" t="s">
        <v>12658</v>
      </c>
      <c r="L2696" s="11">
        <v>2</v>
      </c>
    </row>
    <row r="2697" spans="1:12">
      <c r="A2697" s="11" t="s">
        <v>5198</v>
      </c>
      <c r="D2697" s="11" t="s">
        <v>260</v>
      </c>
      <c r="E2697" s="19" t="s">
        <v>5448</v>
      </c>
      <c r="F2697" s="10">
        <v>42036</v>
      </c>
      <c r="G2697" s="10">
        <v>45323</v>
      </c>
      <c r="H2697" s="11">
        <v>10</v>
      </c>
      <c r="I2697" s="20" t="s">
        <v>259</v>
      </c>
      <c r="J2697" s="11" t="s">
        <v>261</v>
      </c>
      <c r="K2697" s="11" t="s">
        <v>12658</v>
      </c>
      <c r="L2697" s="11">
        <v>2</v>
      </c>
    </row>
    <row r="2698" spans="1:12">
      <c r="A2698" s="11" t="s">
        <v>5199</v>
      </c>
      <c r="D2698" s="11" t="s">
        <v>260</v>
      </c>
      <c r="E2698" s="19" t="s">
        <v>5449</v>
      </c>
      <c r="F2698" s="10">
        <v>42036</v>
      </c>
      <c r="G2698" s="10">
        <v>45323</v>
      </c>
      <c r="H2698" s="11">
        <v>10</v>
      </c>
      <c r="I2698" s="20" t="s">
        <v>259</v>
      </c>
      <c r="J2698" s="11" t="s">
        <v>261</v>
      </c>
      <c r="K2698" s="11" t="s">
        <v>12658</v>
      </c>
      <c r="L2698" s="11">
        <v>2</v>
      </c>
    </row>
    <row r="2699" spans="1:12">
      <c r="A2699" s="11" t="s">
        <v>5200</v>
      </c>
      <c r="D2699" s="11" t="s">
        <v>260</v>
      </c>
      <c r="E2699" s="19" t="s">
        <v>5450</v>
      </c>
      <c r="F2699" s="10">
        <v>42036</v>
      </c>
      <c r="G2699" s="10">
        <v>45323</v>
      </c>
      <c r="H2699" s="11">
        <v>10</v>
      </c>
      <c r="I2699" s="20" t="s">
        <v>259</v>
      </c>
      <c r="J2699" s="11" t="s">
        <v>261</v>
      </c>
      <c r="K2699" s="11" t="s">
        <v>12658</v>
      </c>
      <c r="L2699" s="11">
        <v>2</v>
      </c>
    </row>
    <row r="2700" spans="1:12">
      <c r="A2700" s="11" t="s">
        <v>5201</v>
      </c>
      <c r="D2700" s="11" t="s">
        <v>260</v>
      </c>
      <c r="E2700" s="19" t="s">
        <v>5451</v>
      </c>
      <c r="F2700" s="10">
        <v>42036</v>
      </c>
      <c r="G2700" s="10">
        <v>45323</v>
      </c>
      <c r="H2700" s="11">
        <v>10</v>
      </c>
      <c r="I2700" s="20" t="s">
        <v>259</v>
      </c>
      <c r="J2700" s="11" t="s">
        <v>261</v>
      </c>
      <c r="K2700" s="11" t="s">
        <v>12658</v>
      </c>
      <c r="L2700" s="11">
        <v>2</v>
      </c>
    </row>
    <row r="2701" spans="1:12">
      <c r="A2701" s="11" t="s">
        <v>5202</v>
      </c>
      <c r="D2701" s="11" t="s">
        <v>260</v>
      </c>
      <c r="E2701" s="19" t="s">
        <v>5452</v>
      </c>
      <c r="F2701" s="10">
        <v>42036</v>
      </c>
      <c r="G2701" s="10">
        <v>45323</v>
      </c>
      <c r="H2701" s="11">
        <v>10</v>
      </c>
      <c r="I2701" s="20" t="s">
        <v>259</v>
      </c>
      <c r="J2701" s="11" t="s">
        <v>261</v>
      </c>
      <c r="K2701" s="11" t="s">
        <v>12658</v>
      </c>
      <c r="L2701" s="11">
        <v>2</v>
      </c>
    </row>
    <row r="2702" spans="1:12">
      <c r="A2702" s="11" t="s">
        <v>5203</v>
      </c>
      <c r="D2702" s="11" t="s">
        <v>260</v>
      </c>
      <c r="E2702" s="19" t="s">
        <v>5453</v>
      </c>
      <c r="F2702" s="10">
        <v>42036</v>
      </c>
      <c r="G2702" s="10">
        <v>45323</v>
      </c>
      <c r="H2702" s="11">
        <v>10</v>
      </c>
      <c r="I2702" s="20" t="s">
        <v>259</v>
      </c>
      <c r="J2702" s="11" t="s">
        <v>261</v>
      </c>
      <c r="K2702" s="11" t="s">
        <v>12658</v>
      </c>
      <c r="L2702" s="11">
        <v>2</v>
      </c>
    </row>
    <row r="2703" spans="1:12">
      <c r="A2703" s="11" t="s">
        <v>5204</v>
      </c>
      <c r="D2703" s="11" t="s">
        <v>260</v>
      </c>
      <c r="E2703" s="19" t="s">
        <v>5454</v>
      </c>
      <c r="F2703" s="10">
        <v>42036</v>
      </c>
      <c r="G2703" s="10">
        <v>45323</v>
      </c>
      <c r="H2703" s="11">
        <v>10</v>
      </c>
      <c r="I2703" s="20" t="s">
        <v>259</v>
      </c>
      <c r="J2703" s="11" t="s">
        <v>261</v>
      </c>
      <c r="K2703" s="11" t="s">
        <v>12658</v>
      </c>
      <c r="L2703" s="11">
        <v>2</v>
      </c>
    </row>
    <row r="2704" spans="1:12">
      <c r="A2704" s="11" t="s">
        <v>5205</v>
      </c>
      <c r="D2704" s="11" t="s">
        <v>260</v>
      </c>
      <c r="E2704" s="19" t="s">
        <v>5455</v>
      </c>
      <c r="F2704" s="10">
        <v>42036</v>
      </c>
      <c r="G2704" s="10">
        <v>45323</v>
      </c>
      <c r="H2704" s="11">
        <v>10</v>
      </c>
      <c r="I2704" s="20" t="s">
        <v>259</v>
      </c>
      <c r="J2704" s="11" t="s">
        <v>261</v>
      </c>
      <c r="K2704" s="11" t="s">
        <v>12658</v>
      </c>
      <c r="L2704" s="11">
        <v>2</v>
      </c>
    </row>
    <row r="2705" spans="1:12">
      <c r="A2705" s="11" t="s">
        <v>5206</v>
      </c>
      <c r="D2705" s="11" t="s">
        <v>260</v>
      </c>
      <c r="E2705" s="19" t="s">
        <v>5456</v>
      </c>
      <c r="F2705" s="10">
        <v>42036</v>
      </c>
      <c r="G2705" s="10">
        <v>45323</v>
      </c>
      <c r="H2705" s="11">
        <v>10</v>
      </c>
      <c r="I2705" s="20" t="s">
        <v>259</v>
      </c>
      <c r="J2705" s="11" t="s">
        <v>261</v>
      </c>
      <c r="K2705" s="11" t="s">
        <v>12658</v>
      </c>
      <c r="L2705" s="11">
        <v>2</v>
      </c>
    </row>
    <row r="2706" spans="1:12">
      <c r="A2706" s="11" t="s">
        <v>5207</v>
      </c>
      <c r="D2706" s="11" t="s">
        <v>260</v>
      </c>
      <c r="E2706" s="19" t="s">
        <v>5457</v>
      </c>
      <c r="F2706" s="10">
        <v>42036</v>
      </c>
      <c r="G2706" s="10">
        <v>45323</v>
      </c>
      <c r="H2706" s="11">
        <v>10</v>
      </c>
      <c r="I2706" s="20" t="s">
        <v>259</v>
      </c>
      <c r="J2706" s="11" t="s">
        <v>261</v>
      </c>
      <c r="K2706" s="11" t="s">
        <v>12658</v>
      </c>
      <c r="L2706" s="11">
        <v>2</v>
      </c>
    </row>
    <row r="2707" spans="1:12">
      <c r="A2707" s="11" t="s">
        <v>5208</v>
      </c>
      <c r="D2707" s="11" t="s">
        <v>260</v>
      </c>
      <c r="E2707" s="19" t="s">
        <v>5458</v>
      </c>
      <c r="F2707" s="10">
        <v>42036</v>
      </c>
      <c r="G2707" s="10">
        <v>45323</v>
      </c>
      <c r="H2707" s="11">
        <v>10</v>
      </c>
      <c r="I2707" s="20" t="s">
        <v>259</v>
      </c>
      <c r="J2707" s="11" t="s">
        <v>261</v>
      </c>
      <c r="K2707" s="11" t="s">
        <v>12658</v>
      </c>
      <c r="L2707" s="11">
        <v>2</v>
      </c>
    </row>
    <row r="2708" spans="1:12">
      <c r="A2708" s="11" t="s">
        <v>5209</v>
      </c>
      <c r="D2708" s="11" t="s">
        <v>260</v>
      </c>
      <c r="E2708" s="19" t="s">
        <v>5459</v>
      </c>
      <c r="F2708" s="10">
        <v>42036</v>
      </c>
      <c r="G2708" s="10">
        <v>45323</v>
      </c>
      <c r="H2708" s="11">
        <v>10</v>
      </c>
      <c r="I2708" s="20" t="s">
        <v>259</v>
      </c>
      <c r="J2708" s="11" t="s">
        <v>261</v>
      </c>
      <c r="K2708" s="11" t="s">
        <v>12658</v>
      </c>
      <c r="L2708" s="11">
        <v>2</v>
      </c>
    </row>
    <row r="2709" spans="1:12">
      <c r="A2709" s="11" t="s">
        <v>5210</v>
      </c>
      <c r="D2709" s="11" t="s">
        <v>260</v>
      </c>
      <c r="E2709" s="19" t="s">
        <v>5460</v>
      </c>
      <c r="F2709" s="10">
        <v>42036</v>
      </c>
      <c r="G2709" s="10">
        <v>45323</v>
      </c>
      <c r="H2709" s="11">
        <v>10</v>
      </c>
      <c r="I2709" s="11" t="s">
        <v>277</v>
      </c>
      <c r="J2709" s="11" t="s">
        <v>261</v>
      </c>
      <c r="K2709" s="11" t="s">
        <v>12658</v>
      </c>
      <c r="L2709" s="11">
        <v>2</v>
      </c>
    </row>
    <row r="2710" spans="1:12">
      <c r="A2710" s="11" t="s">
        <v>5211</v>
      </c>
      <c r="D2710" s="11" t="s">
        <v>260</v>
      </c>
      <c r="E2710" s="19" t="s">
        <v>5461</v>
      </c>
      <c r="F2710" s="10">
        <v>42036</v>
      </c>
      <c r="G2710" s="10">
        <v>45323</v>
      </c>
      <c r="H2710" s="11">
        <v>10</v>
      </c>
      <c r="I2710" s="11" t="s">
        <v>277</v>
      </c>
      <c r="J2710" s="11" t="s">
        <v>261</v>
      </c>
      <c r="K2710" s="11" t="s">
        <v>12658</v>
      </c>
      <c r="L2710" s="11">
        <v>2</v>
      </c>
    </row>
    <row r="2711" spans="1:12">
      <c r="A2711" s="11" t="s">
        <v>5212</v>
      </c>
      <c r="D2711" s="11" t="s">
        <v>260</v>
      </c>
      <c r="E2711" s="19" t="s">
        <v>5462</v>
      </c>
      <c r="F2711" s="10">
        <v>42036</v>
      </c>
      <c r="G2711" s="10">
        <v>45323</v>
      </c>
      <c r="H2711" s="11">
        <v>10</v>
      </c>
      <c r="I2711" s="11" t="s">
        <v>277</v>
      </c>
      <c r="J2711" s="11" t="s">
        <v>261</v>
      </c>
      <c r="K2711" s="11" t="s">
        <v>12658</v>
      </c>
      <c r="L2711" s="11">
        <v>2</v>
      </c>
    </row>
    <row r="2712" spans="1:12">
      <c r="A2712" s="11" t="s">
        <v>5213</v>
      </c>
      <c r="D2712" s="11" t="s">
        <v>260</v>
      </c>
      <c r="E2712" s="19" t="s">
        <v>5463</v>
      </c>
      <c r="F2712" s="10">
        <v>42036</v>
      </c>
      <c r="G2712" s="10">
        <v>45323</v>
      </c>
      <c r="H2712" s="11">
        <v>10</v>
      </c>
      <c r="I2712" s="20" t="s">
        <v>259</v>
      </c>
      <c r="J2712" s="11" t="s">
        <v>261</v>
      </c>
      <c r="K2712" s="11" t="s">
        <v>12658</v>
      </c>
      <c r="L2712" s="11">
        <v>2</v>
      </c>
    </row>
    <row r="2713" spans="1:12">
      <c r="A2713" s="11" t="s">
        <v>5214</v>
      </c>
      <c r="D2713" s="11" t="s">
        <v>260</v>
      </c>
      <c r="E2713" s="19" t="s">
        <v>5464</v>
      </c>
      <c r="F2713" s="10">
        <v>42036</v>
      </c>
      <c r="G2713" s="10">
        <v>45323</v>
      </c>
      <c r="H2713" s="11">
        <v>10</v>
      </c>
      <c r="I2713" s="20" t="s">
        <v>259</v>
      </c>
      <c r="J2713" s="11" t="s">
        <v>261</v>
      </c>
      <c r="K2713" s="11" t="s">
        <v>12658</v>
      </c>
      <c r="L2713" s="11">
        <v>2</v>
      </c>
    </row>
    <row r="2714" spans="1:12">
      <c r="A2714" s="11" t="s">
        <v>5215</v>
      </c>
      <c r="D2714" s="11" t="s">
        <v>260</v>
      </c>
      <c r="E2714" s="19" t="s">
        <v>5465</v>
      </c>
      <c r="F2714" s="10">
        <v>42036</v>
      </c>
      <c r="G2714" s="10">
        <v>45323</v>
      </c>
      <c r="H2714" s="11">
        <v>10</v>
      </c>
      <c r="I2714" s="20" t="s">
        <v>259</v>
      </c>
      <c r="J2714" s="11" t="s">
        <v>261</v>
      </c>
      <c r="K2714" s="11" t="s">
        <v>12658</v>
      </c>
      <c r="L2714" s="11">
        <v>2</v>
      </c>
    </row>
    <row r="2715" spans="1:12">
      <c r="A2715" s="11" t="s">
        <v>5216</v>
      </c>
      <c r="D2715" s="11" t="s">
        <v>260</v>
      </c>
      <c r="E2715" s="19" t="s">
        <v>5466</v>
      </c>
      <c r="F2715" s="10">
        <v>42036</v>
      </c>
      <c r="G2715" s="10">
        <v>45323</v>
      </c>
      <c r="H2715" s="11">
        <v>10</v>
      </c>
      <c r="I2715" s="20" t="s">
        <v>259</v>
      </c>
      <c r="J2715" s="11" t="s">
        <v>261</v>
      </c>
      <c r="K2715" s="11" t="s">
        <v>12658</v>
      </c>
      <c r="L2715" s="11">
        <v>2</v>
      </c>
    </row>
    <row r="2716" spans="1:12">
      <c r="A2716" s="11" t="s">
        <v>5217</v>
      </c>
      <c r="D2716" s="11" t="s">
        <v>260</v>
      </c>
      <c r="E2716" s="19" t="s">
        <v>5467</v>
      </c>
      <c r="F2716" s="10">
        <v>42036</v>
      </c>
      <c r="G2716" s="10">
        <v>45323</v>
      </c>
      <c r="H2716" s="11">
        <v>10</v>
      </c>
      <c r="I2716" s="20" t="s">
        <v>259</v>
      </c>
      <c r="J2716" s="11" t="s">
        <v>261</v>
      </c>
      <c r="K2716" s="11" t="s">
        <v>12658</v>
      </c>
      <c r="L2716" s="11">
        <v>2</v>
      </c>
    </row>
    <row r="2717" spans="1:12">
      <c r="A2717" s="11" t="s">
        <v>5218</v>
      </c>
      <c r="D2717" s="11" t="s">
        <v>260</v>
      </c>
      <c r="E2717" s="19" t="s">
        <v>5468</v>
      </c>
      <c r="F2717" s="10">
        <v>42036</v>
      </c>
      <c r="G2717" s="10">
        <v>45323</v>
      </c>
      <c r="H2717" s="11">
        <v>10</v>
      </c>
      <c r="I2717" s="20" t="s">
        <v>259</v>
      </c>
      <c r="J2717" s="11" t="s">
        <v>261</v>
      </c>
      <c r="K2717" s="11" t="s">
        <v>12658</v>
      </c>
      <c r="L2717" s="11">
        <v>2</v>
      </c>
    </row>
    <row r="2718" spans="1:12">
      <c r="A2718" s="11" t="s">
        <v>5219</v>
      </c>
      <c r="D2718" s="11" t="s">
        <v>260</v>
      </c>
      <c r="E2718" s="19" t="s">
        <v>5469</v>
      </c>
      <c r="F2718" s="10">
        <v>42036</v>
      </c>
      <c r="G2718" s="10">
        <v>45323</v>
      </c>
      <c r="H2718" s="11">
        <v>10</v>
      </c>
      <c r="I2718" s="20" t="s">
        <v>259</v>
      </c>
      <c r="J2718" s="11" t="s">
        <v>261</v>
      </c>
      <c r="K2718" s="11" t="s">
        <v>12658</v>
      </c>
      <c r="L2718" s="11">
        <v>2</v>
      </c>
    </row>
    <row r="2719" spans="1:12">
      <c r="A2719" s="11" t="s">
        <v>5220</v>
      </c>
      <c r="D2719" s="11" t="s">
        <v>260</v>
      </c>
      <c r="E2719" s="19" t="s">
        <v>5470</v>
      </c>
      <c r="F2719" s="10">
        <v>42036</v>
      </c>
      <c r="G2719" s="10">
        <v>45323</v>
      </c>
      <c r="H2719" s="11">
        <v>10</v>
      </c>
      <c r="I2719" s="20" t="s">
        <v>259</v>
      </c>
      <c r="J2719" s="11" t="s">
        <v>261</v>
      </c>
      <c r="K2719" s="11" t="s">
        <v>12658</v>
      </c>
      <c r="L2719" s="11">
        <v>2</v>
      </c>
    </row>
    <row r="2720" spans="1:12">
      <c r="A2720" s="11" t="s">
        <v>5221</v>
      </c>
      <c r="D2720" s="11" t="s">
        <v>260</v>
      </c>
      <c r="E2720" s="19" t="s">
        <v>5471</v>
      </c>
      <c r="F2720" s="10">
        <v>42036</v>
      </c>
      <c r="G2720" s="10">
        <v>45323</v>
      </c>
      <c r="H2720" s="11">
        <v>10</v>
      </c>
      <c r="I2720" s="20" t="s">
        <v>259</v>
      </c>
      <c r="J2720" s="11" t="s">
        <v>261</v>
      </c>
      <c r="K2720" s="11" t="s">
        <v>12658</v>
      </c>
      <c r="L2720" s="11">
        <v>2</v>
      </c>
    </row>
    <row r="2721" spans="1:12">
      <c r="A2721" s="11" t="s">
        <v>5222</v>
      </c>
      <c r="D2721" s="11" t="s">
        <v>260</v>
      </c>
      <c r="E2721" s="19" t="s">
        <v>5472</v>
      </c>
      <c r="F2721" s="10">
        <v>42036</v>
      </c>
      <c r="G2721" s="10">
        <v>45323</v>
      </c>
      <c r="H2721" s="11">
        <v>10</v>
      </c>
      <c r="I2721" s="20" t="s">
        <v>259</v>
      </c>
      <c r="J2721" s="11" t="s">
        <v>261</v>
      </c>
      <c r="K2721" s="11" t="s">
        <v>12658</v>
      </c>
      <c r="L2721" s="11">
        <v>2</v>
      </c>
    </row>
    <row r="2722" spans="1:12">
      <c r="A2722" s="11" t="s">
        <v>5223</v>
      </c>
      <c r="D2722" s="11" t="s">
        <v>260</v>
      </c>
      <c r="E2722" s="19" t="s">
        <v>5473</v>
      </c>
      <c r="F2722" s="10">
        <v>42036</v>
      </c>
      <c r="G2722" s="10">
        <v>45323</v>
      </c>
      <c r="H2722" s="11">
        <v>10</v>
      </c>
      <c r="I2722" s="20" t="s">
        <v>259</v>
      </c>
      <c r="J2722" s="11" t="s">
        <v>261</v>
      </c>
      <c r="K2722" s="11" t="s">
        <v>12658</v>
      </c>
      <c r="L2722" s="11">
        <v>2</v>
      </c>
    </row>
    <row r="2723" spans="1:12">
      <c r="A2723" s="11" t="s">
        <v>5224</v>
      </c>
      <c r="D2723" s="11" t="s">
        <v>260</v>
      </c>
      <c r="E2723" s="19" t="s">
        <v>5474</v>
      </c>
      <c r="F2723" s="10">
        <v>42036</v>
      </c>
      <c r="G2723" s="10">
        <v>45323</v>
      </c>
      <c r="H2723" s="11">
        <v>10</v>
      </c>
      <c r="I2723" s="20" t="s">
        <v>259</v>
      </c>
      <c r="J2723" s="11" t="s">
        <v>261</v>
      </c>
      <c r="K2723" s="11" t="s">
        <v>12658</v>
      </c>
      <c r="L2723" s="11">
        <v>2</v>
      </c>
    </row>
    <row r="2724" spans="1:12">
      <c r="A2724" s="11" t="s">
        <v>5225</v>
      </c>
      <c r="D2724" s="11" t="s">
        <v>260</v>
      </c>
      <c r="E2724" s="19" t="s">
        <v>5475</v>
      </c>
      <c r="F2724" s="10">
        <v>42036</v>
      </c>
      <c r="G2724" s="10">
        <v>45323</v>
      </c>
      <c r="H2724" s="11">
        <v>10</v>
      </c>
      <c r="I2724" s="20" t="s">
        <v>259</v>
      </c>
      <c r="J2724" s="11" t="s">
        <v>261</v>
      </c>
      <c r="K2724" s="11" t="s">
        <v>12658</v>
      </c>
      <c r="L2724" s="11">
        <v>2</v>
      </c>
    </row>
    <row r="2725" spans="1:12">
      <c r="A2725" s="11" t="s">
        <v>5226</v>
      </c>
      <c r="D2725" s="11" t="s">
        <v>260</v>
      </c>
      <c r="E2725" s="19" t="s">
        <v>5476</v>
      </c>
      <c r="F2725" s="10">
        <v>42036</v>
      </c>
      <c r="G2725" s="10">
        <v>45323</v>
      </c>
      <c r="H2725" s="11">
        <v>10</v>
      </c>
      <c r="I2725" s="20" t="s">
        <v>259</v>
      </c>
      <c r="J2725" s="11" t="s">
        <v>261</v>
      </c>
      <c r="K2725" s="11" t="s">
        <v>12658</v>
      </c>
      <c r="L2725" s="11">
        <v>2</v>
      </c>
    </row>
    <row r="2726" spans="1:12">
      <c r="A2726" s="11" t="s">
        <v>5227</v>
      </c>
      <c r="D2726" s="11" t="s">
        <v>260</v>
      </c>
      <c r="E2726" s="19" t="s">
        <v>5477</v>
      </c>
      <c r="F2726" s="10">
        <v>42036</v>
      </c>
      <c r="G2726" s="10">
        <v>45323</v>
      </c>
      <c r="H2726" s="11">
        <v>10</v>
      </c>
      <c r="I2726" s="20" t="s">
        <v>259</v>
      </c>
      <c r="J2726" s="11" t="s">
        <v>261</v>
      </c>
      <c r="K2726" s="11" t="s">
        <v>12658</v>
      </c>
      <c r="L2726" s="11">
        <v>2</v>
      </c>
    </row>
    <row r="2727" spans="1:12">
      <c r="A2727" s="11" t="s">
        <v>5228</v>
      </c>
      <c r="D2727" s="11" t="s">
        <v>260</v>
      </c>
      <c r="E2727" s="19" t="s">
        <v>5478</v>
      </c>
      <c r="F2727" s="10">
        <v>42036</v>
      </c>
      <c r="G2727" s="10">
        <v>45323</v>
      </c>
      <c r="H2727" s="11">
        <v>10</v>
      </c>
      <c r="I2727" s="11" t="s">
        <v>277</v>
      </c>
      <c r="J2727" s="11" t="s">
        <v>261</v>
      </c>
      <c r="K2727" s="11" t="s">
        <v>12658</v>
      </c>
      <c r="L2727" s="11">
        <v>2</v>
      </c>
    </row>
    <row r="2728" spans="1:12">
      <c r="A2728" s="11" t="s">
        <v>5229</v>
      </c>
      <c r="D2728" s="11" t="s">
        <v>260</v>
      </c>
      <c r="E2728" s="19" t="s">
        <v>5479</v>
      </c>
      <c r="F2728" s="10">
        <v>42036</v>
      </c>
      <c r="G2728" s="10">
        <v>45323</v>
      </c>
      <c r="H2728" s="11">
        <v>10</v>
      </c>
      <c r="I2728" s="11" t="s">
        <v>277</v>
      </c>
      <c r="J2728" s="11" t="s">
        <v>261</v>
      </c>
      <c r="K2728" s="11" t="s">
        <v>12658</v>
      </c>
      <c r="L2728" s="11">
        <v>2</v>
      </c>
    </row>
    <row r="2729" spans="1:12">
      <c r="A2729" s="11" t="s">
        <v>5230</v>
      </c>
      <c r="D2729" s="11" t="s">
        <v>260</v>
      </c>
      <c r="E2729" s="19" t="s">
        <v>5480</v>
      </c>
      <c r="F2729" s="10">
        <v>42036</v>
      </c>
      <c r="G2729" s="10">
        <v>45323</v>
      </c>
      <c r="H2729" s="11">
        <v>10</v>
      </c>
      <c r="I2729" s="11" t="s">
        <v>277</v>
      </c>
      <c r="J2729" s="11" t="s">
        <v>261</v>
      </c>
      <c r="K2729" s="11" t="s">
        <v>12658</v>
      </c>
      <c r="L2729" s="11">
        <v>2</v>
      </c>
    </row>
    <row r="2730" spans="1:12">
      <c r="A2730" s="11" t="s">
        <v>5231</v>
      </c>
      <c r="D2730" s="11" t="s">
        <v>260</v>
      </c>
      <c r="E2730" s="19" t="s">
        <v>5481</v>
      </c>
      <c r="F2730" s="10">
        <v>42036</v>
      </c>
      <c r="G2730" s="10">
        <v>45323</v>
      </c>
      <c r="H2730" s="11">
        <v>10</v>
      </c>
      <c r="I2730" s="20" t="s">
        <v>259</v>
      </c>
      <c r="J2730" s="11" t="s">
        <v>261</v>
      </c>
      <c r="K2730" s="11" t="s">
        <v>12658</v>
      </c>
      <c r="L2730" s="11">
        <v>2</v>
      </c>
    </row>
    <row r="2731" spans="1:12">
      <c r="A2731" s="11" t="s">
        <v>5232</v>
      </c>
      <c r="D2731" s="11" t="s">
        <v>260</v>
      </c>
      <c r="E2731" s="19" t="s">
        <v>5482</v>
      </c>
      <c r="F2731" s="10">
        <v>42036</v>
      </c>
      <c r="G2731" s="10">
        <v>45323</v>
      </c>
      <c r="H2731" s="11">
        <v>10</v>
      </c>
      <c r="I2731" s="20" t="s">
        <v>259</v>
      </c>
      <c r="J2731" s="11" t="s">
        <v>261</v>
      </c>
      <c r="K2731" s="11" t="s">
        <v>12658</v>
      </c>
      <c r="L2731" s="11">
        <v>2</v>
      </c>
    </row>
    <row r="2732" spans="1:12">
      <c r="A2732" s="11" t="s">
        <v>5233</v>
      </c>
      <c r="D2732" s="11" t="s">
        <v>260</v>
      </c>
      <c r="E2732" s="19" t="s">
        <v>5483</v>
      </c>
      <c r="F2732" s="10">
        <v>42036</v>
      </c>
      <c r="G2732" s="10">
        <v>45323</v>
      </c>
      <c r="H2732" s="11">
        <v>10</v>
      </c>
      <c r="I2732" s="20" t="s">
        <v>259</v>
      </c>
      <c r="J2732" s="11" t="s">
        <v>261</v>
      </c>
      <c r="K2732" s="11" t="s">
        <v>12658</v>
      </c>
      <c r="L2732" s="11">
        <v>2</v>
      </c>
    </row>
    <row r="2733" spans="1:12">
      <c r="A2733" s="11" t="s">
        <v>5234</v>
      </c>
      <c r="D2733" s="11" t="s">
        <v>260</v>
      </c>
      <c r="E2733" s="19" t="s">
        <v>5484</v>
      </c>
      <c r="F2733" s="10">
        <v>42036</v>
      </c>
      <c r="G2733" s="10">
        <v>45323</v>
      </c>
      <c r="H2733" s="11">
        <v>10</v>
      </c>
      <c r="I2733" s="20" t="s">
        <v>259</v>
      </c>
      <c r="J2733" s="11" t="s">
        <v>261</v>
      </c>
      <c r="K2733" s="11" t="s">
        <v>12658</v>
      </c>
      <c r="L2733" s="11">
        <v>2</v>
      </c>
    </row>
    <row r="2734" spans="1:12">
      <c r="A2734" s="11" t="s">
        <v>5235</v>
      </c>
      <c r="D2734" s="11" t="s">
        <v>260</v>
      </c>
      <c r="E2734" s="19" t="s">
        <v>5485</v>
      </c>
      <c r="F2734" s="10">
        <v>42036</v>
      </c>
      <c r="G2734" s="10">
        <v>45323</v>
      </c>
      <c r="H2734" s="11">
        <v>10</v>
      </c>
      <c r="I2734" s="20" t="s">
        <v>259</v>
      </c>
      <c r="J2734" s="11" t="s">
        <v>261</v>
      </c>
      <c r="K2734" s="11" t="s">
        <v>12658</v>
      </c>
      <c r="L2734" s="11">
        <v>2</v>
      </c>
    </row>
    <row r="2735" spans="1:12">
      <c r="A2735" s="11" t="s">
        <v>5236</v>
      </c>
      <c r="D2735" s="11" t="s">
        <v>260</v>
      </c>
      <c r="E2735" s="19" t="s">
        <v>5486</v>
      </c>
      <c r="F2735" s="10">
        <v>42036</v>
      </c>
      <c r="G2735" s="10">
        <v>45323</v>
      </c>
      <c r="H2735" s="11">
        <v>10</v>
      </c>
      <c r="I2735" s="20" t="s">
        <v>259</v>
      </c>
      <c r="J2735" s="11" t="s">
        <v>261</v>
      </c>
      <c r="K2735" s="11" t="s">
        <v>12658</v>
      </c>
      <c r="L2735" s="11">
        <v>2</v>
      </c>
    </row>
    <row r="2736" spans="1:12">
      <c r="A2736" s="11" t="s">
        <v>5237</v>
      </c>
      <c r="D2736" s="11" t="s">
        <v>260</v>
      </c>
      <c r="E2736" s="19" t="s">
        <v>5487</v>
      </c>
      <c r="F2736" s="10">
        <v>42036</v>
      </c>
      <c r="G2736" s="10">
        <v>45323</v>
      </c>
      <c r="H2736" s="11">
        <v>10</v>
      </c>
      <c r="I2736" s="20" t="s">
        <v>259</v>
      </c>
      <c r="J2736" s="11" t="s">
        <v>261</v>
      </c>
      <c r="K2736" s="11" t="s">
        <v>12658</v>
      </c>
      <c r="L2736" s="11">
        <v>2</v>
      </c>
    </row>
    <row r="2737" spans="1:12">
      <c r="A2737" s="11" t="s">
        <v>5238</v>
      </c>
      <c r="D2737" s="11" t="s">
        <v>260</v>
      </c>
      <c r="E2737" s="19" t="s">
        <v>5488</v>
      </c>
      <c r="F2737" s="10">
        <v>42036</v>
      </c>
      <c r="G2737" s="10">
        <v>45323</v>
      </c>
      <c r="H2737" s="11">
        <v>10</v>
      </c>
      <c r="I2737" s="20" t="s">
        <v>259</v>
      </c>
      <c r="J2737" s="11" t="s">
        <v>261</v>
      </c>
      <c r="K2737" s="11" t="s">
        <v>12658</v>
      </c>
      <c r="L2737" s="11">
        <v>2</v>
      </c>
    </row>
    <row r="2738" spans="1:12">
      <c r="A2738" s="11" t="s">
        <v>5239</v>
      </c>
      <c r="D2738" s="11" t="s">
        <v>260</v>
      </c>
      <c r="E2738" s="19" t="s">
        <v>5489</v>
      </c>
      <c r="F2738" s="10">
        <v>42036</v>
      </c>
      <c r="G2738" s="10">
        <v>45323</v>
      </c>
      <c r="H2738" s="11">
        <v>10</v>
      </c>
      <c r="I2738" s="20" t="s">
        <v>259</v>
      </c>
      <c r="J2738" s="11" t="s">
        <v>261</v>
      </c>
      <c r="K2738" s="11" t="s">
        <v>12658</v>
      </c>
      <c r="L2738" s="11">
        <v>2</v>
      </c>
    </row>
    <row r="2739" spans="1:12">
      <c r="A2739" s="11" t="s">
        <v>5240</v>
      </c>
      <c r="D2739" s="11" t="s">
        <v>260</v>
      </c>
      <c r="E2739" s="19" t="s">
        <v>5490</v>
      </c>
      <c r="F2739" s="10">
        <v>42036</v>
      </c>
      <c r="G2739" s="10">
        <v>45323</v>
      </c>
      <c r="H2739" s="11">
        <v>10</v>
      </c>
      <c r="I2739" s="20" t="s">
        <v>259</v>
      </c>
      <c r="J2739" s="11" t="s">
        <v>261</v>
      </c>
      <c r="K2739" s="11" t="s">
        <v>12658</v>
      </c>
      <c r="L2739" s="11">
        <v>2</v>
      </c>
    </row>
    <row r="2740" spans="1:12">
      <c r="A2740" s="11" t="s">
        <v>5241</v>
      </c>
      <c r="D2740" s="11" t="s">
        <v>260</v>
      </c>
      <c r="E2740" s="19" t="s">
        <v>5491</v>
      </c>
      <c r="F2740" s="10">
        <v>42036</v>
      </c>
      <c r="G2740" s="10">
        <v>45323</v>
      </c>
      <c r="H2740" s="11">
        <v>10</v>
      </c>
      <c r="I2740" s="20" t="s">
        <v>259</v>
      </c>
      <c r="J2740" s="11" t="s">
        <v>261</v>
      </c>
      <c r="K2740" s="11" t="s">
        <v>12658</v>
      </c>
      <c r="L2740" s="11">
        <v>2</v>
      </c>
    </row>
    <row r="2741" spans="1:12">
      <c r="A2741" s="11" t="s">
        <v>5242</v>
      </c>
      <c r="D2741" s="11" t="s">
        <v>260</v>
      </c>
      <c r="E2741" s="19" t="s">
        <v>5492</v>
      </c>
      <c r="F2741" s="10">
        <v>42036</v>
      </c>
      <c r="G2741" s="10">
        <v>45323</v>
      </c>
      <c r="H2741" s="11">
        <v>10</v>
      </c>
      <c r="I2741" s="20" t="s">
        <v>259</v>
      </c>
      <c r="J2741" s="11" t="s">
        <v>261</v>
      </c>
      <c r="K2741" s="11" t="s">
        <v>12658</v>
      </c>
      <c r="L2741" s="11">
        <v>2</v>
      </c>
    </row>
    <row r="2742" spans="1:12">
      <c r="A2742" s="11" t="s">
        <v>5243</v>
      </c>
      <c r="D2742" s="11" t="s">
        <v>260</v>
      </c>
      <c r="E2742" s="19" t="s">
        <v>5493</v>
      </c>
      <c r="F2742" s="10">
        <v>42036</v>
      </c>
      <c r="G2742" s="10">
        <v>45323</v>
      </c>
      <c r="H2742" s="11">
        <v>10</v>
      </c>
      <c r="I2742" s="20" t="s">
        <v>259</v>
      </c>
      <c r="J2742" s="11" t="s">
        <v>261</v>
      </c>
      <c r="K2742" s="11" t="s">
        <v>12658</v>
      </c>
      <c r="L2742" s="11">
        <v>2</v>
      </c>
    </row>
    <row r="2743" spans="1:12">
      <c r="A2743" s="11" t="s">
        <v>5244</v>
      </c>
      <c r="D2743" s="11" t="s">
        <v>260</v>
      </c>
      <c r="E2743" s="19" t="s">
        <v>5494</v>
      </c>
      <c r="F2743" s="10">
        <v>42036</v>
      </c>
      <c r="G2743" s="10">
        <v>45323</v>
      </c>
      <c r="H2743" s="11">
        <v>10</v>
      </c>
      <c r="I2743" s="20" t="s">
        <v>259</v>
      </c>
      <c r="J2743" s="11" t="s">
        <v>261</v>
      </c>
      <c r="K2743" s="11" t="s">
        <v>12658</v>
      </c>
      <c r="L2743" s="11">
        <v>2</v>
      </c>
    </row>
    <row r="2744" spans="1:12">
      <c r="A2744" s="11" t="s">
        <v>5245</v>
      </c>
      <c r="D2744" s="11" t="s">
        <v>260</v>
      </c>
      <c r="E2744" s="19" t="s">
        <v>5495</v>
      </c>
      <c r="F2744" s="10">
        <v>42036</v>
      </c>
      <c r="G2744" s="10">
        <v>45323</v>
      </c>
      <c r="H2744" s="11">
        <v>10</v>
      </c>
      <c r="I2744" s="20" t="s">
        <v>259</v>
      </c>
      <c r="J2744" s="11" t="s">
        <v>261</v>
      </c>
      <c r="K2744" s="11" t="s">
        <v>12658</v>
      </c>
      <c r="L2744" s="11">
        <v>2</v>
      </c>
    </row>
    <row r="2745" spans="1:12">
      <c r="A2745" s="11" t="s">
        <v>5246</v>
      </c>
      <c r="D2745" s="11" t="s">
        <v>260</v>
      </c>
      <c r="E2745" s="19" t="s">
        <v>5496</v>
      </c>
      <c r="F2745" s="10">
        <v>42036</v>
      </c>
      <c r="G2745" s="10">
        <v>45323</v>
      </c>
      <c r="H2745" s="11">
        <v>10</v>
      </c>
      <c r="I2745" s="11" t="s">
        <v>277</v>
      </c>
      <c r="J2745" s="11" t="s">
        <v>261</v>
      </c>
      <c r="K2745" s="11" t="s">
        <v>12658</v>
      </c>
      <c r="L2745" s="11">
        <v>2</v>
      </c>
    </row>
    <row r="2746" spans="1:12">
      <c r="A2746" s="11" t="s">
        <v>5247</v>
      </c>
      <c r="D2746" s="11" t="s">
        <v>260</v>
      </c>
      <c r="E2746" s="19" t="s">
        <v>5497</v>
      </c>
      <c r="F2746" s="10">
        <v>42036</v>
      </c>
      <c r="G2746" s="10">
        <v>45323</v>
      </c>
      <c r="H2746" s="11">
        <v>10</v>
      </c>
      <c r="I2746" s="11" t="s">
        <v>277</v>
      </c>
      <c r="J2746" s="11" t="s">
        <v>261</v>
      </c>
      <c r="K2746" s="11" t="s">
        <v>12658</v>
      </c>
      <c r="L2746" s="11">
        <v>2</v>
      </c>
    </row>
    <row r="2747" spans="1:12">
      <c r="A2747" s="11" t="s">
        <v>5248</v>
      </c>
      <c r="D2747" s="11" t="s">
        <v>260</v>
      </c>
      <c r="E2747" s="19" t="s">
        <v>5498</v>
      </c>
      <c r="F2747" s="10">
        <v>42036</v>
      </c>
      <c r="G2747" s="10">
        <v>45323</v>
      </c>
      <c r="H2747" s="11">
        <v>10</v>
      </c>
      <c r="I2747" s="11" t="s">
        <v>277</v>
      </c>
      <c r="J2747" s="11" t="s">
        <v>261</v>
      </c>
      <c r="K2747" s="11" t="s">
        <v>12658</v>
      </c>
      <c r="L2747" s="11">
        <v>2</v>
      </c>
    </row>
    <row r="2748" spans="1:12">
      <c r="A2748" s="11" t="s">
        <v>5249</v>
      </c>
      <c r="D2748" s="11" t="s">
        <v>260</v>
      </c>
      <c r="E2748" s="19" t="s">
        <v>5499</v>
      </c>
      <c r="F2748" s="10">
        <v>42036</v>
      </c>
      <c r="G2748" s="10">
        <v>45323</v>
      </c>
      <c r="H2748" s="11">
        <v>10</v>
      </c>
      <c r="I2748" s="20" t="s">
        <v>259</v>
      </c>
      <c r="J2748" s="11" t="s">
        <v>261</v>
      </c>
      <c r="K2748" s="11" t="s">
        <v>12658</v>
      </c>
      <c r="L2748" s="11">
        <v>2</v>
      </c>
    </row>
    <row r="2749" spans="1:12">
      <c r="A2749" s="11" t="s">
        <v>5250</v>
      </c>
      <c r="D2749" s="11" t="s">
        <v>260</v>
      </c>
      <c r="E2749" s="19" t="s">
        <v>5500</v>
      </c>
      <c r="F2749" s="10">
        <v>42036</v>
      </c>
      <c r="G2749" s="10">
        <v>45323</v>
      </c>
      <c r="H2749" s="11">
        <v>10</v>
      </c>
      <c r="I2749" s="20" t="s">
        <v>259</v>
      </c>
      <c r="J2749" s="11" t="s">
        <v>261</v>
      </c>
      <c r="K2749" s="11" t="s">
        <v>12658</v>
      </c>
      <c r="L2749" s="11">
        <v>2</v>
      </c>
    </row>
    <row r="2750" spans="1:12">
      <c r="A2750" s="11" t="s">
        <v>5251</v>
      </c>
      <c r="D2750" s="11" t="s">
        <v>260</v>
      </c>
      <c r="E2750" s="19" t="s">
        <v>5501</v>
      </c>
      <c r="F2750" s="10">
        <v>42036</v>
      </c>
      <c r="G2750" s="10">
        <v>45323</v>
      </c>
      <c r="H2750" s="11">
        <v>10</v>
      </c>
      <c r="I2750" s="20" t="s">
        <v>259</v>
      </c>
      <c r="J2750" s="11" t="s">
        <v>261</v>
      </c>
      <c r="K2750" s="11" t="s">
        <v>12658</v>
      </c>
      <c r="L2750" s="11">
        <v>2</v>
      </c>
    </row>
    <row r="2751" spans="1:12">
      <c r="A2751" s="11" t="s">
        <v>5252</v>
      </c>
      <c r="D2751" s="11" t="s">
        <v>260</v>
      </c>
      <c r="E2751" s="19" t="s">
        <v>5502</v>
      </c>
      <c r="F2751" s="10">
        <v>42036</v>
      </c>
      <c r="G2751" s="10">
        <v>45323</v>
      </c>
      <c r="H2751" s="11">
        <v>10</v>
      </c>
      <c r="I2751" s="20" t="s">
        <v>259</v>
      </c>
      <c r="J2751" s="11" t="s">
        <v>261</v>
      </c>
      <c r="K2751" s="11" t="s">
        <v>12658</v>
      </c>
      <c r="L2751" s="11">
        <v>2</v>
      </c>
    </row>
    <row r="2752" spans="1:12">
      <c r="A2752" s="11" t="s">
        <v>5253</v>
      </c>
      <c r="D2752" s="11" t="s">
        <v>260</v>
      </c>
      <c r="E2752" s="19" t="s">
        <v>5503</v>
      </c>
      <c r="F2752" s="10">
        <v>42036</v>
      </c>
      <c r="G2752" s="10">
        <v>45323</v>
      </c>
      <c r="H2752" s="11">
        <v>10</v>
      </c>
      <c r="I2752" s="20" t="s">
        <v>259</v>
      </c>
      <c r="J2752" s="11" t="s">
        <v>261</v>
      </c>
      <c r="K2752" s="11" t="s">
        <v>12658</v>
      </c>
      <c r="L2752" s="11">
        <v>2</v>
      </c>
    </row>
    <row r="2753" spans="1:12">
      <c r="A2753" s="11" t="s">
        <v>5254</v>
      </c>
      <c r="D2753" s="11" t="s">
        <v>260</v>
      </c>
      <c r="E2753" s="19" t="s">
        <v>5504</v>
      </c>
      <c r="F2753" s="10">
        <v>42036</v>
      </c>
      <c r="G2753" s="10">
        <v>45323</v>
      </c>
      <c r="H2753" s="11">
        <v>10</v>
      </c>
      <c r="I2753" s="20" t="s">
        <v>259</v>
      </c>
      <c r="J2753" s="11" t="s">
        <v>261</v>
      </c>
      <c r="K2753" s="11" t="s">
        <v>12658</v>
      </c>
      <c r="L2753" s="11">
        <v>2</v>
      </c>
    </row>
    <row r="2754" spans="1:12">
      <c r="A2754" s="11" t="s">
        <v>5255</v>
      </c>
      <c r="D2754" s="11" t="s">
        <v>260</v>
      </c>
      <c r="E2754" s="19" t="s">
        <v>5505</v>
      </c>
      <c r="F2754" s="10">
        <v>42036</v>
      </c>
      <c r="G2754" s="10">
        <v>45323</v>
      </c>
      <c r="H2754" s="11">
        <v>10</v>
      </c>
      <c r="I2754" s="20" t="s">
        <v>259</v>
      </c>
      <c r="J2754" s="11" t="s">
        <v>261</v>
      </c>
      <c r="K2754" s="11" t="s">
        <v>12658</v>
      </c>
      <c r="L2754" s="11">
        <v>2</v>
      </c>
    </row>
    <row r="2755" spans="1:12">
      <c r="A2755" s="11" t="s">
        <v>5256</v>
      </c>
      <c r="D2755" s="11" t="s">
        <v>260</v>
      </c>
      <c r="E2755" s="19" t="s">
        <v>5506</v>
      </c>
      <c r="F2755" s="10">
        <v>42036</v>
      </c>
      <c r="G2755" s="10">
        <v>45323</v>
      </c>
      <c r="H2755" s="11">
        <v>10</v>
      </c>
      <c r="I2755" s="20" t="s">
        <v>259</v>
      </c>
      <c r="J2755" s="11" t="s">
        <v>261</v>
      </c>
      <c r="K2755" s="11" t="s">
        <v>12658</v>
      </c>
      <c r="L2755" s="11">
        <v>2</v>
      </c>
    </row>
    <row r="2756" spans="1:12">
      <c r="A2756" s="11" t="s">
        <v>5257</v>
      </c>
      <c r="D2756" s="11" t="s">
        <v>260</v>
      </c>
      <c r="E2756" s="19" t="s">
        <v>5507</v>
      </c>
      <c r="F2756" s="10">
        <v>42036</v>
      </c>
      <c r="G2756" s="10">
        <v>45323</v>
      </c>
      <c r="H2756" s="11">
        <v>10</v>
      </c>
      <c r="I2756" s="20" t="s">
        <v>259</v>
      </c>
      <c r="J2756" s="11" t="s">
        <v>261</v>
      </c>
      <c r="K2756" s="11" t="s">
        <v>12658</v>
      </c>
      <c r="L2756" s="11">
        <v>2</v>
      </c>
    </row>
    <row r="2757" spans="1:12">
      <c r="A2757" s="11" t="s">
        <v>5258</v>
      </c>
      <c r="D2757" s="11" t="s">
        <v>260</v>
      </c>
      <c r="E2757" s="19" t="s">
        <v>5508</v>
      </c>
      <c r="F2757" s="10">
        <v>42036</v>
      </c>
      <c r="G2757" s="10">
        <v>45323</v>
      </c>
      <c r="H2757" s="11">
        <v>10</v>
      </c>
      <c r="I2757" s="20" t="s">
        <v>259</v>
      </c>
      <c r="J2757" s="11" t="s">
        <v>261</v>
      </c>
      <c r="K2757" s="11" t="s">
        <v>12658</v>
      </c>
      <c r="L2757" s="11">
        <v>2</v>
      </c>
    </row>
    <row r="2758" spans="1:12">
      <c r="A2758" s="11" t="s">
        <v>5259</v>
      </c>
      <c r="D2758" s="11" t="s">
        <v>260</v>
      </c>
      <c r="E2758" s="19" t="s">
        <v>5509</v>
      </c>
      <c r="F2758" s="10">
        <v>42036</v>
      </c>
      <c r="G2758" s="10">
        <v>45323</v>
      </c>
      <c r="H2758" s="11">
        <v>10</v>
      </c>
      <c r="I2758" s="20" t="s">
        <v>259</v>
      </c>
      <c r="J2758" s="11" t="s">
        <v>261</v>
      </c>
      <c r="K2758" s="11" t="s">
        <v>12658</v>
      </c>
      <c r="L2758" s="11">
        <v>2</v>
      </c>
    </row>
    <row r="2759" spans="1:12">
      <c r="A2759" s="11" t="s">
        <v>5260</v>
      </c>
      <c r="D2759" s="11" t="s">
        <v>260</v>
      </c>
      <c r="E2759" s="19" t="s">
        <v>5510</v>
      </c>
      <c r="F2759" s="10">
        <v>42036</v>
      </c>
      <c r="G2759" s="10">
        <v>45323</v>
      </c>
      <c r="H2759" s="11">
        <v>10</v>
      </c>
      <c r="I2759" s="20" t="s">
        <v>259</v>
      </c>
      <c r="J2759" s="11" t="s">
        <v>261</v>
      </c>
      <c r="K2759" s="11" t="s">
        <v>12658</v>
      </c>
      <c r="L2759" s="11">
        <v>2</v>
      </c>
    </row>
    <row r="2760" spans="1:12">
      <c r="A2760" s="11" t="s">
        <v>5261</v>
      </c>
      <c r="D2760" s="11" t="s">
        <v>260</v>
      </c>
      <c r="E2760" s="19" t="s">
        <v>5511</v>
      </c>
      <c r="F2760" s="10">
        <v>42036</v>
      </c>
      <c r="G2760" s="10">
        <v>45323</v>
      </c>
      <c r="H2760" s="11">
        <v>10</v>
      </c>
      <c r="I2760" s="20" t="s">
        <v>259</v>
      </c>
      <c r="J2760" s="11" t="s">
        <v>261</v>
      </c>
      <c r="K2760" s="11" t="s">
        <v>12658</v>
      </c>
      <c r="L2760" s="11">
        <v>2</v>
      </c>
    </row>
    <row r="2761" spans="1:12">
      <c r="A2761" s="11" t="s">
        <v>5262</v>
      </c>
      <c r="D2761" s="11" t="s">
        <v>260</v>
      </c>
      <c r="E2761" s="19" t="s">
        <v>5512</v>
      </c>
      <c r="F2761" s="10">
        <v>42036</v>
      </c>
      <c r="G2761" s="10">
        <v>45323</v>
      </c>
      <c r="H2761" s="11">
        <v>10</v>
      </c>
      <c r="I2761" s="20" t="s">
        <v>259</v>
      </c>
      <c r="J2761" s="11" t="s">
        <v>261</v>
      </c>
      <c r="K2761" s="11" t="s">
        <v>12658</v>
      </c>
      <c r="L2761" s="11">
        <v>2</v>
      </c>
    </row>
    <row r="2762" spans="1:12">
      <c r="A2762" s="11" t="s">
        <v>5513</v>
      </c>
      <c r="D2762" s="11" t="s">
        <v>260</v>
      </c>
      <c r="E2762" s="19" t="s">
        <v>5763</v>
      </c>
      <c r="F2762" s="10">
        <v>42036</v>
      </c>
      <c r="G2762" s="10">
        <v>45323</v>
      </c>
      <c r="H2762" s="11">
        <v>10</v>
      </c>
      <c r="I2762" s="20" t="s">
        <v>259</v>
      </c>
      <c r="J2762" s="11" t="s">
        <v>261</v>
      </c>
      <c r="K2762" s="11" t="s">
        <v>12658</v>
      </c>
      <c r="L2762" s="11">
        <v>2</v>
      </c>
    </row>
    <row r="2763" spans="1:12">
      <c r="A2763" s="11" t="s">
        <v>5514</v>
      </c>
      <c r="D2763" s="11" t="s">
        <v>260</v>
      </c>
      <c r="E2763" s="19" t="s">
        <v>5764</v>
      </c>
      <c r="F2763" s="10">
        <v>42036</v>
      </c>
      <c r="G2763" s="10">
        <v>45323</v>
      </c>
      <c r="H2763" s="11">
        <v>10</v>
      </c>
      <c r="I2763" s="11" t="s">
        <v>277</v>
      </c>
      <c r="J2763" s="11" t="s">
        <v>261</v>
      </c>
      <c r="K2763" s="11" t="s">
        <v>12658</v>
      </c>
      <c r="L2763" s="11">
        <v>2</v>
      </c>
    </row>
    <row r="2764" spans="1:12">
      <c r="A2764" s="11" t="s">
        <v>5515</v>
      </c>
      <c r="D2764" s="11" t="s">
        <v>260</v>
      </c>
      <c r="E2764" s="19" t="s">
        <v>5765</v>
      </c>
      <c r="F2764" s="10">
        <v>42036</v>
      </c>
      <c r="G2764" s="10">
        <v>45323</v>
      </c>
      <c r="H2764" s="11">
        <v>10</v>
      </c>
      <c r="I2764" s="11" t="s">
        <v>277</v>
      </c>
      <c r="J2764" s="11" t="s">
        <v>261</v>
      </c>
      <c r="K2764" s="11" t="s">
        <v>12658</v>
      </c>
      <c r="L2764" s="11">
        <v>2</v>
      </c>
    </row>
    <row r="2765" spans="1:12">
      <c r="A2765" s="11" t="s">
        <v>5516</v>
      </c>
      <c r="D2765" s="11" t="s">
        <v>260</v>
      </c>
      <c r="E2765" s="19" t="s">
        <v>5766</v>
      </c>
      <c r="F2765" s="10">
        <v>42036</v>
      </c>
      <c r="G2765" s="10">
        <v>45323</v>
      </c>
      <c r="H2765" s="11">
        <v>10</v>
      </c>
      <c r="I2765" s="11" t="s">
        <v>277</v>
      </c>
      <c r="J2765" s="11" t="s">
        <v>261</v>
      </c>
      <c r="K2765" s="11" t="s">
        <v>12658</v>
      </c>
      <c r="L2765" s="11">
        <v>2</v>
      </c>
    </row>
    <row r="2766" spans="1:12">
      <c r="A2766" s="11" t="s">
        <v>5517</v>
      </c>
      <c r="D2766" s="11" t="s">
        <v>260</v>
      </c>
      <c r="E2766" s="19" t="s">
        <v>5767</v>
      </c>
      <c r="F2766" s="10">
        <v>42036</v>
      </c>
      <c r="G2766" s="10">
        <v>45323</v>
      </c>
      <c r="H2766" s="11">
        <v>10</v>
      </c>
      <c r="I2766" s="20" t="s">
        <v>259</v>
      </c>
      <c r="J2766" s="11" t="s">
        <v>261</v>
      </c>
      <c r="K2766" s="11" t="s">
        <v>12658</v>
      </c>
      <c r="L2766" s="11">
        <v>2</v>
      </c>
    </row>
    <row r="2767" spans="1:12">
      <c r="A2767" s="11" t="s">
        <v>5518</v>
      </c>
      <c r="D2767" s="11" t="s">
        <v>260</v>
      </c>
      <c r="E2767" s="19" t="s">
        <v>5768</v>
      </c>
      <c r="F2767" s="10">
        <v>42036</v>
      </c>
      <c r="G2767" s="10">
        <v>45323</v>
      </c>
      <c r="H2767" s="11">
        <v>10</v>
      </c>
      <c r="I2767" s="20" t="s">
        <v>259</v>
      </c>
      <c r="J2767" s="11" t="s">
        <v>261</v>
      </c>
      <c r="K2767" s="11" t="s">
        <v>12658</v>
      </c>
      <c r="L2767" s="11">
        <v>2</v>
      </c>
    </row>
    <row r="2768" spans="1:12">
      <c r="A2768" s="11" t="s">
        <v>5519</v>
      </c>
      <c r="D2768" s="11" t="s">
        <v>260</v>
      </c>
      <c r="E2768" s="19" t="s">
        <v>5769</v>
      </c>
      <c r="F2768" s="10">
        <v>42036</v>
      </c>
      <c r="G2768" s="10">
        <v>45323</v>
      </c>
      <c r="H2768" s="11">
        <v>10</v>
      </c>
      <c r="I2768" s="20" t="s">
        <v>259</v>
      </c>
      <c r="J2768" s="11" t="s">
        <v>261</v>
      </c>
      <c r="K2768" s="11" t="s">
        <v>12658</v>
      </c>
      <c r="L2768" s="11">
        <v>2</v>
      </c>
    </row>
    <row r="2769" spans="1:12">
      <c r="A2769" s="11" t="s">
        <v>5520</v>
      </c>
      <c r="D2769" s="11" t="s">
        <v>260</v>
      </c>
      <c r="E2769" s="19" t="s">
        <v>5770</v>
      </c>
      <c r="F2769" s="10">
        <v>42036</v>
      </c>
      <c r="G2769" s="10">
        <v>45323</v>
      </c>
      <c r="H2769" s="11">
        <v>10</v>
      </c>
      <c r="I2769" s="20" t="s">
        <v>259</v>
      </c>
      <c r="J2769" s="11" t="s">
        <v>261</v>
      </c>
      <c r="K2769" s="11" t="s">
        <v>12658</v>
      </c>
      <c r="L2769" s="11">
        <v>2</v>
      </c>
    </row>
    <row r="2770" spans="1:12">
      <c r="A2770" s="11" t="s">
        <v>5521</v>
      </c>
      <c r="D2770" s="11" t="s">
        <v>260</v>
      </c>
      <c r="E2770" s="19" t="s">
        <v>5771</v>
      </c>
      <c r="F2770" s="10">
        <v>42036</v>
      </c>
      <c r="G2770" s="10">
        <v>45323</v>
      </c>
      <c r="H2770" s="11">
        <v>10</v>
      </c>
      <c r="I2770" s="20" t="s">
        <v>259</v>
      </c>
      <c r="J2770" s="11" t="s">
        <v>261</v>
      </c>
      <c r="K2770" s="11" t="s">
        <v>12658</v>
      </c>
      <c r="L2770" s="11">
        <v>2</v>
      </c>
    </row>
    <row r="2771" spans="1:12">
      <c r="A2771" s="11" t="s">
        <v>5522</v>
      </c>
      <c r="D2771" s="11" t="s">
        <v>260</v>
      </c>
      <c r="E2771" s="19" t="s">
        <v>5772</v>
      </c>
      <c r="F2771" s="10">
        <v>42036</v>
      </c>
      <c r="G2771" s="10">
        <v>45323</v>
      </c>
      <c r="H2771" s="11">
        <v>10</v>
      </c>
      <c r="I2771" s="20" t="s">
        <v>259</v>
      </c>
      <c r="J2771" s="11" t="s">
        <v>261</v>
      </c>
      <c r="K2771" s="11" t="s">
        <v>12658</v>
      </c>
      <c r="L2771" s="11">
        <v>2</v>
      </c>
    </row>
    <row r="2772" spans="1:12">
      <c r="A2772" s="11" t="s">
        <v>5523</v>
      </c>
      <c r="D2772" s="11" t="s">
        <v>260</v>
      </c>
      <c r="E2772" s="19" t="s">
        <v>5773</v>
      </c>
      <c r="F2772" s="10">
        <v>42036</v>
      </c>
      <c r="G2772" s="10">
        <v>45323</v>
      </c>
      <c r="H2772" s="11">
        <v>10</v>
      </c>
      <c r="I2772" s="20" t="s">
        <v>259</v>
      </c>
      <c r="J2772" s="11" t="s">
        <v>261</v>
      </c>
      <c r="K2772" s="11" t="s">
        <v>12658</v>
      </c>
      <c r="L2772" s="11">
        <v>2</v>
      </c>
    </row>
    <row r="2773" spans="1:12">
      <c r="A2773" s="11" t="s">
        <v>5524</v>
      </c>
      <c r="D2773" s="11" t="s">
        <v>260</v>
      </c>
      <c r="E2773" s="19" t="s">
        <v>5774</v>
      </c>
      <c r="F2773" s="10">
        <v>42036</v>
      </c>
      <c r="G2773" s="10">
        <v>45323</v>
      </c>
      <c r="H2773" s="11">
        <v>10</v>
      </c>
      <c r="I2773" s="20" t="s">
        <v>259</v>
      </c>
      <c r="J2773" s="11" t="s">
        <v>261</v>
      </c>
      <c r="K2773" s="11" t="s">
        <v>12658</v>
      </c>
      <c r="L2773" s="11">
        <v>2</v>
      </c>
    </row>
    <row r="2774" spans="1:12">
      <c r="A2774" s="11" t="s">
        <v>5525</v>
      </c>
      <c r="D2774" s="11" t="s">
        <v>260</v>
      </c>
      <c r="E2774" s="19" t="s">
        <v>5775</v>
      </c>
      <c r="F2774" s="10">
        <v>42036</v>
      </c>
      <c r="G2774" s="10">
        <v>45323</v>
      </c>
      <c r="H2774" s="11">
        <v>10</v>
      </c>
      <c r="I2774" s="20" t="s">
        <v>259</v>
      </c>
      <c r="J2774" s="11" t="s">
        <v>261</v>
      </c>
      <c r="K2774" s="11" t="s">
        <v>12658</v>
      </c>
      <c r="L2774" s="11">
        <v>2</v>
      </c>
    </row>
    <row r="2775" spans="1:12">
      <c r="A2775" s="11" t="s">
        <v>5526</v>
      </c>
      <c r="D2775" s="11" t="s">
        <v>260</v>
      </c>
      <c r="E2775" s="19" t="s">
        <v>5776</v>
      </c>
      <c r="F2775" s="10">
        <v>42036</v>
      </c>
      <c r="G2775" s="10">
        <v>45323</v>
      </c>
      <c r="H2775" s="11">
        <v>10</v>
      </c>
      <c r="I2775" s="20" t="s">
        <v>259</v>
      </c>
      <c r="J2775" s="11" t="s">
        <v>261</v>
      </c>
      <c r="K2775" s="11" t="s">
        <v>12658</v>
      </c>
      <c r="L2775" s="11">
        <v>2</v>
      </c>
    </row>
    <row r="2776" spans="1:12">
      <c r="A2776" s="11" t="s">
        <v>5527</v>
      </c>
      <c r="D2776" s="11" t="s">
        <v>260</v>
      </c>
      <c r="E2776" s="19" t="s">
        <v>5777</v>
      </c>
      <c r="F2776" s="10">
        <v>42036</v>
      </c>
      <c r="G2776" s="10">
        <v>45323</v>
      </c>
      <c r="H2776" s="11">
        <v>10</v>
      </c>
      <c r="I2776" s="20" t="s">
        <v>259</v>
      </c>
      <c r="J2776" s="11" t="s">
        <v>261</v>
      </c>
      <c r="K2776" s="11" t="s">
        <v>12658</v>
      </c>
      <c r="L2776" s="11">
        <v>2</v>
      </c>
    </row>
    <row r="2777" spans="1:12">
      <c r="A2777" s="11" t="s">
        <v>5528</v>
      </c>
      <c r="D2777" s="11" t="s">
        <v>260</v>
      </c>
      <c r="E2777" s="19" t="s">
        <v>5778</v>
      </c>
      <c r="F2777" s="10">
        <v>42036</v>
      </c>
      <c r="G2777" s="10">
        <v>45323</v>
      </c>
      <c r="H2777" s="11">
        <v>10</v>
      </c>
      <c r="I2777" s="20" t="s">
        <v>259</v>
      </c>
      <c r="J2777" s="11" t="s">
        <v>261</v>
      </c>
      <c r="K2777" s="11" t="s">
        <v>12658</v>
      </c>
      <c r="L2777" s="11">
        <v>2</v>
      </c>
    </row>
    <row r="2778" spans="1:12">
      <c r="A2778" s="11" t="s">
        <v>5529</v>
      </c>
      <c r="D2778" s="11" t="s">
        <v>260</v>
      </c>
      <c r="E2778" s="19" t="s">
        <v>5779</v>
      </c>
      <c r="F2778" s="10">
        <v>42036</v>
      </c>
      <c r="G2778" s="10">
        <v>45323</v>
      </c>
      <c r="H2778" s="11">
        <v>10</v>
      </c>
      <c r="I2778" s="20" t="s">
        <v>259</v>
      </c>
      <c r="J2778" s="11" t="s">
        <v>261</v>
      </c>
      <c r="K2778" s="11" t="s">
        <v>12658</v>
      </c>
      <c r="L2778" s="11">
        <v>2</v>
      </c>
    </row>
    <row r="2779" spans="1:12">
      <c r="A2779" s="11" t="s">
        <v>5530</v>
      </c>
      <c r="D2779" s="11" t="s">
        <v>260</v>
      </c>
      <c r="E2779" s="19" t="s">
        <v>5780</v>
      </c>
      <c r="F2779" s="10">
        <v>42036</v>
      </c>
      <c r="G2779" s="10">
        <v>45323</v>
      </c>
      <c r="H2779" s="11">
        <v>10</v>
      </c>
      <c r="I2779" s="20" t="s">
        <v>259</v>
      </c>
      <c r="J2779" s="11" t="s">
        <v>261</v>
      </c>
      <c r="K2779" s="11" t="s">
        <v>12658</v>
      </c>
      <c r="L2779" s="11">
        <v>2</v>
      </c>
    </row>
    <row r="2780" spans="1:12">
      <c r="A2780" s="11" t="s">
        <v>5531</v>
      </c>
      <c r="D2780" s="11" t="s">
        <v>260</v>
      </c>
      <c r="E2780" s="19" t="s">
        <v>5781</v>
      </c>
      <c r="F2780" s="10">
        <v>42036</v>
      </c>
      <c r="G2780" s="10">
        <v>45323</v>
      </c>
      <c r="H2780" s="11">
        <v>10</v>
      </c>
      <c r="I2780" s="20" t="s">
        <v>259</v>
      </c>
      <c r="J2780" s="11" t="s">
        <v>261</v>
      </c>
      <c r="K2780" s="11" t="s">
        <v>12658</v>
      </c>
      <c r="L2780" s="11">
        <v>2</v>
      </c>
    </row>
    <row r="2781" spans="1:12">
      <c r="A2781" s="11" t="s">
        <v>5532</v>
      </c>
      <c r="D2781" s="11" t="s">
        <v>260</v>
      </c>
      <c r="E2781" s="19" t="s">
        <v>5782</v>
      </c>
      <c r="F2781" s="10">
        <v>42036</v>
      </c>
      <c r="G2781" s="10">
        <v>45323</v>
      </c>
      <c r="H2781" s="11">
        <v>10</v>
      </c>
      <c r="I2781" s="11" t="s">
        <v>277</v>
      </c>
      <c r="J2781" s="11" t="s">
        <v>261</v>
      </c>
      <c r="K2781" s="11" t="s">
        <v>12658</v>
      </c>
      <c r="L2781" s="11">
        <v>2</v>
      </c>
    </row>
    <row r="2782" spans="1:12">
      <c r="A2782" s="11" t="s">
        <v>5533</v>
      </c>
      <c r="D2782" s="11" t="s">
        <v>260</v>
      </c>
      <c r="E2782" s="19" t="s">
        <v>5783</v>
      </c>
      <c r="F2782" s="10">
        <v>42036</v>
      </c>
      <c r="G2782" s="10">
        <v>45323</v>
      </c>
      <c r="H2782" s="11">
        <v>10</v>
      </c>
      <c r="I2782" s="11" t="s">
        <v>277</v>
      </c>
      <c r="J2782" s="11" t="s">
        <v>261</v>
      </c>
      <c r="K2782" s="11" t="s">
        <v>12658</v>
      </c>
      <c r="L2782" s="11">
        <v>2</v>
      </c>
    </row>
    <row r="2783" spans="1:12">
      <c r="A2783" s="11" t="s">
        <v>5534</v>
      </c>
      <c r="D2783" s="11" t="s">
        <v>260</v>
      </c>
      <c r="E2783" s="19" t="s">
        <v>5784</v>
      </c>
      <c r="F2783" s="10">
        <v>42036</v>
      </c>
      <c r="G2783" s="10">
        <v>45323</v>
      </c>
      <c r="H2783" s="11">
        <v>10</v>
      </c>
      <c r="I2783" s="11" t="s">
        <v>277</v>
      </c>
      <c r="J2783" s="11" t="s">
        <v>261</v>
      </c>
      <c r="K2783" s="11" t="s">
        <v>12658</v>
      </c>
      <c r="L2783" s="11">
        <v>2</v>
      </c>
    </row>
    <row r="2784" spans="1:12">
      <c r="A2784" s="11" t="s">
        <v>5535</v>
      </c>
      <c r="D2784" s="11" t="s">
        <v>260</v>
      </c>
      <c r="E2784" s="19" t="s">
        <v>5785</v>
      </c>
      <c r="F2784" s="10">
        <v>42036</v>
      </c>
      <c r="G2784" s="10">
        <v>45323</v>
      </c>
      <c r="H2784" s="11">
        <v>10</v>
      </c>
      <c r="I2784" s="20" t="s">
        <v>259</v>
      </c>
      <c r="J2784" s="11" t="s">
        <v>261</v>
      </c>
      <c r="K2784" s="11" t="s">
        <v>12658</v>
      </c>
      <c r="L2784" s="11">
        <v>2</v>
      </c>
    </row>
    <row r="2785" spans="1:12">
      <c r="A2785" s="11" t="s">
        <v>5536</v>
      </c>
      <c r="D2785" s="11" t="s">
        <v>260</v>
      </c>
      <c r="E2785" s="19" t="s">
        <v>5786</v>
      </c>
      <c r="F2785" s="10">
        <v>42036</v>
      </c>
      <c r="G2785" s="10">
        <v>45323</v>
      </c>
      <c r="H2785" s="11">
        <v>10</v>
      </c>
      <c r="I2785" s="20" t="s">
        <v>259</v>
      </c>
      <c r="J2785" s="11" t="s">
        <v>261</v>
      </c>
      <c r="K2785" s="11" t="s">
        <v>12658</v>
      </c>
      <c r="L2785" s="11">
        <v>2</v>
      </c>
    </row>
    <row r="2786" spans="1:12">
      <c r="A2786" s="11" t="s">
        <v>5537</v>
      </c>
      <c r="D2786" s="11" t="s">
        <v>260</v>
      </c>
      <c r="E2786" s="19" t="s">
        <v>5787</v>
      </c>
      <c r="F2786" s="10">
        <v>42036</v>
      </c>
      <c r="G2786" s="10">
        <v>45323</v>
      </c>
      <c r="H2786" s="11">
        <v>10</v>
      </c>
      <c r="I2786" s="20" t="s">
        <v>259</v>
      </c>
      <c r="J2786" s="11" t="s">
        <v>261</v>
      </c>
      <c r="K2786" s="11" t="s">
        <v>12658</v>
      </c>
      <c r="L2786" s="11">
        <v>2</v>
      </c>
    </row>
    <row r="2787" spans="1:12">
      <c r="A2787" s="11" t="s">
        <v>5538</v>
      </c>
      <c r="D2787" s="11" t="s">
        <v>260</v>
      </c>
      <c r="E2787" s="19" t="s">
        <v>5788</v>
      </c>
      <c r="F2787" s="10">
        <v>42036</v>
      </c>
      <c r="G2787" s="10">
        <v>45323</v>
      </c>
      <c r="H2787" s="11">
        <v>10</v>
      </c>
      <c r="I2787" s="20" t="s">
        <v>259</v>
      </c>
      <c r="J2787" s="11" t="s">
        <v>261</v>
      </c>
      <c r="K2787" s="11" t="s">
        <v>12658</v>
      </c>
      <c r="L2787" s="11">
        <v>2</v>
      </c>
    </row>
    <row r="2788" spans="1:12">
      <c r="A2788" s="11" t="s">
        <v>5539</v>
      </c>
      <c r="D2788" s="11" t="s">
        <v>260</v>
      </c>
      <c r="E2788" s="19" t="s">
        <v>5789</v>
      </c>
      <c r="F2788" s="10">
        <v>42036</v>
      </c>
      <c r="G2788" s="10">
        <v>45323</v>
      </c>
      <c r="H2788" s="11">
        <v>10</v>
      </c>
      <c r="I2788" s="20" t="s">
        <v>259</v>
      </c>
      <c r="J2788" s="11" t="s">
        <v>261</v>
      </c>
      <c r="K2788" s="11" t="s">
        <v>12658</v>
      </c>
      <c r="L2788" s="11">
        <v>2</v>
      </c>
    </row>
    <row r="2789" spans="1:12">
      <c r="A2789" s="11" t="s">
        <v>5540</v>
      </c>
      <c r="D2789" s="11" t="s">
        <v>260</v>
      </c>
      <c r="E2789" s="19" t="s">
        <v>5790</v>
      </c>
      <c r="F2789" s="10">
        <v>42036</v>
      </c>
      <c r="G2789" s="10">
        <v>45323</v>
      </c>
      <c r="H2789" s="11">
        <v>10</v>
      </c>
      <c r="I2789" s="20" t="s">
        <v>259</v>
      </c>
      <c r="J2789" s="11" t="s">
        <v>261</v>
      </c>
      <c r="K2789" s="11" t="s">
        <v>12658</v>
      </c>
      <c r="L2789" s="11">
        <v>2</v>
      </c>
    </row>
    <row r="2790" spans="1:12">
      <c r="A2790" s="11" t="s">
        <v>5541</v>
      </c>
      <c r="D2790" s="11" t="s">
        <v>260</v>
      </c>
      <c r="E2790" s="19" t="s">
        <v>5791</v>
      </c>
      <c r="F2790" s="10">
        <v>42036</v>
      </c>
      <c r="G2790" s="10">
        <v>45323</v>
      </c>
      <c r="H2790" s="11">
        <v>10</v>
      </c>
      <c r="I2790" s="20" t="s">
        <v>259</v>
      </c>
      <c r="J2790" s="11" t="s">
        <v>261</v>
      </c>
      <c r="K2790" s="11" t="s">
        <v>12658</v>
      </c>
      <c r="L2790" s="11">
        <v>2</v>
      </c>
    </row>
    <row r="2791" spans="1:12">
      <c r="A2791" s="11" t="s">
        <v>5542</v>
      </c>
      <c r="D2791" s="11" t="s">
        <v>260</v>
      </c>
      <c r="E2791" s="19" t="s">
        <v>5792</v>
      </c>
      <c r="F2791" s="10">
        <v>42036</v>
      </c>
      <c r="G2791" s="10">
        <v>45323</v>
      </c>
      <c r="H2791" s="11">
        <v>10</v>
      </c>
      <c r="I2791" s="20" t="s">
        <v>259</v>
      </c>
      <c r="J2791" s="11" t="s">
        <v>261</v>
      </c>
      <c r="K2791" s="11" t="s">
        <v>12658</v>
      </c>
      <c r="L2791" s="11">
        <v>2</v>
      </c>
    </row>
    <row r="2792" spans="1:12">
      <c r="A2792" s="11" t="s">
        <v>5543</v>
      </c>
      <c r="D2792" s="11" t="s">
        <v>260</v>
      </c>
      <c r="E2792" s="19" t="s">
        <v>5793</v>
      </c>
      <c r="F2792" s="10">
        <v>42036</v>
      </c>
      <c r="G2792" s="10">
        <v>45323</v>
      </c>
      <c r="H2792" s="11">
        <v>10</v>
      </c>
      <c r="I2792" s="20" t="s">
        <v>259</v>
      </c>
      <c r="J2792" s="11" t="s">
        <v>261</v>
      </c>
      <c r="K2792" s="11" t="s">
        <v>12658</v>
      </c>
      <c r="L2792" s="11">
        <v>2</v>
      </c>
    </row>
    <row r="2793" spans="1:12">
      <c r="A2793" s="11" t="s">
        <v>5544</v>
      </c>
      <c r="D2793" s="11" t="s">
        <v>260</v>
      </c>
      <c r="E2793" s="19" t="s">
        <v>5794</v>
      </c>
      <c r="F2793" s="10">
        <v>42036</v>
      </c>
      <c r="G2793" s="10">
        <v>45323</v>
      </c>
      <c r="H2793" s="11">
        <v>10</v>
      </c>
      <c r="I2793" s="20" t="s">
        <v>259</v>
      </c>
      <c r="J2793" s="11" t="s">
        <v>261</v>
      </c>
      <c r="K2793" s="11" t="s">
        <v>12658</v>
      </c>
      <c r="L2793" s="11">
        <v>2</v>
      </c>
    </row>
    <row r="2794" spans="1:12">
      <c r="A2794" s="11" t="s">
        <v>5545</v>
      </c>
      <c r="D2794" s="11" t="s">
        <v>260</v>
      </c>
      <c r="E2794" s="19" t="s">
        <v>5795</v>
      </c>
      <c r="F2794" s="10">
        <v>42036</v>
      </c>
      <c r="G2794" s="10">
        <v>45323</v>
      </c>
      <c r="H2794" s="11">
        <v>10</v>
      </c>
      <c r="I2794" s="20" t="s">
        <v>259</v>
      </c>
      <c r="J2794" s="11" t="s">
        <v>261</v>
      </c>
      <c r="K2794" s="11" t="s">
        <v>12658</v>
      </c>
      <c r="L2794" s="11">
        <v>2</v>
      </c>
    </row>
    <row r="2795" spans="1:12">
      <c r="A2795" s="11" t="s">
        <v>5546</v>
      </c>
      <c r="D2795" s="11" t="s">
        <v>260</v>
      </c>
      <c r="E2795" s="19" t="s">
        <v>5796</v>
      </c>
      <c r="F2795" s="10">
        <v>42036</v>
      </c>
      <c r="G2795" s="10">
        <v>45323</v>
      </c>
      <c r="H2795" s="11">
        <v>10</v>
      </c>
      <c r="I2795" s="20" t="s">
        <v>259</v>
      </c>
      <c r="J2795" s="11" t="s">
        <v>261</v>
      </c>
      <c r="K2795" s="11" t="s">
        <v>12658</v>
      </c>
      <c r="L2795" s="11">
        <v>2</v>
      </c>
    </row>
    <row r="2796" spans="1:12">
      <c r="A2796" s="11" t="s">
        <v>5547</v>
      </c>
      <c r="D2796" s="11" t="s">
        <v>260</v>
      </c>
      <c r="E2796" s="19" t="s">
        <v>5797</v>
      </c>
      <c r="F2796" s="10">
        <v>42036</v>
      </c>
      <c r="G2796" s="10">
        <v>45323</v>
      </c>
      <c r="H2796" s="11">
        <v>10</v>
      </c>
      <c r="I2796" s="20" t="s">
        <v>259</v>
      </c>
      <c r="J2796" s="11" t="s">
        <v>261</v>
      </c>
      <c r="K2796" s="11" t="s">
        <v>12658</v>
      </c>
      <c r="L2796" s="11">
        <v>2</v>
      </c>
    </row>
    <row r="2797" spans="1:12">
      <c r="A2797" s="11" t="s">
        <v>5548</v>
      </c>
      <c r="D2797" s="11" t="s">
        <v>260</v>
      </c>
      <c r="E2797" s="19" t="s">
        <v>5798</v>
      </c>
      <c r="F2797" s="10">
        <v>42036</v>
      </c>
      <c r="G2797" s="10">
        <v>45323</v>
      </c>
      <c r="H2797" s="11">
        <v>10</v>
      </c>
      <c r="I2797" s="20" t="s">
        <v>259</v>
      </c>
      <c r="J2797" s="11" t="s">
        <v>261</v>
      </c>
      <c r="K2797" s="11" t="s">
        <v>12658</v>
      </c>
      <c r="L2797" s="11">
        <v>2</v>
      </c>
    </row>
    <row r="2798" spans="1:12">
      <c r="A2798" s="11" t="s">
        <v>5549</v>
      </c>
      <c r="D2798" s="11" t="s">
        <v>260</v>
      </c>
      <c r="E2798" s="19" t="s">
        <v>5799</v>
      </c>
      <c r="F2798" s="10">
        <v>42036</v>
      </c>
      <c r="G2798" s="10">
        <v>45323</v>
      </c>
      <c r="H2798" s="11">
        <v>10</v>
      </c>
      <c r="I2798" s="20" t="s">
        <v>259</v>
      </c>
      <c r="J2798" s="11" t="s">
        <v>261</v>
      </c>
      <c r="K2798" s="11" t="s">
        <v>12658</v>
      </c>
      <c r="L2798" s="11">
        <v>2</v>
      </c>
    </row>
    <row r="2799" spans="1:12">
      <c r="A2799" s="11" t="s">
        <v>5550</v>
      </c>
      <c r="D2799" s="11" t="s">
        <v>260</v>
      </c>
      <c r="E2799" s="19" t="s">
        <v>5800</v>
      </c>
      <c r="F2799" s="10">
        <v>42036</v>
      </c>
      <c r="G2799" s="10">
        <v>45323</v>
      </c>
      <c r="H2799" s="11">
        <v>10</v>
      </c>
      <c r="I2799" s="11" t="s">
        <v>277</v>
      </c>
      <c r="J2799" s="11" t="s">
        <v>261</v>
      </c>
      <c r="K2799" s="11" t="s">
        <v>12658</v>
      </c>
      <c r="L2799" s="11">
        <v>2</v>
      </c>
    </row>
    <row r="2800" spans="1:12">
      <c r="A2800" s="11" t="s">
        <v>5551</v>
      </c>
      <c r="D2800" s="11" t="s">
        <v>260</v>
      </c>
      <c r="E2800" s="19" t="s">
        <v>5801</v>
      </c>
      <c r="F2800" s="10">
        <v>42036</v>
      </c>
      <c r="G2800" s="10">
        <v>45323</v>
      </c>
      <c r="H2800" s="11">
        <v>10</v>
      </c>
      <c r="I2800" s="11" t="s">
        <v>277</v>
      </c>
      <c r="J2800" s="11" t="s">
        <v>261</v>
      </c>
      <c r="K2800" s="11" t="s">
        <v>12658</v>
      </c>
      <c r="L2800" s="11">
        <v>2</v>
      </c>
    </row>
    <row r="2801" spans="1:12">
      <c r="A2801" s="11" t="s">
        <v>5552</v>
      </c>
      <c r="D2801" s="11" t="s">
        <v>260</v>
      </c>
      <c r="E2801" s="19" t="s">
        <v>5802</v>
      </c>
      <c r="F2801" s="10">
        <v>42036</v>
      </c>
      <c r="G2801" s="10">
        <v>45323</v>
      </c>
      <c r="H2801" s="11">
        <v>10</v>
      </c>
      <c r="I2801" s="11" t="s">
        <v>277</v>
      </c>
      <c r="J2801" s="11" t="s">
        <v>261</v>
      </c>
      <c r="K2801" s="11" t="s">
        <v>12658</v>
      </c>
      <c r="L2801" s="11">
        <v>2</v>
      </c>
    </row>
    <row r="2802" spans="1:12">
      <c r="A2802" s="11" t="s">
        <v>5553</v>
      </c>
      <c r="D2802" s="11" t="s">
        <v>260</v>
      </c>
      <c r="E2802" s="19" t="s">
        <v>5803</v>
      </c>
      <c r="F2802" s="10">
        <v>42036</v>
      </c>
      <c r="G2802" s="10">
        <v>45323</v>
      </c>
      <c r="H2802" s="11">
        <v>10</v>
      </c>
      <c r="I2802" s="20" t="s">
        <v>259</v>
      </c>
      <c r="J2802" s="11" t="s">
        <v>261</v>
      </c>
      <c r="K2802" s="11" t="s">
        <v>12658</v>
      </c>
      <c r="L2802" s="11">
        <v>2</v>
      </c>
    </row>
    <row r="2803" spans="1:12">
      <c r="A2803" s="11" t="s">
        <v>5554</v>
      </c>
      <c r="D2803" s="11" t="s">
        <v>260</v>
      </c>
      <c r="E2803" s="19" t="s">
        <v>5804</v>
      </c>
      <c r="F2803" s="10">
        <v>42036</v>
      </c>
      <c r="G2803" s="10">
        <v>45323</v>
      </c>
      <c r="H2803" s="11">
        <v>10</v>
      </c>
      <c r="I2803" s="20" t="s">
        <v>259</v>
      </c>
      <c r="J2803" s="11" t="s">
        <v>261</v>
      </c>
      <c r="K2803" s="11" t="s">
        <v>12658</v>
      </c>
      <c r="L2803" s="11">
        <v>2</v>
      </c>
    </row>
    <row r="2804" spans="1:12">
      <c r="A2804" s="11" t="s">
        <v>5555</v>
      </c>
      <c r="D2804" s="11" t="s">
        <v>260</v>
      </c>
      <c r="E2804" s="19" t="s">
        <v>5805</v>
      </c>
      <c r="F2804" s="10">
        <v>42036</v>
      </c>
      <c r="G2804" s="10">
        <v>45323</v>
      </c>
      <c r="H2804" s="11">
        <v>10</v>
      </c>
      <c r="I2804" s="20" t="s">
        <v>259</v>
      </c>
      <c r="J2804" s="11" t="s">
        <v>261</v>
      </c>
      <c r="K2804" s="11" t="s">
        <v>12658</v>
      </c>
      <c r="L2804" s="11">
        <v>2</v>
      </c>
    </row>
    <row r="2805" spans="1:12">
      <c r="A2805" s="11" t="s">
        <v>5556</v>
      </c>
      <c r="D2805" s="11" t="s">
        <v>260</v>
      </c>
      <c r="E2805" s="19" t="s">
        <v>5806</v>
      </c>
      <c r="F2805" s="10">
        <v>42036</v>
      </c>
      <c r="G2805" s="10">
        <v>45323</v>
      </c>
      <c r="H2805" s="11">
        <v>10</v>
      </c>
      <c r="I2805" s="20" t="s">
        <v>259</v>
      </c>
      <c r="J2805" s="11" t="s">
        <v>261</v>
      </c>
      <c r="K2805" s="11" t="s">
        <v>12658</v>
      </c>
      <c r="L2805" s="11">
        <v>2</v>
      </c>
    </row>
    <row r="2806" spans="1:12">
      <c r="A2806" s="11" t="s">
        <v>5557</v>
      </c>
      <c r="D2806" s="11" t="s">
        <v>260</v>
      </c>
      <c r="E2806" s="19" t="s">
        <v>5807</v>
      </c>
      <c r="F2806" s="10">
        <v>42036</v>
      </c>
      <c r="G2806" s="10">
        <v>45323</v>
      </c>
      <c r="H2806" s="11">
        <v>10</v>
      </c>
      <c r="I2806" s="20" t="s">
        <v>259</v>
      </c>
      <c r="J2806" s="11" t="s">
        <v>261</v>
      </c>
      <c r="K2806" s="11" t="s">
        <v>12658</v>
      </c>
      <c r="L2806" s="11">
        <v>2</v>
      </c>
    </row>
    <row r="2807" spans="1:12">
      <c r="A2807" s="11" t="s">
        <v>5558</v>
      </c>
      <c r="D2807" s="11" t="s">
        <v>260</v>
      </c>
      <c r="E2807" s="19" t="s">
        <v>5808</v>
      </c>
      <c r="F2807" s="10">
        <v>42036</v>
      </c>
      <c r="G2807" s="10">
        <v>45323</v>
      </c>
      <c r="H2807" s="11">
        <v>10</v>
      </c>
      <c r="I2807" s="20" t="s">
        <v>259</v>
      </c>
      <c r="J2807" s="11" t="s">
        <v>261</v>
      </c>
      <c r="K2807" s="11" t="s">
        <v>12658</v>
      </c>
      <c r="L2807" s="11">
        <v>2</v>
      </c>
    </row>
    <row r="2808" spans="1:12">
      <c r="A2808" s="11" t="s">
        <v>5559</v>
      </c>
      <c r="D2808" s="11" t="s">
        <v>260</v>
      </c>
      <c r="E2808" s="19" t="s">
        <v>5809</v>
      </c>
      <c r="F2808" s="10">
        <v>42036</v>
      </c>
      <c r="G2808" s="10">
        <v>45323</v>
      </c>
      <c r="H2808" s="11">
        <v>10</v>
      </c>
      <c r="I2808" s="20" t="s">
        <v>259</v>
      </c>
      <c r="J2808" s="11" t="s">
        <v>261</v>
      </c>
      <c r="K2808" s="11" t="s">
        <v>12658</v>
      </c>
      <c r="L2808" s="11">
        <v>2</v>
      </c>
    </row>
    <row r="2809" spans="1:12">
      <c r="A2809" s="11" t="s">
        <v>5560</v>
      </c>
      <c r="D2809" s="11" t="s">
        <v>260</v>
      </c>
      <c r="E2809" s="19" t="s">
        <v>5810</v>
      </c>
      <c r="F2809" s="10">
        <v>42036</v>
      </c>
      <c r="G2809" s="10">
        <v>45323</v>
      </c>
      <c r="H2809" s="11">
        <v>10</v>
      </c>
      <c r="I2809" s="20" t="s">
        <v>259</v>
      </c>
      <c r="J2809" s="11" t="s">
        <v>261</v>
      </c>
      <c r="K2809" s="11" t="s">
        <v>12658</v>
      </c>
      <c r="L2809" s="11">
        <v>2</v>
      </c>
    </row>
    <row r="2810" spans="1:12">
      <c r="A2810" s="11" t="s">
        <v>5561</v>
      </c>
      <c r="D2810" s="11" t="s">
        <v>260</v>
      </c>
      <c r="E2810" s="19" t="s">
        <v>5811</v>
      </c>
      <c r="F2810" s="10">
        <v>42036</v>
      </c>
      <c r="G2810" s="10">
        <v>45323</v>
      </c>
      <c r="H2810" s="11">
        <v>10</v>
      </c>
      <c r="I2810" s="20" t="s">
        <v>259</v>
      </c>
      <c r="J2810" s="11" t="s">
        <v>261</v>
      </c>
      <c r="K2810" s="11" t="s">
        <v>12658</v>
      </c>
      <c r="L2810" s="11">
        <v>2</v>
      </c>
    </row>
    <row r="2811" spans="1:12">
      <c r="A2811" s="11" t="s">
        <v>5562</v>
      </c>
      <c r="D2811" s="11" t="s">
        <v>260</v>
      </c>
      <c r="E2811" s="19" t="s">
        <v>5812</v>
      </c>
      <c r="F2811" s="10">
        <v>42036</v>
      </c>
      <c r="G2811" s="10">
        <v>45323</v>
      </c>
      <c r="H2811" s="11">
        <v>10</v>
      </c>
      <c r="I2811" s="20" t="s">
        <v>259</v>
      </c>
      <c r="J2811" s="11" t="s">
        <v>261</v>
      </c>
      <c r="K2811" s="11" t="s">
        <v>12658</v>
      </c>
      <c r="L2811" s="11">
        <v>2</v>
      </c>
    </row>
    <row r="2812" spans="1:12">
      <c r="A2812" s="11" t="s">
        <v>5563</v>
      </c>
      <c r="D2812" s="11" t="s">
        <v>260</v>
      </c>
      <c r="E2812" s="19" t="s">
        <v>5813</v>
      </c>
      <c r="F2812" s="10">
        <v>42036</v>
      </c>
      <c r="G2812" s="10">
        <v>45323</v>
      </c>
      <c r="H2812" s="11">
        <v>10</v>
      </c>
      <c r="I2812" s="20" t="s">
        <v>259</v>
      </c>
      <c r="J2812" s="11" t="s">
        <v>261</v>
      </c>
      <c r="K2812" s="11" t="s">
        <v>12658</v>
      </c>
      <c r="L2812" s="11">
        <v>2</v>
      </c>
    </row>
    <row r="2813" spans="1:12">
      <c r="A2813" s="11" t="s">
        <v>5564</v>
      </c>
      <c r="D2813" s="11" t="s">
        <v>260</v>
      </c>
      <c r="E2813" s="19" t="s">
        <v>5814</v>
      </c>
      <c r="F2813" s="10">
        <v>42036</v>
      </c>
      <c r="G2813" s="10">
        <v>45323</v>
      </c>
      <c r="H2813" s="11">
        <v>10</v>
      </c>
      <c r="I2813" s="20" t="s">
        <v>259</v>
      </c>
      <c r="J2813" s="11" t="s">
        <v>261</v>
      </c>
      <c r="K2813" s="11" t="s">
        <v>12658</v>
      </c>
      <c r="L2813" s="11">
        <v>2</v>
      </c>
    </row>
    <row r="2814" spans="1:12">
      <c r="A2814" s="11" t="s">
        <v>5565</v>
      </c>
      <c r="D2814" s="11" t="s">
        <v>260</v>
      </c>
      <c r="E2814" s="19" t="s">
        <v>5815</v>
      </c>
      <c r="F2814" s="10">
        <v>42036</v>
      </c>
      <c r="G2814" s="10">
        <v>45323</v>
      </c>
      <c r="H2814" s="11">
        <v>10</v>
      </c>
      <c r="I2814" s="20" t="s">
        <v>259</v>
      </c>
      <c r="J2814" s="11" t="s">
        <v>261</v>
      </c>
      <c r="K2814" s="11" t="s">
        <v>12658</v>
      </c>
      <c r="L2814" s="11">
        <v>2</v>
      </c>
    </row>
    <row r="2815" spans="1:12">
      <c r="A2815" s="11" t="s">
        <v>5566</v>
      </c>
      <c r="D2815" s="11" t="s">
        <v>260</v>
      </c>
      <c r="E2815" s="19" t="s">
        <v>5816</v>
      </c>
      <c r="F2815" s="10">
        <v>42036</v>
      </c>
      <c r="G2815" s="10">
        <v>45323</v>
      </c>
      <c r="H2815" s="11">
        <v>10</v>
      </c>
      <c r="I2815" s="20" t="s">
        <v>259</v>
      </c>
      <c r="J2815" s="11" t="s">
        <v>261</v>
      </c>
      <c r="K2815" s="11" t="s">
        <v>12658</v>
      </c>
      <c r="L2815" s="11">
        <v>2</v>
      </c>
    </row>
    <row r="2816" spans="1:12">
      <c r="A2816" s="11" t="s">
        <v>5567</v>
      </c>
      <c r="D2816" s="11" t="s">
        <v>260</v>
      </c>
      <c r="E2816" s="19" t="s">
        <v>5817</v>
      </c>
      <c r="F2816" s="10">
        <v>42036</v>
      </c>
      <c r="G2816" s="10">
        <v>45323</v>
      </c>
      <c r="H2816" s="11">
        <v>10</v>
      </c>
      <c r="I2816" s="20" t="s">
        <v>259</v>
      </c>
      <c r="J2816" s="11" t="s">
        <v>261</v>
      </c>
      <c r="K2816" s="11" t="s">
        <v>12658</v>
      </c>
      <c r="L2816" s="11">
        <v>2</v>
      </c>
    </row>
    <row r="2817" spans="1:12">
      <c r="A2817" s="11" t="s">
        <v>5568</v>
      </c>
      <c r="D2817" s="11" t="s">
        <v>260</v>
      </c>
      <c r="E2817" s="19" t="s">
        <v>5818</v>
      </c>
      <c r="F2817" s="10">
        <v>42036</v>
      </c>
      <c r="G2817" s="10">
        <v>45323</v>
      </c>
      <c r="H2817" s="11">
        <v>10</v>
      </c>
      <c r="I2817" s="11" t="s">
        <v>277</v>
      </c>
      <c r="J2817" s="11" t="s">
        <v>261</v>
      </c>
      <c r="K2817" s="11" t="s">
        <v>12658</v>
      </c>
      <c r="L2817" s="11">
        <v>2</v>
      </c>
    </row>
    <row r="2818" spans="1:12">
      <c r="A2818" s="11" t="s">
        <v>5569</v>
      </c>
      <c r="D2818" s="11" t="s">
        <v>260</v>
      </c>
      <c r="E2818" s="19" t="s">
        <v>5819</v>
      </c>
      <c r="F2818" s="10">
        <v>42036</v>
      </c>
      <c r="G2818" s="10">
        <v>45323</v>
      </c>
      <c r="H2818" s="11">
        <v>10</v>
      </c>
      <c r="I2818" s="11" t="s">
        <v>277</v>
      </c>
      <c r="J2818" s="11" t="s">
        <v>261</v>
      </c>
      <c r="K2818" s="11" t="s">
        <v>12658</v>
      </c>
      <c r="L2818" s="11">
        <v>2</v>
      </c>
    </row>
    <row r="2819" spans="1:12">
      <c r="A2819" s="11" t="s">
        <v>5570</v>
      </c>
      <c r="D2819" s="11" t="s">
        <v>260</v>
      </c>
      <c r="E2819" s="19" t="s">
        <v>5820</v>
      </c>
      <c r="F2819" s="10">
        <v>42036</v>
      </c>
      <c r="G2819" s="10">
        <v>45323</v>
      </c>
      <c r="H2819" s="11">
        <v>10</v>
      </c>
      <c r="I2819" s="11" t="s">
        <v>277</v>
      </c>
      <c r="J2819" s="11" t="s">
        <v>261</v>
      </c>
      <c r="K2819" s="11" t="s">
        <v>12658</v>
      </c>
      <c r="L2819" s="11">
        <v>2</v>
      </c>
    </row>
    <row r="2820" spans="1:12">
      <c r="A2820" s="11" t="s">
        <v>5571</v>
      </c>
      <c r="D2820" s="11" t="s">
        <v>260</v>
      </c>
      <c r="E2820" s="19" t="s">
        <v>5821</v>
      </c>
      <c r="F2820" s="10">
        <v>42036</v>
      </c>
      <c r="G2820" s="10">
        <v>45323</v>
      </c>
      <c r="H2820" s="11">
        <v>10</v>
      </c>
      <c r="I2820" s="20" t="s">
        <v>259</v>
      </c>
      <c r="J2820" s="11" t="s">
        <v>261</v>
      </c>
      <c r="K2820" s="11" t="s">
        <v>12658</v>
      </c>
      <c r="L2820" s="11">
        <v>2</v>
      </c>
    </row>
    <row r="2821" spans="1:12">
      <c r="A2821" s="11" t="s">
        <v>5572</v>
      </c>
      <c r="D2821" s="11" t="s">
        <v>260</v>
      </c>
      <c r="E2821" s="19" t="s">
        <v>5822</v>
      </c>
      <c r="F2821" s="10">
        <v>42036</v>
      </c>
      <c r="G2821" s="10">
        <v>45323</v>
      </c>
      <c r="H2821" s="11">
        <v>10</v>
      </c>
      <c r="I2821" s="20" t="s">
        <v>259</v>
      </c>
      <c r="J2821" s="11" t="s">
        <v>261</v>
      </c>
      <c r="K2821" s="11" t="s">
        <v>12658</v>
      </c>
      <c r="L2821" s="11">
        <v>2</v>
      </c>
    </row>
    <row r="2822" spans="1:12">
      <c r="A2822" s="11" t="s">
        <v>5573</v>
      </c>
      <c r="D2822" s="11" t="s">
        <v>260</v>
      </c>
      <c r="E2822" s="19" t="s">
        <v>5823</v>
      </c>
      <c r="F2822" s="10">
        <v>42036</v>
      </c>
      <c r="G2822" s="10">
        <v>45323</v>
      </c>
      <c r="H2822" s="11">
        <v>10</v>
      </c>
      <c r="I2822" s="20" t="s">
        <v>259</v>
      </c>
      <c r="J2822" s="11" t="s">
        <v>261</v>
      </c>
      <c r="K2822" s="11" t="s">
        <v>12658</v>
      </c>
      <c r="L2822" s="11">
        <v>2</v>
      </c>
    </row>
    <row r="2823" spans="1:12">
      <c r="A2823" s="11" t="s">
        <v>5574</v>
      </c>
      <c r="D2823" s="11" t="s">
        <v>260</v>
      </c>
      <c r="E2823" s="19" t="s">
        <v>5824</v>
      </c>
      <c r="F2823" s="10">
        <v>42036</v>
      </c>
      <c r="G2823" s="10">
        <v>45323</v>
      </c>
      <c r="H2823" s="11">
        <v>10</v>
      </c>
      <c r="I2823" s="20" t="s">
        <v>259</v>
      </c>
      <c r="J2823" s="11" t="s">
        <v>261</v>
      </c>
      <c r="K2823" s="11" t="s">
        <v>12658</v>
      </c>
      <c r="L2823" s="11">
        <v>2</v>
      </c>
    </row>
    <row r="2824" spans="1:12">
      <c r="A2824" s="11" t="s">
        <v>5575</v>
      </c>
      <c r="D2824" s="11" t="s">
        <v>260</v>
      </c>
      <c r="E2824" s="19" t="s">
        <v>5825</v>
      </c>
      <c r="F2824" s="10">
        <v>42036</v>
      </c>
      <c r="G2824" s="10">
        <v>45323</v>
      </c>
      <c r="H2824" s="11">
        <v>10</v>
      </c>
      <c r="I2824" s="20" t="s">
        <v>259</v>
      </c>
      <c r="J2824" s="11" t="s">
        <v>261</v>
      </c>
      <c r="K2824" s="11" t="s">
        <v>12658</v>
      </c>
      <c r="L2824" s="11">
        <v>2</v>
      </c>
    </row>
    <row r="2825" spans="1:12">
      <c r="A2825" s="11" t="s">
        <v>5576</v>
      </c>
      <c r="D2825" s="11" t="s">
        <v>260</v>
      </c>
      <c r="E2825" s="19" t="s">
        <v>5826</v>
      </c>
      <c r="F2825" s="10">
        <v>42036</v>
      </c>
      <c r="G2825" s="10">
        <v>45323</v>
      </c>
      <c r="H2825" s="11">
        <v>10</v>
      </c>
      <c r="I2825" s="20" t="s">
        <v>259</v>
      </c>
      <c r="J2825" s="11" t="s">
        <v>261</v>
      </c>
      <c r="K2825" s="11" t="s">
        <v>12658</v>
      </c>
      <c r="L2825" s="11">
        <v>2</v>
      </c>
    </row>
    <row r="2826" spans="1:12">
      <c r="A2826" s="11" t="s">
        <v>5577</v>
      </c>
      <c r="D2826" s="11" t="s">
        <v>260</v>
      </c>
      <c r="E2826" s="19" t="s">
        <v>5827</v>
      </c>
      <c r="F2826" s="10">
        <v>42036</v>
      </c>
      <c r="G2826" s="10">
        <v>45323</v>
      </c>
      <c r="H2826" s="11">
        <v>10</v>
      </c>
      <c r="I2826" s="20" t="s">
        <v>259</v>
      </c>
      <c r="J2826" s="11" t="s">
        <v>261</v>
      </c>
      <c r="K2826" s="11" t="s">
        <v>12658</v>
      </c>
      <c r="L2826" s="11">
        <v>2</v>
      </c>
    </row>
    <row r="2827" spans="1:12">
      <c r="A2827" s="11" t="s">
        <v>5578</v>
      </c>
      <c r="D2827" s="11" t="s">
        <v>260</v>
      </c>
      <c r="E2827" s="19" t="s">
        <v>5828</v>
      </c>
      <c r="F2827" s="10">
        <v>42036</v>
      </c>
      <c r="G2827" s="10">
        <v>45323</v>
      </c>
      <c r="H2827" s="11">
        <v>10</v>
      </c>
      <c r="I2827" s="20" t="s">
        <v>259</v>
      </c>
      <c r="J2827" s="11" t="s">
        <v>261</v>
      </c>
      <c r="K2827" s="11" t="s">
        <v>12658</v>
      </c>
      <c r="L2827" s="11">
        <v>2</v>
      </c>
    </row>
    <row r="2828" spans="1:12">
      <c r="A2828" s="11" t="s">
        <v>5579</v>
      </c>
      <c r="D2828" s="11" t="s">
        <v>260</v>
      </c>
      <c r="E2828" s="19" t="s">
        <v>5829</v>
      </c>
      <c r="F2828" s="10">
        <v>42036</v>
      </c>
      <c r="G2828" s="10">
        <v>45323</v>
      </c>
      <c r="H2828" s="11">
        <v>10</v>
      </c>
      <c r="I2828" s="20" t="s">
        <v>259</v>
      </c>
      <c r="J2828" s="11" t="s">
        <v>261</v>
      </c>
      <c r="K2828" s="11" t="s">
        <v>12658</v>
      </c>
      <c r="L2828" s="11">
        <v>2</v>
      </c>
    </row>
    <row r="2829" spans="1:12">
      <c r="A2829" s="11" t="s">
        <v>5580</v>
      </c>
      <c r="D2829" s="11" t="s">
        <v>260</v>
      </c>
      <c r="E2829" s="19" t="s">
        <v>5830</v>
      </c>
      <c r="F2829" s="10">
        <v>42036</v>
      </c>
      <c r="G2829" s="10">
        <v>45323</v>
      </c>
      <c r="H2829" s="11">
        <v>10</v>
      </c>
      <c r="I2829" s="20" t="s">
        <v>259</v>
      </c>
      <c r="J2829" s="11" t="s">
        <v>261</v>
      </c>
      <c r="K2829" s="11" t="s">
        <v>12658</v>
      </c>
      <c r="L2829" s="11">
        <v>2</v>
      </c>
    </row>
    <row r="2830" spans="1:12">
      <c r="A2830" s="11" t="s">
        <v>5581</v>
      </c>
      <c r="D2830" s="11" t="s">
        <v>260</v>
      </c>
      <c r="E2830" s="19" t="s">
        <v>5831</v>
      </c>
      <c r="F2830" s="10">
        <v>42036</v>
      </c>
      <c r="G2830" s="10">
        <v>45323</v>
      </c>
      <c r="H2830" s="11">
        <v>10</v>
      </c>
      <c r="I2830" s="20" t="s">
        <v>259</v>
      </c>
      <c r="J2830" s="11" t="s">
        <v>261</v>
      </c>
      <c r="K2830" s="11" t="s">
        <v>12658</v>
      </c>
      <c r="L2830" s="11">
        <v>2</v>
      </c>
    </row>
    <row r="2831" spans="1:12">
      <c r="A2831" s="11" t="s">
        <v>5582</v>
      </c>
      <c r="D2831" s="11" t="s">
        <v>260</v>
      </c>
      <c r="E2831" s="19" t="s">
        <v>5832</v>
      </c>
      <c r="F2831" s="10">
        <v>42036</v>
      </c>
      <c r="G2831" s="10">
        <v>45323</v>
      </c>
      <c r="H2831" s="11">
        <v>10</v>
      </c>
      <c r="I2831" s="20" t="s">
        <v>259</v>
      </c>
      <c r="J2831" s="11" t="s">
        <v>261</v>
      </c>
      <c r="K2831" s="11" t="s">
        <v>12658</v>
      </c>
      <c r="L2831" s="11">
        <v>2</v>
      </c>
    </row>
    <row r="2832" spans="1:12">
      <c r="A2832" s="11" t="s">
        <v>5583</v>
      </c>
      <c r="D2832" s="11" t="s">
        <v>260</v>
      </c>
      <c r="E2832" s="19" t="s">
        <v>5833</v>
      </c>
      <c r="F2832" s="10">
        <v>42036</v>
      </c>
      <c r="G2832" s="10">
        <v>45323</v>
      </c>
      <c r="H2832" s="11">
        <v>10</v>
      </c>
      <c r="I2832" s="20" t="s">
        <v>259</v>
      </c>
      <c r="J2832" s="11" t="s">
        <v>261</v>
      </c>
      <c r="K2832" s="11" t="s">
        <v>12658</v>
      </c>
      <c r="L2832" s="11">
        <v>2</v>
      </c>
    </row>
    <row r="2833" spans="1:12">
      <c r="A2833" s="11" t="s">
        <v>5584</v>
      </c>
      <c r="D2833" s="11" t="s">
        <v>260</v>
      </c>
      <c r="E2833" s="19" t="s">
        <v>5834</v>
      </c>
      <c r="F2833" s="10">
        <v>42036</v>
      </c>
      <c r="G2833" s="10">
        <v>45323</v>
      </c>
      <c r="H2833" s="11">
        <v>10</v>
      </c>
      <c r="I2833" s="20" t="s">
        <v>259</v>
      </c>
      <c r="J2833" s="11" t="s">
        <v>261</v>
      </c>
      <c r="K2833" s="11" t="s">
        <v>12658</v>
      </c>
      <c r="L2833" s="11">
        <v>2</v>
      </c>
    </row>
    <row r="2834" spans="1:12">
      <c r="A2834" s="11" t="s">
        <v>5585</v>
      </c>
      <c r="D2834" s="11" t="s">
        <v>260</v>
      </c>
      <c r="E2834" s="19" t="s">
        <v>5835</v>
      </c>
      <c r="F2834" s="10">
        <v>42036</v>
      </c>
      <c r="G2834" s="10">
        <v>45323</v>
      </c>
      <c r="H2834" s="11">
        <v>10</v>
      </c>
      <c r="I2834" s="20" t="s">
        <v>259</v>
      </c>
      <c r="J2834" s="11" t="s">
        <v>261</v>
      </c>
      <c r="K2834" s="11" t="s">
        <v>12658</v>
      </c>
      <c r="L2834" s="11">
        <v>2</v>
      </c>
    </row>
    <row r="2835" spans="1:12">
      <c r="A2835" s="11" t="s">
        <v>5586</v>
      </c>
      <c r="D2835" s="11" t="s">
        <v>260</v>
      </c>
      <c r="E2835" s="19" t="s">
        <v>5836</v>
      </c>
      <c r="F2835" s="10">
        <v>42036</v>
      </c>
      <c r="G2835" s="10">
        <v>45323</v>
      </c>
      <c r="H2835" s="11">
        <v>10</v>
      </c>
      <c r="I2835" s="11" t="s">
        <v>277</v>
      </c>
      <c r="J2835" s="11" t="s">
        <v>261</v>
      </c>
      <c r="K2835" s="11" t="s">
        <v>12658</v>
      </c>
      <c r="L2835" s="11">
        <v>2</v>
      </c>
    </row>
    <row r="2836" spans="1:12">
      <c r="A2836" s="11" t="s">
        <v>5587</v>
      </c>
      <c r="D2836" s="11" t="s">
        <v>260</v>
      </c>
      <c r="E2836" s="19" t="s">
        <v>5837</v>
      </c>
      <c r="F2836" s="10">
        <v>42036</v>
      </c>
      <c r="G2836" s="10">
        <v>45323</v>
      </c>
      <c r="H2836" s="11">
        <v>10</v>
      </c>
      <c r="I2836" s="11" t="s">
        <v>277</v>
      </c>
      <c r="J2836" s="11" t="s">
        <v>261</v>
      </c>
      <c r="K2836" s="11" t="s">
        <v>12658</v>
      </c>
      <c r="L2836" s="11">
        <v>2</v>
      </c>
    </row>
    <row r="2837" spans="1:12">
      <c r="A2837" s="11" t="s">
        <v>5588</v>
      </c>
      <c r="D2837" s="11" t="s">
        <v>260</v>
      </c>
      <c r="E2837" s="19" t="s">
        <v>5838</v>
      </c>
      <c r="F2837" s="10">
        <v>42036</v>
      </c>
      <c r="G2837" s="10">
        <v>45323</v>
      </c>
      <c r="H2837" s="11">
        <v>10</v>
      </c>
      <c r="I2837" s="11" t="s">
        <v>277</v>
      </c>
      <c r="J2837" s="11" t="s">
        <v>261</v>
      </c>
      <c r="K2837" s="11" t="s">
        <v>12658</v>
      </c>
      <c r="L2837" s="11">
        <v>2</v>
      </c>
    </row>
    <row r="2838" spans="1:12">
      <c r="A2838" s="11" t="s">
        <v>5589</v>
      </c>
      <c r="D2838" s="11" t="s">
        <v>260</v>
      </c>
      <c r="E2838" s="19" t="s">
        <v>5839</v>
      </c>
      <c r="F2838" s="10">
        <v>42036</v>
      </c>
      <c r="G2838" s="10">
        <v>45323</v>
      </c>
      <c r="H2838" s="11">
        <v>10</v>
      </c>
      <c r="I2838" s="20" t="s">
        <v>259</v>
      </c>
      <c r="J2838" s="11" t="s">
        <v>261</v>
      </c>
      <c r="K2838" s="11" t="s">
        <v>12658</v>
      </c>
      <c r="L2838" s="11">
        <v>2</v>
      </c>
    </row>
    <row r="2839" spans="1:12">
      <c r="A2839" s="11" t="s">
        <v>5590</v>
      </c>
      <c r="D2839" s="11" t="s">
        <v>260</v>
      </c>
      <c r="E2839" s="19" t="s">
        <v>5840</v>
      </c>
      <c r="F2839" s="10">
        <v>42036</v>
      </c>
      <c r="G2839" s="10">
        <v>45323</v>
      </c>
      <c r="H2839" s="11">
        <v>10</v>
      </c>
      <c r="I2839" s="20" t="s">
        <v>259</v>
      </c>
      <c r="J2839" s="11" t="s">
        <v>261</v>
      </c>
      <c r="K2839" s="11" t="s">
        <v>12658</v>
      </c>
      <c r="L2839" s="11">
        <v>2</v>
      </c>
    </row>
    <row r="2840" spans="1:12">
      <c r="A2840" s="11" t="s">
        <v>5591</v>
      </c>
      <c r="D2840" s="11" t="s">
        <v>260</v>
      </c>
      <c r="E2840" s="19" t="s">
        <v>5841</v>
      </c>
      <c r="F2840" s="10">
        <v>42036</v>
      </c>
      <c r="G2840" s="10">
        <v>45323</v>
      </c>
      <c r="H2840" s="11">
        <v>10</v>
      </c>
      <c r="I2840" s="20" t="s">
        <v>259</v>
      </c>
      <c r="J2840" s="11" t="s">
        <v>261</v>
      </c>
      <c r="K2840" s="11" t="s">
        <v>12658</v>
      </c>
      <c r="L2840" s="11">
        <v>2</v>
      </c>
    </row>
    <row r="2841" spans="1:12">
      <c r="A2841" s="11" t="s">
        <v>5592</v>
      </c>
      <c r="D2841" s="11" t="s">
        <v>260</v>
      </c>
      <c r="E2841" s="19" t="s">
        <v>5842</v>
      </c>
      <c r="F2841" s="10">
        <v>42036</v>
      </c>
      <c r="G2841" s="10">
        <v>45323</v>
      </c>
      <c r="H2841" s="11">
        <v>10</v>
      </c>
      <c r="I2841" s="20" t="s">
        <v>259</v>
      </c>
      <c r="J2841" s="11" t="s">
        <v>261</v>
      </c>
      <c r="K2841" s="11" t="s">
        <v>12658</v>
      </c>
      <c r="L2841" s="11">
        <v>2</v>
      </c>
    </row>
    <row r="2842" spans="1:12">
      <c r="A2842" s="11" t="s">
        <v>5593</v>
      </c>
      <c r="D2842" s="11" t="s">
        <v>260</v>
      </c>
      <c r="E2842" s="19" t="s">
        <v>5843</v>
      </c>
      <c r="F2842" s="10">
        <v>42036</v>
      </c>
      <c r="G2842" s="10">
        <v>45323</v>
      </c>
      <c r="H2842" s="11">
        <v>10</v>
      </c>
      <c r="I2842" s="20" t="s">
        <v>259</v>
      </c>
      <c r="J2842" s="11" t="s">
        <v>261</v>
      </c>
      <c r="K2842" s="11" t="s">
        <v>12658</v>
      </c>
      <c r="L2842" s="11">
        <v>2</v>
      </c>
    </row>
    <row r="2843" spans="1:12">
      <c r="A2843" s="11" t="s">
        <v>5594</v>
      </c>
      <c r="D2843" s="11" t="s">
        <v>260</v>
      </c>
      <c r="E2843" s="19" t="s">
        <v>5844</v>
      </c>
      <c r="F2843" s="10">
        <v>42036</v>
      </c>
      <c r="G2843" s="10">
        <v>45323</v>
      </c>
      <c r="H2843" s="11">
        <v>10</v>
      </c>
      <c r="I2843" s="20" t="s">
        <v>259</v>
      </c>
      <c r="J2843" s="11" t="s">
        <v>261</v>
      </c>
      <c r="K2843" s="11" t="s">
        <v>12658</v>
      </c>
      <c r="L2843" s="11">
        <v>2</v>
      </c>
    </row>
    <row r="2844" spans="1:12">
      <c r="A2844" s="11" t="s">
        <v>5595</v>
      </c>
      <c r="D2844" s="11" t="s">
        <v>260</v>
      </c>
      <c r="E2844" s="19" t="s">
        <v>5845</v>
      </c>
      <c r="F2844" s="10">
        <v>42036</v>
      </c>
      <c r="G2844" s="10">
        <v>45323</v>
      </c>
      <c r="H2844" s="11">
        <v>10</v>
      </c>
      <c r="I2844" s="20" t="s">
        <v>259</v>
      </c>
      <c r="J2844" s="11" t="s">
        <v>261</v>
      </c>
      <c r="K2844" s="11" t="s">
        <v>12658</v>
      </c>
      <c r="L2844" s="11">
        <v>2</v>
      </c>
    </row>
    <row r="2845" spans="1:12">
      <c r="A2845" s="11" t="s">
        <v>5596</v>
      </c>
      <c r="D2845" s="11" t="s">
        <v>260</v>
      </c>
      <c r="E2845" s="19" t="s">
        <v>5846</v>
      </c>
      <c r="F2845" s="10">
        <v>42036</v>
      </c>
      <c r="G2845" s="10">
        <v>45323</v>
      </c>
      <c r="H2845" s="11">
        <v>10</v>
      </c>
      <c r="I2845" s="20" t="s">
        <v>259</v>
      </c>
      <c r="J2845" s="11" t="s">
        <v>261</v>
      </c>
      <c r="K2845" s="11" t="s">
        <v>12658</v>
      </c>
      <c r="L2845" s="11">
        <v>2</v>
      </c>
    </row>
    <row r="2846" spans="1:12">
      <c r="A2846" s="11" t="s">
        <v>5597</v>
      </c>
      <c r="D2846" s="11" t="s">
        <v>260</v>
      </c>
      <c r="E2846" s="19" t="s">
        <v>5847</v>
      </c>
      <c r="F2846" s="10">
        <v>42036</v>
      </c>
      <c r="G2846" s="10">
        <v>45323</v>
      </c>
      <c r="H2846" s="11">
        <v>10</v>
      </c>
      <c r="I2846" s="20" t="s">
        <v>259</v>
      </c>
      <c r="J2846" s="11" t="s">
        <v>261</v>
      </c>
      <c r="K2846" s="11" t="s">
        <v>12658</v>
      </c>
      <c r="L2846" s="11">
        <v>2</v>
      </c>
    </row>
    <row r="2847" spans="1:12">
      <c r="A2847" s="11" t="s">
        <v>5598</v>
      </c>
      <c r="D2847" s="11" t="s">
        <v>260</v>
      </c>
      <c r="E2847" s="19" t="s">
        <v>5848</v>
      </c>
      <c r="F2847" s="10">
        <v>42036</v>
      </c>
      <c r="G2847" s="10">
        <v>45323</v>
      </c>
      <c r="H2847" s="11">
        <v>10</v>
      </c>
      <c r="I2847" s="20" t="s">
        <v>259</v>
      </c>
      <c r="J2847" s="11" t="s">
        <v>261</v>
      </c>
      <c r="K2847" s="11" t="s">
        <v>12658</v>
      </c>
      <c r="L2847" s="11">
        <v>2</v>
      </c>
    </row>
    <row r="2848" spans="1:12">
      <c r="A2848" s="11" t="s">
        <v>5599</v>
      </c>
      <c r="D2848" s="11" t="s">
        <v>260</v>
      </c>
      <c r="E2848" s="19" t="s">
        <v>5849</v>
      </c>
      <c r="F2848" s="10">
        <v>42036</v>
      </c>
      <c r="G2848" s="10">
        <v>45323</v>
      </c>
      <c r="H2848" s="11">
        <v>10</v>
      </c>
      <c r="I2848" s="20" t="s">
        <v>259</v>
      </c>
      <c r="J2848" s="11" t="s">
        <v>261</v>
      </c>
      <c r="K2848" s="11" t="s">
        <v>12658</v>
      </c>
      <c r="L2848" s="11">
        <v>2</v>
      </c>
    </row>
    <row r="2849" spans="1:12">
      <c r="A2849" s="11" t="s">
        <v>5600</v>
      </c>
      <c r="D2849" s="11" t="s">
        <v>260</v>
      </c>
      <c r="E2849" s="19" t="s">
        <v>5850</v>
      </c>
      <c r="F2849" s="10">
        <v>42036</v>
      </c>
      <c r="G2849" s="10">
        <v>45323</v>
      </c>
      <c r="H2849" s="11">
        <v>10</v>
      </c>
      <c r="I2849" s="20" t="s">
        <v>259</v>
      </c>
      <c r="J2849" s="11" t="s">
        <v>261</v>
      </c>
      <c r="K2849" s="11" t="s">
        <v>12658</v>
      </c>
      <c r="L2849" s="11">
        <v>2</v>
      </c>
    </row>
    <row r="2850" spans="1:12">
      <c r="A2850" s="11" t="s">
        <v>5601</v>
      </c>
      <c r="D2850" s="11" t="s">
        <v>260</v>
      </c>
      <c r="E2850" s="19" t="s">
        <v>5851</v>
      </c>
      <c r="F2850" s="10">
        <v>42036</v>
      </c>
      <c r="G2850" s="10">
        <v>45323</v>
      </c>
      <c r="H2850" s="11">
        <v>10</v>
      </c>
      <c r="I2850" s="20" t="s">
        <v>259</v>
      </c>
      <c r="J2850" s="11" t="s">
        <v>261</v>
      </c>
      <c r="K2850" s="11" t="s">
        <v>12658</v>
      </c>
      <c r="L2850" s="11">
        <v>2</v>
      </c>
    </row>
    <row r="2851" spans="1:12">
      <c r="A2851" s="11" t="s">
        <v>5602</v>
      </c>
      <c r="D2851" s="11" t="s">
        <v>260</v>
      </c>
      <c r="E2851" s="19" t="s">
        <v>5852</v>
      </c>
      <c r="F2851" s="10">
        <v>42036</v>
      </c>
      <c r="G2851" s="10">
        <v>45323</v>
      </c>
      <c r="H2851" s="11">
        <v>10</v>
      </c>
      <c r="I2851" s="20" t="s">
        <v>259</v>
      </c>
      <c r="J2851" s="11" t="s">
        <v>261</v>
      </c>
      <c r="K2851" s="11" t="s">
        <v>12658</v>
      </c>
      <c r="L2851" s="11">
        <v>2</v>
      </c>
    </row>
    <row r="2852" spans="1:12">
      <c r="A2852" s="11" t="s">
        <v>5603</v>
      </c>
      <c r="D2852" s="11" t="s">
        <v>260</v>
      </c>
      <c r="E2852" s="19" t="s">
        <v>5853</v>
      </c>
      <c r="F2852" s="10">
        <v>42036</v>
      </c>
      <c r="G2852" s="10">
        <v>45323</v>
      </c>
      <c r="H2852" s="11">
        <v>10</v>
      </c>
      <c r="I2852" s="20" t="s">
        <v>259</v>
      </c>
      <c r="J2852" s="11" t="s">
        <v>261</v>
      </c>
      <c r="K2852" s="11" t="s">
        <v>12658</v>
      </c>
      <c r="L2852" s="11">
        <v>2</v>
      </c>
    </row>
    <row r="2853" spans="1:12">
      <c r="A2853" s="11" t="s">
        <v>5604</v>
      </c>
      <c r="D2853" s="11" t="s">
        <v>260</v>
      </c>
      <c r="E2853" s="19" t="s">
        <v>5854</v>
      </c>
      <c r="F2853" s="10">
        <v>42036</v>
      </c>
      <c r="G2853" s="10">
        <v>45323</v>
      </c>
      <c r="H2853" s="11">
        <v>10</v>
      </c>
      <c r="I2853" s="11" t="s">
        <v>277</v>
      </c>
      <c r="J2853" s="11" t="s">
        <v>261</v>
      </c>
      <c r="K2853" s="11" t="s">
        <v>12658</v>
      </c>
      <c r="L2853" s="11">
        <v>2</v>
      </c>
    </row>
    <row r="2854" spans="1:12">
      <c r="A2854" s="11" t="s">
        <v>5605</v>
      </c>
      <c r="D2854" s="11" t="s">
        <v>260</v>
      </c>
      <c r="E2854" s="19" t="s">
        <v>5855</v>
      </c>
      <c r="F2854" s="10">
        <v>42036</v>
      </c>
      <c r="G2854" s="10">
        <v>45323</v>
      </c>
      <c r="H2854" s="11">
        <v>10</v>
      </c>
      <c r="I2854" s="11" t="s">
        <v>277</v>
      </c>
      <c r="J2854" s="11" t="s">
        <v>261</v>
      </c>
      <c r="K2854" s="11" t="s">
        <v>12658</v>
      </c>
      <c r="L2854" s="11">
        <v>2</v>
      </c>
    </row>
    <row r="2855" spans="1:12">
      <c r="A2855" s="11" t="s">
        <v>5606</v>
      </c>
      <c r="D2855" s="11" t="s">
        <v>260</v>
      </c>
      <c r="E2855" s="19" t="s">
        <v>5856</v>
      </c>
      <c r="F2855" s="10">
        <v>42036</v>
      </c>
      <c r="G2855" s="10">
        <v>45323</v>
      </c>
      <c r="H2855" s="11">
        <v>10</v>
      </c>
      <c r="I2855" s="11" t="s">
        <v>277</v>
      </c>
      <c r="J2855" s="11" t="s">
        <v>261</v>
      </c>
      <c r="K2855" s="11" t="s">
        <v>12658</v>
      </c>
      <c r="L2855" s="11">
        <v>2</v>
      </c>
    </row>
    <row r="2856" spans="1:12">
      <c r="A2856" s="11" t="s">
        <v>5607</v>
      </c>
      <c r="D2856" s="11" t="s">
        <v>260</v>
      </c>
      <c r="E2856" s="19" t="s">
        <v>5857</v>
      </c>
      <c r="F2856" s="10">
        <v>42036</v>
      </c>
      <c r="G2856" s="10">
        <v>45323</v>
      </c>
      <c r="H2856" s="11">
        <v>10</v>
      </c>
      <c r="I2856" s="20" t="s">
        <v>259</v>
      </c>
      <c r="J2856" s="11" t="s">
        <v>261</v>
      </c>
      <c r="K2856" s="11" t="s">
        <v>12658</v>
      </c>
      <c r="L2856" s="11">
        <v>2</v>
      </c>
    </row>
    <row r="2857" spans="1:12">
      <c r="A2857" s="11" t="s">
        <v>5608</v>
      </c>
      <c r="D2857" s="11" t="s">
        <v>260</v>
      </c>
      <c r="E2857" s="19" t="s">
        <v>5858</v>
      </c>
      <c r="F2857" s="10">
        <v>42036</v>
      </c>
      <c r="G2857" s="10">
        <v>45323</v>
      </c>
      <c r="H2857" s="11">
        <v>10</v>
      </c>
      <c r="I2857" s="20" t="s">
        <v>259</v>
      </c>
      <c r="J2857" s="11" t="s">
        <v>261</v>
      </c>
      <c r="K2857" s="11" t="s">
        <v>12658</v>
      </c>
      <c r="L2857" s="11">
        <v>2</v>
      </c>
    </row>
    <row r="2858" spans="1:12">
      <c r="A2858" s="11" t="s">
        <v>5609</v>
      </c>
      <c r="D2858" s="11" t="s">
        <v>260</v>
      </c>
      <c r="E2858" s="19" t="s">
        <v>5859</v>
      </c>
      <c r="F2858" s="10">
        <v>42036</v>
      </c>
      <c r="G2858" s="10">
        <v>45323</v>
      </c>
      <c r="H2858" s="11">
        <v>10</v>
      </c>
      <c r="I2858" s="20" t="s">
        <v>259</v>
      </c>
      <c r="J2858" s="11" t="s">
        <v>261</v>
      </c>
      <c r="K2858" s="11" t="s">
        <v>12658</v>
      </c>
      <c r="L2858" s="11">
        <v>2</v>
      </c>
    </row>
    <row r="2859" spans="1:12">
      <c r="A2859" s="11" t="s">
        <v>5610</v>
      </c>
      <c r="D2859" s="11" t="s">
        <v>260</v>
      </c>
      <c r="E2859" s="19" t="s">
        <v>5860</v>
      </c>
      <c r="F2859" s="10">
        <v>42036</v>
      </c>
      <c r="G2859" s="10">
        <v>45323</v>
      </c>
      <c r="H2859" s="11">
        <v>10</v>
      </c>
      <c r="I2859" s="20" t="s">
        <v>259</v>
      </c>
      <c r="J2859" s="11" t="s">
        <v>261</v>
      </c>
      <c r="K2859" s="11" t="s">
        <v>12658</v>
      </c>
      <c r="L2859" s="11">
        <v>2</v>
      </c>
    </row>
    <row r="2860" spans="1:12">
      <c r="A2860" s="11" t="s">
        <v>5611</v>
      </c>
      <c r="D2860" s="11" t="s">
        <v>260</v>
      </c>
      <c r="E2860" s="19" t="s">
        <v>5861</v>
      </c>
      <c r="F2860" s="10">
        <v>42036</v>
      </c>
      <c r="G2860" s="10">
        <v>45323</v>
      </c>
      <c r="H2860" s="11">
        <v>10</v>
      </c>
      <c r="I2860" s="20" t="s">
        <v>259</v>
      </c>
      <c r="J2860" s="11" t="s">
        <v>261</v>
      </c>
      <c r="K2860" s="11" t="s">
        <v>12658</v>
      </c>
      <c r="L2860" s="11">
        <v>2</v>
      </c>
    </row>
    <row r="2861" spans="1:12">
      <c r="A2861" s="11" t="s">
        <v>5612</v>
      </c>
      <c r="D2861" s="11" t="s">
        <v>260</v>
      </c>
      <c r="E2861" s="19" t="s">
        <v>5862</v>
      </c>
      <c r="F2861" s="10">
        <v>42036</v>
      </c>
      <c r="G2861" s="10">
        <v>45323</v>
      </c>
      <c r="H2861" s="11">
        <v>10</v>
      </c>
      <c r="I2861" s="20" t="s">
        <v>259</v>
      </c>
      <c r="J2861" s="11" t="s">
        <v>261</v>
      </c>
      <c r="K2861" s="11" t="s">
        <v>12658</v>
      </c>
      <c r="L2861" s="11">
        <v>2</v>
      </c>
    </row>
    <row r="2862" spans="1:12">
      <c r="A2862" s="11" t="s">
        <v>5613</v>
      </c>
      <c r="D2862" s="11" t="s">
        <v>260</v>
      </c>
      <c r="E2862" s="19" t="s">
        <v>5863</v>
      </c>
      <c r="F2862" s="10">
        <v>42036</v>
      </c>
      <c r="G2862" s="10">
        <v>45323</v>
      </c>
      <c r="H2862" s="11">
        <v>10</v>
      </c>
      <c r="I2862" s="20" t="s">
        <v>259</v>
      </c>
      <c r="J2862" s="11" t="s">
        <v>261</v>
      </c>
      <c r="K2862" s="11" t="s">
        <v>12658</v>
      </c>
      <c r="L2862" s="11">
        <v>2</v>
      </c>
    </row>
    <row r="2863" spans="1:12">
      <c r="A2863" s="11" t="s">
        <v>5614</v>
      </c>
      <c r="D2863" s="11" t="s">
        <v>260</v>
      </c>
      <c r="E2863" s="19" t="s">
        <v>5864</v>
      </c>
      <c r="F2863" s="10">
        <v>42036</v>
      </c>
      <c r="G2863" s="10">
        <v>45323</v>
      </c>
      <c r="H2863" s="11">
        <v>10</v>
      </c>
      <c r="I2863" s="20" t="s">
        <v>259</v>
      </c>
      <c r="J2863" s="11" t="s">
        <v>261</v>
      </c>
      <c r="K2863" s="11" t="s">
        <v>12658</v>
      </c>
      <c r="L2863" s="11">
        <v>2</v>
      </c>
    </row>
    <row r="2864" spans="1:12">
      <c r="A2864" s="11" t="s">
        <v>5615</v>
      </c>
      <c r="D2864" s="11" t="s">
        <v>260</v>
      </c>
      <c r="E2864" s="19" t="s">
        <v>5865</v>
      </c>
      <c r="F2864" s="10">
        <v>42036</v>
      </c>
      <c r="G2864" s="10">
        <v>45323</v>
      </c>
      <c r="H2864" s="11">
        <v>10</v>
      </c>
      <c r="I2864" s="20" t="s">
        <v>259</v>
      </c>
      <c r="J2864" s="11" t="s">
        <v>261</v>
      </c>
      <c r="K2864" s="11" t="s">
        <v>12658</v>
      </c>
      <c r="L2864" s="11">
        <v>2</v>
      </c>
    </row>
    <row r="2865" spans="1:12">
      <c r="A2865" s="11" t="s">
        <v>5616</v>
      </c>
      <c r="D2865" s="11" t="s">
        <v>260</v>
      </c>
      <c r="E2865" s="19" t="s">
        <v>5866</v>
      </c>
      <c r="F2865" s="10">
        <v>42036</v>
      </c>
      <c r="G2865" s="10">
        <v>45323</v>
      </c>
      <c r="H2865" s="11">
        <v>10</v>
      </c>
      <c r="I2865" s="20" t="s">
        <v>259</v>
      </c>
      <c r="J2865" s="11" t="s">
        <v>261</v>
      </c>
      <c r="K2865" s="11" t="s">
        <v>12658</v>
      </c>
      <c r="L2865" s="11">
        <v>2</v>
      </c>
    </row>
    <row r="2866" spans="1:12">
      <c r="A2866" s="11" t="s">
        <v>5617</v>
      </c>
      <c r="D2866" s="11" t="s">
        <v>260</v>
      </c>
      <c r="E2866" s="19" t="s">
        <v>5867</v>
      </c>
      <c r="F2866" s="10">
        <v>42036</v>
      </c>
      <c r="G2866" s="10">
        <v>45323</v>
      </c>
      <c r="H2866" s="11">
        <v>10</v>
      </c>
      <c r="I2866" s="20" t="s">
        <v>259</v>
      </c>
      <c r="J2866" s="11" t="s">
        <v>261</v>
      </c>
      <c r="K2866" s="11" t="s">
        <v>12658</v>
      </c>
      <c r="L2866" s="11">
        <v>2</v>
      </c>
    </row>
    <row r="2867" spans="1:12">
      <c r="A2867" s="11" t="s">
        <v>5618</v>
      </c>
      <c r="D2867" s="11" t="s">
        <v>260</v>
      </c>
      <c r="E2867" s="19" t="s">
        <v>5868</v>
      </c>
      <c r="F2867" s="10">
        <v>42036</v>
      </c>
      <c r="G2867" s="10">
        <v>45323</v>
      </c>
      <c r="H2867" s="11">
        <v>10</v>
      </c>
      <c r="I2867" s="20" t="s">
        <v>259</v>
      </c>
      <c r="J2867" s="11" t="s">
        <v>261</v>
      </c>
      <c r="K2867" s="11" t="s">
        <v>12658</v>
      </c>
      <c r="L2867" s="11">
        <v>2</v>
      </c>
    </row>
    <row r="2868" spans="1:12">
      <c r="A2868" s="11" t="s">
        <v>5619</v>
      </c>
      <c r="D2868" s="11" t="s">
        <v>260</v>
      </c>
      <c r="E2868" s="19" t="s">
        <v>5869</v>
      </c>
      <c r="F2868" s="10">
        <v>42036</v>
      </c>
      <c r="G2868" s="10">
        <v>45323</v>
      </c>
      <c r="H2868" s="11">
        <v>10</v>
      </c>
      <c r="I2868" s="20" t="s">
        <v>259</v>
      </c>
      <c r="J2868" s="11" t="s">
        <v>261</v>
      </c>
      <c r="K2868" s="11" t="s">
        <v>12658</v>
      </c>
      <c r="L2868" s="11">
        <v>2</v>
      </c>
    </row>
    <row r="2869" spans="1:12">
      <c r="A2869" s="11" t="s">
        <v>5620</v>
      </c>
      <c r="D2869" s="11" t="s">
        <v>260</v>
      </c>
      <c r="E2869" s="19" t="s">
        <v>5870</v>
      </c>
      <c r="F2869" s="10">
        <v>42036</v>
      </c>
      <c r="G2869" s="10">
        <v>45323</v>
      </c>
      <c r="H2869" s="11">
        <v>10</v>
      </c>
      <c r="I2869" s="20" t="s">
        <v>259</v>
      </c>
      <c r="J2869" s="11" t="s">
        <v>261</v>
      </c>
      <c r="K2869" s="11" t="s">
        <v>12658</v>
      </c>
      <c r="L2869" s="11">
        <v>2</v>
      </c>
    </row>
    <row r="2870" spans="1:12">
      <c r="A2870" s="11" t="s">
        <v>5621</v>
      </c>
      <c r="D2870" s="11" t="s">
        <v>260</v>
      </c>
      <c r="E2870" s="19" t="s">
        <v>5871</v>
      </c>
      <c r="F2870" s="10">
        <v>42036</v>
      </c>
      <c r="G2870" s="10">
        <v>45323</v>
      </c>
      <c r="H2870" s="11">
        <v>10</v>
      </c>
      <c r="I2870" s="20" t="s">
        <v>259</v>
      </c>
      <c r="J2870" s="11" t="s">
        <v>261</v>
      </c>
      <c r="K2870" s="11" t="s">
        <v>12658</v>
      </c>
      <c r="L2870" s="11">
        <v>2</v>
      </c>
    </row>
    <row r="2871" spans="1:12">
      <c r="A2871" s="11" t="s">
        <v>5622</v>
      </c>
      <c r="D2871" s="11" t="s">
        <v>260</v>
      </c>
      <c r="E2871" s="19" t="s">
        <v>5872</v>
      </c>
      <c r="F2871" s="10">
        <v>42036</v>
      </c>
      <c r="G2871" s="10">
        <v>45323</v>
      </c>
      <c r="H2871" s="11">
        <v>10</v>
      </c>
      <c r="I2871" s="11" t="s">
        <v>277</v>
      </c>
      <c r="J2871" s="11" t="s">
        <v>261</v>
      </c>
      <c r="K2871" s="11" t="s">
        <v>12658</v>
      </c>
      <c r="L2871" s="11">
        <v>2</v>
      </c>
    </row>
    <row r="2872" spans="1:12">
      <c r="A2872" s="11" t="s">
        <v>5623</v>
      </c>
      <c r="D2872" s="11" t="s">
        <v>260</v>
      </c>
      <c r="E2872" s="19" t="s">
        <v>5873</v>
      </c>
      <c r="F2872" s="10">
        <v>42036</v>
      </c>
      <c r="G2872" s="10">
        <v>45323</v>
      </c>
      <c r="H2872" s="11">
        <v>10</v>
      </c>
      <c r="I2872" s="11" t="s">
        <v>277</v>
      </c>
      <c r="J2872" s="11" t="s">
        <v>261</v>
      </c>
      <c r="K2872" s="11" t="s">
        <v>12658</v>
      </c>
      <c r="L2872" s="11">
        <v>2</v>
      </c>
    </row>
    <row r="2873" spans="1:12">
      <c r="A2873" s="11" t="s">
        <v>5624</v>
      </c>
      <c r="D2873" s="11" t="s">
        <v>260</v>
      </c>
      <c r="E2873" s="19" t="s">
        <v>5874</v>
      </c>
      <c r="F2873" s="10">
        <v>42036</v>
      </c>
      <c r="G2873" s="10">
        <v>45323</v>
      </c>
      <c r="H2873" s="11">
        <v>10</v>
      </c>
      <c r="I2873" s="11" t="s">
        <v>277</v>
      </c>
      <c r="J2873" s="11" t="s">
        <v>261</v>
      </c>
      <c r="K2873" s="11" t="s">
        <v>12658</v>
      </c>
      <c r="L2873" s="11">
        <v>2</v>
      </c>
    </row>
    <row r="2874" spans="1:12">
      <c r="A2874" s="11" t="s">
        <v>5625</v>
      </c>
      <c r="D2874" s="11" t="s">
        <v>260</v>
      </c>
      <c r="E2874" s="19" t="s">
        <v>5875</v>
      </c>
      <c r="F2874" s="10">
        <v>42036</v>
      </c>
      <c r="G2874" s="10">
        <v>45323</v>
      </c>
      <c r="H2874" s="11">
        <v>10</v>
      </c>
      <c r="I2874" s="20" t="s">
        <v>259</v>
      </c>
      <c r="J2874" s="11" t="s">
        <v>261</v>
      </c>
      <c r="K2874" s="11" t="s">
        <v>12658</v>
      </c>
      <c r="L2874" s="11">
        <v>2</v>
      </c>
    </row>
    <row r="2875" spans="1:12">
      <c r="A2875" s="11" t="s">
        <v>5626</v>
      </c>
      <c r="D2875" s="11" t="s">
        <v>260</v>
      </c>
      <c r="E2875" s="19" t="s">
        <v>5876</v>
      </c>
      <c r="F2875" s="10">
        <v>42036</v>
      </c>
      <c r="G2875" s="10">
        <v>45323</v>
      </c>
      <c r="H2875" s="11">
        <v>10</v>
      </c>
      <c r="I2875" s="20" t="s">
        <v>259</v>
      </c>
      <c r="J2875" s="11" t="s">
        <v>261</v>
      </c>
      <c r="K2875" s="11" t="s">
        <v>12658</v>
      </c>
      <c r="L2875" s="11">
        <v>2</v>
      </c>
    </row>
    <row r="2876" spans="1:12">
      <c r="A2876" s="11" t="s">
        <v>5627</v>
      </c>
      <c r="D2876" s="11" t="s">
        <v>260</v>
      </c>
      <c r="E2876" s="19" t="s">
        <v>5877</v>
      </c>
      <c r="F2876" s="10">
        <v>42036</v>
      </c>
      <c r="G2876" s="10">
        <v>45323</v>
      </c>
      <c r="H2876" s="11">
        <v>10</v>
      </c>
      <c r="I2876" s="20" t="s">
        <v>259</v>
      </c>
      <c r="J2876" s="11" t="s">
        <v>261</v>
      </c>
      <c r="K2876" s="11" t="s">
        <v>12658</v>
      </c>
      <c r="L2876" s="11">
        <v>2</v>
      </c>
    </row>
    <row r="2877" spans="1:12">
      <c r="A2877" s="11" t="s">
        <v>5628</v>
      </c>
      <c r="D2877" s="11" t="s">
        <v>260</v>
      </c>
      <c r="E2877" s="19" t="s">
        <v>5878</v>
      </c>
      <c r="F2877" s="10">
        <v>42036</v>
      </c>
      <c r="G2877" s="10">
        <v>45323</v>
      </c>
      <c r="H2877" s="11">
        <v>10</v>
      </c>
      <c r="I2877" s="20" t="s">
        <v>259</v>
      </c>
      <c r="J2877" s="11" t="s">
        <v>261</v>
      </c>
      <c r="K2877" s="11" t="s">
        <v>12658</v>
      </c>
      <c r="L2877" s="11">
        <v>2</v>
      </c>
    </row>
    <row r="2878" spans="1:12">
      <c r="A2878" s="11" t="s">
        <v>5629</v>
      </c>
      <c r="D2878" s="11" t="s">
        <v>260</v>
      </c>
      <c r="E2878" s="19" t="s">
        <v>5879</v>
      </c>
      <c r="F2878" s="10">
        <v>42036</v>
      </c>
      <c r="G2878" s="10">
        <v>45323</v>
      </c>
      <c r="H2878" s="11">
        <v>10</v>
      </c>
      <c r="I2878" s="20" t="s">
        <v>259</v>
      </c>
      <c r="J2878" s="11" t="s">
        <v>261</v>
      </c>
      <c r="K2878" s="11" t="s">
        <v>12658</v>
      </c>
      <c r="L2878" s="11">
        <v>2</v>
      </c>
    </row>
    <row r="2879" spans="1:12">
      <c r="A2879" s="11" t="s">
        <v>5630</v>
      </c>
      <c r="D2879" s="11" t="s">
        <v>260</v>
      </c>
      <c r="E2879" s="19" t="s">
        <v>5880</v>
      </c>
      <c r="F2879" s="10">
        <v>42036</v>
      </c>
      <c r="G2879" s="10">
        <v>45323</v>
      </c>
      <c r="H2879" s="11">
        <v>10</v>
      </c>
      <c r="I2879" s="20" t="s">
        <v>259</v>
      </c>
      <c r="J2879" s="11" t="s">
        <v>261</v>
      </c>
      <c r="K2879" s="11" t="s">
        <v>12658</v>
      </c>
      <c r="L2879" s="11">
        <v>2</v>
      </c>
    </row>
    <row r="2880" spans="1:12">
      <c r="A2880" s="11" t="s">
        <v>5631</v>
      </c>
      <c r="D2880" s="11" t="s">
        <v>260</v>
      </c>
      <c r="E2880" s="19" t="s">
        <v>5881</v>
      </c>
      <c r="F2880" s="10">
        <v>42036</v>
      </c>
      <c r="G2880" s="10">
        <v>45323</v>
      </c>
      <c r="H2880" s="11">
        <v>10</v>
      </c>
      <c r="I2880" s="20" t="s">
        <v>259</v>
      </c>
      <c r="J2880" s="11" t="s">
        <v>261</v>
      </c>
      <c r="K2880" s="11" t="s">
        <v>12658</v>
      </c>
      <c r="L2880" s="11">
        <v>2</v>
      </c>
    </row>
    <row r="2881" spans="1:12">
      <c r="A2881" s="11" t="s">
        <v>5632</v>
      </c>
      <c r="D2881" s="11" t="s">
        <v>260</v>
      </c>
      <c r="E2881" s="19" t="s">
        <v>5882</v>
      </c>
      <c r="F2881" s="10">
        <v>42036</v>
      </c>
      <c r="G2881" s="10">
        <v>45323</v>
      </c>
      <c r="H2881" s="11">
        <v>10</v>
      </c>
      <c r="I2881" s="20" t="s">
        <v>259</v>
      </c>
      <c r="J2881" s="11" t="s">
        <v>261</v>
      </c>
      <c r="K2881" s="11" t="s">
        <v>12658</v>
      </c>
      <c r="L2881" s="11">
        <v>2</v>
      </c>
    </row>
    <row r="2882" spans="1:12">
      <c r="A2882" s="11" t="s">
        <v>5633</v>
      </c>
      <c r="D2882" s="11" t="s">
        <v>260</v>
      </c>
      <c r="E2882" s="19" t="s">
        <v>5883</v>
      </c>
      <c r="F2882" s="10">
        <v>42036</v>
      </c>
      <c r="G2882" s="10">
        <v>45323</v>
      </c>
      <c r="H2882" s="11">
        <v>10</v>
      </c>
      <c r="I2882" s="20" t="s">
        <v>259</v>
      </c>
      <c r="J2882" s="11" t="s">
        <v>261</v>
      </c>
      <c r="K2882" s="11" t="s">
        <v>12658</v>
      </c>
      <c r="L2882" s="11">
        <v>2</v>
      </c>
    </row>
    <row r="2883" spans="1:12">
      <c r="A2883" s="11" t="s">
        <v>5634</v>
      </c>
      <c r="D2883" s="11" t="s">
        <v>260</v>
      </c>
      <c r="E2883" s="19" t="s">
        <v>5884</v>
      </c>
      <c r="F2883" s="10">
        <v>42036</v>
      </c>
      <c r="G2883" s="10">
        <v>45323</v>
      </c>
      <c r="H2883" s="11">
        <v>10</v>
      </c>
      <c r="I2883" s="20" t="s">
        <v>259</v>
      </c>
      <c r="J2883" s="11" t="s">
        <v>261</v>
      </c>
      <c r="K2883" s="11" t="s">
        <v>12658</v>
      </c>
      <c r="L2883" s="11">
        <v>2</v>
      </c>
    </row>
    <row r="2884" spans="1:12">
      <c r="A2884" s="11" t="s">
        <v>5635</v>
      </c>
      <c r="D2884" s="11" t="s">
        <v>260</v>
      </c>
      <c r="E2884" s="19" t="s">
        <v>5885</v>
      </c>
      <c r="F2884" s="10">
        <v>42036</v>
      </c>
      <c r="G2884" s="10">
        <v>45323</v>
      </c>
      <c r="H2884" s="11">
        <v>10</v>
      </c>
      <c r="I2884" s="20" t="s">
        <v>259</v>
      </c>
      <c r="J2884" s="11" t="s">
        <v>261</v>
      </c>
      <c r="K2884" s="11" t="s">
        <v>12658</v>
      </c>
      <c r="L2884" s="11">
        <v>2</v>
      </c>
    </row>
    <row r="2885" spans="1:12">
      <c r="A2885" s="11" t="s">
        <v>5636</v>
      </c>
      <c r="D2885" s="11" t="s">
        <v>260</v>
      </c>
      <c r="E2885" s="19" t="s">
        <v>5886</v>
      </c>
      <c r="F2885" s="10">
        <v>42036</v>
      </c>
      <c r="G2885" s="10">
        <v>45323</v>
      </c>
      <c r="H2885" s="11">
        <v>10</v>
      </c>
      <c r="I2885" s="20" t="s">
        <v>259</v>
      </c>
      <c r="J2885" s="11" t="s">
        <v>261</v>
      </c>
      <c r="K2885" s="11" t="s">
        <v>12658</v>
      </c>
      <c r="L2885" s="11">
        <v>2</v>
      </c>
    </row>
    <row r="2886" spans="1:12">
      <c r="A2886" s="11" t="s">
        <v>5637</v>
      </c>
      <c r="D2886" s="11" t="s">
        <v>260</v>
      </c>
      <c r="E2886" s="19" t="s">
        <v>5887</v>
      </c>
      <c r="F2886" s="10">
        <v>42036</v>
      </c>
      <c r="G2886" s="10">
        <v>45323</v>
      </c>
      <c r="H2886" s="11">
        <v>10</v>
      </c>
      <c r="I2886" s="20" t="s">
        <v>259</v>
      </c>
      <c r="J2886" s="11" t="s">
        <v>261</v>
      </c>
      <c r="K2886" s="11" t="s">
        <v>12658</v>
      </c>
      <c r="L2886" s="11">
        <v>2</v>
      </c>
    </row>
    <row r="2887" spans="1:12">
      <c r="A2887" s="11" t="s">
        <v>5638</v>
      </c>
      <c r="D2887" s="11" t="s">
        <v>260</v>
      </c>
      <c r="E2887" s="19" t="s">
        <v>5888</v>
      </c>
      <c r="F2887" s="10">
        <v>42036</v>
      </c>
      <c r="G2887" s="10">
        <v>45323</v>
      </c>
      <c r="H2887" s="11">
        <v>10</v>
      </c>
      <c r="I2887" s="20" t="s">
        <v>259</v>
      </c>
      <c r="J2887" s="11" t="s">
        <v>261</v>
      </c>
      <c r="K2887" s="11" t="s">
        <v>12658</v>
      </c>
      <c r="L2887" s="11">
        <v>2</v>
      </c>
    </row>
    <row r="2888" spans="1:12">
      <c r="A2888" s="11" t="s">
        <v>5639</v>
      </c>
      <c r="D2888" s="11" t="s">
        <v>260</v>
      </c>
      <c r="E2888" s="19" t="s">
        <v>5889</v>
      </c>
      <c r="F2888" s="10">
        <v>42036</v>
      </c>
      <c r="G2888" s="10">
        <v>45323</v>
      </c>
      <c r="H2888" s="11">
        <v>10</v>
      </c>
      <c r="I2888" s="20" t="s">
        <v>259</v>
      </c>
      <c r="J2888" s="11" t="s">
        <v>261</v>
      </c>
      <c r="K2888" s="11" t="s">
        <v>12658</v>
      </c>
      <c r="L2888" s="11">
        <v>2</v>
      </c>
    </row>
    <row r="2889" spans="1:12">
      <c r="A2889" s="11" t="s">
        <v>5640</v>
      </c>
      <c r="D2889" s="11" t="s">
        <v>260</v>
      </c>
      <c r="E2889" s="19" t="s">
        <v>5890</v>
      </c>
      <c r="F2889" s="10">
        <v>42036</v>
      </c>
      <c r="G2889" s="10">
        <v>45323</v>
      </c>
      <c r="H2889" s="11">
        <v>10</v>
      </c>
      <c r="I2889" s="11" t="s">
        <v>277</v>
      </c>
      <c r="J2889" s="11" t="s">
        <v>261</v>
      </c>
      <c r="K2889" s="11" t="s">
        <v>12658</v>
      </c>
      <c r="L2889" s="11">
        <v>2</v>
      </c>
    </row>
    <row r="2890" spans="1:12">
      <c r="A2890" s="11" t="s">
        <v>5641</v>
      </c>
      <c r="D2890" s="11" t="s">
        <v>260</v>
      </c>
      <c r="E2890" s="19" t="s">
        <v>5891</v>
      </c>
      <c r="F2890" s="10">
        <v>42036</v>
      </c>
      <c r="G2890" s="10">
        <v>45323</v>
      </c>
      <c r="H2890" s="11">
        <v>10</v>
      </c>
      <c r="I2890" s="11" t="s">
        <v>277</v>
      </c>
      <c r="J2890" s="11" t="s">
        <v>261</v>
      </c>
      <c r="K2890" s="11" t="s">
        <v>12658</v>
      </c>
      <c r="L2890" s="11">
        <v>2</v>
      </c>
    </row>
    <row r="2891" spans="1:12">
      <c r="A2891" s="11" t="s">
        <v>5642</v>
      </c>
      <c r="D2891" s="11" t="s">
        <v>260</v>
      </c>
      <c r="E2891" s="19" t="s">
        <v>5892</v>
      </c>
      <c r="F2891" s="10">
        <v>42036</v>
      </c>
      <c r="G2891" s="10">
        <v>45323</v>
      </c>
      <c r="H2891" s="11">
        <v>10</v>
      </c>
      <c r="I2891" s="11" t="s">
        <v>277</v>
      </c>
      <c r="J2891" s="11" t="s">
        <v>261</v>
      </c>
      <c r="K2891" s="11" t="s">
        <v>12658</v>
      </c>
      <c r="L2891" s="11">
        <v>2</v>
      </c>
    </row>
    <row r="2892" spans="1:12">
      <c r="A2892" s="11" t="s">
        <v>5643</v>
      </c>
      <c r="D2892" s="11" t="s">
        <v>260</v>
      </c>
      <c r="E2892" s="19" t="s">
        <v>5893</v>
      </c>
      <c r="F2892" s="10">
        <v>42036</v>
      </c>
      <c r="G2892" s="10">
        <v>45323</v>
      </c>
      <c r="H2892" s="11">
        <v>10</v>
      </c>
      <c r="I2892" s="20" t="s">
        <v>259</v>
      </c>
      <c r="J2892" s="11" t="s">
        <v>261</v>
      </c>
      <c r="K2892" s="11" t="s">
        <v>12658</v>
      </c>
      <c r="L2892" s="11">
        <v>2</v>
      </c>
    </row>
    <row r="2893" spans="1:12">
      <c r="A2893" s="11" t="s">
        <v>5644</v>
      </c>
      <c r="D2893" s="11" t="s">
        <v>260</v>
      </c>
      <c r="E2893" s="19" t="s">
        <v>5894</v>
      </c>
      <c r="F2893" s="10">
        <v>42036</v>
      </c>
      <c r="G2893" s="10">
        <v>45323</v>
      </c>
      <c r="H2893" s="11">
        <v>10</v>
      </c>
      <c r="I2893" s="20" t="s">
        <v>259</v>
      </c>
      <c r="J2893" s="11" t="s">
        <v>261</v>
      </c>
      <c r="K2893" s="11" t="s">
        <v>12658</v>
      </c>
      <c r="L2893" s="11">
        <v>2</v>
      </c>
    </row>
    <row r="2894" spans="1:12">
      <c r="A2894" s="11" t="s">
        <v>5645</v>
      </c>
      <c r="D2894" s="11" t="s">
        <v>260</v>
      </c>
      <c r="E2894" s="19" t="s">
        <v>5895</v>
      </c>
      <c r="F2894" s="10">
        <v>42036</v>
      </c>
      <c r="G2894" s="10">
        <v>45323</v>
      </c>
      <c r="H2894" s="11">
        <v>10</v>
      </c>
      <c r="I2894" s="20" t="s">
        <v>259</v>
      </c>
      <c r="J2894" s="11" t="s">
        <v>261</v>
      </c>
      <c r="K2894" s="11" t="s">
        <v>12658</v>
      </c>
      <c r="L2894" s="11">
        <v>2</v>
      </c>
    </row>
    <row r="2895" spans="1:12">
      <c r="A2895" s="11" t="s">
        <v>5646</v>
      </c>
      <c r="D2895" s="11" t="s">
        <v>260</v>
      </c>
      <c r="E2895" s="19" t="s">
        <v>5896</v>
      </c>
      <c r="F2895" s="10">
        <v>42036</v>
      </c>
      <c r="G2895" s="10">
        <v>45323</v>
      </c>
      <c r="H2895" s="11">
        <v>10</v>
      </c>
      <c r="I2895" s="20" t="s">
        <v>259</v>
      </c>
      <c r="J2895" s="11" t="s">
        <v>261</v>
      </c>
      <c r="K2895" s="11" t="s">
        <v>12658</v>
      </c>
      <c r="L2895" s="11">
        <v>2</v>
      </c>
    </row>
    <row r="2896" spans="1:12">
      <c r="A2896" s="11" t="s">
        <v>5647</v>
      </c>
      <c r="D2896" s="11" t="s">
        <v>260</v>
      </c>
      <c r="E2896" s="19" t="s">
        <v>5897</v>
      </c>
      <c r="F2896" s="10">
        <v>42036</v>
      </c>
      <c r="G2896" s="10">
        <v>45323</v>
      </c>
      <c r="H2896" s="11">
        <v>10</v>
      </c>
      <c r="I2896" s="20" t="s">
        <v>259</v>
      </c>
      <c r="J2896" s="11" t="s">
        <v>261</v>
      </c>
      <c r="K2896" s="11" t="s">
        <v>12658</v>
      </c>
      <c r="L2896" s="11">
        <v>2</v>
      </c>
    </row>
    <row r="2897" spans="1:12">
      <c r="A2897" s="11" t="s">
        <v>5648</v>
      </c>
      <c r="D2897" s="11" t="s">
        <v>260</v>
      </c>
      <c r="E2897" s="19" t="s">
        <v>5898</v>
      </c>
      <c r="F2897" s="10">
        <v>42036</v>
      </c>
      <c r="G2897" s="10">
        <v>45323</v>
      </c>
      <c r="H2897" s="11">
        <v>10</v>
      </c>
      <c r="I2897" s="20" t="s">
        <v>259</v>
      </c>
      <c r="J2897" s="11" t="s">
        <v>261</v>
      </c>
      <c r="K2897" s="11" t="s">
        <v>12658</v>
      </c>
      <c r="L2897" s="11">
        <v>2</v>
      </c>
    </row>
    <row r="2898" spans="1:12">
      <c r="A2898" s="11" t="s">
        <v>5649</v>
      </c>
      <c r="D2898" s="11" t="s">
        <v>260</v>
      </c>
      <c r="E2898" s="19" t="s">
        <v>5899</v>
      </c>
      <c r="F2898" s="10">
        <v>42036</v>
      </c>
      <c r="G2898" s="10">
        <v>45323</v>
      </c>
      <c r="H2898" s="11">
        <v>10</v>
      </c>
      <c r="I2898" s="20" t="s">
        <v>259</v>
      </c>
      <c r="J2898" s="11" t="s">
        <v>261</v>
      </c>
      <c r="K2898" s="11" t="s">
        <v>12658</v>
      </c>
      <c r="L2898" s="11">
        <v>2</v>
      </c>
    </row>
    <row r="2899" spans="1:12">
      <c r="A2899" s="11" t="s">
        <v>5650</v>
      </c>
      <c r="D2899" s="11" t="s">
        <v>260</v>
      </c>
      <c r="E2899" s="19" t="s">
        <v>5900</v>
      </c>
      <c r="F2899" s="10">
        <v>42036</v>
      </c>
      <c r="G2899" s="10">
        <v>45323</v>
      </c>
      <c r="H2899" s="11">
        <v>10</v>
      </c>
      <c r="I2899" s="20" t="s">
        <v>259</v>
      </c>
      <c r="J2899" s="11" t="s">
        <v>261</v>
      </c>
      <c r="K2899" s="11" t="s">
        <v>12658</v>
      </c>
      <c r="L2899" s="11">
        <v>2</v>
      </c>
    </row>
    <row r="2900" spans="1:12">
      <c r="A2900" s="11" t="s">
        <v>5651</v>
      </c>
      <c r="D2900" s="11" t="s">
        <v>260</v>
      </c>
      <c r="E2900" s="19" t="s">
        <v>5901</v>
      </c>
      <c r="F2900" s="10">
        <v>42036</v>
      </c>
      <c r="G2900" s="10">
        <v>45323</v>
      </c>
      <c r="H2900" s="11">
        <v>10</v>
      </c>
      <c r="I2900" s="20" t="s">
        <v>259</v>
      </c>
      <c r="J2900" s="11" t="s">
        <v>261</v>
      </c>
      <c r="K2900" s="11" t="s">
        <v>12658</v>
      </c>
      <c r="L2900" s="11">
        <v>2</v>
      </c>
    </row>
    <row r="2901" spans="1:12">
      <c r="A2901" s="11" t="s">
        <v>5652</v>
      </c>
      <c r="D2901" s="11" t="s">
        <v>260</v>
      </c>
      <c r="E2901" s="19" t="s">
        <v>5902</v>
      </c>
      <c r="F2901" s="10">
        <v>42036</v>
      </c>
      <c r="G2901" s="10">
        <v>45323</v>
      </c>
      <c r="H2901" s="11">
        <v>10</v>
      </c>
      <c r="I2901" s="20" t="s">
        <v>259</v>
      </c>
      <c r="J2901" s="11" t="s">
        <v>261</v>
      </c>
      <c r="K2901" s="11" t="s">
        <v>12658</v>
      </c>
      <c r="L2901" s="11">
        <v>2</v>
      </c>
    </row>
    <row r="2902" spans="1:12">
      <c r="A2902" s="11" t="s">
        <v>5653</v>
      </c>
      <c r="D2902" s="11" t="s">
        <v>260</v>
      </c>
      <c r="E2902" s="19" t="s">
        <v>5903</v>
      </c>
      <c r="F2902" s="10">
        <v>42036</v>
      </c>
      <c r="G2902" s="10">
        <v>45323</v>
      </c>
      <c r="H2902" s="11">
        <v>10</v>
      </c>
      <c r="I2902" s="20" t="s">
        <v>259</v>
      </c>
      <c r="J2902" s="11" t="s">
        <v>261</v>
      </c>
      <c r="K2902" s="11" t="s">
        <v>12658</v>
      </c>
      <c r="L2902" s="11">
        <v>2</v>
      </c>
    </row>
    <row r="2903" spans="1:12">
      <c r="A2903" s="11" t="s">
        <v>5654</v>
      </c>
      <c r="D2903" s="11" t="s">
        <v>260</v>
      </c>
      <c r="E2903" s="19" t="s">
        <v>5904</v>
      </c>
      <c r="F2903" s="10">
        <v>42036</v>
      </c>
      <c r="G2903" s="10">
        <v>45323</v>
      </c>
      <c r="H2903" s="11">
        <v>10</v>
      </c>
      <c r="I2903" s="20" t="s">
        <v>259</v>
      </c>
      <c r="J2903" s="11" t="s">
        <v>261</v>
      </c>
      <c r="K2903" s="11" t="s">
        <v>12658</v>
      </c>
      <c r="L2903" s="11">
        <v>2</v>
      </c>
    </row>
    <row r="2904" spans="1:12">
      <c r="A2904" s="11" t="s">
        <v>5655</v>
      </c>
      <c r="D2904" s="11" t="s">
        <v>260</v>
      </c>
      <c r="E2904" s="19" t="s">
        <v>5905</v>
      </c>
      <c r="F2904" s="10">
        <v>42036</v>
      </c>
      <c r="G2904" s="10">
        <v>45323</v>
      </c>
      <c r="H2904" s="11">
        <v>10</v>
      </c>
      <c r="I2904" s="20" t="s">
        <v>259</v>
      </c>
      <c r="J2904" s="11" t="s">
        <v>261</v>
      </c>
      <c r="K2904" s="11" t="s">
        <v>12658</v>
      </c>
      <c r="L2904" s="11">
        <v>2</v>
      </c>
    </row>
    <row r="2905" spans="1:12">
      <c r="A2905" s="11" t="s">
        <v>5656</v>
      </c>
      <c r="D2905" s="11" t="s">
        <v>260</v>
      </c>
      <c r="E2905" s="19" t="s">
        <v>5906</v>
      </c>
      <c r="F2905" s="10">
        <v>42036</v>
      </c>
      <c r="G2905" s="10">
        <v>45323</v>
      </c>
      <c r="H2905" s="11">
        <v>10</v>
      </c>
      <c r="I2905" s="20" t="s">
        <v>259</v>
      </c>
      <c r="J2905" s="11" t="s">
        <v>261</v>
      </c>
      <c r="K2905" s="11" t="s">
        <v>12658</v>
      </c>
      <c r="L2905" s="11">
        <v>2</v>
      </c>
    </row>
    <row r="2906" spans="1:12">
      <c r="A2906" s="11" t="s">
        <v>5657</v>
      </c>
      <c r="D2906" s="11" t="s">
        <v>260</v>
      </c>
      <c r="E2906" s="19" t="s">
        <v>5907</v>
      </c>
      <c r="F2906" s="10">
        <v>42036</v>
      </c>
      <c r="G2906" s="10">
        <v>45323</v>
      </c>
      <c r="H2906" s="11">
        <v>10</v>
      </c>
      <c r="I2906" s="20" t="s">
        <v>259</v>
      </c>
      <c r="J2906" s="11" t="s">
        <v>261</v>
      </c>
      <c r="K2906" s="11" t="s">
        <v>12658</v>
      </c>
      <c r="L2906" s="11">
        <v>2</v>
      </c>
    </row>
    <row r="2907" spans="1:12">
      <c r="A2907" s="11" t="s">
        <v>5658</v>
      </c>
      <c r="D2907" s="11" t="s">
        <v>260</v>
      </c>
      <c r="E2907" s="19" t="s">
        <v>5908</v>
      </c>
      <c r="F2907" s="10">
        <v>42036</v>
      </c>
      <c r="G2907" s="10">
        <v>45323</v>
      </c>
      <c r="H2907" s="11">
        <v>10</v>
      </c>
      <c r="I2907" s="11" t="s">
        <v>277</v>
      </c>
      <c r="J2907" s="11" t="s">
        <v>261</v>
      </c>
      <c r="K2907" s="11" t="s">
        <v>12658</v>
      </c>
      <c r="L2907" s="11">
        <v>2</v>
      </c>
    </row>
    <row r="2908" spans="1:12">
      <c r="A2908" s="11" t="s">
        <v>5659</v>
      </c>
      <c r="D2908" s="11" t="s">
        <v>260</v>
      </c>
      <c r="E2908" s="19" t="s">
        <v>5909</v>
      </c>
      <c r="F2908" s="10">
        <v>42036</v>
      </c>
      <c r="G2908" s="10">
        <v>45323</v>
      </c>
      <c r="H2908" s="11">
        <v>10</v>
      </c>
      <c r="I2908" s="11" t="s">
        <v>277</v>
      </c>
      <c r="J2908" s="11" t="s">
        <v>261</v>
      </c>
      <c r="K2908" s="11" t="s">
        <v>12658</v>
      </c>
      <c r="L2908" s="11">
        <v>2</v>
      </c>
    </row>
    <row r="2909" spans="1:12">
      <c r="A2909" s="11" t="s">
        <v>5660</v>
      </c>
      <c r="D2909" s="11" t="s">
        <v>260</v>
      </c>
      <c r="E2909" s="19" t="s">
        <v>5910</v>
      </c>
      <c r="F2909" s="10">
        <v>42036</v>
      </c>
      <c r="G2909" s="10">
        <v>45323</v>
      </c>
      <c r="H2909" s="11">
        <v>10</v>
      </c>
      <c r="I2909" s="11" t="s">
        <v>277</v>
      </c>
      <c r="J2909" s="11" t="s">
        <v>261</v>
      </c>
      <c r="K2909" s="11" t="s">
        <v>12658</v>
      </c>
      <c r="L2909" s="11">
        <v>2</v>
      </c>
    </row>
    <row r="2910" spans="1:12">
      <c r="A2910" s="11" t="s">
        <v>5661</v>
      </c>
      <c r="D2910" s="11" t="s">
        <v>260</v>
      </c>
      <c r="E2910" s="19" t="s">
        <v>5911</v>
      </c>
      <c r="F2910" s="10">
        <v>42036</v>
      </c>
      <c r="G2910" s="10">
        <v>45323</v>
      </c>
      <c r="H2910" s="11">
        <v>10</v>
      </c>
      <c r="I2910" s="20" t="s">
        <v>259</v>
      </c>
      <c r="J2910" s="11" t="s">
        <v>261</v>
      </c>
      <c r="K2910" s="11" t="s">
        <v>12658</v>
      </c>
      <c r="L2910" s="11">
        <v>2</v>
      </c>
    </row>
    <row r="2911" spans="1:12">
      <c r="A2911" s="11" t="s">
        <v>5662</v>
      </c>
      <c r="D2911" s="11" t="s">
        <v>260</v>
      </c>
      <c r="E2911" s="19" t="s">
        <v>5912</v>
      </c>
      <c r="F2911" s="10">
        <v>42036</v>
      </c>
      <c r="G2911" s="10">
        <v>45323</v>
      </c>
      <c r="H2911" s="11">
        <v>10</v>
      </c>
      <c r="I2911" s="20" t="s">
        <v>259</v>
      </c>
      <c r="J2911" s="11" t="s">
        <v>261</v>
      </c>
      <c r="K2911" s="11" t="s">
        <v>12658</v>
      </c>
      <c r="L2911" s="11">
        <v>2</v>
      </c>
    </row>
    <row r="2912" spans="1:12">
      <c r="A2912" s="11" t="s">
        <v>5663</v>
      </c>
      <c r="D2912" s="11" t="s">
        <v>260</v>
      </c>
      <c r="E2912" s="19" t="s">
        <v>5913</v>
      </c>
      <c r="F2912" s="10">
        <v>42036</v>
      </c>
      <c r="G2912" s="10">
        <v>45323</v>
      </c>
      <c r="H2912" s="11">
        <v>10</v>
      </c>
      <c r="I2912" s="20" t="s">
        <v>259</v>
      </c>
      <c r="J2912" s="11" t="s">
        <v>261</v>
      </c>
      <c r="K2912" s="11" t="s">
        <v>12658</v>
      </c>
      <c r="L2912" s="11">
        <v>2</v>
      </c>
    </row>
    <row r="2913" spans="1:12">
      <c r="A2913" s="11" t="s">
        <v>5664</v>
      </c>
      <c r="D2913" s="11" t="s">
        <v>260</v>
      </c>
      <c r="E2913" s="19" t="s">
        <v>5914</v>
      </c>
      <c r="F2913" s="10">
        <v>42036</v>
      </c>
      <c r="G2913" s="10">
        <v>45323</v>
      </c>
      <c r="H2913" s="11">
        <v>10</v>
      </c>
      <c r="I2913" s="20" t="s">
        <v>259</v>
      </c>
      <c r="J2913" s="11" t="s">
        <v>261</v>
      </c>
      <c r="K2913" s="11" t="s">
        <v>12658</v>
      </c>
      <c r="L2913" s="11">
        <v>2</v>
      </c>
    </row>
    <row r="2914" spans="1:12">
      <c r="A2914" s="11" t="s">
        <v>5665</v>
      </c>
      <c r="D2914" s="11" t="s">
        <v>260</v>
      </c>
      <c r="E2914" s="19" t="s">
        <v>5915</v>
      </c>
      <c r="F2914" s="10">
        <v>42036</v>
      </c>
      <c r="G2914" s="10">
        <v>45323</v>
      </c>
      <c r="H2914" s="11">
        <v>10</v>
      </c>
      <c r="I2914" s="20" t="s">
        <v>259</v>
      </c>
      <c r="J2914" s="11" t="s">
        <v>261</v>
      </c>
      <c r="K2914" s="11" t="s">
        <v>12658</v>
      </c>
      <c r="L2914" s="11">
        <v>2</v>
      </c>
    </row>
    <row r="2915" spans="1:12">
      <c r="A2915" s="11" t="s">
        <v>5666</v>
      </c>
      <c r="D2915" s="11" t="s">
        <v>260</v>
      </c>
      <c r="E2915" s="19" t="s">
        <v>5916</v>
      </c>
      <c r="F2915" s="10">
        <v>42036</v>
      </c>
      <c r="G2915" s="10">
        <v>45323</v>
      </c>
      <c r="H2915" s="11">
        <v>10</v>
      </c>
      <c r="I2915" s="20" t="s">
        <v>259</v>
      </c>
      <c r="J2915" s="11" t="s">
        <v>261</v>
      </c>
      <c r="K2915" s="11" t="s">
        <v>12658</v>
      </c>
      <c r="L2915" s="11">
        <v>2</v>
      </c>
    </row>
    <row r="2916" spans="1:12">
      <c r="A2916" s="11" t="s">
        <v>5667</v>
      </c>
      <c r="D2916" s="11" t="s">
        <v>260</v>
      </c>
      <c r="E2916" s="19" t="s">
        <v>5917</v>
      </c>
      <c r="F2916" s="10">
        <v>42036</v>
      </c>
      <c r="G2916" s="10">
        <v>45323</v>
      </c>
      <c r="H2916" s="11">
        <v>10</v>
      </c>
      <c r="I2916" s="20" t="s">
        <v>259</v>
      </c>
      <c r="J2916" s="11" t="s">
        <v>261</v>
      </c>
      <c r="K2916" s="11" t="s">
        <v>12658</v>
      </c>
      <c r="L2916" s="11">
        <v>2</v>
      </c>
    </row>
    <row r="2917" spans="1:12">
      <c r="A2917" s="11" t="s">
        <v>5668</v>
      </c>
      <c r="D2917" s="11" t="s">
        <v>260</v>
      </c>
      <c r="E2917" s="19" t="s">
        <v>5918</v>
      </c>
      <c r="F2917" s="10">
        <v>42036</v>
      </c>
      <c r="G2917" s="10">
        <v>45323</v>
      </c>
      <c r="H2917" s="11">
        <v>10</v>
      </c>
      <c r="I2917" s="20" t="s">
        <v>259</v>
      </c>
      <c r="J2917" s="11" t="s">
        <v>261</v>
      </c>
      <c r="K2917" s="11" t="s">
        <v>12658</v>
      </c>
      <c r="L2917" s="11">
        <v>2</v>
      </c>
    </row>
    <row r="2918" spans="1:12">
      <c r="A2918" s="11" t="s">
        <v>5669</v>
      </c>
      <c r="D2918" s="11" t="s">
        <v>260</v>
      </c>
      <c r="E2918" s="19" t="s">
        <v>5919</v>
      </c>
      <c r="F2918" s="10">
        <v>42036</v>
      </c>
      <c r="G2918" s="10">
        <v>45323</v>
      </c>
      <c r="H2918" s="11">
        <v>10</v>
      </c>
      <c r="I2918" s="20" t="s">
        <v>259</v>
      </c>
      <c r="J2918" s="11" t="s">
        <v>261</v>
      </c>
      <c r="K2918" s="11" t="s">
        <v>12658</v>
      </c>
      <c r="L2918" s="11">
        <v>2</v>
      </c>
    </row>
    <row r="2919" spans="1:12">
      <c r="A2919" s="11" t="s">
        <v>5670</v>
      </c>
      <c r="D2919" s="11" t="s">
        <v>260</v>
      </c>
      <c r="E2919" s="19" t="s">
        <v>5920</v>
      </c>
      <c r="F2919" s="10">
        <v>42036</v>
      </c>
      <c r="G2919" s="10">
        <v>45323</v>
      </c>
      <c r="H2919" s="11">
        <v>10</v>
      </c>
      <c r="I2919" s="20" t="s">
        <v>259</v>
      </c>
      <c r="J2919" s="11" t="s">
        <v>261</v>
      </c>
      <c r="K2919" s="11" t="s">
        <v>12658</v>
      </c>
      <c r="L2919" s="11">
        <v>2</v>
      </c>
    </row>
    <row r="2920" spans="1:12">
      <c r="A2920" s="11" t="s">
        <v>5671</v>
      </c>
      <c r="D2920" s="11" t="s">
        <v>260</v>
      </c>
      <c r="E2920" s="19" t="s">
        <v>5921</v>
      </c>
      <c r="F2920" s="10">
        <v>42036</v>
      </c>
      <c r="G2920" s="10">
        <v>45323</v>
      </c>
      <c r="H2920" s="11">
        <v>10</v>
      </c>
      <c r="I2920" s="20" t="s">
        <v>259</v>
      </c>
      <c r="J2920" s="11" t="s">
        <v>261</v>
      </c>
      <c r="K2920" s="11" t="s">
        <v>12658</v>
      </c>
      <c r="L2920" s="11">
        <v>2</v>
      </c>
    </row>
    <row r="2921" spans="1:12">
      <c r="A2921" s="11" t="s">
        <v>5672</v>
      </c>
      <c r="D2921" s="11" t="s">
        <v>260</v>
      </c>
      <c r="E2921" s="19" t="s">
        <v>5922</v>
      </c>
      <c r="F2921" s="10">
        <v>42036</v>
      </c>
      <c r="G2921" s="10">
        <v>45323</v>
      </c>
      <c r="H2921" s="11">
        <v>10</v>
      </c>
      <c r="I2921" s="20" t="s">
        <v>259</v>
      </c>
      <c r="J2921" s="11" t="s">
        <v>261</v>
      </c>
      <c r="K2921" s="11" t="s">
        <v>12658</v>
      </c>
      <c r="L2921" s="11">
        <v>2</v>
      </c>
    </row>
    <row r="2922" spans="1:12">
      <c r="A2922" s="11" t="s">
        <v>5673</v>
      </c>
      <c r="D2922" s="11" t="s">
        <v>260</v>
      </c>
      <c r="E2922" s="19" t="s">
        <v>5923</v>
      </c>
      <c r="F2922" s="10">
        <v>42036</v>
      </c>
      <c r="G2922" s="10">
        <v>45323</v>
      </c>
      <c r="H2922" s="11">
        <v>10</v>
      </c>
      <c r="I2922" s="20" t="s">
        <v>259</v>
      </c>
      <c r="J2922" s="11" t="s">
        <v>261</v>
      </c>
      <c r="K2922" s="11" t="s">
        <v>12658</v>
      </c>
      <c r="L2922" s="11">
        <v>2</v>
      </c>
    </row>
    <row r="2923" spans="1:12">
      <c r="A2923" s="11" t="s">
        <v>5674</v>
      </c>
      <c r="D2923" s="11" t="s">
        <v>260</v>
      </c>
      <c r="E2923" s="19" t="s">
        <v>5924</v>
      </c>
      <c r="F2923" s="10">
        <v>42036</v>
      </c>
      <c r="G2923" s="10">
        <v>45323</v>
      </c>
      <c r="H2923" s="11">
        <v>10</v>
      </c>
      <c r="I2923" s="20" t="s">
        <v>259</v>
      </c>
      <c r="J2923" s="11" t="s">
        <v>261</v>
      </c>
      <c r="K2923" s="11" t="s">
        <v>12658</v>
      </c>
      <c r="L2923" s="11">
        <v>2</v>
      </c>
    </row>
    <row r="2924" spans="1:12">
      <c r="A2924" s="11" t="s">
        <v>5675</v>
      </c>
      <c r="D2924" s="11" t="s">
        <v>260</v>
      </c>
      <c r="E2924" s="19" t="s">
        <v>5925</v>
      </c>
      <c r="F2924" s="10">
        <v>42036</v>
      </c>
      <c r="G2924" s="10">
        <v>45323</v>
      </c>
      <c r="H2924" s="11">
        <v>10</v>
      </c>
      <c r="I2924" s="20" t="s">
        <v>259</v>
      </c>
      <c r="J2924" s="11" t="s">
        <v>261</v>
      </c>
      <c r="K2924" s="11" t="s">
        <v>12658</v>
      </c>
      <c r="L2924" s="11">
        <v>2</v>
      </c>
    </row>
    <row r="2925" spans="1:12">
      <c r="A2925" s="11" t="s">
        <v>5676</v>
      </c>
      <c r="D2925" s="11" t="s">
        <v>260</v>
      </c>
      <c r="E2925" s="19" t="s">
        <v>5926</v>
      </c>
      <c r="F2925" s="10">
        <v>42036</v>
      </c>
      <c r="G2925" s="10">
        <v>45323</v>
      </c>
      <c r="H2925" s="11">
        <v>10</v>
      </c>
      <c r="I2925" s="11" t="s">
        <v>277</v>
      </c>
      <c r="J2925" s="11" t="s">
        <v>261</v>
      </c>
      <c r="K2925" s="11" t="s">
        <v>12658</v>
      </c>
      <c r="L2925" s="11">
        <v>2</v>
      </c>
    </row>
    <row r="2926" spans="1:12">
      <c r="A2926" s="11" t="s">
        <v>5677</v>
      </c>
      <c r="D2926" s="11" t="s">
        <v>260</v>
      </c>
      <c r="E2926" s="19" t="s">
        <v>5927</v>
      </c>
      <c r="F2926" s="10">
        <v>42036</v>
      </c>
      <c r="G2926" s="10">
        <v>45323</v>
      </c>
      <c r="H2926" s="11">
        <v>10</v>
      </c>
      <c r="I2926" s="11" t="s">
        <v>277</v>
      </c>
      <c r="J2926" s="11" t="s">
        <v>261</v>
      </c>
      <c r="K2926" s="11" t="s">
        <v>12658</v>
      </c>
      <c r="L2926" s="11">
        <v>2</v>
      </c>
    </row>
    <row r="2927" spans="1:12">
      <c r="A2927" s="11" t="s">
        <v>5678</v>
      </c>
      <c r="D2927" s="11" t="s">
        <v>260</v>
      </c>
      <c r="E2927" s="19" t="s">
        <v>5928</v>
      </c>
      <c r="F2927" s="10">
        <v>42036</v>
      </c>
      <c r="G2927" s="10">
        <v>45323</v>
      </c>
      <c r="H2927" s="11">
        <v>10</v>
      </c>
      <c r="I2927" s="11" t="s">
        <v>277</v>
      </c>
      <c r="J2927" s="11" t="s">
        <v>261</v>
      </c>
      <c r="K2927" s="11" t="s">
        <v>12658</v>
      </c>
      <c r="L2927" s="11">
        <v>2</v>
      </c>
    </row>
    <row r="2928" spans="1:12">
      <c r="A2928" s="11" t="s">
        <v>5679</v>
      </c>
      <c r="D2928" s="11" t="s">
        <v>260</v>
      </c>
      <c r="E2928" s="19" t="s">
        <v>5929</v>
      </c>
      <c r="F2928" s="10">
        <v>42036</v>
      </c>
      <c r="G2928" s="10">
        <v>45323</v>
      </c>
      <c r="H2928" s="11">
        <v>10</v>
      </c>
      <c r="I2928" s="20" t="s">
        <v>259</v>
      </c>
      <c r="J2928" s="11" t="s">
        <v>261</v>
      </c>
      <c r="K2928" s="11" t="s">
        <v>12658</v>
      </c>
      <c r="L2928" s="11">
        <v>2</v>
      </c>
    </row>
    <row r="2929" spans="1:12">
      <c r="A2929" s="11" t="s">
        <v>5680</v>
      </c>
      <c r="D2929" s="11" t="s">
        <v>260</v>
      </c>
      <c r="E2929" s="19" t="s">
        <v>5930</v>
      </c>
      <c r="F2929" s="10">
        <v>42036</v>
      </c>
      <c r="G2929" s="10">
        <v>45323</v>
      </c>
      <c r="H2929" s="11">
        <v>10</v>
      </c>
      <c r="I2929" s="20" t="s">
        <v>259</v>
      </c>
      <c r="J2929" s="11" t="s">
        <v>261</v>
      </c>
      <c r="K2929" s="11" t="s">
        <v>12658</v>
      </c>
      <c r="L2929" s="11">
        <v>2</v>
      </c>
    </row>
    <row r="2930" spans="1:12">
      <c r="A2930" s="11" t="s">
        <v>5681</v>
      </c>
      <c r="D2930" s="11" t="s">
        <v>260</v>
      </c>
      <c r="E2930" s="19" t="s">
        <v>5931</v>
      </c>
      <c r="F2930" s="10">
        <v>42036</v>
      </c>
      <c r="G2930" s="10">
        <v>45323</v>
      </c>
      <c r="H2930" s="11">
        <v>10</v>
      </c>
      <c r="I2930" s="20" t="s">
        <v>259</v>
      </c>
      <c r="J2930" s="11" t="s">
        <v>261</v>
      </c>
      <c r="K2930" s="11" t="s">
        <v>12658</v>
      </c>
      <c r="L2930" s="11">
        <v>2</v>
      </c>
    </row>
    <row r="2931" spans="1:12">
      <c r="A2931" s="11" t="s">
        <v>5682</v>
      </c>
      <c r="D2931" s="11" t="s">
        <v>260</v>
      </c>
      <c r="E2931" s="19" t="s">
        <v>5932</v>
      </c>
      <c r="F2931" s="10">
        <v>42036</v>
      </c>
      <c r="G2931" s="10">
        <v>45323</v>
      </c>
      <c r="H2931" s="11">
        <v>10</v>
      </c>
      <c r="I2931" s="20" t="s">
        <v>259</v>
      </c>
      <c r="J2931" s="11" t="s">
        <v>261</v>
      </c>
      <c r="K2931" s="11" t="s">
        <v>12658</v>
      </c>
      <c r="L2931" s="11">
        <v>2</v>
      </c>
    </row>
    <row r="2932" spans="1:12">
      <c r="A2932" s="11" t="s">
        <v>5683</v>
      </c>
      <c r="D2932" s="11" t="s">
        <v>260</v>
      </c>
      <c r="E2932" s="19" t="s">
        <v>5933</v>
      </c>
      <c r="F2932" s="10">
        <v>42036</v>
      </c>
      <c r="G2932" s="10">
        <v>45323</v>
      </c>
      <c r="H2932" s="11">
        <v>10</v>
      </c>
      <c r="I2932" s="20" t="s">
        <v>259</v>
      </c>
      <c r="J2932" s="11" t="s">
        <v>261</v>
      </c>
      <c r="K2932" s="11" t="s">
        <v>12658</v>
      </c>
      <c r="L2932" s="11">
        <v>2</v>
      </c>
    </row>
    <row r="2933" spans="1:12">
      <c r="A2933" s="11" t="s">
        <v>5684</v>
      </c>
      <c r="D2933" s="11" t="s">
        <v>260</v>
      </c>
      <c r="E2933" s="19" t="s">
        <v>5934</v>
      </c>
      <c r="F2933" s="10">
        <v>42036</v>
      </c>
      <c r="G2933" s="10">
        <v>45323</v>
      </c>
      <c r="H2933" s="11">
        <v>10</v>
      </c>
      <c r="I2933" s="20" t="s">
        <v>259</v>
      </c>
      <c r="J2933" s="11" t="s">
        <v>261</v>
      </c>
      <c r="K2933" s="11" t="s">
        <v>12658</v>
      </c>
      <c r="L2933" s="11">
        <v>2</v>
      </c>
    </row>
    <row r="2934" spans="1:12">
      <c r="A2934" s="11" t="s">
        <v>5685</v>
      </c>
      <c r="D2934" s="11" t="s">
        <v>260</v>
      </c>
      <c r="E2934" s="19" t="s">
        <v>5935</v>
      </c>
      <c r="F2934" s="10">
        <v>42036</v>
      </c>
      <c r="G2934" s="10">
        <v>45323</v>
      </c>
      <c r="H2934" s="11">
        <v>10</v>
      </c>
      <c r="I2934" s="20" t="s">
        <v>259</v>
      </c>
      <c r="J2934" s="11" t="s">
        <v>261</v>
      </c>
      <c r="K2934" s="11" t="s">
        <v>12658</v>
      </c>
      <c r="L2934" s="11">
        <v>2</v>
      </c>
    </row>
    <row r="2935" spans="1:12">
      <c r="A2935" s="11" t="s">
        <v>5686</v>
      </c>
      <c r="D2935" s="11" t="s">
        <v>260</v>
      </c>
      <c r="E2935" s="19" t="s">
        <v>5936</v>
      </c>
      <c r="F2935" s="10">
        <v>42036</v>
      </c>
      <c r="G2935" s="10">
        <v>45323</v>
      </c>
      <c r="H2935" s="11">
        <v>10</v>
      </c>
      <c r="I2935" s="20" t="s">
        <v>259</v>
      </c>
      <c r="J2935" s="11" t="s">
        <v>261</v>
      </c>
      <c r="K2935" s="11" t="s">
        <v>12658</v>
      </c>
      <c r="L2935" s="11">
        <v>2</v>
      </c>
    </row>
    <row r="2936" spans="1:12">
      <c r="A2936" s="11" t="s">
        <v>5687</v>
      </c>
      <c r="D2936" s="11" t="s">
        <v>260</v>
      </c>
      <c r="E2936" s="19" t="s">
        <v>5937</v>
      </c>
      <c r="F2936" s="10">
        <v>42036</v>
      </c>
      <c r="G2936" s="10">
        <v>45323</v>
      </c>
      <c r="H2936" s="11">
        <v>10</v>
      </c>
      <c r="I2936" s="20" t="s">
        <v>259</v>
      </c>
      <c r="J2936" s="11" t="s">
        <v>261</v>
      </c>
      <c r="K2936" s="11" t="s">
        <v>12658</v>
      </c>
      <c r="L2936" s="11">
        <v>2</v>
      </c>
    </row>
    <row r="2937" spans="1:12">
      <c r="A2937" s="11" t="s">
        <v>5688</v>
      </c>
      <c r="D2937" s="11" t="s">
        <v>260</v>
      </c>
      <c r="E2937" s="19" t="s">
        <v>5938</v>
      </c>
      <c r="F2937" s="10">
        <v>42036</v>
      </c>
      <c r="G2937" s="10">
        <v>45323</v>
      </c>
      <c r="H2937" s="11">
        <v>10</v>
      </c>
      <c r="I2937" s="20" t="s">
        <v>259</v>
      </c>
      <c r="J2937" s="11" t="s">
        <v>261</v>
      </c>
      <c r="K2937" s="11" t="s">
        <v>12658</v>
      </c>
      <c r="L2937" s="11">
        <v>2</v>
      </c>
    </row>
    <row r="2938" spans="1:12">
      <c r="A2938" s="11" t="s">
        <v>5689</v>
      </c>
      <c r="D2938" s="11" t="s">
        <v>260</v>
      </c>
      <c r="E2938" s="19" t="s">
        <v>5939</v>
      </c>
      <c r="F2938" s="10">
        <v>42036</v>
      </c>
      <c r="G2938" s="10">
        <v>45323</v>
      </c>
      <c r="H2938" s="11">
        <v>10</v>
      </c>
      <c r="I2938" s="20" t="s">
        <v>259</v>
      </c>
      <c r="J2938" s="11" t="s">
        <v>261</v>
      </c>
      <c r="K2938" s="11" t="s">
        <v>12658</v>
      </c>
      <c r="L2938" s="11">
        <v>2</v>
      </c>
    </row>
    <row r="2939" spans="1:12">
      <c r="A2939" s="11" t="s">
        <v>5690</v>
      </c>
      <c r="D2939" s="11" t="s">
        <v>260</v>
      </c>
      <c r="E2939" s="19" t="s">
        <v>5940</v>
      </c>
      <c r="F2939" s="10">
        <v>42036</v>
      </c>
      <c r="G2939" s="10">
        <v>45323</v>
      </c>
      <c r="H2939" s="11">
        <v>10</v>
      </c>
      <c r="I2939" s="20" t="s">
        <v>259</v>
      </c>
      <c r="J2939" s="11" t="s">
        <v>261</v>
      </c>
      <c r="K2939" s="11" t="s">
        <v>12658</v>
      </c>
      <c r="L2939" s="11">
        <v>2</v>
      </c>
    </row>
    <row r="2940" spans="1:12">
      <c r="A2940" s="11" t="s">
        <v>5691</v>
      </c>
      <c r="D2940" s="11" t="s">
        <v>260</v>
      </c>
      <c r="E2940" s="19" t="s">
        <v>5941</v>
      </c>
      <c r="F2940" s="10">
        <v>42036</v>
      </c>
      <c r="G2940" s="10">
        <v>45323</v>
      </c>
      <c r="H2940" s="11">
        <v>10</v>
      </c>
      <c r="I2940" s="20" t="s">
        <v>259</v>
      </c>
      <c r="J2940" s="11" t="s">
        <v>261</v>
      </c>
      <c r="K2940" s="11" t="s">
        <v>12658</v>
      </c>
      <c r="L2940" s="11">
        <v>2</v>
      </c>
    </row>
    <row r="2941" spans="1:12">
      <c r="A2941" s="11" t="s">
        <v>5692</v>
      </c>
      <c r="D2941" s="11" t="s">
        <v>260</v>
      </c>
      <c r="E2941" s="19" t="s">
        <v>5942</v>
      </c>
      <c r="F2941" s="10">
        <v>42036</v>
      </c>
      <c r="G2941" s="10">
        <v>45323</v>
      </c>
      <c r="H2941" s="11">
        <v>10</v>
      </c>
      <c r="I2941" s="20" t="s">
        <v>259</v>
      </c>
      <c r="J2941" s="11" t="s">
        <v>261</v>
      </c>
      <c r="K2941" s="11" t="s">
        <v>12658</v>
      </c>
      <c r="L2941" s="11">
        <v>2</v>
      </c>
    </row>
    <row r="2942" spans="1:12">
      <c r="A2942" s="11" t="s">
        <v>5693</v>
      </c>
      <c r="D2942" s="11" t="s">
        <v>260</v>
      </c>
      <c r="E2942" s="19" t="s">
        <v>5943</v>
      </c>
      <c r="F2942" s="10">
        <v>42036</v>
      </c>
      <c r="G2942" s="10">
        <v>45323</v>
      </c>
      <c r="H2942" s="11">
        <v>10</v>
      </c>
      <c r="I2942" s="20" t="s">
        <v>259</v>
      </c>
      <c r="J2942" s="11" t="s">
        <v>261</v>
      </c>
      <c r="K2942" s="11" t="s">
        <v>12658</v>
      </c>
      <c r="L2942" s="11">
        <v>2</v>
      </c>
    </row>
    <row r="2943" spans="1:12">
      <c r="A2943" s="11" t="s">
        <v>5694</v>
      </c>
      <c r="D2943" s="11" t="s">
        <v>260</v>
      </c>
      <c r="E2943" s="19" t="s">
        <v>5944</v>
      </c>
      <c r="F2943" s="10">
        <v>42036</v>
      </c>
      <c r="G2943" s="10">
        <v>45323</v>
      </c>
      <c r="H2943" s="11">
        <v>10</v>
      </c>
      <c r="I2943" s="11" t="s">
        <v>277</v>
      </c>
      <c r="J2943" s="11" t="s">
        <v>261</v>
      </c>
      <c r="K2943" s="11" t="s">
        <v>12658</v>
      </c>
      <c r="L2943" s="11">
        <v>2</v>
      </c>
    </row>
    <row r="2944" spans="1:12">
      <c r="A2944" s="11" t="s">
        <v>5695</v>
      </c>
      <c r="D2944" s="11" t="s">
        <v>260</v>
      </c>
      <c r="E2944" s="19" t="s">
        <v>5945</v>
      </c>
      <c r="F2944" s="10">
        <v>42036</v>
      </c>
      <c r="G2944" s="10">
        <v>45323</v>
      </c>
      <c r="H2944" s="11">
        <v>10</v>
      </c>
      <c r="I2944" s="11" t="s">
        <v>277</v>
      </c>
      <c r="J2944" s="11" t="s">
        <v>261</v>
      </c>
      <c r="K2944" s="11" t="s">
        <v>12658</v>
      </c>
      <c r="L2944" s="11">
        <v>2</v>
      </c>
    </row>
    <row r="2945" spans="1:12">
      <c r="A2945" s="11" t="s">
        <v>5696</v>
      </c>
      <c r="D2945" s="11" t="s">
        <v>260</v>
      </c>
      <c r="E2945" s="19" t="s">
        <v>5946</v>
      </c>
      <c r="F2945" s="10">
        <v>42036</v>
      </c>
      <c r="G2945" s="10">
        <v>45323</v>
      </c>
      <c r="H2945" s="11">
        <v>10</v>
      </c>
      <c r="I2945" s="11" t="s">
        <v>277</v>
      </c>
      <c r="J2945" s="11" t="s">
        <v>261</v>
      </c>
      <c r="K2945" s="11" t="s">
        <v>12658</v>
      </c>
      <c r="L2945" s="11">
        <v>2</v>
      </c>
    </row>
    <row r="2946" spans="1:12">
      <c r="A2946" s="11" t="s">
        <v>5697</v>
      </c>
      <c r="D2946" s="11" t="s">
        <v>260</v>
      </c>
      <c r="E2946" s="19" t="s">
        <v>5947</v>
      </c>
      <c r="F2946" s="10">
        <v>42036</v>
      </c>
      <c r="G2946" s="10">
        <v>45323</v>
      </c>
      <c r="H2946" s="11">
        <v>10</v>
      </c>
      <c r="I2946" s="20" t="s">
        <v>259</v>
      </c>
      <c r="J2946" s="11" t="s">
        <v>261</v>
      </c>
      <c r="K2946" s="11" t="s">
        <v>12658</v>
      </c>
      <c r="L2946" s="11">
        <v>2</v>
      </c>
    </row>
    <row r="2947" spans="1:12">
      <c r="A2947" s="11" t="s">
        <v>5698</v>
      </c>
      <c r="D2947" s="11" t="s">
        <v>260</v>
      </c>
      <c r="E2947" s="19" t="s">
        <v>5948</v>
      </c>
      <c r="F2947" s="10">
        <v>42036</v>
      </c>
      <c r="G2947" s="10">
        <v>45323</v>
      </c>
      <c r="H2947" s="11">
        <v>10</v>
      </c>
      <c r="I2947" s="20" t="s">
        <v>259</v>
      </c>
      <c r="J2947" s="11" t="s">
        <v>261</v>
      </c>
      <c r="K2947" s="11" t="s">
        <v>12658</v>
      </c>
      <c r="L2947" s="11">
        <v>2</v>
      </c>
    </row>
    <row r="2948" spans="1:12">
      <c r="A2948" s="11" t="s">
        <v>5699</v>
      </c>
      <c r="D2948" s="11" t="s">
        <v>260</v>
      </c>
      <c r="E2948" s="19" t="s">
        <v>5949</v>
      </c>
      <c r="F2948" s="10">
        <v>42036</v>
      </c>
      <c r="G2948" s="10">
        <v>45323</v>
      </c>
      <c r="H2948" s="11">
        <v>10</v>
      </c>
      <c r="I2948" s="20" t="s">
        <v>259</v>
      </c>
      <c r="J2948" s="11" t="s">
        <v>261</v>
      </c>
      <c r="K2948" s="11" t="s">
        <v>12658</v>
      </c>
      <c r="L2948" s="11">
        <v>2</v>
      </c>
    </row>
    <row r="2949" spans="1:12">
      <c r="A2949" s="11" t="s">
        <v>5700</v>
      </c>
      <c r="D2949" s="11" t="s">
        <v>260</v>
      </c>
      <c r="E2949" s="19" t="s">
        <v>5950</v>
      </c>
      <c r="F2949" s="10">
        <v>42036</v>
      </c>
      <c r="G2949" s="10">
        <v>45323</v>
      </c>
      <c r="H2949" s="11">
        <v>10</v>
      </c>
      <c r="I2949" s="20" t="s">
        <v>259</v>
      </c>
      <c r="J2949" s="11" t="s">
        <v>261</v>
      </c>
      <c r="K2949" s="11" t="s">
        <v>12658</v>
      </c>
      <c r="L2949" s="11">
        <v>2</v>
      </c>
    </row>
    <row r="2950" spans="1:12">
      <c r="A2950" s="11" t="s">
        <v>5701</v>
      </c>
      <c r="D2950" s="11" t="s">
        <v>260</v>
      </c>
      <c r="E2950" s="19" t="s">
        <v>5951</v>
      </c>
      <c r="F2950" s="10">
        <v>42036</v>
      </c>
      <c r="G2950" s="10">
        <v>45323</v>
      </c>
      <c r="H2950" s="11">
        <v>10</v>
      </c>
      <c r="I2950" s="20" t="s">
        <v>259</v>
      </c>
      <c r="J2950" s="11" t="s">
        <v>261</v>
      </c>
      <c r="K2950" s="11" t="s">
        <v>12658</v>
      </c>
      <c r="L2950" s="11">
        <v>2</v>
      </c>
    </row>
    <row r="2951" spans="1:12">
      <c r="A2951" s="11" t="s">
        <v>5702</v>
      </c>
      <c r="D2951" s="11" t="s">
        <v>260</v>
      </c>
      <c r="E2951" s="19" t="s">
        <v>5952</v>
      </c>
      <c r="F2951" s="10">
        <v>42036</v>
      </c>
      <c r="G2951" s="10">
        <v>45323</v>
      </c>
      <c r="H2951" s="11">
        <v>10</v>
      </c>
      <c r="I2951" s="20" t="s">
        <v>259</v>
      </c>
      <c r="J2951" s="11" t="s">
        <v>261</v>
      </c>
      <c r="K2951" s="11" t="s">
        <v>12658</v>
      </c>
      <c r="L2951" s="11">
        <v>2</v>
      </c>
    </row>
    <row r="2952" spans="1:12">
      <c r="A2952" s="11" t="s">
        <v>5703</v>
      </c>
      <c r="D2952" s="11" t="s">
        <v>260</v>
      </c>
      <c r="E2952" s="19" t="s">
        <v>5953</v>
      </c>
      <c r="F2952" s="10">
        <v>42036</v>
      </c>
      <c r="G2952" s="10">
        <v>45323</v>
      </c>
      <c r="H2952" s="11">
        <v>10</v>
      </c>
      <c r="I2952" s="20" t="s">
        <v>259</v>
      </c>
      <c r="J2952" s="11" t="s">
        <v>261</v>
      </c>
      <c r="K2952" s="11" t="s">
        <v>12658</v>
      </c>
      <c r="L2952" s="11">
        <v>2</v>
      </c>
    </row>
    <row r="2953" spans="1:12">
      <c r="A2953" s="11" t="s">
        <v>5704</v>
      </c>
      <c r="D2953" s="11" t="s">
        <v>260</v>
      </c>
      <c r="E2953" s="19" t="s">
        <v>5954</v>
      </c>
      <c r="F2953" s="10">
        <v>42036</v>
      </c>
      <c r="G2953" s="10">
        <v>45323</v>
      </c>
      <c r="H2953" s="11">
        <v>10</v>
      </c>
      <c r="I2953" s="20" t="s">
        <v>259</v>
      </c>
      <c r="J2953" s="11" t="s">
        <v>261</v>
      </c>
      <c r="K2953" s="11" t="s">
        <v>12658</v>
      </c>
      <c r="L2953" s="11">
        <v>2</v>
      </c>
    </row>
    <row r="2954" spans="1:12">
      <c r="A2954" s="11" t="s">
        <v>5705</v>
      </c>
      <c r="D2954" s="11" t="s">
        <v>260</v>
      </c>
      <c r="E2954" s="19" t="s">
        <v>5955</v>
      </c>
      <c r="F2954" s="10">
        <v>42036</v>
      </c>
      <c r="G2954" s="10">
        <v>45323</v>
      </c>
      <c r="H2954" s="11">
        <v>10</v>
      </c>
      <c r="I2954" s="20" t="s">
        <v>259</v>
      </c>
      <c r="J2954" s="11" t="s">
        <v>261</v>
      </c>
      <c r="K2954" s="11" t="s">
        <v>12658</v>
      </c>
      <c r="L2954" s="11">
        <v>2</v>
      </c>
    </row>
    <row r="2955" spans="1:12">
      <c r="A2955" s="11" t="s">
        <v>5706</v>
      </c>
      <c r="D2955" s="11" t="s">
        <v>260</v>
      </c>
      <c r="E2955" s="19" t="s">
        <v>5956</v>
      </c>
      <c r="F2955" s="10">
        <v>42036</v>
      </c>
      <c r="G2955" s="10">
        <v>45323</v>
      </c>
      <c r="H2955" s="11">
        <v>10</v>
      </c>
      <c r="I2955" s="20" t="s">
        <v>259</v>
      </c>
      <c r="J2955" s="11" t="s">
        <v>261</v>
      </c>
      <c r="K2955" s="11" t="s">
        <v>12658</v>
      </c>
      <c r="L2955" s="11">
        <v>2</v>
      </c>
    </row>
    <row r="2956" spans="1:12">
      <c r="A2956" s="11" t="s">
        <v>5707</v>
      </c>
      <c r="D2956" s="11" t="s">
        <v>260</v>
      </c>
      <c r="E2956" s="19" t="s">
        <v>5957</v>
      </c>
      <c r="F2956" s="10">
        <v>42036</v>
      </c>
      <c r="G2956" s="10">
        <v>45323</v>
      </c>
      <c r="H2956" s="11">
        <v>10</v>
      </c>
      <c r="I2956" s="20" t="s">
        <v>259</v>
      </c>
      <c r="J2956" s="11" t="s">
        <v>261</v>
      </c>
      <c r="K2956" s="11" t="s">
        <v>12658</v>
      </c>
      <c r="L2956" s="11">
        <v>2</v>
      </c>
    </row>
    <row r="2957" spans="1:12">
      <c r="A2957" s="11" t="s">
        <v>5708</v>
      </c>
      <c r="D2957" s="11" t="s">
        <v>260</v>
      </c>
      <c r="E2957" s="19" t="s">
        <v>5958</v>
      </c>
      <c r="F2957" s="10">
        <v>42036</v>
      </c>
      <c r="G2957" s="10">
        <v>45323</v>
      </c>
      <c r="H2957" s="11">
        <v>10</v>
      </c>
      <c r="I2957" s="20" t="s">
        <v>259</v>
      </c>
      <c r="J2957" s="11" t="s">
        <v>261</v>
      </c>
      <c r="K2957" s="11" t="s">
        <v>12658</v>
      </c>
      <c r="L2957" s="11">
        <v>2</v>
      </c>
    </row>
    <row r="2958" spans="1:12">
      <c r="A2958" s="11" t="s">
        <v>5709</v>
      </c>
      <c r="D2958" s="11" t="s">
        <v>260</v>
      </c>
      <c r="E2958" s="19" t="s">
        <v>5959</v>
      </c>
      <c r="F2958" s="10">
        <v>42036</v>
      </c>
      <c r="G2958" s="10">
        <v>45323</v>
      </c>
      <c r="H2958" s="11">
        <v>10</v>
      </c>
      <c r="I2958" s="20" t="s">
        <v>259</v>
      </c>
      <c r="J2958" s="11" t="s">
        <v>261</v>
      </c>
      <c r="K2958" s="11" t="s">
        <v>12658</v>
      </c>
      <c r="L2958" s="11">
        <v>2</v>
      </c>
    </row>
    <row r="2959" spans="1:12">
      <c r="A2959" s="11" t="s">
        <v>5710</v>
      </c>
      <c r="D2959" s="11" t="s">
        <v>260</v>
      </c>
      <c r="E2959" s="19" t="s">
        <v>5960</v>
      </c>
      <c r="F2959" s="10">
        <v>42036</v>
      </c>
      <c r="G2959" s="10">
        <v>45323</v>
      </c>
      <c r="H2959" s="11">
        <v>10</v>
      </c>
      <c r="I2959" s="20" t="s">
        <v>259</v>
      </c>
      <c r="J2959" s="11" t="s">
        <v>261</v>
      </c>
      <c r="K2959" s="11" t="s">
        <v>12658</v>
      </c>
      <c r="L2959" s="11">
        <v>2</v>
      </c>
    </row>
    <row r="2960" spans="1:12">
      <c r="A2960" s="11" t="s">
        <v>5711</v>
      </c>
      <c r="D2960" s="11" t="s">
        <v>260</v>
      </c>
      <c r="E2960" s="19" t="s">
        <v>5961</v>
      </c>
      <c r="F2960" s="10">
        <v>42036</v>
      </c>
      <c r="G2960" s="10">
        <v>45323</v>
      </c>
      <c r="H2960" s="11">
        <v>10</v>
      </c>
      <c r="I2960" s="20" t="s">
        <v>259</v>
      </c>
      <c r="J2960" s="11" t="s">
        <v>261</v>
      </c>
      <c r="K2960" s="11" t="s">
        <v>12658</v>
      </c>
      <c r="L2960" s="11">
        <v>2</v>
      </c>
    </row>
    <row r="2961" spans="1:12">
      <c r="A2961" s="11" t="s">
        <v>5712</v>
      </c>
      <c r="D2961" s="11" t="s">
        <v>260</v>
      </c>
      <c r="E2961" s="19" t="s">
        <v>5962</v>
      </c>
      <c r="F2961" s="10">
        <v>42036</v>
      </c>
      <c r="G2961" s="10">
        <v>45323</v>
      </c>
      <c r="H2961" s="11">
        <v>10</v>
      </c>
      <c r="I2961" s="11" t="s">
        <v>277</v>
      </c>
      <c r="J2961" s="11" t="s">
        <v>261</v>
      </c>
      <c r="K2961" s="11" t="s">
        <v>12658</v>
      </c>
      <c r="L2961" s="11">
        <v>2</v>
      </c>
    </row>
    <row r="2962" spans="1:12">
      <c r="A2962" s="11" t="s">
        <v>5713</v>
      </c>
      <c r="D2962" s="11" t="s">
        <v>260</v>
      </c>
      <c r="E2962" s="19" t="s">
        <v>5963</v>
      </c>
      <c r="F2962" s="10">
        <v>42036</v>
      </c>
      <c r="G2962" s="10">
        <v>45323</v>
      </c>
      <c r="H2962" s="11">
        <v>10</v>
      </c>
      <c r="I2962" s="11" t="s">
        <v>277</v>
      </c>
      <c r="J2962" s="11" t="s">
        <v>261</v>
      </c>
      <c r="K2962" s="11" t="s">
        <v>12658</v>
      </c>
      <c r="L2962" s="11">
        <v>2</v>
      </c>
    </row>
    <row r="2963" spans="1:12">
      <c r="A2963" s="11" t="s">
        <v>5714</v>
      </c>
      <c r="D2963" s="11" t="s">
        <v>260</v>
      </c>
      <c r="E2963" s="19" t="s">
        <v>5964</v>
      </c>
      <c r="F2963" s="10">
        <v>42036</v>
      </c>
      <c r="G2963" s="10">
        <v>45323</v>
      </c>
      <c r="H2963" s="11">
        <v>10</v>
      </c>
      <c r="I2963" s="11" t="s">
        <v>277</v>
      </c>
      <c r="J2963" s="11" t="s">
        <v>261</v>
      </c>
      <c r="K2963" s="11" t="s">
        <v>12658</v>
      </c>
      <c r="L2963" s="11">
        <v>2</v>
      </c>
    </row>
    <row r="2964" spans="1:12">
      <c r="A2964" s="11" t="s">
        <v>5715</v>
      </c>
      <c r="D2964" s="11" t="s">
        <v>260</v>
      </c>
      <c r="E2964" s="19" t="s">
        <v>5965</v>
      </c>
      <c r="F2964" s="10">
        <v>42036</v>
      </c>
      <c r="G2964" s="10">
        <v>45323</v>
      </c>
      <c r="H2964" s="11">
        <v>10</v>
      </c>
      <c r="I2964" s="20" t="s">
        <v>259</v>
      </c>
      <c r="J2964" s="11" t="s">
        <v>261</v>
      </c>
      <c r="K2964" s="11" t="s">
        <v>12658</v>
      </c>
      <c r="L2964" s="11">
        <v>2</v>
      </c>
    </row>
    <row r="2965" spans="1:12">
      <c r="A2965" s="11" t="s">
        <v>5716</v>
      </c>
      <c r="D2965" s="11" t="s">
        <v>260</v>
      </c>
      <c r="E2965" s="19" t="s">
        <v>5966</v>
      </c>
      <c r="F2965" s="10">
        <v>42036</v>
      </c>
      <c r="G2965" s="10">
        <v>45323</v>
      </c>
      <c r="H2965" s="11">
        <v>10</v>
      </c>
      <c r="I2965" s="20" t="s">
        <v>259</v>
      </c>
      <c r="J2965" s="11" t="s">
        <v>261</v>
      </c>
      <c r="K2965" s="11" t="s">
        <v>12658</v>
      </c>
      <c r="L2965" s="11">
        <v>2</v>
      </c>
    </row>
    <row r="2966" spans="1:12">
      <c r="A2966" s="11" t="s">
        <v>5717</v>
      </c>
      <c r="D2966" s="11" t="s">
        <v>260</v>
      </c>
      <c r="E2966" s="19" t="s">
        <v>5967</v>
      </c>
      <c r="F2966" s="10">
        <v>42036</v>
      </c>
      <c r="G2966" s="10">
        <v>45323</v>
      </c>
      <c r="H2966" s="11">
        <v>10</v>
      </c>
      <c r="I2966" s="20" t="s">
        <v>259</v>
      </c>
      <c r="J2966" s="11" t="s">
        <v>261</v>
      </c>
      <c r="K2966" s="11" t="s">
        <v>12658</v>
      </c>
      <c r="L2966" s="11">
        <v>2</v>
      </c>
    </row>
    <row r="2967" spans="1:12">
      <c r="A2967" s="11" t="s">
        <v>5718</v>
      </c>
      <c r="D2967" s="11" t="s">
        <v>260</v>
      </c>
      <c r="E2967" s="19" t="s">
        <v>5968</v>
      </c>
      <c r="F2967" s="10">
        <v>42036</v>
      </c>
      <c r="G2967" s="10">
        <v>45323</v>
      </c>
      <c r="H2967" s="11">
        <v>10</v>
      </c>
      <c r="I2967" s="20" t="s">
        <v>259</v>
      </c>
      <c r="J2967" s="11" t="s">
        <v>261</v>
      </c>
      <c r="K2967" s="11" t="s">
        <v>12658</v>
      </c>
      <c r="L2967" s="11">
        <v>2</v>
      </c>
    </row>
    <row r="2968" spans="1:12">
      <c r="A2968" s="11" t="s">
        <v>5719</v>
      </c>
      <c r="D2968" s="11" t="s">
        <v>260</v>
      </c>
      <c r="E2968" s="19" t="s">
        <v>5969</v>
      </c>
      <c r="F2968" s="10">
        <v>42036</v>
      </c>
      <c r="G2968" s="10">
        <v>45323</v>
      </c>
      <c r="H2968" s="11">
        <v>10</v>
      </c>
      <c r="I2968" s="20" t="s">
        <v>259</v>
      </c>
      <c r="J2968" s="11" t="s">
        <v>261</v>
      </c>
      <c r="K2968" s="11" t="s">
        <v>12658</v>
      </c>
      <c r="L2968" s="11">
        <v>2</v>
      </c>
    </row>
    <row r="2969" spans="1:12">
      <c r="A2969" s="11" t="s">
        <v>5720</v>
      </c>
      <c r="D2969" s="11" t="s">
        <v>260</v>
      </c>
      <c r="E2969" s="19" t="s">
        <v>5970</v>
      </c>
      <c r="F2969" s="10">
        <v>42036</v>
      </c>
      <c r="G2969" s="10">
        <v>45323</v>
      </c>
      <c r="H2969" s="11">
        <v>10</v>
      </c>
      <c r="I2969" s="20" t="s">
        <v>259</v>
      </c>
      <c r="J2969" s="11" t="s">
        <v>261</v>
      </c>
      <c r="K2969" s="11" t="s">
        <v>12658</v>
      </c>
      <c r="L2969" s="11">
        <v>2</v>
      </c>
    </row>
    <row r="2970" spans="1:12">
      <c r="A2970" s="11" t="s">
        <v>5721</v>
      </c>
      <c r="D2970" s="11" t="s">
        <v>260</v>
      </c>
      <c r="E2970" s="19" t="s">
        <v>5971</v>
      </c>
      <c r="F2970" s="10">
        <v>42036</v>
      </c>
      <c r="G2970" s="10">
        <v>45323</v>
      </c>
      <c r="H2970" s="11">
        <v>10</v>
      </c>
      <c r="I2970" s="20" t="s">
        <v>259</v>
      </c>
      <c r="J2970" s="11" t="s">
        <v>261</v>
      </c>
      <c r="K2970" s="11" t="s">
        <v>12658</v>
      </c>
      <c r="L2970" s="11">
        <v>2</v>
      </c>
    </row>
    <row r="2971" spans="1:12">
      <c r="A2971" s="11" t="s">
        <v>5722</v>
      </c>
      <c r="D2971" s="11" t="s">
        <v>260</v>
      </c>
      <c r="E2971" s="19" t="s">
        <v>5972</v>
      </c>
      <c r="F2971" s="10">
        <v>42036</v>
      </c>
      <c r="G2971" s="10">
        <v>45323</v>
      </c>
      <c r="H2971" s="11">
        <v>10</v>
      </c>
      <c r="I2971" s="20" t="s">
        <v>259</v>
      </c>
      <c r="J2971" s="11" t="s">
        <v>261</v>
      </c>
      <c r="K2971" s="11" t="s">
        <v>12658</v>
      </c>
      <c r="L2971" s="11">
        <v>2</v>
      </c>
    </row>
    <row r="2972" spans="1:12">
      <c r="A2972" s="11" t="s">
        <v>5723</v>
      </c>
      <c r="D2972" s="11" t="s">
        <v>260</v>
      </c>
      <c r="E2972" s="19" t="s">
        <v>5973</v>
      </c>
      <c r="F2972" s="10">
        <v>42036</v>
      </c>
      <c r="G2972" s="10">
        <v>45323</v>
      </c>
      <c r="H2972" s="11">
        <v>10</v>
      </c>
      <c r="I2972" s="20" t="s">
        <v>259</v>
      </c>
      <c r="J2972" s="11" t="s">
        <v>261</v>
      </c>
      <c r="K2972" s="11" t="s">
        <v>12658</v>
      </c>
      <c r="L2972" s="11">
        <v>2</v>
      </c>
    </row>
    <row r="2973" spans="1:12">
      <c r="A2973" s="11" t="s">
        <v>5724</v>
      </c>
      <c r="D2973" s="11" t="s">
        <v>260</v>
      </c>
      <c r="E2973" s="19" t="s">
        <v>5974</v>
      </c>
      <c r="F2973" s="10">
        <v>42036</v>
      </c>
      <c r="G2973" s="10">
        <v>45323</v>
      </c>
      <c r="H2973" s="11">
        <v>10</v>
      </c>
      <c r="I2973" s="20" t="s">
        <v>259</v>
      </c>
      <c r="J2973" s="11" t="s">
        <v>261</v>
      </c>
      <c r="K2973" s="11" t="s">
        <v>12658</v>
      </c>
      <c r="L2973" s="11">
        <v>2</v>
      </c>
    </row>
    <row r="2974" spans="1:12">
      <c r="A2974" s="11" t="s">
        <v>5725</v>
      </c>
      <c r="D2974" s="11" t="s">
        <v>260</v>
      </c>
      <c r="E2974" s="19" t="s">
        <v>5975</v>
      </c>
      <c r="F2974" s="10">
        <v>42036</v>
      </c>
      <c r="G2974" s="10">
        <v>45323</v>
      </c>
      <c r="H2974" s="11">
        <v>10</v>
      </c>
      <c r="I2974" s="20" t="s">
        <v>259</v>
      </c>
      <c r="J2974" s="11" t="s">
        <v>261</v>
      </c>
      <c r="K2974" s="11" t="s">
        <v>12658</v>
      </c>
      <c r="L2974" s="11">
        <v>2</v>
      </c>
    </row>
    <row r="2975" spans="1:12">
      <c r="A2975" s="11" t="s">
        <v>5726</v>
      </c>
      <c r="D2975" s="11" t="s">
        <v>260</v>
      </c>
      <c r="E2975" s="19" t="s">
        <v>5976</v>
      </c>
      <c r="F2975" s="10">
        <v>42036</v>
      </c>
      <c r="G2975" s="10">
        <v>45323</v>
      </c>
      <c r="H2975" s="11">
        <v>10</v>
      </c>
      <c r="I2975" s="20" t="s">
        <v>259</v>
      </c>
      <c r="J2975" s="11" t="s">
        <v>261</v>
      </c>
      <c r="K2975" s="11" t="s">
        <v>12658</v>
      </c>
      <c r="L2975" s="11">
        <v>2</v>
      </c>
    </row>
    <row r="2976" spans="1:12">
      <c r="A2976" s="11" t="s">
        <v>5727</v>
      </c>
      <c r="D2976" s="11" t="s">
        <v>260</v>
      </c>
      <c r="E2976" s="19" t="s">
        <v>5977</v>
      </c>
      <c r="F2976" s="10">
        <v>42036</v>
      </c>
      <c r="G2976" s="10">
        <v>45323</v>
      </c>
      <c r="H2976" s="11">
        <v>10</v>
      </c>
      <c r="I2976" s="20" t="s">
        <v>259</v>
      </c>
      <c r="J2976" s="11" t="s">
        <v>261</v>
      </c>
      <c r="K2976" s="11" t="s">
        <v>12658</v>
      </c>
      <c r="L2976" s="11">
        <v>2</v>
      </c>
    </row>
    <row r="2977" spans="1:12">
      <c r="A2977" s="11" t="s">
        <v>5728</v>
      </c>
      <c r="D2977" s="11" t="s">
        <v>260</v>
      </c>
      <c r="E2977" s="19" t="s">
        <v>5978</v>
      </c>
      <c r="F2977" s="10">
        <v>42036</v>
      </c>
      <c r="G2977" s="10">
        <v>45323</v>
      </c>
      <c r="H2977" s="11">
        <v>10</v>
      </c>
      <c r="I2977" s="20" t="s">
        <v>259</v>
      </c>
      <c r="J2977" s="11" t="s">
        <v>261</v>
      </c>
      <c r="K2977" s="11" t="s">
        <v>12658</v>
      </c>
      <c r="L2977" s="11">
        <v>2</v>
      </c>
    </row>
    <row r="2978" spans="1:12">
      <c r="A2978" s="11" t="s">
        <v>5729</v>
      </c>
      <c r="D2978" s="11" t="s">
        <v>260</v>
      </c>
      <c r="E2978" s="19" t="s">
        <v>5979</v>
      </c>
      <c r="F2978" s="10">
        <v>42036</v>
      </c>
      <c r="G2978" s="10">
        <v>45323</v>
      </c>
      <c r="H2978" s="11">
        <v>10</v>
      </c>
      <c r="I2978" s="20" t="s">
        <v>259</v>
      </c>
      <c r="J2978" s="11" t="s">
        <v>261</v>
      </c>
      <c r="K2978" s="11" t="s">
        <v>12658</v>
      </c>
      <c r="L2978" s="11">
        <v>2</v>
      </c>
    </row>
    <row r="2979" spans="1:12">
      <c r="A2979" s="11" t="s">
        <v>5730</v>
      </c>
      <c r="D2979" s="11" t="s">
        <v>260</v>
      </c>
      <c r="E2979" s="19" t="s">
        <v>5980</v>
      </c>
      <c r="F2979" s="10">
        <v>42036</v>
      </c>
      <c r="G2979" s="10">
        <v>45323</v>
      </c>
      <c r="H2979" s="11">
        <v>10</v>
      </c>
      <c r="I2979" s="11" t="s">
        <v>277</v>
      </c>
      <c r="J2979" s="11" t="s">
        <v>261</v>
      </c>
      <c r="K2979" s="11" t="s">
        <v>12658</v>
      </c>
      <c r="L2979" s="11">
        <v>2</v>
      </c>
    </row>
    <row r="2980" spans="1:12">
      <c r="A2980" s="11" t="s">
        <v>5731</v>
      </c>
      <c r="D2980" s="11" t="s">
        <v>260</v>
      </c>
      <c r="E2980" s="19" t="s">
        <v>5981</v>
      </c>
      <c r="F2980" s="10">
        <v>42036</v>
      </c>
      <c r="G2980" s="10">
        <v>45323</v>
      </c>
      <c r="H2980" s="11">
        <v>10</v>
      </c>
      <c r="I2980" s="11" t="s">
        <v>277</v>
      </c>
      <c r="J2980" s="11" t="s">
        <v>261</v>
      </c>
      <c r="K2980" s="11" t="s">
        <v>12658</v>
      </c>
      <c r="L2980" s="11">
        <v>2</v>
      </c>
    </row>
    <row r="2981" spans="1:12">
      <c r="A2981" s="11" t="s">
        <v>5732</v>
      </c>
      <c r="D2981" s="11" t="s">
        <v>260</v>
      </c>
      <c r="E2981" s="19" t="s">
        <v>5982</v>
      </c>
      <c r="F2981" s="10">
        <v>42036</v>
      </c>
      <c r="G2981" s="10">
        <v>45323</v>
      </c>
      <c r="H2981" s="11">
        <v>10</v>
      </c>
      <c r="I2981" s="11" t="s">
        <v>277</v>
      </c>
      <c r="J2981" s="11" t="s">
        <v>261</v>
      </c>
      <c r="K2981" s="11" t="s">
        <v>12658</v>
      </c>
      <c r="L2981" s="11">
        <v>2</v>
      </c>
    </row>
    <row r="2982" spans="1:12">
      <c r="A2982" s="11" t="s">
        <v>5733</v>
      </c>
      <c r="D2982" s="11" t="s">
        <v>260</v>
      </c>
      <c r="E2982" s="19" t="s">
        <v>5983</v>
      </c>
      <c r="F2982" s="10">
        <v>42036</v>
      </c>
      <c r="G2982" s="10">
        <v>45323</v>
      </c>
      <c r="H2982" s="11">
        <v>10</v>
      </c>
      <c r="I2982" s="20" t="s">
        <v>259</v>
      </c>
      <c r="J2982" s="11" t="s">
        <v>261</v>
      </c>
      <c r="K2982" s="11" t="s">
        <v>12658</v>
      </c>
      <c r="L2982" s="11">
        <v>2</v>
      </c>
    </row>
    <row r="2983" spans="1:12">
      <c r="A2983" s="11" t="s">
        <v>5734</v>
      </c>
      <c r="D2983" s="11" t="s">
        <v>260</v>
      </c>
      <c r="E2983" s="19" t="s">
        <v>5984</v>
      </c>
      <c r="F2983" s="10">
        <v>42036</v>
      </c>
      <c r="G2983" s="10">
        <v>45323</v>
      </c>
      <c r="H2983" s="11">
        <v>10</v>
      </c>
      <c r="I2983" s="20" t="s">
        <v>259</v>
      </c>
      <c r="J2983" s="11" t="s">
        <v>261</v>
      </c>
      <c r="K2983" s="11" t="s">
        <v>12658</v>
      </c>
      <c r="L2983" s="11">
        <v>2</v>
      </c>
    </row>
    <row r="2984" spans="1:12">
      <c r="A2984" s="11" t="s">
        <v>5735</v>
      </c>
      <c r="D2984" s="11" t="s">
        <v>260</v>
      </c>
      <c r="E2984" s="19" t="s">
        <v>5985</v>
      </c>
      <c r="F2984" s="10">
        <v>42036</v>
      </c>
      <c r="G2984" s="10">
        <v>45323</v>
      </c>
      <c r="H2984" s="11">
        <v>10</v>
      </c>
      <c r="I2984" s="20" t="s">
        <v>259</v>
      </c>
      <c r="J2984" s="11" t="s">
        <v>261</v>
      </c>
      <c r="K2984" s="11" t="s">
        <v>12658</v>
      </c>
      <c r="L2984" s="11">
        <v>2</v>
      </c>
    </row>
    <row r="2985" spans="1:12">
      <c r="A2985" s="11" t="s">
        <v>5736</v>
      </c>
      <c r="D2985" s="11" t="s">
        <v>260</v>
      </c>
      <c r="E2985" s="19" t="s">
        <v>5986</v>
      </c>
      <c r="F2985" s="10">
        <v>42036</v>
      </c>
      <c r="G2985" s="10">
        <v>45323</v>
      </c>
      <c r="H2985" s="11">
        <v>10</v>
      </c>
      <c r="I2985" s="20" t="s">
        <v>259</v>
      </c>
      <c r="J2985" s="11" t="s">
        <v>261</v>
      </c>
      <c r="K2985" s="11" t="s">
        <v>12658</v>
      </c>
      <c r="L2985" s="11">
        <v>2</v>
      </c>
    </row>
    <row r="2986" spans="1:12">
      <c r="A2986" s="11" t="s">
        <v>5737</v>
      </c>
      <c r="D2986" s="11" t="s">
        <v>260</v>
      </c>
      <c r="E2986" s="19" t="s">
        <v>5987</v>
      </c>
      <c r="F2986" s="10">
        <v>42036</v>
      </c>
      <c r="G2986" s="10">
        <v>45323</v>
      </c>
      <c r="H2986" s="11">
        <v>10</v>
      </c>
      <c r="I2986" s="20" t="s">
        <v>259</v>
      </c>
      <c r="J2986" s="11" t="s">
        <v>261</v>
      </c>
      <c r="K2986" s="11" t="s">
        <v>12658</v>
      </c>
      <c r="L2986" s="11">
        <v>2</v>
      </c>
    </row>
    <row r="2987" spans="1:12">
      <c r="A2987" s="11" t="s">
        <v>5738</v>
      </c>
      <c r="D2987" s="11" t="s">
        <v>260</v>
      </c>
      <c r="E2987" s="19" t="s">
        <v>5988</v>
      </c>
      <c r="F2987" s="10">
        <v>42036</v>
      </c>
      <c r="G2987" s="10">
        <v>45323</v>
      </c>
      <c r="H2987" s="11">
        <v>10</v>
      </c>
      <c r="I2987" s="20" t="s">
        <v>259</v>
      </c>
      <c r="J2987" s="11" t="s">
        <v>261</v>
      </c>
      <c r="K2987" s="11" t="s">
        <v>12658</v>
      </c>
      <c r="L2987" s="11">
        <v>2</v>
      </c>
    </row>
    <row r="2988" spans="1:12">
      <c r="A2988" s="11" t="s">
        <v>5739</v>
      </c>
      <c r="D2988" s="11" t="s">
        <v>260</v>
      </c>
      <c r="E2988" s="19" t="s">
        <v>5989</v>
      </c>
      <c r="F2988" s="10">
        <v>42036</v>
      </c>
      <c r="G2988" s="10">
        <v>45323</v>
      </c>
      <c r="H2988" s="11">
        <v>10</v>
      </c>
      <c r="I2988" s="20" t="s">
        <v>259</v>
      </c>
      <c r="J2988" s="11" t="s">
        <v>261</v>
      </c>
      <c r="K2988" s="11" t="s">
        <v>12658</v>
      </c>
      <c r="L2988" s="11">
        <v>2</v>
      </c>
    </row>
    <row r="2989" spans="1:12">
      <c r="A2989" s="11" t="s">
        <v>5740</v>
      </c>
      <c r="D2989" s="11" t="s">
        <v>260</v>
      </c>
      <c r="E2989" s="19" t="s">
        <v>5990</v>
      </c>
      <c r="F2989" s="10">
        <v>42036</v>
      </c>
      <c r="G2989" s="10">
        <v>45323</v>
      </c>
      <c r="H2989" s="11">
        <v>10</v>
      </c>
      <c r="I2989" s="20" t="s">
        <v>259</v>
      </c>
      <c r="J2989" s="11" t="s">
        <v>261</v>
      </c>
      <c r="K2989" s="11" t="s">
        <v>12658</v>
      </c>
      <c r="L2989" s="11">
        <v>2</v>
      </c>
    </row>
    <row r="2990" spans="1:12">
      <c r="A2990" s="11" t="s">
        <v>5741</v>
      </c>
      <c r="D2990" s="11" t="s">
        <v>260</v>
      </c>
      <c r="E2990" s="19" t="s">
        <v>5991</v>
      </c>
      <c r="F2990" s="10">
        <v>42036</v>
      </c>
      <c r="G2990" s="10">
        <v>45323</v>
      </c>
      <c r="H2990" s="11">
        <v>10</v>
      </c>
      <c r="I2990" s="20" t="s">
        <v>259</v>
      </c>
      <c r="J2990" s="11" t="s">
        <v>261</v>
      </c>
      <c r="K2990" s="11" t="s">
        <v>12658</v>
      </c>
      <c r="L2990" s="11">
        <v>2</v>
      </c>
    </row>
    <row r="2991" spans="1:12">
      <c r="A2991" s="11" t="s">
        <v>5742</v>
      </c>
      <c r="D2991" s="11" t="s">
        <v>260</v>
      </c>
      <c r="E2991" s="19" t="s">
        <v>5992</v>
      </c>
      <c r="F2991" s="10">
        <v>42036</v>
      </c>
      <c r="G2991" s="10">
        <v>45323</v>
      </c>
      <c r="H2991" s="11">
        <v>10</v>
      </c>
      <c r="I2991" s="20" t="s">
        <v>259</v>
      </c>
      <c r="J2991" s="11" t="s">
        <v>261</v>
      </c>
      <c r="K2991" s="11" t="s">
        <v>12658</v>
      </c>
      <c r="L2991" s="11">
        <v>2</v>
      </c>
    </row>
    <row r="2992" spans="1:12">
      <c r="A2992" s="11" t="s">
        <v>5743</v>
      </c>
      <c r="D2992" s="11" t="s">
        <v>260</v>
      </c>
      <c r="E2992" s="19" t="s">
        <v>5993</v>
      </c>
      <c r="F2992" s="10">
        <v>42036</v>
      </c>
      <c r="G2992" s="10">
        <v>45323</v>
      </c>
      <c r="H2992" s="11">
        <v>10</v>
      </c>
      <c r="I2992" s="20" t="s">
        <v>259</v>
      </c>
      <c r="J2992" s="11" t="s">
        <v>261</v>
      </c>
      <c r="K2992" s="11" t="s">
        <v>12658</v>
      </c>
      <c r="L2992" s="11">
        <v>2</v>
      </c>
    </row>
    <row r="2993" spans="1:12">
      <c r="A2993" s="11" t="s">
        <v>5744</v>
      </c>
      <c r="D2993" s="11" t="s">
        <v>260</v>
      </c>
      <c r="E2993" s="19" t="s">
        <v>5994</v>
      </c>
      <c r="F2993" s="10">
        <v>42036</v>
      </c>
      <c r="G2993" s="10">
        <v>45323</v>
      </c>
      <c r="H2993" s="11">
        <v>10</v>
      </c>
      <c r="I2993" s="20" t="s">
        <v>259</v>
      </c>
      <c r="J2993" s="11" t="s">
        <v>261</v>
      </c>
      <c r="K2993" s="11" t="s">
        <v>12658</v>
      </c>
      <c r="L2993" s="11">
        <v>2</v>
      </c>
    </row>
    <row r="2994" spans="1:12">
      <c r="A2994" s="11" t="s">
        <v>5745</v>
      </c>
      <c r="D2994" s="11" t="s">
        <v>260</v>
      </c>
      <c r="E2994" s="19" t="s">
        <v>5995</v>
      </c>
      <c r="F2994" s="10">
        <v>42036</v>
      </c>
      <c r="G2994" s="10">
        <v>45323</v>
      </c>
      <c r="H2994" s="11">
        <v>10</v>
      </c>
      <c r="I2994" s="20" t="s">
        <v>259</v>
      </c>
      <c r="J2994" s="11" t="s">
        <v>261</v>
      </c>
      <c r="K2994" s="11" t="s">
        <v>12658</v>
      </c>
      <c r="L2994" s="11">
        <v>2</v>
      </c>
    </row>
    <row r="2995" spans="1:12">
      <c r="A2995" s="11" t="s">
        <v>5746</v>
      </c>
      <c r="D2995" s="11" t="s">
        <v>260</v>
      </c>
      <c r="E2995" s="19" t="s">
        <v>5996</v>
      </c>
      <c r="F2995" s="10">
        <v>42036</v>
      </c>
      <c r="G2995" s="10">
        <v>45323</v>
      </c>
      <c r="H2995" s="11">
        <v>10</v>
      </c>
      <c r="I2995" s="20" t="s">
        <v>259</v>
      </c>
      <c r="J2995" s="11" t="s">
        <v>261</v>
      </c>
      <c r="K2995" s="11" t="s">
        <v>12658</v>
      </c>
      <c r="L2995" s="11">
        <v>2</v>
      </c>
    </row>
    <row r="2996" spans="1:12">
      <c r="A2996" s="11" t="s">
        <v>5747</v>
      </c>
      <c r="D2996" s="11" t="s">
        <v>260</v>
      </c>
      <c r="E2996" s="19" t="s">
        <v>5997</v>
      </c>
      <c r="F2996" s="10">
        <v>42036</v>
      </c>
      <c r="G2996" s="10">
        <v>45323</v>
      </c>
      <c r="H2996" s="11">
        <v>10</v>
      </c>
      <c r="I2996" s="20" t="s">
        <v>259</v>
      </c>
      <c r="J2996" s="11" t="s">
        <v>261</v>
      </c>
      <c r="K2996" s="11" t="s">
        <v>12658</v>
      </c>
      <c r="L2996" s="11">
        <v>2</v>
      </c>
    </row>
    <row r="2997" spans="1:12">
      <c r="A2997" s="11" t="s">
        <v>5748</v>
      </c>
      <c r="D2997" s="11" t="s">
        <v>260</v>
      </c>
      <c r="E2997" s="19" t="s">
        <v>5998</v>
      </c>
      <c r="F2997" s="10">
        <v>42036</v>
      </c>
      <c r="G2997" s="10">
        <v>45323</v>
      </c>
      <c r="H2997" s="11">
        <v>10</v>
      </c>
      <c r="I2997" s="11" t="s">
        <v>277</v>
      </c>
      <c r="J2997" s="11" t="s">
        <v>261</v>
      </c>
      <c r="K2997" s="11" t="s">
        <v>12658</v>
      </c>
      <c r="L2997" s="11">
        <v>2</v>
      </c>
    </row>
    <row r="2998" spans="1:12">
      <c r="A2998" s="11" t="s">
        <v>5749</v>
      </c>
      <c r="D2998" s="11" t="s">
        <v>260</v>
      </c>
      <c r="E2998" s="19" t="s">
        <v>5999</v>
      </c>
      <c r="F2998" s="10">
        <v>42036</v>
      </c>
      <c r="G2998" s="10">
        <v>45323</v>
      </c>
      <c r="H2998" s="11">
        <v>10</v>
      </c>
      <c r="I2998" s="11" t="s">
        <v>277</v>
      </c>
      <c r="J2998" s="11" t="s">
        <v>261</v>
      </c>
      <c r="K2998" s="11" t="s">
        <v>12658</v>
      </c>
      <c r="L2998" s="11">
        <v>2</v>
      </c>
    </row>
    <row r="2999" spans="1:12">
      <c r="A2999" s="11" t="s">
        <v>5750</v>
      </c>
      <c r="D2999" s="11" t="s">
        <v>260</v>
      </c>
      <c r="E2999" s="19" t="s">
        <v>6000</v>
      </c>
      <c r="F2999" s="10">
        <v>42036</v>
      </c>
      <c r="G2999" s="10">
        <v>45323</v>
      </c>
      <c r="H2999" s="11">
        <v>10</v>
      </c>
      <c r="I2999" s="11" t="s">
        <v>277</v>
      </c>
      <c r="J2999" s="11" t="s">
        <v>261</v>
      </c>
      <c r="K2999" s="11" t="s">
        <v>12658</v>
      </c>
      <c r="L2999" s="11">
        <v>2</v>
      </c>
    </row>
    <row r="3000" spans="1:12">
      <c r="A3000" s="11" t="s">
        <v>5751</v>
      </c>
      <c r="D3000" s="11" t="s">
        <v>260</v>
      </c>
      <c r="E3000" s="19" t="s">
        <v>6001</v>
      </c>
      <c r="F3000" s="10">
        <v>42036</v>
      </c>
      <c r="G3000" s="10">
        <v>45323</v>
      </c>
      <c r="H3000" s="11">
        <v>10</v>
      </c>
      <c r="I3000" s="20" t="s">
        <v>259</v>
      </c>
      <c r="J3000" s="11" t="s">
        <v>261</v>
      </c>
      <c r="K3000" s="11" t="s">
        <v>12658</v>
      </c>
      <c r="L3000" s="11">
        <v>2</v>
      </c>
    </row>
    <row r="3001" spans="1:12">
      <c r="A3001" s="11" t="s">
        <v>5752</v>
      </c>
      <c r="D3001" s="11" t="s">
        <v>260</v>
      </c>
      <c r="E3001" s="19" t="s">
        <v>6002</v>
      </c>
      <c r="F3001" s="10">
        <v>42036</v>
      </c>
      <c r="G3001" s="10">
        <v>45323</v>
      </c>
      <c r="H3001" s="11">
        <v>10</v>
      </c>
      <c r="I3001" s="20" t="s">
        <v>259</v>
      </c>
      <c r="J3001" s="11" t="s">
        <v>261</v>
      </c>
      <c r="K3001" s="11" t="s">
        <v>12658</v>
      </c>
      <c r="L3001" s="11">
        <v>2</v>
      </c>
    </row>
    <row r="3002" spans="1:12">
      <c r="A3002" s="11" t="s">
        <v>5753</v>
      </c>
      <c r="D3002" s="11" t="s">
        <v>260</v>
      </c>
      <c r="E3002" s="19" t="s">
        <v>6003</v>
      </c>
      <c r="F3002" s="10">
        <v>42036</v>
      </c>
      <c r="G3002" s="10">
        <v>45323</v>
      </c>
      <c r="H3002" s="11">
        <v>10</v>
      </c>
      <c r="I3002" s="20" t="s">
        <v>259</v>
      </c>
      <c r="J3002" s="11" t="s">
        <v>261</v>
      </c>
      <c r="K3002" s="11" t="s">
        <v>12658</v>
      </c>
      <c r="L3002" s="11">
        <v>2</v>
      </c>
    </row>
    <row r="3003" spans="1:12">
      <c r="A3003" s="11" t="s">
        <v>5754</v>
      </c>
      <c r="D3003" s="11" t="s">
        <v>260</v>
      </c>
      <c r="E3003" s="19" t="s">
        <v>6004</v>
      </c>
      <c r="F3003" s="10">
        <v>42036</v>
      </c>
      <c r="G3003" s="10">
        <v>45323</v>
      </c>
      <c r="H3003" s="11">
        <v>10</v>
      </c>
      <c r="I3003" s="20" t="s">
        <v>259</v>
      </c>
      <c r="J3003" s="11" t="s">
        <v>261</v>
      </c>
      <c r="K3003" s="11" t="s">
        <v>12658</v>
      </c>
      <c r="L3003" s="11">
        <v>2</v>
      </c>
    </row>
    <row r="3004" spans="1:12">
      <c r="A3004" s="11" t="s">
        <v>5755</v>
      </c>
      <c r="D3004" s="11" t="s">
        <v>260</v>
      </c>
      <c r="E3004" s="19" t="s">
        <v>6005</v>
      </c>
      <c r="F3004" s="10">
        <v>42036</v>
      </c>
      <c r="G3004" s="10">
        <v>45323</v>
      </c>
      <c r="H3004" s="11">
        <v>10</v>
      </c>
      <c r="I3004" s="20" t="s">
        <v>259</v>
      </c>
      <c r="J3004" s="11" t="s">
        <v>261</v>
      </c>
      <c r="K3004" s="11" t="s">
        <v>12658</v>
      </c>
      <c r="L3004" s="11">
        <v>2</v>
      </c>
    </row>
    <row r="3005" spans="1:12">
      <c r="A3005" s="11" t="s">
        <v>5756</v>
      </c>
      <c r="D3005" s="11" t="s">
        <v>260</v>
      </c>
      <c r="E3005" s="19" t="s">
        <v>6006</v>
      </c>
      <c r="F3005" s="10">
        <v>42036</v>
      </c>
      <c r="G3005" s="10">
        <v>45323</v>
      </c>
      <c r="H3005" s="11">
        <v>10</v>
      </c>
      <c r="I3005" s="20" t="s">
        <v>259</v>
      </c>
      <c r="J3005" s="11" t="s">
        <v>261</v>
      </c>
      <c r="K3005" s="11" t="s">
        <v>12658</v>
      </c>
      <c r="L3005" s="11">
        <v>2</v>
      </c>
    </row>
    <row r="3006" spans="1:12">
      <c r="A3006" s="11" t="s">
        <v>5757</v>
      </c>
      <c r="D3006" s="11" t="s">
        <v>260</v>
      </c>
      <c r="E3006" s="19" t="s">
        <v>6007</v>
      </c>
      <c r="F3006" s="10">
        <v>42036</v>
      </c>
      <c r="G3006" s="10">
        <v>45323</v>
      </c>
      <c r="H3006" s="11">
        <v>10</v>
      </c>
      <c r="I3006" s="20" t="s">
        <v>259</v>
      </c>
      <c r="J3006" s="11" t="s">
        <v>261</v>
      </c>
      <c r="K3006" s="11" t="s">
        <v>12658</v>
      </c>
      <c r="L3006" s="11">
        <v>2</v>
      </c>
    </row>
    <row r="3007" spans="1:12">
      <c r="A3007" s="11" t="s">
        <v>5758</v>
      </c>
      <c r="D3007" s="11" t="s">
        <v>260</v>
      </c>
      <c r="E3007" s="19" t="s">
        <v>6008</v>
      </c>
      <c r="F3007" s="10">
        <v>42036</v>
      </c>
      <c r="G3007" s="10">
        <v>45323</v>
      </c>
      <c r="H3007" s="11">
        <v>10</v>
      </c>
      <c r="I3007" s="20" t="s">
        <v>259</v>
      </c>
      <c r="J3007" s="11" t="s">
        <v>261</v>
      </c>
      <c r="K3007" s="11" t="s">
        <v>12658</v>
      </c>
      <c r="L3007" s="11">
        <v>2</v>
      </c>
    </row>
    <row r="3008" spans="1:12">
      <c r="A3008" s="11" t="s">
        <v>5759</v>
      </c>
      <c r="D3008" s="11" t="s">
        <v>260</v>
      </c>
      <c r="E3008" s="19" t="s">
        <v>6009</v>
      </c>
      <c r="F3008" s="10">
        <v>42036</v>
      </c>
      <c r="G3008" s="10">
        <v>45323</v>
      </c>
      <c r="H3008" s="11">
        <v>10</v>
      </c>
      <c r="I3008" s="20" t="s">
        <v>259</v>
      </c>
      <c r="J3008" s="11" t="s">
        <v>261</v>
      </c>
      <c r="K3008" s="11" t="s">
        <v>12658</v>
      </c>
      <c r="L3008" s="11">
        <v>2</v>
      </c>
    </row>
    <row r="3009" spans="1:12">
      <c r="A3009" s="11" t="s">
        <v>5760</v>
      </c>
      <c r="D3009" s="11" t="s">
        <v>260</v>
      </c>
      <c r="E3009" s="19" t="s">
        <v>6010</v>
      </c>
      <c r="F3009" s="10">
        <v>42036</v>
      </c>
      <c r="G3009" s="10">
        <v>45323</v>
      </c>
      <c r="H3009" s="11">
        <v>10</v>
      </c>
      <c r="I3009" s="20" t="s">
        <v>259</v>
      </c>
      <c r="J3009" s="11" t="s">
        <v>261</v>
      </c>
      <c r="K3009" s="11" t="s">
        <v>12658</v>
      </c>
      <c r="L3009" s="11">
        <v>2</v>
      </c>
    </row>
    <row r="3010" spans="1:12">
      <c r="A3010" s="11" t="s">
        <v>5761</v>
      </c>
      <c r="D3010" s="11" t="s">
        <v>260</v>
      </c>
      <c r="E3010" s="19" t="s">
        <v>6011</v>
      </c>
      <c r="F3010" s="10">
        <v>42036</v>
      </c>
      <c r="G3010" s="10">
        <v>45323</v>
      </c>
      <c r="H3010" s="11">
        <v>10</v>
      </c>
      <c r="I3010" s="20" t="s">
        <v>259</v>
      </c>
      <c r="J3010" s="11" t="s">
        <v>261</v>
      </c>
      <c r="K3010" s="11" t="s">
        <v>12658</v>
      </c>
      <c r="L3010" s="11">
        <v>2</v>
      </c>
    </row>
    <row r="3011" spans="1:12">
      <c r="A3011" s="11" t="s">
        <v>5762</v>
      </c>
      <c r="D3011" s="11" t="s">
        <v>260</v>
      </c>
      <c r="E3011" s="19" t="s">
        <v>6012</v>
      </c>
      <c r="F3011" s="10">
        <v>42036</v>
      </c>
      <c r="G3011" s="10">
        <v>45323</v>
      </c>
      <c r="H3011" s="11">
        <v>10</v>
      </c>
      <c r="I3011" s="20" t="s">
        <v>259</v>
      </c>
      <c r="J3011" s="11" t="s">
        <v>261</v>
      </c>
      <c r="K3011" s="11" t="s">
        <v>12658</v>
      </c>
      <c r="L3011" s="11">
        <v>2</v>
      </c>
    </row>
    <row r="3012" spans="1:12">
      <c r="A3012" s="11" t="s">
        <v>6013</v>
      </c>
      <c r="D3012" s="11" t="s">
        <v>260</v>
      </c>
      <c r="E3012" s="19" t="s">
        <v>6263</v>
      </c>
      <c r="F3012" s="10">
        <v>42036</v>
      </c>
      <c r="G3012" s="10">
        <v>45323</v>
      </c>
      <c r="H3012" s="11">
        <v>10</v>
      </c>
      <c r="I3012" s="20" t="s">
        <v>259</v>
      </c>
      <c r="J3012" s="11" t="s">
        <v>261</v>
      </c>
      <c r="K3012" s="11" t="s">
        <v>12658</v>
      </c>
      <c r="L3012" s="11">
        <v>2</v>
      </c>
    </row>
    <row r="3013" spans="1:12">
      <c r="A3013" s="11" t="s">
        <v>6014</v>
      </c>
      <c r="D3013" s="11" t="s">
        <v>260</v>
      </c>
      <c r="E3013" s="19" t="s">
        <v>6264</v>
      </c>
      <c r="F3013" s="10">
        <v>42036</v>
      </c>
      <c r="G3013" s="10">
        <v>45323</v>
      </c>
      <c r="H3013" s="11">
        <v>10</v>
      </c>
      <c r="I3013" s="20" t="s">
        <v>259</v>
      </c>
      <c r="J3013" s="11" t="s">
        <v>261</v>
      </c>
      <c r="K3013" s="11" t="s">
        <v>12658</v>
      </c>
      <c r="L3013" s="11">
        <v>2</v>
      </c>
    </row>
    <row r="3014" spans="1:12">
      <c r="A3014" s="11" t="s">
        <v>6015</v>
      </c>
      <c r="D3014" s="11" t="s">
        <v>260</v>
      </c>
      <c r="E3014" s="19" t="s">
        <v>6265</v>
      </c>
      <c r="F3014" s="10">
        <v>42036</v>
      </c>
      <c r="G3014" s="10">
        <v>45323</v>
      </c>
      <c r="H3014" s="11">
        <v>10</v>
      </c>
      <c r="I3014" s="20" t="s">
        <v>259</v>
      </c>
      <c r="J3014" s="11" t="s">
        <v>261</v>
      </c>
      <c r="K3014" s="11" t="s">
        <v>12658</v>
      </c>
      <c r="L3014" s="11">
        <v>2</v>
      </c>
    </row>
    <row r="3015" spans="1:12">
      <c r="A3015" s="11" t="s">
        <v>6016</v>
      </c>
      <c r="D3015" s="11" t="s">
        <v>260</v>
      </c>
      <c r="E3015" s="19" t="s">
        <v>6266</v>
      </c>
      <c r="F3015" s="10">
        <v>42036</v>
      </c>
      <c r="G3015" s="10">
        <v>45323</v>
      </c>
      <c r="H3015" s="11">
        <v>10</v>
      </c>
      <c r="I3015" s="11" t="s">
        <v>277</v>
      </c>
      <c r="J3015" s="11" t="s">
        <v>261</v>
      </c>
      <c r="K3015" s="11" t="s">
        <v>12658</v>
      </c>
      <c r="L3015" s="11">
        <v>2</v>
      </c>
    </row>
    <row r="3016" spans="1:12">
      <c r="A3016" s="11" t="s">
        <v>6017</v>
      </c>
      <c r="D3016" s="11" t="s">
        <v>260</v>
      </c>
      <c r="E3016" s="19" t="s">
        <v>6267</v>
      </c>
      <c r="F3016" s="10">
        <v>42036</v>
      </c>
      <c r="G3016" s="10">
        <v>45323</v>
      </c>
      <c r="H3016" s="11">
        <v>10</v>
      </c>
      <c r="I3016" s="11" t="s">
        <v>277</v>
      </c>
      <c r="J3016" s="11" t="s">
        <v>261</v>
      </c>
      <c r="K3016" s="11" t="s">
        <v>12658</v>
      </c>
      <c r="L3016" s="11">
        <v>2</v>
      </c>
    </row>
    <row r="3017" spans="1:12">
      <c r="A3017" s="11" t="s">
        <v>6018</v>
      </c>
      <c r="D3017" s="11" t="s">
        <v>260</v>
      </c>
      <c r="E3017" s="19" t="s">
        <v>6268</v>
      </c>
      <c r="F3017" s="10">
        <v>42036</v>
      </c>
      <c r="G3017" s="10">
        <v>45323</v>
      </c>
      <c r="H3017" s="11">
        <v>10</v>
      </c>
      <c r="I3017" s="11" t="s">
        <v>277</v>
      </c>
      <c r="J3017" s="11" t="s">
        <v>261</v>
      </c>
      <c r="K3017" s="11" t="s">
        <v>12658</v>
      </c>
      <c r="L3017" s="11">
        <v>2</v>
      </c>
    </row>
    <row r="3018" spans="1:12">
      <c r="A3018" s="11" t="s">
        <v>6019</v>
      </c>
      <c r="D3018" s="11" t="s">
        <v>260</v>
      </c>
      <c r="E3018" s="19" t="s">
        <v>6269</v>
      </c>
      <c r="F3018" s="10">
        <v>42036</v>
      </c>
      <c r="G3018" s="10">
        <v>45323</v>
      </c>
      <c r="H3018" s="11">
        <v>10</v>
      </c>
      <c r="I3018" s="20" t="s">
        <v>259</v>
      </c>
      <c r="J3018" s="11" t="s">
        <v>261</v>
      </c>
      <c r="K3018" s="11" t="s">
        <v>12658</v>
      </c>
      <c r="L3018" s="11">
        <v>2</v>
      </c>
    </row>
    <row r="3019" spans="1:12">
      <c r="A3019" s="11" t="s">
        <v>6020</v>
      </c>
      <c r="D3019" s="11" t="s">
        <v>260</v>
      </c>
      <c r="E3019" s="19" t="s">
        <v>6270</v>
      </c>
      <c r="F3019" s="10">
        <v>42036</v>
      </c>
      <c r="G3019" s="10">
        <v>45323</v>
      </c>
      <c r="H3019" s="11">
        <v>10</v>
      </c>
      <c r="I3019" s="20" t="s">
        <v>259</v>
      </c>
      <c r="J3019" s="11" t="s">
        <v>261</v>
      </c>
      <c r="K3019" s="11" t="s">
        <v>12658</v>
      </c>
      <c r="L3019" s="11">
        <v>2</v>
      </c>
    </row>
    <row r="3020" spans="1:12">
      <c r="A3020" s="11" t="s">
        <v>6021</v>
      </c>
      <c r="D3020" s="11" t="s">
        <v>260</v>
      </c>
      <c r="E3020" s="19" t="s">
        <v>6271</v>
      </c>
      <c r="F3020" s="10">
        <v>42036</v>
      </c>
      <c r="G3020" s="10">
        <v>45323</v>
      </c>
      <c r="H3020" s="11">
        <v>10</v>
      </c>
      <c r="I3020" s="20" t="s">
        <v>259</v>
      </c>
      <c r="J3020" s="11" t="s">
        <v>261</v>
      </c>
      <c r="K3020" s="11" t="s">
        <v>12658</v>
      </c>
      <c r="L3020" s="11">
        <v>2</v>
      </c>
    </row>
    <row r="3021" spans="1:12">
      <c r="A3021" s="11" t="s">
        <v>6022</v>
      </c>
      <c r="D3021" s="11" t="s">
        <v>260</v>
      </c>
      <c r="E3021" s="19" t="s">
        <v>6272</v>
      </c>
      <c r="F3021" s="10">
        <v>42036</v>
      </c>
      <c r="G3021" s="10">
        <v>45323</v>
      </c>
      <c r="H3021" s="11">
        <v>10</v>
      </c>
      <c r="I3021" s="20" t="s">
        <v>259</v>
      </c>
      <c r="J3021" s="11" t="s">
        <v>261</v>
      </c>
      <c r="K3021" s="11" t="s">
        <v>12658</v>
      </c>
      <c r="L3021" s="11">
        <v>2</v>
      </c>
    </row>
    <row r="3022" spans="1:12">
      <c r="A3022" s="11" t="s">
        <v>6023</v>
      </c>
      <c r="D3022" s="11" t="s">
        <v>260</v>
      </c>
      <c r="E3022" s="19" t="s">
        <v>6273</v>
      </c>
      <c r="F3022" s="10">
        <v>42036</v>
      </c>
      <c r="G3022" s="10">
        <v>45323</v>
      </c>
      <c r="H3022" s="11">
        <v>10</v>
      </c>
      <c r="I3022" s="20" t="s">
        <v>259</v>
      </c>
      <c r="J3022" s="11" t="s">
        <v>261</v>
      </c>
      <c r="K3022" s="11" t="s">
        <v>12658</v>
      </c>
      <c r="L3022" s="11">
        <v>2</v>
      </c>
    </row>
    <row r="3023" spans="1:12">
      <c r="A3023" s="11" t="s">
        <v>6024</v>
      </c>
      <c r="D3023" s="11" t="s">
        <v>260</v>
      </c>
      <c r="E3023" s="19" t="s">
        <v>6274</v>
      </c>
      <c r="F3023" s="10">
        <v>42036</v>
      </c>
      <c r="G3023" s="10">
        <v>45323</v>
      </c>
      <c r="H3023" s="11">
        <v>10</v>
      </c>
      <c r="I3023" s="20" t="s">
        <v>259</v>
      </c>
      <c r="J3023" s="11" t="s">
        <v>261</v>
      </c>
      <c r="K3023" s="11" t="s">
        <v>12658</v>
      </c>
      <c r="L3023" s="11">
        <v>2</v>
      </c>
    </row>
    <row r="3024" spans="1:12">
      <c r="A3024" s="11" t="s">
        <v>6025</v>
      </c>
      <c r="D3024" s="11" t="s">
        <v>260</v>
      </c>
      <c r="E3024" s="19" t="s">
        <v>6275</v>
      </c>
      <c r="F3024" s="10">
        <v>42036</v>
      </c>
      <c r="G3024" s="10">
        <v>45323</v>
      </c>
      <c r="H3024" s="11">
        <v>10</v>
      </c>
      <c r="I3024" s="20" t="s">
        <v>259</v>
      </c>
      <c r="J3024" s="11" t="s">
        <v>261</v>
      </c>
      <c r="K3024" s="11" t="s">
        <v>12658</v>
      </c>
      <c r="L3024" s="11">
        <v>2</v>
      </c>
    </row>
    <row r="3025" spans="1:12">
      <c r="A3025" s="11" t="s">
        <v>6026</v>
      </c>
      <c r="D3025" s="11" t="s">
        <v>260</v>
      </c>
      <c r="E3025" s="19" t="s">
        <v>6276</v>
      </c>
      <c r="F3025" s="10">
        <v>42036</v>
      </c>
      <c r="G3025" s="10">
        <v>45323</v>
      </c>
      <c r="H3025" s="11">
        <v>10</v>
      </c>
      <c r="I3025" s="20" t="s">
        <v>259</v>
      </c>
      <c r="J3025" s="11" t="s">
        <v>261</v>
      </c>
      <c r="K3025" s="11" t="s">
        <v>12658</v>
      </c>
      <c r="L3025" s="11">
        <v>2</v>
      </c>
    </row>
    <row r="3026" spans="1:12">
      <c r="A3026" s="11" t="s">
        <v>6027</v>
      </c>
      <c r="D3026" s="11" t="s">
        <v>260</v>
      </c>
      <c r="E3026" s="19" t="s">
        <v>6277</v>
      </c>
      <c r="F3026" s="10">
        <v>42036</v>
      </c>
      <c r="G3026" s="10">
        <v>45323</v>
      </c>
      <c r="H3026" s="11">
        <v>10</v>
      </c>
      <c r="I3026" s="20" t="s">
        <v>259</v>
      </c>
      <c r="J3026" s="11" t="s">
        <v>261</v>
      </c>
      <c r="K3026" s="11" t="s">
        <v>12658</v>
      </c>
      <c r="L3026" s="11">
        <v>2</v>
      </c>
    </row>
    <row r="3027" spans="1:12">
      <c r="A3027" s="11" t="s">
        <v>6028</v>
      </c>
      <c r="D3027" s="11" t="s">
        <v>260</v>
      </c>
      <c r="E3027" s="19" t="s">
        <v>6278</v>
      </c>
      <c r="F3027" s="10">
        <v>42036</v>
      </c>
      <c r="G3027" s="10">
        <v>45323</v>
      </c>
      <c r="H3027" s="11">
        <v>10</v>
      </c>
      <c r="I3027" s="20" t="s">
        <v>259</v>
      </c>
      <c r="J3027" s="11" t="s">
        <v>261</v>
      </c>
      <c r="K3027" s="11" t="s">
        <v>12658</v>
      </c>
      <c r="L3027" s="11">
        <v>2</v>
      </c>
    </row>
    <row r="3028" spans="1:12">
      <c r="A3028" s="11" t="s">
        <v>6029</v>
      </c>
      <c r="D3028" s="11" t="s">
        <v>260</v>
      </c>
      <c r="E3028" s="19" t="s">
        <v>6279</v>
      </c>
      <c r="F3028" s="10">
        <v>42036</v>
      </c>
      <c r="G3028" s="10">
        <v>45323</v>
      </c>
      <c r="H3028" s="11">
        <v>10</v>
      </c>
      <c r="I3028" s="20" t="s">
        <v>259</v>
      </c>
      <c r="J3028" s="11" t="s">
        <v>261</v>
      </c>
      <c r="K3028" s="11" t="s">
        <v>12658</v>
      </c>
      <c r="L3028" s="11">
        <v>2</v>
      </c>
    </row>
    <row r="3029" spans="1:12">
      <c r="A3029" s="11" t="s">
        <v>6030</v>
      </c>
      <c r="D3029" s="11" t="s">
        <v>260</v>
      </c>
      <c r="E3029" s="19" t="s">
        <v>6280</v>
      </c>
      <c r="F3029" s="10">
        <v>42036</v>
      </c>
      <c r="G3029" s="10">
        <v>45323</v>
      </c>
      <c r="H3029" s="11">
        <v>10</v>
      </c>
      <c r="I3029" s="20" t="s">
        <v>259</v>
      </c>
      <c r="J3029" s="11" t="s">
        <v>261</v>
      </c>
      <c r="K3029" s="11" t="s">
        <v>12658</v>
      </c>
      <c r="L3029" s="11">
        <v>2</v>
      </c>
    </row>
    <row r="3030" spans="1:12">
      <c r="A3030" s="11" t="s">
        <v>6031</v>
      </c>
      <c r="D3030" s="11" t="s">
        <v>260</v>
      </c>
      <c r="E3030" s="19" t="s">
        <v>6281</v>
      </c>
      <c r="F3030" s="10">
        <v>42036</v>
      </c>
      <c r="G3030" s="10">
        <v>45323</v>
      </c>
      <c r="H3030" s="11">
        <v>10</v>
      </c>
      <c r="I3030" s="20" t="s">
        <v>259</v>
      </c>
      <c r="J3030" s="11" t="s">
        <v>261</v>
      </c>
      <c r="K3030" s="11" t="s">
        <v>12658</v>
      </c>
      <c r="L3030" s="11">
        <v>2</v>
      </c>
    </row>
    <row r="3031" spans="1:12">
      <c r="A3031" s="11" t="s">
        <v>6032</v>
      </c>
      <c r="D3031" s="11" t="s">
        <v>260</v>
      </c>
      <c r="E3031" s="19" t="s">
        <v>6282</v>
      </c>
      <c r="F3031" s="10">
        <v>42036</v>
      </c>
      <c r="G3031" s="10">
        <v>45323</v>
      </c>
      <c r="H3031" s="11">
        <v>10</v>
      </c>
      <c r="I3031" s="20" t="s">
        <v>259</v>
      </c>
      <c r="J3031" s="11" t="s">
        <v>261</v>
      </c>
      <c r="K3031" s="11" t="s">
        <v>12658</v>
      </c>
      <c r="L3031" s="11">
        <v>2</v>
      </c>
    </row>
    <row r="3032" spans="1:12">
      <c r="A3032" s="11" t="s">
        <v>6033</v>
      </c>
      <c r="D3032" s="11" t="s">
        <v>260</v>
      </c>
      <c r="E3032" s="19" t="s">
        <v>6283</v>
      </c>
      <c r="F3032" s="10">
        <v>42036</v>
      </c>
      <c r="G3032" s="10">
        <v>45323</v>
      </c>
      <c r="H3032" s="11">
        <v>10</v>
      </c>
      <c r="I3032" s="20" t="s">
        <v>259</v>
      </c>
      <c r="J3032" s="11" t="s">
        <v>261</v>
      </c>
      <c r="K3032" s="11" t="s">
        <v>12658</v>
      </c>
      <c r="L3032" s="11">
        <v>2</v>
      </c>
    </row>
    <row r="3033" spans="1:12">
      <c r="A3033" s="11" t="s">
        <v>6034</v>
      </c>
      <c r="D3033" s="11" t="s">
        <v>260</v>
      </c>
      <c r="E3033" s="19" t="s">
        <v>6284</v>
      </c>
      <c r="F3033" s="10">
        <v>42036</v>
      </c>
      <c r="G3033" s="10">
        <v>45323</v>
      </c>
      <c r="H3033" s="11">
        <v>10</v>
      </c>
      <c r="I3033" s="11" t="s">
        <v>277</v>
      </c>
      <c r="J3033" s="11" t="s">
        <v>261</v>
      </c>
      <c r="K3033" s="11" t="s">
        <v>12658</v>
      </c>
      <c r="L3033" s="11">
        <v>2</v>
      </c>
    </row>
    <row r="3034" spans="1:12">
      <c r="A3034" s="11" t="s">
        <v>6035</v>
      </c>
      <c r="D3034" s="11" t="s">
        <v>260</v>
      </c>
      <c r="E3034" s="19" t="s">
        <v>6285</v>
      </c>
      <c r="F3034" s="10">
        <v>42036</v>
      </c>
      <c r="G3034" s="10">
        <v>45323</v>
      </c>
      <c r="H3034" s="11">
        <v>10</v>
      </c>
      <c r="I3034" s="11" t="s">
        <v>277</v>
      </c>
      <c r="J3034" s="11" t="s">
        <v>261</v>
      </c>
      <c r="K3034" s="11" t="s">
        <v>12658</v>
      </c>
      <c r="L3034" s="11">
        <v>2</v>
      </c>
    </row>
    <row r="3035" spans="1:12">
      <c r="A3035" s="11" t="s">
        <v>6036</v>
      </c>
      <c r="D3035" s="11" t="s">
        <v>260</v>
      </c>
      <c r="E3035" s="19" t="s">
        <v>6286</v>
      </c>
      <c r="F3035" s="10">
        <v>42036</v>
      </c>
      <c r="G3035" s="10">
        <v>45323</v>
      </c>
      <c r="H3035" s="11">
        <v>10</v>
      </c>
      <c r="I3035" s="11" t="s">
        <v>277</v>
      </c>
      <c r="J3035" s="11" t="s">
        <v>261</v>
      </c>
      <c r="K3035" s="11" t="s">
        <v>12658</v>
      </c>
      <c r="L3035" s="11">
        <v>2</v>
      </c>
    </row>
    <row r="3036" spans="1:12">
      <c r="A3036" s="11" t="s">
        <v>6037</v>
      </c>
      <c r="D3036" s="11" t="s">
        <v>260</v>
      </c>
      <c r="E3036" s="19" t="s">
        <v>6287</v>
      </c>
      <c r="F3036" s="10">
        <v>42036</v>
      </c>
      <c r="G3036" s="10">
        <v>45323</v>
      </c>
      <c r="H3036" s="11">
        <v>10</v>
      </c>
      <c r="I3036" s="20" t="s">
        <v>259</v>
      </c>
      <c r="J3036" s="11" t="s">
        <v>261</v>
      </c>
      <c r="K3036" s="11" t="s">
        <v>12658</v>
      </c>
      <c r="L3036" s="11">
        <v>2</v>
      </c>
    </row>
    <row r="3037" spans="1:12">
      <c r="A3037" s="11" t="s">
        <v>6038</v>
      </c>
      <c r="D3037" s="11" t="s">
        <v>260</v>
      </c>
      <c r="E3037" s="19" t="s">
        <v>6288</v>
      </c>
      <c r="F3037" s="10">
        <v>42036</v>
      </c>
      <c r="G3037" s="10">
        <v>45323</v>
      </c>
      <c r="H3037" s="11">
        <v>10</v>
      </c>
      <c r="I3037" s="20" t="s">
        <v>259</v>
      </c>
      <c r="J3037" s="11" t="s">
        <v>261</v>
      </c>
      <c r="K3037" s="11" t="s">
        <v>12658</v>
      </c>
      <c r="L3037" s="11">
        <v>2</v>
      </c>
    </row>
    <row r="3038" spans="1:12">
      <c r="A3038" s="11" t="s">
        <v>6039</v>
      </c>
      <c r="D3038" s="11" t="s">
        <v>260</v>
      </c>
      <c r="E3038" s="19" t="s">
        <v>6289</v>
      </c>
      <c r="F3038" s="10">
        <v>42036</v>
      </c>
      <c r="G3038" s="10">
        <v>45323</v>
      </c>
      <c r="H3038" s="11">
        <v>10</v>
      </c>
      <c r="I3038" s="20" t="s">
        <v>259</v>
      </c>
      <c r="J3038" s="11" t="s">
        <v>261</v>
      </c>
      <c r="K3038" s="11" t="s">
        <v>12658</v>
      </c>
      <c r="L3038" s="11">
        <v>2</v>
      </c>
    </row>
    <row r="3039" spans="1:12">
      <c r="A3039" s="11" t="s">
        <v>6040</v>
      </c>
      <c r="D3039" s="11" t="s">
        <v>260</v>
      </c>
      <c r="E3039" s="19" t="s">
        <v>6290</v>
      </c>
      <c r="F3039" s="10">
        <v>42036</v>
      </c>
      <c r="G3039" s="10">
        <v>45323</v>
      </c>
      <c r="H3039" s="11">
        <v>10</v>
      </c>
      <c r="I3039" s="20" t="s">
        <v>259</v>
      </c>
      <c r="J3039" s="11" t="s">
        <v>261</v>
      </c>
      <c r="K3039" s="11" t="s">
        <v>12658</v>
      </c>
      <c r="L3039" s="11">
        <v>2</v>
      </c>
    </row>
    <row r="3040" spans="1:12">
      <c r="A3040" s="11" t="s">
        <v>6041</v>
      </c>
      <c r="D3040" s="11" t="s">
        <v>260</v>
      </c>
      <c r="E3040" s="19" t="s">
        <v>6291</v>
      </c>
      <c r="F3040" s="10">
        <v>42036</v>
      </c>
      <c r="G3040" s="10">
        <v>45323</v>
      </c>
      <c r="H3040" s="11">
        <v>10</v>
      </c>
      <c r="I3040" s="20" t="s">
        <v>259</v>
      </c>
      <c r="J3040" s="11" t="s">
        <v>261</v>
      </c>
      <c r="K3040" s="11" t="s">
        <v>12658</v>
      </c>
      <c r="L3040" s="11">
        <v>2</v>
      </c>
    </row>
    <row r="3041" spans="1:12">
      <c r="A3041" s="11" t="s">
        <v>6042</v>
      </c>
      <c r="D3041" s="11" t="s">
        <v>260</v>
      </c>
      <c r="E3041" s="19" t="s">
        <v>6292</v>
      </c>
      <c r="F3041" s="10">
        <v>42036</v>
      </c>
      <c r="G3041" s="10">
        <v>45323</v>
      </c>
      <c r="H3041" s="11">
        <v>10</v>
      </c>
      <c r="I3041" s="20" t="s">
        <v>259</v>
      </c>
      <c r="J3041" s="11" t="s">
        <v>261</v>
      </c>
      <c r="K3041" s="11" t="s">
        <v>12658</v>
      </c>
      <c r="L3041" s="11">
        <v>2</v>
      </c>
    </row>
    <row r="3042" spans="1:12">
      <c r="A3042" s="11" t="s">
        <v>6043</v>
      </c>
      <c r="D3042" s="11" t="s">
        <v>260</v>
      </c>
      <c r="E3042" s="19" t="s">
        <v>6293</v>
      </c>
      <c r="F3042" s="10">
        <v>42036</v>
      </c>
      <c r="G3042" s="10">
        <v>45323</v>
      </c>
      <c r="H3042" s="11">
        <v>10</v>
      </c>
      <c r="I3042" s="20" t="s">
        <v>259</v>
      </c>
      <c r="J3042" s="11" t="s">
        <v>261</v>
      </c>
      <c r="K3042" s="11" t="s">
        <v>12658</v>
      </c>
      <c r="L3042" s="11">
        <v>2</v>
      </c>
    </row>
    <row r="3043" spans="1:12">
      <c r="A3043" s="11" t="s">
        <v>6044</v>
      </c>
      <c r="D3043" s="11" t="s">
        <v>260</v>
      </c>
      <c r="E3043" s="19" t="s">
        <v>6294</v>
      </c>
      <c r="F3043" s="10">
        <v>42036</v>
      </c>
      <c r="G3043" s="10">
        <v>45323</v>
      </c>
      <c r="H3043" s="11">
        <v>10</v>
      </c>
      <c r="I3043" s="20" t="s">
        <v>259</v>
      </c>
      <c r="J3043" s="11" t="s">
        <v>261</v>
      </c>
      <c r="K3043" s="11" t="s">
        <v>12658</v>
      </c>
      <c r="L3043" s="11">
        <v>2</v>
      </c>
    </row>
    <row r="3044" spans="1:12">
      <c r="A3044" s="11" t="s">
        <v>6045</v>
      </c>
      <c r="D3044" s="11" t="s">
        <v>260</v>
      </c>
      <c r="E3044" s="19" t="s">
        <v>6295</v>
      </c>
      <c r="F3044" s="10">
        <v>42036</v>
      </c>
      <c r="G3044" s="10">
        <v>45323</v>
      </c>
      <c r="H3044" s="11">
        <v>10</v>
      </c>
      <c r="I3044" s="20" t="s">
        <v>259</v>
      </c>
      <c r="J3044" s="11" t="s">
        <v>261</v>
      </c>
      <c r="K3044" s="11" t="s">
        <v>12658</v>
      </c>
      <c r="L3044" s="11">
        <v>2</v>
      </c>
    </row>
    <row r="3045" spans="1:12">
      <c r="A3045" s="11" t="s">
        <v>6046</v>
      </c>
      <c r="D3045" s="11" t="s">
        <v>260</v>
      </c>
      <c r="E3045" s="19" t="s">
        <v>6296</v>
      </c>
      <c r="F3045" s="10">
        <v>42036</v>
      </c>
      <c r="G3045" s="10">
        <v>45323</v>
      </c>
      <c r="H3045" s="11">
        <v>10</v>
      </c>
      <c r="I3045" s="20" t="s">
        <v>259</v>
      </c>
      <c r="J3045" s="11" t="s">
        <v>261</v>
      </c>
      <c r="K3045" s="11" t="s">
        <v>12658</v>
      </c>
      <c r="L3045" s="11">
        <v>2</v>
      </c>
    </row>
    <row r="3046" spans="1:12">
      <c r="A3046" s="11" t="s">
        <v>6047</v>
      </c>
      <c r="D3046" s="11" t="s">
        <v>260</v>
      </c>
      <c r="E3046" s="19" t="s">
        <v>6297</v>
      </c>
      <c r="F3046" s="10">
        <v>42036</v>
      </c>
      <c r="G3046" s="10">
        <v>45323</v>
      </c>
      <c r="H3046" s="11">
        <v>10</v>
      </c>
      <c r="I3046" s="20" t="s">
        <v>259</v>
      </c>
      <c r="J3046" s="11" t="s">
        <v>261</v>
      </c>
      <c r="K3046" s="11" t="s">
        <v>12658</v>
      </c>
      <c r="L3046" s="11">
        <v>2</v>
      </c>
    </row>
    <row r="3047" spans="1:12">
      <c r="A3047" s="11" t="s">
        <v>6048</v>
      </c>
      <c r="D3047" s="11" t="s">
        <v>260</v>
      </c>
      <c r="E3047" s="19" t="s">
        <v>6298</v>
      </c>
      <c r="F3047" s="10">
        <v>42036</v>
      </c>
      <c r="G3047" s="10">
        <v>45323</v>
      </c>
      <c r="H3047" s="11">
        <v>10</v>
      </c>
      <c r="I3047" s="20" t="s">
        <v>259</v>
      </c>
      <c r="J3047" s="11" t="s">
        <v>261</v>
      </c>
      <c r="K3047" s="11" t="s">
        <v>12658</v>
      </c>
      <c r="L3047" s="11">
        <v>2</v>
      </c>
    </row>
    <row r="3048" spans="1:12">
      <c r="A3048" s="11" t="s">
        <v>6049</v>
      </c>
      <c r="D3048" s="11" t="s">
        <v>260</v>
      </c>
      <c r="E3048" s="19" t="s">
        <v>6299</v>
      </c>
      <c r="F3048" s="10">
        <v>42036</v>
      </c>
      <c r="G3048" s="10">
        <v>45323</v>
      </c>
      <c r="H3048" s="11">
        <v>10</v>
      </c>
      <c r="I3048" s="20" t="s">
        <v>259</v>
      </c>
      <c r="J3048" s="11" t="s">
        <v>261</v>
      </c>
      <c r="K3048" s="11" t="s">
        <v>12658</v>
      </c>
      <c r="L3048" s="11">
        <v>2</v>
      </c>
    </row>
    <row r="3049" spans="1:12">
      <c r="A3049" s="11" t="s">
        <v>6050</v>
      </c>
      <c r="D3049" s="11" t="s">
        <v>260</v>
      </c>
      <c r="E3049" s="19" t="s">
        <v>6300</v>
      </c>
      <c r="F3049" s="10">
        <v>42036</v>
      </c>
      <c r="G3049" s="10">
        <v>45323</v>
      </c>
      <c r="H3049" s="11">
        <v>10</v>
      </c>
      <c r="I3049" s="20" t="s">
        <v>259</v>
      </c>
      <c r="J3049" s="11" t="s">
        <v>261</v>
      </c>
      <c r="K3049" s="11" t="s">
        <v>12658</v>
      </c>
      <c r="L3049" s="11">
        <v>2</v>
      </c>
    </row>
    <row r="3050" spans="1:12">
      <c r="A3050" s="11" t="s">
        <v>6051</v>
      </c>
      <c r="D3050" s="11" t="s">
        <v>260</v>
      </c>
      <c r="E3050" s="19" t="s">
        <v>6301</v>
      </c>
      <c r="F3050" s="10">
        <v>42036</v>
      </c>
      <c r="G3050" s="10">
        <v>45323</v>
      </c>
      <c r="H3050" s="11">
        <v>10</v>
      </c>
      <c r="I3050" s="20" t="s">
        <v>259</v>
      </c>
      <c r="J3050" s="11" t="s">
        <v>261</v>
      </c>
      <c r="K3050" s="11" t="s">
        <v>12658</v>
      </c>
      <c r="L3050" s="11">
        <v>2</v>
      </c>
    </row>
    <row r="3051" spans="1:12">
      <c r="A3051" s="11" t="s">
        <v>6052</v>
      </c>
      <c r="D3051" s="11" t="s">
        <v>260</v>
      </c>
      <c r="E3051" s="19" t="s">
        <v>6302</v>
      </c>
      <c r="F3051" s="10">
        <v>42036</v>
      </c>
      <c r="G3051" s="10">
        <v>45323</v>
      </c>
      <c r="H3051" s="11">
        <v>10</v>
      </c>
      <c r="I3051" s="11" t="s">
        <v>277</v>
      </c>
      <c r="J3051" s="11" t="s">
        <v>261</v>
      </c>
      <c r="K3051" s="11" t="s">
        <v>12658</v>
      </c>
      <c r="L3051" s="11">
        <v>2</v>
      </c>
    </row>
    <row r="3052" spans="1:12">
      <c r="A3052" s="11" t="s">
        <v>6053</v>
      </c>
      <c r="D3052" s="11" t="s">
        <v>260</v>
      </c>
      <c r="E3052" s="19" t="s">
        <v>6303</v>
      </c>
      <c r="F3052" s="10">
        <v>42036</v>
      </c>
      <c r="G3052" s="10">
        <v>45323</v>
      </c>
      <c r="H3052" s="11">
        <v>10</v>
      </c>
      <c r="I3052" s="11" t="s">
        <v>277</v>
      </c>
      <c r="J3052" s="11" t="s">
        <v>261</v>
      </c>
      <c r="K3052" s="11" t="s">
        <v>12658</v>
      </c>
      <c r="L3052" s="11">
        <v>2</v>
      </c>
    </row>
    <row r="3053" spans="1:12">
      <c r="A3053" s="11" t="s">
        <v>6054</v>
      </c>
      <c r="D3053" s="11" t="s">
        <v>260</v>
      </c>
      <c r="E3053" s="19" t="s">
        <v>6304</v>
      </c>
      <c r="F3053" s="10">
        <v>42036</v>
      </c>
      <c r="G3053" s="10">
        <v>45323</v>
      </c>
      <c r="H3053" s="11">
        <v>10</v>
      </c>
      <c r="I3053" s="11" t="s">
        <v>277</v>
      </c>
      <c r="J3053" s="11" t="s">
        <v>261</v>
      </c>
      <c r="K3053" s="11" t="s">
        <v>12658</v>
      </c>
      <c r="L3053" s="11">
        <v>2</v>
      </c>
    </row>
    <row r="3054" spans="1:12">
      <c r="A3054" s="11" t="s">
        <v>6055</v>
      </c>
      <c r="D3054" s="11" t="s">
        <v>260</v>
      </c>
      <c r="E3054" s="19" t="s">
        <v>6305</v>
      </c>
      <c r="F3054" s="10">
        <v>42036</v>
      </c>
      <c r="G3054" s="10">
        <v>45323</v>
      </c>
      <c r="H3054" s="11">
        <v>10</v>
      </c>
      <c r="I3054" s="20" t="s">
        <v>259</v>
      </c>
      <c r="J3054" s="11" t="s">
        <v>261</v>
      </c>
      <c r="K3054" s="11" t="s">
        <v>12658</v>
      </c>
      <c r="L3054" s="11">
        <v>2</v>
      </c>
    </row>
    <row r="3055" spans="1:12">
      <c r="A3055" s="11" t="s">
        <v>6056</v>
      </c>
      <c r="D3055" s="11" t="s">
        <v>260</v>
      </c>
      <c r="E3055" s="19" t="s">
        <v>6306</v>
      </c>
      <c r="F3055" s="10">
        <v>42036</v>
      </c>
      <c r="G3055" s="10">
        <v>45323</v>
      </c>
      <c r="H3055" s="11">
        <v>10</v>
      </c>
      <c r="I3055" s="20" t="s">
        <v>259</v>
      </c>
      <c r="J3055" s="11" t="s">
        <v>261</v>
      </c>
      <c r="K3055" s="11" t="s">
        <v>12658</v>
      </c>
      <c r="L3055" s="11">
        <v>2</v>
      </c>
    </row>
    <row r="3056" spans="1:12">
      <c r="A3056" s="11" t="s">
        <v>6057</v>
      </c>
      <c r="D3056" s="11" t="s">
        <v>260</v>
      </c>
      <c r="E3056" s="19" t="s">
        <v>6307</v>
      </c>
      <c r="F3056" s="10">
        <v>42036</v>
      </c>
      <c r="G3056" s="10">
        <v>45323</v>
      </c>
      <c r="H3056" s="11">
        <v>10</v>
      </c>
      <c r="I3056" s="20" t="s">
        <v>259</v>
      </c>
      <c r="J3056" s="11" t="s">
        <v>261</v>
      </c>
      <c r="K3056" s="11" t="s">
        <v>12658</v>
      </c>
      <c r="L3056" s="11">
        <v>2</v>
      </c>
    </row>
    <row r="3057" spans="1:12">
      <c r="A3057" s="11" t="s">
        <v>6058</v>
      </c>
      <c r="D3057" s="11" t="s">
        <v>260</v>
      </c>
      <c r="E3057" s="19" t="s">
        <v>6308</v>
      </c>
      <c r="F3057" s="10">
        <v>42036</v>
      </c>
      <c r="G3057" s="10">
        <v>45323</v>
      </c>
      <c r="H3057" s="11">
        <v>10</v>
      </c>
      <c r="I3057" s="20" t="s">
        <v>259</v>
      </c>
      <c r="J3057" s="11" t="s">
        <v>261</v>
      </c>
      <c r="K3057" s="11" t="s">
        <v>12658</v>
      </c>
      <c r="L3057" s="11">
        <v>2</v>
      </c>
    </row>
    <row r="3058" spans="1:12">
      <c r="A3058" s="11" t="s">
        <v>6059</v>
      </c>
      <c r="D3058" s="11" t="s">
        <v>260</v>
      </c>
      <c r="E3058" s="19" t="s">
        <v>6309</v>
      </c>
      <c r="F3058" s="10">
        <v>42036</v>
      </c>
      <c r="G3058" s="10">
        <v>45323</v>
      </c>
      <c r="H3058" s="11">
        <v>10</v>
      </c>
      <c r="I3058" s="20" t="s">
        <v>259</v>
      </c>
      <c r="J3058" s="11" t="s">
        <v>261</v>
      </c>
      <c r="K3058" s="11" t="s">
        <v>12658</v>
      </c>
      <c r="L3058" s="11">
        <v>2</v>
      </c>
    </row>
    <row r="3059" spans="1:12">
      <c r="A3059" s="11" t="s">
        <v>6060</v>
      </c>
      <c r="D3059" s="11" t="s">
        <v>260</v>
      </c>
      <c r="E3059" s="19" t="s">
        <v>6310</v>
      </c>
      <c r="F3059" s="10">
        <v>42036</v>
      </c>
      <c r="G3059" s="10">
        <v>45323</v>
      </c>
      <c r="H3059" s="11">
        <v>10</v>
      </c>
      <c r="I3059" s="20" t="s">
        <v>259</v>
      </c>
      <c r="J3059" s="11" t="s">
        <v>261</v>
      </c>
      <c r="K3059" s="11" t="s">
        <v>12658</v>
      </c>
      <c r="L3059" s="11">
        <v>2</v>
      </c>
    </row>
    <row r="3060" spans="1:12">
      <c r="A3060" s="11" t="s">
        <v>6061</v>
      </c>
      <c r="D3060" s="11" t="s">
        <v>260</v>
      </c>
      <c r="E3060" s="19" t="s">
        <v>6311</v>
      </c>
      <c r="F3060" s="10">
        <v>42036</v>
      </c>
      <c r="G3060" s="10">
        <v>45323</v>
      </c>
      <c r="H3060" s="11">
        <v>10</v>
      </c>
      <c r="I3060" s="20" t="s">
        <v>259</v>
      </c>
      <c r="J3060" s="11" t="s">
        <v>261</v>
      </c>
      <c r="K3060" s="11" t="s">
        <v>12658</v>
      </c>
      <c r="L3060" s="11">
        <v>2</v>
      </c>
    </row>
    <row r="3061" spans="1:12">
      <c r="A3061" s="11" t="s">
        <v>6062</v>
      </c>
      <c r="D3061" s="11" t="s">
        <v>260</v>
      </c>
      <c r="E3061" s="19" t="s">
        <v>6312</v>
      </c>
      <c r="F3061" s="10">
        <v>42036</v>
      </c>
      <c r="G3061" s="10">
        <v>45323</v>
      </c>
      <c r="H3061" s="11">
        <v>10</v>
      </c>
      <c r="I3061" s="20" t="s">
        <v>259</v>
      </c>
      <c r="J3061" s="11" t="s">
        <v>261</v>
      </c>
      <c r="K3061" s="11" t="s">
        <v>12658</v>
      </c>
      <c r="L3061" s="11">
        <v>2</v>
      </c>
    </row>
    <row r="3062" spans="1:12">
      <c r="A3062" s="11" t="s">
        <v>6063</v>
      </c>
      <c r="D3062" s="11" t="s">
        <v>260</v>
      </c>
      <c r="E3062" s="19" t="s">
        <v>6313</v>
      </c>
      <c r="F3062" s="10">
        <v>42036</v>
      </c>
      <c r="G3062" s="10">
        <v>45323</v>
      </c>
      <c r="H3062" s="11">
        <v>10</v>
      </c>
      <c r="I3062" s="20" t="s">
        <v>259</v>
      </c>
      <c r="J3062" s="11" t="s">
        <v>261</v>
      </c>
      <c r="K3062" s="11" t="s">
        <v>12658</v>
      </c>
      <c r="L3062" s="11">
        <v>2</v>
      </c>
    </row>
    <row r="3063" spans="1:12">
      <c r="A3063" s="11" t="s">
        <v>6064</v>
      </c>
      <c r="D3063" s="11" t="s">
        <v>260</v>
      </c>
      <c r="E3063" s="19" t="s">
        <v>6314</v>
      </c>
      <c r="F3063" s="10">
        <v>42036</v>
      </c>
      <c r="G3063" s="10">
        <v>45323</v>
      </c>
      <c r="H3063" s="11">
        <v>10</v>
      </c>
      <c r="I3063" s="20" t="s">
        <v>259</v>
      </c>
      <c r="J3063" s="11" t="s">
        <v>261</v>
      </c>
      <c r="K3063" s="11" t="s">
        <v>12658</v>
      </c>
      <c r="L3063" s="11">
        <v>2</v>
      </c>
    </row>
    <row r="3064" spans="1:12">
      <c r="A3064" s="11" t="s">
        <v>6065</v>
      </c>
      <c r="D3064" s="11" t="s">
        <v>260</v>
      </c>
      <c r="E3064" s="19" t="s">
        <v>6315</v>
      </c>
      <c r="F3064" s="10">
        <v>42036</v>
      </c>
      <c r="G3064" s="10">
        <v>45323</v>
      </c>
      <c r="H3064" s="11">
        <v>10</v>
      </c>
      <c r="I3064" s="20" t="s">
        <v>259</v>
      </c>
      <c r="J3064" s="11" t="s">
        <v>261</v>
      </c>
      <c r="K3064" s="11" t="s">
        <v>12658</v>
      </c>
      <c r="L3064" s="11">
        <v>2</v>
      </c>
    </row>
    <row r="3065" spans="1:12">
      <c r="A3065" s="11" t="s">
        <v>6066</v>
      </c>
      <c r="D3065" s="11" t="s">
        <v>260</v>
      </c>
      <c r="E3065" s="19" t="s">
        <v>6316</v>
      </c>
      <c r="F3065" s="10">
        <v>42036</v>
      </c>
      <c r="G3065" s="10">
        <v>45323</v>
      </c>
      <c r="H3065" s="11">
        <v>10</v>
      </c>
      <c r="I3065" s="20" t="s">
        <v>259</v>
      </c>
      <c r="J3065" s="11" t="s">
        <v>261</v>
      </c>
      <c r="K3065" s="11" t="s">
        <v>12658</v>
      </c>
      <c r="L3065" s="11">
        <v>2</v>
      </c>
    </row>
    <row r="3066" spans="1:12">
      <c r="A3066" s="11" t="s">
        <v>6067</v>
      </c>
      <c r="D3066" s="11" t="s">
        <v>260</v>
      </c>
      <c r="E3066" s="19" t="s">
        <v>6317</v>
      </c>
      <c r="F3066" s="10">
        <v>42036</v>
      </c>
      <c r="G3066" s="10">
        <v>45323</v>
      </c>
      <c r="H3066" s="11">
        <v>10</v>
      </c>
      <c r="I3066" s="20" t="s">
        <v>259</v>
      </c>
      <c r="J3066" s="11" t="s">
        <v>261</v>
      </c>
      <c r="K3066" s="11" t="s">
        <v>12658</v>
      </c>
      <c r="L3066" s="11">
        <v>2</v>
      </c>
    </row>
    <row r="3067" spans="1:12">
      <c r="A3067" s="11" t="s">
        <v>6068</v>
      </c>
      <c r="D3067" s="11" t="s">
        <v>260</v>
      </c>
      <c r="E3067" s="19" t="s">
        <v>6318</v>
      </c>
      <c r="F3067" s="10">
        <v>42036</v>
      </c>
      <c r="G3067" s="10">
        <v>45323</v>
      </c>
      <c r="H3067" s="11">
        <v>10</v>
      </c>
      <c r="I3067" s="20" t="s">
        <v>259</v>
      </c>
      <c r="J3067" s="11" t="s">
        <v>261</v>
      </c>
      <c r="K3067" s="11" t="s">
        <v>12658</v>
      </c>
      <c r="L3067" s="11">
        <v>2</v>
      </c>
    </row>
    <row r="3068" spans="1:12">
      <c r="A3068" s="11" t="s">
        <v>6069</v>
      </c>
      <c r="D3068" s="11" t="s">
        <v>260</v>
      </c>
      <c r="E3068" s="19" t="s">
        <v>6319</v>
      </c>
      <c r="F3068" s="10">
        <v>42036</v>
      </c>
      <c r="G3068" s="10">
        <v>45323</v>
      </c>
      <c r="H3068" s="11">
        <v>10</v>
      </c>
      <c r="I3068" s="20" t="s">
        <v>259</v>
      </c>
      <c r="J3068" s="11" t="s">
        <v>261</v>
      </c>
      <c r="K3068" s="11" t="s">
        <v>12658</v>
      </c>
      <c r="L3068" s="11">
        <v>2</v>
      </c>
    </row>
    <row r="3069" spans="1:12">
      <c r="A3069" s="11" t="s">
        <v>6070</v>
      </c>
      <c r="D3069" s="11" t="s">
        <v>260</v>
      </c>
      <c r="E3069" s="19" t="s">
        <v>6320</v>
      </c>
      <c r="F3069" s="10">
        <v>42036</v>
      </c>
      <c r="G3069" s="10">
        <v>45323</v>
      </c>
      <c r="H3069" s="11">
        <v>10</v>
      </c>
      <c r="I3069" s="11" t="s">
        <v>277</v>
      </c>
      <c r="J3069" s="11" t="s">
        <v>261</v>
      </c>
      <c r="K3069" s="11" t="s">
        <v>12658</v>
      </c>
      <c r="L3069" s="11">
        <v>2</v>
      </c>
    </row>
    <row r="3070" spans="1:12">
      <c r="A3070" s="11" t="s">
        <v>6071</v>
      </c>
      <c r="D3070" s="11" t="s">
        <v>260</v>
      </c>
      <c r="E3070" s="19" t="s">
        <v>6321</v>
      </c>
      <c r="F3070" s="10">
        <v>42036</v>
      </c>
      <c r="G3070" s="10">
        <v>45323</v>
      </c>
      <c r="H3070" s="11">
        <v>10</v>
      </c>
      <c r="I3070" s="11" t="s">
        <v>277</v>
      </c>
      <c r="J3070" s="11" t="s">
        <v>261</v>
      </c>
      <c r="K3070" s="11" t="s">
        <v>12658</v>
      </c>
      <c r="L3070" s="11">
        <v>2</v>
      </c>
    </row>
    <row r="3071" spans="1:12">
      <c r="A3071" s="11" t="s">
        <v>6072</v>
      </c>
      <c r="D3071" s="11" t="s">
        <v>260</v>
      </c>
      <c r="E3071" s="19" t="s">
        <v>6322</v>
      </c>
      <c r="F3071" s="10">
        <v>42036</v>
      </c>
      <c r="G3071" s="10">
        <v>45323</v>
      </c>
      <c r="H3071" s="11">
        <v>10</v>
      </c>
      <c r="I3071" s="11" t="s">
        <v>277</v>
      </c>
      <c r="J3071" s="11" t="s">
        <v>261</v>
      </c>
      <c r="K3071" s="11" t="s">
        <v>12658</v>
      </c>
      <c r="L3071" s="11">
        <v>2</v>
      </c>
    </row>
    <row r="3072" spans="1:12">
      <c r="A3072" s="11" t="s">
        <v>6073</v>
      </c>
      <c r="D3072" s="11" t="s">
        <v>260</v>
      </c>
      <c r="E3072" s="19" t="s">
        <v>6323</v>
      </c>
      <c r="F3072" s="10">
        <v>42036</v>
      </c>
      <c r="G3072" s="10">
        <v>45323</v>
      </c>
      <c r="H3072" s="11">
        <v>10</v>
      </c>
      <c r="I3072" s="20" t="s">
        <v>259</v>
      </c>
      <c r="J3072" s="11" t="s">
        <v>261</v>
      </c>
      <c r="K3072" s="11" t="s">
        <v>12658</v>
      </c>
      <c r="L3072" s="11">
        <v>2</v>
      </c>
    </row>
    <row r="3073" spans="1:12">
      <c r="A3073" s="11" t="s">
        <v>6074</v>
      </c>
      <c r="D3073" s="11" t="s">
        <v>260</v>
      </c>
      <c r="E3073" s="19" t="s">
        <v>6324</v>
      </c>
      <c r="F3073" s="10">
        <v>42036</v>
      </c>
      <c r="G3073" s="10">
        <v>45323</v>
      </c>
      <c r="H3073" s="11">
        <v>10</v>
      </c>
      <c r="I3073" s="20" t="s">
        <v>259</v>
      </c>
      <c r="J3073" s="11" t="s">
        <v>261</v>
      </c>
      <c r="K3073" s="11" t="s">
        <v>12658</v>
      </c>
      <c r="L3073" s="11">
        <v>2</v>
      </c>
    </row>
    <row r="3074" spans="1:12">
      <c r="A3074" s="11" t="s">
        <v>6075</v>
      </c>
      <c r="D3074" s="11" t="s">
        <v>260</v>
      </c>
      <c r="E3074" s="19" t="s">
        <v>6325</v>
      </c>
      <c r="F3074" s="10">
        <v>42036</v>
      </c>
      <c r="G3074" s="10">
        <v>45323</v>
      </c>
      <c r="H3074" s="11">
        <v>10</v>
      </c>
      <c r="I3074" s="20" t="s">
        <v>259</v>
      </c>
      <c r="J3074" s="11" t="s">
        <v>261</v>
      </c>
      <c r="K3074" s="11" t="s">
        <v>12658</v>
      </c>
      <c r="L3074" s="11">
        <v>2</v>
      </c>
    </row>
    <row r="3075" spans="1:12">
      <c r="A3075" s="11" t="s">
        <v>6076</v>
      </c>
      <c r="D3075" s="11" t="s">
        <v>260</v>
      </c>
      <c r="E3075" s="19" t="s">
        <v>6326</v>
      </c>
      <c r="F3075" s="10">
        <v>42036</v>
      </c>
      <c r="G3075" s="10">
        <v>45323</v>
      </c>
      <c r="H3075" s="11">
        <v>10</v>
      </c>
      <c r="I3075" s="20" t="s">
        <v>259</v>
      </c>
      <c r="J3075" s="11" t="s">
        <v>261</v>
      </c>
      <c r="K3075" s="11" t="s">
        <v>12658</v>
      </c>
      <c r="L3075" s="11">
        <v>2</v>
      </c>
    </row>
    <row r="3076" spans="1:12">
      <c r="A3076" s="11" t="s">
        <v>6077</v>
      </c>
      <c r="D3076" s="11" t="s">
        <v>260</v>
      </c>
      <c r="E3076" s="19" t="s">
        <v>6327</v>
      </c>
      <c r="F3076" s="10">
        <v>42036</v>
      </c>
      <c r="G3076" s="10">
        <v>45323</v>
      </c>
      <c r="H3076" s="11">
        <v>10</v>
      </c>
      <c r="I3076" s="20" t="s">
        <v>259</v>
      </c>
      <c r="J3076" s="11" t="s">
        <v>261</v>
      </c>
      <c r="K3076" s="11" t="s">
        <v>12658</v>
      </c>
      <c r="L3076" s="11">
        <v>2</v>
      </c>
    </row>
    <row r="3077" spans="1:12">
      <c r="A3077" s="11" t="s">
        <v>6078</v>
      </c>
      <c r="D3077" s="11" t="s">
        <v>260</v>
      </c>
      <c r="E3077" s="19" t="s">
        <v>6328</v>
      </c>
      <c r="F3077" s="10">
        <v>42036</v>
      </c>
      <c r="G3077" s="10">
        <v>45323</v>
      </c>
      <c r="H3077" s="11">
        <v>10</v>
      </c>
      <c r="I3077" s="20" t="s">
        <v>259</v>
      </c>
      <c r="J3077" s="11" t="s">
        <v>261</v>
      </c>
      <c r="K3077" s="11" t="s">
        <v>12658</v>
      </c>
      <c r="L3077" s="11">
        <v>2</v>
      </c>
    </row>
    <row r="3078" spans="1:12">
      <c r="A3078" s="11" t="s">
        <v>6079</v>
      </c>
      <c r="D3078" s="11" t="s">
        <v>260</v>
      </c>
      <c r="E3078" s="19" t="s">
        <v>6329</v>
      </c>
      <c r="F3078" s="10">
        <v>42036</v>
      </c>
      <c r="G3078" s="10">
        <v>45323</v>
      </c>
      <c r="H3078" s="11">
        <v>10</v>
      </c>
      <c r="I3078" s="20" t="s">
        <v>259</v>
      </c>
      <c r="J3078" s="11" t="s">
        <v>261</v>
      </c>
      <c r="K3078" s="11" t="s">
        <v>12658</v>
      </c>
      <c r="L3078" s="11">
        <v>2</v>
      </c>
    </row>
    <row r="3079" spans="1:12">
      <c r="A3079" s="11" t="s">
        <v>6080</v>
      </c>
      <c r="D3079" s="11" t="s">
        <v>260</v>
      </c>
      <c r="E3079" s="19" t="s">
        <v>6330</v>
      </c>
      <c r="F3079" s="10">
        <v>42036</v>
      </c>
      <c r="G3079" s="10">
        <v>45323</v>
      </c>
      <c r="H3079" s="11">
        <v>10</v>
      </c>
      <c r="I3079" s="20" t="s">
        <v>259</v>
      </c>
      <c r="J3079" s="11" t="s">
        <v>261</v>
      </c>
      <c r="K3079" s="11" t="s">
        <v>12658</v>
      </c>
      <c r="L3079" s="11">
        <v>2</v>
      </c>
    </row>
    <row r="3080" spans="1:12">
      <c r="A3080" s="11" t="s">
        <v>6081</v>
      </c>
      <c r="D3080" s="11" t="s">
        <v>260</v>
      </c>
      <c r="E3080" s="19" t="s">
        <v>6331</v>
      </c>
      <c r="F3080" s="10">
        <v>42036</v>
      </c>
      <c r="G3080" s="10">
        <v>45323</v>
      </c>
      <c r="H3080" s="11">
        <v>10</v>
      </c>
      <c r="I3080" s="20" t="s">
        <v>259</v>
      </c>
      <c r="J3080" s="11" t="s">
        <v>261</v>
      </c>
      <c r="K3080" s="11" t="s">
        <v>12658</v>
      </c>
      <c r="L3080" s="11">
        <v>2</v>
      </c>
    </row>
    <row r="3081" spans="1:12">
      <c r="A3081" s="11" t="s">
        <v>6082</v>
      </c>
      <c r="D3081" s="11" t="s">
        <v>260</v>
      </c>
      <c r="E3081" s="19" t="s">
        <v>6332</v>
      </c>
      <c r="F3081" s="10">
        <v>42036</v>
      </c>
      <c r="G3081" s="10">
        <v>45323</v>
      </c>
      <c r="H3081" s="11">
        <v>10</v>
      </c>
      <c r="I3081" s="20" t="s">
        <v>259</v>
      </c>
      <c r="J3081" s="11" t="s">
        <v>261</v>
      </c>
      <c r="K3081" s="11" t="s">
        <v>12658</v>
      </c>
      <c r="L3081" s="11">
        <v>2</v>
      </c>
    </row>
    <row r="3082" spans="1:12">
      <c r="A3082" s="11" t="s">
        <v>6083</v>
      </c>
      <c r="D3082" s="11" t="s">
        <v>260</v>
      </c>
      <c r="E3082" s="19" t="s">
        <v>6333</v>
      </c>
      <c r="F3082" s="10">
        <v>42036</v>
      </c>
      <c r="G3082" s="10">
        <v>45323</v>
      </c>
      <c r="H3082" s="11">
        <v>10</v>
      </c>
      <c r="I3082" s="20" t="s">
        <v>259</v>
      </c>
      <c r="J3082" s="11" t="s">
        <v>261</v>
      </c>
      <c r="K3082" s="11" t="s">
        <v>12658</v>
      </c>
      <c r="L3082" s="11">
        <v>2</v>
      </c>
    </row>
    <row r="3083" spans="1:12">
      <c r="A3083" s="11" t="s">
        <v>6084</v>
      </c>
      <c r="D3083" s="11" t="s">
        <v>260</v>
      </c>
      <c r="E3083" s="19" t="s">
        <v>6334</v>
      </c>
      <c r="F3083" s="10">
        <v>42036</v>
      </c>
      <c r="G3083" s="10">
        <v>45323</v>
      </c>
      <c r="H3083" s="11">
        <v>10</v>
      </c>
      <c r="I3083" s="20" t="s">
        <v>259</v>
      </c>
      <c r="J3083" s="11" t="s">
        <v>261</v>
      </c>
      <c r="K3083" s="11" t="s">
        <v>12658</v>
      </c>
      <c r="L3083" s="11">
        <v>2</v>
      </c>
    </row>
    <row r="3084" spans="1:12">
      <c r="A3084" s="11" t="s">
        <v>6085</v>
      </c>
      <c r="D3084" s="11" t="s">
        <v>260</v>
      </c>
      <c r="E3084" s="19" t="s">
        <v>6335</v>
      </c>
      <c r="F3084" s="10">
        <v>42036</v>
      </c>
      <c r="G3084" s="10">
        <v>45323</v>
      </c>
      <c r="H3084" s="11">
        <v>10</v>
      </c>
      <c r="I3084" s="20" t="s">
        <v>259</v>
      </c>
      <c r="J3084" s="11" t="s">
        <v>261</v>
      </c>
      <c r="K3084" s="11" t="s">
        <v>12658</v>
      </c>
      <c r="L3084" s="11">
        <v>2</v>
      </c>
    </row>
    <row r="3085" spans="1:12">
      <c r="A3085" s="11" t="s">
        <v>6086</v>
      </c>
      <c r="D3085" s="11" t="s">
        <v>260</v>
      </c>
      <c r="E3085" s="19" t="s">
        <v>6336</v>
      </c>
      <c r="F3085" s="10">
        <v>42036</v>
      </c>
      <c r="G3085" s="10">
        <v>45323</v>
      </c>
      <c r="H3085" s="11">
        <v>10</v>
      </c>
      <c r="I3085" s="20" t="s">
        <v>259</v>
      </c>
      <c r="J3085" s="11" t="s">
        <v>261</v>
      </c>
      <c r="K3085" s="11" t="s">
        <v>12658</v>
      </c>
      <c r="L3085" s="11">
        <v>2</v>
      </c>
    </row>
    <row r="3086" spans="1:12">
      <c r="A3086" s="11" t="s">
        <v>6087</v>
      </c>
      <c r="D3086" s="11" t="s">
        <v>260</v>
      </c>
      <c r="E3086" s="19" t="s">
        <v>6337</v>
      </c>
      <c r="F3086" s="10">
        <v>42036</v>
      </c>
      <c r="G3086" s="10">
        <v>45323</v>
      </c>
      <c r="H3086" s="11">
        <v>10</v>
      </c>
      <c r="I3086" s="20" t="s">
        <v>259</v>
      </c>
      <c r="J3086" s="11" t="s">
        <v>261</v>
      </c>
      <c r="K3086" s="11" t="s">
        <v>12658</v>
      </c>
      <c r="L3086" s="11">
        <v>2</v>
      </c>
    </row>
    <row r="3087" spans="1:12">
      <c r="A3087" s="11" t="s">
        <v>6088</v>
      </c>
      <c r="D3087" s="11" t="s">
        <v>260</v>
      </c>
      <c r="E3087" s="19" t="s">
        <v>6338</v>
      </c>
      <c r="F3087" s="10">
        <v>42036</v>
      </c>
      <c r="G3087" s="10">
        <v>45323</v>
      </c>
      <c r="H3087" s="11">
        <v>10</v>
      </c>
      <c r="I3087" s="11" t="s">
        <v>277</v>
      </c>
      <c r="J3087" s="11" t="s">
        <v>261</v>
      </c>
      <c r="K3087" s="11" t="s">
        <v>12658</v>
      </c>
      <c r="L3087" s="11">
        <v>2</v>
      </c>
    </row>
    <row r="3088" spans="1:12">
      <c r="A3088" s="11" t="s">
        <v>6089</v>
      </c>
      <c r="D3088" s="11" t="s">
        <v>260</v>
      </c>
      <c r="E3088" s="19" t="s">
        <v>6339</v>
      </c>
      <c r="F3088" s="10">
        <v>42036</v>
      </c>
      <c r="G3088" s="10">
        <v>45323</v>
      </c>
      <c r="H3088" s="11">
        <v>10</v>
      </c>
      <c r="I3088" s="11" t="s">
        <v>277</v>
      </c>
      <c r="J3088" s="11" t="s">
        <v>261</v>
      </c>
      <c r="K3088" s="11" t="s">
        <v>12658</v>
      </c>
      <c r="L3088" s="11">
        <v>2</v>
      </c>
    </row>
    <row r="3089" spans="1:12">
      <c r="A3089" s="11" t="s">
        <v>6090</v>
      </c>
      <c r="D3089" s="11" t="s">
        <v>260</v>
      </c>
      <c r="E3089" s="19" t="s">
        <v>6340</v>
      </c>
      <c r="F3089" s="10">
        <v>42036</v>
      </c>
      <c r="G3089" s="10">
        <v>45323</v>
      </c>
      <c r="H3089" s="11">
        <v>10</v>
      </c>
      <c r="I3089" s="11" t="s">
        <v>277</v>
      </c>
      <c r="J3089" s="11" t="s">
        <v>261</v>
      </c>
      <c r="K3089" s="11" t="s">
        <v>12658</v>
      </c>
      <c r="L3089" s="11">
        <v>2</v>
      </c>
    </row>
    <row r="3090" spans="1:12">
      <c r="A3090" s="11" t="s">
        <v>6091</v>
      </c>
      <c r="D3090" s="11" t="s">
        <v>260</v>
      </c>
      <c r="E3090" s="19" t="s">
        <v>6341</v>
      </c>
      <c r="F3090" s="10">
        <v>42036</v>
      </c>
      <c r="G3090" s="10">
        <v>45323</v>
      </c>
      <c r="H3090" s="11">
        <v>10</v>
      </c>
      <c r="I3090" s="20" t="s">
        <v>259</v>
      </c>
      <c r="J3090" s="11" t="s">
        <v>261</v>
      </c>
      <c r="K3090" s="11" t="s">
        <v>12658</v>
      </c>
      <c r="L3090" s="11">
        <v>2</v>
      </c>
    </row>
    <row r="3091" spans="1:12">
      <c r="A3091" s="11" t="s">
        <v>6092</v>
      </c>
      <c r="D3091" s="11" t="s">
        <v>260</v>
      </c>
      <c r="E3091" s="19" t="s">
        <v>6342</v>
      </c>
      <c r="F3091" s="10">
        <v>42036</v>
      </c>
      <c r="G3091" s="10">
        <v>45323</v>
      </c>
      <c r="H3091" s="11">
        <v>10</v>
      </c>
      <c r="I3091" s="20" t="s">
        <v>259</v>
      </c>
      <c r="J3091" s="11" t="s">
        <v>261</v>
      </c>
      <c r="K3091" s="11" t="s">
        <v>12658</v>
      </c>
      <c r="L3091" s="11">
        <v>2</v>
      </c>
    </row>
    <row r="3092" spans="1:12">
      <c r="A3092" s="11" t="s">
        <v>6093</v>
      </c>
      <c r="D3092" s="11" t="s">
        <v>260</v>
      </c>
      <c r="E3092" s="19" t="s">
        <v>6343</v>
      </c>
      <c r="F3092" s="10">
        <v>42036</v>
      </c>
      <c r="G3092" s="10">
        <v>45323</v>
      </c>
      <c r="H3092" s="11">
        <v>10</v>
      </c>
      <c r="I3092" s="20" t="s">
        <v>259</v>
      </c>
      <c r="J3092" s="11" t="s">
        <v>261</v>
      </c>
      <c r="K3092" s="11" t="s">
        <v>12658</v>
      </c>
      <c r="L3092" s="11">
        <v>2</v>
      </c>
    </row>
    <row r="3093" spans="1:12">
      <c r="A3093" s="11" t="s">
        <v>6094</v>
      </c>
      <c r="D3093" s="11" t="s">
        <v>260</v>
      </c>
      <c r="E3093" s="19" t="s">
        <v>6344</v>
      </c>
      <c r="F3093" s="10">
        <v>42036</v>
      </c>
      <c r="G3093" s="10">
        <v>45323</v>
      </c>
      <c r="H3093" s="11">
        <v>10</v>
      </c>
      <c r="I3093" s="20" t="s">
        <v>259</v>
      </c>
      <c r="J3093" s="11" t="s">
        <v>261</v>
      </c>
      <c r="K3093" s="11" t="s">
        <v>12658</v>
      </c>
      <c r="L3093" s="11">
        <v>2</v>
      </c>
    </row>
    <row r="3094" spans="1:12">
      <c r="A3094" s="11" t="s">
        <v>6095</v>
      </c>
      <c r="D3094" s="11" t="s">
        <v>260</v>
      </c>
      <c r="E3094" s="19" t="s">
        <v>6345</v>
      </c>
      <c r="F3094" s="10">
        <v>42036</v>
      </c>
      <c r="G3094" s="10">
        <v>45323</v>
      </c>
      <c r="H3094" s="11">
        <v>10</v>
      </c>
      <c r="I3094" s="20" t="s">
        <v>259</v>
      </c>
      <c r="J3094" s="11" t="s">
        <v>261</v>
      </c>
      <c r="K3094" s="11" t="s">
        <v>12658</v>
      </c>
      <c r="L3094" s="11">
        <v>2</v>
      </c>
    </row>
    <row r="3095" spans="1:12">
      <c r="A3095" s="11" t="s">
        <v>6096</v>
      </c>
      <c r="D3095" s="11" t="s">
        <v>260</v>
      </c>
      <c r="E3095" s="19" t="s">
        <v>6346</v>
      </c>
      <c r="F3095" s="10">
        <v>42036</v>
      </c>
      <c r="G3095" s="10">
        <v>45323</v>
      </c>
      <c r="H3095" s="11">
        <v>10</v>
      </c>
      <c r="I3095" s="20" t="s">
        <v>259</v>
      </c>
      <c r="J3095" s="11" t="s">
        <v>261</v>
      </c>
      <c r="K3095" s="11" t="s">
        <v>12658</v>
      </c>
      <c r="L3095" s="11">
        <v>2</v>
      </c>
    </row>
    <row r="3096" spans="1:12">
      <c r="A3096" s="11" t="s">
        <v>6097</v>
      </c>
      <c r="D3096" s="11" t="s">
        <v>260</v>
      </c>
      <c r="E3096" s="19" t="s">
        <v>6347</v>
      </c>
      <c r="F3096" s="10">
        <v>42036</v>
      </c>
      <c r="G3096" s="10">
        <v>45323</v>
      </c>
      <c r="H3096" s="11">
        <v>10</v>
      </c>
      <c r="I3096" s="20" t="s">
        <v>259</v>
      </c>
      <c r="J3096" s="11" t="s">
        <v>261</v>
      </c>
      <c r="K3096" s="11" t="s">
        <v>12658</v>
      </c>
      <c r="L3096" s="11">
        <v>2</v>
      </c>
    </row>
    <row r="3097" spans="1:12">
      <c r="A3097" s="11" t="s">
        <v>6098</v>
      </c>
      <c r="D3097" s="11" t="s">
        <v>260</v>
      </c>
      <c r="E3097" s="19" t="s">
        <v>6348</v>
      </c>
      <c r="F3097" s="10">
        <v>42036</v>
      </c>
      <c r="G3097" s="10">
        <v>45323</v>
      </c>
      <c r="H3097" s="11">
        <v>10</v>
      </c>
      <c r="I3097" s="20" t="s">
        <v>259</v>
      </c>
      <c r="J3097" s="11" t="s">
        <v>261</v>
      </c>
      <c r="K3097" s="11" t="s">
        <v>12658</v>
      </c>
      <c r="L3097" s="11">
        <v>2</v>
      </c>
    </row>
    <row r="3098" spans="1:12">
      <c r="A3098" s="11" t="s">
        <v>6099</v>
      </c>
      <c r="D3098" s="11" t="s">
        <v>260</v>
      </c>
      <c r="E3098" s="19" t="s">
        <v>6349</v>
      </c>
      <c r="F3098" s="10">
        <v>42036</v>
      </c>
      <c r="G3098" s="10">
        <v>45323</v>
      </c>
      <c r="H3098" s="11">
        <v>10</v>
      </c>
      <c r="I3098" s="20" t="s">
        <v>259</v>
      </c>
      <c r="J3098" s="11" t="s">
        <v>261</v>
      </c>
      <c r="K3098" s="11" t="s">
        <v>12658</v>
      </c>
      <c r="L3098" s="11">
        <v>2</v>
      </c>
    </row>
    <row r="3099" spans="1:12">
      <c r="A3099" s="11" t="s">
        <v>6100</v>
      </c>
      <c r="D3099" s="11" t="s">
        <v>260</v>
      </c>
      <c r="E3099" s="19" t="s">
        <v>6350</v>
      </c>
      <c r="F3099" s="10">
        <v>42036</v>
      </c>
      <c r="G3099" s="10">
        <v>45323</v>
      </c>
      <c r="H3099" s="11">
        <v>10</v>
      </c>
      <c r="I3099" s="20" t="s">
        <v>259</v>
      </c>
      <c r="J3099" s="11" t="s">
        <v>261</v>
      </c>
      <c r="K3099" s="11" t="s">
        <v>12658</v>
      </c>
      <c r="L3099" s="11">
        <v>2</v>
      </c>
    </row>
    <row r="3100" spans="1:12">
      <c r="A3100" s="11" t="s">
        <v>6101</v>
      </c>
      <c r="D3100" s="11" t="s">
        <v>260</v>
      </c>
      <c r="E3100" s="19" t="s">
        <v>6351</v>
      </c>
      <c r="F3100" s="10">
        <v>42036</v>
      </c>
      <c r="G3100" s="10">
        <v>45323</v>
      </c>
      <c r="H3100" s="11">
        <v>10</v>
      </c>
      <c r="I3100" s="20" t="s">
        <v>259</v>
      </c>
      <c r="J3100" s="11" t="s">
        <v>261</v>
      </c>
      <c r="K3100" s="11" t="s">
        <v>12658</v>
      </c>
      <c r="L3100" s="11">
        <v>2</v>
      </c>
    </row>
    <row r="3101" spans="1:12">
      <c r="A3101" s="11" t="s">
        <v>6102</v>
      </c>
      <c r="D3101" s="11" t="s">
        <v>260</v>
      </c>
      <c r="E3101" s="19" t="s">
        <v>6352</v>
      </c>
      <c r="F3101" s="10">
        <v>42036</v>
      </c>
      <c r="G3101" s="10">
        <v>45323</v>
      </c>
      <c r="H3101" s="11">
        <v>10</v>
      </c>
      <c r="I3101" s="20" t="s">
        <v>259</v>
      </c>
      <c r="J3101" s="11" t="s">
        <v>261</v>
      </c>
      <c r="K3101" s="11" t="s">
        <v>12658</v>
      </c>
      <c r="L3101" s="11">
        <v>2</v>
      </c>
    </row>
    <row r="3102" spans="1:12">
      <c r="A3102" s="11" t="s">
        <v>6103</v>
      </c>
      <c r="D3102" s="11" t="s">
        <v>260</v>
      </c>
      <c r="E3102" s="19" t="s">
        <v>6353</v>
      </c>
      <c r="F3102" s="10">
        <v>42036</v>
      </c>
      <c r="G3102" s="10">
        <v>45323</v>
      </c>
      <c r="H3102" s="11">
        <v>10</v>
      </c>
      <c r="I3102" s="20" t="s">
        <v>259</v>
      </c>
      <c r="J3102" s="11" t="s">
        <v>261</v>
      </c>
      <c r="K3102" s="11" t="s">
        <v>12658</v>
      </c>
      <c r="L3102" s="11">
        <v>2</v>
      </c>
    </row>
    <row r="3103" spans="1:12">
      <c r="A3103" s="11" t="s">
        <v>6104</v>
      </c>
      <c r="D3103" s="11" t="s">
        <v>260</v>
      </c>
      <c r="E3103" s="19" t="s">
        <v>6354</v>
      </c>
      <c r="F3103" s="10">
        <v>42036</v>
      </c>
      <c r="G3103" s="10">
        <v>45323</v>
      </c>
      <c r="H3103" s="11">
        <v>10</v>
      </c>
      <c r="I3103" s="20" t="s">
        <v>259</v>
      </c>
      <c r="J3103" s="11" t="s">
        <v>261</v>
      </c>
      <c r="K3103" s="11" t="s">
        <v>12658</v>
      </c>
      <c r="L3103" s="11">
        <v>2</v>
      </c>
    </row>
    <row r="3104" spans="1:12">
      <c r="A3104" s="11" t="s">
        <v>6105</v>
      </c>
      <c r="D3104" s="11" t="s">
        <v>260</v>
      </c>
      <c r="E3104" s="19" t="s">
        <v>6355</v>
      </c>
      <c r="F3104" s="10">
        <v>42036</v>
      </c>
      <c r="G3104" s="10">
        <v>45323</v>
      </c>
      <c r="H3104" s="11">
        <v>10</v>
      </c>
      <c r="I3104" s="20" t="s">
        <v>259</v>
      </c>
      <c r="J3104" s="11" t="s">
        <v>261</v>
      </c>
      <c r="K3104" s="11" t="s">
        <v>12658</v>
      </c>
      <c r="L3104" s="11">
        <v>2</v>
      </c>
    </row>
    <row r="3105" spans="1:12">
      <c r="A3105" s="11" t="s">
        <v>6106</v>
      </c>
      <c r="D3105" s="11" t="s">
        <v>260</v>
      </c>
      <c r="E3105" s="19" t="s">
        <v>6356</v>
      </c>
      <c r="F3105" s="10">
        <v>42036</v>
      </c>
      <c r="G3105" s="10">
        <v>45323</v>
      </c>
      <c r="H3105" s="11">
        <v>10</v>
      </c>
      <c r="I3105" s="11" t="s">
        <v>277</v>
      </c>
      <c r="J3105" s="11" t="s">
        <v>261</v>
      </c>
      <c r="K3105" s="11" t="s">
        <v>12658</v>
      </c>
      <c r="L3105" s="11">
        <v>2</v>
      </c>
    </row>
    <row r="3106" spans="1:12">
      <c r="A3106" s="11" t="s">
        <v>6107</v>
      </c>
      <c r="D3106" s="11" t="s">
        <v>260</v>
      </c>
      <c r="E3106" s="19" t="s">
        <v>6357</v>
      </c>
      <c r="F3106" s="10">
        <v>42036</v>
      </c>
      <c r="G3106" s="10">
        <v>45323</v>
      </c>
      <c r="H3106" s="11">
        <v>10</v>
      </c>
      <c r="I3106" s="11" t="s">
        <v>277</v>
      </c>
      <c r="J3106" s="11" t="s">
        <v>261</v>
      </c>
      <c r="K3106" s="11" t="s">
        <v>12658</v>
      </c>
      <c r="L3106" s="11">
        <v>2</v>
      </c>
    </row>
    <row r="3107" spans="1:12">
      <c r="A3107" s="11" t="s">
        <v>6108</v>
      </c>
      <c r="D3107" s="11" t="s">
        <v>260</v>
      </c>
      <c r="E3107" s="19" t="s">
        <v>6358</v>
      </c>
      <c r="F3107" s="10">
        <v>42036</v>
      </c>
      <c r="G3107" s="10">
        <v>45323</v>
      </c>
      <c r="H3107" s="11">
        <v>10</v>
      </c>
      <c r="I3107" s="11" t="s">
        <v>277</v>
      </c>
      <c r="J3107" s="11" t="s">
        <v>261</v>
      </c>
      <c r="K3107" s="11" t="s">
        <v>12658</v>
      </c>
      <c r="L3107" s="11">
        <v>2</v>
      </c>
    </row>
    <row r="3108" spans="1:12">
      <c r="A3108" s="11" t="s">
        <v>6109</v>
      </c>
      <c r="D3108" s="11" t="s">
        <v>260</v>
      </c>
      <c r="E3108" s="19" t="s">
        <v>6359</v>
      </c>
      <c r="F3108" s="10">
        <v>42036</v>
      </c>
      <c r="G3108" s="10">
        <v>45323</v>
      </c>
      <c r="H3108" s="11">
        <v>10</v>
      </c>
      <c r="I3108" s="20" t="s">
        <v>259</v>
      </c>
      <c r="J3108" s="11" t="s">
        <v>261</v>
      </c>
      <c r="K3108" s="11" t="s">
        <v>12658</v>
      </c>
      <c r="L3108" s="11">
        <v>2</v>
      </c>
    </row>
    <row r="3109" spans="1:12">
      <c r="A3109" s="11" t="s">
        <v>6110</v>
      </c>
      <c r="D3109" s="11" t="s">
        <v>260</v>
      </c>
      <c r="E3109" s="19" t="s">
        <v>6360</v>
      </c>
      <c r="F3109" s="10">
        <v>42036</v>
      </c>
      <c r="G3109" s="10">
        <v>45323</v>
      </c>
      <c r="H3109" s="11">
        <v>10</v>
      </c>
      <c r="I3109" s="20" t="s">
        <v>259</v>
      </c>
      <c r="J3109" s="11" t="s">
        <v>261</v>
      </c>
      <c r="K3109" s="11" t="s">
        <v>12658</v>
      </c>
      <c r="L3109" s="11">
        <v>2</v>
      </c>
    </row>
    <row r="3110" spans="1:12">
      <c r="A3110" s="11" t="s">
        <v>6111</v>
      </c>
      <c r="D3110" s="11" t="s">
        <v>260</v>
      </c>
      <c r="E3110" s="19" t="s">
        <v>6361</v>
      </c>
      <c r="F3110" s="10">
        <v>42036</v>
      </c>
      <c r="G3110" s="10">
        <v>45323</v>
      </c>
      <c r="H3110" s="11">
        <v>10</v>
      </c>
      <c r="I3110" s="20" t="s">
        <v>259</v>
      </c>
      <c r="J3110" s="11" t="s">
        <v>261</v>
      </c>
      <c r="K3110" s="11" t="s">
        <v>12658</v>
      </c>
      <c r="L3110" s="11">
        <v>2</v>
      </c>
    </row>
    <row r="3111" spans="1:12">
      <c r="A3111" s="11" t="s">
        <v>6112</v>
      </c>
      <c r="D3111" s="11" t="s">
        <v>260</v>
      </c>
      <c r="E3111" s="19" t="s">
        <v>6362</v>
      </c>
      <c r="F3111" s="10">
        <v>42036</v>
      </c>
      <c r="G3111" s="10">
        <v>45323</v>
      </c>
      <c r="H3111" s="11">
        <v>10</v>
      </c>
      <c r="I3111" s="20" t="s">
        <v>259</v>
      </c>
      <c r="J3111" s="11" t="s">
        <v>261</v>
      </c>
      <c r="K3111" s="11" t="s">
        <v>12658</v>
      </c>
      <c r="L3111" s="11">
        <v>2</v>
      </c>
    </row>
    <row r="3112" spans="1:12">
      <c r="A3112" s="11" t="s">
        <v>6113</v>
      </c>
      <c r="D3112" s="11" t="s">
        <v>260</v>
      </c>
      <c r="E3112" s="19" t="s">
        <v>6363</v>
      </c>
      <c r="F3112" s="10">
        <v>42036</v>
      </c>
      <c r="G3112" s="10">
        <v>45323</v>
      </c>
      <c r="H3112" s="11">
        <v>10</v>
      </c>
      <c r="I3112" s="20" t="s">
        <v>259</v>
      </c>
      <c r="J3112" s="11" t="s">
        <v>261</v>
      </c>
      <c r="K3112" s="11" t="s">
        <v>12658</v>
      </c>
      <c r="L3112" s="11">
        <v>2</v>
      </c>
    </row>
    <row r="3113" spans="1:12">
      <c r="A3113" s="11" t="s">
        <v>6114</v>
      </c>
      <c r="D3113" s="11" t="s">
        <v>260</v>
      </c>
      <c r="E3113" s="19" t="s">
        <v>6364</v>
      </c>
      <c r="F3113" s="10">
        <v>42036</v>
      </c>
      <c r="G3113" s="10">
        <v>45323</v>
      </c>
      <c r="H3113" s="11">
        <v>10</v>
      </c>
      <c r="I3113" s="20" t="s">
        <v>259</v>
      </c>
      <c r="J3113" s="11" t="s">
        <v>261</v>
      </c>
      <c r="K3113" s="11" t="s">
        <v>12658</v>
      </c>
      <c r="L3113" s="11">
        <v>2</v>
      </c>
    </row>
    <row r="3114" spans="1:12">
      <c r="A3114" s="11" t="s">
        <v>6115</v>
      </c>
      <c r="D3114" s="11" t="s">
        <v>260</v>
      </c>
      <c r="E3114" s="19" t="s">
        <v>6365</v>
      </c>
      <c r="F3114" s="10">
        <v>42036</v>
      </c>
      <c r="G3114" s="10">
        <v>45323</v>
      </c>
      <c r="H3114" s="11">
        <v>10</v>
      </c>
      <c r="I3114" s="20" t="s">
        <v>259</v>
      </c>
      <c r="J3114" s="11" t="s">
        <v>261</v>
      </c>
      <c r="K3114" s="11" t="s">
        <v>12658</v>
      </c>
      <c r="L3114" s="11">
        <v>2</v>
      </c>
    </row>
    <row r="3115" spans="1:12">
      <c r="A3115" s="11" t="s">
        <v>6116</v>
      </c>
      <c r="D3115" s="11" t="s">
        <v>260</v>
      </c>
      <c r="E3115" s="19" t="s">
        <v>6366</v>
      </c>
      <c r="F3115" s="10">
        <v>42036</v>
      </c>
      <c r="G3115" s="10">
        <v>45323</v>
      </c>
      <c r="H3115" s="11">
        <v>10</v>
      </c>
      <c r="I3115" s="20" t="s">
        <v>259</v>
      </c>
      <c r="J3115" s="11" t="s">
        <v>261</v>
      </c>
      <c r="K3115" s="11" t="s">
        <v>12658</v>
      </c>
      <c r="L3115" s="11">
        <v>2</v>
      </c>
    </row>
    <row r="3116" spans="1:12">
      <c r="A3116" s="11" t="s">
        <v>6117</v>
      </c>
      <c r="D3116" s="11" t="s">
        <v>260</v>
      </c>
      <c r="E3116" s="19" t="s">
        <v>6367</v>
      </c>
      <c r="F3116" s="10">
        <v>42036</v>
      </c>
      <c r="G3116" s="10">
        <v>45323</v>
      </c>
      <c r="H3116" s="11">
        <v>10</v>
      </c>
      <c r="I3116" s="20" t="s">
        <v>259</v>
      </c>
      <c r="J3116" s="11" t="s">
        <v>261</v>
      </c>
      <c r="K3116" s="11" t="s">
        <v>12658</v>
      </c>
      <c r="L3116" s="11">
        <v>2</v>
      </c>
    </row>
    <row r="3117" spans="1:12">
      <c r="A3117" s="11" t="s">
        <v>6118</v>
      </c>
      <c r="D3117" s="11" t="s">
        <v>260</v>
      </c>
      <c r="E3117" s="19" t="s">
        <v>6368</v>
      </c>
      <c r="F3117" s="10">
        <v>42036</v>
      </c>
      <c r="G3117" s="10">
        <v>45323</v>
      </c>
      <c r="H3117" s="11">
        <v>10</v>
      </c>
      <c r="I3117" s="20" t="s">
        <v>259</v>
      </c>
      <c r="J3117" s="11" t="s">
        <v>261</v>
      </c>
      <c r="K3117" s="11" t="s">
        <v>12658</v>
      </c>
      <c r="L3117" s="11">
        <v>2</v>
      </c>
    </row>
    <row r="3118" spans="1:12">
      <c r="A3118" s="11" t="s">
        <v>6119</v>
      </c>
      <c r="D3118" s="11" t="s">
        <v>260</v>
      </c>
      <c r="E3118" s="19" t="s">
        <v>6369</v>
      </c>
      <c r="F3118" s="10">
        <v>42036</v>
      </c>
      <c r="G3118" s="10">
        <v>45323</v>
      </c>
      <c r="H3118" s="11">
        <v>10</v>
      </c>
      <c r="I3118" s="20" t="s">
        <v>259</v>
      </c>
      <c r="J3118" s="11" t="s">
        <v>261</v>
      </c>
      <c r="K3118" s="11" t="s">
        <v>12658</v>
      </c>
      <c r="L3118" s="11">
        <v>2</v>
      </c>
    </row>
    <row r="3119" spans="1:12">
      <c r="A3119" s="11" t="s">
        <v>6120</v>
      </c>
      <c r="D3119" s="11" t="s">
        <v>260</v>
      </c>
      <c r="E3119" s="19" t="s">
        <v>6370</v>
      </c>
      <c r="F3119" s="10">
        <v>42036</v>
      </c>
      <c r="G3119" s="10">
        <v>45323</v>
      </c>
      <c r="H3119" s="11">
        <v>10</v>
      </c>
      <c r="I3119" s="20" t="s">
        <v>259</v>
      </c>
      <c r="J3119" s="11" t="s">
        <v>261</v>
      </c>
      <c r="K3119" s="11" t="s">
        <v>12658</v>
      </c>
      <c r="L3119" s="11">
        <v>2</v>
      </c>
    </row>
    <row r="3120" spans="1:12">
      <c r="A3120" s="11" t="s">
        <v>6121</v>
      </c>
      <c r="D3120" s="11" t="s">
        <v>260</v>
      </c>
      <c r="E3120" s="19" t="s">
        <v>6371</v>
      </c>
      <c r="F3120" s="10">
        <v>42036</v>
      </c>
      <c r="G3120" s="10">
        <v>45323</v>
      </c>
      <c r="H3120" s="11">
        <v>10</v>
      </c>
      <c r="I3120" s="20" t="s">
        <v>259</v>
      </c>
      <c r="J3120" s="11" t="s">
        <v>261</v>
      </c>
      <c r="K3120" s="11" t="s">
        <v>12658</v>
      </c>
      <c r="L3120" s="11">
        <v>2</v>
      </c>
    </row>
    <row r="3121" spans="1:12">
      <c r="A3121" s="11" t="s">
        <v>6122</v>
      </c>
      <c r="D3121" s="11" t="s">
        <v>260</v>
      </c>
      <c r="E3121" s="19" t="s">
        <v>6372</v>
      </c>
      <c r="F3121" s="10">
        <v>42036</v>
      </c>
      <c r="G3121" s="10">
        <v>45323</v>
      </c>
      <c r="H3121" s="11">
        <v>10</v>
      </c>
      <c r="I3121" s="20" t="s">
        <v>259</v>
      </c>
      <c r="J3121" s="11" t="s">
        <v>261</v>
      </c>
      <c r="K3121" s="11" t="s">
        <v>12658</v>
      </c>
      <c r="L3121" s="11">
        <v>2</v>
      </c>
    </row>
    <row r="3122" spans="1:12">
      <c r="A3122" s="11" t="s">
        <v>6123</v>
      </c>
      <c r="D3122" s="11" t="s">
        <v>260</v>
      </c>
      <c r="E3122" s="19" t="s">
        <v>6373</v>
      </c>
      <c r="F3122" s="10">
        <v>42036</v>
      </c>
      <c r="G3122" s="10">
        <v>45323</v>
      </c>
      <c r="H3122" s="11">
        <v>10</v>
      </c>
      <c r="I3122" s="20" t="s">
        <v>259</v>
      </c>
      <c r="J3122" s="11" t="s">
        <v>261</v>
      </c>
      <c r="K3122" s="11" t="s">
        <v>12658</v>
      </c>
      <c r="L3122" s="11">
        <v>2</v>
      </c>
    </row>
    <row r="3123" spans="1:12">
      <c r="A3123" s="11" t="s">
        <v>6124</v>
      </c>
      <c r="D3123" s="11" t="s">
        <v>260</v>
      </c>
      <c r="E3123" s="19" t="s">
        <v>6374</v>
      </c>
      <c r="F3123" s="10">
        <v>42036</v>
      </c>
      <c r="G3123" s="10">
        <v>45323</v>
      </c>
      <c r="H3123" s="11">
        <v>10</v>
      </c>
      <c r="I3123" s="11" t="s">
        <v>277</v>
      </c>
      <c r="J3123" s="11" t="s">
        <v>261</v>
      </c>
      <c r="K3123" s="11" t="s">
        <v>12658</v>
      </c>
      <c r="L3123" s="11">
        <v>2</v>
      </c>
    </row>
    <row r="3124" spans="1:12">
      <c r="A3124" s="11" t="s">
        <v>6125</v>
      </c>
      <c r="D3124" s="11" t="s">
        <v>260</v>
      </c>
      <c r="E3124" s="19" t="s">
        <v>6375</v>
      </c>
      <c r="F3124" s="10">
        <v>42036</v>
      </c>
      <c r="G3124" s="10">
        <v>45323</v>
      </c>
      <c r="H3124" s="11">
        <v>10</v>
      </c>
      <c r="I3124" s="11" t="s">
        <v>277</v>
      </c>
      <c r="J3124" s="11" t="s">
        <v>261</v>
      </c>
      <c r="K3124" s="11" t="s">
        <v>12658</v>
      </c>
      <c r="L3124" s="11">
        <v>2</v>
      </c>
    </row>
    <row r="3125" spans="1:12">
      <c r="A3125" s="11" t="s">
        <v>6126</v>
      </c>
      <c r="D3125" s="11" t="s">
        <v>260</v>
      </c>
      <c r="E3125" s="19" t="s">
        <v>6376</v>
      </c>
      <c r="F3125" s="10">
        <v>42036</v>
      </c>
      <c r="G3125" s="10">
        <v>45323</v>
      </c>
      <c r="H3125" s="11">
        <v>10</v>
      </c>
      <c r="I3125" s="11" t="s">
        <v>277</v>
      </c>
      <c r="J3125" s="11" t="s">
        <v>261</v>
      </c>
      <c r="K3125" s="11" t="s">
        <v>12658</v>
      </c>
      <c r="L3125" s="11">
        <v>2</v>
      </c>
    </row>
    <row r="3126" spans="1:12">
      <c r="A3126" s="11" t="s">
        <v>6127</v>
      </c>
      <c r="D3126" s="11" t="s">
        <v>260</v>
      </c>
      <c r="E3126" s="19" t="s">
        <v>6377</v>
      </c>
      <c r="F3126" s="10">
        <v>42036</v>
      </c>
      <c r="G3126" s="10">
        <v>45323</v>
      </c>
      <c r="H3126" s="11">
        <v>10</v>
      </c>
      <c r="I3126" s="20" t="s">
        <v>259</v>
      </c>
      <c r="J3126" s="11" t="s">
        <v>261</v>
      </c>
      <c r="K3126" s="11" t="s">
        <v>12658</v>
      </c>
      <c r="L3126" s="11">
        <v>2</v>
      </c>
    </row>
    <row r="3127" spans="1:12">
      <c r="A3127" s="11" t="s">
        <v>6128</v>
      </c>
      <c r="D3127" s="11" t="s">
        <v>260</v>
      </c>
      <c r="E3127" s="19" t="s">
        <v>6378</v>
      </c>
      <c r="F3127" s="10">
        <v>42036</v>
      </c>
      <c r="G3127" s="10">
        <v>45323</v>
      </c>
      <c r="H3127" s="11">
        <v>10</v>
      </c>
      <c r="I3127" s="20" t="s">
        <v>259</v>
      </c>
      <c r="J3127" s="11" t="s">
        <v>261</v>
      </c>
      <c r="K3127" s="11" t="s">
        <v>12658</v>
      </c>
      <c r="L3127" s="11">
        <v>2</v>
      </c>
    </row>
    <row r="3128" spans="1:12">
      <c r="A3128" s="11" t="s">
        <v>6129</v>
      </c>
      <c r="D3128" s="11" t="s">
        <v>260</v>
      </c>
      <c r="E3128" s="19" t="s">
        <v>6379</v>
      </c>
      <c r="F3128" s="10">
        <v>42036</v>
      </c>
      <c r="G3128" s="10">
        <v>45323</v>
      </c>
      <c r="H3128" s="11">
        <v>10</v>
      </c>
      <c r="I3128" s="20" t="s">
        <v>259</v>
      </c>
      <c r="J3128" s="11" t="s">
        <v>261</v>
      </c>
      <c r="K3128" s="11" t="s">
        <v>12658</v>
      </c>
      <c r="L3128" s="11">
        <v>2</v>
      </c>
    </row>
    <row r="3129" spans="1:12">
      <c r="A3129" s="11" t="s">
        <v>6130</v>
      </c>
      <c r="D3129" s="11" t="s">
        <v>260</v>
      </c>
      <c r="E3129" s="19" t="s">
        <v>6380</v>
      </c>
      <c r="F3129" s="10">
        <v>42036</v>
      </c>
      <c r="G3129" s="10">
        <v>45323</v>
      </c>
      <c r="H3129" s="11">
        <v>10</v>
      </c>
      <c r="I3129" s="20" t="s">
        <v>259</v>
      </c>
      <c r="J3129" s="11" t="s">
        <v>261</v>
      </c>
      <c r="K3129" s="11" t="s">
        <v>12658</v>
      </c>
      <c r="L3129" s="11">
        <v>2</v>
      </c>
    </row>
    <row r="3130" spans="1:12">
      <c r="A3130" s="11" t="s">
        <v>6131</v>
      </c>
      <c r="D3130" s="11" t="s">
        <v>260</v>
      </c>
      <c r="E3130" s="19" t="s">
        <v>6381</v>
      </c>
      <c r="F3130" s="10">
        <v>42036</v>
      </c>
      <c r="G3130" s="10">
        <v>45323</v>
      </c>
      <c r="H3130" s="11">
        <v>10</v>
      </c>
      <c r="I3130" s="20" t="s">
        <v>259</v>
      </c>
      <c r="J3130" s="11" t="s">
        <v>261</v>
      </c>
      <c r="K3130" s="11" t="s">
        <v>12658</v>
      </c>
      <c r="L3130" s="11">
        <v>2</v>
      </c>
    </row>
    <row r="3131" spans="1:12">
      <c r="A3131" s="11" t="s">
        <v>6132</v>
      </c>
      <c r="D3131" s="11" t="s">
        <v>260</v>
      </c>
      <c r="E3131" s="19" t="s">
        <v>6382</v>
      </c>
      <c r="F3131" s="10">
        <v>42036</v>
      </c>
      <c r="G3131" s="10">
        <v>45323</v>
      </c>
      <c r="H3131" s="11">
        <v>10</v>
      </c>
      <c r="I3131" s="20" t="s">
        <v>259</v>
      </c>
      <c r="J3131" s="11" t="s">
        <v>261</v>
      </c>
      <c r="K3131" s="11" t="s">
        <v>12658</v>
      </c>
      <c r="L3131" s="11">
        <v>2</v>
      </c>
    </row>
    <row r="3132" spans="1:12">
      <c r="A3132" s="11" t="s">
        <v>6133</v>
      </c>
      <c r="D3132" s="11" t="s">
        <v>260</v>
      </c>
      <c r="E3132" s="19" t="s">
        <v>6383</v>
      </c>
      <c r="F3132" s="10">
        <v>42036</v>
      </c>
      <c r="G3132" s="10">
        <v>45323</v>
      </c>
      <c r="H3132" s="11">
        <v>10</v>
      </c>
      <c r="I3132" s="20" t="s">
        <v>259</v>
      </c>
      <c r="J3132" s="11" t="s">
        <v>261</v>
      </c>
      <c r="K3132" s="11" t="s">
        <v>12658</v>
      </c>
      <c r="L3132" s="11">
        <v>2</v>
      </c>
    </row>
    <row r="3133" spans="1:12">
      <c r="A3133" s="11" t="s">
        <v>6134</v>
      </c>
      <c r="D3133" s="11" t="s">
        <v>260</v>
      </c>
      <c r="E3133" s="19" t="s">
        <v>6384</v>
      </c>
      <c r="F3133" s="10">
        <v>42036</v>
      </c>
      <c r="G3133" s="10">
        <v>45323</v>
      </c>
      <c r="H3133" s="11">
        <v>10</v>
      </c>
      <c r="I3133" s="20" t="s">
        <v>259</v>
      </c>
      <c r="J3133" s="11" t="s">
        <v>261</v>
      </c>
      <c r="K3133" s="11" t="s">
        <v>12658</v>
      </c>
      <c r="L3133" s="11">
        <v>2</v>
      </c>
    </row>
    <row r="3134" spans="1:12">
      <c r="A3134" s="11" t="s">
        <v>6135</v>
      </c>
      <c r="D3134" s="11" t="s">
        <v>260</v>
      </c>
      <c r="E3134" s="19" t="s">
        <v>6385</v>
      </c>
      <c r="F3134" s="10">
        <v>42036</v>
      </c>
      <c r="G3134" s="10">
        <v>45323</v>
      </c>
      <c r="H3134" s="11">
        <v>10</v>
      </c>
      <c r="I3134" s="20" t="s">
        <v>259</v>
      </c>
      <c r="J3134" s="11" t="s">
        <v>261</v>
      </c>
      <c r="K3134" s="11" t="s">
        <v>12658</v>
      </c>
      <c r="L3134" s="11">
        <v>2</v>
      </c>
    </row>
    <row r="3135" spans="1:12">
      <c r="A3135" s="11" t="s">
        <v>6136</v>
      </c>
      <c r="D3135" s="11" t="s">
        <v>260</v>
      </c>
      <c r="E3135" s="19" t="s">
        <v>6386</v>
      </c>
      <c r="F3135" s="10">
        <v>42036</v>
      </c>
      <c r="G3135" s="10">
        <v>45323</v>
      </c>
      <c r="H3135" s="11">
        <v>10</v>
      </c>
      <c r="I3135" s="20" t="s">
        <v>259</v>
      </c>
      <c r="J3135" s="11" t="s">
        <v>261</v>
      </c>
      <c r="K3135" s="11" t="s">
        <v>12658</v>
      </c>
      <c r="L3135" s="11">
        <v>2</v>
      </c>
    </row>
    <row r="3136" spans="1:12">
      <c r="A3136" s="11" t="s">
        <v>6137</v>
      </c>
      <c r="D3136" s="11" t="s">
        <v>260</v>
      </c>
      <c r="E3136" s="19" t="s">
        <v>6387</v>
      </c>
      <c r="F3136" s="10">
        <v>42036</v>
      </c>
      <c r="G3136" s="10">
        <v>45323</v>
      </c>
      <c r="H3136" s="11">
        <v>10</v>
      </c>
      <c r="I3136" s="20" t="s">
        <v>259</v>
      </c>
      <c r="J3136" s="11" t="s">
        <v>261</v>
      </c>
      <c r="K3136" s="11" t="s">
        <v>12658</v>
      </c>
      <c r="L3136" s="11">
        <v>2</v>
      </c>
    </row>
    <row r="3137" spans="1:12">
      <c r="A3137" s="11" t="s">
        <v>6138</v>
      </c>
      <c r="D3137" s="11" t="s">
        <v>260</v>
      </c>
      <c r="E3137" s="19" t="s">
        <v>6388</v>
      </c>
      <c r="F3137" s="10">
        <v>42036</v>
      </c>
      <c r="G3137" s="10">
        <v>45323</v>
      </c>
      <c r="H3137" s="11">
        <v>10</v>
      </c>
      <c r="I3137" s="20" t="s">
        <v>259</v>
      </c>
      <c r="J3137" s="11" t="s">
        <v>261</v>
      </c>
      <c r="K3137" s="11" t="s">
        <v>12658</v>
      </c>
      <c r="L3137" s="11">
        <v>2</v>
      </c>
    </row>
    <row r="3138" spans="1:12">
      <c r="A3138" s="11" t="s">
        <v>6139</v>
      </c>
      <c r="D3138" s="11" t="s">
        <v>260</v>
      </c>
      <c r="E3138" s="19" t="s">
        <v>6389</v>
      </c>
      <c r="F3138" s="10">
        <v>42036</v>
      </c>
      <c r="G3138" s="10">
        <v>45323</v>
      </c>
      <c r="H3138" s="11">
        <v>10</v>
      </c>
      <c r="I3138" s="20" t="s">
        <v>259</v>
      </c>
      <c r="J3138" s="11" t="s">
        <v>261</v>
      </c>
      <c r="K3138" s="11" t="s">
        <v>12658</v>
      </c>
      <c r="L3138" s="11">
        <v>2</v>
      </c>
    </row>
    <row r="3139" spans="1:12">
      <c r="A3139" s="11" t="s">
        <v>6140</v>
      </c>
      <c r="D3139" s="11" t="s">
        <v>260</v>
      </c>
      <c r="E3139" s="19" t="s">
        <v>6390</v>
      </c>
      <c r="F3139" s="10">
        <v>42036</v>
      </c>
      <c r="G3139" s="10">
        <v>45323</v>
      </c>
      <c r="H3139" s="11">
        <v>10</v>
      </c>
      <c r="I3139" s="20" t="s">
        <v>259</v>
      </c>
      <c r="J3139" s="11" t="s">
        <v>261</v>
      </c>
      <c r="K3139" s="11" t="s">
        <v>12658</v>
      </c>
      <c r="L3139" s="11">
        <v>2</v>
      </c>
    </row>
    <row r="3140" spans="1:12">
      <c r="A3140" s="11" t="s">
        <v>6141</v>
      </c>
      <c r="D3140" s="11" t="s">
        <v>260</v>
      </c>
      <c r="E3140" s="19" t="s">
        <v>6391</v>
      </c>
      <c r="F3140" s="10">
        <v>42036</v>
      </c>
      <c r="G3140" s="10">
        <v>45323</v>
      </c>
      <c r="H3140" s="11">
        <v>10</v>
      </c>
      <c r="I3140" s="20" t="s">
        <v>259</v>
      </c>
      <c r="J3140" s="11" t="s">
        <v>261</v>
      </c>
      <c r="K3140" s="11" t="s">
        <v>12658</v>
      </c>
      <c r="L3140" s="11">
        <v>2</v>
      </c>
    </row>
    <row r="3141" spans="1:12">
      <c r="A3141" s="11" t="s">
        <v>6142</v>
      </c>
      <c r="D3141" s="11" t="s">
        <v>260</v>
      </c>
      <c r="E3141" s="19" t="s">
        <v>6392</v>
      </c>
      <c r="F3141" s="10">
        <v>42036</v>
      </c>
      <c r="G3141" s="10">
        <v>45323</v>
      </c>
      <c r="H3141" s="11">
        <v>10</v>
      </c>
      <c r="I3141" s="11" t="s">
        <v>277</v>
      </c>
      <c r="J3141" s="11" t="s">
        <v>261</v>
      </c>
      <c r="K3141" s="11" t="s">
        <v>12658</v>
      </c>
      <c r="L3141" s="11">
        <v>2</v>
      </c>
    </row>
    <row r="3142" spans="1:12">
      <c r="A3142" s="11" t="s">
        <v>6143</v>
      </c>
      <c r="D3142" s="11" t="s">
        <v>260</v>
      </c>
      <c r="E3142" s="19" t="s">
        <v>6393</v>
      </c>
      <c r="F3142" s="10">
        <v>42036</v>
      </c>
      <c r="G3142" s="10">
        <v>45323</v>
      </c>
      <c r="H3142" s="11">
        <v>10</v>
      </c>
      <c r="I3142" s="11" t="s">
        <v>277</v>
      </c>
      <c r="J3142" s="11" t="s">
        <v>261</v>
      </c>
      <c r="K3142" s="11" t="s">
        <v>12658</v>
      </c>
      <c r="L3142" s="11">
        <v>2</v>
      </c>
    </row>
    <row r="3143" spans="1:12">
      <c r="A3143" s="11" t="s">
        <v>6144</v>
      </c>
      <c r="D3143" s="11" t="s">
        <v>260</v>
      </c>
      <c r="E3143" s="19" t="s">
        <v>6394</v>
      </c>
      <c r="F3143" s="10">
        <v>42036</v>
      </c>
      <c r="G3143" s="10">
        <v>45323</v>
      </c>
      <c r="H3143" s="11">
        <v>10</v>
      </c>
      <c r="I3143" s="11" t="s">
        <v>277</v>
      </c>
      <c r="J3143" s="11" t="s">
        <v>261</v>
      </c>
      <c r="K3143" s="11" t="s">
        <v>12658</v>
      </c>
      <c r="L3143" s="11">
        <v>2</v>
      </c>
    </row>
    <row r="3144" spans="1:12">
      <c r="A3144" s="11" t="s">
        <v>6145</v>
      </c>
      <c r="D3144" s="11" t="s">
        <v>260</v>
      </c>
      <c r="E3144" s="19" t="s">
        <v>6395</v>
      </c>
      <c r="F3144" s="10">
        <v>42036</v>
      </c>
      <c r="G3144" s="10">
        <v>45323</v>
      </c>
      <c r="H3144" s="11">
        <v>10</v>
      </c>
      <c r="I3144" s="20" t="s">
        <v>259</v>
      </c>
      <c r="J3144" s="11" t="s">
        <v>261</v>
      </c>
      <c r="K3144" s="11" t="s">
        <v>12658</v>
      </c>
      <c r="L3144" s="11">
        <v>2</v>
      </c>
    </row>
    <row r="3145" spans="1:12">
      <c r="A3145" s="11" t="s">
        <v>6146</v>
      </c>
      <c r="D3145" s="11" t="s">
        <v>260</v>
      </c>
      <c r="E3145" s="19" t="s">
        <v>6396</v>
      </c>
      <c r="F3145" s="10">
        <v>42036</v>
      </c>
      <c r="G3145" s="10">
        <v>45323</v>
      </c>
      <c r="H3145" s="11">
        <v>10</v>
      </c>
      <c r="I3145" s="20" t="s">
        <v>259</v>
      </c>
      <c r="J3145" s="11" t="s">
        <v>261</v>
      </c>
      <c r="K3145" s="11" t="s">
        <v>12658</v>
      </c>
      <c r="L3145" s="11">
        <v>2</v>
      </c>
    </row>
    <row r="3146" spans="1:12">
      <c r="A3146" s="11" t="s">
        <v>6147</v>
      </c>
      <c r="D3146" s="11" t="s">
        <v>260</v>
      </c>
      <c r="E3146" s="19" t="s">
        <v>6397</v>
      </c>
      <c r="F3146" s="10">
        <v>42036</v>
      </c>
      <c r="G3146" s="10">
        <v>45323</v>
      </c>
      <c r="H3146" s="11">
        <v>10</v>
      </c>
      <c r="I3146" s="20" t="s">
        <v>259</v>
      </c>
      <c r="J3146" s="11" t="s">
        <v>261</v>
      </c>
      <c r="K3146" s="11" t="s">
        <v>12658</v>
      </c>
      <c r="L3146" s="11">
        <v>2</v>
      </c>
    </row>
    <row r="3147" spans="1:12">
      <c r="A3147" s="11" t="s">
        <v>6148</v>
      </c>
      <c r="D3147" s="11" t="s">
        <v>260</v>
      </c>
      <c r="E3147" s="19" t="s">
        <v>6398</v>
      </c>
      <c r="F3147" s="10">
        <v>42036</v>
      </c>
      <c r="G3147" s="10">
        <v>45323</v>
      </c>
      <c r="H3147" s="11">
        <v>10</v>
      </c>
      <c r="I3147" s="20" t="s">
        <v>259</v>
      </c>
      <c r="J3147" s="11" t="s">
        <v>261</v>
      </c>
      <c r="K3147" s="11" t="s">
        <v>12658</v>
      </c>
      <c r="L3147" s="11">
        <v>2</v>
      </c>
    </row>
    <row r="3148" spans="1:12">
      <c r="A3148" s="11" t="s">
        <v>6149</v>
      </c>
      <c r="D3148" s="11" t="s">
        <v>260</v>
      </c>
      <c r="E3148" s="19" t="s">
        <v>6399</v>
      </c>
      <c r="F3148" s="10">
        <v>42036</v>
      </c>
      <c r="G3148" s="10">
        <v>45323</v>
      </c>
      <c r="H3148" s="11">
        <v>10</v>
      </c>
      <c r="I3148" s="20" t="s">
        <v>259</v>
      </c>
      <c r="J3148" s="11" t="s">
        <v>261</v>
      </c>
      <c r="K3148" s="11" t="s">
        <v>12658</v>
      </c>
      <c r="L3148" s="11">
        <v>2</v>
      </c>
    </row>
    <row r="3149" spans="1:12">
      <c r="A3149" s="11" t="s">
        <v>6150</v>
      </c>
      <c r="D3149" s="11" t="s">
        <v>260</v>
      </c>
      <c r="E3149" s="19" t="s">
        <v>6400</v>
      </c>
      <c r="F3149" s="10">
        <v>42036</v>
      </c>
      <c r="G3149" s="10">
        <v>45323</v>
      </c>
      <c r="H3149" s="11">
        <v>10</v>
      </c>
      <c r="I3149" s="20" t="s">
        <v>259</v>
      </c>
      <c r="J3149" s="11" t="s">
        <v>261</v>
      </c>
      <c r="K3149" s="11" t="s">
        <v>12658</v>
      </c>
      <c r="L3149" s="11">
        <v>2</v>
      </c>
    </row>
    <row r="3150" spans="1:12">
      <c r="A3150" s="11" t="s">
        <v>6151</v>
      </c>
      <c r="D3150" s="11" t="s">
        <v>260</v>
      </c>
      <c r="E3150" s="19" t="s">
        <v>6401</v>
      </c>
      <c r="F3150" s="10">
        <v>42036</v>
      </c>
      <c r="G3150" s="10">
        <v>45323</v>
      </c>
      <c r="H3150" s="11">
        <v>10</v>
      </c>
      <c r="I3150" s="20" t="s">
        <v>259</v>
      </c>
      <c r="J3150" s="11" t="s">
        <v>261</v>
      </c>
      <c r="K3150" s="11" t="s">
        <v>12658</v>
      </c>
      <c r="L3150" s="11">
        <v>2</v>
      </c>
    </row>
    <row r="3151" spans="1:12">
      <c r="A3151" s="11" t="s">
        <v>6152</v>
      </c>
      <c r="D3151" s="11" t="s">
        <v>260</v>
      </c>
      <c r="E3151" s="19" t="s">
        <v>6402</v>
      </c>
      <c r="F3151" s="10">
        <v>42036</v>
      </c>
      <c r="G3151" s="10">
        <v>45323</v>
      </c>
      <c r="H3151" s="11">
        <v>10</v>
      </c>
      <c r="I3151" s="20" t="s">
        <v>259</v>
      </c>
      <c r="J3151" s="11" t="s">
        <v>261</v>
      </c>
      <c r="K3151" s="11" t="s">
        <v>12658</v>
      </c>
      <c r="L3151" s="11">
        <v>2</v>
      </c>
    </row>
    <row r="3152" spans="1:12">
      <c r="A3152" s="11" t="s">
        <v>6153</v>
      </c>
      <c r="D3152" s="11" t="s">
        <v>260</v>
      </c>
      <c r="E3152" s="19" t="s">
        <v>6403</v>
      </c>
      <c r="F3152" s="10">
        <v>42036</v>
      </c>
      <c r="G3152" s="10">
        <v>45323</v>
      </c>
      <c r="H3152" s="11">
        <v>10</v>
      </c>
      <c r="I3152" s="20" t="s">
        <v>259</v>
      </c>
      <c r="J3152" s="11" t="s">
        <v>261</v>
      </c>
      <c r="K3152" s="11" t="s">
        <v>12658</v>
      </c>
      <c r="L3152" s="11">
        <v>2</v>
      </c>
    </row>
    <row r="3153" spans="1:12">
      <c r="A3153" s="11" t="s">
        <v>6154</v>
      </c>
      <c r="D3153" s="11" t="s">
        <v>260</v>
      </c>
      <c r="E3153" s="19" t="s">
        <v>6404</v>
      </c>
      <c r="F3153" s="10">
        <v>42036</v>
      </c>
      <c r="G3153" s="10">
        <v>45323</v>
      </c>
      <c r="H3153" s="11">
        <v>10</v>
      </c>
      <c r="I3153" s="20" t="s">
        <v>259</v>
      </c>
      <c r="J3153" s="11" t="s">
        <v>261</v>
      </c>
      <c r="K3153" s="11" t="s">
        <v>12658</v>
      </c>
      <c r="L3153" s="11">
        <v>2</v>
      </c>
    </row>
    <row r="3154" spans="1:12">
      <c r="A3154" s="11" t="s">
        <v>6155</v>
      </c>
      <c r="D3154" s="11" t="s">
        <v>260</v>
      </c>
      <c r="E3154" s="19" t="s">
        <v>6405</v>
      </c>
      <c r="F3154" s="10">
        <v>42036</v>
      </c>
      <c r="G3154" s="10">
        <v>45323</v>
      </c>
      <c r="H3154" s="11">
        <v>10</v>
      </c>
      <c r="I3154" s="20" t="s">
        <v>259</v>
      </c>
      <c r="J3154" s="11" t="s">
        <v>261</v>
      </c>
      <c r="K3154" s="11" t="s">
        <v>12658</v>
      </c>
      <c r="L3154" s="11">
        <v>2</v>
      </c>
    </row>
    <row r="3155" spans="1:12">
      <c r="A3155" s="11" t="s">
        <v>6156</v>
      </c>
      <c r="D3155" s="11" t="s">
        <v>260</v>
      </c>
      <c r="E3155" s="19" t="s">
        <v>6406</v>
      </c>
      <c r="F3155" s="10">
        <v>42036</v>
      </c>
      <c r="G3155" s="10">
        <v>45323</v>
      </c>
      <c r="H3155" s="11">
        <v>10</v>
      </c>
      <c r="I3155" s="20" t="s">
        <v>259</v>
      </c>
      <c r="J3155" s="11" t="s">
        <v>261</v>
      </c>
      <c r="K3155" s="11" t="s">
        <v>12658</v>
      </c>
      <c r="L3155" s="11">
        <v>2</v>
      </c>
    </row>
    <row r="3156" spans="1:12">
      <c r="A3156" s="11" t="s">
        <v>6157</v>
      </c>
      <c r="D3156" s="11" t="s">
        <v>260</v>
      </c>
      <c r="E3156" s="19" t="s">
        <v>6407</v>
      </c>
      <c r="F3156" s="10">
        <v>42036</v>
      </c>
      <c r="G3156" s="10">
        <v>45323</v>
      </c>
      <c r="H3156" s="11">
        <v>10</v>
      </c>
      <c r="I3156" s="20" t="s">
        <v>259</v>
      </c>
      <c r="J3156" s="11" t="s">
        <v>261</v>
      </c>
      <c r="K3156" s="11" t="s">
        <v>12658</v>
      </c>
      <c r="L3156" s="11">
        <v>2</v>
      </c>
    </row>
    <row r="3157" spans="1:12">
      <c r="A3157" s="11" t="s">
        <v>6158</v>
      </c>
      <c r="D3157" s="11" t="s">
        <v>260</v>
      </c>
      <c r="E3157" s="19" t="s">
        <v>6408</v>
      </c>
      <c r="F3157" s="10">
        <v>42036</v>
      </c>
      <c r="G3157" s="10">
        <v>45323</v>
      </c>
      <c r="H3157" s="11">
        <v>10</v>
      </c>
      <c r="I3157" s="20" t="s">
        <v>259</v>
      </c>
      <c r="J3157" s="11" t="s">
        <v>261</v>
      </c>
      <c r="K3157" s="11" t="s">
        <v>12658</v>
      </c>
      <c r="L3157" s="11">
        <v>2</v>
      </c>
    </row>
    <row r="3158" spans="1:12">
      <c r="A3158" s="11" t="s">
        <v>6159</v>
      </c>
      <c r="D3158" s="11" t="s">
        <v>260</v>
      </c>
      <c r="E3158" s="19" t="s">
        <v>6409</v>
      </c>
      <c r="F3158" s="10">
        <v>42036</v>
      </c>
      <c r="G3158" s="10">
        <v>45323</v>
      </c>
      <c r="H3158" s="11">
        <v>10</v>
      </c>
      <c r="I3158" s="20" t="s">
        <v>259</v>
      </c>
      <c r="J3158" s="11" t="s">
        <v>261</v>
      </c>
      <c r="K3158" s="11" t="s">
        <v>12658</v>
      </c>
      <c r="L3158" s="11">
        <v>2</v>
      </c>
    </row>
    <row r="3159" spans="1:12">
      <c r="A3159" s="11" t="s">
        <v>6160</v>
      </c>
      <c r="D3159" s="11" t="s">
        <v>260</v>
      </c>
      <c r="E3159" s="19" t="s">
        <v>6410</v>
      </c>
      <c r="F3159" s="10">
        <v>42036</v>
      </c>
      <c r="G3159" s="10">
        <v>45323</v>
      </c>
      <c r="H3159" s="11">
        <v>10</v>
      </c>
      <c r="I3159" s="11" t="s">
        <v>277</v>
      </c>
      <c r="J3159" s="11" t="s">
        <v>261</v>
      </c>
      <c r="K3159" s="11" t="s">
        <v>12658</v>
      </c>
      <c r="L3159" s="11">
        <v>2</v>
      </c>
    </row>
    <row r="3160" spans="1:12">
      <c r="A3160" s="11" t="s">
        <v>6161</v>
      </c>
      <c r="D3160" s="11" t="s">
        <v>260</v>
      </c>
      <c r="E3160" s="19" t="s">
        <v>6411</v>
      </c>
      <c r="F3160" s="10">
        <v>42036</v>
      </c>
      <c r="G3160" s="10">
        <v>45323</v>
      </c>
      <c r="H3160" s="11">
        <v>10</v>
      </c>
      <c r="I3160" s="11" t="s">
        <v>277</v>
      </c>
      <c r="J3160" s="11" t="s">
        <v>261</v>
      </c>
      <c r="K3160" s="11" t="s">
        <v>12658</v>
      </c>
      <c r="L3160" s="11">
        <v>2</v>
      </c>
    </row>
    <row r="3161" spans="1:12">
      <c r="A3161" s="11" t="s">
        <v>6162</v>
      </c>
      <c r="D3161" s="11" t="s">
        <v>260</v>
      </c>
      <c r="E3161" s="19" t="s">
        <v>6412</v>
      </c>
      <c r="F3161" s="10">
        <v>42036</v>
      </c>
      <c r="G3161" s="10">
        <v>45323</v>
      </c>
      <c r="H3161" s="11">
        <v>10</v>
      </c>
      <c r="I3161" s="11" t="s">
        <v>277</v>
      </c>
      <c r="J3161" s="11" t="s">
        <v>261</v>
      </c>
      <c r="K3161" s="11" t="s">
        <v>12658</v>
      </c>
      <c r="L3161" s="11">
        <v>2</v>
      </c>
    </row>
    <row r="3162" spans="1:12">
      <c r="A3162" s="11" t="s">
        <v>6163</v>
      </c>
      <c r="D3162" s="11" t="s">
        <v>260</v>
      </c>
      <c r="E3162" s="19" t="s">
        <v>6413</v>
      </c>
      <c r="F3162" s="10">
        <v>42036</v>
      </c>
      <c r="G3162" s="10">
        <v>45323</v>
      </c>
      <c r="H3162" s="11">
        <v>10</v>
      </c>
      <c r="I3162" s="20" t="s">
        <v>259</v>
      </c>
      <c r="J3162" s="11" t="s">
        <v>261</v>
      </c>
      <c r="K3162" s="11" t="s">
        <v>12658</v>
      </c>
      <c r="L3162" s="11">
        <v>2</v>
      </c>
    </row>
    <row r="3163" spans="1:12">
      <c r="A3163" s="11" t="s">
        <v>6164</v>
      </c>
      <c r="D3163" s="11" t="s">
        <v>260</v>
      </c>
      <c r="E3163" s="19" t="s">
        <v>6414</v>
      </c>
      <c r="F3163" s="10">
        <v>42036</v>
      </c>
      <c r="G3163" s="10">
        <v>45323</v>
      </c>
      <c r="H3163" s="11">
        <v>10</v>
      </c>
      <c r="I3163" s="20" t="s">
        <v>259</v>
      </c>
      <c r="J3163" s="11" t="s">
        <v>261</v>
      </c>
      <c r="K3163" s="11" t="s">
        <v>12658</v>
      </c>
      <c r="L3163" s="11">
        <v>2</v>
      </c>
    </row>
    <row r="3164" spans="1:12">
      <c r="A3164" s="11" t="s">
        <v>6165</v>
      </c>
      <c r="D3164" s="11" t="s">
        <v>260</v>
      </c>
      <c r="E3164" s="19" t="s">
        <v>6415</v>
      </c>
      <c r="F3164" s="10">
        <v>42036</v>
      </c>
      <c r="G3164" s="10">
        <v>45323</v>
      </c>
      <c r="H3164" s="11">
        <v>10</v>
      </c>
      <c r="I3164" s="20" t="s">
        <v>259</v>
      </c>
      <c r="J3164" s="11" t="s">
        <v>261</v>
      </c>
      <c r="K3164" s="11" t="s">
        <v>12658</v>
      </c>
      <c r="L3164" s="11">
        <v>2</v>
      </c>
    </row>
    <row r="3165" spans="1:12">
      <c r="A3165" s="11" t="s">
        <v>6166</v>
      </c>
      <c r="D3165" s="11" t="s">
        <v>260</v>
      </c>
      <c r="E3165" s="19" t="s">
        <v>6416</v>
      </c>
      <c r="F3165" s="10">
        <v>42036</v>
      </c>
      <c r="G3165" s="10">
        <v>45323</v>
      </c>
      <c r="H3165" s="11">
        <v>10</v>
      </c>
      <c r="I3165" s="20" t="s">
        <v>259</v>
      </c>
      <c r="J3165" s="11" t="s">
        <v>261</v>
      </c>
      <c r="K3165" s="11" t="s">
        <v>12658</v>
      </c>
      <c r="L3165" s="11">
        <v>2</v>
      </c>
    </row>
    <row r="3166" spans="1:12">
      <c r="A3166" s="11" t="s">
        <v>6167</v>
      </c>
      <c r="D3166" s="11" t="s">
        <v>260</v>
      </c>
      <c r="E3166" s="19" t="s">
        <v>6417</v>
      </c>
      <c r="F3166" s="10">
        <v>42036</v>
      </c>
      <c r="G3166" s="10">
        <v>45323</v>
      </c>
      <c r="H3166" s="11">
        <v>10</v>
      </c>
      <c r="I3166" s="20" t="s">
        <v>259</v>
      </c>
      <c r="J3166" s="11" t="s">
        <v>261</v>
      </c>
      <c r="K3166" s="11" t="s">
        <v>12658</v>
      </c>
      <c r="L3166" s="11">
        <v>2</v>
      </c>
    </row>
    <row r="3167" spans="1:12">
      <c r="A3167" s="11" t="s">
        <v>6168</v>
      </c>
      <c r="D3167" s="11" t="s">
        <v>260</v>
      </c>
      <c r="E3167" s="19" t="s">
        <v>6418</v>
      </c>
      <c r="F3167" s="10">
        <v>42036</v>
      </c>
      <c r="G3167" s="10">
        <v>45323</v>
      </c>
      <c r="H3167" s="11">
        <v>10</v>
      </c>
      <c r="I3167" s="20" t="s">
        <v>259</v>
      </c>
      <c r="J3167" s="11" t="s">
        <v>261</v>
      </c>
      <c r="K3167" s="11" t="s">
        <v>12658</v>
      </c>
      <c r="L3167" s="11">
        <v>2</v>
      </c>
    </row>
    <row r="3168" spans="1:12">
      <c r="A3168" s="11" t="s">
        <v>6169</v>
      </c>
      <c r="D3168" s="11" t="s">
        <v>260</v>
      </c>
      <c r="E3168" s="19" t="s">
        <v>6419</v>
      </c>
      <c r="F3168" s="10">
        <v>42036</v>
      </c>
      <c r="G3168" s="10">
        <v>45323</v>
      </c>
      <c r="H3168" s="11">
        <v>10</v>
      </c>
      <c r="I3168" s="20" t="s">
        <v>259</v>
      </c>
      <c r="J3168" s="11" t="s">
        <v>261</v>
      </c>
      <c r="K3168" s="11" t="s">
        <v>12658</v>
      </c>
      <c r="L3168" s="11">
        <v>2</v>
      </c>
    </row>
    <row r="3169" spans="1:12">
      <c r="A3169" s="11" t="s">
        <v>6170</v>
      </c>
      <c r="D3169" s="11" t="s">
        <v>260</v>
      </c>
      <c r="E3169" s="19" t="s">
        <v>6420</v>
      </c>
      <c r="F3169" s="10">
        <v>42036</v>
      </c>
      <c r="G3169" s="10">
        <v>45323</v>
      </c>
      <c r="H3169" s="11">
        <v>10</v>
      </c>
      <c r="I3169" s="20" t="s">
        <v>259</v>
      </c>
      <c r="J3169" s="11" t="s">
        <v>261</v>
      </c>
      <c r="K3169" s="11" t="s">
        <v>12658</v>
      </c>
      <c r="L3169" s="11">
        <v>2</v>
      </c>
    </row>
    <row r="3170" spans="1:12">
      <c r="A3170" s="11" t="s">
        <v>6171</v>
      </c>
      <c r="D3170" s="11" t="s">
        <v>260</v>
      </c>
      <c r="E3170" s="19" t="s">
        <v>6421</v>
      </c>
      <c r="F3170" s="10">
        <v>42036</v>
      </c>
      <c r="G3170" s="10">
        <v>45323</v>
      </c>
      <c r="H3170" s="11">
        <v>10</v>
      </c>
      <c r="I3170" s="20" t="s">
        <v>259</v>
      </c>
      <c r="J3170" s="11" t="s">
        <v>261</v>
      </c>
      <c r="K3170" s="11" t="s">
        <v>12658</v>
      </c>
      <c r="L3170" s="11">
        <v>2</v>
      </c>
    </row>
    <row r="3171" spans="1:12">
      <c r="A3171" s="11" t="s">
        <v>6172</v>
      </c>
      <c r="D3171" s="11" t="s">
        <v>260</v>
      </c>
      <c r="E3171" s="19" t="s">
        <v>6422</v>
      </c>
      <c r="F3171" s="10">
        <v>42036</v>
      </c>
      <c r="G3171" s="10">
        <v>45323</v>
      </c>
      <c r="H3171" s="11">
        <v>10</v>
      </c>
      <c r="I3171" s="20" t="s">
        <v>259</v>
      </c>
      <c r="J3171" s="11" t="s">
        <v>261</v>
      </c>
      <c r="K3171" s="11" t="s">
        <v>12658</v>
      </c>
      <c r="L3171" s="11">
        <v>2</v>
      </c>
    </row>
    <row r="3172" spans="1:12">
      <c r="A3172" s="11" t="s">
        <v>6173</v>
      </c>
      <c r="D3172" s="11" t="s">
        <v>260</v>
      </c>
      <c r="E3172" s="19" t="s">
        <v>6423</v>
      </c>
      <c r="F3172" s="10">
        <v>42036</v>
      </c>
      <c r="G3172" s="10">
        <v>45323</v>
      </c>
      <c r="H3172" s="11">
        <v>10</v>
      </c>
      <c r="I3172" s="20" t="s">
        <v>259</v>
      </c>
      <c r="J3172" s="11" t="s">
        <v>261</v>
      </c>
      <c r="K3172" s="11" t="s">
        <v>12658</v>
      </c>
      <c r="L3172" s="11">
        <v>2</v>
      </c>
    </row>
    <row r="3173" spans="1:12">
      <c r="A3173" s="11" t="s">
        <v>6174</v>
      </c>
      <c r="D3173" s="11" t="s">
        <v>260</v>
      </c>
      <c r="E3173" s="19" t="s">
        <v>6424</v>
      </c>
      <c r="F3173" s="10">
        <v>42036</v>
      </c>
      <c r="G3173" s="10">
        <v>45323</v>
      </c>
      <c r="H3173" s="11">
        <v>10</v>
      </c>
      <c r="I3173" s="20" t="s">
        <v>259</v>
      </c>
      <c r="J3173" s="11" t="s">
        <v>261</v>
      </c>
      <c r="K3173" s="11" t="s">
        <v>12658</v>
      </c>
      <c r="L3173" s="11">
        <v>2</v>
      </c>
    </row>
    <row r="3174" spans="1:12">
      <c r="A3174" s="11" t="s">
        <v>6175</v>
      </c>
      <c r="D3174" s="11" t="s">
        <v>260</v>
      </c>
      <c r="E3174" s="19" t="s">
        <v>6425</v>
      </c>
      <c r="F3174" s="10">
        <v>42036</v>
      </c>
      <c r="G3174" s="10">
        <v>45323</v>
      </c>
      <c r="H3174" s="11">
        <v>10</v>
      </c>
      <c r="I3174" s="20" t="s">
        <v>259</v>
      </c>
      <c r="J3174" s="11" t="s">
        <v>261</v>
      </c>
      <c r="K3174" s="11" t="s">
        <v>12658</v>
      </c>
      <c r="L3174" s="11">
        <v>2</v>
      </c>
    </row>
    <row r="3175" spans="1:12">
      <c r="A3175" s="11" t="s">
        <v>6176</v>
      </c>
      <c r="D3175" s="11" t="s">
        <v>260</v>
      </c>
      <c r="E3175" s="19" t="s">
        <v>6426</v>
      </c>
      <c r="F3175" s="10">
        <v>42036</v>
      </c>
      <c r="G3175" s="10">
        <v>45323</v>
      </c>
      <c r="H3175" s="11">
        <v>10</v>
      </c>
      <c r="I3175" s="20" t="s">
        <v>259</v>
      </c>
      <c r="J3175" s="11" t="s">
        <v>261</v>
      </c>
      <c r="K3175" s="11" t="s">
        <v>12658</v>
      </c>
      <c r="L3175" s="11">
        <v>2</v>
      </c>
    </row>
    <row r="3176" spans="1:12">
      <c r="A3176" s="11" t="s">
        <v>6177</v>
      </c>
      <c r="D3176" s="11" t="s">
        <v>260</v>
      </c>
      <c r="E3176" s="19" t="s">
        <v>6427</v>
      </c>
      <c r="F3176" s="10">
        <v>42036</v>
      </c>
      <c r="G3176" s="10">
        <v>45323</v>
      </c>
      <c r="H3176" s="11">
        <v>10</v>
      </c>
      <c r="I3176" s="20" t="s">
        <v>259</v>
      </c>
      <c r="J3176" s="11" t="s">
        <v>261</v>
      </c>
      <c r="K3176" s="11" t="s">
        <v>12658</v>
      </c>
      <c r="L3176" s="11">
        <v>2</v>
      </c>
    </row>
    <row r="3177" spans="1:12">
      <c r="A3177" s="11" t="s">
        <v>6178</v>
      </c>
      <c r="D3177" s="11" t="s">
        <v>260</v>
      </c>
      <c r="E3177" s="19" t="s">
        <v>6428</v>
      </c>
      <c r="F3177" s="10">
        <v>42036</v>
      </c>
      <c r="G3177" s="10">
        <v>45323</v>
      </c>
      <c r="H3177" s="11">
        <v>10</v>
      </c>
      <c r="I3177" s="11" t="s">
        <v>277</v>
      </c>
      <c r="J3177" s="11" t="s">
        <v>261</v>
      </c>
      <c r="K3177" s="11" t="s">
        <v>12658</v>
      </c>
      <c r="L3177" s="11">
        <v>2</v>
      </c>
    </row>
    <row r="3178" spans="1:12">
      <c r="A3178" s="11" t="s">
        <v>6179</v>
      </c>
      <c r="D3178" s="11" t="s">
        <v>260</v>
      </c>
      <c r="E3178" s="19" t="s">
        <v>6429</v>
      </c>
      <c r="F3178" s="10">
        <v>42036</v>
      </c>
      <c r="G3178" s="10">
        <v>45323</v>
      </c>
      <c r="H3178" s="11">
        <v>10</v>
      </c>
      <c r="I3178" s="11" t="s">
        <v>277</v>
      </c>
      <c r="J3178" s="11" t="s">
        <v>261</v>
      </c>
      <c r="K3178" s="11" t="s">
        <v>12658</v>
      </c>
      <c r="L3178" s="11">
        <v>2</v>
      </c>
    </row>
    <row r="3179" spans="1:12">
      <c r="A3179" s="11" t="s">
        <v>6180</v>
      </c>
      <c r="D3179" s="11" t="s">
        <v>260</v>
      </c>
      <c r="E3179" s="19" t="s">
        <v>6430</v>
      </c>
      <c r="F3179" s="10">
        <v>42036</v>
      </c>
      <c r="G3179" s="10">
        <v>45323</v>
      </c>
      <c r="H3179" s="11">
        <v>10</v>
      </c>
      <c r="I3179" s="11" t="s">
        <v>277</v>
      </c>
      <c r="J3179" s="11" t="s">
        <v>261</v>
      </c>
      <c r="K3179" s="11" t="s">
        <v>12658</v>
      </c>
      <c r="L3179" s="11">
        <v>2</v>
      </c>
    </row>
    <row r="3180" spans="1:12">
      <c r="A3180" s="11" t="s">
        <v>6181</v>
      </c>
      <c r="D3180" s="11" t="s">
        <v>260</v>
      </c>
      <c r="E3180" s="19" t="s">
        <v>6431</v>
      </c>
      <c r="F3180" s="10">
        <v>42036</v>
      </c>
      <c r="G3180" s="10">
        <v>45323</v>
      </c>
      <c r="H3180" s="11">
        <v>10</v>
      </c>
      <c r="I3180" s="20" t="s">
        <v>259</v>
      </c>
      <c r="J3180" s="11" t="s">
        <v>261</v>
      </c>
      <c r="K3180" s="11" t="s">
        <v>12658</v>
      </c>
      <c r="L3180" s="11">
        <v>2</v>
      </c>
    </row>
    <row r="3181" spans="1:12">
      <c r="A3181" s="11" t="s">
        <v>6182</v>
      </c>
      <c r="D3181" s="11" t="s">
        <v>260</v>
      </c>
      <c r="E3181" s="19" t="s">
        <v>6432</v>
      </c>
      <c r="F3181" s="10">
        <v>42036</v>
      </c>
      <c r="G3181" s="10">
        <v>45323</v>
      </c>
      <c r="H3181" s="11">
        <v>10</v>
      </c>
      <c r="I3181" s="20" t="s">
        <v>259</v>
      </c>
      <c r="J3181" s="11" t="s">
        <v>261</v>
      </c>
      <c r="K3181" s="11" t="s">
        <v>12658</v>
      </c>
      <c r="L3181" s="11">
        <v>2</v>
      </c>
    </row>
    <row r="3182" spans="1:12">
      <c r="A3182" s="11" t="s">
        <v>6183</v>
      </c>
      <c r="D3182" s="11" t="s">
        <v>260</v>
      </c>
      <c r="E3182" s="19" t="s">
        <v>6433</v>
      </c>
      <c r="F3182" s="10">
        <v>42036</v>
      </c>
      <c r="G3182" s="10">
        <v>45323</v>
      </c>
      <c r="H3182" s="11">
        <v>10</v>
      </c>
      <c r="I3182" s="20" t="s">
        <v>259</v>
      </c>
      <c r="J3182" s="11" t="s">
        <v>261</v>
      </c>
      <c r="K3182" s="11" t="s">
        <v>12658</v>
      </c>
      <c r="L3182" s="11">
        <v>2</v>
      </c>
    </row>
    <row r="3183" spans="1:12">
      <c r="A3183" s="11" t="s">
        <v>6184</v>
      </c>
      <c r="D3183" s="11" t="s">
        <v>260</v>
      </c>
      <c r="E3183" s="19" t="s">
        <v>6434</v>
      </c>
      <c r="F3183" s="10">
        <v>42036</v>
      </c>
      <c r="G3183" s="10">
        <v>45323</v>
      </c>
      <c r="H3183" s="11">
        <v>10</v>
      </c>
      <c r="I3183" s="20" t="s">
        <v>259</v>
      </c>
      <c r="J3183" s="11" t="s">
        <v>261</v>
      </c>
      <c r="K3183" s="11" t="s">
        <v>12658</v>
      </c>
      <c r="L3183" s="11">
        <v>2</v>
      </c>
    </row>
    <row r="3184" spans="1:12">
      <c r="A3184" s="11" t="s">
        <v>6185</v>
      </c>
      <c r="D3184" s="11" t="s">
        <v>260</v>
      </c>
      <c r="E3184" s="19" t="s">
        <v>6435</v>
      </c>
      <c r="F3184" s="10">
        <v>42036</v>
      </c>
      <c r="G3184" s="10">
        <v>45323</v>
      </c>
      <c r="H3184" s="11">
        <v>10</v>
      </c>
      <c r="I3184" s="20" t="s">
        <v>259</v>
      </c>
      <c r="J3184" s="11" t="s">
        <v>261</v>
      </c>
      <c r="K3184" s="11" t="s">
        <v>12658</v>
      </c>
      <c r="L3184" s="11">
        <v>2</v>
      </c>
    </row>
    <row r="3185" spans="1:12">
      <c r="A3185" s="11" t="s">
        <v>6186</v>
      </c>
      <c r="D3185" s="11" t="s">
        <v>260</v>
      </c>
      <c r="E3185" s="19" t="s">
        <v>6436</v>
      </c>
      <c r="F3185" s="10">
        <v>42036</v>
      </c>
      <c r="G3185" s="10">
        <v>45323</v>
      </c>
      <c r="H3185" s="11">
        <v>10</v>
      </c>
      <c r="I3185" s="20" t="s">
        <v>259</v>
      </c>
      <c r="J3185" s="11" t="s">
        <v>261</v>
      </c>
      <c r="K3185" s="11" t="s">
        <v>12658</v>
      </c>
      <c r="L3185" s="11">
        <v>2</v>
      </c>
    </row>
    <row r="3186" spans="1:12">
      <c r="A3186" s="11" t="s">
        <v>6187</v>
      </c>
      <c r="D3186" s="11" t="s">
        <v>260</v>
      </c>
      <c r="E3186" s="19" t="s">
        <v>6437</v>
      </c>
      <c r="F3186" s="10">
        <v>42036</v>
      </c>
      <c r="G3186" s="10">
        <v>45323</v>
      </c>
      <c r="H3186" s="11">
        <v>10</v>
      </c>
      <c r="I3186" s="20" t="s">
        <v>259</v>
      </c>
      <c r="J3186" s="11" t="s">
        <v>261</v>
      </c>
      <c r="K3186" s="11" t="s">
        <v>12658</v>
      </c>
      <c r="L3186" s="11">
        <v>2</v>
      </c>
    </row>
    <row r="3187" spans="1:12">
      <c r="A3187" s="11" t="s">
        <v>6188</v>
      </c>
      <c r="D3187" s="11" t="s">
        <v>260</v>
      </c>
      <c r="E3187" s="19" t="s">
        <v>6438</v>
      </c>
      <c r="F3187" s="10">
        <v>42036</v>
      </c>
      <c r="G3187" s="10">
        <v>45323</v>
      </c>
      <c r="H3187" s="11">
        <v>10</v>
      </c>
      <c r="I3187" s="20" t="s">
        <v>259</v>
      </c>
      <c r="J3187" s="11" t="s">
        <v>261</v>
      </c>
      <c r="K3187" s="11" t="s">
        <v>12658</v>
      </c>
      <c r="L3187" s="11">
        <v>2</v>
      </c>
    </row>
    <row r="3188" spans="1:12">
      <c r="A3188" s="11" t="s">
        <v>6189</v>
      </c>
      <c r="D3188" s="11" t="s">
        <v>260</v>
      </c>
      <c r="E3188" s="19" t="s">
        <v>6439</v>
      </c>
      <c r="F3188" s="10">
        <v>42036</v>
      </c>
      <c r="G3188" s="10">
        <v>45323</v>
      </c>
      <c r="H3188" s="11">
        <v>10</v>
      </c>
      <c r="I3188" s="20" t="s">
        <v>259</v>
      </c>
      <c r="J3188" s="11" t="s">
        <v>261</v>
      </c>
      <c r="K3188" s="11" t="s">
        <v>12658</v>
      </c>
      <c r="L3188" s="11">
        <v>2</v>
      </c>
    </row>
    <row r="3189" spans="1:12">
      <c r="A3189" s="11" t="s">
        <v>6190</v>
      </c>
      <c r="D3189" s="11" t="s">
        <v>260</v>
      </c>
      <c r="E3189" s="19" t="s">
        <v>6440</v>
      </c>
      <c r="F3189" s="10">
        <v>42036</v>
      </c>
      <c r="G3189" s="10">
        <v>45323</v>
      </c>
      <c r="H3189" s="11">
        <v>10</v>
      </c>
      <c r="I3189" s="20" t="s">
        <v>259</v>
      </c>
      <c r="J3189" s="11" t="s">
        <v>261</v>
      </c>
      <c r="K3189" s="11" t="s">
        <v>12658</v>
      </c>
      <c r="L3189" s="11">
        <v>2</v>
      </c>
    </row>
    <row r="3190" spans="1:12">
      <c r="A3190" s="11" t="s">
        <v>6191</v>
      </c>
      <c r="D3190" s="11" t="s">
        <v>260</v>
      </c>
      <c r="E3190" s="19" t="s">
        <v>6441</v>
      </c>
      <c r="F3190" s="10">
        <v>42036</v>
      </c>
      <c r="G3190" s="10">
        <v>45323</v>
      </c>
      <c r="H3190" s="11">
        <v>10</v>
      </c>
      <c r="I3190" s="20" t="s">
        <v>259</v>
      </c>
      <c r="J3190" s="11" t="s">
        <v>261</v>
      </c>
      <c r="K3190" s="11" t="s">
        <v>12658</v>
      </c>
      <c r="L3190" s="11">
        <v>2</v>
      </c>
    </row>
    <row r="3191" spans="1:12">
      <c r="A3191" s="11" t="s">
        <v>6192</v>
      </c>
      <c r="D3191" s="11" t="s">
        <v>260</v>
      </c>
      <c r="E3191" s="19" t="s">
        <v>6442</v>
      </c>
      <c r="F3191" s="10">
        <v>42036</v>
      </c>
      <c r="G3191" s="10">
        <v>45323</v>
      </c>
      <c r="H3191" s="11">
        <v>10</v>
      </c>
      <c r="I3191" s="20" t="s">
        <v>259</v>
      </c>
      <c r="J3191" s="11" t="s">
        <v>261</v>
      </c>
      <c r="K3191" s="11" t="s">
        <v>12658</v>
      </c>
      <c r="L3191" s="11">
        <v>2</v>
      </c>
    </row>
    <row r="3192" spans="1:12">
      <c r="A3192" s="11" t="s">
        <v>6193</v>
      </c>
      <c r="D3192" s="11" t="s">
        <v>260</v>
      </c>
      <c r="E3192" s="19" t="s">
        <v>6443</v>
      </c>
      <c r="F3192" s="10">
        <v>42036</v>
      </c>
      <c r="G3192" s="10">
        <v>45323</v>
      </c>
      <c r="H3192" s="11">
        <v>10</v>
      </c>
      <c r="I3192" s="20" t="s">
        <v>259</v>
      </c>
      <c r="J3192" s="11" t="s">
        <v>261</v>
      </c>
      <c r="K3192" s="11" t="s">
        <v>12658</v>
      </c>
      <c r="L3192" s="11">
        <v>2</v>
      </c>
    </row>
    <row r="3193" spans="1:12">
      <c r="A3193" s="11" t="s">
        <v>6194</v>
      </c>
      <c r="D3193" s="11" t="s">
        <v>260</v>
      </c>
      <c r="E3193" s="19" t="s">
        <v>6444</v>
      </c>
      <c r="F3193" s="10">
        <v>42036</v>
      </c>
      <c r="G3193" s="10">
        <v>45323</v>
      </c>
      <c r="H3193" s="11">
        <v>10</v>
      </c>
      <c r="I3193" s="20" t="s">
        <v>259</v>
      </c>
      <c r="J3193" s="11" t="s">
        <v>261</v>
      </c>
      <c r="K3193" s="11" t="s">
        <v>12658</v>
      </c>
      <c r="L3193" s="11">
        <v>2</v>
      </c>
    </row>
    <row r="3194" spans="1:12">
      <c r="A3194" s="11" t="s">
        <v>6195</v>
      </c>
      <c r="D3194" s="11" t="s">
        <v>260</v>
      </c>
      <c r="E3194" s="19" t="s">
        <v>6445</v>
      </c>
      <c r="F3194" s="10">
        <v>42036</v>
      </c>
      <c r="G3194" s="10">
        <v>45323</v>
      </c>
      <c r="H3194" s="11">
        <v>10</v>
      </c>
      <c r="I3194" s="20" t="s">
        <v>259</v>
      </c>
      <c r="J3194" s="11" t="s">
        <v>261</v>
      </c>
      <c r="K3194" s="11" t="s">
        <v>12658</v>
      </c>
      <c r="L3194" s="11">
        <v>2</v>
      </c>
    </row>
    <row r="3195" spans="1:12">
      <c r="A3195" s="11" t="s">
        <v>6196</v>
      </c>
      <c r="D3195" s="11" t="s">
        <v>260</v>
      </c>
      <c r="E3195" s="19" t="s">
        <v>6446</v>
      </c>
      <c r="F3195" s="10">
        <v>42036</v>
      </c>
      <c r="G3195" s="10">
        <v>45323</v>
      </c>
      <c r="H3195" s="11">
        <v>10</v>
      </c>
      <c r="I3195" s="11" t="s">
        <v>277</v>
      </c>
      <c r="J3195" s="11" t="s">
        <v>261</v>
      </c>
      <c r="K3195" s="11" t="s">
        <v>12658</v>
      </c>
      <c r="L3195" s="11">
        <v>2</v>
      </c>
    </row>
    <row r="3196" spans="1:12">
      <c r="A3196" s="11" t="s">
        <v>6197</v>
      </c>
      <c r="D3196" s="11" t="s">
        <v>260</v>
      </c>
      <c r="E3196" s="19" t="s">
        <v>6447</v>
      </c>
      <c r="F3196" s="10">
        <v>42036</v>
      </c>
      <c r="G3196" s="10">
        <v>45323</v>
      </c>
      <c r="H3196" s="11">
        <v>10</v>
      </c>
      <c r="I3196" s="11" t="s">
        <v>277</v>
      </c>
      <c r="J3196" s="11" t="s">
        <v>261</v>
      </c>
      <c r="K3196" s="11" t="s">
        <v>12658</v>
      </c>
      <c r="L3196" s="11">
        <v>2</v>
      </c>
    </row>
    <row r="3197" spans="1:12">
      <c r="A3197" s="11" t="s">
        <v>6198</v>
      </c>
      <c r="D3197" s="11" t="s">
        <v>260</v>
      </c>
      <c r="E3197" s="19" t="s">
        <v>6448</v>
      </c>
      <c r="F3197" s="10">
        <v>42036</v>
      </c>
      <c r="G3197" s="10">
        <v>45323</v>
      </c>
      <c r="H3197" s="11">
        <v>10</v>
      </c>
      <c r="I3197" s="11" t="s">
        <v>277</v>
      </c>
      <c r="J3197" s="11" t="s">
        <v>261</v>
      </c>
      <c r="K3197" s="11" t="s">
        <v>12658</v>
      </c>
      <c r="L3197" s="11">
        <v>2</v>
      </c>
    </row>
    <row r="3198" spans="1:12">
      <c r="A3198" s="11" t="s">
        <v>6199</v>
      </c>
      <c r="D3198" s="11" t="s">
        <v>260</v>
      </c>
      <c r="E3198" s="19" t="s">
        <v>6449</v>
      </c>
      <c r="F3198" s="10">
        <v>42036</v>
      </c>
      <c r="G3198" s="10">
        <v>45323</v>
      </c>
      <c r="H3198" s="11">
        <v>10</v>
      </c>
      <c r="I3198" s="20" t="s">
        <v>259</v>
      </c>
      <c r="J3198" s="11" t="s">
        <v>261</v>
      </c>
      <c r="K3198" s="11" t="s">
        <v>12658</v>
      </c>
      <c r="L3198" s="11">
        <v>2</v>
      </c>
    </row>
    <row r="3199" spans="1:12">
      <c r="A3199" s="11" t="s">
        <v>6200</v>
      </c>
      <c r="D3199" s="11" t="s">
        <v>260</v>
      </c>
      <c r="E3199" s="19" t="s">
        <v>6450</v>
      </c>
      <c r="F3199" s="10">
        <v>42036</v>
      </c>
      <c r="G3199" s="10">
        <v>45323</v>
      </c>
      <c r="H3199" s="11">
        <v>10</v>
      </c>
      <c r="I3199" s="20" t="s">
        <v>259</v>
      </c>
      <c r="J3199" s="11" t="s">
        <v>261</v>
      </c>
      <c r="K3199" s="11" t="s">
        <v>12658</v>
      </c>
      <c r="L3199" s="11">
        <v>2</v>
      </c>
    </row>
    <row r="3200" spans="1:12">
      <c r="A3200" s="11" t="s">
        <v>6201</v>
      </c>
      <c r="D3200" s="11" t="s">
        <v>260</v>
      </c>
      <c r="E3200" s="19" t="s">
        <v>6451</v>
      </c>
      <c r="F3200" s="10">
        <v>42036</v>
      </c>
      <c r="G3200" s="10">
        <v>45323</v>
      </c>
      <c r="H3200" s="11">
        <v>10</v>
      </c>
      <c r="I3200" s="20" t="s">
        <v>259</v>
      </c>
      <c r="J3200" s="11" t="s">
        <v>261</v>
      </c>
      <c r="K3200" s="11" t="s">
        <v>12658</v>
      </c>
      <c r="L3200" s="11">
        <v>2</v>
      </c>
    </row>
    <row r="3201" spans="1:12">
      <c r="A3201" s="11" t="s">
        <v>6202</v>
      </c>
      <c r="D3201" s="11" t="s">
        <v>260</v>
      </c>
      <c r="E3201" s="19" t="s">
        <v>6452</v>
      </c>
      <c r="F3201" s="10">
        <v>42036</v>
      </c>
      <c r="G3201" s="10">
        <v>45323</v>
      </c>
      <c r="H3201" s="11">
        <v>10</v>
      </c>
      <c r="I3201" s="20" t="s">
        <v>259</v>
      </c>
      <c r="J3201" s="11" t="s">
        <v>261</v>
      </c>
      <c r="K3201" s="11" t="s">
        <v>12658</v>
      </c>
      <c r="L3201" s="11">
        <v>2</v>
      </c>
    </row>
    <row r="3202" spans="1:12">
      <c r="A3202" s="11" t="s">
        <v>6203</v>
      </c>
      <c r="D3202" s="11" t="s">
        <v>260</v>
      </c>
      <c r="E3202" s="19" t="s">
        <v>6453</v>
      </c>
      <c r="F3202" s="10">
        <v>42036</v>
      </c>
      <c r="G3202" s="10">
        <v>45323</v>
      </c>
      <c r="H3202" s="11">
        <v>10</v>
      </c>
      <c r="I3202" s="20" t="s">
        <v>259</v>
      </c>
      <c r="J3202" s="11" t="s">
        <v>261</v>
      </c>
      <c r="K3202" s="11" t="s">
        <v>12658</v>
      </c>
      <c r="L3202" s="11">
        <v>2</v>
      </c>
    </row>
    <row r="3203" spans="1:12">
      <c r="A3203" s="11" t="s">
        <v>6204</v>
      </c>
      <c r="D3203" s="11" t="s">
        <v>260</v>
      </c>
      <c r="E3203" s="19" t="s">
        <v>6454</v>
      </c>
      <c r="F3203" s="10">
        <v>42036</v>
      </c>
      <c r="G3203" s="10">
        <v>45323</v>
      </c>
      <c r="H3203" s="11">
        <v>10</v>
      </c>
      <c r="I3203" s="20" t="s">
        <v>259</v>
      </c>
      <c r="J3203" s="11" t="s">
        <v>261</v>
      </c>
      <c r="K3203" s="11" t="s">
        <v>12658</v>
      </c>
      <c r="L3203" s="11">
        <v>2</v>
      </c>
    </row>
    <row r="3204" spans="1:12">
      <c r="A3204" s="11" t="s">
        <v>6205</v>
      </c>
      <c r="D3204" s="11" t="s">
        <v>260</v>
      </c>
      <c r="E3204" s="19" t="s">
        <v>6455</v>
      </c>
      <c r="F3204" s="10">
        <v>42036</v>
      </c>
      <c r="G3204" s="10">
        <v>45323</v>
      </c>
      <c r="H3204" s="11">
        <v>10</v>
      </c>
      <c r="I3204" s="20" t="s">
        <v>259</v>
      </c>
      <c r="J3204" s="11" t="s">
        <v>261</v>
      </c>
      <c r="K3204" s="11" t="s">
        <v>12658</v>
      </c>
      <c r="L3204" s="11">
        <v>2</v>
      </c>
    </row>
    <row r="3205" spans="1:12">
      <c r="A3205" s="11" t="s">
        <v>6206</v>
      </c>
      <c r="D3205" s="11" t="s">
        <v>260</v>
      </c>
      <c r="E3205" s="19" t="s">
        <v>6456</v>
      </c>
      <c r="F3205" s="10">
        <v>42036</v>
      </c>
      <c r="G3205" s="10">
        <v>45323</v>
      </c>
      <c r="H3205" s="11">
        <v>10</v>
      </c>
      <c r="I3205" s="20" t="s">
        <v>259</v>
      </c>
      <c r="J3205" s="11" t="s">
        <v>261</v>
      </c>
      <c r="K3205" s="11" t="s">
        <v>12658</v>
      </c>
      <c r="L3205" s="11">
        <v>2</v>
      </c>
    </row>
    <row r="3206" spans="1:12">
      <c r="A3206" s="11" t="s">
        <v>6207</v>
      </c>
      <c r="D3206" s="11" t="s">
        <v>260</v>
      </c>
      <c r="E3206" s="19" t="s">
        <v>6457</v>
      </c>
      <c r="F3206" s="10">
        <v>42036</v>
      </c>
      <c r="G3206" s="10">
        <v>45323</v>
      </c>
      <c r="H3206" s="11">
        <v>10</v>
      </c>
      <c r="I3206" s="20" t="s">
        <v>259</v>
      </c>
      <c r="J3206" s="11" t="s">
        <v>261</v>
      </c>
      <c r="K3206" s="11" t="s">
        <v>12658</v>
      </c>
      <c r="L3206" s="11">
        <v>2</v>
      </c>
    </row>
    <row r="3207" spans="1:12">
      <c r="A3207" s="11" t="s">
        <v>6208</v>
      </c>
      <c r="D3207" s="11" t="s">
        <v>260</v>
      </c>
      <c r="E3207" s="19" t="s">
        <v>6458</v>
      </c>
      <c r="F3207" s="10">
        <v>42036</v>
      </c>
      <c r="G3207" s="10">
        <v>45323</v>
      </c>
      <c r="H3207" s="11">
        <v>10</v>
      </c>
      <c r="I3207" s="20" t="s">
        <v>259</v>
      </c>
      <c r="J3207" s="11" t="s">
        <v>261</v>
      </c>
      <c r="K3207" s="11" t="s">
        <v>12658</v>
      </c>
      <c r="L3207" s="11">
        <v>2</v>
      </c>
    </row>
    <row r="3208" spans="1:12">
      <c r="A3208" s="11" t="s">
        <v>6209</v>
      </c>
      <c r="D3208" s="11" t="s">
        <v>260</v>
      </c>
      <c r="E3208" s="19" t="s">
        <v>6459</v>
      </c>
      <c r="F3208" s="10">
        <v>42036</v>
      </c>
      <c r="G3208" s="10">
        <v>45323</v>
      </c>
      <c r="H3208" s="11">
        <v>10</v>
      </c>
      <c r="I3208" s="20" t="s">
        <v>259</v>
      </c>
      <c r="J3208" s="11" t="s">
        <v>261</v>
      </c>
      <c r="K3208" s="11" t="s">
        <v>12658</v>
      </c>
      <c r="L3208" s="11">
        <v>2</v>
      </c>
    </row>
    <row r="3209" spans="1:12">
      <c r="A3209" s="11" t="s">
        <v>6210</v>
      </c>
      <c r="D3209" s="11" t="s">
        <v>260</v>
      </c>
      <c r="E3209" s="19" t="s">
        <v>6460</v>
      </c>
      <c r="F3209" s="10">
        <v>42036</v>
      </c>
      <c r="G3209" s="10">
        <v>45323</v>
      </c>
      <c r="H3209" s="11">
        <v>10</v>
      </c>
      <c r="I3209" s="20" t="s">
        <v>259</v>
      </c>
      <c r="J3209" s="11" t="s">
        <v>261</v>
      </c>
      <c r="K3209" s="11" t="s">
        <v>12658</v>
      </c>
      <c r="L3209" s="11">
        <v>2</v>
      </c>
    </row>
    <row r="3210" spans="1:12">
      <c r="A3210" s="11" t="s">
        <v>6211</v>
      </c>
      <c r="D3210" s="11" t="s">
        <v>260</v>
      </c>
      <c r="E3210" s="19" t="s">
        <v>6461</v>
      </c>
      <c r="F3210" s="10">
        <v>42036</v>
      </c>
      <c r="G3210" s="10">
        <v>45323</v>
      </c>
      <c r="H3210" s="11">
        <v>10</v>
      </c>
      <c r="I3210" s="20" t="s">
        <v>259</v>
      </c>
      <c r="J3210" s="11" t="s">
        <v>261</v>
      </c>
      <c r="K3210" s="11" t="s">
        <v>12658</v>
      </c>
      <c r="L3210" s="11">
        <v>2</v>
      </c>
    </row>
    <row r="3211" spans="1:12">
      <c r="A3211" s="11" t="s">
        <v>6212</v>
      </c>
      <c r="D3211" s="11" t="s">
        <v>260</v>
      </c>
      <c r="E3211" s="19" t="s">
        <v>6462</v>
      </c>
      <c r="F3211" s="10">
        <v>42036</v>
      </c>
      <c r="G3211" s="10">
        <v>45323</v>
      </c>
      <c r="H3211" s="11">
        <v>10</v>
      </c>
      <c r="I3211" s="20" t="s">
        <v>259</v>
      </c>
      <c r="J3211" s="11" t="s">
        <v>261</v>
      </c>
      <c r="K3211" s="11" t="s">
        <v>12658</v>
      </c>
      <c r="L3211" s="11">
        <v>2</v>
      </c>
    </row>
    <row r="3212" spans="1:12">
      <c r="A3212" s="11" t="s">
        <v>6213</v>
      </c>
      <c r="D3212" s="11" t="s">
        <v>260</v>
      </c>
      <c r="E3212" s="19" t="s">
        <v>6463</v>
      </c>
      <c r="F3212" s="10">
        <v>42036</v>
      </c>
      <c r="G3212" s="10">
        <v>45323</v>
      </c>
      <c r="H3212" s="11">
        <v>10</v>
      </c>
      <c r="I3212" s="20" t="s">
        <v>259</v>
      </c>
      <c r="J3212" s="11" t="s">
        <v>261</v>
      </c>
      <c r="K3212" s="11" t="s">
        <v>12658</v>
      </c>
      <c r="L3212" s="11">
        <v>2</v>
      </c>
    </row>
    <row r="3213" spans="1:12">
      <c r="A3213" s="11" t="s">
        <v>6214</v>
      </c>
      <c r="D3213" s="11" t="s">
        <v>260</v>
      </c>
      <c r="E3213" s="19" t="s">
        <v>6464</v>
      </c>
      <c r="F3213" s="10">
        <v>42036</v>
      </c>
      <c r="G3213" s="10">
        <v>45323</v>
      </c>
      <c r="H3213" s="11">
        <v>10</v>
      </c>
      <c r="I3213" s="11" t="s">
        <v>277</v>
      </c>
      <c r="J3213" s="11" t="s">
        <v>261</v>
      </c>
      <c r="K3213" s="11" t="s">
        <v>12658</v>
      </c>
      <c r="L3213" s="11">
        <v>2</v>
      </c>
    </row>
    <row r="3214" spans="1:12">
      <c r="A3214" s="11" t="s">
        <v>6215</v>
      </c>
      <c r="D3214" s="11" t="s">
        <v>260</v>
      </c>
      <c r="E3214" s="19" t="s">
        <v>6465</v>
      </c>
      <c r="F3214" s="10">
        <v>42036</v>
      </c>
      <c r="G3214" s="10">
        <v>45323</v>
      </c>
      <c r="H3214" s="11">
        <v>10</v>
      </c>
      <c r="I3214" s="11" t="s">
        <v>277</v>
      </c>
      <c r="J3214" s="11" t="s">
        <v>261</v>
      </c>
      <c r="K3214" s="11" t="s">
        <v>12658</v>
      </c>
      <c r="L3214" s="11">
        <v>2</v>
      </c>
    </row>
    <row r="3215" spans="1:12">
      <c r="A3215" s="11" t="s">
        <v>6216</v>
      </c>
      <c r="D3215" s="11" t="s">
        <v>260</v>
      </c>
      <c r="E3215" s="19" t="s">
        <v>6466</v>
      </c>
      <c r="F3215" s="10">
        <v>42036</v>
      </c>
      <c r="G3215" s="10">
        <v>45323</v>
      </c>
      <c r="H3215" s="11">
        <v>10</v>
      </c>
      <c r="I3215" s="11" t="s">
        <v>277</v>
      </c>
      <c r="J3215" s="11" t="s">
        <v>261</v>
      </c>
      <c r="K3215" s="11" t="s">
        <v>12658</v>
      </c>
      <c r="L3215" s="11">
        <v>2</v>
      </c>
    </row>
    <row r="3216" spans="1:12">
      <c r="A3216" s="11" t="s">
        <v>6217</v>
      </c>
      <c r="D3216" s="11" t="s">
        <v>260</v>
      </c>
      <c r="E3216" s="19" t="s">
        <v>6467</v>
      </c>
      <c r="F3216" s="10">
        <v>42036</v>
      </c>
      <c r="G3216" s="10">
        <v>45323</v>
      </c>
      <c r="H3216" s="11">
        <v>10</v>
      </c>
      <c r="I3216" s="20" t="s">
        <v>259</v>
      </c>
      <c r="J3216" s="11" t="s">
        <v>261</v>
      </c>
      <c r="K3216" s="11" t="s">
        <v>12658</v>
      </c>
      <c r="L3216" s="11">
        <v>2</v>
      </c>
    </row>
    <row r="3217" spans="1:12">
      <c r="A3217" s="11" t="s">
        <v>6218</v>
      </c>
      <c r="D3217" s="11" t="s">
        <v>260</v>
      </c>
      <c r="E3217" s="19" t="s">
        <v>6468</v>
      </c>
      <c r="F3217" s="10">
        <v>42036</v>
      </c>
      <c r="G3217" s="10">
        <v>45323</v>
      </c>
      <c r="H3217" s="11">
        <v>10</v>
      </c>
      <c r="I3217" s="20" t="s">
        <v>259</v>
      </c>
      <c r="J3217" s="11" t="s">
        <v>261</v>
      </c>
      <c r="K3217" s="11" t="s">
        <v>12658</v>
      </c>
      <c r="L3217" s="11">
        <v>2</v>
      </c>
    </row>
    <row r="3218" spans="1:12">
      <c r="A3218" s="11" t="s">
        <v>6219</v>
      </c>
      <c r="D3218" s="11" t="s">
        <v>260</v>
      </c>
      <c r="E3218" s="19" t="s">
        <v>6469</v>
      </c>
      <c r="F3218" s="10">
        <v>42036</v>
      </c>
      <c r="G3218" s="10">
        <v>45323</v>
      </c>
      <c r="H3218" s="11">
        <v>10</v>
      </c>
      <c r="I3218" s="20" t="s">
        <v>259</v>
      </c>
      <c r="J3218" s="11" t="s">
        <v>261</v>
      </c>
      <c r="K3218" s="11" t="s">
        <v>12658</v>
      </c>
      <c r="L3218" s="11">
        <v>2</v>
      </c>
    </row>
    <row r="3219" spans="1:12">
      <c r="A3219" s="11" t="s">
        <v>6220</v>
      </c>
      <c r="D3219" s="11" t="s">
        <v>260</v>
      </c>
      <c r="E3219" s="19" t="s">
        <v>6470</v>
      </c>
      <c r="F3219" s="10">
        <v>42036</v>
      </c>
      <c r="G3219" s="10">
        <v>45323</v>
      </c>
      <c r="H3219" s="11">
        <v>10</v>
      </c>
      <c r="I3219" s="20" t="s">
        <v>259</v>
      </c>
      <c r="J3219" s="11" t="s">
        <v>261</v>
      </c>
      <c r="K3219" s="11" t="s">
        <v>12658</v>
      </c>
      <c r="L3219" s="11">
        <v>2</v>
      </c>
    </row>
    <row r="3220" spans="1:12">
      <c r="A3220" s="11" t="s">
        <v>6221</v>
      </c>
      <c r="D3220" s="11" t="s">
        <v>260</v>
      </c>
      <c r="E3220" s="19" t="s">
        <v>6471</v>
      </c>
      <c r="F3220" s="10">
        <v>42036</v>
      </c>
      <c r="G3220" s="10">
        <v>45323</v>
      </c>
      <c r="H3220" s="11">
        <v>10</v>
      </c>
      <c r="I3220" s="20" t="s">
        <v>259</v>
      </c>
      <c r="J3220" s="11" t="s">
        <v>261</v>
      </c>
      <c r="K3220" s="11" t="s">
        <v>12658</v>
      </c>
      <c r="L3220" s="11">
        <v>2</v>
      </c>
    </row>
    <row r="3221" spans="1:12">
      <c r="A3221" s="11" t="s">
        <v>6222</v>
      </c>
      <c r="D3221" s="11" t="s">
        <v>260</v>
      </c>
      <c r="E3221" s="19" t="s">
        <v>6472</v>
      </c>
      <c r="F3221" s="10">
        <v>42036</v>
      </c>
      <c r="G3221" s="10">
        <v>45323</v>
      </c>
      <c r="H3221" s="11">
        <v>10</v>
      </c>
      <c r="I3221" s="20" t="s">
        <v>259</v>
      </c>
      <c r="J3221" s="11" t="s">
        <v>261</v>
      </c>
      <c r="K3221" s="11" t="s">
        <v>12658</v>
      </c>
      <c r="L3221" s="11">
        <v>2</v>
      </c>
    </row>
    <row r="3222" spans="1:12">
      <c r="A3222" s="11" t="s">
        <v>6223</v>
      </c>
      <c r="D3222" s="11" t="s">
        <v>260</v>
      </c>
      <c r="E3222" s="19" t="s">
        <v>6473</v>
      </c>
      <c r="F3222" s="10">
        <v>42036</v>
      </c>
      <c r="G3222" s="10">
        <v>45323</v>
      </c>
      <c r="H3222" s="11">
        <v>10</v>
      </c>
      <c r="I3222" s="20" t="s">
        <v>259</v>
      </c>
      <c r="J3222" s="11" t="s">
        <v>261</v>
      </c>
      <c r="K3222" s="11" t="s">
        <v>12658</v>
      </c>
      <c r="L3222" s="11">
        <v>2</v>
      </c>
    </row>
    <row r="3223" spans="1:12">
      <c r="A3223" s="11" t="s">
        <v>6224</v>
      </c>
      <c r="D3223" s="11" t="s">
        <v>260</v>
      </c>
      <c r="E3223" s="19" t="s">
        <v>6474</v>
      </c>
      <c r="F3223" s="10">
        <v>42036</v>
      </c>
      <c r="G3223" s="10">
        <v>45323</v>
      </c>
      <c r="H3223" s="11">
        <v>10</v>
      </c>
      <c r="I3223" s="20" t="s">
        <v>259</v>
      </c>
      <c r="J3223" s="11" t="s">
        <v>261</v>
      </c>
      <c r="K3223" s="11" t="s">
        <v>12658</v>
      </c>
      <c r="L3223" s="11">
        <v>2</v>
      </c>
    </row>
    <row r="3224" spans="1:12">
      <c r="A3224" s="11" t="s">
        <v>6225</v>
      </c>
      <c r="D3224" s="11" t="s">
        <v>260</v>
      </c>
      <c r="E3224" s="19" t="s">
        <v>6475</v>
      </c>
      <c r="F3224" s="10">
        <v>42036</v>
      </c>
      <c r="G3224" s="10">
        <v>45323</v>
      </c>
      <c r="H3224" s="11">
        <v>10</v>
      </c>
      <c r="I3224" s="20" t="s">
        <v>259</v>
      </c>
      <c r="J3224" s="11" t="s">
        <v>261</v>
      </c>
      <c r="K3224" s="11" t="s">
        <v>12658</v>
      </c>
      <c r="L3224" s="11">
        <v>2</v>
      </c>
    </row>
    <row r="3225" spans="1:12">
      <c r="A3225" s="11" t="s">
        <v>6226</v>
      </c>
      <c r="D3225" s="11" t="s">
        <v>260</v>
      </c>
      <c r="E3225" s="19" t="s">
        <v>6476</v>
      </c>
      <c r="F3225" s="10">
        <v>42036</v>
      </c>
      <c r="G3225" s="10">
        <v>45323</v>
      </c>
      <c r="H3225" s="11">
        <v>10</v>
      </c>
      <c r="I3225" s="20" t="s">
        <v>259</v>
      </c>
      <c r="J3225" s="11" t="s">
        <v>261</v>
      </c>
      <c r="K3225" s="11" t="s">
        <v>12658</v>
      </c>
      <c r="L3225" s="11">
        <v>2</v>
      </c>
    </row>
    <row r="3226" spans="1:12">
      <c r="A3226" s="11" t="s">
        <v>6227</v>
      </c>
      <c r="D3226" s="11" t="s">
        <v>260</v>
      </c>
      <c r="E3226" s="19" t="s">
        <v>6477</v>
      </c>
      <c r="F3226" s="10">
        <v>42036</v>
      </c>
      <c r="G3226" s="10">
        <v>45323</v>
      </c>
      <c r="H3226" s="11">
        <v>10</v>
      </c>
      <c r="I3226" s="20" t="s">
        <v>259</v>
      </c>
      <c r="J3226" s="11" t="s">
        <v>261</v>
      </c>
      <c r="K3226" s="11" t="s">
        <v>12658</v>
      </c>
      <c r="L3226" s="11">
        <v>2</v>
      </c>
    </row>
    <row r="3227" spans="1:12">
      <c r="A3227" s="11" t="s">
        <v>6228</v>
      </c>
      <c r="D3227" s="11" t="s">
        <v>260</v>
      </c>
      <c r="E3227" s="19" t="s">
        <v>6478</v>
      </c>
      <c r="F3227" s="10">
        <v>42036</v>
      </c>
      <c r="G3227" s="10">
        <v>45323</v>
      </c>
      <c r="H3227" s="11">
        <v>10</v>
      </c>
      <c r="I3227" s="20" t="s">
        <v>259</v>
      </c>
      <c r="J3227" s="11" t="s">
        <v>261</v>
      </c>
      <c r="K3227" s="11" t="s">
        <v>12658</v>
      </c>
      <c r="L3227" s="11">
        <v>2</v>
      </c>
    </row>
    <row r="3228" spans="1:12">
      <c r="A3228" s="11" t="s">
        <v>6229</v>
      </c>
      <c r="D3228" s="11" t="s">
        <v>260</v>
      </c>
      <c r="E3228" s="19" t="s">
        <v>6479</v>
      </c>
      <c r="F3228" s="10">
        <v>42036</v>
      </c>
      <c r="G3228" s="10">
        <v>45323</v>
      </c>
      <c r="H3228" s="11">
        <v>10</v>
      </c>
      <c r="I3228" s="20" t="s">
        <v>259</v>
      </c>
      <c r="J3228" s="11" t="s">
        <v>261</v>
      </c>
      <c r="K3228" s="11" t="s">
        <v>12658</v>
      </c>
      <c r="L3228" s="11">
        <v>2</v>
      </c>
    </row>
    <row r="3229" spans="1:12">
      <c r="A3229" s="11" t="s">
        <v>6230</v>
      </c>
      <c r="D3229" s="11" t="s">
        <v>260</v>
      </c>
      <c r="E3229" s="19" t="s">
        <v>6480</v>
      </c>
      <c r="F3229" s="10">
        <v>42036</v>
      </c>
      <c r="G3229" s="10">
        <v>45323</v>
      </c>
      <c r="H3229" s="11">
        <v>10</v>
      </c>
      <c r="I3229" s="20" t="s">
        <v>259</v>
      </c>
      <c r="J3229" s="11" t="s">
        <v>261</v>
      </c>
      <c r="K3229" s="11" t="s">
        <v>12658</v>
      </c>
      <c r="L3229" s="11">
        <v>2</v>
      </c>
    </row>
    <row r="3230" spans="1:12">
      <c r="A3230" s="11" t="s">
        <v>6231</v>
      </c>
      <c r="D3230" s="11" t="s">
        <v>260</v>
      </c>
      <c r="E3230" s="19" t="s">
        <v>6481</v>
      </c>
      <c r="F3230" s="10">
        <v>42036</v>
      </c>
      <c r="G3230" s="10">
        <v>45323</v>
      </c>
      <c r="H3230" s="11">
        <v>10</v>
      </c>
      <c r="I3230" s="20" t="s">
        <v>259</v>
      </c>
      <c r="J3230" s="11" t="s">
        <v>261</v>
      </c>
      <c r="K3230" s="11" t="s">
        <v>12658</v>
      </c>
      <c r="L3230" s="11">
        <v>2</v>
      </c>
    </row>
    <row r="3231" spans="1:12">
      <c r="A3231" s="11" t="s">
        <v>6232</v>
      </c>
      <c r="D3231" s="11" t="s">
        <v>260</v>
      </c>
      <c r="E3231" s="19" t="s">
        <v>6482</v>
      </c>
      <c r="F3231" s="10">
        <v>42036</v>
      </c>
      <c r="G3231" s="10">
        <v>45323</v>
      </c>
      <c r="H3231" s="11">
        <v>10</v>
      </c>
      <c r="I3231" s="11" t="s">
        <v>277</v>
      </c>
      <c r="J3231" s="11" t="s">
        <v>261</v>
      </c>
      <c r="K3231" s="11" t="s">
        <v>12658</v>
      </c>
      <c r="L3231" s="11">
        <v>2</v>
      </c>
    </row>
    <row r="3232" spans="1:12">
      <c r="A3232" s="11" t="s">
        <v>6233</v>
      </c>
      <c r="D3232" s="11" t="s">
        <v>260</v>
      </c>
      <c r="E3232" s="19" t="s">
        <v>6483</v>
      </c>
      <c r="F3232" s="10">
        <v>42036</v>
      </c>
      <c r="G3232" s="10">
        <v>45323</v>
      </c>
      <c r="H3232" s="11">
        <v>10</v>
      </c>
      <c r="I3232" s="11" t="s">
        <v>277</v>
      </c>
      <c r="J3232" s="11" t="s">
        <v>261</v>
      </c>
      <c r="K3232" s="11" t="s">
        <v>12658</v>
      </c>
      <c r="L3232" s="11">
        <v>2</v>
      </c>
    </row>
    <row r="3233" spans="1:12">
      <c r="A3233" s="11" t="s">
        <v>6234</v>
      </c>
      <c r="D3233" s="11" t="s">
        <v>260</v>
      </c>
      <c r="E3233" s="19" t="s">
        <v>6484</v>
      </c>
      <c r="F3233" s="10">
        <v>42036</v>
      </c>
      <c r="G3233" s="10">
        <v>45323</v>
      </c>
      <c r="H3233" s="11">
        <v>10</v>
      </c>
      <c r="I3233" s="11" t="s">
        <v>277</v>
      </c>
      <c r="J3233" s="11" t="s">
        <v>261</v>
      </c>
      <c r="K3233" s="11" t="s">
        <v>12658</v>
      </c>
      <c r="L3233" s="11">
        <v>2</v>
      </c>
    </row>
    <row r="3234" spans="1:12">
      <c r="A3234" s="11" t="s">
        <v>6235</v>
      </c>
      <c r="D3234" s="11" t="s">
        <v>260</v>
      </c>
      <c r="E3234" s="19" t="s">
        <v>6485</v>
      </c>
      <c r="F3234" s="10">
        <v>42036</v>
      </c>
      <c r="G3234" s="10">
        <v>45323</v>
      </c>
      <c r="H3234" s="11">
        <v>10</v>
      </c>
      <c r="I3234" s="20" t="s">
        <v>259</v>
      </c>
      <c r="J3234" s="11" t="s">
        <v>261</v>
      </c>
      <c r="K3234" s="11" t="s">
        <v>12658</v>
      </c>
      <c r="L3234" s="11">
        <v>2</v>
      </c>
    </row>
    <row r="3235" spans="1:12">
      <c r="A3235" s="11" t="s">
        <v>6236</v>
      </c>
      <c r="D3235" s="11" t="s">
        <v>260</v>
      </c>
      <c r="E3235" s="19" t="s">
        <v>6486</v>
      </c>
      <c r="F3235" s="10">
        <v>42036</v>
      </c>
      <c r="G3235" s="10">
        <v>45323</v>
      </c>
      <c r="H3235" s="11">
        <v>10</v>
      </c>
      <c r="I3235" s="20" t="s">
        <v>259</v>
      </c>
      <c r="J3235" s="11" t="s">
        <v>261</v>
      </c>
      <c r="K3235" s="11" t="s">
        <v>12658</v>
      </c>
      <c r="L3235" s="11">
        <v>2</v>
      </c>
    </row>
    <row r="3236" spans="1:12">
      <c r="A3236" s="11" t="s">
        <v>6237</v>
      </c>
      <c r="D3236" s="11" t="s">
        <v>260</v>
      </c>
      <c r="E3236" s="19" t="s">
        <v>6487</v>
      </c>
      <c r="F3236" s="10">
        <v>42036</v>
      </c>
      <c r="G3236" s="10">
        <v>45323</v>
      </c>
      <c r="H3236" s="11">
        <v>10</v>
      </c>
      <c r="I3236" s="20" t="s">
        <v>259</v>
      </c>
      <c r="J3236" s="11" t="s">
        <v>261</v>
      </c>
      <c r="K3236" s="11" t="s">
        <v>12658</v>
      </c>
      <c r="L3236" s="11">
        <v>2</v>
      </c>
    </row>
    <row r="3237" spans="1:12">
      <c r="A3237" s="11" t="s">
        <v>6238</v>
      </c>
      <c r="D3237" s="11" t="s">
        <v>260</v>
      </c>
      <c r="E3237" s="19" t="s">
        <v>6488</v>
      </c>
      <c r="F3237" s="10">
        <v>42036</v>
      </c>
      <c r="G3237" s="10">
        <v>45323</v>
      </c>
      <c r="H3237" s="11">
        <v>10</v>
      </c>
      <c r="I3237" s="20" t="s">
        <v>259</v>
      </c>
      <c r="J3237" s="11" t="s">
        <v>261</v>
      </c>
      <c r="K3237" s="11" t="s">
        <v>12658</v>
      </c>
      <c r="L3237" s="11">
        <v>2</v>
      </c>
    </row>
    <row r="3238" spans="1:12">
      <c r="A3238" s="11" t="s">
        <v>6239</v>
      </c>
      <c r="D3238" s="11" t="s">
        <v>260</v>
      </c>
      <c r="E3238" s="19" t="s">
        <v>6489</v>
      </c>
      <c r="F3238" s="10">
        <v>42036</v>
      </c>
      <c r="G3238" s="10">
        <v>45323</v>
      </c>
      <c r="H3238" s="11">
        <v>10</v>
      </c>
      <c r="I3238" s="20" t="s">
        <v>259</v>
      </c>
      <c r="J3238" s="11" t="s">
        <v>261</v>
      </c>
      <c r="K3238" s="11" t="s">
        <v>12658</v>
      </c>
      <c r="L3238" s="11">
        <v>2</v>
      </c>
    </row>
    <row r="3239" spans="1:12">
      <c r="A3239" s="11" t="s">
        <v>6240</v>
      </c>
      <c r="D3239" s="11" t="s">
        <v>260</v>
      </c>
      <c r="E3239" s="19" t="s">
        <v>6490</v>
      </c>
      <c r="F3239" s="10">
        <v>42036</v>
      </c>
      <c r="G3239" s="10">
        <v>45323</v>
      </c>
      <c r="H3239" s="11">
        <v>10</v>
      </c>
      <c r="I3239" s="20" t="s">
        <v>259</v>
      </c>
      <c r="J3239" s="11" t="s">
        <v>261</v>
      </c>
      <c r="K3239" s="11" t="s">
        <v>12658</v>
      </c>
      <c r="L3239" s="11">
        <v>2</v>
      </c>
    </row>
    <row r="3240" spans="1:12">
      <c r="A3240" s="11" t="s">
        <v>6241</v>
      </c>
      <c r="D3240" s="11" t="s">
        <v>260</v>
      </c>
      <c r="E3240" s="19" t="s">
        <v>6491</v>
      </c>
      <c r="F3240" s="10">
        <v>42036</v>
      </c>
      <c r="G3240" s="10">
        <v>45323</v>
      </c>
      <c r="H3240" s="11">
        <v>10</v>
      </c>
      <c r="I3240" s="20" t="s">
        <v>259</v>
      </c>
      <c r="J3240" s="11" t="s">
        <v>261</v>
      </c>
      <c r="K3240" s="11" t="s">
        <v>12658</v>
      </c>
      <c r="L3240" s="11">
        <v>2</v>
      </c>
    </row>
    <row r="3241" spans="1:12">
      <c r="A3241" s="11" t="s">
        <v>6242</v>
      </c>
      <c r="D3241" s="11" t="s">
        <v>260</v>
      </c>
      <c r="E3241" s="19" t="s">
        <v>6492</v>
      </c>
      <c r="F3241" s="10">
        <v>42036</v>
      </c>
      <c r="G3241" s="10">
        <v>45323</v>
      </c>
      <c r="H3241" s="11">
        <v>10</v>
      </c>
      <c r="I3241" s="20" t="s">
        <v>259</v>
      </c>
      <c r="J3241" s="11" t="s">
        <v>261</v>
      </c>
      <c r="K3241" s="11" t="s">
        <v>12658</v>
      </c>
      <c r="L3241" s="11">
        <v>2</v>
      </c>
    </row>
    <row r="3242" spans="1:12">
      <c r="A3242" s="11" t="s">
        <v>6243</v>
      </c>
      <c r="D3242" s="11" t="s">
        <v>260</v>
      </c>
      <c r="E3242" s="19" t="s">
        <v>6493</v>
      </c>
      <c r="F3242" s="10">
        <v>42036</v>
      </c>
      <c r="G3242" s="10">
        <v>45323</v>
      </c>
      <c r="H3242" s="11">
        <v>10</v>
      </c>
      <c r="I3242" s="20" t="s">
        <v>259</v>
      </c>
      <c r="J3242" s="11" t="s">
        <v>261</v>
      </c>
      <c r="K3242" s="11" t="s">
        <v>12658</v>
      </c>
      <c r="L3242" s="11">
        <v>2</v>
      </c>
    </row>
    <row r="3243" spans="1:12">
      <c r="A3243" s="11" t="s">
        <v>6244</v>
      </c>
      <c r="D3243" s="11" t="s">
        <v>260</v>
      </c>
      <c r="E3243" s="19" t="s">
        <v>6494</v>
      </c>
      <c r="F3243" s="10">
        <v>42036</v>
      </c>
      <c r="G3243" s="10">
        <v>45323</v>
      </c>
      <c r="H3243" s="11">
        <v>10</v>
      </c>
      <c r="I3243" s="20" t="s">
        <v>259</v>
      </c>
      <c r="J3243" s="11" t="s">
        <v>261</v>
      </c>
      <c r="K3243" s="11" t="s">
        <v>12658</v>
      </c>
      <c r="L3243" s="11">
        <v>2</v>
      </c>
    </row>
    <row r="3244" spans="1:12">
      <c r="A3244" s="11" t="s">
        <v>6245</v>
      </c>
      <c r="D3244" s="11" t="s">
        <v>260</v>
      </c>
      <c r="E3244" s="19" t="s">
        <v>6495</v>
      </c>
      <c r="F3244" s="10">
        <v>42036</v>
      </c>
      <c r="G3244" s="10">
        <v>45323</v>
      </c>
      <c r="H3244" s="11">
        <v>10</v>
      </c>
      <c r="I3244" s="20" t="s">
        <v>259</v>
      </c>
      <c r="J3244" s="11" t="s">
        <v>261</v>
      </c>
      <c r="K3244" s="11" t="s">
        <v>12658</v>
      </c>
      <c r="L3244" s="11">
        <v>2</v>
      </c>
    </row>
    <row r="3245" spans="1:12">
      <c r="A3245" s="11" t="s">
        <v>6246</v>
      </c>
      <c r="D3245" s="11" t="s">
        <v>260</v>
      </c>
      <c r="E3245" s="19" t="s">
        <v>6496</v>
      </c>
      <c r="F3245" s="10">
        <v>42036</v>
      </c>
      <c r="G3245" s="10">
        <v>45323</v>
      </c>
      <c r="H3245" s="11">
        <v>10</v>
      </c>
      <c r="I3245" s="20" t="s">
        <v>259</v>
      </c>
      <c r="J3245" s="11" t="s">
        <v>261</v>
      </c>
      <c r="K3245" s="11" t="s">
        <v>12658</v>
      </c>
      <c r="L3245" s="11">
        <v>2</v>
      </c>
    </row>
    <row r="3246" spans="1:12">
      <c r="A3246" s="11" t="s">
        <v>6247</v>
      </c>
      <c r="D3246" s="11" t="s">
        <v>260</v>
      </c>
      <c r="E3246" s="19" t="s">
        <v>6497</v>
      </c>
      <c r="F3246" s="10">
        <v>42036</v>
      </c>
      <c r="G3246" s="10">
        <v>45323</v>
      </c>
      <c r="H3246" s="11">
        <v>10</v>
      </c>
      <c r="I3246" s="20" t="s">
        <v>259</v>
      </c>
      <c r="J3246" s="11" t="s">
        <v>261</v>
      </c>
      <c r="K3246" s="11" t="s">
        <v>12658</v>
      </c>
      <c r="L3246" s="11">
        <v>2</v>
      </c>
    </row>
    <row r="3247" spans="1:12">
      <c r="A3247" s="11" t="s">
        <v>6248</v>
      </c>
      <c r="D3247" s="11" t="s">
        <v>260</v>
      </c>
      <c r="E3247" s="19" t="s">
        <v>6498</v>
      </c>
      <c r="F3247" s="10">
        <v>42036</v>
      </c>
      <c r="G3247" s="10">
        <v>45323</v>
      </c>
      <c r="H3247" s="11">
        <v>10</v>
      </c>
      <c r="I3247" s="20" t="s">
        <v>259</v>
      </c>
      <c r="J3247" s="11" t="s">
        <v>261</v>
      </c>
      <c r="K3247" s="11" t="s">
        <v>12658</v>
      </c>
      <c r="L3247" s="11">
        <v>2</v>
      </c>
    </row>
    <row r="3248" spans="1:12">
      <c r="A3248" s="11" t="s">
        <v>6249</v>
      </c>
      <c r="D3248" s="11" t="s">
        <v>260</v>
      </c>
      <c r="E3248" s="19" t="s">
        <v>6499</v>
      </c>
      <c r="F3248" s="10">
        <v>42036</v>
      </c>
      <c r="G3248" s="10">
        <v>45323</v>
      </c>
      <c r="H3248" s="11">
        <v>10</v>
      </c>
      <c r="I3248" s="20" t="s">
        <v>259</v>
      </c>
      <c r="J3248" s="11" t="s">
        <v>261</v>
      </c>
      <c r="K3248" s="11" t="s">
        <v>12658</v>
      </c>
      <c r="L3248" s="11">
        <v>2</v>
      </c>
    </row>
    <row r="3249" spans="1:12">
      <c r="A3249" s="11" t="s">
        <v>6250</v>
      </c>
      <c r="D3249" s="11" t="s">
        <v>260</v>
      </c>
      <c r="E3249" s="19" t="s">
        <v>6500</v>
      </c>
      <c r="F3249" s="10">
        <v>42036</v>
      </c>
      <c r="G3249" s="10">
        <v>45323</v>
      </c>
      <c r="H3249" s="11">
        <v>10</v>
      </c>
      <c r="I3249" s="11" t="s">
        <v>277</v>
      </c>
      <c r="J3249" s="11" t="s">
        <v>261</v>
      </c>
      <c r="K3249" s="11" t="s">
        <v>12658</v>
      </c>
      <c r="L3249" s="11">
        <v>2</v>
      </c>
    </row>
    <row r="3250" spans="1:12">
      <c r="A3250" s="11" t="s">
        <v>6251</v>
      </c>
      <c r="D3250" s="11" t="s">
        <v>260</v>
      </c>
      <c r="E3250" s="19" t="s">
        <v>6501</v>
      </c>
      <c r="F3250" s="10">
        <v>42036</v>
      </c>
      <c r="G3250" s="10">
        <v>45323</v>
      </c>
      <c r="H3250" s="11">
        <v>10</v>
      </c>
      <c r="I3250" s="11" t="s">
        <v>277</v>
      </c>
      <c r="J3250" s="11" t="s">
        <v>261</v>
      </c>
      <c r="K3250" s="11" t="s">
        <v>12658</v>
      </c>
      <c r="L3250" s="11">
        <v>2</v>
      </c>
    </row>
    <row r="3251" spans="1:12">
      <c r="A3251" s="11" t="s">
        <v>6252</v>
      </c>
      <c r="D3251" s="11" t="s">
        <v>260</v>
      </c>
      <c r="E3251" s="19" t="s">
        <v>6502</v>
      </c>
      <c r="F3251" s="10">
        <v>42036</v>
      </c>
      <c r="G3251" s="10">
        <v>45323</v>
      </c>
      <c r="H3251" s="11">
        <v>10</v>
      </c>
      <c r="I3251" s="11" t="s">
        <v>277</v>
      </c>
      <c r="J3251" s="11" t="s">
        <v>261</v>
      </c>
      <c r="K3251" s="11" t="s">
        <v>12658</v>
      </c>
      <c r="L3251" s="11">
        <v>2</v>
      </c>
    </row>
    <row r="3252" spans="1:12">
      <c r="A3252" s="11" t="s">
        <v>6253</v>
      </c>
      <c r="D3252" s="11" t="s">
        <v>260</v>
      </c>
      <c r="E3252" s="19" t="s">
        <v>6503</v>
      </c>
      <c r="F3252" s="10">
        <v>42036</v>
      </c>
      <c r="G3252" s="10">
        <v>45323</v>
      </c>
      <c r="H3252" s="11">
        <v>10</v>
      </c>
      <c r="I3252" s="20" t="s">
        <v>259</v>
      </c>
      <c r="J3252" s="11" t="s">
        <v>261</v>
      </c>
      <c r="K3252" s="11" t="s">
        <v>12658</v>
      </c>
      <c r="L3252" s="11">
        <v>2</v>
      </c>
    </row>
    <row r="3253" spans="1:12">
      <c r="A3253" s="11" t="s">
        <v>6254</v>
      </c>
      <c r="D3253" s="11" t="s">
        <v>260</v>
      </c>
      <c r="E3253" s="19" t="s">
        <v>6504</v>
      </c>
      <c r="F3253" s="10">
        <v>42036</v>
      </c>
      <c r="G3253" s="10">
        <v>45323</v>
      </c>
      <c r="H3253" s="11">
        <v>10</v>
      </c>
      <c r="I3253" s="20" t="s">
        <v>259</v>
      </c>
      <c r="J3253" s="11" t="s">
        <v>261</v>
      </c>
      <c r="K3253" s="11" t="s">
        <v>12658</v>
      </c>
      <c r="L3253" s="11">
        <v>2</v>
      </c>
    </row>
    <row r="3254" spans="1:12">
      <c r="A3254" s="11" t="s">
        <v>6255</v>
      </c>
      <c r="D3254" s="11" t="s">
        <v>260</v>
      </c>
      <c r="E3254" s="19" t="s">
        <v>6505</v>
      </c>
      <c r="F3254" s="10">
        <v>42036</v>
      </c>
      <c r="G3254" s="10">
        <v>45323</v>
      </c>
      <c r="H3254" s="11">
        <v>10</v>
      </c>
      <c r="I3254" s="20" t="s">
        <v>259</v>
      </c>
      <c r="J3254" s="11" t="s">
        <v>261</v>
      </c>
      <c r="K3254" s="11" t="s">
        <v>12658</v>
      </c>
      <c r="L3254" s="11">
        <v>2</v>
      </c>
    </row>
    <row r="3255" spans="1:12">
      <c r="A3255" s="11" t="s">
        <v>6256</v>
      </c>
      <c r="D3255" s="11" t="s">
        <v>260</v>
      </c>
      <c r="E3255" s="19" t="s">
        <v>6506</v>
      </c>
      <c r="F3255" s="10">
        <v>42036</v>
      </c>
      <c r="G3255" s="10">
        <v>45323</v>
      </c>
      <c r="H3255" s="11">
        <v>10</v>
      </c>
      <c r="I3255" s="20" t="s">
        <v>259</v>
      </c>
      <c r="J3255" s="11" t="s">
        <v>261</v>
      </c>
      <c r="K3255" s="11" t="s">
        <v>12658</v>
      </c>
      <c r="L3255" s="11">
        <v>2</v>
      </c>
    </row>
    <row r="3256" spans="1:12">
      <c r="A3256" s="11" t="s">
        <v>6257</v>
      </c>
      <c r="D3256" s="11" t="s">
        <v>260</v>
      </c>
      <c r="E3256" s="19" t="s">
        <v>6507</v>
      </c>
      <c r="F3256" s="10">
        <v>42036</v>
      </c>
      <c r="G3256" s="10">
        <v>45323</v>
      </c>
      <c r="H3256" s="11">
        <v>10</v>
      </c>
      <c r="I3256" s="20" t="s">
        <v>259</v>
      </c>
      <c r="J3256" s="11" t="s">
        <v>261</v>
      </c>
      <c r="K3256" s="11" t="s">
        <v>12658</v>
      </c>
      <c r="L3256" s="11">
        <v>2</v>
      </c>
    </row>
    <row r="3257" spans="1:12">
      <c r="A3257" s="11" t="s">
        <v>6258</v>
      </c>
      <c r="D3257" s="11" t="s">
        <v>260</v>
      </c>
      <c r="E3257" s="19" t="s">
        <v>6508</v>
      </c>
      <c r="F3257" s="10">
        <v>42036</v>
      </c>
      <c r="G3257" s="10">
        <v>45323</v>
      </c>
      <c r="H3257" s="11">
        <v>10</v>
      </c>
      <c r="I3257" s="20" t="s">
        <v>259</v>
      </c>
      <c r="J3257" s="11" t="s">
        <v>261</v>
      </c>
      <c r="K3257" s="11" t="s">
        <v>12658</v>
      </c>
      <c r="L3257" s="11">
        <v>2</v>
      </c>
    </row>
    <row r="3258" spans="1:12">
      <c r="A3258" s="11" t="s">
        <v>6259</v>
      </c>
      <c r="D3258" s="11" t="s">
        <v>260</v>
      </c>
      <c r="E3258" s="19" t="s">
        <v>6509</v>
      </c>
      <c r="F3258" s="10">
        <v>42036</v>
      </c>
      <c r="G3258" s="10">
        <v>45323</v>
      </c>
      <c r="H3258" s="11">
        <v>10</v>
      </c>
      <c r="I3258" s="20" t="s">
        <v>259</v>
      </c>
      <c r="J3258" s="11" t="s">
        <v>261</v>
      </c>
      <c r="K3258" s="11" t="s">
        <v>12658</v>
      </c>
      <c r="L3258" s="11">
        <v>2</v>
      </c>
    </row>
    <row r="3259" spans="1:12">
      <c r="A3259" s="11" t="s">
        <v>6260</v>
      </c>
      <c r="D3259" s="11" t="s">
        <v>260</v>
      </c>
      <c r="E3259" s="19" t="s">
        <v>6510</v>
      </c>
      <c r="F3259" s="10">
        <v>42036</v>
      </c>
      <c r="G3259" s="10">
        <v>45323</v>
      </c>
      <c r="H3259" s="11">
        <v>10</v>
      </c>
      <c r="I3259" s="20" t="s">
        <v>259</v>
      </c>
      <c r="J3259" s="11" t="s">
        <v>261</v>
      </c>
      <c r="K3259" s="11" t="s">
        <v>12658</v>
      </c>
      <c r="L3259" s="11">
        <v>2</v>
      </c>
    </row>
    <row r="3260" spans="1:12">
      <c r="A3260" s="11" t="s">
        <v>6261</v>
      </c>
      <c r="D3260" s="11" t="s">
        <v>260</v>
      </c>
      <c r="E3260" s="19" t="s">
        <v>6511</v>
      </c>
      <c r="F3260" s="10">
        <v>42036</v>
      </c>
      <c r="G3260" s="10">
        <v>45323</v>
      </c>
      <c r="H3260" s="11">
        <v>10</v>
      </c>
      <c r="I3260" s="20" t="s">
        <v>259</v>
      </c>
      <c r="J3260" s="11" t="s">
        <v>261</v>
      </c>
      <c r="K3260" s="11" t="s">
        <v>12658</v>
      </c>
      <c r="L3260" s="11">
        <v>2</v>
      </c>
    </row>
    <row r="3261" spans="1:12">
      <c r="A3261" s="11" t="s">
        <v>6262</v>
      </c>
      <c r="D3261" s="11" t="s">
        <v>260</v>
      </c>
      <c r="E3261" s="19" t="s">
        <v>6512</v>
      </c>
      <c r="F3261" s="10">
        <v>42036</v>
      </c>
      <c r="G3261" s="10">
        <v>45323</v>
      </c>
      <c r="H3261" s="11">
        <v>10</v>
      </c>
      <c r="I3261" s="20" t="s">
        <v>259</v>
      </c>
      <c r="J3261" s="11" t="s">
        <v>261</v>
      </c>
      <c r="K3261" s="11" t="s">
        <v>12658</v>
      </c>
      <c r="L3261" s="11">
        <v>2</v>
      </c>
    </row>
    <row r="3262" spans="1:12">
      <c r="A3262" s="11" t="s">
        <v>6513</v>
      </c>
      <c r="D3262" s="11" t="s">
        <v>260</v>
      </c>
      <c r="E3262" s="19" t="s">
        <v>6763</v>
      </c>
      <c r="F3262" s="10">
        <v>42036</v>
      </c>
      <c r="G3262" s="10">
        <v>45323</v>
      </c>
      <c r="H3262" s="11">
        <v>10</v>
      </c>
      <c r="I3262" s="20" t="s">
        <v>259</v>
      </c>
      <c r="J3262" s="11" t="s">
        <v>261</v>
      </c>
      <c r="K3262" s="11" t="s">
        <v>12658</v>
      </c>
      <c r="L3262" s="11">
        <v>2</v>
      </c>
    </row>
    <row r="3263" spans="1:12">
      <c r="A3263" s="11" t="s">
        <v>6514</v>
      </c>
      <c r="D3263" s="11" t="s">
        <v>260</v>
      </c>
      <c r="E3263" s="19" t="s">
        <v>6764</v>
      </c>
      <c r="F3263" s="10">
        <v>42036</v>
      </c>
      <c r="G3263" s="10">
        <v>45323</v>
      </c>
      <c r="H3263" s="11">
        <v>10</v>
      </c>
      <c r="I3263" s="20" t="s">
        <v>259</v>
      </c>
      <c r="J3263" s="11" t="s">
        <v>261</v>
      </c>
      <c r="K3263" s="11" t="s">
        <v>12658</v>
      </c>
      <c r="L3263" s="11">
        <v>2</v>
      </c>
    </row>
    <row r="3264" spans="1:12">
      <c r="A3264" s="11" t="s">
        <v>6515</v>
      </c>
      <c r="D3264" s="11" t="s">
        <v>260</v>
      </c>
      <c r="E3264" s="19" t="s">
        <v>6765</v>
      </c>
      <c r="F3264" s="10">
        <v>42036</v>
      </c>
      <c r="G3264" s="10">
        <v>45323</v>
      </c>
      <c r="H3264" s="11">
        <v>10</v>
      </c>
      <c r="I3264" s="20" t="s">
        <v>259</v>
      </c>
      <c r="J3264" s="11" t="s">
        <v>261</v>
      </c>
      <c r="K3264" s="11" t="s">
        <v>12658</v>
      </c>
      <c r="L3264" s="11">
        <v>2</v>
      </c>
    </row>
    <row r="3265" spans="1:12">
      <c r="A3265" s="11" t="s">
        <v>6516</v>
      </c>
      <c r="D3265" s="11" t="s">
        <v>260</v>
      </c>
      <c r="E3265" s="19" t="s">
        <v>6766</v>
      </c>
      <c r="F3265" s="10">
        <v>42036</v>
      </c>
      <c r="G3265" s="10">
        <v>45323</v>
      </c>
      <c r="H3265" s="11">
        <v>10</v>
      </c>
      <c r="I3265" s="20" t="s">
        <v>259</v>
      </c>
      <c r="J3265" s="11" t="s">
        <v>261</v>
      </c>
      <c r="K3265" s="11" t="s">
        <v>12658</v>
      </c>
      <c r="L3265" s="11">
        <v>2</v>
      </c>
    </row>
    <row r="3266" spans="1:12">
      <c r="A3266" s="11" t="s">
        <v>6517</v>
      </c>
      <c r="D3266" s="11" t="s">
        <v>260</v>
      </c>
      <c r="E3266" s="19" t="s">
        <v>6767</v>
      </c>
      <c r="F3266" s="10">
        <v>42036</v>
      </c>
      <c r="G3266" s="10">
        <v>45323</v>
      </c>
      <c r="H3266" s="11">
        <v>10</v>
      </c>
      <c r="I3266" s="20" t="s">
        <v>259</v>
      </c>
      <c r="J3266" s="11" t="s">
        <v>261</v>
      </c>
      <c r="K3266" s="11" t="s">
        <v>12658</v>
      </c>
      <c r="L3266" s="11">
        <v>2</v>
      </c>
    </row>
    <row r="3267" spans="1:12">
      <c r="A3267" s="11" t="s">
        <v>6518</v>
      </c>
      <c r="D3267" s="11" t="s">
        <v>260</v>
      </c>
      <c r="E3267" s="19" t="s">
        <v>6768</v>
      </c>
      <c r="F3267" s="10">
        <v>42036</v>
      </c>
      <c r="G3267" s="10">
        <v>45323</v>
      </c>
      <c r="H3267" s="11">
        <v>10</v>
      </c>
      <c r="I3267" s="11" t="s">
        <v>277</v>
      </c>
      <c r="J3267" s="11" t="s">
        <v>261</v>
      </c>
      <c r="K3267" s="11" t="s">
        <v>12658</v>
      </c>
      <c r="L3267" s="11">
        <v>2</v>
      </c>
    </row>
    <row r="3268" spans="1:12">
      <c r="A3268" s="11" t="s">
        <v>6519</v>
      </c>
      <c r="D3268" s="11" t="s">
        <v>260</v>
      </c>
      <c r="E3268" s="19" t="s">
        <v>6769</v>
      </c>
      <c r="F3268" s="10">
        <v>42036</v>
      </c>
      <c r="G3268" s="10">
        <v>45323</v>
      </c>
      <c r="H3268" s="11">
        <v>10</v>
      </c>
      <c r="I3268" s="11" t="s">
        <v>277</v>
      </c>
      <c r="J3268" s="11" t="s">
        <v>261</v>
      </c>
      <c r="K3268" s="11" t="s">
        <v>12658</v>
      </c>
      <c r="L3268" s="11">
        <v>2</v>
      </c>
    </row>
    <row r="3269" spans="1:12">
      <c r="A3269" s="11" t="s">
        <v>6520</v>
      </c>
      <c r="D3269" s="11" t="s">
        <v>260</v>
      </c>
      <c r="E3269" s="19" t="s">
        <v>6770</v>
      </c>
      <c r="F3269" s="10">
        <v>42036</v>
      </c>
      <c r="G3269" s="10">
        <v>45323</v>
      </c>
      <c r="H3269" s="11">
        <v>10</v>
      </c>
      <c r="I3269" s="11" t="s">
        <v>277</v>
      </c>
      <c r="J3269" s="11" t="s">
        <v>261</v>
      </c>
      <c r="K3269" s="11" t="s">
        <v>12658</v>
      </c>
      <c r="L3269" s="11">
        <v>2</v>
      </c>
    </row>
    <row r="3270" spans="1:12">
      <c r="A3270" s="11" t="s">
        <v>6521</v>
      </c>
      <c r="D3270" s="11" t="s">
        <v>260</v>
      </c>
      <c r="E3270" s="19" t="s">
        <v>6771</v>
      </c>
      <c r="F3270" s="10">
        <v>42036</v>
      </c>
      <c r="G3270" s="10">
        <v>45323</v>
      </c>
      <c r="H3270" s="11">
        <v>10</v>
      </c>
      <c r="I3270" s="20" t="s">
        <v>259</v>
      </c>
      <c r="J3270" s="11" t="s">
        <v>261</v>
      </c>
      <c r="K3270" s="11" t="s">
        <v>12658</v>
      </c>
      <c r="L3270" s="11">
        <v>2</v>
      </c>
    </row>
    <row r="3271" spans="1:12">
      <c r="A3271" s="11" t="s">
        <v>6522</v>
      </c>
      <c r="D3271" s="11" t="s">
        <v>260</v>
      </c>
      <c r="E3271" s="19" t="s">
        <v>6772</v>
      </c>
      <c r="F3271" s="10">
        <v>42036</v>
      </c>
      <c r="G3271" s="10">
        <v>45323</v>
      </c>
      <c r="H3271" s="11">
        <v>10</v>
      </c>
      <c r="I3271" s="20" t="s">
        <v>259</v>
      </c>
      <c r="J3271" s="11" t="s">
        <v>261</v>
      </c>
      <c r="K3271" s="11" t="s">
        <v>12658</v>
      </c>
      <c r="L3271" s="11">
        <v>2</v>
      </c>
    </row>
    <row r="3272" spans="1:12">
      <c r="A3272" s="11" t="s">
        <v>6523</v>
      </c>
      <c r="D3272" s="11" t="s">
        <v>260</v>
      </c>
      <c r="E3272" s="19" t="s">
        <v>6773</v>
      </c>
      <c r="F3272" s="10">
        <v>42036</v>
      </c>
      <c r="G3272" s="10">
        <v>45323</v>
      </c>
      <c r="H3272" s="11">
        <v>10</v>
      </c>
      <c r="I3272" s="20" t="s">
        <v>259</v>
      </c>
      <c r="J3272" s="11" t="s">
        <v>261</v>
      </c>
      <c r="K3272" s="11" t="s">
        <v>12658</v>
      </c>
      <c r="L3272" s="11">
        <v>2</v>
      </c>
    </row>
    <row r="3273" spans="1:12">
      <c r="A3273" s="11" t="s">
        <v>6524</v>
      </c>
      <c r="D3273" s="11" t="s">
        <v>260</v>
      </c>
      <c r="E3273" s="19" t="s">
        <v>6774</v>
      </c>
      <c r="F3273" s="10">
        <v>42036</v>
      </c>
      <c r="G3273" s="10">
        <v>45323</v>
      </c>
      <c r="H3273" s="11">
        <v>10</v>
      </c>
      <c r="I3273" s="20" t="s">
        <v>259</v>
      </c>
      <c r="J3273" s="11" t="s">
        <v>261</v>
      </c>
      <c r="K3273" s="11" t="s">
        <v>12658</v>
      </c>
      <c r="L3273" s="11">
        <v>2</v>
      </c>
    </row>
    <row r="3274" spans="1:12">
      <c r="A3274" s="11" t="s">
        <v>6525</v>
      </c>
      <c r="D3274" s="11" t="s">
        <v>260</v>
      </c>
      <c r="E3274" s="19" t="s">
        <v>6775</v>
      </c>
      <c r="F3274" s="10">
        <v>42036</v>
      </c>
      <c r="G3274" s="10">
        <v>45323</v>
      </c>
      <c r="H3274" s="11">
        <v>10</v>
      </c>
      <c r="I3274" s="20" t="s">
        <v>259</v>
      </c>
      <c r="J3274" s="11" t="s">
        <v>261</v>
      </c>
      <c r="K3274" s="11" t="s">
        <v>12658</v>
      </c>
      <c r="L3274" s="11">
        <v>2</v>
      </c>
    </row>
    <row r="3275" spans="1:12">
      <c r="A3275" s="11" t="s">
        <v>6526</v>
      </c>
      <c r="D3275" s="11" t="s">
        <v>260</v>
      </c>
      <c r="E3275" s="19" t="s">
        <v>6776</v>
      </c>
      <c r="F3275" s="10">
        <v>42036</v>
      </c>
      <c r="G3275" s="10">
        <v>45323</v>
      </c>
      <c r="H3275" s="11">
        <v>10</v>
      </c>
      <c r="I3275" s="20" t="s">
        <v>259</v>
      </c>
      <c r="J3275" s="11" t="s">
        <v>261</v>
      </c>
      <c r="K3275" s="11" t="s">
        <v>12658</v>
      </c>
      <c r="L3275" s="11">
        <v>2</v>
      </c>
    </row>
    <row r="3276" spans="1:12">
      <c r="A3276" s="11" t="s">
        <v>6527</v>
      </c>
      <c r="D3276" s="11" t="s">
        <v>260</v>
      </c>
      <c r="E3276" s="19" t="s">
        <v>6777</v>
      </c>
      <c r="F3276" s="10">
        <v>42036</v>
      </c>
      <c r="G3276" s="10">
        <v>45323</v>
      </c>
      <c r="H3276" s="11">
        <v>10</v>
      </c>
      <c r="I3276" s="20" t="s">
        <v>259</v>
      </c>
      <c r="J3276" s="11" t="s">
        <v>261</v>
      </c>
      <c r="K3276" s="11" t="s">
        <v>12658</v>
      </c>
      <c r="L3276" s="11">
        <v>2</v>
      </c>
    </row>
    <row r="3277" spans="1:12">
      <c r="A3277" s="11" t="s">
        <v>6528</v>
      </c>
      <c r="D3277" s="11" t="s">
        <v>260</v>
      </c>
      <c r="E3277" s="19" t="s">
        <v>6778</v>
      </c>
      <c r="F3277" s="10">
        <v>42036</v>
      </c>
      <c r="G3277" s="10">
        <v>45323</v>
      </c>
      <c r="H3277" s="11">
        <v>10</v>
      </c>
      <c r="I3277" s="20" t="s">
        <v>259</v>
      </c>
      <c r="J3277" s="11" t="s">
        <v>261</v>
      </c>
      <c r="K3277" s="11" t="s">
        <v>12658</v>
      </c>
      <c r="L3277" s="11">
        <v>2</v>
      </c>
    </row>
    <row r="3278" spans="1:12">
      <c r="A3278" s="11" t="s">
        <v>6529</v>
      </c>
      <c r="D3278" s="11" t="s">
        <v>260</v>
      </c>
      <c r="E3278" s="19" t="s">
        <v>6779</v>
      </c>
      <c r="F3278" s="10">
        <v>42036</v>
      </c>
      <c r="G3278" s="10">
        <v>45323</v>
      </c>
      <c r="H3278" s="11">
        <v>10</v>
      </c>
      <c r="I3278" s="20" t="s">
        <v>259</v>
      </c>
      <c r="J3278" s="11" t="s">
        <v>261</v>
      </c>
      <c r="K3278" s="11" t="s">
        <v>12658</v>
      </c>
      <c r="L3278" s="11">
        <v>2</v>
      </c>
    </row>
    <row r="3279" spans="1:12">
      <c r="A3279" s="11" t="s">
        <v>6530</v>
      </c>
      <c r="D3279" s="11" t="s">
        <v>260</v>
      </c>
      <c r="E3279" s="19" t="s">
        <v>6780</v>
      </c>
      <c r="F3279" s="10">
        <v>42036</v>
      </c>
      <c r="G3279" s="10">
        <v>45323</v>
      </c>
      <c r="H3279" s="11">
        <v>10</v>
      </c>
      <c r="I3279" s="20" t="s">
        <v>259</v>
      </c>
      <c r="J3279" s="11" t="s">
        <v>261</v>
      </c>
      <c r="K3279" s="11" t="s">
        <v>12658</v>
      </c>
      <c r="L3279" s="11">
        <v>2</v>
      </c>
    </row>
    <row r="3280" spans="1:12">
      <c r="A3280" s="11" t="s">
        <v>6531</v>
      </c>
      <c r="D3280" s="11" t="s">
        <v>260</v>
      </c>
      <c r="E3280" s="19" t="s">
        <v>6781</v>
      </c>
      <c r="F3280" s="10">
        <v>42036</v>
      </c>
      <c r="G3280" s="10">
        <v>45323</v>
      </c>
      <c r="H3280" s="11">
        <v>10</v>
      </c>
      <c r="I3280" s="20" t="s">
        <v>259</v>
      </c>
      <c r="J3280" s="11" t="s">
        <v>261</v>
      </c>
      <c r="K3280" s="11" t="s">
        <v>12658</v>
      </c>
      <c r="L3280" s="11">
        <v>2</v>
      </c>
    </row>
    <row r="3281" spans="1:12">
      <c r="A3281" s="11" t="s">
        <v>6532</v>
      </c>
      <c r="D3281" s="11" t="s">
        <v>260</v>
      </c>
      <c r="E3281" s="19" t="s">
        <v>6782</v>
      </c>
      <c r="F3281" s="10">
        <v>42036</v>
      </c>
      <c r="G3281" s="10">
        <v>45323</v>
      </c>
      <c r="H3281" s="11">
        <v>10</v>
      </c>
      <c r="I3281" s="20" t="s">
        <v>259</v>
      </c>
      <c r="J3281" s="11" t="s">
        <v>261</v>
      </c>
      <c r="K3281" s="11" t="s">
        <v>12658</v>
      </c>
      <c r="L3281" s="11">
        <v>2</v>
      </c>
    </row>
    <row r="3282" spans="1:12">
      <c r="A3282" s="11" t="s">
        <v>6533</v>
      </c>
      <c r="D3282" s="11" t="s">
        <v>260</v>
      </c>
      <c r="E3282" s="19" t="s">
        <v>6783</v>
      </c>
      <c r="F3282" s="10">
        <v>42036</v>
      </c>
      <c r="G3282" s="10">
        <v>45323</v>
      </c>
      <c r="H3282" s="11">
        <v>10</v>
      </c>
      <c r="I3282" s="20" t="s">
        <v>259</v>
      </c>
      <c r="J3282" s="11" t="s">
        <v>261</v>
      </c>
      <c r="K3282" s="11" t="s">
        <v>12658</v>
      </c>
      <c r="L3282" s="11">
        <v>2</v>
      </c>
    </row>
    <row r="3283" spans="1:12">
      <c r="A3283" s="11" t="s">
        <v>6534</v>
      </c>
      <c r="D3283" s="11" t="s">
        <v>260</v>
      </c>
      <c r="E3283" s="19" t="s">
        <v>6784</v>
      </c>
      <c r="F3283" s="10">
        <v>42036</v>
      </c>
      <c r="G3283" s="10">
        <v>45323</v>
      </c>
      <c r="H3283" s="11">
        <v>10</v>
      </c>
      <c r="I3283" s="20" t="s">
        <v>259</v>
      </c>
      <c r="J3283" s="11" t="s">
        <v>261</v>
      </c>
      <c r="K3283" s="11" t="s">
        <v>12658</v>
      </c>
      <c r="L3283" s="11">
        <v>2</v>
      </c>
    </row>
    <row r="3284" spans="1:12">
      <c r="A3284" s="11" t="s">
        <v>6535</v>
      </c>
      <c r="D3284" s="11" t="s">
        <v>260</v>
      </c>
      <c r="E3284" s="19" t="s">
        <v>6785</v>
      </c>
      <c r="F3284" s="10">
        <v>42036</v>
      </c>
      <c r="G3284" s="10">
        <v>45323</v>
      </c>
      <c r="H3284" s="11">
        <v>10</v>
      </c>
      <c r="I3284" s="20" t="s">
        <v>259</v>
      </c>
      <c r="J3284" s="11" t="s">
        <v>261</v>
      </c>
      <c r="K3284" s="11" t="s">
        <v>12658</v>
      </c>
      <c r="L3284" s="11">
        <v>2</v>
      </c>
    </row>
    <row r="3285" spans="1:12">
      <c r="A3285" s="11" t="s">
        <v>6536</v>
      </c>
      <c r="D3285" s="11" t="s">
        <v>260</v>
      </c>
      <c r="E3285" s="19" t="s">
        <v>6786</v>
      </c>
      <c r="F3285" s="10">
        <v>42036</v>
      </c>
      <c r="G3285" s="10">
        <v>45323</v>
      </c>
      <c r="H3285" s="11">
        <v>10</v>
      </c>
      <c r="I3285" s="11" t="s">
        <v>277</v>
      </c>
      <c r="J3285" s="11" t="s">
        <v>261</v>
      </c>
      <c r="K3285" s="11" t="s">
        <v>12658</v>
      </c>
      <c r="L3285" s="11">
        <v>2</v>
      </c>
    </row>
    <row r="3286" spans="1:12">
      <c r="A3286" s="11" t="s">
        <v>6537</v>
      </c>
      <c r="D3286" s="11" t="s">
        <v>260</v>
      </c>
      <c r="E3286" s="19" t="s">
        <v>6787</v>
      </c>
      <c r="F3286" s="10">
        <v>42036</v>
      </c>
      <c r="G3286" s="10">
        <v>45323</v>
      </c>
      <c r="H3286" s="11">
        <v>10</v>
      </c>
      <c r="I3286" s="11" t="s">
        <v>277</v>
      </c>
      <c r="J3286" s="11" t="s">
        <v>261</v>
      </c>
      <c r="K3286" s="11" t="s">
        <v>12658</v>
      </c>
      <c r="L3286" s="11">
        <v>2</v>
      </c>
    </row>
    <row r="3287" spans="1:12">
      <c r="A3287" s="11" t="s">
        <v>6538</v>
      </c>
      <c r="D3287" s="11" t="s">
        <v>260</v>
      </c>
      <c r="E3287" s="19" t="s">
        <v>6788</v>
      </c>
      <c r="F3287" s="10">
        <v>42036</v>
      </c>
      <c r="G3287" s="10">
        <v>45323</v>
      </c>
      <c r="H3287" s="11">
        <v>10</v>
      </c>
      <c r="I3287" s="11" t="s">
        <v>277</v>
      </c>
      <c r="J3287" s="11" t="s">
        <v>261</v>
      </c>
      <c r="K3287" s="11" t="s">
        <v>12658</v>
      </c>
      <c r="L3287" s="11">
        <v>2</v>
      </c>
    </row>
    <row r="3288" spans="1:12">
      <c r="A3288" s="11" t="s">
        <v>6539</v>
      </c>
      <c r="D3288" s="11" t="s">
        <v>260</v>
      </c>
      <c r="E3288" s="19" t="s">
        <v>6789</v>
      </c>
      <c r="F3288" s="10">
        <v>42036</v>
      </c>
      <c r="G3288" s="10">
        <v>45323</v>
      </c>
      <c r="H3288" s="11">
        <v>10</v>
      </c>
      <c r="I3288" s="20" t="s">
        <v>259</v>
      </c>
      <c r="J3288" s="11" t="s">
        <v>261</v>
      </c>
      <c r="K3288" s="11" t="s">
        <v>12658</v>
      </c>
      <c r="L3288" s="11">
        <v>2</v>
      </c>
    </row>
    <row r="3289" spans="1:12">
      <c r="A3289" s="11" t="s">
        <v>6540</v>
      </c>
      <c r="D3289" s="11" t="s">
        <v>260</v>
      </c>
      <c r="E3289" s="19" t="s">
        <v>6790</v>
      </c>
      <c r="F3289" s="10">
        <v>42036</v>
      </c>
      <c r="G3289" s="10">
        <v>45323</v>
      </c>
      <c r="H3289" s="11">
        <v>10</v>
      </c>
      <c r="I3289" s="20" t="s">
        <v>259</v>
      </c>
      <c r="J3289" s="11" t="s">
        <v>261</v>
      </c>
      <c r="K3289" s="11" t="s">
        <v>12658</v>
      </c>
      <c r="L3289" s="11">
        <v>2</v>
      </c>
    </row>
    <row r="3290" spans="1:12">
      <c r="A3290" s="11" t="s">
        <v>6541</v>
      </c>
      <c r="D3290" s="11" t="s">
        <v>260</v>
      </c>
      <c r="E3290" s="19" t="s">
        <v>6791</v>
      </c>
      <c r="F3290" s="10">
        <v>42036</v>
      </c>
      <c r="G3290" s="10">
        <v>45323</v>
      </c>
      <c r="H3290" s="11">
        <v>10</v>
      </c>
      <c r="I3290" s="20" t="s">
        <v>259</v>
      </c>
      <c r="J3290" s="11" t="s">
        <v>261</v>
      </c>
      <c r="K3290" s="11" t="s">
        <v>12658</v>
      </c>
      <c r="L3290" s="11">
        <v>2</v>
      </c>
    </row>
    <row r="3291" spans="1:12">
      <c r="A3291" s="11" t="s">
        <v>6542</v>
      </c>
      <c r="D3291" s="11" t="s">
        <v>260</v>
      </c>
      <c r="E3291" s="19" t="s">
        <v>6792</v>
      </c>
      <c r="F3291" s="10">
        <v>42036</v>
      </c>
      <c r="G3291" s="10">
        <v>45323</v>
      </c>
      <c r="H3291" s="11">
        <v>10</v>
      </c>
      <c r="I3291" s="20" t="s">
        <v>259</v>
      </c>
      <c r="J3291" s="11" t="s">
        <v>261</v>
      </c>
      <c r="K3291" s="11" t="s">
        <v>12658</v>
      </c>
      <c r="L3291" s="11">
        <v>2</v>
      </c>
    </row>
    <row r="3292" spans="1:12">
      <c r="A3292" s="11" t="s">
        <v>6543</v>
      </c>
      <c r="D3292" s="11" t="s">
        <v>260</v>
      </c>
      <c r="E3292" s="19" t="s">
        <v>6793</v>
      </c>
      <c r="F3292" s="10">
        <v>42036</v>
      </c>
      <c r="G3292" s="10">
        <v>45323</v>
      </c>
      <c r="H3292" s="11">
        <v>10</v>
      </c>
      <c r="I3292" s="20" t="s">
        <v>259</v>
      </c>
      <c r="J3292" s="11" t="s">
        <v>261</v>
      </c>
      <c r="K3292" s="11" t="s">
        <v>12658</v>
      </c>
      <c r="L3292" s="11">
        <v>2</v>
      </c>
    </row>
    <row r="3293" spans="1:12">
      <c r="A3293" s="11" t="s">
        <v>6544</v>
      </c>
      <c r="D3293" s="11" t="s">
        <v>260</v>
      </c>
      <c r="E3293" s="19" t="s">
        <v>6794</v>
      </c>
      <c r="F3293" s="10">
        <v>42036</v>
      </c>
      <c r="G3293" s="10">
        <v>45323</v>
      </c>
      <c r="H3293" s="11">
        <v>10</v>
      </c>
      <c r="I3293" s="20" t="s">
        <v>259</v>
      </c>
      <c r="J3293" s="11" t="s">
        <v>261</v>
      </c>
      <c r="K3293" s="11" t="s">
        <v>12658</v>
      </c>
      <c r="L3293" s="11">
        <v>2</v>
      </c>
    </row>
    <row r="3294" spans="1:12">
      <c r="A3294" s="11" t="s">
        <v>6545</v>
      </c>
      <c r="D3294" s="11" t="s">
        <v>260</v>
      </c>
      <c r="E3294" s="19" t="s">
        <v>6795</v>
      </c>
      <c r="F3294" s="10">
        <v>42036</v>
      </c>
      <c r="G3294" s="10">
        <v>45323</v>
      </c>
      <c r="H3294" s="11">
        <v>10</v>
      </c>
      <c r="I3294" s="20" t="s">
        <v>259</v>
      </c>
      <c r="J3294" s="11" t="s">
        <v>261</v>
      </c>
      <c r="K3294" s="11" t="s">
        <v>12658</v>
      </c>
      <c r="L3294" s="11">
        <v>2</v>
      </c>
    </row>
    <row r="3295" spans="1:12">
      <c r="A3295" s="11" t="s">
        <v>6546</v>
      </c>
      <c r="D3295" s="11" t="s">
        <v>260</v>
      </c>
      <c r="E3295" s="19" t="s">
        <v>6796</v>
      </c>
      <c r="F3295" s="10">
        <v>42036</v>
      </c>
      <c r="G3295" s="10">
        <v>45323</v>
      </c>
      <c r="H3295" s="11">
        <v>10</v>
      </c>
      <c r="I3295" s="20" t="s">
        <v>259</v>
      </c>
      <c r="J3295" s="11" t="s">
        <v>261</v>
      </c>
      <c r="K3295" s="11" t="s">
        <v>12658</v>
      </c>
      <c r="L3295" s="11">
        <v>2</v>
      </c>
    </row>
    <row r="3296" spans="1:12">
      <c r="A3296" s="11" t="s">
        <v>6547</v>
      </c>
      <c r="D3296" s="11" t="s">
        <v>260</v>
      </c>
      <c r="E3296" s="19" t="s">
        <v>6797</v>
      </c>
      <c r="F3296" s="10">
        <v>42036</v>
      </c>
      <c r="G3296" s="10">
        <v>45323</v>
      </c>
      <c r="H3296" s="11">
        <v>10</v>
      </c>
      <c r="I3296" s="20" t="s">
        <v>259</v>
      </c>
      <c r="J3296" s="11" t="s">
        <v>261</v>
      </c>
      <c r="K3296" s="11" t="s">
        <v>12658</v>
      </c>
      <c r="L3296" s="11">
        <v>2</v>
      </c>
    </row>
    <row r="3297" spans="1:12">
      <c r="A3297" s="11" t="s">
        <v>6548</v>
      </c>
      <c r="D3297" s="11" t="s">
        <v>260</v>
      </c>
      <c r="E3297" s="19" t="s">
        <v>6798</v>
      </c>
      <c r="F3297" s="10">
        <v>42036</v>
      </c>
      <c r="G3297" s="10">
        <v>45323</v>
      </c>
      <c r="H3297" s="11">
        <v>10</v>
      </c>
      <c r="I3297" s="20" t="s">
        <v>259</v>
      </c>
      <c r="J3297" s="11" t="s">
        <v>261</v>
      </c>
      <c r="K3297" s="11" t="s">
        <v>12658</v>
      </c>
      <c r="L3297" s="11">
        <v>2</v>
      </c>
    </row>
    <row r="3298" spans="1:12">
      <c r="A3298" s="11" t="s">
        <v>6549</v>
      </c>
      <c r="D3298" s="11" t="s">
        <v>260</v>
      </c>
      <c r="E3298" s="19" t="s">
        <v>6799</v>
      </c>
      <c r="F3298" s="10">
        <v>42036</v>
      </c>
      <c r="G3298" s="10">
        <v>45323</v>
      </c>
      <c r="H3298" s="11">
        <v>10</v>
      </c>
      <c r="I3298" s="20" t="s">
        <v>259</v>
      </c>
      <c r="J3298" s="11" t="s">
        <v>261</v>
      </c>
      <c r="K3298" s="11" t="s">
        <v>12658</v>
      </c>
      <c r="L3298" s="11">
        <v>2</v>
      </c>
    </row>
    <row r="3299" spans="1:12">
      <c r="A3299" s="11" t="s">
        <v>6550</v>
      </c>
      <c r="D3299" s="11" t="s">
        <v>260</v>
      </c>
      <c r="E3299" s="19" t="s">
        <v>6800</v>
      </c>
      <c r="F3299" s="10">
        <v>42036</v>
      </c>
      <c r="G3299" s="10">
        <v>45323</v>
      </c>
      <c r="H3299" s="11">
        <v>10</v>
      </c>
      <c r="I3299" s="20" t="s">
        <v>259</v>
      </c>
      <c r="J3299" s="11" t="s">
        <v>261</v>
      </c>
      <c r="K3299" s="11" t="s">
        <v>12658</v>
      </c>
      <c r="L3299" s="11">
        <v>2</v>
      </c>
    </row>
    <row r="3300" spans="1:12">
      <c r="A3300" s="11" t="s">
        <v>6551</v>
      </c>
      <c r="D3300" s="11" t="s">
        <v>260</v>
      </c>
      <c r="E3300" s="19" t="s">
        <v>6801</v>
      </c>
      <c r="F3300" s="10">
        <v>42036</v>
      </c>
      <c r="G3300" s="10">
        <v>45323</v>
      </c>
      <c r="H3300" s="11">
        <v>10</v>
      </c>
      <c r="I3300" s="20" t="s">
        <v>259</v>
      </c>
      <c r="J3300" s="11" t="s">
        <v>261</v>
      </c>
      <c r="K3300" s="11" t="s">
        <v>12658</v>
      </c>
      <c r="L3300" s="11">
        <v>2</v>
      </c>
    </row>
    <row r="3301" spans="1:12">
      <c r="A3301" s="11" t="s">
        <v>6552</v>
      </c>
      <c r="D3301" s="11" t="s">
        <v>260</v>
      </c>
      <c r="E3301" s="19" t="s">
        <v>6802</v>
      </c>
      <c r="F3301" s="10">
        <v>42036</v>
      </c>
      <c r="G3301" s="10">
        <v>45323</v>
      </c>
      <c r="H3301" s="11">
        <v>10</v>
      </c>
      <c r="I3301" s="20" t="s">
        <v>259</v>
      </c>
      <c r="J3301" s="11" t="s">
        <v>261</v>
      </c>
      <c r="K3301" s="11" t="s">
        <v>12658</v>
      </c>
      <c r="L3301" s="11">
        <v>2</v>
      </c>
    </row>
    <row r="3302" spans="1:12">
      <c r="A3302" s="11" t="s">
        <v>6553</v>
      </c>
      <c r="D3302" s="11" t="s">
        <v>260</v>
      </c>
      <c r="E3302" s="19" t="s">
        <v>6803</v>
      </c>
      <c r="F3302" s="10">
        <v>42036</v>
      </c>
      <c r="G3302" s="10">
        <v>45323</v>
      </c>
      <c r="H3302" s="11">
        <v>10</v>
      </c>
      <c r="I3302" s="20" t="s">
        <v>259</v>
      </c>
      <c r="J3302" s="11" t="s">
        <v>261</v>
      </c>
      <c r="K3302" s="11" t="s">
        <v>12658</v>
      </c>
      <c r="L3302" s="11">
        <v>2</v>
      </c>
    </row>
    <row r="3303" spans="1:12">
      <c r="A3303" s="11" t="s">
        <v>6554</v>
      </c>
      <c r="D3303" s="11" t="s">
        <v>260</v>
      </c>
      <c r="E3303" s="19" t="s">
        <v>6804</v>
      </c>
      <c r="F3303" s="10">
        <v>42036</v>
      </c>
      <c r="G3303" s="10">
        <v>45323</v>
      </c>
      <c r="H3303" s="11">
        <v>10</v>
      </c>
      <c r="I3303" s="11" t="s">
        <v>277</v>
      </c>
      <c r="J3303" s="11" t="s">
        <v>261</v>
      </c>
      <c r="K3303" s="11" t="s">
        <v>12658</v>
      </c>
      <c r="L3303" s="11">
        <v>2</v>
      </c>
    </row>
    <row r="3304" spans="1:12">
      <c r="A3304" s="11" t="s">
        <v>6555</v>
      </c>
      <c r="D3304" s="11" t="s">
        <v>260</v>
      </c>
      <c r="E3304" s="19" t="s">
        <v>6805</v>
      </c>
      <c r="F3304" s="10">
        <v>42036</v>
      </c>
      <c r="G3304" s="10">
        <v>45323</v>
      </c>
      <c r="H3304" s="11">
        <v>10</v>
      </c>
      <c r="I3304" s="11" t="s">
        <v>277</v>
      </c>
      <c r="J3304" s="11" t="s">
        <v>261</v>
      </c>
      <c r="K3304" s="11" t="s">
        <v>12658</v>
      </c>
      <c r="L3304" s="11">
        <v>2</v>
      </c>
    </row>
    <row r="3305" spans="1:12">
      <c r="A3305" s="11" t="s">
        <v>6556</v>
      </c>
      <c r="D3305" s="11" t="s">
        <v>260</v>
      </c>
      <c r="E3305" s="19" t="s">
        <v>6806</v>
      </c>
      <c r="F3305" s="10">
        <v>42036</v>
      </c>
      <c r="G3305" s="10">
        <v>45323</v>
      </c>
      <c r="H3305" s="11">
        <v>10</v>
      </c>
      <c r="I3305" s="11" t="s">
        <v>277</v>
      </c>
      <c r="J3305" s="11" t="s">
        <v>261</v>
      </c>
      <c r="K3305" s="11" t="s">
        <v>12658</v>
      </c>
      <c r="L3305" s="11">
        <v>2</v>
      </c>
    </row>
    <row r="3306" spans="1:12">
      <c r="A3306" s="11" t="s">
        <v>6557</v>
      </c>
      <c r="D3306" s="11" t="s">
        <v>260</v>
      </c>
      <c r="E3306" s="19" t="s">
        <v>6807</v>
      </c>
      <c r="F3306" s="10">
        <v>42036</v>
      </c>
      <c r="G3306" s="10">
        <v>45323</v>
      </c>
      <c r="H3306" s="11">
        <v>10</v>
      </c>
      <c r="I3306" s="20" t="s">
        <v>259</v>
      </c>
      <c r="J3306" s="11" t="s">
        <v>261</v>
      </c>
      <c r="K3306" s="11" t="s">
        <v>12658</v>
      </c>
      <c r="L3306" s="11">
        <v>2</v>
      </c>
    </row>
    <row r="3307" spans="1:12">
      <c r="A3307" s="11" t="s">
        <v>6558</v>
      </c>
      <c r="D3307" s="11" t="s">
        <v>260</v>
      </c>
      <c r="E3307" s="19" t="s">
        <v>6808</v>
      </c>
      <c r="F3307" s="10">
        <v>42036</v>
      </c>
      <c r="G3307" s="10">
        <v>45323</v>
      </c>
      <c r="H3307" s="11">
        <v>10</v>
      </c>
      <c r="I3307" s="20" t="s">
        <v>259</v>
      </c>
      <c r="J3307" s="11" t="s">
        <v>261</v>
      </c>
      <c r="K3307" s="11" t="s">
        <v>12658</v>
      </c>
      <c r="L3307" s="11">
        <v>2</v>
      </c>
    </row>
    <row r="3308" spans="1:12">
      <c r="A3308" s="11" t="s">
        <v>6559</v>
      </c>
      <c r="D3308" s="11" t="s">
        <v>260</v>
      </c>
      <c r="E3308" s="19" t="s">
        <v>6809</v>
      </c>
      <c r="F3308" s="10">
        <v>42036</v>
      </c>
      <c r="G3308" s="10">
        <v>45323</v>
      </c>
      <c r="H3308" s="11">
        <v>10</v>
      </c>
      <c r="I3308" s="20" t="s">
        <v>259</v>
      </c>
      <c r="J3308" s="11" t="s">
        <v>261</v>
      </c>
      <c r="K3308" s="11" t="s">
        <v>12658</v>
      </c>
      <c r="L3308" s="11">
        <v>2</v>
      </c>
    </row>
    <row r="3309" spans="1:12">
      <c r="A3309" s="11" t="s">
        <v>6560</v>
      </c>
      <c r="D3309" s="11" t="s">
        <v>260</v>
      </c>
      <c r="E3309" s="19" t="s">
        <v>6810</v>
      </c>
      <c r="F3309" s="10">
        <v>42036</v>
      </c>
      <c r="G3309" s="10">
        <v>45323</v>
      </c>
      <c r="H3309" s="11">
        <v>10</v>
      </c>
      <c r="I3309" s="20" t="s">
        <v>259</v>
      </c>
      <c r="J3309" s="11" t="s">
        <v>261</v>
      </c>
      <c r="K3309" s="11" t="s">
        <v>12658</v>
      </c>
      <c r="L3309" s="11">
        <v>2</v>
      </c>
    </row>
    <row r="3310" spans="1:12">
      <c r="A3310" s="11" t="s">
        <v>6561</v>
      </c>
      <c r="D3310" s="11" t="s">
        <v>260</v>
      </c>
      <c r="E3310" s="19" t="s">
        <v>6811</v>
      </c>
      <c r="F3310" s="10">
        <v>42036</v>
      </c>
      <c r="G3310" s="10">
        <v>45323</v>
      </c>
      <c r="H3310" s="11">
        <v>10</v>
      </c>
      <c r="I3310" s="20" t="s">
        <v>259</v>
      </c>
      <c r="J3310" s="11" t="s">
        <v>261</v>
      </c>
      <c r="K3310" s="11" t="s">
        <v>12658</v>
      </c>
      <c r="L3310" s="11">
        <v>2</v>
      </c>
    </row>
    <row r="3311" spans="1:12">
      <c r="A3311" s="11" t="s">
        <v>6562</v>
      </c>
      <c r="D3311" s="11" t="s">
        <v>260</v>
      </c>
      <c r="E3311" s="19" t="s">
        <v>6812</v>
      </c>
      <c r="F3311" s="10">
        <v>42036</v>
      </c>
      <c r="G3311" s="10">
        <v>45323</v>
      </c>
      <c r="H3311" s="11">
        <v>10</v>
      </c>
      <c r="I3311" s="20" t="s">
        <v>259</v>
      </c>
      <c r="J3311" s="11" t="s">
        <v>261</v>
      </c>
      <c r="K3311" s="11" t="s">
        <v>12658</v>
      </c>
      <c r="L3311" s="11">
        <v>2</v>
      </c>
    </row>
    <row r="3312" spans="1:12">
      <c r="A3312" s="11" t="s">
        <v>6563</v>
      </c>
      <c r="D3312" s="11" t="s">
        <v>260</v>
      </c>
      <c r="E3312" s="19" t="s">
        <v>6813</v>
      </c>
      <c r="F3312" s="10">
        <v>42036</v>
      </c>
      <c r="G3312" s="10">
        <v>45323</v>
      </c>
      <c r="H3312" s="11">
        <v>10</v>
      </c>
      <c r="I3312" s="20" t="s">
        <v>259</v>
      </c>
      <c r="J3312" s="11" t="s">
        <v>261</v>
      </c>
      <c r="K3312" s="11" t="s">
        <v>12658</v>
      </c>
      <c r="L3312" s="11">
        <v>2</v>
      </c>
    </row>
    <row r="3313" spans="1:12">
      <c r="A3313" s="11" t="s">
        <v>6564</v>
      </c>
      <c r="D3313" s="11" t="s">
        <v>260</v>
      </c>
      <c r="E3313" s="19" t="s">
        <v>6814</v>
      </c>
      <c r="F3313" s="10">
        <v>42036</v>
      </c>
      <c r="G3313" s="10">
        <v>45323</v>
      </c>
      <c r="H3313" s="11">
        <v>10</v>
      </c>
      <c r="I3313" s="20" t="s">
        <v>259</v>
      </c>
      <c r="J3313" s="11" t="s">
        <v>261</v>
      </c>
      <c r="K3313" s="11" t="s">
        <v>12658</v>
      </c>
      <c r="L3313" s="11">
        <v>2</v>
      </c>
    </row>
    <row r="3314" spans="1:12">
      <c r="A3314" s="11" t="s">
        <v>6565</v>
      </c>
      <c r="D3314" s="11" t="s">
        <v>260</v>
      </c>
      <c r="E3314" s="19" t="s">
        <v>6815</v>
      </c>
      <c r="F3314" s="10">
        <v>42036</v>
      </c>
      <c r="G3314" s="10">
        <v>45323</v>
      </c>
      <c r="H3314" s="11">
        <v>10</v>
      </c>
      <c r="I3314" s="20" t="s">
        <v>259</v>
      </c>
      <c r="J3314" s="11" t="s">
        <v>261</v>
      </c>
      <c r="K3314" s="11" t="s">
        <v>12658</v>
      </c>
      <c r="L3314" s="11">
        <v>2</v>
      </c>
    </row>
    <row r="3315" spans="1:12">
      <c r="A3315" s="11" t="s">
        <v>6566</v>
      </c>
      <c r="D3315" s="11" t="s">
        <v>260</v>
      </c>
      <c r="E3315" s="19" t="s">
        <v>6816</v>
      </c>
      <c r="F3315" s="10">
        <v>42036</v>
      </c>
      <c r="G3315" s="10">
        <v>45323</v>
      </c>
      <c r="H3315" s="11">
        <v>10</v>
      </c>
      <c r="I3315" s="20" t="s">
        <v>259</v>
      </c>
      <c r="J3315" s="11" t="s">
        <v>261</v>
      </c>
      <c r="K3315" s="11" t="s">
        <v>12658</v>
      </c>
      <c r="L3315" s="11">
        <v>2</v>
      </c>
    </row>
    <row r="3316" spans="1:12">
      <c r="A3316" s="11" t="s">
        <v>6567</v>
      </c>
      <c r="D3316" s="11" t="s">
        <v>260</v>
      </c>
      <c r="E3316" s="19" t="s">
        <v>6817</v>
      </c>
      <c r="F3316" s="10">
        <v>42036</v>
      </c>
      <c r="G3316" s="10">
        <v>45323</v>
      </c>
      <c r="H3316" s="11">
        <v>10</v>
      </c>
      <c r="I3316" s="20" t="s">
        <v>259</v>
      </c>
      <c r="J3316" s="11" t="s">
        <v>261</v>
      </c>
      <c r="K3316" s="11" t="s">
        <v>12658</v>
      </c>
      <c r="L3316" s="11">
        <v>2</v>
      </c>
    </row>
    <row r="3317" spans="1:12">
      <c r="A3317" s="11" t="s">
        <v>6568</v>
      </c>
      <c r="D3317" s="11" t="s">
        <v>260</v>
      </c>
      <c r="E3317" s="19" t="s">
        <v>6818</v>
      </c>
      <c r="F3317" s="10">
        <v>42036</v>
      </c>
      <c r="G3317" s="10">
        <v>45323</v>
      </c>
      <c r="H3317" s="11">
        <v>10</v>
      </c>
      <c r="I3317" s="20" t="s">
        <v>259</v>
      </c>
      <c r="J3317" s="11" t="s">
        <v>261</v>
      </c>
      <c r="K3317" s="11" t="s">
        <v>12658</v>
      </c>
      <c r="L3317" s="11">
        <v>2</v>
      </c>
    </row>
    <row r="3318" spans="1:12">
      <c r="A3318" s="11" t="s">
        <v>6569</v>
      </c>
      <c r="D3318" s="11" t="s">
        <v>260</v>
      </c>
      <c r="E3318" s="19" t="s">
        <v>6819</v>
      </c>
      <c r="F3318" s="10">
        <v>42036</v>
      </c>
      <c r="G3318" s="10">
        <v>45323</v>
      </c>
      <c r="H3318" s="11">
        <v>10</v>
      </c>
      <c r="I3318" s="20" t="s">
        <v>259</v>
      </c>
      <c r="J3318" s="11" t="s">
        <v>261</v>
      </c>
      <c r="K3318" s="11" t="s">
        <v>12658</v>
      </c>
      <c r="L3318" s="11">
        <v>2</v>
      </c>
    </row>
    <row r="3319" spans="1:12">
      <c r="A3319" s="11" t="s">
        <v>6570</v>
      </c>
      <c r="D3319" s="11" t="s">
        <v>260</v>
      </c>
      <c r="E3319" s="19" t="s">
        <v>6820</v>
      </c>
      <c r="F3319" s="10">
        <v>42036</v>
      </c>
      <c r="G3319" s="10">
        <v>45323</v>
      </c>
      <c r="H3319" s="11">
        <v>10</v>
      </c>
      <c r="I3319" s="20" t="s">
        <v>259</v>
      </c>
      <c r="J3319" s="11" t="s">
        <v>261</v>
      </c>
      <c r="K3319" s="11" t="s">
        <v>12658</v>
      </c>
      <c r="L3319" s="11">
        <v>2</v>
      </c>
    </row>
    <row r="3320" spans="1:12">
      <c r="A3320" s="11" t="s">
        <v>6571</v>
      </c>
      <c r="D3320" s="11" t="s">
        <v>260</v>
      </c>
      <c r="E3320" s="19" t="s">
        <v>6821</v>
      </c>
      <c r="F3320" s="10">
        <v>42036</v>
      </c>
      <c r="G3320" s="10">
        <v>45323</v>
      </c>
      <c r="H3320" s="11">
        <v>10</v>
      </c>
      <c r="I3320" s="20" t="s">
        <v>259</v>
      </c>
      <c r="J3320" s="11" t="s">
        <v>261</v>
      </c>
      <c r="K3320" s="11" t="s">
        <v>12658</v>
      </c>
      <c r="L3320" s="11">
        <v>2</v>
      </c>
    </row>
    <row r="3321" spans="1:12">
      <c r="A3321" s="11" t="s">
        <v>6572</v>
      </c>
      <c r="D3321" s="11" t="s">
        <v>260</v>
      </c>
      <c r="E3321" s="19" t="s">
        <v>6822</v>
      </c>
      <c r="F3321" s="10">
        <v>42036</v>
      </c>
      <c r="G3321" s="10">
        <v>45323</v>
      </c>
      <c r="H3321" s="11">
        <v>10</v>
      </c>
      <c r="I3321" s="11" t="s">
        <v>277</v>
      </c>
      <c r="J3321" s="11" t="s">
        <v>261</v>
      </c>
      <c r="K3321" s="11" t="s">
        <v>12658</v>
      </c>
      <c r="L3321" s="11">
        <v>2</v>
      </c>
    </row>
    <row r="3322" spans="1:12">
      <c r="A3322" s="11" t="s">
        <v>6573</v>
      </c>
      <c r="D3322" s="11" t="s">
        <v>260</v>
      </c>
      <c r="E3322" s="19" t="s">
        <v>6823</v>
      </c>
      <c r="F3322" s="10">
        <v>42036</v>
      </c>
      <c r="G3322" s="10">
        <v>45323</v>
      </c>
      <c r="H3322" s="11">
        <v>10</v>
      </c>
      <c r="I3322" s="11" t="s">
        <v>277</v>
      </c>
      <c r="J3322" s="11" t="s">
        <v>261</v>
      </c>
      <c r="K3322" s="11" t="s">
        <v>12658</v>
      </c>
      <c r="L3322" s="11">
        <v>2</v>
      </c>
    </row>
    <row r="3323" spans="1:12">
      <c r="A3323" s="11" t="s">
        <v>6574</v>
      </c>
      <c r="D3323" s="11" t="s">
        <v>260</v>
      </c>
      <c r="E3323" s="19" t="s">
        <v>6824</v>
      </c>
      <c r="F3323" s="10">
        <v>42036</v>
      </c>
      <c r="G3323" s="10">
        <v>45323</v>
      </c>
      <c r="H3323" s="11">
        <v>10</v>
      </c>
      <c r="I3323" s="11" t="s">
        <v>277</v>
      </c>
      <c r="J3323" s="11" t="s">
        <v>261</v>
      </c>
      <c r="K3323" s="11" t="s">
        <v>12658</v>
      </c>
      <c r="L3323" s="11">
        <v>2</v>
      </c>
    </row>
    <row r="3324" spans="1:12">
      <c r="A3324" s="11" t="s">
        <v>6575</v>
      </c>
      <c r="D3324" s="11" t="s">
        <v>260</v>
      </c>
      <c r="E3324" s="19" t="s">
        <v>6825</v>
      </c>
      <c r="F3324" s="10">
        <v>42036</v>
      </c>
      <c r="G3324" s="10">
        <v>45323</v>
      </c>
      <c r="H3324" s="11">
        <v>10</v>
      </c>
      <c r="I3324" s="20" t="s">
        <v>259</v>
      </c>
      <c r="J3324" s="11" t="s">
        <v>261</v>
      </c>
      <c r="K3324" s="11" t="s">
        <v>12658</v>
      </c>
      <c r="L3324" s="11">
        <v>2</v>
      </c>
    </row>
    <row r="3325" spans="1:12">
      <c r="A3325" s="11" t="s">
        <v>6576</v>
      </c>
      <c r="D3325" s="11" t="s">
        <v>260</v>
      </c>
      <c r="E3325" s="19" t="s">
        <v>6826</v>
      </c>
      <c r="F3325" s="10">
        <v>42036</v>
      </c>
      <c r="G3325" s="10">
        <v>45323</v>
      </c>
      <c r="H3325" s="11">
        <v>10</v>
      </c>
      <c r="I3325" s="20" t="s">
        <v>259</v>
      </c>
      <c r="J3325" s="11" t="s">
        <v>261</v>
      </c>
      <c r="K3325" s="11" t="s">
        <v>12658</v>
      </c>
      <c r="L3325" s="11">
        <v>2</v>
      </c>
    </row>
    <row r="3326" spans="1:12">
      <c r="A3326" s="11" t="s">
        <v>6577</v>
      </c>
      <c r="D3326" s="11" t="s">
        <v>260</v>
      </c>
      <c r="E3326" s="19" t="s">
        <v>6827</v>
      </c>
      <c r="F3326" s="10">
        <v>42036</v>
      </c>
      <c r="G3326" s="10">
        <v>45323</v>
      </c>
      <c r="H3326" s="11">
        <v>10</v>
      </c>
      <c r="I3326" s="20" t="s">
        <v>259</v>
      </c>
      <c r="J3326" s="11" t="s">
        <v>261</v>
      </c>
      <c r="K3326" s="11" t="s">
        <v>12658</v>
      </c>
      <c r="L3326" s="11">
        <v>2</v>
      </c>
    </row>
    <row r="3327" spans="1:12">
      <c r="A3327" s="11" t="s">
        <v>6578</v>
      </c>
      <c r="D3327" s="11" t="s">
        <v>260</v>
      </c>
      <c r="E3327" s="19" t="s">
        <v>6828</v>
      </c>
      <c r="F3327" s="10">
        <v>42036</v>
      </c>
      <c r="G3327" s="10">
        <v>45323</v>
      </c>
      <c r="H3327" s="11">
        <v>10</v>
      </c>
      <c r="I3327" s="20" t="s">
        <v>259</v>
      </c>
      <c r="J3327" s="11" t="s">
        <v>261</v>
      </c>
      <c r="K3327" s="11" t="s">
        <v>12658</v>
      </c>
      <c r="L3327" s="11">
        <v>2</v>
      </c>
    </row>
    <row r="3328" spans="1:12">
      <c r="A3328" s="11" t="s">
        <v>6579</v>
      </c>
      <c r="D3328" s="11" t="s">
        <v>260</v>
      </c>
      <c r="E3328" s="19" t="s">
        <v>6829</v>
      </c>
      <c r="F3328" s="10">
        <v>42036</v>
      </c>
      <c r="G3328" s="10">
        <v>45323</v>
      </c>
      <c r="H3328" s="11">
        <v>10</v>
      </c>
      <c r="I3328" s="20" t="s">
        <v>259</v>
      </c>
      <c r="J3328" s="11" t="s">
        <v>261</v>
      </c>
      <c r="K3328" s="11" t="s">
        <v>12658</v>
      </c>
      <c r="L3328" s="11">
        <v>2</v>
      </c>
    </row>
    <row r="3329" spans="1:12">
      <c r="A3329" s="11" t="s">
        <v>6580</v>
      </c>
      <c r="D3329" s="11" t="s">
        <v>260</v>
      </c>
      <c r="E3329" s="19" t="s">
        <v>6830</v>
      </c>
      <c r="F3329" s="10">
        <v>42036</v>
      </c>
      <c r="G3329" s="10">
        <v>45323</v>
      </c>
      <c r="H3329" s="11">
        <v>10</v>
      </c>
      <c r="I3329" s="20" t="s">
        <v>259</v>
      </c>
      <c r="J3329" s="11" t="s">
        <v>261</v>
      </c>
      <c r="K3329" s="11" t="s">
        <v>12658</v>
      </c>
      <c r="L3329" s="11">
        <v>2</v>
      </c>
    </row>
    <row r="3330" spans="1:12">
      <c r="A3330" s="11" t="s">
        <v>6581</v>
      </c>
      <c r="D3330" s="11" t="s">
        <v>260</v>
      </c>
      <c r="E3330" s="19" t="s">
        <v>6831</v>
      </c>
      <c r="F3330" s="10">
        <v>42036</v>
      </c>
      <c r="G3330" s="10">
        <v>45323</v>
      </c>
      <c r="H3330" s="11">
        <v>10</v>
      </c>
      <c r="I3330" s="20" t="s">
        <v>259</v>
      </c>
      <c r="J3330" s="11" t="s">
        <v>261</v>
      </c>
      <c r="K3330" s="11" t="s">
        <v>12658</v>
      </c>
      <c r="L3330" s="11">
        <v>2</v>
      </c>
    </row>
    <row r="3331" spans="1:12">
      <c r="A3331" s="11" t="s">
        <v>6582</v>
      </c>
      <c r="D3331" s="11" t="s">
        <v>260</v>
      </c>
      <c r="E3331" s="19" t="s">
        <v>6832</v>
      </c>
      <c r="F3331" s="10">
        <v>42036</v>
      </c>
      <c r="G3331" s="10">
        <v>45323</v>
      </c>
      <c r="H3331" s="11">
        <v>10</v>
      </c>
      <c r="I3331" s="20" t="s">
        <v>259</v>
      </c>
      <c r="J3331" s="11" t="s">
        <v>261</v>
      </c>
      <c r="K3331" s="11" t="s">
        <v>12658</v>
      </c>
      <c r="L3331" s="11">
        <v>2</v>
      </c>
    </row>
    <row r="3332" spans="1:12">
      <c r="A3332" s="11" t="s">
        <v>6583</v>
      </c>
      <c r="D3332" s="11" t="s">
        <v>260</v>
      </c>
      <c r="E3332" s="19" t="s">
        <v>6833</v>
      </c>
      <c r="F3332" s="10">
        <v>42036</v>
      </c>
      <c r="G3332" s="10">
        <v>45323</v>
      </c>
      <c r="H3332" s="11">
        <v>10</v>
      </c>
      <c r="I3332" s="20" t="s">
        <v>259</v>
      </c>
      <c r="J3332" s="11" t="s">
        <v>261</v>
      </c>
      <c r="K3332" s="11" t="s">
        <v>12658</v>
      </c>
      <c r="L3332" s="11">
        <v>2</v>
      </c>
    </row>
    <row r="3333" spans="1:12">
      <c r="A3333" s="11" t="s">
        <v>6584</v>
      </c>
      <c r="D3333" s="11" t="s">
        <v>260</v>
      </c>
      <c r="E3333" s="19" t="s">
        <v>6834</v>
      </c>
      <c r="F3333" s="10">
        <v>42036</v>
      </c>
      <c r="G3333" s="10">
        <v>45323</v>
      </c>
      <c r="H3333" s="11">
        <v>10</v>
      </c>
      <c r="I3333" s="20" t="s">
        <v>259</v>
      </c>
      <c r="J3333" s="11" t="s">
        <v>261</v>
      </c>
      <c r="K3333" s="11" t="s">
        <v>12658</v>
      </c>
      <c r="L3333" s="11">
        <v>2</v>
      </c>
    </row>
    <row r="3334" spans="1:12">
      <c r="A3334" s="11" t="s">
        <v>6585</v>
      </c>
      <c r="D3334" s="11" t="s">
        <v>260</v>
      </c>
      <c r="E3334" s="19" t="s">
        <v>6835</v>
      </c>
      <c r="F3334" s="10">
        <v>42036</v>
      </c>
      <c r="G3334" s="10">
        <v>45323</v>
      </c>
      <c r="H3334" s="11">
        <v>10</v>
      </c>
      <c r="I3334" s="20" t="s">
        <v>259</v>
      </c>
      <c r="J3334" s="11" t="s">
        <v>261</v>
      </c>
      <c r="K3334" s="11" t="s">
        <v>12658</v>
      </c>
      <c r="L3334" s="11">
        <v>2</v>
      </c>
    </row>
    <row r="3335" spans="1:12">
      <c r="A3335" s="11" t="s">
        <v>6586</v>
      </c>
      <c r="D3335" s="11" t="s">
        <v>260</v>
      </c>
      <c r="E3335" s="19" t="s">
        <v>6836</v>
      </c>
      <c r="F3335" s="10">
        <v>42036</v>
      </c>
      <c r="G3335" s="10">
        <v>45323</v>
      </c>
      <c r="H3335" s="11">
        <v>10</v>
      </c>
      <c r="I3335" s="20" t="s">
        <v>259</v>
      </c>
      <c r="J3335" s="11" t="s">
        <v>261</v>
      </c>
      <c r="K3335" s="11" t="s">
        <v>12658</v>
      </c>
      <c r="L3335" s="11">
        <v>2</v>
      </c>
    </row>
    <row r="3336" spans="1:12">
      <c r="A3336" s="11" t="s">
        <v>6587</v>
      </c>
      <c r="D3336" s="11" t="s">
        <v>260</v>
      </c>
      <c r="E3336" s="19" t="s">
        <v>6837</v>
      </c>
      <c r="F3336" s="10">
        <v>42036</v>
      </c>
      <c r="G3336" s="10">
        <v>45323</v>
      </c>
      <c r="H3336" s="11">
        <v>10</v>
      </c>
      <c r="I3336" s="20" t="s">
        <v>259</v>
      </c>
      <c r="J3336" s="11" t="s">
        <v>261</v>
      </c>
      <c r="K3336" s="11" t="s">
        <v>12658</v>
      </c>
      <c r="L3336" s="11">
        <v>2</v>
      </c>
    </row>
    <row r="3337" spans="1:12">
      <c r="A3337" s="11" t="s">
        <v>6588</v>
      </c>
      <c r="D3337" s="11" t="s">
        <v>260</v>
      </c>
      <c r="E3337" s="19" t="s">
        <v>6838</v>
      </c>
      <c r="F3337" s="10">
        <v>42036</v>
      </c>
      <c r="G3337" s="10">
        <v>45323</v>
      </c>
      <c r="H3337" s="11">
        <v>10</v>
      </c>
      <c r="I3337" s="20" t="s">
        <v>259</v>
      </c>
      <c r="J3337" s="11" t="s">
        <v>261</v>
      </c>
      <c r="K3337" s="11" t="s">
        <v>12658</v>
      </c>
      <c r="L3337" s="11">
        <v>2</v>
      </c>
    </row>
    <row r="3338" spans="1:12">
      <c r="A3338" s="11" t="s">
        <v>6589</v>
      </c>
      <c r="D3338" s="11" t="s">
        <v>260</v>
      </c>
      <c r="E3338" s="19" t="s">
        <v>6839</v>
      </c>
      <c r="F3338" s="10">
        <v>42036</v>
      </c>
      <c r="G3338" s="10">
        <v>45323</v>
      </c>
      <c r="H3338" s="11">
        <v>10</v>
      </c>
      <c r="I3338" s="20" t="s">
        <v>259</v>
      </c>
      <c r="J3338" s="11" t="s">
        <v>261</v>
      </c>
      <c r="K3338" s="11" t="s">
        <v>12658</v>
      </c>
      <c r="L3338" s="11">
        <v>2</v>
      </c>
    </row>
    <row r="3339" spans="1:12">
      <c r="A3339" s="11" t="s">
        <v>6590</v>
      </c>
      <c r="D3339" s="11" t="s">
        <v>260</v>
      </c>
      <c r="E3339" s="19" t="s">
        <v>6840</v>
      </c>
      <c r="F3339" s="10">
        <v>42036</v>
      </c>
      <c r="G3339" s="10">
        <v>45323</v>
      </c>
      <c r="H3339" s="11">
        <v>10</v>
      </c>
      <c r="I3339" s="11" t="s">
        <v>277</v>
      </c>
      <c r="J3339" s="11" t="s">
        <v>261</v>
      </c>
      <c r="K3339" s="11" t="s">
        <v>12658</v>
      </c>
      <c r="L3339" s="11">
        <v>2</v>
      </c>
    </row>
    <row r="3340" spans="1:12">
      <c r="A3340" s="11" t="s">
        <v>6591</v>
      </c>
      <c r="D3340" s="11" t="s">
        <v>260</v>
      </c>
      <c r="E3340" s="19" t="s">
        <v>6841</v>
      </c>
      <c r="F3340" s="10">
        <v>42036</v>
      </c>
      <c r="G3340" s="10">
        <v>45323</v>
      </c>
      <c r="H3340" s="11">
        <v>10</v>
      </c>
      <c r="I3340" s="11" t="s">
        <v>277</v>
      </c>
      <c r="J3340" s="11" t="s">
        <v>261</v>
      </c>
      <c r="K3340" s="11" t="s">
        <v>12658</v>
      </c>
      <c r="L3340" s="11">
        <v>2</v>
      </c>
    </row>
    <row r="3341" spans="1:12">
      <c r="A3341" s="11" t="s">
        <v>6592</v>
      </c>
      <c r="D3341" s="11" t="s">
        <v>260</v>
      </c>
      <c r="E3341" s="19" t="s">
        <v>6842</v>
      </c>
      <c r="F3341" s="10">
        <v>42036</v>
      </c>
      <c r="G3341" s="10">
        <v>45323</v>
      </c>
      <c r="H3341" s="11">
        <v>10</v>
      </c>
      <c r="I3341" s="11" t="s">
        <v>277</v>
      </c>
      <c r="J3341" s="11" t="s">
        <v>261</v>
      </c>
      <c r="K3341" s="11" t="s">
        <v>12658</v>
      </c>
      <c r="L3341" s="11">
        <v>2</v>
      </c>
    </row>
    <row r="3342" spans="1:12">
      <c r="A3342" s="11" t="s">
        <v>6593</v>
      </c>
      <c r="D3342" s="11" t="s">
        <v>260</v>
      </c>
      <c r="E3342" s="19" t="s">
        <v>6843</v>
      </c>
      <c r="F3342" s="10">
        <v>42036</v>
      </c>
      <c r="G3342" s="10">
        <v>45323</v>
      </c>
      <c r="H3342" s="11">
        <v>10</v>
      </c>
      <c r="I3342" s="20" t="s">
        <v>259</v>
      </c>
      <c r="J3342" s="11" t="s">
        <v>261</v>
      </c>
      <c r="K3342" s="11" t="s">
        <v>12658</v>
      </c>
      <c r="L3342" s="11">
        <v>2</v>
      </c>
    </row>
    <row r="3343" spans="1:12">
      <c r="A3343" s="11" t="s">
        <v>6594</v>
      </c>
      <c r="D3343" s="11" t="s">
        <v>260</v>
      </c>
      <c r="E3343" s="19" t="s">
        <v>6844</v>
      </c>
      <c r="F3343" s="10">
        <v>42036</v>
      </c>
      <c r="G3343" s="10">
        <v>45323</v>
      </c>
      <c r="H3343" s="11">
        <v>10</v>
      </c>
      <c r="I3343" s="20" t="s">
        <v>259</v>
      </c>
      <c r="J3343" s="11" t="s">
        <v>261</v>
      </c>
      <c r="K3343" s="11" t="s">
        <v>12658</v>
      </c>
      <c r="L3343" s="11">
        <v>2</v>
      </c>
    </row>
    <row r="3344" spans="1:12">
      <c r="A3344" s="11" t="s">
        <v>6595</v>
      </c>
      <c r="D3344" s="11" t="s">
        <v>260</v>
      </c>
      <c r="E3344" s="19" t="s">
        <v>6845</v>
      </c>
      <c r="F3344" s="10">
        <v>42036</v>
      </c>
      <c r="G3344" s="10">
        <v>45323</v>
      </c>
      <c r="H3344" s="11">
        <v>10</v>
      </c>
      <c r="I3344" s="20" t="s">
        <v>259</v>
      </c>
      <c r="J3344" s="11" t="s">
        <v>261</v>
      </c>
      <c r="K3344" s="11" t="s">
        <v>12658</v>
      </c>
      <c r="L3344" s="11">
        <v>2</v>
      </c>
    </row>
    <row r="3345" spans="1:12">
      <c r="A3345" s="11" t="s">
        <v>6596</v>
      </c>
      <c r="D3345" s="11" t="s">
        <v>260</v>
      </c>
      <c r="E3345" s="19" t="s">
        <v>6846</v>
      </c>
      <c r="F3345" s="10">
        <v>42036</v>
      </c>
      <c r="G3345" s="10">
        <v>45323</v>
      </c>
      <c r="H3345" s="11">
        <v>10</v>
      </c>
      <c r="I3345" s="20" t="s">
        <v>259</v>
      </c>
      <c r="J3345" s="11" t="s">
        <v>261</v>
      </c>
      <c r="K3345" s="11" t="s">
        <v>12658</v>
      </c>
      <c r="L3345" s="11">
        <v>2</v>
      </c>
    </row>
    <row r="3346" spans="1:12">
      <c r="A3346" s="11" t="s">
        <v>6597</v>
      </c>
      <c r="D3346" s="11" t="s">
        <v>260</v>
      </c>
      <c r="E3346" s="19" t="s">
        <v>6847</v>
      </c>
      <c r="F3346" s="10">
        <v>42036</v>
      </c>
      <c r="G3346" s="10">
        <v>45323</v>
      </c>
      <c r="H3346" s="11">
        <v>10</v>
      </c>
      <c r="I3346" s="20" t="s">
        <v>259</v>
      </c>
      <c r="J3346" s="11" t="s">
        <v>261</v>
      </c>
      <c r="K3346" s="11" t="s">
        <v>12658</v>
      </c>
      <c r="L3346" s="11">
        <v>2</v>
      </c>
    </row>
    <row r="3347" spans="1:12">
      <c r="A3347" s="11" t="s">
        <v>6598</v>
      </c>
      <c r="D3347" s="11" t="s">
        <v>260</v>
      </c>
      <c r="E3347" s="19" t="s">
        <v>6848</v>
      </c>
      <c r="F3347" s="10">
        <v>42036</v>
      </c>
      <c r="G3347" s="10">
        <v>45323</v>
      </c>
      <c r="H3347" s="11">
        <v>10</v>
      </c>
      <c r="I3347" s="20" t="s">
        <v>259</v>
      </c>
      <c r="J3347" s="11" t="s">
        <v>261</v>
      </c>
      <c r="K3347" s="11" t="s">
        <v>12658</v>
      </c>
      <c r="L3347" s="11">
        <v>2</v>
      </c>
    </row>
    <row r="3348" spans="1:12">
      <c r="A3348" s="11" t="s">
        <v>6599</v>
      </c>
      <c r="D3348" s="11" t="s">
        <v>260</v>
      </c>
      <c r="E3348" s="19" t="s">
        <v>6849</v>
      </c>
      <c r="F3348" s="10">
        <v>42036</v>
      </c>
      <c r="G3348" s="10">
        <v>45323</v>
      </c>
      <c r="H3348" s="11">
        <v>10</v>
      </c>
      <c r="I3348" s="20" t="s">
        <v>259</v>
      </c>
      <c r="J3348" s="11" t="s">
        <v>261</v>
      </c>
      <c r="K3348" s="11" t="s">
        <v>12658</v>
      </c>
      <c r="L3348" s="11">
        <v>2</v>
      </c>
    </row>
    <row r="3349" spans="1:12">
      <c r="A3349" s="11" t="s">
        <v>6600</v>
      </c>
      <c r="D3349" s="11" t="s">
        <v>260</v>
      </c>
      <c r="E3349" s="19" t="s">
        <v>6850</v>
      </c>
      <c r="F3349" s="10">
        <v>42036</v>
      </c>
      <c r="G3349" s="10">
        <v>45323</v>
      </c>
      <c r="H3349" s="11">
        <v>10</v>
      </c>
      <c r="I3349" s="20" t="s">
        <v>259</v>
      </c>
      <c r="J3349" s="11" t="s">
        <v>261</v>
      </c>
      <c r="K3349" s="11" t="s">
        <v>12658</v>
      </c>
      <c r="L3349" s="11">
        <v>2</v>
      </c>
    </row>
    <row r="3350" spans="1:12">
      <c r="A3350" s="11" t="s">
        <v>6601</v>
      </c>
      <c r="D3350" s="11" t="s">
        <v>260</v>
      </c>
      <c r="E3350" s="19" t="s">
        <v>6851</v>
      </c>
      <c r="F3350" s="10">
        <v>42036</v>
      </c>
      <c r="G3350" s="10">
        <v>45323</v>
      </c>
      <c r="H3350" s="11">
        <v>10</v>
      </c>
      <c r="I3350" s="20" t="s">
        <v>259</v>
      </c>
      <c r="J3350" s="11" t="s">
        <v>261</v>
      </c>
      <c r="K3350" s="11" t="s">
        <v>12658</v>
      </c>
      <c r="L3350" s="11">
        <v>2</v>
      </c>
    </row>
    <row r="3351" spans="1:12">
      <c r="A3351" s="11" t="s">
        <v>6602</v>
      </c>
      <c r="D3351" s="11" t="s">
        <v>260</v>
      </c>
      <c r="E3351" s="19" t="s">
        <v>6852</v>
      </c>
      <c r="F3351" s="10">
        <v>42036</v>
      </c>
      <c r="G3351" s="10">
        <v>45323</v>
      </c>
      <c r="H3351" s="11">
        <v>10</v>
      </c>
      <c r="I3351" s="20" t="s">
        <v>259</v>
      </c>
      <c r="J3351" s="11" t="s">
        <v>261</v>
      </c>
      <c r="K3351" s="11" t="s">
        <v>12658</v>
      </c>
      <c r="L3351" s="11">
        <v>2</v>
      </c>
    </row>
    <row r="3352" spans="1:12">
      <c r="A3352" s="11" t="s">
        <v>6603</v>
      </c>
      <c r="D3352" s="11" t="s">
        <v>260</v>
      </c>
      <c r="E3352" s="19" t="s">
        <v>6853</v>
      </c>
      <c r="F3352" s="10">
        <v>42036</v>
      </c>
      <c r="G3352" s="10">
        <v>45323</v>
      </c>
      <c r="H3352" s="11">
        <v>10</v>
      </c>
      <c r="I3352" s="20" t="s">
        <v>259</v>
      </c>
      <c r="J3352" s="11" t="s">
        <v>261</v>
      </c>
      <c r="K3352" s="11" t="s">
        <v>12658</v>
      </c>
      <c r="L3352" s="11">
        <v>2</v>
      </c>
    </row>
    <row r="3353" spans="1:12">
      <c r="A3353" s="11" t="s">
        <v>6604</v>
      </c>
      <c r="D3353" s="11" t="s">
        <v>260</v>
      </c>
      <c r="E3353" s="19" t="s">
        <v>6854</v>
      </c>
      <c r="F3353" s="10">
        <v>42036</v>
      </c>
      <c r="G3353" s="10">
        <v>45323</v>
      </c>
      <c r="H3353" s="11">
        <v>10</v>
      </c>
      <c r="I3353" s="20" t="s">
        <v>259</v>
      </c>
      <c r="J3353" s="11" t="s">
        <v>261</v>
      </c>
      <c r="K3353" s="11" t="s">
        <v>12658</v>
      </c>
      <c r="L3353" s="11">
        <v>2</v>
      </c>
    </row>
    <row r="3354" spans="1:12">
      <c r="A3354" s="11" t="s">
        <v>6605</v>
      </c>
      <c r="D3354" s="11" t="s">
        <v>260</v>
      </c>
      <c r="E3354" s="19" t="s">
        <v>6855</v>
      </c>
      <c r="F3354" s="10">
        <v>42036</v>
      </c>
      <c r="G3354" s="10">
        <v>45323</v>
      </c>
      <c r="H3354" s="11">
        <v>10</v>
      </c>
      <c r="I3354" s="20" t="s">
        <v>259</v>
      </c>
      <c r="J3354" s="11" t="s">
        <v>261</v>
      </c>
      <c r="K3354" s="11" t="s">
        <v>12658</v>
      </c>
      <c r="L3354" s="11">
        <v>2</v>
      </c>
    </row>
    <row r="3355" spans="1:12">
      <c r="A3355" s="11" t="s">
        <v>6606</v>
      </c>
      <c r="D3355" s="11" t="s">
        <v>260</v>
      </c>
      <c r="E3355" s="19" t="s">
        <v>6856</v>
      </c>
      <c r="F3355" s="10">
        <v>42036</v>
      </c>
      <c r="G3355" s="10">
        <v>45323</v>
      </c>
      <c r="H3355" s="11">
        <v>10</v>
      </c>
      <c r="I3355" s="20" t="s">
        <v>259</v>
      </c>
      <c r="J3355" s="11" t="s">
        <v>261</v>
      </c>
      <c r="K3355" s="11" t="s">
        <v>12658</v>
      </c>
      <c r="L3355" s="11">
        <v>2</v>
      </c>
    </row>
    <row r="3356" spans="1:12">
      <c r="A3356" s="11" t="s">
        <v>6607</v>
      </c>
      <c r="D3356" s="11" t="s">
        <v>260</v>
      </c>
      <c r="E3356" s="19" t="s">
        <v>6857</v>
      </c>
      <c r="F3356" s="10">
        <v>42036</v>
      </c>
      <c r="G3356" s="10">
        <v>45323</v>
      </c>
      <c r="H3356" s="11">
        <v>10</v>
      </c>
      <c r="I3356" s="20" t="s">
        <v>259</v>
      </c>
      <c r="J3356" s="11" t="s">
        <v>261</v>
      </c>
      <c r="K3356" s="11" t="s">
        <v>12658</v>
      </c>
      <c r="L3356" s="11">
        <v>2</v>
      </c>
    </row>
    <row r="3357" spans="1:12">
      <c r="A3357" s="11" t="s">
        <v>6608</v>
      </c>
      <c r="D3357" s="11" t="s">
        <v>260</v>
      </c>
      <c r="E3357" s="19" t="s">
        <v>6858</v>
      </c>
      <c r="F3357" s="10">
        <v>42036</v>
      </c>
      <c r="G3357" s="10">
        <v>45323</v>
      </c>
      <c r="H3357" s="11">
        <v>10</v>
      </c>
      <c r="I3357" s="11" t="s">
        <v>277</v>
      </c>
      <c r="J3357" s="11" t="s">
        <v>261</v>
      </c>
      <c r="K3357" s="11" t="s">
        <v>12658</v>
      </c>
      <c r="L3357" s="11">
        <v>2</v>
      </c>
    </row>
    <row r="3358" spans="1:12">
      <c r="A3358" s="11" t="s">
        <v>6609</v>
      </c>
      <c r="D3358" s="11" t="s">
        <v>260</v>
      </c>
      <c r="E3358" s="19" t="s">
        <v>6859</v>
      </c>
      <c r="F3358" s="10">
        <v>42036</v>
      </c>
      <c r="G3358" s="10">
        <v>45323</v>
      </c>
      <c r="H3358" s="11">
        <v>10</v>
      </c>
      <c r="I3358" s="11" t="s">
        <v>277</v>
      </c>
      <c r="J3358" s="11" t="s">
        <v>261</v>
      </c>
      <c r="K3358" s="11" t="s">
        <v>12658</v>
      </c>
      <c r="L3358" s="11">
        <v>2</v>
      </c>
    </row>
    <row r="3359" spans="1:12">
      <c r="A3359" s="11" t="s">
        <v>6610</v>
      </c>
      <c r="D3359" s="11" t="s">
        <v>260</v>
      </c>
      <c r="E3359" s="19" t="s">
        <v>6860</v>
      </c>
      <c r="F3359" s="10">
        <v>42036</v>
      </c>
      <c r="G3359" s="10">
        <v>45323</v>
      </c>
      <c r="H3359" s="11">
        <v>10</v>
      </c>
      <c r="I3359" s="11" t="s">
        <v>277</v>
      </c>
      <c r="J3359" s="11" t="s">
        <v>261</v>
      </c>
      <c r="K3359" s="11" t="s">
        <v>12658</v>
      </c>
      <c r="L3359" s="11">
        <v>2</v>
      </c>
    </row>
    <row r="3360" spans="1:12">
      <c r="A3360" s="11" t="s">
        <v>6611</v>
      </c>
      <c r="D3360" s="11" t="s">
        <v>260</v>
      </c>
      <c r="E3360" s="19" t="s">
        <v>6861</v>
      </c>
      <c r="F3360" s="10">
        <v>42036</v>
      </c>
      <c r="G3360" s="10">
        <v>45323</v>
      </c>
      <c r="H3360" s="11">
        <v>10</v>
      </c>
      <c r="I3360" s="20" t="s">
        <v>259</v>
      </c>
      <c r="J3360" s="11" t="s">
        <v>261</v>
      </c>
      <c r="K3360" s="11" t="s">
        <v>12658</v>
      </c>
      <c r="L3360" s="11">
        <v>2</v>
      </c>
    </row>
    <row r="3361" spans="1:12">
      <c r="A3361" s="11" t="s">
        <v>6612</v>
      </c>
      <c r="D3361" s="11" t="s">
        <v>260</v>
      </c>
      <c r="E3361" s="19" t="s">
        <v>6862</v>
      </c>
      <c r="F3361" s="10">
        <v>42036</v>
      </c>
      <c r="G3361" s="10">
        <v>45323</v>
      </c>
      <c r="H3361" s="11">
        <v>10</v>
      </c>
      <c r="I3361" s="20" t="s">
        <v>259</v>
      </c>
      <c r="J3361" s="11" t="s">
        <v>261</v>
      </c>
      <c r="K3361" s="11" t="s">
        <v>12658</v>
      </c>
      <c r="L3361" s="11">
        <v>2</v>
      </c>
    </row>
    <row r="3362" spans="1:12">
      <c r="A3362" s="11" t="s">
        <v>6613</v>
      </c>
      <c r="D3362" s="11" t="s">
        <v>260</v>
      </c>
      <c r="E3362" s="19" t="s">
        <v>6863</v>
      </c>
      <c r="F3362" s="10">
        <v>42036</v>
      </c>
      <c r="G3362" s="10">
        <v>45323</v>
      </c>
      <c r="H3362" s="11">
        <v>10</v>
      </c>
      <c r="I3362" s="20" t="s">
        <v>259</v>
      </c>
      <c r="J3362" s="11" t="s">
        <v>261</v>
      </c>
      <c r="K3362" s="11" t="s">
        <v>12658</v>
      </c>
      <c r="L3362" s="11">
        <v>2</v>
      </c>
    </row>
    <row r="3363" spans="1:12">
      <c r="A3363" s="11" t="s">
        <v>6614</v>
      </c>
      <c r="D3363" s="11" t="s">
        <v>260</v>
      </c>
      <c r="E3363" s="19" t="s">
        <v>6864</v>
      </c>
      <c r="F3363" s="10">
        <v>42036</v>
      </c>
      <c r="G3363" s="10">
        <v>45323</v>
      </c>
      <c r="H3363" s="11">
        <v>10</v>
      </c>
      <c r="I3363" s="20" t="s">
        <v>259</v>
      </c>
      <c r="J3363" s="11" t="s">
        <v>261</v>
      </c>
      <c r="K3363" s="11" t="s">
        <v>12658</v>
      </c>
      <c r="L3363" s="11">
        <v>2</v>
      </c>
    </row>
    <row r="3364" spans="1:12">
      <c r="A3364" s="11" t="s">
        <v>6615</v>
      </c>
      <c r="D3364" s="11" t="s">
        <v>260</v>
      </c>
      <c r="E3364" s="19" t="s">
        <v>6865</v>
      </c>
      <c r="F3364" s="10">
        <v>42036</v>
      </c>
      <c r="G3364" s="10">
        <v>45323</v>
      </c>
      <c r="H3364" s="11">
        <v>10</v>
      </c>
      <c r="I3364" s="20" t="s">
        <v>259</v>
      </c>
      <c r="J3364" s="11" t="s">
        <v>261</v>
      </c>
      <c r="K3364" s="11" t="s">
        <v>12658</v>
      </c>
      <c r="L3364" s="11">
        <v>2</v>
      </c>
    </row>
    <row r="3365" spans="1:12">
      <c r="A3365" s="11" t="s">
        <v>6616</v>
      </c>
      <c r="D3365" s="11" t="s">
        <v>260</v>
      </c>
      <c r="E3365" s="19" t="s">
        <v>6866</v>
      </c>
      <c r="F3365" s="10">
        <v>42036</v>
      </c>
      <c r="G3365" s="10">
        <v>45323</v>
      </c>
      <c r="H3365" s="11">
        <v>10</v>
      </c>
      <c r="I3365" s="20" t="s">
        <v>259</v>
      </c>
      <c r="J3365" s="11" t="s">
        <v>261</v>
      </c>
      <c r="K3365" s="11" t="s">
        <v>12658</v>
      </c>
      <c r="L3365" s="11">
        <v>2</v>
      </c>
    </row>
    <row r="3366" spans="1:12">
      <c r="A3366" s="11" t="s">
        <v>6617</v>
      </c>
      <c r="D3366" s="11" t="s">
        <v>260</v>
      </c>
      <c r="E3366" s="19" t="s">
        <v>6867</v>
      </c>
      <c r="F3366" s="10">
        <v>42036</v>
      </c>
      <c r="G3366" s="10">
        <v>45323</v>
      </c>
      <c r="H3366" s="11">
        <v>10</v>
      </c>
      <c r="I3366" s="20" t="s">
        <v>259</v>
      </c>
      <c r="J3366" s="11" t="s">
        <v>261</v>
      </c>
      <c r="K3366" s="11" t="s">
        <v>12658</v>
      </c>
      <c r="L3366" s="11">
        <v>2</v>
      </c>
    </row>
    <row r="3367" spans="1:12">
      <c r="A3367" s="11" t="s">
        <v>6618</v>
      </c>
      <c r="D3367" s="11" t="s">
        <v>260</v>
      </c>
      <c r="E3367" s="19" t="s">
        <v>6868</v>
      </c>
      <c r="F3367" s="10">
        <v>42036</v>
      </c>
      <c r="G3367" s="10">
        <v>45323</v>
      </c>
      <c r="H3367" s="11">
        <v>10</v>
      </c>
      <c r="I3367" s="20" t="s">
        <v>259</v>
      </c>
      <c r="J3367" s="11" t="s">
        <v>261</v>
      </c>
      <c r="K3367" s="11" t="s">
        <v>12658</v>
      </c>
      <c r="L3367" s="11">
        <v>2</v>
      </c>
    </row>
    <row r="3368" spans="1:12">
      <c r="A3368" s="11" t="s">
        <v>6619</v>
      </c>
      <c r="D3368" s="11" t="s">
        <v>260</v>
      </c>
      <c r="E3368" s="19" t="s">
        <v>6869</v>
      </c>
      <c r="F3368" s="10">
        <v>42036</v>
      </c>
      <c r="G3368" s="10">
        <v>45323</v>
      </c>
      <c r="H3368" s="11">
        <v>10</v>
      </c>
      <c r="I3368" s="20" t="s">
        <v>259</v>
      </c>
      <c r="J3368" s="11" t="s">
        <v>261</v>
      </c>
      <c r="K3368" s="11" t="s">
        <v>12658</v>
      </c>
      <c r="L3368" s="11">
        <v>2</v>
      </c>
    </row>
    <row r="3369" spans="1:12">
      <c r="A3369" s="11" t="s">
        <v>6620</v>
      </c>
      <c r="D3369" s="11" t="s">
        <v>260</v>
      </c>
      <c r="E3369" s="19" t="s">
        <v>6870</v>
      </c>
      <c r="F3369" s="10">
        <v>42036</v>
      </c>
      <c r="G3369" s="10">
        <v>45323</v>
      </c>
      <c r="H3369" s="11">
        <v>10</v>
      </c>
      <c r="I3369" s="20" t="s">
        <v>259</v>
      </c>
      <c r="J3369" s="11" t="s">
        <v>261</v>
      </c>
      <c r="K3369" s="11" t="s">
        <v>12658</v>
      </c>
      <c r="L3369" s="11">
        <v>2</v>
      </c>
    </row>
    <row r="3370" spans="1:12">
      <c r="A3370" s="11" t="s">
        <v>6621</v>
      </c>
      <c r="D3370" s="11" t="s">
        <v>260</v>
      </c>
      <c r="E3370" s="19" t="s">
        <v>6871</v>
      </c>
      <c r="F3370" s="10">
        <v>42036</v>
      </c>
      <c r="G3370" s="10">
        <v>45323</v>
      </c>
      <c r="H3370" s="11">
        <v>10</v>
      </c>
      <c r="I3370" s="20" t="s">
        <v>259</v>
      </c>
      <c r="J3370" s="11" t="s">
        <v>261</v>
      </c>
      <c r="K3370" s="11" t="s">
        <v>12658</v>
      </c>
      <c r="L3370" s="11">
        <v>2</v>
      </c>
    </row>
    <row r="3371" spans="1:12">
      <c r="A3371" s="11" t="s">
        <v>6622</v>
      </c>
      <c r="D3371" s="11" t="s">
        <v>260</v>
      </c>
      <c r="E3371" s="19" t="s">
        <v>6872</v>
      </c>
      <c r="F3371" s="10">
        <v>42036</v>
      </c>
      <c r="G3371" s="10">
        <v>45323</v>
      </c>
      <c r="H3371" s="11">
        <v>10</v>
      </c>
      <c r="I3371" s="20" t="s">
        <v>259</v>
      </c>
      <c r="J3371" s="11" t="s">
        <v>261</v>
      </c>
      <c r="K3371" s="11" t="s">
        <v>12658</v>
      </c>
      <c r="L3371" s="11">
        <v>2</v>
      </c>
    </row>
    <row r="3372" spans="1:12">
      <c r="A3372" s="11" t="s">
        <v>6623</v>
      </c>
      <c r="D3372" s="11" t="s">
        <v>260</v>
      </c>
      <c r="E3372" s="19" t="s">
        <v>6873</v>
      </c>
      <c r="F3372" s="10">
        <v>42036</v>
      </c>
      <c r="G3372" s="10">
        <v>45323</v>
      </c>
      <c r="H3372" s="11">
        <v>10</v>
      </c>
      <c r="I3372" s="20" t="s">
        <v>259</v>
      </c>
      <c r="J3372" s="11" t="s">
        <v>261</v>
      </c>
      <c r="K3372" s="11" t="s">
        <v>12658</v>
      </c>
      <c r="L3372" s="11">
        <v>2</v>
      </c>
    </row>
    <row r="3373" spans="1:12">
      <c r="A3373" s="11" t="s">
        <v>6624</v>
      </c>
      <c r="D3373" s="11" t="s">
        <v>260</v>
      </c>
      <c r="E3373" s="19" t="s">
        <v>6874</v>
      </c>
      <c r="F3373" s="10">
        <v>42036</v>
      </c>
      <c r="G3373" s="10">
        <v>45323</v>
      </c>
      <c r="H3373" s="11">
        <v>10</v>
      </c>
      <c r="I3373" s="20" t="s">
        <v>259</v>
      </c>
      <c r="J3373" s="11" t="s">
        <v>261</v>
      </c>
      <c r="K3373" s="11" t="s">
        <v>12658</v>
      </c>
      <c r="L3373" s="11">
        <v>2</v>
      </c>
    </row>
    <row r="3374" spans="1:12">
      <c r="A3374" s="11" t="s">
        <v>6625</v>
      </c>
      <c r="D3374" s="11" t="s">
        <v>260</v>
      </c>
      <c r="E3374" s="19" t="s">
        <v>6875</v>
      </c>
      <c r="F3374" s="10">
        <v>42036</v>
      </c>
      <c r="G3374" s="10">
        <v>45323</v>
      </c>
      <c r="H3374" s="11">
        <v>10</v>
      </c>
      <c r="I3374" s="20" t="s">
        <v>259</v>
      </c>
      <c r="J3374" s="11" t="s">
        <v>261</v>
      </c>
      <c r="K3374" s="11" t="s">
        <v>12658</v>
      </c>
      <c r="L3374" s="11">
        <v>2</v>
      </c>
    </row>
    <row r="3375" spans="1:12">
      <c r="A3375" s="11" t="s">
        <v>6626</v>
      </c>
      <c r="D3375" s="11" t="s">
        <v>260</v>
      </c>
      <c r="E3375" s="19" t="s">
        <v>6876</v>
      </c>
      <c r="F3375" s="10">
        <v>42036</v>
      </c>
      <c r="G3375" s="10">
        <v>45323</v>
      </c>
      <c r="H3375" s="11">
        <v>10</v>
      </c>
      <c r="I3375" s="11" t="s">
        <v>277</v>
      </c>
      <c r="J3375" s="11" t="s">
        <v>261</v>
      </c>
      <c r="K3375" s="11" t="s">
        <v>12658</v>
      </c>
      <c r="L3375" s="11">
        <v>2</v>
      </c>
    </row>
    <row r="3376" spans="1:12">
      <c r="A3376" s="11" t="s">
        <v>6627</v>
      </c>
      <c r="D3376" s="11" t="s">
        <v>260</v>
      </c>
      <c r="E3376" s="19" t="s">
        <v>6877</v>
      </c>
      <c r="F3376" s="10">
        <v>42036</v>
      </c>
      <c r="G3376" s="10">
        <v>45323</v>
      </c>
      <c r="H3376" s="11">
        <v>10</v>
      </c>
      <c r="I3376" s="11" t="s">
        <v>277</v>
      </c>
      <c r="J3376" s="11" t="s">
        <v>261</v>
      </c>
      <c r="K3376" s="11" t="s">
        <v>12658</v>
      </c>
      <c r="L3376" s="11">
        <v>2</v>
      </c>
    </row>
    <row r="3377" spans="1:12">
      <c r="A3377" s="11" t="s">
        <v>6628</v>
      </c>
      <c r="D3377" s="11" t="s">
        <v>260</v>
      </c>
      <c r="E3377" s="19" t="s">
        <v>6878</v>
      </c>
      <c r="F3377" s="10">
        <v>42036</v>
      </c>
      <c r="G3377" s="10">
        <v>45323</v>
      </c>
      <c r="H3377" s="11">
        <v>10</v>
      </c>
      <c r="I3377" s="11" t="s">
        <v>277</v>
      </c>
      <c r="J3377" s="11" t="s">
        <v>261</v>
      </c>
      <c r="K3377" s="11" t="s">
        <v>12658</v>
      </c>
      <c r="L3377" s="11">
        <v>2</v>
      </c>
    </row>
    <row r="3378" spans="1:12">
      <c r="A3378" s="11" t="s">
        <v>6629</v>
      </c>
      <c r="D3378" s="11" t="s">
        <v>260</v>
      </c>
      <c r="E3378" s="19" t="s">
        <v>6879</v>
      </c>
      <c r="F3378" s="10">
        <v>42036</v>
      </c>
      <c r="G3378" s="10">
        <v>45323</v>
      </c>
      <c r="H3378" s="11">
        <v>10</v>
      </c>
      <c r="I3378" s="20" t="s">
        <v>259</v>
      </c>
      <c r="J3378" s="11" t="s">
        <v>261</v>
      </c>
      <c r="K3378" s="11" t="s">
        <v>12658</v>
      </c>
      <c r="L3378" s="11">
        <v>2</v>
      </c>
    </row>
    <row r="3379" spans="1:12">
      <c r="A3379" s="11" t="s">
        <v>6630</v>
      </c>
      <c r="D3379" s="11" t="s">
        <v>260</v>
      </c>
      <c r="E3379" s="19" t="s">
        <v>6880</v>
      </c>
      <c r="F3379" s="10">
        <v>42036</v>
      </c>
      <c r="G3379" s="10">
        <v>45323</v>
      </c>
      <c r="H3379" s="11">
        <v>10</v>
      </c>
      <c r="I3379" s="20" t="s">
        <v>259</v>
      </c>
      <c r="J3379" s="11" t="s">
        <v>261</v>
      </c>
      <c r="K3379" s="11" t="s">
        <v>12658</v>
      </c>
      <c r="L3379" s="11">
        <v>2</v>
      </c>
    </row>
    <row r="3380" spans="1:12">
      <c r="A3380" s="11" t="s">
        <v>6631</v>
      </c>
      <c r="D3380" s="11" t="s">
        <v>260</v>
      </c>
      <c r="E3380" s="19" t="s">
        <v>6881</v>
      </c>
      <c r="F3380" s="10">
        <v>42036</v>
      </c>
      <c r="G3380" s="10">
        <v>45323</v>
      </c>
      <c r="H3380" s="11">
        <v>10</v>
      </c>
      <c r="I3380" s="20" t="s">
        <v>259</v>
      </c>
      <c r="J3380" s="11" t="s">
        <v>261</v>
      </c>
      <c r="K3380" s="11" t="s">
        <v>12658</v>
      </c>
      <c r="L3380" s="11">
        <v>2</v>
      </c>
    </row>
    <row r="3381" spans="1:12">
      <c r="A3381" s="11" t="s">
        <v>6632</v>
      </c>
      <c r="D3381" s="11" t="s">
        <v>260</v>
      </c>
      <c r="E3381" s="19" t="s">
        <v>6882</v>
      </c>
      <c r="F3381" s="10">
        <v>42036</v>
      </c>
      <c r="G3381" s="10">
        <v>45323</v>
      </c>
      <c r="H3381" s="11">
        <v>10</v>
      </c>
      <c r="I3381" s="20" t="s">
        <v>259</v>
      </c>
      <c r="J3381" s="11" t="s">
        <v>261</v>
      </c>
      <c r="K3381" s="11" t="s">
        <v>12658</v>
      </c>
      <c r="L3381" s="11">
        <v>2</v>
      </c>
    </row>
    <row r="3382" spans="1:12">
      <c r="A3382" s="11" t="s">
        <v>6633</v>
      </c>
      <c r="D3382" s="11" t="s">
        <v>260</v>
      </c>
      <c r="E3382" s="19" t="s">
        <v>6883</v>
      </c>
      <c r="F3382" s="10">
        <v>42036</v>
      </c>
      <c r="G3382" s="10">
        <v>45323</v>
      </c>
      <c r="H3382" s="11">
        <v>10</v>
      </c>
      <c r="I3382" s="20" t="s">
        <v>259</v>
      </c>
      <c r="J3382" s="11" t="s">
        <v>261</v>
      </c>
      <c r="K3382" s="11" t="s">
        <v>12658</v>
      </c>
      <c r="L3382" s="11">
        <v>2</v>
      </c>
    </row>
    <row r="3383" spans="1:12">
      <c r="A3383" s="11" t="s">
        <v>6634</v>
      </c>
      <c r="D3383" s="11" t="s">
        <v>260</v>
      </c>
      <c r="E3383" s="19" t="s">
        <v>6884</v>
      </c>
      <c r="F3383" s="10">
        <v>42036</v>
      </c>
      <c r="G3383" s="10">
        <v>45323</v>
      </c>
      <c r="H3383" s="11">
        <v>10</v>
      </c>
      <c r="I3383" s="20" t="s">
        <v>259</v>
      </c>
      <c r="J3383" s="11" t="s">
        <v>261</v>
      </c>
      <c r="K3383" s="11" t="s">
        <v>12658</v>
      </c>
      <c r="L3383" s="11">
        <v>2</v>
      </c>
    </row>
    <row r="3384" spans="1:12">
      <c r="A3384" s="11" t="s">
        <v>6635</v>
      </c>
      <c r="D3384" s="11" t="s">
        <v>260</v>
      </c>
      <c r="E3384" s="19" t="s">
        <v>6885</v>
      </c>
      <c r="F3384" s="10">
        <v>42036</v>
      </c>
      <c r="G3384" s="10">
        <v>45323</v>
      </c>
      <c r="H3384" s="11">
        <v>10</v>
      </c>
      <c r="I3384" s="20" t="s">
        <v>259</v>
      </c>
      <c r="J3384" s="11" t="s">
        <v>261</v>
      </c>
      <c r="K3384" s="11" t="s">
        <v>12658</v>
      </c>
      <c r="L3384" s="11">
        <v>2</v>
      </c>
    </row>
    <row r="3385" spans="1:12">
      <c r="A3385" s="11" t="s">
        <v>6636</v>
      </c>
      <c r="D3385" s="11" t="s">
        <v>260</v>
      </c>
      <c r="E3385" s="19" t="s">
        <v>6886</v>
      </c>
      <c r="F3385" s="10">
        <v>42036</v>
      </c>
      <c r="G3385" s="10">
        <v>45323</v>
      </c>
      <c r="H3385" s="11">
        <v>10</v>
      </c>
      <c r="I3385" s="20" t="s">
        <v>259</v>
      </c>
      <c r="J3385" s="11" t="s">
        <v>261</v>
      </c>
      <c r="K3385" s="11" t="s">
        <v>12658</v>
      </c>
      <c r="L3385" s="11">
        <v>2</v>
      </c>
    </row>
    <row r="3386" spans="1:12">
      <c r="A3386" s="11" t="s">
        <v>6637</v>
      </c>
      <c r="D3386" s="11" t="s">
        <v>260</v>
      </c>
      <c r="E3386" s="19" t="s">
        <v>6887</v>
      </c>
      <c r="F3386" s="10">
        <v>42036</v>
      </c>
      <c r="G3386" s="10">
        <v>45323</v>
      </c>
      <c r="H3386" s="11">
        <v>10</v>
      </c>
      <c r="I3386" s="20" t="s">
        <v>259</v>
      </c>
      <c r="J3386" s="11" t="s">
        <v>261</v>
      </c>
      <c r="K3386" s="11" t="s">
        <v>12658</v>
      </c>
      <c r="L3386" s="11">
        <v>2</v>
      </c>
    </row>
    <row r="3387" spans="1:12">
      <c r="A3387" s="11" t="s">
        <v>6638</v>
      </c>
      <c r="D3387" s="11" t="s">
        <v>260</v>
      </c>
      <c r="E3387" s="19" t="s">
        <v>6888</v>
      </c>
      <c r="F3387" s="10">
        <v>42036</v>
      </c>
      <c r="G3387" s="10">
        <v>45323</v>
      </c>
      <c r="H3387" s="11">
        <v>10</v>
      </c>
      <c r="I3387" s="20" t="s">
        <v>259</v>
      </c>
      <c r="J3387" s="11" t="s">
        <v>261</v>
      </c>
      <c r="K3387" s="11" t="s">
        <v>12658</v>
      </c>
      <c r="L3387" s="11">
        <v>2</v>
      </c>
    </row>
    <row r="3388" spans="1:12">
      <c r="A3388" s="11" t="s">
        <v>6639</v>
      </c>
      <c r="D3388" s="11" t="s">
        <v>260</v>
      </c>
      <c r="E3388" s="19" t="s">
        <v>6889</v>
      </c>
      <c r="F3388" s="10">
        <v>42036</v>
      </c>
      <c r="G3388" s="10">
        <v>45323</v>
      </c>
      <c r="H3388" s="11">
        <v>10</v>
      </c>
      <c r="I3388" s="20" t="s">
        <v>259</v>
      </c>
      <c r="J3388" s="11" t="s">
        <v>261</v>
      </c>
      <c r="K3388" s="11" t="s">
        <v>12658</v>
      </c>
      <c r="L3388" s="11">
        <v>2</v>
      </c>
    </row>
    <row r="3389" spans="1:12">
      <c r="A3389" s="11" t="s">
        <v>6640</v>
      </c>
      <c r="D3389" s="11" t="s">
        <v>260</v>
      </c>
      <c r="E3389" s="19" t="s">
        <v>6890</v>
      </c>
      <c r="F3389" s="10">
        <v>42036</v>
      </c>
      <c r="G3389" s="10">
        <v>45323</v>
      </c>
      <c r="H3389" s="11">
        <v>10</v>
      </c>
      <c r="I3389" s="20" t="s">
        <v>259</v>
      </c>
      <c r="J3389" s="11" t="s">
        <v>261</v>
      </c>
      <c r="K3389" s="11" t="s">
        <v>12658</v>
      </c>
      <c r="L3389" s="11">
        <v>2</v>
      </c>
    </row>
    <row r="3390" spans="1:12">
      <c r="A3390" s="11" t="s">
        <v>6641</v>
      </c>
      <c r="D3390" s="11" t="s">
        <v>260</v>
      </c>
      <c r="E3390" s="19" t="s">
        <v>6891</v>
      </c>
      <c r="F3390" s="10">
        <v>42036</v>
      </c>
      <c r="G3390" s="10">
        <v>45323</v>
      </c>
      <c r="H3390" s="11">
        <v>10</v>
      </c>
      <c r="I3390" s="20" t="s">
        <v>259</v>
      </c>
      <c r="J3390" s="11" t="s">
        <v>261</v>
      </c>
      <c r="K3390" s="11" t="s">
        <v>12658</v>
      </c>
      <c r="L3390" s="11">
        <v>2</v>
      </c>
    </row>
    <row r="3391" spans="1:12">
      <c r="A3391" s="11" t="s">
        <v>6642</v>
      </c>
      <c r="D3391" s="11" t="s">
        <v>260</v>
      </c>
      <c r="E3391" s="19" t="s">
        <v>6892</v>
      </c>
      <c r="F3391" s="10">
        <v>42036</v>
      </c>
      <c r="G3391" s="10">
        <v>45323</v>
      </c>
      <c r="H3391" s="11">
        <v>10</v>
      </c>
      <c r="I3391" s="20" t="s">
        <v>259</v>
      </c>
      <c r="J3391" s="11" t="s">
        <v>261</v>
      </c>
      <c r="K3391" s="11" t="s">
        <v>12658</v>
      </c>
      <c r="L3391" s="11">
        <v>2</v>
      </c>
    </row>
    <row r="3392" spans="1:12">
      <c r="A3392" s="11" t="s">
        <v>6643</v>
      </c>
      <c r="D3392" s="11" t="s">
        <v>260</v>
      </c>
      <c r="E3392" s="19" t="s">
        <v>6893</v>
      </c>
      <c r="F3392" s="10">
        <v>42036</v>
      </c>
      <c r="G3392" s="10">
        <v>45323</v>
      </c>
      <c r="H3392" s="11">
        <v>10</v>
      </c>
      <c r="I3392" s="20" t="s">
        <v>259</v>
      </c>
      <c r="J3392" s="11" t="s">
        <v>261</v>
      </c>
      <c r="K3392" s="11" t="s">
        <v>12658</v>
      </c>
      <c r="L3392" s="11">
        <v>2</v>
      </c>
    </row>
    <row r="3393" spans="1:12">
      <c r="A3393" s="11" t="s">
        <v>6644</v>
      </c>
      <c r="D3393" s="11" t="s">
        <v>260</v>
      </c>
      <c r="E3393" s="19" t="s">
        <v>6894</v>
      </c>
      <c r="F3393" s="10">
        <v>42036</v>
      </c>
      <c r="G3393" s="10">
        <v>45323</v>
      </c>
      <c r="H3393" s="11">
        <v>10</v>
      </c>
      <c r="I3393" s="11" t="s">
        <v>277</v>
      </c>
      <c r="J3393" s="11" t="s">
        <v>261</v>
      </c>
      <c r="K3393" s="11" t="s">
        <v>12658</v>
      </c>
      <c r="L3393" s="11">
        <v>2</v>
      </c>
    </row>
    <row r="3394" spans="1:12">
      <c r="A3394" s="11" t="s">
        <v>6645</v>
      </c>
      <c r="D3394" s="11" t="s">
        <v>260</v>
      </c>
      <c r="E3394" s="19" t="s">
        <v>6895</v>
      </c>
      <c r="F3394" s="10">
        <v>42036</v>
      </c>
      <c r="G3394" s="10">
        <v>45323</v>
      </c>
      <c r="H3394" s="11">
        <v>10</v>
      </c>
      <c r="I3394" s="11" t="s">
        <v>277</v>
      </c>
      <c r="J3394" s="11" t="s">
        <v>261</v>
      </c>
      <c r="K3394" s="11" t="s">
        <v>12658</v>
      </c>
      <c r="L3394" s="11">
        <v>2</v>
      </c>
    </row>
    <row r="3395" spans="1:12">
      <c r="A3395" s="11" t="s">
        <v>6646</v>
      </c>
      <c r="D3395" s="11" t="s">
        <v>260</v>
      </c>
      <c r="E3395" s="19" t="s">
        <v>6896</v>
      </c>
      <c r="F3395" s="10">
        <v>42036</v>
      </c>
      <c r="G3395" s="10">
        <v>45323</v>
      </c>
      <c r="H3395" s="11">
        <v>10</v>
      </c>
      <c r="I3395" s="11" t="s">
        <v>277</v>
      </c>
      <c r="J3395" s="11" t="s">
        <v>261</v>
      </c>
      <c r="K3395" s="11" t="s">
        <v>12658</v>
      </c>
      <c r="L3395" s="11">
        <v>2</v>
      </c>
    </row>
    <row r="3396" spans="1:12">
      <c r="A3396" s="11" t="s">
        <v>6647</v>
      </c>
      <c r="D3396" s="11" t="s">
        <v>260</v>
      </c>
      <c r="E3396" s="19" t="s">
        <v>6897</v>
      </c>
      <c r="F3396" s="10">
        <v>42036</v>
      </c>
      <c r="G3396" s="10">
        <v>45323</v>
      </c>
      <c r="H3396" s="11">
        <v>10</v>
      </c>
      <c r="I3396" s="20" t="s">
        <v>259</v>
      </c>
      <c r="J3396" s="11" t="s">
        <v>261</v>
      </c>
      <c r="K3396" s="11" t="s">
        <v>12658</v>
      </c>
      <c r="L3396" s="11">
        <v>2</v>
      </c>
    </row>
    <row r="3397" spans="1:12">
      <c r="A3397" s="11" t="s">
        <v>6648</v>
      </c>
      <c r="D3397" s="11" t="s">
        <v>260</v>
      </c>
      <c r="E3397" s="19" t="s">
        <v>6898</v>
      </c>
      <c r="F3397" s="10">
        <v>42036</v>
      </c>
      <c r="G3397" s="10">
        <v>45323</v>
      </c>
      <c r="H3397" s="11">
        <v>10</v>
      </c>
      <c r="I3397" s="20" t="s">
        <v>259</v>
      </c>
      <c r="J3397" s="11" t="s">
        <v>261</v>
      </c>
      <c r="K3397" s="11" t="s">
        <v>12658</v>
      </c>
      <c r="L3397" s="11">
        <v>2</v>
      </c>
    </row>
    <row r="3398" spans="1:12">
      <c r="A3398" s="11" t="s">
        <v>6649</v>
      </c>
      <c r="D3398" s="11" t="s">
        <v>260</v>
      </c>
      <c r="E3398" s="19" t="s">
        <v>6899</v>
      </c>
      <c r="F3398" s="10">
        <v>42036</v>
      </c>
      <c r="G3398" s="10">
        <v>45323</v>
      </c>
      <c r="H3398" s="11">
        <v>10</v>
      </c>
      <c r="I3398" s="20" t="s">
        <v>259</v>
      </c>
      <c r="J3398" s="11" t="s">
        <v>261</v>
      </c>
      <c r="K3398" s="11" t="s">
        <v>12658</v>
      </c>
      <c r="L3398" s="11">
        <v>2</v>
      </c>
    </row>
    <row r="3399" spans="1:12">
      <c r="A3399" s="11" t="s">
        <v>6650</v>
      </c>
      <c r="D3399" s="11" t="s">
        <v>260</v>
      </c>
      <c r="E3399" s="19" t="s">
        <v>6900</v>
      </c>
      <c r="F3399" s="10">
        <v>42036</v>
      </c>
      <c r="G3399" s="10">
        <v>45323</v>
      </c>
      <c r="H3399" s="11">
        <v>10</v>
      </c>
      <c r="I3399" s="20" t="s">
        <v>259</v>
      </c>
      <c r="J3399" s="11" t="s">
        <v>261</v>
      </c>
      <c r="K3399" s="11" t="s">
        <v>12658</v>
      </c>
      <c r="L3399" s="11">
        <v>2</v>
      </c>
    </row>
    <row r="3400" spans="1:12">
      <c r="A3400" s="11" t="s">
        <v>6651</v>
      </c>
      <c r="D3400" s="11" t="s">
        <v>260</v>
      </c>
      <c r="E3400" s="19" t="s">
        <v>6901</v>
      </c>
      <c r="F3400" s="10">
        <v>42036</v>
      </c>
      <c r="G3400" s="10">
        <v>45323</v>
      </c>
      <c r="H3400" s="11">
        <v>10</v>
      </c>
      <c r="I3400" s="20" t="s">
        <v>259</v>
      </c>
      <c r="J3400" s="11" t="s">
        <v>261</v>
      </c>
      <c r="K3400" s="11" t="s">
        <v>12658</v>
      </c>
      <c r="L3400" s="11">
        <v>2</v>
      </c>
    </row>
    <row r="3401" spans="1:12">
      <c r="A3401" s="11" t="s">
        <v>6652</v>
      </c>
      <c r="D3401" s="11" t="s">
        <v>260</v>
      </c>
      <c r="E3401" s="19" t="s">
        <v>6902</v>
      </c>
      <c r="F3401" s="10">
        <v>42036</v>
      </c>
      <c r="G3401" s="10">
        <v>45323</v>
      </c>
      <c r="H3401" s="11">
        <v>10</v>
      </c>
      <c r="I3401" s="20" t="s">
        <v>259</v>
      </c>
      <c r="J3401" s="11" t="s">
        <v>261</v>
      </c>
      <c r="K3401" s="11" t="s">
        <v>12658</v>
      </c>
      <c r="L3401" s="11">
        <v>2</v>
      </c>
    </row>
    <row r="3402" spans="1:12">
      <c r="A3402" s="11" t="s">
        <v>6653</v>
      </c>
      <c r="D3402" s="11" t="s">
        <v>260</v>
      </c>
      <c r="E3402" s="19" t="s">
        <v>6903</v>
      </c>
      <c r="F3402" s="10">
        <v>42036</v>
      </c>
      <c r="G3402" s="10">
        <v>45323</v>
      </c>
      <c r="H3402" s="11">
        <v>10</v>
      </c>
      <c r="I3402" s="20" t="s">
        <v>259</v>
      </c>
      <c r="J3402" s="11" t="s">
        <v>261</v>
      </c>
      <c r="K3402" s="11" t="s">
        <v>12658</v>
      </c>
      <c r="L3402" s="11">
        <v>2</v>
      </c>
    </row>
    <row r="3403" spans="1:12">
      <c r="A3403" s="11" t="s">
        <v>6654</v>
      </c>
      <c r="D3403" s="11" t="s">
        <v>260</v>
      </c>
      <c r="E3403" s="19" t="s">
        <v>6904</v>
      </c>
      <c r="F3403" s="10">
        <v>42036</v>
      </c>
      <c r="G3403" s="10">
        <v>45323</v>
      </c>
      <c r="H3403" s="11">
        <v>10</v>
      </c>
      <c r="I3403" s="20" t="s">
        <v>259</v>
      </c>
      <c r="J3403" s="11" t="s">
        <v>261</v>
      </c>
      <c r="K3403" s="11" t="s">
        <v>12658</v>
      </c>
      <c r="L3403" s="11">
        <v>2</v>
      </c>
    </row>
    <row r="3404" spans="1:12">
      <c r="A3404" s="11" t="s">
        <v>6655</v>
      </c>
      <c r="D3404" s="11" t="s">
        <v>260</v>
      </c>
      <c r="E3404" s="19" t="s">
        <v>6905</v>
      </c>
      <c r="F3404" s="10">
        <v>42036</v>
      </c>
      <c r="G3404" s="10">
        <v>45323</v>
      </c>
      <c r="H3404" s="11">
        <v>10</v>
      </c>
      <c r="I3404" s="20" t="s">
        <v>259</v>
      </c>
      <c r="J3404" s="11" t="s">
        <v>261</v>
      </c>
      <c r="K3404" s="11" t="s">
        <v>12658</v>
      </c>
      <c r="L3404" s="11">
        <v>2</v>
      </c>
    </row>
    <row r="3405" spans="1:12">
      <c r="A3405" s="11" t="s">
        <v>6656</v>
      </c>
      <c r="D3405" s="11" t="s">
        <v>260</v>
      </c>
      <c r="E3405" s="19" t="s">
        <v>6906</v>
      </c>
      <c r="F3405" s="10">
        <v>42036</v>
      </c>
      <c r="G3405" s="10">
        <v>45323</v>
      </c>
      <c r="H3405" s="11">
        <v>10</v>
      </c>
      <c r="I3405" s="20" t="s">
        <v>259</v>
      </c>
      <c r="J3405" s="11" t="s">
        <v>261</v>
      </c>
      <c r="K3405" s="11" t="s">
        <v>12658</v>
      </c>
      <c r="L3405" s="11">
        <v>2</v>
      </c>
    </row>
    <row r="3406" spans="1:12">
      <c r="A3406" s="11" t="s">
        <v>6657</v>
      </c>
      <c r="D3406" s="11" t="s">
        <v>260</v>
      </c>
      <c r="E3406" s="19" t="s">
        <v>6907</v>
      </c>
      <c r="F3406" s="10">
        <v>42036</v>
      </c>
      <c r="G3406" s="10">
        <v>45323</v>
      </c>
      <c r="H3406" s="11">
        <v>10</v>
      </c>
      <c r="I3406" s="20" t="s">
        <v>259</v>
      </c>
      <c r="J3406" s="11" t="s">
        <v>261</v>
      </c>
      <c r="K3406" s="11" t="s">
        <v>12658</v>
      </c>
      <c r="L3406" s="11">
        <v>2</v>
      </c>
    </row>
    <row r="3407" spans="1:12">
      <c r="A3407" s="11" t="s">
        <v>6658</v>
      </c>
      <c r="D3407" s="11" t="s">
        <v>260</v>
      </c>
      <c r="E3407" s="19" t="s">
        <v>6908</v>
      </c>
      <c r="F3407" s="10">
        <v>42036</v>
      </c>
      <c r="G3407" s="10">
        <v>45323</v>
      </c>
      <c r="H3407" s="11">
        <v>10</v>
      </c>
      <c r="I3407" s="20" t="s">
        <v>259</v>
      </c>
      <c r="J3407" s="11" t="s">
        <v>261</v>
      </c>
      <c r="K3407" s="11" t="s">
        <v>12658</v>
      </c>
      <c r="L3407" s="11">
        <v>2</v>
      </c>
    </row>
    <row r="3408" spans="1:12">
      <c r="A3408" s="11" t="s">
        <v>6659</v>
      </c>
      <c r="D3408" s="11" t="s">
        <v>260</v>
      </c>
      <c r="E3408" s="19" t="s">
        <v>6909</v>
      </c>
      <c r="F3408" s="10">
        <v>42036</v>
      </c>
      <c r="G3408" s="10">
        <v>45323</v>
      </c>
      <c r="H3408" s="11">
        <v>10</v>
      </c>
      <c r="I3408" s="20" t="s">
        <v>259</v>
      </c>
      <c r="J3408" s="11" t="s">
        <v>261</v>
      </c>
      <c r="K3408" s="11" t="s">
        <v>12658</v>
      </c>
      <c r="L3408" s="11">
        <v>2</v>
      </c>
    </row>
    <row r="3409" spans="1:12">
      <c r="A3409" s="11" t="s">
        <v>6660</v>
      </c>
      <c r="D3409" s="11" t="s">
        <v>260</v>
      </c>
      <c r="E3409" s="19" t="s">
        <v>6910</v>
      </c>
      <c r="F3409" s="10">
        <v>42036</v>
      </c>
      <c r="G3409" s="10">
        <v>45323</v>
      </c>
      <c r="H3409" s="11">
        <v>10</v>
      </c>
      <c r="I3409" s="20" t="s">
        <v>259</v>
      </c>
      <c r="J3409" s="11" t="s">
        <v>261</v>
      </c>
      <c r="K3409" s="11" t="s">
        <v>12658</v>
      </c>
      <c r="L3409" s="11">
        <v>2</v>
      </c>
    </row>
    <row r="3410" spans="1:12">
      <c r="A3410" s="11" t="s">
        <v>6661</v>
      </c>
      <c r="D3410" s="11" t="s">
        <v>260</v>
      </c>
      <c r="E3410" s="19" t="s">
        <v>6911</v>
      </c>
      <c r="F3410" s="10">
        <v>42036</v>
      </c>
      <c r="G3410" s="10">
        <v>45323</v>
      </c>
      <c r="H3410" s="11">
        <v>10</v>
      </c>
      <c r="I3410" s="20" t="s">
        <v>259</v>
      </c>
      <c r="J3410" s="11" t="s">
        <v>261</v>
      </c>
      <c r="K3410" s="11" t="s">
        <v>12658</v>
      </c>
      <c r="L3410" s="11">
        <v>2</v>
      </c>
    </row>
    <row r="3411" spans="1:12">
      <c r="A3411" s="11" t="s">
        <v>6662</v>
      </c>
      <c r="D3411" s="11" t="s">
        <v>260</v>
      </c>
      <c r="E3411" s="19" t="s">
        <v>6912</v>
      </c>
      <c r="F3411" s="10">
        <v>42036</v>
      </c>
      <c r="G3411" s="10">
        <v>45323</v>
      </c>
      <c r="H3411" s="11">
        <v>10</v>
      </c>
      <c r="I3411" s="11" t="s">
        <v>277</v>
      </c>
      <c r="J3411" s="11" t="s">
        <v>261</v>
      </c>
      <c r="K3411" s="11" t="s">
        <v>12658</v>
      </c>
      <c r="L3411" s="11">
        <v>2</v>
      </c>
    </row>
    <row r="3412" spans="1:12">
      <c r="A3412" s="11" t="s">
        <v>6663</v>
      </c>
      <c r="D3412" s="11" t="s">
        <v>260</v>
      </c>
      <c r="E3412" s="19" t="s">
        <v>6913</v>
      </c>
      <c r="F3412" s="10">
        <v>42036</v>
      </c>
      <c r="G3412" s="10">
        <v>45323</v>
      </c>
      <c r="H3412" s="11">
        <v>10</v>
      </c>
      <c r="I3412" s="11" t="s">
        <v>277</v>
      </c>
      <c r="J3412" s="11" t="s">
        <v>261</v>
      </c>
      <c r="K3412" s="11" t="s">
        <v>12658</v>
      </c>
      <c r="L3412" s="11">
        <v>2</v>
      </c>
    </row>
    <row r="3413" spans="1:12">
      <c r="A3413" s="11" t="s">
        <v>6664</v>
      </c>
      <c r="D3413" s="11" t="s">
        <v>260</v>
      </c>
      <c r="E3413" s="19" t="s">
        <v>6914</v>
      </c>
      <c r="F3413" s="10">
        <v>42036</v>
      </c>
      <c r="G3413" s="10">
        <v>45323</v>
      </c>
      <c r="H3413" s="11">
        <v>10</v>
      </c>
      <c r="I3413" s="11" t="s">
        <v>277</v>
      </c>
      <c r="J3413" s="11" t="s">
        <v>261</v>
      </c>
      <c r="K3413" s="11" t="s">
        <v>12658</v>
      </c>
      <c r="L3413" s="11">
        <v>2</v>
      </c>
    </row>
    <row r="3414" spans="1:12">
      <c r="A3414" s="11" t="s">
        <v>6665</v>
      </c>
      <c r="D3414" s="11" t="s">
        <v>260</v>
      </c>
      <c r="E3414" s="19" t="s">
        <v>6915</v>
      </c>
      <c r="F3414" s="10">
        <v>42036</v>
      </c>
      <c r="G3414" s="10">
        <v>45323</v>
      </c>
      <c r="H3414" s="11">
        <v>10</v>
      </c>
      <c r="I3414" s="20" t="s">
        <v>259</v>
      </c>
      <c r="J3414" s="11" t="s">
        <v>261</v>
      </c>
      <c r="K3414" s="11" t="s">
        <v>12658</v>
      </c>
      <c r="L3414" s="11">
        <v>2</v>
      </c>
    </row>
    <row r="3415" spans="1:12">
      <c r="A3415" s="11" t="s">
        <v>6666</v>
      </c>
      <c r="D3415" s="11" t="s">
        <v>260</v>
      </c>
      <c r="E3415" s="19" t="s">
        <v>6916</v>
      </c>
      <c r="F3415" s="10">
        <v>42036</v>
      </c>
      <c r="G3415" s="10">
        <v>45323</v>
      </c>
      <c r="H3415" s="11">
        <v>10</v>
      </c>
      <c r="I3415" s="20" t="s">
        <v>259</v>
      </c>
      <c r="J3415" s="11" t="s">
        <v>261</v>
      </c>
      <c r="K3415" s="11" t="s">
        <v>12658</v>
      </c>
      <c r="L3415" s="11">
        <v>2</v>
      </c>
    </row>
    <row r="3416" spans="1:12">
      <c r="A3416" s="11" t="s">
        <v>6667</v>
      </c>
      <c r="D3416" s="11" t="s">
        <v>260</v>
      </c>
      <c r="E3416" s="19" t="s">
        <v>6917</v>
      </c>
      <c r="F3416" s="10">
        <v>42036</v>
      </c>
      <c r="G3416" s="10">
        <v>45323</v>
      </c>
      <c r="H3416" s="11">
        <v>10</v>
      </c>
      <c r="I3416" s="20" t="s">
        <v>259</v>
      </c>
      <c r="J3416" s="11" t="s">
        <v>261</v>
      </c>
      <c r="K3416" s="11" t="s">
        <v>12658</v>
      </c>
      <c r="L3416" s="11">
        <v>2</v>
      </c>
    </row>
    <row r="3417" spans="1:12">
      <c r="A3417" s="11" t="s">
        <v>6668</v>
      </c>
      <c r="D3417" s="11" t="s">
        <v>260</v>
      </c>
      <c r="E3417" s="19" t="s">
        <v>6918</v>
      </c>
      <c r="F3417" s="10">
        <v>42036</v>
      </c>
      <c r="G3417" s="10">
        <v>45323</v>
      </c>
      <c r="H3417" s="11">
        <v>10</v>
      </c>
      <c r="I3417" s="20" t="s">
        <v>259</v>
      </c>
      <c r="J3417" s="11" t="s">
        <v>261</v>
      </c>
      <c r="K3417" s="11" t="s">
        <v>12658</v>
      </c>
      <c r="L3417" s="11">
        <v>2</v>
      </c>
    </row>
    <row r="3418" spans="1:12">
      <c r="A3418" s="11" t="s">
        <v>6669</v>
      </c>
      <c r="D3418" s="11" t="s">
        <v>260</v>
      </c>
      <c r="E3418" s="19" t="s">
        <v>6919</v>
      </c>
      <c r="F3418" s="10">
        <v>42036</v>
      </c>
      <c r="G3418" s="10">
        <v>45323</v>
      </c>
      <c r="H3418" s="11">
        <v>10</v>
      </c>
      <c r="I3418" s="20" t="s">
        <v>259</v>
      </c>
      <c r="J3418" s="11" t="s">
        <v>261</v>
      </c>
      <c r="K3418" s="11" t="s">
        <v>12658</v>
      </c>
      <c r="L3418" s="11">
        <v>2</v>
      </c>
    </row>
    <row r="3419" spans="1:12">
      <c r="A3419" s="11" t="s">
        <v>6670</v>
      </c>
      <c r="D3419" s="11" t="s">
        <v>260</v>
      </c>
      <c r="E3419" s="19" t="s">
        <v>6920</v>
      </c>
      <c r="F3419" s="10">
        <v>42036</v>
      </c>
      <c r="G3419" s="10">
        <v>45323</v>
      </c>
      <c r="H3419" s="11">
        <v>10</v>
      </c>
      <c r="I3419" s="20" t="s">
        <v>259</v>
      </c>
      <c r="J3419" s="11" t="s">
        <v>261</v>
      </c>
      <c r="K3419" s="11" t="s">
        <v>12658</v>
      </c>
      <c r="L3419" s="11">
        <v>2</v>
      </c>
    </row>
    <row r="3420" spans="1:12">
      <c r="A3420" s="11" t="s">
        <v>6671</v>
      </c>
      <c r="D3420" s="11" t="s">
        <v>260</v>
      </c>
      <c r="E3420" s="19" t="s">
        <v>6921</v>
      </c>
      <c r="F3420" s="10">
        <v>42036</v>
      </c>
      <c r="G3420" s="10">
        <v>45323</v>
      </c>
      <c r="H3420" s="11">
        <v>10</v>
      </c>
      <c r="I3420" s="20" t="s">
        <v>259</v>
      </c>
      <c r="J3420" s="11" t="s">
        <v>261</v>
      </c>
      <c r="K3420" s="11" t="s">
        <v>12658</v>
      </c>
      <c r="L3420" s="11">
        <v>2</v>
      </c>
    </row>
    <row r="3421" spans="1:12">
      <c r="A3421" s="11" t="s">
        <v>6672</v>
      </c>
      <c r="D3421" s="11" t="s">
        <v>260</v>
      </c>
      <c r="E3421" s="19" t="s">
        <v>6922</v>
      </c>
      <c r="F3421" s="10">
        <v>42036</v>
      </c>
      <c r="G3421" s="10">
        <v>45323</v>
      </c>
      <c r="H3421" s="11">
        <v>10</v>
      </c>
      <c r="I3421" s="20" t="s">
        <v>259</v>
      </c>
      <c r="J3421" s="11" t="s">
        <v>261</v>
      </c>
      <c r="K3421" s="11" t="s">
        <v>12658</v>
      </c>
      <c r="L3421" s="11">
        <v>2</v>
      </c>
    </row>
    <row r="3422" spans="1:12">
      <c r="A3422" s="11" t="s">
        <v>6673</v>
      </c>
      <c r="D3422" s="11" t="s">
        <v>260</v>
      </c>
      <c r="E3422" s="19" t="s">
        <v>6923</v>
      </c>
      <c r="F3422" s="10">
        <v>42036</v>
      </c>
      <c r="G3422" s="10">
        <v>45323</v>
      </c>
      <c r="H3422" s="11">
        <v>10</v>
      </c>
      <c r="I3422" s="20" t="s">
        <v>259</v>
      </c>
      <c r="J3422" s="11" t="s">
        <v>261</v>
      </c>
      <c r="K3422" s="11" t="s">
        <v>12658</v>
      </c>
      <c r="L3422" s="11">
        <v>2</v>
      </c>
    </row>
    <row r="3423" spans="1:12">
      <c r="A3423" s="11" t="s">
        <v>6674</v>
      </c>
      <c r="D3423" s="11" t="s">
        <v>260</v>
      </c>
      <c r="E3423" s="19" t="s">
        <v>6924</v>
      </c>
      <c r="F3423" s="10">
        <v>42036</v>
      </c>
      <c r="G3423" s="10">
        <v>45323</v>
      </c>
      <c r="H3423" s="11">
        <v>10</v>
      </c>
      <c r="I3423" s="20" t="s">
        <v>259</v>
      </c>
      <c r="J3423" s="11" t="s">
        <v>261</v>
      </c>
      <c r="K3423" s="11" t="s">
        <v>12658</v>
      </c>
      <c r="L3423" s="11">
        <v>2</v>
      </c>
    </row>
    <row r="3424" spans="1:12">
      <c r="A3424" s="11" t="s">
        <v>6675</v>
      </c>
      <c r="D3424" s="11" t="s">
        <v>260</v>
      </c>
      <c r="E3424" s="19" t="s">
        <v>6925</v>
      </c>
      <c r="F3424" s="10">
        <v>42036</v>
      </c>
      <c r="G3424" s="10">
        <v>45323</v>
      </c>
      <c r="H3424" s="11">
        <v>10</v>
      </c>
      <c r="I3424" s="20" t="s">
        <v>259</v>
      </c>
      <c r="J3424" s="11" t="s">
        <v>261</v>
      </c>
      <c r="K3424" s="11" t="s">
        <v>12658</v>
      </c>
      <c r="L3424" s="11">
        <v>2</v>
      </c>
    </row>
    <row r="3425" spans="1:12">
      <c r="A3425" s="11" t="s">
        <v>6676</v>
      </c>
      <c r="D3425" s="11" t="s">
        <v>260</v>
      </c>
      <c r="E3425" s="19" t="s">
        <v>6926</v>
      </c>
      <c r="F3425" s="10">
        <v>42036</v>
      </c>
      <c r="G3425" s="10">
        <v>45323</v>
      </c>
      <c r="H3425" s="11">
        <v>10</v>
      </c>
      <c r="I3425" s="20" t="s">
        <v>259</v>
      </c>
      <c r="J3425" s="11" t="s">
        <v>261</v>
      </c>
      <c r="K3425" s="11" t="s">
        <v>12658</v>
      </c>
      <c r="L3425" s="11">
        <v>2</v>
      </c>
    </row>
    <row r="3426" spans="1:12">
      <c r="A3426" s="11" t="s">
        <v>6677</v>
      </c>
      <c r="D3426" s="11" t="s">
        <v>260</v>
      </c>
      <c r="E3426" s="19" t="s">
        <v>6927</v>
      </c>
      <c r="F3426" s="10">
        <v>42036</v>
      </c>
      <c r="G3426" s="10">
        <v>45323</v>
      </c>
      <c r="H3426" s="11">
        <v>10</v>
      </c>
      <c r="I3426" s="20" t="s">
        <v>259</v>
      </c>
      <c r="J3426" s="11" t="s">
        <v>261</v>
      </c>
      <c r="K3426" s="11" t="s">
        <v>12658</v>
      </c>
      <c r="L3426" s="11">
        <v>2</v>
      </c>
    </row>
    <row r="3427" spans="1:12">
      <c r="A3427" s="11" t="s">
        <v>6678</v>
      </c>
      <c r="D3427" s="11" t="s">
        <v>260</v>
      </c>
      <c r="E3427" s="19" t="s">
        <v>6928</v>
      </c>
      <c r="F3427" s="10">
        <v>42036</v>
      </c>
      <c r="G3427" s="10">
        <v>45323</v>
      </c>
      <c r="H3427" s="11">
        <v>10</v>
      </c>
      <c r="I3427" s="20" t="s">
        <v>259</v>
      </c>
      <c r="J3427" s="11" t="s">
        <v>261</v>
      </c>
      <c r="K3427" s="11" t="s">
        <v>12658</v>
      </c>
      <c r="L3427" s="11">
        <v>2</v>
      </c>
    </row>
    <row r="3428" spans="1:12">
      <c r="A3428" s="11" t="s">
        <v>6679</v>
      </c>
      <c r="D3428" s="11" t="s">
        <v>260</v>
      </c>
      <c r="E3428" s="19" t="s">
        <v>6929</v>
      </c>
      <c r="F3428" s="10">
        <v>42036</v>
      </c>
      <c r="G3428" s="10">
        <v>45323</v>
      </c>
      <c r="H3428" s="11">
        <v>10</v>
      </c>
      <c r="I3428" s="20" t="s">
        <v>259</v>
      </c>
      <c r="J3428" s="11" t="s">
        <v>261</v>
      </c>
      <c r="K3428" s="11" t="s">
        <v>12658</v>
      </c>
      <c r="L3428" s="11">
        <v>2</v>
      </c>
    </row>
    <row r="3429" spans="1:12">
      <c r="A3429" s="11" t="s">
        <v>6680</v>
      </c>
      <c r="D3429" s="11" t="s">
        <v>260</v>
      </c>
      <c r="E3429" s="19" t="s">
        <v>6930</v>
      </c>
      <c r="F3429" s="10">
        <v>42036</v>
      </c>
      <c r="G3429" s="10">
        <v>45323</v>
      </c>
      <c r="H3429" s="11">
        <v>10</v>
      </c>
      <c r="I3429" s="11" t="s">
        <v>277</v>
      </c>
      <c r="J3429" s="11" t="s">
        <v>261</v>
      </c>
      <c r="K3429" s="11" t="s">
        <v>12658</v>
      </c>
      <c r="L3429" s="11">
        <v>2</v>
      </c>
    </row>
    <row r="3430" spans="1:12">
      <c r="A3430" s="11" t="s">
        <v>6681</v>
      </c>
      <c r="D3430" s="11" t="s">
        <v>260</v>
      </c>
      <c r="E3430" s="19" t="s">
        <v>6931</v>
      </c>
      <c r="F3430" s="10">
        <v>42036</v>
      </c>
      <c r="G3430" s="10">
        <v>45323</v>
      </c>
      <c r="H3430" s="11">
        <v>10</v>
      </c>
      <c r="I3430" s="11" t="s">
        <v>277</v>
      </c>
      <c r="J3430" s="11" t="s">
        <v>261</v>
      </c>
      <c r="K3430" s="11" t="s">
        <v>12658</v>
      </c>
      <c r="L3430" s="11">
        <v>2</v>
      </c>
    </row>
    <row r="3431" spans="1:12">
      <c r="A3431" s="11" t="s">
        <v>6682</v>
      </c>
      <c r="D3431" s="11" t="s">
        <v>260</v>
      </c>
      <c r="E3431" s="19" t="s">
        <v>6932</v>
      </c>
      <c r="F3431" s="10">
        <v>42036</v>
      </c>
      <c r="G3431" s="10">
        <v>45323</v>
      </c>
      <c r="H3431" s="11">
        <v>10</v>
      </c>
      <c r="I3431" s="11" t="s">
        <v>277</v>
      </c>
      <c r="J3431" s="11" t="s">
        <v>261</v>
      </c>
      <c r="K3431" s="11" t="s">
        <v>12658</v>
      </c>
      <c r="L3431" s="11">
        <v>2</v>
      </c>
    </row>
    <row r="3432" spans="1:12">
      <c r="A3432" s="11" t="s">
        <v>6683</v>
      </c>
      <c r="D3432" s="11" t="s">
        <v>260</v>
      </c>
      <c r="E3432" s="19" t="s">
        <v>6933</v>
      </c>
      <c r="F3432" s="10">
        <v>42036</v>
      </c>
      <c r="G3432" s="10">
        <v>45323</v>
      </c>
      <c r="H3432" s="11">
        <v>10</v>
      </c>
      <c r="I3432" s="20" t="s">
        <v>259</v>
      </c>
      <c r="J3432" s="11" t="s">
        <v>261</v>
      </c>
      <c r="K3432" s="11" t="s">
        <v>12658</v>
      </c>
      <c r="L3432" s="11">
        <v>2</v>
      </c>
    </row>
    <row r="3433" spans="1:12">
      <c r="A3433" s="11" t="s">
        <v>6684</v>
      </c>
      <c r="D3433" s="11" t="s">
        <v>260</v>
      </c>
      <c r="E3433" s="19" t="s">
        <v>6934</v>
      </c>
      <c r="F3433" s="10">
        <v>42036</v>
      </c>
      <c r="G3433" s="10">
        <v>45323</v>
      </c>
      <c r="H3433" s="11">
        <v>10</v>
      </c>
      <c r="I3433" s="20" t="s">
        <v>259</v>
      </c>
      <c r="J3433" s="11" t="s">
        <v>261</v>
      </c>
      <c r="K3433" s="11" t="s">
        <v>12658</v>
      </c>
      <c r="L3433" s="11">
        <v>2</v>
      </c>
    </row>
    <row r="3434" spans="1:12">
      <c r="A3434" s="11" t="s">
        <v>6685</v>
      </c>
      <c r="D3434" s="11" t="s">
        <v>260</v>
      </c>
      <c r="E3434" s="19" t="s">
        <v>6935</v>
      </c>
      <c r="F3434" s="10">
        <v>42036</v>
      </c>
      <c r="G3434" s="10">
        <v>45323</v>
      </c>
      <c r="H3434" s="11">
        <v>10</v>
      </c>
      <c r="I3434" s="20" t="s">
        <v>259</v>
      </c>
      <c r="J3434" s="11" t="s">
        <v>261</v>
      </c>
      <c r="K3434" s="11" t="s">
        <v>12658</v>
      </c>
      <c r="L3434" s="11">
        <v>2</v>
      </c>
    </row>
    <row r="3435" spans="1:12">
      <c r="A3435" s="11" t="s">
        <v>6686</v>
      </c>
      <c r="D3435" s="11" t="s">
        <v>260</v>
      </c>
      <c r="E3435" s="19" t="s">
        <v>6936</v>
      </c>
      <c r="F3435" s="10">
        <v>42036</v>
      </c>
      <c r="G3435" s="10">
        <v>45323</v>
      </c>
      <c r="H3435" s="11">
        <v>10</v>
      </c>
      <c r="I3435" s="20" t="s">
        <v>259</v>
      </c>
      <c r="J3435" s="11" t="s">
        <v>261</v>
      </c>
      <c r="K3435" s="11" t="s">
        <v>12658</v>
      </c>
      <c r="L3435" s="11">
        <v>2</v>
      </c>
    </row>
    <row r="3436" spans="1:12">
      <c r="A3436" s="11" t="s">
        <v>6687</v>
      </c>
      <c r="D3436" s="11" t="s">
        <v>260</v>
      </c>
      <c r="E3436" s="19" t="s">
        <v>6937</v>
      </c>
      <c r="F3436" s="10">
        <v>42036</v>
      </c>
      <c r="G3436" s="10">
        <v>45323</v>
      </c>
      <c r="H3436" s="11">
        <v>10</v>
      </c>
      <c r="I3436" s="20" t="s">
        <v>259</v>
      </c>
      <c r="J3436" s="11" t="s">
        <v>261</v>
      </c>
      <c r="K3436" s="11" t="s">
        <v>12658</v>
      </c>
      <c r="L3436" s="11">
        <v>2</v>
      </c>
    </row>
    <row r="3437" spans="1:12">
      <c r="A3437" s="11" t="s">
        <v>6688</v>
      </c>
      <c r="D3437" s="11" t="s">
        <v>260</v>
      </c>
      <c r="E3437" s="19" t="s">
        <v>6938</v>
      </c>
      <c r="F3437" s="10">
        <v>42036</v>
      </c>
      <c r="G3437" s="10">
        <v>45323</v>
      </c>
      <c r="H3437" s="11">
        <v>10</v>
      </c>
      <c r="I3437" s="20" t="s">
        <v>259</v>
      </c>
      <c r="J3437" s="11" t="s">
        <v>261</v>
      </c>
      <c r="K3437" s="11" t="s">
        <v>12658</v>
      </c>
      <c r="L3437" s="11">
        <v>2</v>
      </c>
    </row>
    <row r="3438" spans="1:12">
      <c r="A3438" s="11" t="s">
        <v>6689</v>
      </c>
      <c r="D3438" s="11" t="s">
        <v>260</v>
      </c>
      <c r="E3438" s="19" t="s">
        <v>6939</v>
      </c>
      <c r="F3438" s="10">
        <v>42036</v>
      </c>
      <c r="G3438" s="10">
        <v>45323</v>
      </c>
      <c r="H3438" s="11">
        <v>10</v>
      </c>
      <c r="I3438" s="20" t="s">
        <v>259</v>
      </c>
      <c r="J3438" s="11" t="s">
        <v>261</v>
      </c>
      <c r="K3438" s="11" t="s">
        <v>12658</v>
      </c>
      <c r="L3438" s="11">
        <v>2</v>
      </c>
    </row>
    <row r="3439" spans="1:12">
      <c r="A3439" s="11" t="s">
        <v>6690</v>
      </c>
      <c r="D3439" s="11" t="s">
        <v>260</v>
      </c>
      <c r="E3439" s="19" t="s">
        <v>6940</v>
      </c>
      <c r="F3439" s="10">
        <v>42036</v>
      </c>
      <c r="G3439" s="10">
        <v>45323</v>
      </c>
      <c r="H3439" s="11">
        <v>10</v>
      </c>
      <c r="I3439" s="20" t="s">
        <v>259</v>
      </c>
      <c r="J3439" s="11" t="s">
        <v>261</v>
      </c>
      <c r="K3439" s="11" t="s">
        <v>12658</v>
      </c>
      <c r="L3439" s="11">
        <v>2</v>
      </c>
    </row>
    <row r="3440" spans="1:12">
      <c r="A3440" s="11" t="s">
        <v>6691</v>
      </c>
      <c r="D3440" s="11" t="s">
        <v>260</v>
      </c>
      <c r="E3440" s="19" t="s">
        <v>6941</v>
      </c>
      <c r="F3440" s="10">
        <v>42036</v>
      </c>
      <c r="G3440" s="10">
        <v>45323</v>
      </c>
      <c r="H3440" s="11">
        <v>10</v>
      </c>
      <c r="I3440" s="20" t="s">
        <v>259</v>
      </c>
      <c r="J3440" s="11" t="s">
        <v>261</v>
      </c>
      <c r="K3440" s="11" t="s">
        <v>12658</v>
      </c>
      <c r="L3440" s="11">
        <v>2</v>
      </c>
    </row>
    <row r="3441" spans="1:12">
      <c r="A3441" s="11" t="s">
        <v>6692</v>
      </c>
      <c r="D3441" s="11" t="s">
        <v>260</v>
      </c>
      <c r="E3441" s="19" t="s">
        <v>6942</v>
      </c>
      <c r="F3441" s="10">
        <v>42036</v>
      </c>
      <c r="G3441" s="10">
        <v>45323</v>
      </c>
      <c r="H3441" s="11">
        <v>10</v>
      </c>
      <c r="I3441" s="20" t="s">
        <v>259</v>
      </c>
      <c r="J3441" s="11" t="s">
        <v>261</v>
      </c>
      <c r="K3441" s="11" t="s">
        <v>12658</v>
      </c>
      <c r="L3441" s="11">
        <v>2</v>
      </c>
    </row>
    <row r="3442" spans="1:12">
      <c r="A3442" s="11" t="s">
        <v>6693</v>
      </c>
      <c r="D3442" s="11" t="s">
        <v>260</v>
      </c>
      <c r="E3442" s="19" t="s">
        <v>6943</v>
      </c>
      <c r="F3442" s="10">
        <v>42036</v>
      </c>
      <c r="G3442" s="10">
        <v>45323</v>
      </c>
      <c r="H3442" s="11">
        <v>10</v>
      </c>
      <c r="I3442" s="20" t="s">
        <v>259</v>
      </c>
      <c r="J3442" s="11" t="s">
        <v>261</v>
      </c>
      <c r="K3442" s="11" t="s">
        <v>12658</v>
      </c>
      <c r="L3442" s="11">
        <v>2</v>
      </c>
    </row>
    <row r="3443" spans="1:12">
      <c r="A3443" s="11" t="s">
        <v>6694</v>
      </c>
      <c r="D3443" s="11" t="s">
        <v>260</v>
      </c>
      <c r="E3443" s="19" t="s">
        <v>6944</v>
      </c>
      <c r="F3443" s="10">
        <v>42036</v>
      </c>
      <c r="G3443" s="10">
        <v>45323</v>
      </c>
      <c r="H3443" s="11">
        <v>10</v>
      </c>
      <c r="I3443" s="20" t="s">
        <v>259</v>
      </c>
      <c r="J3443" s="11" t="s">
        <v>261</v>
      </c>
      <c r="K3443" s="11" t="s">
        <v>12658</v>
      </c>
      <c r="L3443" s="11">
        <v>2</v>
      </c>
    </row>
    <row r="3444" spans="1:12">
      <c r="A3444" s="11" t="s">
        <v>6695</v>
      </c>
      <c r="D3444" s="11" t="s">
        <v>260</v>
      </c>
      <c r="E3444" s="19" t="s">
        <v>6945</v>
      </c>
      <c r="F3444" s="10">
        <v>42036</v>
      </c>
      <c r="G3444" s="10">
        <v>45323</v>
      </c>
      <c r="H3444" s="11">
        <v>10</v>
      </c>
      <c r="I3444" s="20" t="s">
        <v>259</v>
      </c>
      <c r="J3444" s="11" t="s">
        <v>261</v>
      </c>
      <c r="K3444" s="11" t="s">
        <v>12658</v>
      </c>
      <c r="L3444" s="11">
        <v>2</v>
      </c>
    </row>
    <row r="3445" spans="1:12">
      <c r="A3445" s="11" t="s">
        <v>6696</v>
      </c>
      <c r="D3445" s="11" t="s">
        <v>260</v>
      </c>
      <c r="E3445" s="19" t="s">
        <v>6946</v>
      </c>
      <c r="F3445" s="10">
        <v>42036</v>
      </c>
      <c r="G3445" s="10">
        <v>45323</v>
      </c>
      <c r="H3445" s="11">
        <v>10</v>
      </c>
      <c r="I3445" s="20" t="s">
        <v>259</v>
      </c>
      <c r="J3445" s="11" t="s">
        <v>261</v>
      </c>
      <c r="K3445" s="11" t="s">
        <v>12658</v>
      </c>
      <c r="L3445" s="11">
        <v>2</v>
      </c>
    </row>
    <row r="3446" spans="1:12">
      <c r="A3446" s="11" t="s">
        <v>6697</v>
      </c>
      <c r="D3446" s="11" t="s">
        <v>260</v>
      </c>
      <c r="E3446" s="19" t="s">
        <v>6947</v>
      </c>
      <c r="F3446" s="10">
        <v>42036</v>
      </c>
      <c r="G3446" s="10">
        <v>45323</v>
      </c>
      <c r="H3446" s="11">
        <v>10</v>
      </c>
      <c r="I3446" s="20" t="s">
        <v>259</v>
      </c>
      <c r="J3446" s="11" t="s">
        <v>261</v>
      </c>
      <c r="K3446" s="11" t="s">
        <v>12658</v>
      </c>
      <c r="L3446" s="11">
        <v>2</v>
      </c>
    </row>
    <row r="3447" spans="1:12">
      <c r="A3447" s="11" t="s">
        <v>6698</v>
      </c>
      <c r="D3447" s="11" t="s">
        <v>260</v>
      </c>
      <c r="E3447" s="19" t="s">
        <v>6948</v>
      </c>
      <c r="F3447" s="10">
        <v>42036</v>
      </c>
      <c r="G3447" s="10">
        <v>45323</v>
      </c>
      <c r="H3447" s="11">
        <v>10</v>
      </c>
      <c r="I3447" s="11" t="s">
        <v>277</v>
      </c>
      <c r="J3447" s="11" t="s">
        <v>261</v>
      </c>
      <c r="K3447" s="11" t="s">
        <v>12658</v>
      </c>
      <c r="L3447" s="11">
        <v>2</v>
      </c>
    </row>
    <row r="3448" spans="1:12">
      <c r="A3448" s="11" t="s">
        <v>6699</v>
      </c>
      <c r="D3448" s="11" t="s">
        <v>260</v>
      </c>
      <c r="E3448" s="19" t="s">
        <v>6949</v>
      </c>
      <c r="F3448" s="10">
        <v>42036</v>
      </c>
      <c r="G3448" s="10">
        <v>45323</v>
      </c>
      <c r="H3448" s="11">
        <v>10</v>
      </c>
      <c r="I3448" s="11" t="s">
        <v>277</v>
      </c>
      <c r="J3448" s="11" t="s">
        <v>261</v>
      </c>
      <c r="K3448" s="11" t="s">
        <v>12658</v>
      </c>
      <c r="L3448" s="11">
        <v>2</v>
      </c>
    </row>
    <row r="3449" spans="1:12">
      <c r="A3449" s="11" t="s">
        <v>6700</v>
      </c>
      <c r="D3449" s="11" t="s">
        <v>260</v>
      </c>
      <c r="E3449" s="19" t="s">
        <v>6950</v>
      </c>
      <c r="F3449" s="10">
        <v>42036</v>
      </c>
      <c r="G3449" s="10">
        <v>45323</v>
      </c>
      <c r="H3449" s="11">
        <v>10</v>
      </c>
      <c r="I3449" s="11" t="s">
        <v>277</v>
      </c>
      <c r="J3449" s="11" t="s">
        <v>261</v>
      </c>
      <c r="K3449" s="11" t="s">
        <v>12658</v>
      </c>
      <c r="L3449" s="11">
        <v>2</v>
      </c>
    </row>
    <row r="3450" spans="1:12">
      <c r="A3450" s="11" t="s">
        <v>6701</v>
      </c>
      <c r="D3450" s="11" t="s">
        <v>260</v>
      </c>
      <c r="E3450" s="19" t="s">
        <v>6951</v>
      </c>
      <c r="F3450" s="10">
        <v>42036</v>
      </c>
      <c r="G3450" s="10">
        <v>45323</v>
      </c>
      <c r="H3450" s="11">
        <v>10</v>
      </c>
      <c r="I3450" s="20" t="s">
        <v>259</v>
      </c>
      <c r="J3450" s="11" t="s">
        <v>261</v>
      </c>
      <c r="K3450" s="11" t="s">
        <v>12658</v>
      </c>
      <c r="L3450" s="11">
        <v>2</v>
      </c>
    </row>
    <row r="3451" spans="1:12">
      <c r="A3451" s="11" t="s">
        <v>6702</v>
      </c>
      <c r="D3451" s="11" t="s">
        <v>260</v>
      </c>
      <c r="E3451" s="19" t="s">
        <v>6952</v>
      </c>
      <c r="F3451" s="10">
        <v>42036</v>
      </c>
      <c r="G3451" s="10">
        <v>45323</v>
      </c>
      <c r="H3451" s="11">
        <v>10</v>
      </c>
      <c r="I3451" s="20" t="s">
        <v>259</v>
      </c>
      <c r="J3451" s="11" t="s">
        <v>261</v>
      </c>
      <c r="K3451" s="11" t="s">
        <v>12658</v>
      </c>
      <c r="L3451" s="11">
        <v>2</v>
      </c>
    </row>
    <row r="3452" spans="1:12">
      <c r="A3452" s="11" t="s">
        <v>6703</v>
      </c>
      <c r="D3452" s="11" t="s">
        <v>260</v>
      </c>
      <c r="E3452" s="19" t="s">
        <v>6953</v>
      </c>
      <c r="F3452" s="10">
        <v>42036</v>
      </c>
      <c r="G3452" s="10">
        <v>45323</v>
      </c>
      <c r="H3452" s="11">
        <v>10</v>
      </c>
      <c r="I3452" s="20" t="s">
        <v>259</v>
      </c>
      <c r="J3452" s="11" t="s">
        <v>261</v>
      </c>
      <c r="K3452" s="11" t="s">
        <v>12658</v>
      </c>
      <c r="L3452" s="11">
        <v>2</v>
      </c>
    </row>
    <row r="3453" spans="1:12">
      <c r="A3453" s="11" t="s">
        <v>6704</v>
      </c>
      <c r="D3453" s="11" t="s">
        <v>260</v>
      </c>
      <c r="E3453" s="19" t="s">
        <v>6954</v>
      </c>
      <c r="F3453" s="10">
        <v>42036</v>
      </c>
      <c r="G3453" s="10">
        <v>45323</v>
      </c>
      <c r="H3453" s="11">
        <v>10</v>
      </c>
      <c r="I3453" s="20" t="s">
        <v>259</v>
      </c>
      <c r="J3453" s="11" t="s">
        <v>261</v>
      </c>
      <c r="K3453" s="11" t="s">
        <v>12658</v>
      </c>
      <c r="L3453" s="11">
        <v>2</v>
      </c>
    </row>
    <row r="3454" spans="1:12">
      <c r="A3454" s="11" t="s">
        <v>6705</v>
      </c>
      <c r="D3454" s="11" t="s">
        <v>260</v>
      </c>
      <c r="E3454" s="19" t="s">
        <v>6955</v>
      </c>
      <c r="F3454" s="10">
        <v>42036</v>
      </c>
      <c r="G3454" s="10">
        <v>45323</v>
      </c>
      <c r="H3454" s="11">
        <v>10</v>
      </c>
      <c r="I3454" s="20" t="s">
        <v>259</v>
      </c>
      <c r="J3454" s="11" t="s">
        <v>261</v>
      </c>
      <c r="K3454" s="11" t="s">
        <v>12658</v>
      </c>
      <c r="L3454" s="11">
        <v>2</v>
      </c>
    </row>
    <row r="3455" spans="1:12">
      <c r="A3455" s="11" t="s">
        <v>6706</v>
      </c>
      <c r="D3455" s="11" t="s">
        <v>260</v>
      </c>
      <c r="E3455" s="19" t="s">
        <v>6956</v>
      </c>
      <c r="F3455" s="10">
        <v>42036</v>
      </c>
      <c r="G3455" s="10">
        <v>45323</v>
      </c>
      <c r="H3455" s="11">
        <v>10</v>
      </c>
      <c r="I3455" s="20" t="s">
        <v>259</v>
      </c>
      <c r="J3455" s="11" t="s">
        <v>261</v>
      </c>
      <c r="K3455" s="11" t="s">
        <v>12658</v>
      </c>
      <c r="L3455" s="11">
        <v>2</v>
      </c>
    </row>
    <row r="3456" spans="1:12">
      <c r="A3456" s="11" t="s">
        <v>6707</v>
      </c>
      <c r="D3456" s="11" t="s">
        <v>260</v>
      </c>
      <c r="E3456" s="19" t="s">
        <v>6957</v>
      </c>
      <c r="F3456" s="10">
        <v>42036</v>
      </c>
      <c r="G3456" s="10">
        <v>45323</v>
      </c>
      <c r="H3456" s="11">
        <v>10</v>
      </c>
      <c r="I3456" s="20" t="s">
        <v>259</v>
      </c>
      <c r="J3456" s="11" t="s">
        <v>261</v>
      </c>
      <c r="K3456" s="11" t="s">
        <v>12658</v>
      </c>
      <c r="L3456" s="11">
        <v>2</v>
      </c>
    </row>
    <row r="3457" spans="1:12">
      <c r="A3457" s="11" t="s">
        <v>6708</v>
      </c>
      <c r="D3457" s="11" t="s">
        <v>260</v>
      </c>
      <c r="E3457" s="19" t="s">
        <v>6958</v>
      </c>
      <c r="F3457" s="10">
        <v>42036</v>
      </c>
      <c r="G3457" s="10">
        <v>45323</v>
      </c>
      <c r="H3457" s="11">
        <v>10</v>
      </c>
      <c r="I3457" s="20" t="s">
        <v>259</v>
      </c>
      <c r="J3457" s="11" t="s">
        <v>261</v>
      </c>
      <c r="K3457" s="11" t="s">
        <v>12658</v>
      </c>
      <c r="L3457" s="11">
        <v>2</v>
      </c>
    </row>
    <row r="3458" spans="1:12">
      <c r="A3458" s="11" t="s">
        <v>6709</v>
      </c>
      <c r="D3458" s="11" t="s">
        <v>260</v>
      </c>
      <c r="E3458" s="19" t="s">
        <v>6959</v>
      </c>
      <c r="F3458" s="10">
        <v>42036</v>
      </c>
      <c r="G3458" s="10">
        <v>45323</v>
      </c>
      <c r="H3458" s="11">
        <v>10</v>
      </c>
      <c r="I3458" s="20" t="s">
        <v>259</v>
      </c>
      <c r="J3458" s="11" t="s">
        <v>261</v>
      </c>
      <c r="K3458" s="11" t="s">
        <v>12658</v>
      </c>
      <c r="L3458" s="11">
        <v>2</v>
      </c>
    </row>
    <row r="3459" spans="1:12">
      <c r="A3459" s="11" t="s">
        <v>6710</v>
      </c>
      <c r="D3459" s="11" t="s">
        <v>260</v>
      </c>
      <c r="E3459" s="19" t="s">
        <v>6960</v>
      </c>
      <c r="F3459" s="10">
        <v>42036</v>
      </c>
      <c r="G3459" s="10">
        <v>45323</v>
      </c>
      <c r="H3459" s="11">
        <v>10</v>
      </c>
      <c r="I3459" s="20" t="s">
        <v>259</v>
      </c>
      <c r="J3459" s="11" t="s">
        <v>261</v>
      </c>
      <c r="K3459" s="11" t="s">
        <v>12658</v>
      </c>
      <c r="L3459" s="11">
        <v>2</v>
      </c>
    </row>
    <row r="3460" spans="1:12">
      <c r="A3460" s="11" t="s">
        <v>6711</v>
      </c>
      <c r="D3460" s="11" t="s">
        <v>260</v>
      </c>
      <c r="E3460" s="19" t="s">
        <v>6961</v>
      </c>
      <c r="F3460" s="10">
        <v>42036</v>
      </c>
      <c r="G3460" s="10">
        <v>45323</v>
      </c>
      <c r="H3460" s="11">
        <v>10</v>
      </c>
      <c r="I3460" s="20" t="s">
        <v>259</v>
      </c>
      <c r="J3460" s="11" t="s">
        <v>261</v>
      </c>
      <c r="K3460" s="11" t="s">
        <v>12658</v>
      </c>
      <c r="L3460" s="11">
        <v>2</v>
      </c>
    </row>
    <row r="3461" spans="1:12">
      <c r="A3461" s="11" t="s">
        <v>6712</v>
      </c>
      <c r="D3461" s="11" t="s">
        <v>260</v>
      </c>
      <c r="E3461" s="19" t="s">
        <v>6962</v>
      </c>
      <c r="F3461" s="10">
        <v>42036</v>
      </c>
      <c r="G3461" s="10">
        <v>45323</v>
      </c>
      <c r="H3461" s="11">
        <v>10</v>
      </c>
      <c r="I3461" s="20" t="s">
        <v>259</v>
      </c>
      <c r="J3461" s="11" t="s">
        <v>261</v>
      </c>
      <c r="K3461" s="11" t="s">
        <v>12658</v>
      </c>
      <c r="L3461" s="11">
        <v>2</v>
      </c>
    </row>
    <row r="3462" spans="1:12">
      <c r="A3462" s="11" t="s">
        <v>6713</v>
      </c>
      <c r="D3462" s="11" t="s">
        <v>260</v>
      </c>
      <c r="E3462" s="19" t="s">
        <v>6963</v>
      </c>
      <c r="F3462" s="10">
        <v>42036</v>
      </c>
      <c r="G3462" s="10">
        <v>45323</v>
      </c>
      <c r="H3462" s="11">
        <v>10</v>
      </c>
      <c r="I3462" s="20" t="s">
        <v>259</v>
      </c>
      <c r="J3462" s="11" t="s">
        <v>261</v>
      </c>
      <c r="K3462" s="11" t="s">
        <v>12658</v>
      </c>
      <c r="L3462" s="11">
        <v>2</v>
      </c>
    </row>
    <row r="3463" spans="1:12">
      <c r="A3463" s="11" t="s">
        <v>6714</v>
      </c>
      <c r="D3463" s="11" t="s">
        <v>260</v>
      </c>
      <c r="E3463" s="19" t="s">
        <v>6964</v>
      </c>
      <c r="F3463" s="10">
        <v>42036</v>
      </c>
      <c r="G3463" s="10">
        <v>45323</v>
      </c>
      <c r="H3463" s="11">
        <v>10</v>
      </c>
      <c r="I3463" s="20" t="s">
        <v>259</v>
      </c>
      <c r="J3463" s="11" t="s">
        <v>261</v>
      </c>
      <c r="K3463" s="11" t="s">
        <v>12658</v>
      </c>
      <c r="L3463" s="11">
        <v>2</v>
      </c>
    </row>
    <row r="3464" spans="1:12">
      <c r="A3464" s="11" t="s">
        <v>6715</v>
      </c>
      <c r="D3464" s="11" t="s">
        <v>260</v>
      </c>
      <c r="E3464" s="19" t="s">
        <v>6965</v>
      </c>
      <c r="F3464" s="10">
        <v>42036</v>
      </c>
      <c r="G3464" s="10">
        <v>45323</v>
      </c>
      <c r="H3464" s="11">
        <v>10</v>
      </c>
      <c r="I3464" s="20" t="s">
        <v>259</v>
      </c>
      <c r="J3464" s="11" t="s">
        <v>261</v>
      </c>
      <c r="K3464" s="11" t="s">
        <v>12658</v>
      </c>
      <c r="L3464" s="11">
        <v>2</v>
      </c>
    </row>
    <row r="3465" spans="1:12">
      <c r="A3465" s="11" t="s">
        <v>6716</v>
      </c>
      <c r="D3465" s="11" t="s">
        <v>260</v>
      </c>
      <c r="E3465" s="19" t="s">
        <v>6966</v>
      </c>
      <c r="F3465" s="10">
        <v>42036</v>
      </c>
      <c r="G3465" s="10">
        <v>45323</v>
      </c>
      <c r="H3465" s="11">
        <v>10</v>
      </c>
      <c r="I3465" s="11" t="s">
        <v>277</v>
      </c>
      <c r="J3465" s="11" t="s">
        <v>261</v>
      </c>
      <c r="K3465" s="11" t="s">
        <v>12658</v>
      </c>
      <c r="L3465" s="11">
        <v>2</v>
      </c>
    </row>
    <row r="3466" spans="1:12">
      <c r="A3466" s="11" t="s">
        <v>6717</v>
      </c>
      <c r="D3466" s="11" t="s">
        <v>260</v>
      </c>
      <c r="E3466" s="19" t="s">
        <v>6967</v>
      </c>
      <c r="F3466" s="10">
        <v>42036</v>
      </c>
      <c r="G3466" s="10">
        <v>45323</v>
      </c>
      <c r="H3466" s="11">
        <v>10</v>
      </c>
      <c r="I3466" s="11" t="s">
        <v>277</v>
      </c>
      <c r="J3466" s="11" t="s">
        <v>261</v>
      </c>
      <c r="K3466" s="11" t="s">
        <v>12658</v>
      </c>
      <c r="L3466" s="11">
        <v>2</v>
      </c>
    </row>
    <row r="3467" spans="1:12">
      <c r="A3467" s="11" t="s">
        <v>6718</v>
      </c>
      <c r="D3467" s="11" t="s">
        <v>260</v>
      </c>
      <c r="E3467" s="19" t="s">
        <v>6968</v>
      </c>
      <c r="F3467" s="10">
        <v>42036</v>
      </c>
      <c r="G3467" s="10">
        <v>45323</v>
      </c>
      <c r="H3467" s="11">
        <v>10</v>
      </c>
      <c r="I3467" s="11" t="s">
        <v>277</v>
      </c>
      <c r="J3467" s="11" t="s">
        <v>261</v>
      </c>
      <c r="K3467" s="11" t="s">
        <v>12658</v>
      </c>
      <c r="L3467" s="11">
        <v>2</v>
      </c>
    </row>
    <row r="3468" spans="1:12">
      <c r="A3468" s="11" t="s">
        <v>6719</v>
      </c>
      <c r="D3468" s="11" t="s">
        <v>260</v>
      </c>
      <c r="E3468" s="19" t="s">
        <v>6969</v>
      </c>
      <c r="F3468" s="10">
        <v>42036</v>
      </c>
      <c r="G3468" s="10">
        <v>45323</v>
      </c>
      <c r="H3468" s="11">
        <v>10</v>
      </c>
      <c r="I3468" s="20" t="s">
        <v>259</v>
      </c>
      <c r="J3468" s="11" t="s">
        <v>261</v>
      </c>
      <c r="K3468" s="11" t="s">
        <v>12658</v>
      </c>
      <c r="L3468" s="11">
        <v>2</v>
      </c>
    </row>
    <row r="3469" spans="1:12">
      <c r="A3469" s="11" t="s">
        <v>6720</v>
      </c>
      <c r="D3469" s="11" t="s">
        <v>260</v>
      </c>
      <c r="E3469" s="19" t="s">
        <v>6970</v>
      </c>
      <c r="F3469" s="10">
        <v>42036</v>
      </c>
      <c r="G3469" s="10">
        <v>45323</v>
      </c>
      <c r="H3469" s="11">
        <v>10</v>
      </c>
      <c r="I3469" s="20" t="s">
        <v>259</v>
      </c>
      <c r="J3469" s="11" t="s">
        <v>261</v>
      </c>
      <c r="K3469" s="11" t="s">
        <v>12658</v>
      </c>
      <c r="L3469" s="11">
        <v>2</v>
      </c>
    </row>
    <row r="3470" spans="1:12">
      <c r="A3470" s="11" t="s">
        <v>6721</v>
      </c>
      <c r="D3470" s="11" t="s">
        <v>260</v>
      </c>
      <c r="E3470" s="19" t="s">
        <v>6971</v>
      </c>
      <c r="F3470" s="10">
        <v>42036</v>
      </c>
      <c r="G3470" s="10">
        <v>45323</v>
      </c>
      <c r="H3470" s="11">
        <v>10</v>
      </c>
      <c r="I3470" s="20" t="s">
        <v>259</v>
      </c>
      <c r="J3470" s="11" t="s">
        <v>261</v>
      </c>
      <c r="K3470" s="11" t="s">
        <v>12658</v>
      </c>
      <c r="L3470" s="11">
        <v>2</v>
      </c>
    </row>
    <row r="3471" spans="1:12">
      <c r="A3471" s="11" t="s">
        <v>6722</v>
      </c>
      <c r="D3471" s="11" t="s">
        <v>260</v>
      </c>
      <c r="E3471" s="19" t="s">
        <v>6972</v>
      </c>
      <c r="F3471" s="10">
        <v>42036</v>
      </c>
      <c r="G3471" s="10">
        <v>45323</v>
      </c>
      <c r="H3471" s="11">
        <v>10</v>
      </c>
      <c r="I3471" s="20" t="s">
        <v>259</v>
      </c>
      <c r="J3471" s="11" t="s">
        <v>261</v>
      </c>
      <c r="K3471" s="11" t="s">
        <v>12658</v>
      </c>
      <c r="L3471" s="11">
        <v>2</v>
      </c>
    </row>
    <row r="3472" spans="1:12">
      <c r="A3472" s="11" t="s">
        <v>6723</v>
      </c>
      <c r="D3472" s="11" t="s">
        <v>260</v>
      </c>
      <c r="E3472" s="19" t="s">
        <v>6973</v>
      </c>
      <c r="F3472" s="10">
        <v>42036</v>
      </c>
      <c r="G3472" s="10">
        <v>45323</v>
      </c>
      <c r="H3472" s="11">
        <v>10</v>
      </c>
      <c r="I3472" s="20" t="s">
        <v>259</v>
      </c>
      <c r="J3472" s="11" t="s">
        <v>261</v>
      </c>
      <c r="K3472" s="11" t="s">
        <v>12658</v>
      </c>
      <c r="L3472" s="11">
        <v>2</v>
      </c>
    </row>
    <row r="3473" spans="1:12">
      <c r="A3473" s="11" t="s">
        <v>6724</v>
      </c>
      <c r="D3473" s="11" t="s">
        <v>260</v>
      </c>
      <c r="E3473" s="19" t="s">
        <v>6974</v>
      </c>
      <c r="F3473" s="10">
        <v>42036</v>
      </c>
      <c r="G3473" s="10">
        <v>45323</v>
      </c>
      <c r="H3473" s="11">
        <v>10</v>
      </c>
      <c r="I3473" s="20" t="s">
        <v>259</v>
      </c>
      <c r="J3473" s="11" t="s">
        <v>261</v>
      </c>
      <c r="K3473" s="11" t="s">
        <v>12658</v>
      </c>
      <c r="L3473" s="11">
        <v>2</v>
      </c>
    </row>
    <row r="3474" spans="1:12">
      <c r="A3474" s="11" t="s">
        <v>6725</v>
      </c>
      <c r="D3474" s="11" t="s">
        <v>260</v>
      </c>
      <c r="E3474" s="19" t="s">
        <v>6975</v>
      </c>
      <c r="F3474" s="10">
        <v>42036</v>
      </c>
      <c r="G3474" s="10">
        <v>45323</v>
      </c>
      <c r="H3474" s="11">
        <v>10</v>
      </c>
      <c r="I3474" s="20" t="s">
        <v>259</v>
      </c>
      <c r="J3474" s="11" t="s">
        <v>261</v>
      </c>
      <c r="K3474" s="11" t="s">
        <v>12658</v>
      </c>
      <c r="L3474" s="11">
        <v>2</v>
      </c>
    </row>
    <row r="3475" spans="1:12">
      <c r="A3475" s="11" t="s">
        <v>6726</v>
      </c>
      <c r="D3475" s="11" t="s">
        <v>260</v>
      </c>
      <c r="E3475" s="19" t="s">
        <v>6976</v>
      </c>
      <c r="F3475" s="10">
        <v>42036</v>
      </c>
      <c r="G3475" s="10">
        <v>45323</v>
      </c>
      <c r="H3475" s="11">
        <v>10</v>
      </c>
      <c r="I3475" s="20" t="s">
        <v>259</v>
      </c>
      <c r="J3475" s="11" t="s">
        <v>261</v>
      </c>
      <c r="K3475" s="11" t="s">
        <v>12658</v>
      </c>
      <c r="L3475" s="11">
        <v>2</v>
      </c>
    </row>
    <row r="3476" spans="1:12">
      <c r="A3476" s="11" t="s">
        <v>6727</v>
      </c>
      <c r="D3476" s="11" t="s">
        <v>260</v>
      </c>
      <c r="E3476" s="19" t="s">
        <v>6977</v>
      </c>
      <c r="F3476" s="10">
        <v>42036</v>
      </c>
      <c r="G3476" s="10">
        <v>45323</v>
      </c>
      <c r="H3476" s="11">
        <v>10</v>
      </c>
      <c r="I3476" s="20" t="s">
        <v>259</v>
      </c>
      <c r="J3476" s="11" t="s">
        <v>261</v>
      </c>
      <c r="K3476" s="11" t="s">
        <v>12658</v>
      </c>
      <c r="L3476" s="11">
        <v>2</v>
      </c>
    </row>
    <row r="3477" spans="1:12">
      <c r="A3477" s="11" t="s">
        <v>6728</v>
      </c>
      <c r="D3477" s="11" t="s">
        <v>260</v>
      </c>
      <c r="E3477" s="19" t="s">
        <v>6978</v>
      </c>
      <c r="F3477" s="10">
        <v>42036</v>
      </c>
      <c r="G3477" s="10">
        <v>45323</v>
      </c>
      <c r="H3477" s="11">
        <v>10</v>
      </c>
      <c r="I3477" s="20" t="s">
        <v>259</v>
      </c>
      <c r="J3477" s="11" t="s">
        <v>261</v>
      </c>
      <c r="K3477" s="11" t="s">
        <v>12658</v>
      </c>
      <c r="L3477" s="11">
        <v>2</v>
      </c>
    </row>
    <row r="3478" spans="1:12">
      <c r="A3478" s="11" t="s">
        <v>6729</v>
      </c>
      <c r="D3478" s="11" t="s">
        <v>260</v>
      </c>
      <c r="E3478" s="19" t="s">
        <v>6979</v>
      </c>
      <c r="F3478" s="10">
        <v>42036</v>
      </c>
      <c r="G3478" s="10">
        <v>45323</v>
      </c>
      <c r="H3478" s="11">
        <v>10</v>
      </c>
      <c r="I3478" s="20" t="s">
        <v>259</v>
      </c>
      <c r="J3478" s="11" t="s">
        <v>261</v>
      </c>
      <c r="K3478" s="11" t="s">
        <v>12658</v>
      </c>
      <c r="L3478" s="11">
        <v>2</v>
      </c>
    </row>
    <row r="3479" spans="1:12">
      <c r="A3479" s="11" t="s">
        <v>6730</v>
      </c>
      <c r="D3479" s="11" t="s">
        <v>260</v>
      </c>
      <c r="E3479" s="19" t="s">
        <v>6980</v>
      </c>
      <c r="F3479" s="10">
        <v>42036</v>
      </c>
      <c r="G3479" s="10">
        <v>45323</v>
      </c>
      <c r="H3479" s="11">
        <v>10</v>
      </c>
      <c r="I3479" s="20" t="s">
        <v>259</v>
      </c>
      <c r="J3479" s="11" t="s">
        <v>261</v>
      </c>
      <c r="K3479" s="11" t="s">
        <v>12658</v>
      </c>
      <c r="L3479" s="11">
        <v>2</v>
      </c>
    </row>
    <row r="3480" spans="1:12">
      <c r="A3480" s="11" t="s">
        <v>6731</v>
      </c>
      <c r="D3480" s="11" t="s">
        <v>260</v>
      </c>
      <c r="E3480" s="19" t="s">
        <v>6981</v>
      </c>
      <c r="F3480" s="10">
        <v>42036</v>
      </c>
      <c r="G3480" s="10">
        <v>45323</v>
      </c>
      <c r="H3480" s="11">
        <v>10</v>
      </c>
      <c r="I3480" s="20" t="s">
        <v>259</v>
      </c>
      <c r="J3480" s="11" t="s">
        <v>261</v>
      </c>
      <c r="K3480" s="11" t="s">
        <v>12658</v>
      </c>
      <c r="L3480" s="11">
        <v>2</v>
      </c>
    </row>
    <row r="3481" spans="1:12">
      <c r="A3481" s="11" t="s">
        <v>6732</v>
      </c>
      <c r="D3481" s="11" t="s">
        <v>260</v>
      </c>
      <c r="E3481" s="19" t="s">
        <v>6982</v>
      </c>
      <c r="F3481" s="10">
        <v>42036</v>
      </c>
      <c r="G3481" s="10">
        <v>45323</v>
      </c>
      <c r="H3481" s="11">
        <v>10</v>
      </c>
      <c r="I3481" s="20" t="s">
        <v>259</v>
      </c>
      <c r="J3481" s="11" t="s">
        <v>261</v>
      </c>
      <c r="K3481" s="11" t="s">
        <v>12658</v>
      </c>
      <c r="L3481" s="11">
        <v>2</v>
      </c>
    </row>
    <row r="3482" spans="1:12">
      <c r="A3482" s="11" t="s">
        <v>6733</v>
      </c>
      <c r="D3482" s="11" t="s">
        <v>260</v>
      </c>
      <c r="E3482" s="19" t="s">
        <v>6983</v>
      </c>
      <c r="F3482" s="10">
        <v>42036</v>
      </c>
      <c r="G3482" s="10">
        <v>45323</v>
      </c>
      <c r="H3482" s="11">
        <v>10</v>
      </c>
      <c r="I3482" s="20" t="s">
        <v>259</v>
      </c>
      <c r="J3482" s="11" t="s">
        <v>261</v>
      </c>
      <c r="K3482" s="11" t="s">
        <v>12658</v>
      </c>
      <c r="L3482" s="11">
        <v>2</v>
      </c>
    </row>
    <row r="3483" spans="1:12">
      <c r="A3483" s="11" t="s">
        <v>6734</v>
      </c>
      <c r="D3483" s="11" t="s">
        <v>260</v>
      </c>
      <c r="E3483" s="19" t="s">
        <v>6984</v>
      </c>
      <c r="F3483" s="10">
        <v>42036</v>
      </c>
      <c r="G3483" s="10">
        <v>45323</v>
      </c>
      <c r="H3483" s="11">
        <v>10</v>
      </c>
      <c r="I3483" s="11" t="s">
        <v>277</v>
      </c>
      <c r="J3483" s="11" t="s">
        <v>261</v>
      </c>
      <c r="K3483" s="11" t="s">
        <v>12658</v>
      </c>
      <c r="L3483" s="11">
        <v>2</v>
      </c>
    </row>
    <row r="3484" spans="1:12">
      <c r="A3484" s="11" t="s">
        <v>6735</v>
      </c>
      <c r="D3484" s="11" t="s">
        <v>260</v>
      </c>
      <c r="E3484" s="19" t="s">
        <v>6985</v>
      </c>
      <c r="F3484" s="10">
        <v>42036</v>
      </c>
      <c r="G3484" s="10">
        <v>45323</v>
      </c>
      <c r="H3484" s="11">
        <v>10</v>
      </c>
      <c r="I3484" s="11" t="s">
        <v>277</v>
      </c>
      <c r="J3484" s="11" t="s">
        <v>261</v>
      </c>
      <c r="K3484" s="11" t="s">
        <v>12658</v>
      </c>
      <c r="L3484" s="11">
        <v>2</v>
      </c>
    </row>
    <row r="3485" spans="1:12">
      <c r="A3485" s="11" t="s">
        <v>6736</v>
      </c>
      <c r="D3485" s="11" t="s">
        <v>260</v>
      </c>
      <c r="E3485" s="19" t="s">
        <v>6986</v>
      </c>
      <c r="F3485" s="10">
        <v>42036</v>
      </c>
      <c r="G3485" s="10">
        <v>45323</v>
      </c>
      <c r="H3485" s="11">
        <v>10</v>
      </c>
      <c r="I3485" s="11" t="s">
        <v>277</v>
      </c>
      <c r="J3485" s="11" t="s">
        <v>261</v>
      </c>
      <c r="K3485" s="11" t="s">
        <v>12658</v>
      </c>
      <c r="L3485" s="11">
        <v>2</v>
      </c>
    </row>
    <row r="3486" spans="1:12">
      <c r="A3486" s="11" t="s">
        <v>6737</v>
      </c>
      <c r="D3486" s="11" t="s">
        <v>260</v>
      </c>
      <c r="E3486" s="19" t="s">
        <v>6987</v>
      </c>
      <c r="F3486" s="10">
        <v>42036</v>
      </c>
      <c r="G3486" s="10">
        <v>45323</v>
      </c>
      <c r="H3486" s="11">
        <v>10</v>
      </c>
      <c r="I3486" s="20" t="s">
        <v>259</v>
      </c>
      <c r="J3486" s="11" t="s">
        <v>261</v>
      </c>
      <c r="K3486" s="11" t="s">
        <v>12658</v>
      </c>
      <c r="L3486" s="11">
        <v>2</v>
      </c>
    </row>
    <row r="3487" spans="1:12">
      <c r="A3487" s="11" t="s">
        <v>6738</v>
      </c>
      <c r="D3487" s="11" t="s">
        <v>260</v>
      </c>
      <c r="E3487" s="19" t="s">
        <v>6988</v>
      </c>
      <c r="F3487" s="10">
        <v>42036</v>
      </c>
      <c r="G3487" s="10">
        <v>45323</v>
      </c>
      <c r="H3487" s="11">
        <v>10</v>
      </c>
      <c r="I3487" s="20" t="s">
        <v>259</v>
      </c>
      <c r="J3487" s="11" t="s">
        <v>261</v>
      </c>
      <c r="K3487" s="11" t="s">
        <v>12658</v>
      </c>
      <c r="L3487" s="11">
        <v>2</v>
      </c>
    </row>
    <row r="3488" spans="1:12">
      <c r="A3488" s="11" t="s">
        <v>6739</v>
      </c>
      <c r="D3488" s="11" t="s">
        <v>260</v>
      </c>
      <c r="E3488" s="19" t="s">
        <v>6989</v>
      </c>
      <c r="F3488" s="10">
        <v>42036</v>
      </c>
      <c r="G3488" s="10">
        <v>45323</v>
      </c>
      <c r="H3488" s="11">
        <v>10</v>
      </c>
      <c r="I3488" s="20" t="s">
        <v>259</v>
      </c>
      <c r="J3488" s="11" t="s">
        <v>261</v>
      </c>
      <c r="K3488" s="11" t="s">
        <v>12658</v>
      </c>
      <c r="L3488" s="11">
        <v>2</v>
      </c>
    </row>
    <row r="3489" spans="1:12">
      <c r="A3489" s="11" t="s">
        <v>6740</v>
      </c>
      <c r="D3489" s="11" t="s">
        <v>260</v>
      </c>
      <c r="E3489" s="19" t="s">
        <v>6990</v>
      </c>
      <c r="F3489" s="10">
        <v>42036</v>
      </c>
      <c r="G3489" s="10">
        <v>45323</v>
      </c>
      <c r="H3489" s="11">
        <v>10</v>
      </c>
      <c r="I3489" s="20" t="s">
        <v>259</v>
      </c>
      <c r="J3489" s="11" t="s">
        <v>261</v>
      </c>
      <c r="K3489" s="11" t="s">
        <v>12658</v>
      </c>
      <c r="L3489" s="11">
        <v>2</v>
      </c>
    </row>
    <row r="3490" spans="1:12">
      <c r="A3490" s="11" t="s">
        <v>6741</v>
      </c>
      <c r="D3490" s="11" t="s">
        <v>260</v>
      </c>
      <c r="E3490" s="19" t="s">
        <v>6991</v>
      </c>
      <c r="F3490" s="10">
        <v>42036</v>
      </c>
      <c r="G3490" s="10">
        <v>45323</v>
      </c>
      <c r="H3490" s="11">
        <v>10</v>
      </c>
      <c r="I3490" s="20" t="s">
        <v>259</v>
      </c>
      <c r="J3490" s="11" t="s">
        <v>261</v>
      </c>
      <c r="K3490" s="11" t="s">
        <v>12658</v>
      </c>
      <c r="L3490" s="11">
        <v>2</v>
      </c>
    </row>
    <row r="3491" spans="1:12">
      <c r="A3491" s="11" t="s">
        <v>6742</v>
      </c>
      <c r="D3491" s="11" t="s">
        <v>260</v>
      </c>
      <c r="E3491" s="19" t="s">
        <v>6992</v>
      </c>
      <c r="F3491" s="10">
        <v>42036</v>
      </c>
      <c r="G3491" s="10">
        <v>45323</v>
      </c>
      <c r="H3491" s="11">
        <v>10</v>
      </c>
      <c r="I3491" s="20" t="s">
        <v>259</v>
      </c>
      <c r="J3491" s="11" t="s">
        <v>261</v>
      </c>
      <c r="K3491" s="11" t="s">
        <v>12658</v>
      </c>
      <c r="L3491" s="11">
        <v>2</v>
      </c>
    </row>
    <row r="3492" spans="1:12">
      <c r="A3492" s="11" t="s">
        <v>6743</v>
      </c>
      <c r="D3492" s="11" t="s">
        <v>260</v>
      </c>
      <c r="E3492" s="19" t="s">
        <v>6993</v>
      </c>
      <c r="F3492" s="10">
        <v>42036</v>
      </c>
      <c r="G3492" s="10">
        <v>45323</v>
      </c>
      <c r="H3492" s="11">
        <v>10</v>
      </c>
      <c r="I3492" s="20" t="s">
        <v>259</v>
      </c>
      <c r="J3492" s="11" t="s">
        <v>261</v>
      </c>
      <c r="K3492" s="11" t="s">
        <v>12658</v>
      </c>
      <c r="L3492" s="11">
        <v>2</v>
      </c>
    </row>
    <row r="3493" spans="1:12">
      <c r="A3493" s="11" t="s">
        <v>6744</v>
      </c>
      <c r="D3493" s="11" t="s">
        <v>260</v>
      </c>
      <c r="E3493" s="19" t="s">
        <v>6994</v>
      </c>
      <c r="F3493" s="10">
        <v>42036</v>
      </c>
      <c r="G3493" s="10">
        <v>45323</v>
      </c>
      <c r="H3493" s="11">
        <v>10</v>
      </c>
      <c r="I3493" s="20" t="s">
        <v>259</v>
      </c>
      <c r="J3493" s="11" t="s">
        <v>261</v>
      </c>
      <c r="K3493" s="11" t="s">
        <v>12658</v>
      </c>
      <c r="L3493" s="11">
        <v>2</v>
      </c>
    </row>
    <row r="3494" spans="1:12">
      <c r="A3494" s="11" t="s">
        <v>6745</v>
      </c>
      <c r="D3494" s="11" t="s">
        <v>260</v>
      </c>
      <c r="E3494" s="19" t="s">
        <v>6995</v>
      </c>
      <c r="F3494" s="10">
        <v>42036</v>
      </c>
      <c r="G3494" s="10">
        <v>45323</v>
      </c>
      <c r="H3494" s="11">
        <v>10</v>
      </c>
      <c r="I3494" s="20" t="s">
        <v>259</v>
      </c>
      <c r="J3494" s="11" t="s">
        <v>261</v>
      </c>
      <c r="K3494" s="11" t="s">
        <v>12658</v>
      </c>
      <c r="L3494" s="11">
        <v>2</v>
      </c>
    </row>
    <row r="3495" spans="1:12">
      <c r="A3495" s="11" t="s">
        <v>6746</v>
      </c>
      <c r="D3495" s="11" t="s">
        <v>260</v>
      </c>
      <c r="E3495" s="19" t="s">
        <v>6996</v>
      </c>
      <c r="F3495" s="10">
        <v>42036</v>
      </c>
      <c r="G3495" s="10">
        <v>45323</v>
      </c>
      <c r="H3495" s="11">
        <v>10</v>
      </c>
      <c r="I3495" s="20" t="s">
        <v>259</v>
      </c>
      <c r="J3495" s="11" t="s">
        <v>261</v>
      </c>
      <c r="K3495" s="11" t="s">
        <v>12658</v>
      </c>
      <c r="L3495" s="11">
        <v>2</v>
      </c>
    </row>
    <row r="3496" spans="1:12">
      <c r="A3496" s="11" t="s">
        <v>6747</v>
      </c>
      <c r="D3496" s="11" t="s">
        <v>260</v>
      </c>
      <c r="E3496" s="19" t="s">
        <v>6997</v>
      </c>
      <c r="F3496" s="10">
        <v>42036</v>
      </c>
      <c r="G3496" s="10">
        <v>45323</v>
      </c>
      <c r="H3496" s="11">
        <v>10</v>
      </c>
      <c r="I3496" s="20" t="s">
        <v>259</v>
      </c>
      <c r="J3496" s="11" t="s">
        <v>261</v>
      </c>
      <c r="K3496" s="11" t="s">
        <v>12658</v>
      </c>
      <c r="L3496" s="11">
        <v>2</v>
      </c>
    </row>
    <row r="3497" spans="1:12">
      <c r="A3497" s="11" t="s">
        <v>6748</v>
      </c>
      <c r="D3497" s="11" t="s">
        <v>260</v>
      </c>
      <c r="E3497" s="19" t="s">
        <v>6998</v>
      </c>
      <c r="F3497" s="10">
        <v>42036</v>
      </c>
      <c r="G3497" s="10">
        <v>45323</v>
      </c>
      <c r="H3497" s="11">
        <v>10</v>
      </c>
      <c r="I3497" s="20" t="s">
        <v>259</v>
      </c>
      <c r="J3497" s="11" t="s">
        <v>261</v>
      </c>
      <c r="K3497" s="11" t="s">
        <v>12658</v>
      </c>
      <c r="L3497" s="11">
        <v>2</v>
      </c>
    </row>
    <row r="3498" spans="1:12">
      <c r="A3498" s="11" t="s">
        <v>6749</v>
      </c>
      <c r="D3498" s="11" t="s">
        <v>260</v>
      </c>
      <c r="E3498" s="19" t="s">
        <v>6999</v>
      </c>
      <c r="F3498" s="10">
        <v>42036</v>
      </c>
      <c r="G3498" s="10">
        <v>45323</v>
      </c>
      <c r="H3498" s="11">
        <v>10</v>
      </c>
      <c r="I3498" s="20" t="s">
        <v>259</v>
      </c>
      <c r="J3498" s="11" t="s">
        <v>261</v>
      </c>
      <c r="K3498" s="11" t="s">
        <v>12658</v>
      </c>
      <c r="L3498" s="11">
        <v>2</v>
      </c>
    </row>
    <row r="3499" spans="1:12">
      <c r="A3499" s="11" t="s">
        <v>6750</v>
      </c>
      <c r="D3499" s="11" t="s">
        <v>260</v>
      </c>
      <c r="E3499" s="19" t="s">
        <v>7000</v>
      </c>
      <c r="F3499" s="10">
        <v>42036</v>
      </c>
      <c r="G3499" s="10">
        <v>45323</v>
      </c>
      <c r="H3499" s="11">
        <v>10</v>
      </c>
      <c r="I3499" s="20" t="s">
        <v>259</v>
      </c>
      <c r="J3499" s="11" t="s">
        <v>261</v>
      </c>
      <c r="K3499" s="11" t="s">
        <v>12658</v>
      </c>
      <c r="L3499" s="11">
        <v>2</v>
      </c>
    </row>
    <row r="3500" spans="1:12">
      <c r="A3500" s="11" t="s">
        <v>6751</v>
      </c>
      <c r="D3500" s="11" t="s">
        <v>260</v>
      </c>
      <c r="E3500" s="19" t="s">
        <v>7001</v>
      </c>
      <c r="F3500" s="10">
        <v>42036</v>
      </c>
      <c r="G3500" s="10">
        <v>45323</v>
      </c>
      <c r="H3500" s="11">
        <v>10</v>
      </c>
      <c r="I3500" s="20" t="s">
        <v>259</v>
      </c>
      <c r="J3500" s="11" t="s">
        <v>261</v>
      </c>
      <c r="K3500" s="11" t="s">
        <v>12658</v>
      </c>
      <c r="L3500" s="11">
        <v>2</v>
      </c>
    </row>
    <row r="3501" spans="1:12">
      <c r="A3501" s="11" t="s">
        <v>6752</v>
      </c>
      <c r="D3501" s="11" t="s">
        <v>260</v>
      </c>
      <c r="E3501" s="19" t="s">
        <v>7002</v>
      </c>
      <c r="F3501" s="10">
        <v>42036</v>
      </c>
      <c r="G3501" s="10">
        <v>45323</v>
      </c>
      <c r="H3501" s="11">
        <v>10</v>
      </c>
      <c r="I3501" s="11" t="s">
        <v>277</v>
      </c>
      <c r="J3501" s="11" t="s">
        <v>261</v>
      </c>
      <c r="K3501" s="11" t="s">
        <v>12658</v>
      </c>
      <c r="L3501" s="11">
        <v>2</v>
      </c>
    </row>
    <row r="3502" spans="1:12">
      <c r="A3502" s="11" t="s">
        <v>6753</v>
      </c>
      <c r="D3502" s="11" t="s">
        <v>260</v>
      </c>
      <c r="E3502" s="19" t="s">
        <v>7003</v>
      </c>
      <c r="F3502" s="10">
        <v>42036</v>
      </c>
      <c r="G3502" s="10">
        <v>45323</v>
      </c>
      <c r="H3502" s="11">
        <v>10</v>
      </c>
      <c r="I3502" s="11" t="s">
        <v>277</v>
      </c>
      <c r="J3502" s="11" t="s">
        <v>261</v>
      </c>
      <c r="K3502" s="11" t="s">
        <v>12658</v>
      </c>
      <c r="L3502" s="11">
        <v>2</v>
      </c>
    </row>
    <row r="3503" spans="1:12">
      <c r="A3503" s="11" t="s">
        <v>6754</v>
      </c>
      <c r="D3503" s="11" t="s">
        <v>260</v>
      </c>
      <c r="E3503" s="19" t="s">
        <v>7004</v>
      </c>
      <c r="F3503" s="10">
        <v>42036</v>
      </c>
      <c r="G3503" s="10">
        <v>45323</v>
      </c>
      <c r="H3503" s="11">
        <v>10</v>
      </c>
      <c r="I3503" s="11" t="s">
        <v>277</v>
      </c>
      <c r="J3503" s="11" t="s">
        <v>261</v>
      </c>
      <c r="K3503" s="11" t="s">
        <v>12658</v>
      </c>
      <c r="L3503" s="11">
        <v>2</v>
      </c>
    </row>
    <row r="3504" spans="1:12">
      <c r="A3504" s="11" t="s">
        <v>6755</v>
      </c>
      <c r="D3504" s="11" t="s">
        <v>260</v>
      </c>
      <c r="E3504" s="19" t="s">
        <v>7005</v>
      </c>
      <c r="F3504" s="10">
        <v>42036</v>
      </c>
      <c r="G3504" s="10">
        <v>45323</v>
      </c>
      <c r="H3504" s="11">
        <v>10</v>
      </c>
      <c r="I3504" s="20" t="s">
        <v>259</v>
      </c>
      <c r="J3504" s="11" t="s">
        <v>261</v>
      </c>
      <c r="K3504" s="11" t="s">
        <v>12658</v>
      </c>
      <c r="L3504" s="11">
        <v>2</v>
      </c>
    </row>
    <row r="3505" spans="1:12">
      <c r="A3505" s="11" t="s">
        <v>6756</v>
      </c>
      <c r="D3505" s="11" t="s">
        <v>260</v>
      </c>
      <c r="E3505" s="19" t="s">
        <v>7006</v>
      </c>
      <c r="F3505" s="10">
        <v>42036</v>
      </c>
      <c r="G3505" s="10">
        <v>45323</v>
      </c>
      <c r="H3505" s="11">
        <v>10</v>
      </c>
      <c r="I3505" s="20" t="s">
        <v>259</v>
      </c>
      <c r="J3505" s="11" t="s">
        <v>261</v>
      </c>
      <c r="K3505" s="11" t="s">
        <v>12658</v>
      </c>
      <c r="L3505" s="11">
        <v>2</v>
      </c>
    </row>
    <row r="3506" spans="1:12">
      <c r="A3506" s="11" t="s">
        <v>6757</v>
      </c>
      <c r="D3506" s="11" t="s">
        <v>260</v>
      </c>
      <c r="E3506" s="19" t="s">
        <v>7007</v>
      </c>
      <c r="F3506" s="10">
        <v>42036</v>
      </c>
      <c r="G3506" s="10">
        <v>45323</v>
      </c>
      <c r="H3506" s="11">
        <v>10</v>
      </c>
      <c r="I3506" s="20" t="s">
        <v>259</v>
      </c>
      <c r="J3506" s="11" t="s">
        <v>261</v>
      </c>
      <c r="K3506" s="11" t="s">
        <v>12658</v>
      </c>
      <c r="L3506" s="11">
        <v>2</v>
      </c>
    </row>
    <row r="3507" spans="1:12">
      <c r="A3507" s="11" t="s">
        <v>6758</v>
      </c>
      <c r="D3507" s="11" t="s">
        <v>260</v>
      </c>
      <c r="E3507" s="19" t="s">
        <v>7008</v>
      </c>
      <c r="F3507" s="10">
        <v>42036</v>
      </c>
      <c r="G3507" s="10">
        <v>45323</v>
      </c>
      <c r="H3507" s="11">
        <v>10</v>
      </c>
      <c r="I3507" s="20" t="s">
        <v>259</v>
      </c>
      <c r="J3507" s="11" t="s">
        <v>261</v>
      </c>
      <c r="K3507" s="11" t="s">
        <v>12658</v>
      </c>
      <c r="L3507" s="11">
        <v>2</v>
      </c>
    </row>
    <row r="3508" spans="1:12">
      <c r="A3508" s="11" t="s">
        <v>6759</v>
      </c>
      <c r="D3508" s="11" t="s">
        <v>260</v>
      </c>
      <c r="E3508" s="19" t="s">
        <v>7009</v>
      </c>
      <c r="F3508" s="10">
        <v>42036</v>
      </c>
      <c r="G3508" s="10">
        <v>45323</v>
      </c>
      <c r="H3508" s="11">
        <v>10</v>
      </c>
      <c r="I3508" s="20" t="s">
        <v>259</v>
      </c>
      <c r="J3508" s="11" t="s">
        <v>261</v>
      </c>
      <c r="K3508" s="11" t="s">
        <v>12658</v>
      </c>
      <c r="L3508" s="11">
        <v>2</v>
      </c>
    </row>
    <row r="3509" spans="1:12">
      <c r="A3509" s="11" t="s">
        <v>6760</v>
      </c>
      <c r="D3509" s="11" t="s">
        <v>260</v>
      </c>
      <c r="E3509" s="19" t="s">
        <v>7010</v>
      </c>
      <c r="F3509" s="10">
        <v>42036</v>
      </c>
      <c r="G3509" s="10">
        <v>45323</v>
      </c>
      <c r="H3509" s="11">
        <v>10</v>
      </c>
      <c r="I3509" s="20" t="s">
        <v>259</v>
      </c>
      <c r="J3509" s="11" t="s">
        <v>261</v>
      </c>
      <c r="K3509" s="11" t="s">
        <v>12658</v>
      </c>
      <c r="L3509" s="11">
        <v>2</v>
      </c>
    </row>
    <row r="3510" spans="1:12">
      <c r="A3510" s="11" t="s">
        <v>6761</v>
      </c>
      <c r="D3510" s="11" t="s">
        <v>260</v>
      </c>
      <c r="E3510" s="19" t="s">
        <v>7011</v>
      </c>
      <c r="F3510" s="10">
        <v>42036</v>
      </c>
      <c r="G3510" s="10">
        <v>45323</v>
      </c>
      <c r="H3510" s="11">
        <v>10</v>
      </c>
      <c r="I3510" s="20" t="s">
        <v>259</v>
      </c>
      <c r="J3510" s="11" t="s">
        <v>261</v>
      </c>
      <c r="K3510" s="11" t="s">
        <v>12658</v>
      </c>
      <c r="L3510" s="11">
        <v>2</v>
      </c>
    </row>
    <row r="3511" spans="1:12">
      <c r="A3511" s="11" t="s">
        <v>6762</v>
      </c>
      <c r="D3511" s="11" t="s">
        <v>260</v>
      </c>
      <c r="E3511" s="19" t="s">
        <v>7012</v>
      </c>
      <c r="F3511" s="10">
        <v>42036</v>
      </c>
      <c r="G3511" s="10">
        <v>45323</v>
      </c>
      <c r="H3511" s="11">
        <v>10</v>
      </c>
      <c r="I3511" s="20" t="s">
        <v>259</v>
      </c>
      <c r="J3511" s="11" t="s">
        <v>261</v>
      </c>
      <c r="K3511" s="11" t="s">
        <v>12658</v>
      </c>
      <c r="L3511" s="11">
        <v>2</v>
      </c>
    </row>
    <row r="3512" spans="1:12">
      <c r="A3512" s="11" t="s">
        <v>7013</v>
      </c>
      <c r="D3512" s="11" t="s">
        <v>260</v>
      </c>
      <c r="E3512" s="19" t="s">
        <v>7263</v>
      </c>
      <c r="F3512" s="10">
        <v>42036</v>
      </c>
      <c r="G3512" s="10">
        <v>45323</v>
      </c>
      <c r="H3512" s="11">
        <v>10</v>
      </c>
      <c r="I3512" s="20" t="s">
        <v>259</v>
      </c>
      <c r="J3512" s="11" t="s">
        <v>261</v>
      </c>
      <c r="K3512" s="11" t="s">
        <v>12658</v>
      </c>
      <c r="L3512" s="11">
        <v>2</v>
      </c>
    </row>
    <row r="3513" spans="1:12">
      <c r="A3513" s="11" t="s">
        <v>7014</v>
      </c>
      <c r="D3513" s="11" t="s">
        <v>260</v>
      </c>
      <c r="E3513" s="19" t="s">
        <v>7264</v>
      </c>
      <c r="F3513" s="10">
        <v>42036</v>
      </c>
      <c r="G3513" s="10">
        <v>45323</v>
      </c>
      <c r="H3513" s="11">
        <v>10</v>
      </c>
      <c r="I3513" s="20" t="s">
        <v>259</v>
      </c>
      <c r="J3513" s="11" t="s">
        <v>261</v>
      </c>
      <c r="K3513" s="11" t="s">
        <v>12658</v>
      </c>
      <c r="L3513" s="11">
        <v>2</v>
      </c>
    </row>
    <row r="3514" spans="1:12">
      <c r="A3514" s="11" t="s">
        <v>7015</v>
      </c>
      <c r="D3514" s="11" t="s">
        <v>260</v>
      </c>
      <c r="E3514" s="19" t="s">
        <v>7265</v>
      </c>
      <c r="F3514" s="10">
        <v>42036</v>
      </c>
      <c r="G3514" s="10">
        <v>45323</v>
      </c>
      <c r="H3514" s="11">
        <v>10</v>
      </c>
      <c r="I3514" s="20" t="s">
        <v>259</v>
      </c>
      <c r="J3514" s="11" t="s">
        <v>261</v>
      </c>
      <c r="K3514" s="11" t="s">
        <v>12658</v>
      </c>
      <c r="L3514" s="11">
        <v>2</v>
      </c>
    </row>
    <row r="3515" spans="1:12">
      <c r="A3515" s="11" t="s">
        <v>7016</v>
      </c>
      <c r="D3515" s="11" t="s">
        <v>260</v>
      </c>
      <c r="E3515" s="19" t="s">
        <v>7266</v>
      </c>
      <c r="F3515" s="10">
        <v>42036</v>
      </c>
      <c r="G3515" s="10">
        <v>45323</v>
      </c>
      <c r="H3515" s="11">
        <v>10</v>
      </c>
      <c r="I3515" s="20" t="s">
        <v>259</v>
      </c>
      <c r="J3515" s="11" t="s">
        <v>261</v>
      </c>
      <c r="K3515" s="11" t="s">
        <v>12658</v>
      </c>
      <c r="L3515" s="11">
        <v>2</v>
      </c>
    </row>
    <row r="3516" spans="1:12">
      <c r="A3516" s="11" t="s">
        <v>7017</v>
      </c>
      <c r="D3516" s="11" t="s">
        <v>260</v>
      </c>
      <c r="E3516" s="19" t="s">
        <v>7267</v>
      </c>
      <c r="F3516" s="10">
        <v>42036</v>
      </c>
      <c r="G3516" s="10">
        <v>45323</v>
      </c>
      <c r="H3516" s="11">
        <v>10</v>
      </c>
      <c r="I3516" s="20" t="s">
        <v>259</v>
      </c>
      <c r="J3516" s="11" t="s">
        <v>261</v>
      </c>
      <c r="K3516" s="11" t="s">
        <v>12658</v>
      </c>
      <c r="L3516" s="11">
        <v>2</v>
      </c>
    </row>
    <row r="3517" spans="1:12">
      <c r="A3517" s="11" t="s">
        <v>7018</v>
      </c>
      <c r="D3517" s="11" t="s">
        <v>260</v>
      </c>
      <c r="E3517" s="19" t="s">
        <v>7268</v>
      </c>
      <c r="F3517" s="10">
        <v>42036</v>
      </c>
      <c r="G3517" s="10">
        <v>45323</v>
      </c>
      <c r="H3517" s="11">
        <v>10</v>
      </c>
      <c r="I3517" s="20" t="s">
        <v>259</v>
      </c>
      <c r="J3517" s="11" t="s">
        <v>261</v>
      </c>
      <c r="K3517" s="11" t="s">
        <v>12658</v>
      </c>
      <c r="L3517" s="11">
        <v>2</v>
      </c>
    </row>
    <row r="3518" spans="1:12">
      <c r="A3518" s="11" t="s">
        <v>7019</v>
      </c>
      <c r="D3518" s="11" t="s">
        <v>260</v>
      </c>
      <c r="E3518" s="19" t="s">
        <v>7269</v>
      </c>
      <c r="F3518" s="10">
        <v>42036</v>
      </c>
      <c r="G3518" s="10">
        <v>45323</v>
      </c>
      <c r="H3518" s="11">
        <v>10</v>
      </c>
      <c r="I3518" s="20" t="s">
        <v>259</v>
      </c>
      <c r="J3518" s="11" t="s">
        <v>261</v>
      </c>
      <c r="K3518" s="11" t="s">
        <v>12658</v>
      </c>
      <c r="L3518" s="11">
        <v>2</v>
      </c>
    </row>
    <row r="3519" spans="1:12">
      <c r="A3519" s="11" t="s">
        <v>7020</v>
      </c>
      <c r="D3519" s="11" t="s">
        <v>260</v>
      </c>
      <c r="E3519" s="19" t="s">
        <v>7270</v>
      </c>
      <c r="F3519" s="10">
        <v>42036</v>
      </c>
      <c r="G3519" s="10">
        <v>45323</v>
      </c>
      <c r="H3519" s="11">
        <v>10</v>
      </c>
      <c r="I3519" s="11" t="s">
        <v>277</v>
      </c>
      <c r="J3519" s="11" t="s">
        <v>261</v>
      </c>
      <c r="K3519" s="11" t="s">
        <v>12658</v>
      </c>
      <c r="L3519" s="11">
        <v>2</v>
      </c>
    </row>
    <row r="3520" spans="1:12">
      <c r="A3520" s="11" t="s">
        <v>7021</v>
      </c>
      <c r="D3520" s="11" t="s">
        <v>260</v>
      </c>
      <c r="E3520" s="19" t="s">
        <v>7271</v>
      </c>
      <c r="F3520" s="10">
        <v>42036</v>
      </c>
      <c r="G3520" s="10">
        <v>45323</v>
      </c>
      <c r="H3520" s="11">
        <v>10</v>
      </c>
      <c r="I3520" s="11" t="s">
        <v>277</v>
      </c>
      <c r="J3520" s="11" t="s">
        <v>261</v>
      </c>
      <c r="K3520" s="11" t="s">
        <v>12658</v>
      </c>
      <c r="L3520" s="11">
        <v>2</v>
      </c>
    </row>
    <row r="3521" spans="1:12">
      <c r="A3521" s="11" t="s">
        <v>7022</v>
      </c>
      <c r="D3521" s="11" t="s">
        <v>260</v>
      </c>
      <c r="E3521" s="19" t="s">
        <v>7272</v>
      </c>
      <c r="F3521" s="10">
        <v>42036</v>
      </c>
      <c r="G3521" s="10">
        <v>45323</v>
      </c>
      <c r="H3521" s="11">
        <v>10</v>
      </c>
      <c r="I3521" s="11" t="s">
        <v>277</v>
      </c>
      <c r="J3521" s="11" t="s">
        <v>261</v>
      </c>
      <c r="K3521" s="11" t="s">
        <v>12658</v>
      </c>
      <c r="L3521" s="11">
        <v>2</v>
      </c>
    </row>
    <row r="3522" spans="1:12">
      <c r="A3522" s="11" t="s">
        <v>7023</v>
      </c>
      <c r="D3522" s="11" t="s">
        <v>260</v>
      </c>
      <c r="E3522" s="19" t="s">
        <v>7273</v>
      </c>
      <c r="F3522" s="10">
        <v>42036</v>
      </c>
      <c r="G3522" s="10">
        <v>45323</v>
      </c>
      <c r="H3522" s="11">
        <v>10</v>
      </c>
      <c r="I3522" s="20" t="s">
        <v>259</v>
      </c>
      <c r="J3522" s="11" t="s">
        <v>261</v>
      </c>
      <c r="K3522" s="11" t="s">
        <v>12658</v>
      </c>
      <c r="L3522" s="11">
        <v>2</v>
      </c>
    </row>
    <row r="3523" spans="1:12">
      <c r="A3523" s="11" t="s">
        <v>7024</v>
      </c>
      <c r="D3523" s="11" t="s">
        <v>260</v>
      </c>
      <c r="E3523" s="19" t="s">
        <v>7274</v>
      </c>
      <c r="F3523" s="10">
        <v>42036</v>
      </c>
      <c r="G3523" s="10">
        <v>45323</v>
      </c>
      <c r="H3523" s="11">
        <v>10</v>
      </c>
      <c r="I3523" s="20" t="s">
        <v>259</v>
      </c>
      <c r="J3523" s="11" t="s">
        <v>261</v>
      </c>
      <c r="K3523" s="11" t="s">
        <v>12658</v>
      </c>
      <c r="L3523" s="11">
        <v>2</v>
      </c>
    </row>
    <row r="3524" spans="1:12">
      <c r="A3524" s="11" t="s">
        <v>7025</v>
      </c>
      <c r="D3524" s="11" t="s">
        <v>260</v>
      </c>
      <c r="E3524" s="19" t="s">
        <v>7275</v>
      </c>
      <c r="F3524" s="10">
        <v>42036</v>
      </c>
      <c r="G3524" s="10">
        <v>45323</v>
      </c>
      <c r="H3524" s="11">
        <v>10</v>
      </c>
      <c r="I3524" s="20" t="s">
        <v>259</v>
      </c>
      <c r="J3524" s="11" t="s">
        <v>261</v>
      </c>
      <c r="K3524" s="11" t="s">
        <v>12658</v>
      </c>
      <c r="L3524" s="11">
        <v>2</v>
      </c>
    </row>
    <row r="3525" spans="1:12">
      <c r="A3525" s="11" t="s">
        <v>7026</v>
      </c>
      <c r="D3525" s="11" t="s">
        <v>260</v>
      </c>
      <c r="E3525" s="19" t="s">
        <v>7276</v>
      </c>
      <c r="F3525" s="10">
        <v>42036</v>
      </c>
      <c r="G3525" s="10">
        <v>45323</v>
      </c>
      <c r="H3525" s="11">
        <v>10</v>
      </c>
      <c r="I3525" s="20" t="s">
        <v>259</v>
      </c>
      <c r="J3525" s="11" t="s">
        <v>261</v>
      </c>
      <c r="K3525" s="11" t="s">
        <v>12658</v>
      </c>
      <c r="L3525" s="11">
        <v>2</v>
      </c>
    </row>
    <row r="3526" spans="1:12">
      <c r="A3526" s="11" t="s">
        <v>7027</v>
      </c>
      <c r="D3526" s="11" t="s">
        <v>260</v>
      </c>
      <c r="E3526" s="19" t="s">
        <v>7277</v>
      </c>
      <c r="F3526" s="10">
        <v>42036</v>
      </c>
      <c r="G3526" s="10">
        <v>45323</v>
      </c>
      <c r="H3526" s="11">
        <v>10</v>
      </c>
      <c r="I3526" s="20" t="s">
        <v>259</v>
      </c>
      <c r="J3526" s="11" t="s">
        <v>261</v>
      </c>
      <c r="K3526" s="11" t="s">
        <v>12658</v>
      </c>
      <c r="L3526" s="11">
        <v>2</v>
      </c>
    </row>
    <row r="3527" spans="1:12">
      <c r="A3527" s="11" t="s">
        <v>7028</v>
      </c>
      <c r="D3527" s="11" t="s">
        <v>260</v>
      </c>
      <c r="E3527" s="19" t="s">
        <v>7278</v>
      </c>
      <c r="F3527" s="10">
        <v>42036</v>
      </c>
      <c r="G3527" s="10">
        <v>45323</v>
      </c>
      <c r="H3527" s="11">
        <v>10</v>
      </c>
      <c r="I3527" s="20" t="s">
        <v>259</v>
      </c>
      <c r="J3527" s="11" t="s">
        <v>261</v>
      </c>
      <c r="K3527" s="11" t="s">
        <v>12658</v>
      </c>
      <c r="L3527" s="11">
        <v>2</v>
      </c>
    </row>
    <row r="3528" spans="1:12">
      <c r="A3528" s="11" t="s">
        <v>7029</v>
      </c>
      <c r="D3528" s="11" t="s">
        <v>260</v>
      </c>
      <c r="E3528" s="19" t="s">
        <v>7279</v>
      </c>
      <c r="F3528" s="10">
        <v>42036</v>
      </c>
      <c r="G3528" s="10">
        <v>45323</v>
      </c>
      <c r="H3528" s="11">
        <v>10</v>
      </c>
      <c r="I3528" s="20" t="s">
        <v>259</v>
      </c>
      <c r="J3528" s="11" t="s">
        <v>261</v>
      </c>
      <c r="K3528" s="11" t="s">
        <v>12658</v>
      </c>
      <c r="L3528" s="11">
        <v>2</v>
      </c>
    </row>
    <row r="3529" spans="1:12">
      <c r="A3529" s="11" t="s">
        <v>7030</v>
      </c>
      <c r="D3529" s="11" t="s">
        <v>260</v>
      </c>
      <c r="E3529" s="19" t="s">
        <v>7280</v>
      </c>
      <c r="F3529" s="10">
        <v>42036</v>
      </c>
      <c r="G3529" s="10">
        <v>45323</v>
      </c>
      <c r="H3529" s="11">
        <v>10</v>
      </c>
      <c r="I3529" s="20" t="s">
        <v>259</v>
      </c>
      <c r="J3529" s="11" t="s">
        <v>261</v>
      </c>
      <c r="K3529" s="11" t="s">
        <v>12658</v>
      </c>
      <c r="L3529" s="11">
        <v>2</v>
      </c>
    </row>
    <row r="3530" spans="1:12">
      <c r="A3530" s="11" t="s">
        <v>7031</v>
      </c>
      <c r="D3530" s="11" t="s">
        <v>260</v>
      </c>
      <c r="E3530" s="19" t="s">
        <v>7281</v>
      </c>
      <c r="F3530" s="10">
        <v>42036</v>
      </c>
      <c r="G3530" s="10">
        <v>45323</v>
      </c>
      <c r="H3530" s="11">
        <v>10</v>
      </c>
      <c r="I3530" s="20" t="s">
        <v>259</v>
      </c>
      <c r="J3530" s="11" t="s">
        <v>261</v>
      </c>
      <c r="K3530" s="11" t="s">
        <v>12658</v>
      </c>
      <c r="L3530" s="11">
        <v>2</v>
      </c>
    </row>
    <row r="3531" spans="1:12">
      <c r="A3531" s="11" t="s">
        <v>7032</v>
      </c>
      <c r="D3531" s="11" t="s">
        <v>260</v>
      </c>
      <c r="E3531" s="19" t="s">
        <v>7282</v>
      </c>
      <c r="F3531" s="10">
        <v>42036</v>
      </c>
      <c r="G3531" s="10">
        <v>45323</v>
      </c>
      <c r="H3531" s="11">
        <v>10</v>
      </c>
      <c r="I3531" s="20" t="s">
        <v>259</v>
      </c>
      <c r="J3531" s="11" t="s">
        <v>261</v>
      </c>
      <c r="K3531" s="11" t="s">
        <v>12658</v>
      </c>
      <c r="L3531" s="11">
        <v>2</v>
      </c>
    </row>
    <row r="3532" spans="1:12">
      <c r="A3532" s="11" t="s">
        <v>7033</v>
      </c>
      <c r="D3532" s="11" t="s">
        <v>260</v>
      </c>
      <c r="E3532" s="19" t="s">
        <v>7283</v>
      </c>
      <c r="F3532" s="10">
        <v>42036</v>
      </c>
      <c r="G3532" s="10">
        <v>45323</v>
      </c>
      <c r="H3532" s="11">
        <v>10</v>
      </c>
      <c r="I3532" s="20" t="s">
        <v>259</v>
      </c>
      <c r="J3532" s="11" t="s">
        <v>261</v>
      </c>
      <c r="K3532" s="11" t="s">
        <v>12658</v>
      </c>
      <c r="L3532" s="11">
        <v>2</v>
      </c>
    </row>
    <row r="3533" spans="1:12">
      <c r="A3533" s="11" t="s">
        <v>7034</v>
      </c>
      <c r="D3533" s="11" t="s">
        <v>260</v>
      </c>
      <c r="E3533" s="19" t="s">
        <v>7284</v>
      </c>
      <c r="F3533" s="10">
        <v>42036</v>
      </c>
      <c r="G3533" s="10">
        <v>45323</v>
      </c>
      <c r="H3533" s="11">
        <v>10</v>
      </c>
      <c r="I3533" s="20" t="s">
        <v>259</v>
      </c>
      <c r="J3533" s="11" t="s">
        <v>261</v>
      </c>
      <c r="K3533" s="11" t="s">
        <v>12658</v>
      </c>
      <c r="L3533" s="11">
        <v>2</v>
      </c>
    </row>
    <row r="3534" spans="1:12">
      <c r="A3534" s="11" t="s">
        <v>7035</v>
      </c>
      <c r="D3534" s="11" t="s">
        <v>260</v>
      </c>
      <c r="E3534" s="19" t="s">
        <v>7285</v>
      </c>
      <c r="F3534" s="10">
        <v>42036</v>
      </c>
      <c r="G3534" s="10">
        <v>45323</v>
      </c>
      <c r="H3534" s="11">
        <v>10</v>
      </c>
      <c r="I3534" s="20" t="s">
        <v>259</v>
      </c>
      <c r="J3534" s="11" t="s">
        <v>261</v>
      </c>
      <c r="K3534" s="11" t="s">
        <v>12658</v>
      </c>
      <c r="L3534" s="11">
        <v>2</v>
      </c>
    </row>
    <row r="3535" spans="1:12">
      <c r="A3535" s="11" t="s">
        <v>7036</v>
      </c>
      <c r="D3535" s="11" t="s">
        <v>260</v>
      </c>
      <c r="E3535" s="19" t="s">
        <v>7286</v>
      </c>
      <c r="F3535" s="10">
        <v>42036</v>
      </c>
      <c r="G3535" s="10">
        <v>45323</v>
      </c>
      <c r="H3535" s="11">
        <v>10</v>
      </c>
      <c r="I3535" s="20" t="s">
        <v>259</v>
      </c>
      <c r="J3535" s="11" t="s">
        <v>261</v>
      </c>
      <c r="K3535" s="11" t="s">
        <v>12658</v>
      </c>
      <c r="L3535" s="11">
        <v>2</v>
      </c>
    </row>
    <row r="3536" spans="1:12">
      <c r="A3536" s="11" t="s">
        <v>7037</v>
      </c>
      <c r="D3536" s="11" t="s">
        <v>260</v>
      </c>
      <c r="E3536" s="19" t="s">
        <v>7287</v>
      </c>
      <c r="F3536" s="10">
        <v>42036</v>
      </c>
      <c r="G3536" s="10">
        <v>45323</v>
      </c>
      <c r="H3536" s="11">
        <v>10</v>
      </c>
      <c r="I3536" s="20" t="s">
        <v>259</v>
      </c>
      <c r="J3536" s="11" t="s">
        <v>261</v>
      </c>
      <c r="K3536" s="11" t="s">
        <v>12658</v>
      </c>
      <c r="L3536" s="11">
        <v>2</v>
      </c>
    </row>
    <row r="3537" spans="1:12">
      <c r="A3537" s="11" t="s">
        <v>7038</v>
      </c>
      <c r="D3537" s="11" t="s">
        <v>260</v>
      </c>
      <c r="E3537" s="19" t="s">
        <v>7288</v>
      </c>
      <c r="F3537" s="10">
        <v>42036</v>
      </c>
      <c r="G3537" s="10">
        <v>45323</v>
      </c>
      <c r="H3537" s="11">
        <v>10</v>
      </c>
      <c r="I3537" s="11" t="s">
        <v>277</v>
      </c>
      <c r="J3537" s="11" t="s">
        <v>261</v>
      </c>
      <c r="K3537" s="11" t="s">
        <v>12658</v>
      </c>
      <c r="L3537" s="11">
        <v>2</v>
      </c>
    </row>
    <row r="3538" spans="1:12">
      <c r="A3538" s="11" t="s">
        <v>7039</v>
      </c>
      <c r="D3538" s="11" t="s">
        <v>260</v>
      </c>
      <c r="E3538" s="19" t="s">
        <v>7289</v>
      </c>
      <c r="F3538" s="10">
        <v>42036</v>
      </c>
      <c r="G3538" s="10">
        <v>45323</v>
      </c>
      <c r="H3538" s="11">
        <v>10</v>
      </c>
      <c r="I3538" s="11" t="s">
        <v>277</v>
      </c>
      <c r="J3538" s="11" t="s">
        <v>261</v>
      </c>
      <c r="K3538" s="11" t="s">
        <v>12658</v>
      </c>
      <c r="L3538" s="11">
        <v>2</v>
      </c>
    </row>
    <row r="3539" spans="1:12">
      <c r="A3539" s="11" t="s">
        <v>7040</v>
      </c>
      <c r="D3539" s="11" t="s">
        <v>260</v>
      </c>
      <c r="E3539" s="19" t="s">
        <v>7290</v>
      </c>
      <c r="F3539" s="10">
        <v>42036</v>
      </c>
      <c r="G3539" s="10">
        <v>45323</v>
      </c>
      <c r="H3539" s="11">
        <v>10</v>
      </c>
      <c r="I3539" s="11" t="s">
        <v>277</v>
      </c>
      <c r="J3539" s="11" t="s">
        <v>261</v>
      </c>
      <c r="K3539" s="11" t="s">
        <v>12658</v>
      </c>
      <c r="L3539" s="11">
        <v>2</v>
      </c>
    </row>
    <row r="3540" spans="1:12">
      <c r="A3540" s="11" t="s">
        <v>7041</v>
      </c>
      <c r="D3540" s="11" t="s">
        <v>260</v>
      </c>
      <c r="E3540" s="19" t="s">
        <v>7291</v>
      </c>
      <c r="F3540" s="10">
        <v>42036</v>
      </c>
      <c r="G3540" s="10">
        <v>45323</v>
      </c>
      <c r="H3540" s="11">
        <v>10</v>
      </c>
      <c r="I3540" s="20" t="s">
        <v>259</v>
      </c>
      <c r="J3540" s="11" t="s">
        <v>261</v>
      </c>
      <c r="K3540" s="11" t="s">
        <v>12658</v>
      </c>
      <c r="L3540" s="11">
        <v>2</v>
      </c>
    </row>
    <row r="3541" spans="1:12">
      <c r="A3541" s="11" t="s">
        <v>7042</v>
      </c>
      <c r="D3541" s="11" t="s">
        <v>260</v>
      </c>
      <c r="E3541" s="19" t="s">
        <v>7292</v>
      </c>
      <c r="F3541" s="10">
        <v>42036</v>
      </c>
      <c r="G3541" s="10">
        <v>45323</v>
      </c>
      <c r="H3541" s="11">
        <v>10</v>
      </c>
      <c r="I3541" s="20" t="s">
        <v>259</v>
      </c>
      <c r="J3541" s="11" t="s">
        <v>261</v>
      </c>
      <c r="K3541" s="11" t="s">
        <v>12658</v>
      </c>
      <c r="L3541" s="11">
        <v>2</v>
      </c>
    </row>
    <row r="3542" spans="1:12">
      <c r="A3542" s="11" t="s">
        <v>7043</v>
      </c>
      <c r="D3542" s="11" t="s">
        <v>260</v>
      </c>
      <c r="E3542" s="19" t="s">
        <v>7293</v>
      </c>
      <c r="F3542" s="10">
        <v>42036</v>
      </c>
      <c r="G3542" s="10">
        <v>45323</v>
      </c>
      <c r="H3542" s="11">
        <v>10</v>
      </c>
      <c r="I3542" s="20" t="s">
        <v>259</v>
      </c>
      <c r="J3542" s="11" t="s">
        <v>261</v>
      </c>
      <c r="K3542" s="11" t="s">
        <v>12658</v>
      </c>
      <c r="L3542" s="11">
        <v>2</v>
      </c>
    </row>
    <row r="3543" spans="1:12">
      <c r="A3543" s="11" t="s">
        <v>7044</v>
      </c>
      <c r="D3543" s="11" t="s">
        <v>260</v>
      </c>
      <c r="E3543" s="19" t="s">
        <v>7294</v>
      </c>
      <c r="F3543" s="10">
        <v>42036</v>
      </c>
      <c r="G3543" s="10">
        <v>45323</v>
      </c>
      <c r="H3543" s="11">
        <v>10</v>
      </c>
      <c r="I3543" s="20" t="s">
        <v>259</v>
      </c>
      <c r="J3543" s="11" t="s">
        <v>261</v>
      </c>
      <c r="K3543" s="11" t="s">
        <v>12658</v>
      </c>
      <c r="L3543" s="11">
        <v>2</v>
      </c>
    </row>
    <row r="3544" spans="1:12">
      <c r="A3544" s="11" t="s">
        <v>7045</v>
      </c>
      <c r="D3544" s="11" t="s">
        <v>260</v>
      </c>
      <c r="E3544" s="19" t="s">
        <v>7295</v>
      </c>
      <c r="F3544" s="10">
        <v>42036</v>
      </c>
      <c r="G3544" s="10">
        <v>45323</v>
      </c>
      <c r="H3544" s="11">
        <v>10</v>
      </c>
      <c r="I3544" s="20" t="s">
        <v>259</v>
      </c>
      <c r="J3544" s="11" t="s">
        <v>261</v>
      </c>
      <c r="K3544" s="11" t="s">
        <v>12658</v>
      </c>
      <c r="L3544" s="11">
        <v>2</v>
      </c>
    </row>
    <row r="3545" spans="1:12">
      <c r="A3545" s="11" t="s">
        <v>7046</v>
      </c>
      <c r="D3545" s="11" t="s">
        <v>260</v>
      </c>
      <c r="E3545" s="19" t="s">
        <v>7296</v>
      </c>
      <c r="F3545" s="10">
        <v>42036</v>
      </c>
      <c r="G3545" s="10">
        <v>45323</v>
      </c>
      <c r="H3545" s="11">
        <v>10</v>
      </c>
      <c r="I3545" s="20" t="s">
        <v>259</v>
      </c>
      <c r="J3545" s="11" t="s">
        <v>261</v>
      </c>
      <c r="K3545" s="11" t="s">
        <v>12658</v>
      </c>
      <c r="L3545" s="11">
        <v>2</v>
      </c>
    </row>
    <row r="3546" spans="1:12">
      <c r="A3546" s="11" t="s">
        <v>7047</v>
      </c>
      <c r="D3546" s="11" t="s">
        <v>260</v>
      </c>
      <c r="E3546" s="19" t="s">
        <v>7297</v>
      </c>
      <c r="F3546" s="10">
        <v>42036</v>
      </c>
      <c r="G3546" s="10">
        <v>45323</v>
      </c>
      <c r="H3546" s="11">
        <v>10</v>
      </c>
      <c r="I3546" s="20" t="s">
        <v>259</v>
      </c>
      <c r="J3546" s="11" t="s">
        <v>261</v>
      </c>
      <c r="K3546" s="11" t="s">
        <v>12658</v>
      </c>
      <c r="L3546" s="11">
        <v>2</v>
      </c>
    </row>
    <row r="3547" spans="1:12">
      <c r="A3547" s="11" t="s">
        <v>7048</v>
      </c>
      <c r="D3547" s="11" t="s">
        <v>260</v>
      </c>
      <c r="E3547" s="19" t="s">
        <v>7298</v>
      </c>
      <c r="F3547" s="10">
        <v>42036</v>
      </c>
      <c r="G3547" s="10">
        <v>45323</v>
      </c>
      <c r="H3547" s="11">
        <v>10</v>
      </c>
      <c r="I3547" s="20" t="s">
        <v>259</v>
      </c>
      <c r="J3547" s="11" t="s">
        <v>261</v>
      </c>
      <c r="K3547" s="11" t="s">
        <v>12658</v>
      </c>
      <c r="L3547" s="11">
        <v>2</v>
      </c>
    </row>
    <row r="3548" spans="1:12">
      <c r="A3548" s="11" t="s">
        <v>7049</v>
      </c>
      <c r="D3548" s="11" t="s">
        <v>260</v>
      </c>
      <c r="E3548" s="19" t="s">
        <v>7299</v>
      </c>
      <c r="F3548" s="10">
        <v>42036</v>
      </c>
      <c r="G3548" s="10">
        <v>45323</v>
      </c>
      <c r="H3548" s="11">
        <v>10</v>
      </c>
      <c r="I3548" s="20" t="s">
        <v>259</v>
      </c>
      <c r="J3548" s="11" t="s">
        <v>261</v>
      </c>
      <c r="K3548" s="11" t="s">
        <v>12658</v>
      </c>
      <c r="L3548" s="11">
        <v>2</v>
      </c>
    </row>
    <row r="3549" spans="1:12">
      <c r="A3549" s="11" t="s">
        <v>7050</v>
      </c>
      <c r="D3549" s="11" t="s">
        <v>260</v>
      </c>
      <c r="E3549" s="19" t="s">
        <v>7300</v>
      </c>
      <c r="F3549" s="10">
        <v>42036</v>
      </c>
      <c r="G3549" s="10">
        <v>45323</v>
      </c>
      <c r="H3549" s="11">
        <v>10</v>
      </c>
      <c r="I3549" s="20" t="s">
        <v>259</v>
      </c>
      <c r="J3549" s="11" t="s">
        <v>261</v>
      </c>
      <c r="K3549" s="11" t="s">
        <v>12658</v>
      </c>
      <c r="L3549" s="11">
        <v>2</v>
      </c>
    </row>
    <row r="3550" spans="1:12">
      <c r="A3550" s="11" t="s">
        <v>7051</v>
      </c>
      <c r="D3550" s="11" t="s">
        <v>260</v>
      </c>
      <c r="E3550" s="19" t="s">
        <v>7301</v>
      </c>
      <c r="F3550" s="10">
        <v>42036</v>
      </c>
      <c r="G3550" s="10">
        <v>45323</v>
      </c>
      <c r="H3550" s="11">
        <v>10</v>
      </c>
      <c r="I3550" s="20" t="s">
        <v>259</v>
      </c>
      <c r="J3550" s="11" t="s">
        <v>261</v>
      </c>
      <c r="K3550" s="11" t="s">
        <v>12658</v>
      </c>
      <c r="L3550" s="11">
        <v>2</v>
      </c>
    </row>
    <row r="3551" spans="1:12">
      <c r="A3551" s="11" t="s">
        <v>7052</v>
      </c>
      <c r="D3551" s="11" t="s">
        <v>260</v>
      </c>
      <c r="E3551" s="19" t="s">
        <v>7302</v>
      </c>
      <c r="F3551" s="10">
        <v>42036</v>
      </c>
      <c r="G3551" s="10">
        <v>45323</v>
      </c>
      <c r="H3551" s="11">
        <v>10</v>
      </c>
      <c r="I3551" s="20" t="s">
        <v>259</v>
      </c>
      <c r="J3551" s="11" t="s">
        <v>261</v>
      </c>
      <c r="K3551" s="11" t="s">
        <v>12658</v>
      </c>
      <c r="L3551" s="11">
        <v>2</v>
      </c>
    </row>
    <row r="3552" spans="1:12">
      <c r="A3552" s="11" t="s">
        <v>7053</v>
      </c>
      <c r="D3552" s="11" t="s">
        <v>260</v>
      </c>
      <c r="E3552" s="19" t="s">
        <v>7303</v>
      </c>
      <c r="F3552" s="10">
        <v>42036</v>
      </c>
      <c r="G3552" s="10">
        <v>45323</v>
      </c>
      <c r="H3552" s="11">
        <v>10</v>
      </c>
      <c r="I3552" s="20" t="s">
        <v>259</v>
      </c>
      <c r="J3552" s="11" t="s">
        <v>261</v>
      </c>
      <c r="K3552" s="11" t="s">
        <v>12658</v>
      </c>
      <c r="L3552" s="11">
        <v>2</v>
      </c>
    </row>
    <row r="3553" spans="1:12">
      <c r="A3553" s="11" t="s">
        <v>7054</v>
      </c>
      <c r="D3553" s="11" t="s">
        <v>260</v>
      </c>
      <c r="E3553" s="19" t="s">
        <v>7304</v>
      </c>
      <c r="F3553" s="10">
        <v>42036</v>
      </c>
      <c r="G3553" s="10">
        <v>45323</v>
      </c>
      <c r="H3553" s="11">
        <v>10</v>
      </c>
      <c r="I3553" s="20" t="s">
        <v>259</v>
      </c>
      <c r="J3553" s="11" t="s">
        <v>261</v>
      </c>
      <c r="K3553" s="11" t="s">
        <v>12658</v>
      </c>
      <c r="L3553" s="11">
        <v>2</v>
      </c>
    </row>
    <row r="3554" spans="1:12">
      <c r="A3554" s="11" t="s">
        <v>7055</v>
      </c>
      <c r="D3554" s="11" t="s">
        <v>260</v>
      </c>
      <c r="E3554" s="19" t="s">
        <v>7305</v>
      </c>
      <c r="F3554" s="10">
        <v>42036</v>
      </c>
      <c r="G3554" s="10">
        <v>45323</v>
      </c>
      <c r="H3554" s="11">
        <v>10</v>
      </c>
      <c r="I3554" s="20" t="s">
        <v>259</v>
      </c>
      <c r="J3554" s="11" t="s">
        <v>261</v>
      </c>
      <c r="K3554" s="11" t="s">
        <v>12658</v>
      </c>
      <c r="L3554" s="11">
        <v>2</v>
      </c>
    </row>
    <row r="3555" spans="1:12">
      <c r="A3555" s="11" t="s">
        <v>7056</v>
      </c>
      <c r="D3555" s="11" t="s">
        <v>260</v>
      </c>
      <c r="E3555" s="19" t="s">
        <v>7306</v>
      </c>
      <c r="F3555" s="10">
        <v>42036</v>
      </c>
      <c r="G3555" s="10">
        <v>45323</v>
      </c>
      <c r="H3555" s="11">
        <v>10</v>
      </c>
      <c r="I3555" s="11" t="s">
        <v>277</v>
      </c>
      <c r="J3555" s="11" t="s">
        <v>261</v>
      </c>
      <c r="K3555" s="11" t="s">
        <v>12658</v>
      </c>
      <c r="L3555" s="11">
        <v>2</v>
      </c>
    </row>
    <row r="3556" spans="1:12">
      <c r="A3556" s="11" t="s">
        <v>7057</v>
      </c>
      <c r="D3556" s="11" t="s">
        <v>260</v>
      </c>
      <c r="E3556" s="19" t="s">
        <v>7307</v>
      </c>
      <c r="F3556" s="10">
        <v>42036</v>
      </c>
      <c r="G3556" s="10">
        <v>45323</v>
      </c>
      <c r="H3556" s="11">
        <v>10</v>
      </c>
      <c r="I3556" s="11" t="s">
        <v>277</v>
      </c>
      <c r="J3556" s="11" t="s">
        <v>261</v>
      </c>
      <c r="K3556" s="11" t="s">
        <v>12658</v>
      </c>
      <c r="L3556" s="11">
        <v>2</v>
      </c>
    </row>
    <row r="3557" spans="1:12">
      <c r="A3557" s="11" t="s">
        <v>7058</v>
      </c>
      <c r="D3557" s="11" t="s">
        <v>260</v>
      </c>
      <c r="E3557" s="19" t="s">
        <v>7308</v>
      </c>
      <c r="F3557" s="10">
        <v>42036</v>
      </c>
      <c r="G3557" s="10">
        <v>45323</v>
      </c>
      <c r="H3557" s="11">
        <v>10</v>
      </c>
      <c r="I3557" s="11" t="s">
        <v>277</v>
      </c>
      <c r="J3557" s="11" t="s">
        <v>261</v>
      </c>
      <c r="K3557" s="11" t="s">
        <v>12658</v>
      </c>
      <c r="L3557" s="11">
        <v>2</v>
      </c>
    </row>
    <row r="3558" spans="1:12">
      <c r="A3558" s="11" t="s">
        <v>7059</v>
      </c>
      <c r="D3558" s="11" t="s">
        <v>260</v>
      </c>
      <c r="E3558" s="19" t="s">
        <v>7309</v>
      </c>
      <c r="F3558" s="10">
        <v>42036</v>
      </c>
      <c r="G3558" s="10">
        <v>45323</v>
      </c>
      <c r="H3558" s="11">
        <v>10</v>
      </c>
      <c r="I3558" s="20" t="s">
        <v>259</v>
      </c>
      <c r="J3558" s="11" t="s">
        <v>261</v>
      </c>
      <c r="K3558" s="11" t="s">
        <v>12658</v>
      </c>
      <c r="L3558" s="11">
        <v>2</v>
      </c>
    </row>
    <row r="3559" spans="1:12">
      <c r="A3559" s="11" t="s">
        <v>7060</v>
      </c>
      <c r="D3559" s="11" t="s">
        <v>260</v>
      </c>
      <c r="E3559" s="19" t="s">
        <v>7310</v>
      </c>
      <c r="F3559" s="10">
        <v>42036</v>
      </c>
      <c r="G3559" s="10">
        <v>45323</v>
      </c>
      <c r="H3559" s="11">
        <v>10</v>
      </c>
      <c r="I3559" s="20" t="s">
        <v>259</v>
      </c>
      <c r="J3559" s="11" t="s">
        <v>261</v>
      </c>
      <c r="K3559" s="11" t="s">
        <v>12658</v>
      </c>
      <c r="L3559" s="11">
        <v>2</v>
      </c>
    </row>
    <row r="3560" spans="1:12">
      <c r="A3560" s="11" t="s">
        <v>7061</v>
      </c>
      <c r="D3560" s="11" t="s">
        <v>260</v>
      </c>
      <c r="E3560" s="19" t="s">
        <v>7311</v>
      </c>
      <c r="F3560" s="10">
        <v>42036</v>
      </c>
      <c r="G3560" s="10">
        <v>45323</v>
      </c>
      <c r="H3560" s="11">
        <v>10</v>
      </c>
      <c r="I3560" s="20" t="s">
        <v>259</v>
      </c>
      <c r="J3560" s="11" t="s">
        <v>261</v>
      </c>
      <c r="K3560" s="11" t="s">
        <v>12658</v>
      </c>
      <c r="L3560" s="11">
        <v>2</v>
      </c>
    </row>
    <row r="3561" spans="1:12">
      <c r="A3561" s="11" t="s">
        <v>7062</v>
      </c>
      <c r="D3561" s="11" t="s">
        <v>260</v>
      </c>
      <c r="E3561" s="19" t="s">
        <v>7312</v>
      </c>
      <c r="F3561" s="10">
        <v>42036</v>
      </c>
      <c r="G3561" s="10">
        <v>45323</v>
      </c>
      <c r="H3561" s="11">
        <v>10</v>
      </c>
      <c r="I3561" s="20" t="s">
        <v>259</v>
      </c>
      <c r="J3561" s="11" t="s">
        <v>261</v>
      </c>
      <c r="K3561" s="11" t="s">
        <v>12658</v>
      </c>
      <c r="L3561" s="11">
        <v>2</v>
      </c>
    </row>
    <row r="3562" spans="1:12">
      <c r="A3562" s="11" t="s">
        <v>7063</v>
      </c>
      <c r="D3562" s="11" t="s">
        <v>260</v>
      </c>
      <c r="E3562" s="19" t="s">
        <v>7313</v>
      </c>
      <c r="F3562" s="10">
        <v>42036</v>
      </c>
      <c r="G3562" s="10">
        <v>45323</v>
      </c>
      <c r="H3562" s="11">
        <v>10</v>
      </c>
      <c r="I3562" s="20" t="s">
        <v>259</v>
      </c>
      <c r="J3562" s="11" t="s">
        <v>261</v>
      </c>
      <c r="K3562" s="11" t="s">
        <v>12658</v>
      </c>
      <c r="L3562" s="11">
        <v>2</v>
      </c>
    </row>
    <row r="3563" spans="1:12">
      <c r="A3563" s="11" t="s">
        <v>7064</v>
      </c>
      <c r="D3563" s="11" t="s">
        <v>260</v>
      </c>
      <c r="E3563" s="19" t="s">
        <v>7314</v>
      </c>
      <c r="F3563" s="10">
        <v>42036</v>
      </c>
      <c r="G3563" s="10">
        <v>45323</v>
      </c>
      <c r="H3563" s="11">
        <v>10</v>
      </c>
      <c r="I3563" s="20" t="s">
        <v>259</v>
      </c>
      <c r="J3563" s="11" t="s">
        <v>261</v>
      </c>
      <c r="K3563" s="11" t="s">
        <v>12658</v>
      </c>
      <c r="L3563" s="11">
        <v>2</v>
      </c>
    </row>
    <row r="3564" spans="1:12">
      <c r="A3564" s="11" t="s">
        <v>7065</v>
      </c>
      <c r="D3564" s="11" t="s">
        <v>260</v>
      </c>
      <c r="E3564" s="19" t="s">
        <v>7315</v>
      </c>
      <c r="F3564" s="10">
        <v>42036</v>
      </c>
      <c r="G3564" s="10">
        <v>45323</v>
      </c>
      <c r="H3564" s="11">
        <v>10</v>
      </c>
      <c r="I3564" s="20" t="s">
        <v>259</v>
      </c>
      <c r="J3564" s="11" t="s">
        <v>261</v>
      </c>
      <c r="K3564" s="11" t="s">
        <v>12658</v>
      </c>
      <c r="L3564" s="11">
        <v>2</v>
      </c>
    </row>
    <row r="3565" spans="1:12">
      <c r="A3565" s="11" t="s">
        <v>7066</v>
      </c>
      <c r="D3565" s="11" t="s">
        <v>260</v>
      </c>
      <c r="E3565" s="19" t="s">
        <v>7316</v>
      </c>
      <c r="F3565" s="10">
        <v>42036</v>
      </c>
      <c r="G3565" s="10">
        <v>45323</v>
      </c>
      <c r="H3565" s="11">
        <v>10</v>
      </c>
      <c r="I3565" s="20" t="s">
        <v>259</v>
      </c>
      <c r="J3565" s="11" t="s">
        <v>261</v>
      </c>
      <c r="K3565" s="11" t="s">
        <v>12658</v>
      </c>
      <c r="L3565" s="11">
        <v>2</v>
      </c>
    </row>
    <row r="3566" spans="1:12">
      <c r="A3566" s="11" t="s">
        <v>7067</v>
      </c>
      <c r="D3566" s="11" t="s">
        <v>260</v>
      </c>
      <c r="E3566" s="19" t="s">
        <v>7317</v>
      </c>
      <c r="F3566" s="10">
        <v>42036</v>
      </c>
      <c r="G3566" s="10">
        <v>45323</v>
      </c>
      <c r="H3566" s="11">
        <v>10</v>
      </c>
      <c r="I3566" s="20" t="s">
        <v>259</v>
      </c>
      <c r="J3566" s="11" t="s">
        <v>261</v>
      </c>
      <c r="K3566" s="11" t="s">
        <v>12658</v>
      </c>
      <c r="L3566" s="11">
        <v>2</v>
      </c>
    </row>
    <row r="3567" spans="1:12">
      <c r="A3567" s="11" t="s">
        <v>7068</v>
      </c>
      <c r="D3567" s="11" t="s">
        <v>260</v>
      </c>
      <c r="E3567" s="19" t="s">
        <v>7318</v>
      </c>
      <c r="F3567" s="10">
        <v>42036</v>
      </c>
      <c r="G3567" s="10">
        <v>45323</v>
      </c>
      <c r="H3567" s="11">
        <v>10</v>
      </c>
      <c r="I3567" s="20" t="s">
        <v>259</v>
      </c>
      <c r="J3567" s="11" t="s">
        <v>261</v>
      </c>
      <c r="K3567" s="11" t="s">
        <v>12658</v>
      </c>
      <c r="L3567" s="11">
        <v>2</v>
      </c>
    </row>
    <row r="3568" spans="1:12">
      <c r="A3568" s="11" t="s">
        <v>7069</v>
      </c>
      <c r="D3568" s="11" t="s">
        <v>260</v>
      </c>
      <c r="E3568" s="19" t="s">
        <v>7319</v>
      </c>
      <c r="F3568" s="10">
        <v>42036</v>
      </c>
      <c r="G3568" s="10">
        <v>45323</v>
      </c>
      <c r="H3568" s="11">
        <v>10</v>
      </c>
      <c r="I3568" s="20" t="s">
        <v>259</v>
      </c>
      <c r="J3568" s="11" t="s">
        <v>261</v>
      </c>
      <c r="K3568" s="11" t="s">
        <v>12658</v>
      </c>
      <c r="L3568" s="11">
        <v>2</v>
      </c>
    </row>
    <row r="3569" spans="1:12">
      <c r="A3569" s="11" t="s">
        <v>7070</v>
      </c>
      <c r="D3569" s="11" t="s">
        <v>260</v>
      </c>
      <c r="E3569" s="19" t="s">
        <v>7320</v>
      </c>
      <c r="F3569" s="10">
        <v>42036</v>
      </c>
      <c r="G3569" s="10">
        <v>45323</v>
      </c>
      <c r="H3569" s="11">
        <v>10</v>
      </c>
      <c r="I3569" s="20" t="s">
        <v>259</v>
      </c>
      <c r="J3569" s="11" t="s">
        <v>261</v>
      </c>
      <c r="K3569" s="11" t="s">
        <v>12658</v>
      </c>
      <c r="L3569" s="11">
        <v>2</v>
      </c>
    </row>
    <row r="3570" spans="1:12">
      <c r="A3570" s="11" t="s">
        <v>7071</v>
      </c>
      <c r="D3570" s="11" t="s">
        <v>260</v>
      </c>
      <c r="E3570" s="19" t="s">
        <v>7321</v>
      </c>
      <c r="F3570" s="10">
        <v>42036</v>
      </c>
      <c r="G3570" s="10">
        <v>45323</v>
      </c>
      <c r="H3570" s="11">
        <v>10</v>
      </c>
      <c r="I3570" s="20" t="s">
        <v>259</v>
      </c>
      <c r="J3570" s="11" t="s">
        <v>261</v>
      </c>
      <c r="K3570" s="11" t="s">
        <v>12658</v>
      </c>
      <c r="L3570" s="11">
        <v>2</v>
      </c>
    </row>
    <row r="3571" spans="1:12">
      <c r="A3571" s="11" t="s">
        <v>7072</v>
      </c>
      <c r="D3571" s="11" t="s">
        <v>260</v>
      </c>
      <c r="E3571" s="19" t="s">
        <v>7322</v>
      </c>
      <c r="F3571" s="10">
        <v>42036</v>
      </c>
      <c r="G3571" s="10">
        <v>45323</v>
      </c>
      <c r="H3571" s="11">
        <v>10</v>
      </c>
      <c r="I3571" s="20" t="s">
        <v>259</v>
      </c>
      <c r="J3571" s="11" t="s">
        <v>261</v>
      </c>
      <c r="K3571" s="11" t="s">
        <v>12658</v>
      </c>
      <c r="L3571" s="11">
        <v>2</v>
      </c>
    </row>
    <row r="3572" spans="1:12">
      <c r="A3572" s="11" t="s">
        <v>7073</v>
      </c>
      <c r="D3572" s="11" t="s">
        <v>260</v>
      </c>
      <c r="E3572" s="19" t="s">
        <v>7323</v>
      </c>
      <c r="F3572" s="10">
        <v>42036</v>
      </c>
      <c r="G3572" s="10">
        <v>45323</v>
      </c>
      <c r="H3572" s="11">
        <v>10</v>
      </c>
      <c r="I3572" s="20" t="s">
        <v>259</v>
      </c>
      <c r="J3572" s="11" t="s">
        <v>261</v>
      </c>
      <c r="K3572" s="11" t="s">
        <v>12658</v>
      </c>
      <c r="L3572" s="11">
        <v>2</v>
      </c>
    </row>
    <row r="3573" spans="1:12">
      <c r="A3573" s="11" t="s">
        <v>7074</v>
      </c>
      <c r="D3573" s="11" t="s">
        <v>260</v>
      </c>
      <c r="E3573" s="19" t="s">
        <v>7324</v>
      </c>
      <c r="F3573" s="10">
        <v>42036</v>
      </c>
      <c r="G3573" s="10">
        <v>45323</v>
      </c>
      <c r="H3573" s="11">
        <v>10</v>
      </c>
      <c r="I3573" s="11" t="s">
        <v>277</v>
      </c>
      <c r="J3573" s="11" t="s">
        <v>261</v>
      </c>
      <c r="K3573" s="11" t="s">
        <v>12658</v>
      </c>
      <c r="L3573" s="11">
        <v>2</v>
      </c>
    </row>
    <row r="3574" spans="1:12">
      <c r="A3574" s="11" t="s">
        <v>7075</v>
      </c>
      <c r="D3574" s="11" t="s">
        <v>260</v>
      </c>
      <c r="E3574" s="19" t="s">
        <v>7325</v>
      </c>
      <c r="F3574" s="10">
        <v>42036</v>
      </c>
      <c r="G3574" s="10">
        <v>45323</v>
      </c>
      <c r="H3574" s="11">
        <v>10</v>
      </c>
      <c r="I3574" s="11" t="s">
        <v>277</v>
      </c>
      <c r="J3574" s="11" t="s">
        <v>261</v>
      </c>
      <c r="K3574" s="11" t="s">
        <v>12658</v>
      </c>
      <c r="L3574" s="11">
        <v>2</v>
      </c>
    </row>
    <row r="3575" spans="1:12">
      <c r="A3575" s="11" t="s">
        <v>7076</v>
      </c>
      <c r="D3575" s="11" t="s">
        <v>260</v>
      </c>
      <c r="E3575" s="19" t="s">
        <v>7326</v>
      </c>
      <c r="F3575" s="10">
        <v>42036</v>
      </c>
      <c r="G3575" s="10">
        <v>45323</v>
      </c>
      <c r="H3575" s="11">
        <v>10</v>
      </c>
      <c r="I3575" s="11" t="s">
        <v>277</v>
      </c>
      <c r="J3575" s="11" t="s">
        <v>261</v>
      </c>
      <c r="K3575" s="11" t="s">
        <v>12658</v>
      </c>
      <c r="L3575" s="11">
        <v>2</v>
      </c>
    </row>
    <row r="3576" spans="1:12">
      <c r="A3576" s="11" t="s">
        <v>7077</v>
      </c>
      <c r="D3576" s="11" t="s">
        <v>260</v>
      </c>
      <c r="E3576" s="19" t="s">
        <v>7327</v>
      </c>
      <c r="F3576" s="10">
        <v>42036</v>
      </c>
      <c r="G3576" s="10">
        <v>45323</v>
      </c>
      <c r="H3576" s="11">
        <v>10</v>
      </c>
      <c r="I3576" s="20" t="s">
        <v>259</v>
      </c>
      <c r="J3576" s="11" t="s">
        <v>261</v>
      </c>
      <c r="K3576" s="11" t="s">
        <v>12658</v>
      </c>
      <c r="L3576" s="11">
        <v>2</v>
      </c>
    </row>
    <row r="3577" spans="1:12">
      <c r="A3577" s="11" t="s">
        <v>7078</v>
      </c>
      <c r="D3577" s="11" t="s">
        <v>260</v>
      </c>
      <c r="E3577" s="19" t="s">
        <v>7328</v>
      </c>
      <c r="F3577" s="10">
        <v>42036</v>
      </c>
      <c r="G3577" s="10">
        <v>45323</v>
      </c>
      <c r="H3577" s="11">
        <v>10</v>
      </c>
      <c r="I3577" s="20" t="s">
        <v>259</v>
      </c>
      <c r="J3577" s="11" t="s">
        <v>261</v>
      </c>
      <c r="K3577" s="11" t="s">
        <v>12658</v>
      </c>
      <c r="L3577" s="11">
        <v>2</v>
      </c>
    </row>
    <row r="3578" spans="1:12">
      <c r="A3578" s="11" t="s">
        <v>7079</v>
      </c>
      <c r="D3578" s="11" t="s">
        <v>260</v>
      </c>
      <c r="E3578" s="19" t="s">
        <v>7329</v>
      </c>
      <c r="F3578" s="10">
        <v>42036</v>
      </c>
      <c r="G3578" s="10">
        <v>45323</v>
      </c>
      <c r="H3578" s="11">
        <v>10</v>
      </c>
      <c r="I3578" s="20" t="s">
        <v>259</v>
      </c>
      <c r="J3578" s="11" t="s">
        <v>261</v>
      </c>
      <c r="K3578" s="11" t="s">
        <v>12658</v>
      </c>
      <c r="L3578" s="11">
        <v>2</v>
      </c>
    </row>
    <row r="3579" spans="1:12">
      <c r="A3579" s="11" t="s">
        <v>7080</v>
      </c>
      <c r="D3579" s="11" t="s">
        <v>260</v>
      </c>
      <c r="E3579" s="19" t="s">
        <v>7330</v>
      </c>
      <c r="F3579" s="10">
        <v>42036</v>
      </c>
      <c r="G3579" s="10">
        <v>45323</v>
      </c>
      <c r="H3579" s="11">
        <v>10</v>
      </c>
      <c r="I3579" s="20" t="s">
        <v>259</v>
      </c>
      <c r="J3579" s="11" t="s">
        <v>261</v>
      </c>
      <c r="K3579" s="11" t="s">
        <v>12658</v>
      </c>
      <c r="L3579" s="11">
        <v>2</v>
      </c>
    </row>
    <row r="3580" spans="1:12">
      <c r="A3580" s="11" t="s">
        <v>7081</v>
      </c>
      <c r="D3580" s="11" t="s">
        <v>260</v>
      </c>
      <c r="E3580" s="19" t="s">
        <v>7331</v>
      </c>
      <c r="F3580" s="10">
        <v>42036</v>
      </c>
      <c r="G3580" s="10">
        <v>45323</v>
      </c>
      <c r="H3580" s="11">
        <v>10</v>
      </c>
      <c r="I3580" s="20" t="s">
        <v>259</v>
      </c>
      <c r="J3580" s="11" t="s">
        <v>261</v>
      </c>
      <c r="K3580" s="11" t="s">
        <v>12658</v>
      </c>
      <c r="L3580" s="11">
        <v>2</v>
      </c>
    </row>
    <row r="3581" spans="1:12">
      <c r="A3581" s="11" t="s">
        <v>7082</v>
      </c>
      <c r="D3581" s="11" t="s">
        <v>260</v>
      </c>
      <c r="E3581" s="19" t="s">
        <v>7332</v>
      </c>
      <c r="F3581" s="10">
        <v>42036</v>
      </c>
      <c r="G3581" s="10">
        <v>45323</v>
      </c>
      <c r="H3581" s="11">
        <v>10</v>
      </c>
      <c r="I3581" s="20" t="s">
        <v>259</v>
      </c>
      <c r="J3581" s="11" t="s">
        <v>261</v>
      </c>
      <c r="K3581" s="11" t="s">
        <v>12658</v>
      </c>
      <c r="L3581" s="11">
        <v>2</v>
      </c>
    </row>
    <row r="3582" spans="1:12">
      <c r="A3582" s="11" t="s">
        <v>7083</v>
      </c>
      <c r="D3582" s="11" t="s">
        <v>260</v>
      </c>
      <c r="E3582" s="19" t="s">
        <v>7333</v>
      </c>
      <c r="F3582" s="10">
        <v>42036</v>
      </c>
      <c r="G3582" s="10">
        <v>45323</v>
      </c>
      <c r="H3582" s="11">
        <v>10</v>
      </c>
      <c r="I3582" s="20" t="s">
        <v>259</v>
      </c>
      <c r="J3582" s="11" t="s">
        <v>261</v>
      </c>
      <c r="K3582" s="11" t="s">
        <v>12658</v>
      </c>
      <c r="L3582" s="11">
        <v>2</v>
      </c>
    </row>
    <row r="3583" spans="1:12">
      <c r="A3583" s="11" t="s">
        <v>7084</v>
      </c>
      <c r="D3583" s="11" t="s">
        <v>260</v>
      </c>
      <c r="E3583" s="19" t="s">
        <v>7334</v>
      </c>
      <c r="F3583" s="10">
        <v>42036</v>
      </c>
      <c r="G3583" s="10">
        <v>45323</v>
      </c>
      <c r="H3583" s="11">
        <v>10</v>
      </c>
      <c r="I3583" s="20" t="s">
        <v>259</v>
      </c>
      <c r="J3583" s="11" t="s">
        <v>261</v>
      </c>
      <c r="K3583" s="11" t="s">
        <v>12658</v>
      </c>
      <c r="L3583" s="11">
        <v>2</v>
      </c>
    </row>
    <row r="3584" spans="1:12">
      <c r="A3584" s="11" t="s">
        <v>7085</v>
      </c>
      <c r="D3584" s="11" t="s">
        <v>260</v>
      </c>
      <c r="E3584" s="19" t="s">
        <v>7335</v>
      </c>
      <c r="F3584" s="10">
        <v>42036</v>
      </c>
      <c r="G3584" s="10">
        <v>45323</v>
      </c>
      <c r="H3584" s="11">
        <v>10</v>
      </c>
      <c r="I3584" s="20" t="s">
        <v>259</v>
      </c>
      <c r="J3584" s="11" t="s">
        <v>261</v>
      </c>
      <c r="K3584" s="11" t="s">
        <v>12658</v>
      </c>
      <c r="L3584" s="11">
        <v>2</v>
      </c>
    </row>
    <row r="3585" spans="1:12">
      <c r="A3585" s="11" t="s">
        <v>7086</v>
      </c>
      <c r="D3585" s="11" t="s">
        <v>260</v>
      </c>
      <c r="E3585" s="19" t="s">
        <v>7336</v>
      </c>
      <c r="F3585" s="10">
        <v>42036</v>
      </c>
      <c r="G3585" s="10">
        <v>45323</v>
      </c>
      <c r="H3585" s="11">
        <v>10</v>
      </c>
      <c r="I3585" s="20" t="s">
        <v>259</v>
      </c>
      <c r="J3585" s="11" t="s">
        <v>261</v>
      </c>
      <c r="K3585" s="11" t="s">
        <v>12658</v>
      </c>
      <c r="L3585" s="11">
        <v>2</v>
      </c>
    </row>
    <row r="3586" spans="1:12">
      <c r="A3586" s="11" t="s">
        <v>7087</v>
      </c>
      <c r="D3586" s="11" t="s">
        <v>260</v>
      </c>
      <c r="E3586" s="19" t="s">
        <v>7337</v>
      </c>
      <c r="F3586" s="10">
        <v>42036</v>
      </c>
      <c r="G3586" s="10">
        <v>45323</v>
      </c>
      <c r="H3586" s="11">
        <v>10</v>
      </c>
      <c r="I3586" s="20" t="s">
        <v>259</v>
      </c>
      <c r="J3586" s="11" t="s">
        <v>261</v>
      </c>
      <c r="K3586" s="11" t="s">
        <v>12658</v>
      </c>
      <c r="L3586" s="11">
        <v>2</v>
      </c>
    </row>
    <row r="3587" spans="1:12">
      <c r="A3587" s="11" t="s">
        <v>7088</v>
      </c>
      <c r="D3587" s="11" t="s">
        <v>260</v>
      </c>
      <c r="E3587" s="19" t="s">
        <v>7338</v>
      </c>
      <c r="F3587" s="10">
        <v>42036</v>
      </c>
      <c r="G3587" s="10">
        <v>45323</v>
      </c>
      <c r="H3587" s="11">
        <v>10</v>
      </c>
      <c r="I3587" s="20" t="s">
        <v>259</v>
      </c>
      <c r="J3587" s="11" t="s">
        <v>261</v>
      </c>
      <c r="K3587" s="11" t="s">
        <v>12658</v>
      </c>
      <c r="L3587" s="11">
        <v>2</v>
      </c>
    </row>
    <row r="3588" spans="1:12">
      <c r="A3588" s="11" t="s">
        <v>7089</v>
      </c>
      <c r="D3588" s="11" t="s">
        <v>260</v>
      </c>
      <c r="E3588" s="19" t="s">
        <v>7339</v>
      </c>
      <c r="F3588" s="10">
        <v>42036</v>
      </c>
      <c r="G3588" s="10">
        <v>45323</v>
      </c>
      <c r="H3588" s="11">
        <v>10</v>
      </c>
      <c r="I3588" s="20" t="s">
        <v>259</v>
      </c>
      <c r="J3588" s="11" t="s">
        <v>261</v>
      </c>
      <c r="K3588" s="11" t="s">
        <v>12658</v>
      </c>
      <c r="L3588" s="11">
        <v>2</v>
      </c>
    </row>
    <row r="3589" spans="1:12">
      <c r="A3589" s="11" t="s">
        <v>7090</v>
      </c>
      <c r="D3589" s="11" t="s">
        <v>260</v>
      </c>
      <c r="E3589" s="19" t="s">
        <v>7340</v>
      </c>
      <c r="F3589" s="10">
        <v>42036</v>
      </c>
      <c r="G3589" s="10">
        <v>45323</v>
      </c>
      <c r="H3589" s="11">
        <v>10</v>
      </c>
      <c r="I3589" s="20" t="s">
        <v>259</v>
      </c>
      <c r="J3589" s="11" t="s">
        <v>261</v>
      </c>
      <c r="K3589" s="11" t="s">
        <v>12658</v>
      </c>
      <c r="L3589" s="11">
        <v>2</v>
      </c>
    </row>
    <row r="3590" spans="1:12">
      <c r="A3590" s="11" t="s">
        <v>7091</v>
      </c>
      <c r="D3590" s="11" t="s">
        <v>260</v>
      </c>
      <c r="E3590" s="19" t="s">
        <v>7341</v>
      </c>
      <c r="F3590" s="10">
        <v>42036</v>
      </c>
      <c r="G3590" s="10">
        <v>45323</v>
      </c>
      <c r="H3590" s="11">
        <v>10</v>
      </c>
      <c r="I3590" s="20" t="s">
        <v>259</v>
      </c>
      <c r="J3590" s="11" t="s">
        <v>261</v>
      </c>
      <c r="K3590" s="11" t="s">
        <v>12658</v>
      </c>
      <c r="L3590" s="11">
        <v>2</v>
      </c>
    </row>
    <row r="3591" spans="1:12">
      <c r="A3591" s="11" t="s">
        <v>7092</v>
      </c>
      <c r="D3591" s="11" t="s">
        <v>260</v>
      </c>
      <c r="E3591" s="19" t="s">
        <v>7342</v>
      </c>
      <c r="F3591" s="10">
        <v>42036</v>
      </c>
      <c r="G3591" s="10">
        <v>45323</v>
      </c>
      <c r="H3591" s="11">
        <v>10</v>
      </c>
      <c r="I3591" s="11" t="s">
        <v>277</v>
      </c>
      <c r="J3591" s="11" t="s">
        <v>261</v>
      </c>
      <c r="K3591" s="11" t="s">
        <v>12658</v>
      </c>
      <c r="L3591" s="11">
        <v>2</v>
      </c>
    </row>
    <row r="3592" spans="1:12">
      <c r="A3592" s="11" t="s">
        <v>7093</v>
      </c>
      <c r="D3592" s="11" t="s">
        <v>260</v>
      </c>
      <c r="E3592" s="19" t="s">
        <v>7343</v>
      </c>
      <c r="F3592" s="10">
        <v>42036</v>
      </c>
      <c r="G3592" s="10">
        <v>45323</v>
      </c>
      <c r="H3592" s="11">
        <v>10</v>
      </c>
      <c r="I3592" s="11" t="s">
        <v>277</v>
      </c>
      <c r="J3592" s="11" t="s">
        <v>261</v>
      </c>
      <c r="K3592" s="11" t="s">
        <v>12658</v>
      </c>
      <c r="L3592" s="11">
        <v>2</v>
      </c>
    </row>
    <row r="3593" spans="1:12">
      <c r="A3593" s="11" t="s">
        <v>7094</v>
      </c>
      <c r="D3593" s="11" t="s">
        <v>260</v>
      </c>
      <c r="E3593" s="19" t="s">
        <v>7344</v>
      </c>
      <c r="F3593" s="10">
        <v>42036</v>
      </c>
      <c r="G3593" s="10">
        <v>45323</v>
      </c>
      <c r="H3593" s="11">
        <v>10</v>
      </c>
      <c r="I3593" s="11" t="s">
        <v>277</v>
      </c>
      <c r="J3593" s="11" t="s">
        <v>261</v>
      </c>
      <c r="K3593" s="11" t="s">
        <v>12658</v>
      </c>
      <c r="L3593" s="11">
        <v>2</v>
      </c>
    </row>
    <row r="3594" spans="1:12">
      <c r="A3594" s="11" t="s">
        <v>7095</v>
      </c>
      <c r="D3594" s="11" t="s">
        <v>260</v>
      </c>
      <c r="E3594" s="19" t="s">
        <v>7345</v>
      </c>
      <c r="F3594" s="10">
        <v>42036</v>
      </c>
      <c r="G3594" s="10">
        <v>45323</v>
      </c>
      <c r="H3594" s="11">
        <v>10</v>
      </c>
      <c r="I3594" s="20" t="s">
        <v>259</v>
      </c>
      <c r="J3594" s="11" t="s">
        <v>261</v>
      </c>
      <c r="K3594" s="11" t="s">
        <v>12658</v>
      </c>
      <c r="L3594" s="11">
        <v>2</v>
      </c>
    </row>
    <row r="3595" spans="1:12">
      <c r="A3595" s="11" t="s">
        <v>7096</v>
      </c>
      <c r="D3595" s="11" t="s">
        <v>260</v>
      </c>
      <c r="E3595" s="19" t="s">
        <v>7346</v>
      </c>
      <c r="F3595" s="10">
        <v>42036</v>
      </c>
      <c r="G3595" s="10">
        <v>45323</v>
      </c>
      <c r="H3595" s="11">
        <v>10</v>
      </c>
      <c r="I3595" s="20" t="s">
        <v>259</v>
      </c>
      <c r="J3595" s="11" t="s">
        <v>261</v>
      </c>
      <c r="K3595" s="11" t="s">
        <v>12658</v>
      </c>
      <c r="L3595" s="11">
        <v>2</v>
      </c>
    </row>
    <row r="3596" spans="1:12">
      <c r="A3596" s="11" t="s">
        <v>7097</v>
      </c>
      <c r="D3596" s="11" t="s">
        <v>260</v>
      </c>
      <c r="E3596" s="19" t="s">
        <v>7347</v>
      </c>
      <c r="F3596" s="10">
        <v>42036</v>
      </c>
      <c r="G3596" s="10">
        <v>45323</v>
      </c>
      <c r="H3596" s="11">
        <v>10</v>
      </c>
      <c r="I3596" s="20" t="s">
        <v>259</v>
      </c>
      <c r="J3596" s="11" t="s">
        <v>261</v>
      </c>
      <c r="K3596" s="11" t="s">
        <v>12658</v>
      </c>
      <c r="L3596" s="11">
        <v>2</v>
      </c>
    </row>
    <row r="3597" spans="1:12">
      <c r="A3597" s="11" t="s">
        <v>7098</v>
      </c>
      <c r="D3597" s="11" t="s">
        <v>260</v>
      </c>
      <c r="E3597" s="19" t="s">
        <v>7348</v>
      </c>
      <c r="F3597" s="10">
        <v>42036</v>
      </c>
      <c r="G3597" s="10">
        <v>45323</v>
      </c>
      <c r="H3597" s="11">
        <v>10</v>
      </c>
      <c r="I3597" s="20" t="s">
        <v>259</v>
      </c>
      <c r="J3597" s="11" t="s">
        <v>261</v>
      </c>
      <c r="K3597" s="11" t="s">
        <v>12658</v>
      </c>
      <c r="L3597" s="11">
        <v>2</v>
      </c>
    </row>
    <row r="3598" spans="1:12">
      <c r="A3598" s="11" t="s">
        <v>7099</v>
      </c>
      <c r="D3598" s="11" t="s">
        <v>260</v>
      </c>
      <c r="E3598" s="19" t="s">
        <v>7349</v>
      </c>
      <c r="F3598" s="10">
        <v>42036</v>
      </c>
      <c r="G3598" s="10">
        <v>45323</v>
      </c>
      <c r="H3598" s="11">
        <v>10</v>
      </c>
      <c r="I3598" s="20" t="s">
        <v>259</v>
      </c>
      <c r="J3598" s="11" t="s">
        <v>261</v>
      </c>
      <c r="K3598" s="11" t="s">
        <v>12658</v>
      </c>
      <c r="L3598" s="11">
        <v>2</v>
      </c>
    </row>
    <row r="3599" spans="1:12">
      <c r="A3599" s="11" t="s">
        <v>7100</v>
      </c>
      <c r="D3599" s="11" t="s">
        <v>260</v>
      </c>
      <c r="E3599" s="19" t="s">
        <v>7350</v>
      </c>
      <c r="F3599" s="10">
        <v>42036</v>
      </c>
      <c r="G3599" s="10">
        <v>45323</v>
      </c>
      <c r="H3599" s="11">
        <v>10</v>
      </c>
      <c r="I3599" s="20" t="s">
        <v>259</v>
      </c>
      <c r="J3599" s="11" t="s">
        <v>261</v>
      </c>
      <c r="K3599" s="11" t="s">
        <v>12658</v>
      </c>
      <c r="L3599" s="11">
        <v>2</v>
      </c>
    </row>
    <row r="3600" spans="1:12">
      <c r="A3600" s="11" t="s">
        <v>7101</v>
      </c>
      <c r="D3600" s="11" t="s">
        <v>260</v>
      </c>
      <c r="E3600" s="19" t="s">
        <v>7351</v>
      </c>
      <c r="F3600" s="10">
        <v>42036</v>
      </c>
      <c r="G3600" s="10">
        <v>45323</v>
      </c>
      <c r="H3600" s="11">
        <v>10</v>
      </c>
      <c r="I3600" s="20" t="s">
        <v>259</v>
      </c>
      <c r="J3600" s="11" t="s">
        <v>261</v>
      </c>
      <c r="K3600" s="11" t="s">
        <v>12658</v>
      </c>
      <c r="L3600" s="11">
        <v>2</v>
      </c>
    </row>
    <row r="3601" spans="1:12">
      <c r="A3601" s="11" t="s">
        <v>7102</v>
      </c>
      <c r="D3601" s="11" t="s">
        <v>260</v>
      </c>
      <c r="E3601" s="19" t="s">
        <v>7352</v>
      </c>
      <c r="F3601" s="10">
        <v>42036</v>
      </c>
      <c r="G3601" s="10">
        <v>45323</v>
      </c>
      <c r="H3601" s="11">
        <v>10</v>
      </c>
      <c r="I3601" s="20" t="s">
        <v>259</v>
      </c>
      <c r="J3601" s="11" t="s">
        <v>261</v>
      </c>
      <c r="K3601" s="11" t="s">
        <v>12658</v>
      </c>
      <c r="L3601" s="11">
        <v>2</v>
      </c>
    </row>
    <row r="3602" spans="1:12">
      <c r="A3602" s="11" t="s">
        <v>7103</v>
      </c>
      <c r="D3602" s="11" t="s">
        <v>260</v>
      </c>
      <c r="E3602" s="19" t="s">
        <v>7353</v>
      </c>
      <c r="F3602" s="10">
        <v>42036</v>
      </c>
      <c r="G3602" s="10">
        <v>45323</v>
      </c>
      <c r="H3602" s="11">
        <v>10</v>
      </c>
      <c r="I3602" s="20" t="s">
        <v>259</v>
      </c>
      <c r="J3602" s="11" t="s">
        <v>261</v>
      </c>
      <c r="K3602" s="11" t="s">
        <v>12658</v>
      </c>
      <c r="L3602" s="11">
        <v>2</v>
      </c>
    </row>
    <row r="3603" spans="1:12">
      <c r="A3603" s="11" t="s">
        <v>7104</v>
      </c>
      <c r="D3603" s="11" t="s">
        <v>260</v>
      </c>
      <c r="E3603" s="19" t="s">
        <v>7354</v>
      </c>
      <c r="F3603" s="10">
        <v>42036</v>
      </c>
      <c r="G3603" s="10">
        <v>45323</v>
      </c>
      <c r="H3603" s="11">
        <v>10</v>
      </c>
      <c r="I3603" s="20" t="s">
        <v>259</v>
      </c>
      <c r="J3603" s="11" t="s">
        <v>261</v>
      </c>
      <c r="K3603" s="11" t="s">
        <v>12658</v>
      </c>
      <c r="L3603" s="11">
        <v>2</v>
      </c>
    </row>
    <row r="3604" spans="1:12">
      <c r="A3604" s="11" t="s">
        <v>7105</v>
      </c>
      <c r="D3604" s="11" t="s">
        <v>260</v>
      </c>
      <c r="E3604" s="19" t="s">
        <v>7355</v>
      </c>
      <c r="F3604" s="10">
        <v>42036</v>
      </c>
      <c r="G3604" s="10">
        <v>45323</v>
      </c>
      <c r="H3604" s="11">
        <v>10</v>
      </c>
      <c r="I3604" s="20" t="s">
        <v>259</v>
      </c>
      <c r="J3604" s="11" t="s">
        <v>261</v>
      </c>
      <c r="K3604" s="11" t="s">
        <v>12658</v>
      </c>
      <c r="L3604" s="11">
        <v>2</v>
      </c>
    </row>
    <row r="3605" spans="1:12">
      <c r="A3605" s="11" t="s">
        <v>7106</v>
      </c>
      <c r="D3605" s="11" t="s">
        <v>260</v>
      </c>
      <c r="E3605" s="19" t="s">
        <v>7356</v>
      </c>
      <c r="F3605" s="10">
        <v>42036</v>
      </c>
      <c r="G3605" s="10">
        <v>45323</v>
      </c>
      <c r="H3605" s="11">
        <v>10</v>
      </c>
      <c r="I3605" s="20" t="s">
        <v>259</v>
      </c>
      <c r="J3605" s="11" t="s">
        <v>261</v>
      </c>
      <c r="K3605" s="11" t="s">
        <v>12658</v>
      </c>
      <c r="L3605" s="11">
        <v>2</v>
      </c>
    </row>
    <row r="3606" spans="1:12">
      <c r="A3606" s="11" t="s">
        <v>7107</v>
      </c>
      <c r="D3606" s="11" t="s">
        <v>260</v>
      </c>
      <c r="E3606" s="19" t="s">
        <v>7357</v>
      </c>
      <c r="F3606" s="10">
        <v>42036</v>
      </c>
      <c r="G3606" s="10">
        <v>45323</v>
      </c>
      <c r="H3606" s="11">
        <v>10</v>
      </c>
      <c r="I3606" s="20" t="s">
        <v>259</v>
      </c>
      <c r="J3606" s="11" t="s">
        <v>261</v>
      </c>
      <c r="K3606" s="11" t="s">
        <v>12658</v>
      </c>
      <c r="L3606" s="11">
        <v>2</v>
      </c>
    </row>
    <row r="3607" spans="1:12">
      <c r="A3607" s="11" t="s">
        <v>7108</v>
      </c>
      <c r="D3607" s="11" t="s">
        <v>260</v>
      </c>
      <c r="E3607" s="19" t="s">
        <v>7358</v>
      </c>
      <c r="F3607" s="10">
        <v>42036</v>
      </c>
      <c r="G3607" s="10">
        <v>45323</v>
      </c>
      <c r="H3607" s="11">
        <v>10</v>
      </c>
      <c r="I3607" s="20" t="s">
        <v>259</v>
      </c>
      <c r="J3607" s="11" t="s">
        <v>261</v>
      </c>
      <c r="K3607" s="11" t="s">
        <v>12658</v>
      </c>
      <c r="L3607" s="11">
        <v>2</v>
      </c>
    </row>
    <row r="3608" spans="1:12">
      <c r="A3608" s="11" t="s">
        <v>7109</v>
      </c>
      <c r="D3608" s="11" t="s">
        <v>260</v>
      </c>
      <c r="E3608" s="19" t="s">
        <v>7359</v>
      </c>
      <c r="F3608" s="10">
        <v>42036</v>
      </c>
      <c r="G3608" s="10">
        <v>45323</v>
      </c>
      <c r="H3608" s="11">
        <v>10</v>
      </c>
      <c r="I3608" s="20" t="s">
        <v>259</v>
      </c>
      <c r="J3608" s="11" t="s">
        <v>261</v>
      </c>
      <c r="K3608" s="11" t="s">
        <v>12658</v>
      </c>
      <c r="L3608" s="11">
        <v>2</v>
      </c>
    </row>
    <row r="3609" spans="1:12">
      <c r="A3609" s="11" t="s">
        <v>7110</v>
      </c>
      <c r="D3609" s="11" t="s">
        <v>260</v>
      </c>
      <c r="E3609" s="19" t="s">
        <v>7360</v>
      </c>
      <c r="F3609" s="10">
        <v>42036</v>
      </c>
      <c r="G3609" s="10">
        <v>45323</v>
      </c>
      <c r="H3609" s="11">
        <v>10</v>
      </c>
      <c r="I3609" s="11" t="s">
        <v>277</v>
      </c>
      <c r="J3609" s="11" t="s">
        <v>261</v>
      </c>
      <c r="K3609" s="11" t="s">
        <v>12658</v>
      </c>
      <c r="L3609" s="11">
        <v>2</v>
      </c>
    </row>
    <row r="3610" spans="1:12">
      <c r="A3610" s="11" t="s">
        <v>7111</v>
      </c>
      <c r="D3610" s="11" t="s">
        <v>260</v>
      </c>
      <c r="E3610" s="19" t="s">
        <v>7361</v>
      </c>
      <c r="F3610" s="10">
        <v>42036</v>
      </c>
      <c r="G3610" s="10">
        <v>45323</v>
      </c>
      <c r="H3610" s="11">
        <v>10</v>
      </c>
      <c r="I3610" s="11" t="s">
        <v>277</v>
      </c>
      <c r="J3610" s="11" t="s">
        <v>261</v>
      </c>
      <c r="K3610" s="11" t="s">
        <v>12658</v>
      </c>
      <c r="L3610" s="11">
        <v>2</v>
      </c>
    </row>
    <row r="3611" spans="1:12">
      <c r="A3611" s="11" t="s">
        <v>7112</v>
      </c>
      <c r="D3611" s="11" t="s">
        <v>260</v>
      </c>
      <c r="E3611" s="19" t="s">
        <v>7362</v>
      </c>
      <c r="F3611" s="10">
        <v>42036</v>
      </c>
      <c r="G3611" s="10">
        <v>45323</v>
      </c>
      <c r="H3611" s="11">
        <v>10</v>
      </c>
      <c r="I3611" s="11" t="s">
        <v>277</v>
      </c>
      <c r="J3611" s="11" t="s">
        <v>261</v>
      </c>
      <c r="K3611" s="11" t="s">
        <v>12658</v>
      </c>
      <c r="L3611" s="11">
        <v>2</v>
      </c>
    </row>
    <row r="3612" spans="1:12">
      <c r="A3612" s="11" t="s">
        <v>7113</v>
      </c>
      <c r="D3612" s="11" t="s">
        <v>260</v>
      </c>
      <c r="E3612" s="19" t="s">
        <v>7363</v>
      </c>
      <c r="F3612" s="10">
        <v>42036</v>
      </c>
      <c r="G3612" s="10">
        <v>45323</v>
      </c>
      <c r="H3612" s="11">
        <v>10</v>
      </c>
      <c r="I3612" s="20" t="s">
        <v>259</v>
      </c>
      <c r="J3612" s="11" t="s">
        <v>261</v>
      </c>
      <c r="K3612" s="11" t="s">
        <v>12658</v>
      </c>
      <c r="L3612" s="11">
        <v>2</v>
      </c>
    </row>
    <row r="3613" spans="1:12">
      <c r="A3613" s="11" t="s">
        <v>7114</v>
      </c>
      <c r="D3613" s="11" t="s">
        <v>260</v>
      </c>
      <c r="E3613" s="19" t="s">
        <v>7364</v>
      </c>
      <c r="F3613" s="10">
        <v>42036</v>
      </c>
      <c r="G3613" s="10">
        <v>45323</v>
      </c>
      <c r="H3613" s="11">
        <v>10</v>
      </c>
      <c r="I3613" s="20" t="s">
        <v>259</v>
      </c>
      <c r="J3613" s="11" t="s">
        <v>261</v>
      </c>
      <c r="K3613" s="11" t="s">
        <v>12658</v>
      </c>
      <c r="L3613" s="11">
        <v>2</v>
      </c>
    </row>
    <row r="3614" spans="1:12">
      <c r="A3614" s="11" t="s">
        <v>7115</v>
      </c>
      <c r="D3614" s="11" t="s">
        <v>260</v>
      </c>
      <c r="E3614" s="19" t="s">
        <v>7365</v>
      </c>
      <c r="F3614" s="10">
        <v>42036</v>
      </c>
      <c r="G3614" s="10">
        <v>45323</v>
      </c>
      <c r="H3614" s="11">
        <v>10</v>
      </c>
      <c r="I3614" s="20" t="s">
        <v>259</v>
      </c>
      <c r="J3614" s="11" t="s">
        <v>261</v>
      </c>
      <c r="K3614" s="11" t="s">
        <v>12658</v>
      </c>
      <c r="L3614" s="11">
        <v>2</v>
      </c>
    </row>
    <row r="3615" spans="1:12">
      <c r="A3615" s="11" t="s">
        <v>7116</v>
      </c>
      <c r="D3615" s="11" t="s">
        <v>260</v>
      </c>
      <c r="E3615" s="19" t="s">
        <v>7366</v>
      </c>
      <c r="F3615" s="10">
        <v>42036</v>
      </c>
      <c r="G3615" s="10">
        <v>45323</v>
      </c>
      <c r="H3615" s="11">
        <v>10</v>
      </c>
      <c r="I3615" s="20" t="s">
        <v>259</v>
      </c>
      <c r="J3615" s="11" t="s">
        <v>261</v>
      </c>
      <c r="K3615" s="11" t="s">
        <v>12658</v>
      </c>
      <c r="L3615" s="11">
        <v>2</v>
      </c>
    </row>
    <row r="3616" spans="1:12">
      <c r="A3616" s="11" t="s">
        <v>7117</v>
      </c>
      <c r="D3616" s="11" t="s">
        <v>260</v>
      </c>
      <c r="E3616" s="19" t="s">
        <v>7367</v>
      </c>
      <c r="F3616" s="10">
        <v>42036</v>
      </c>
      <c r="G3616" s="10">
        <v>45323</v>
      </c>
      <c r="H3616" s="11">
        <v>10</v>
      </c>
      <c r="I3616" s="20" t="s">
        <v>259</v>
      </c>
      <c r="J3616" s="11" t="s">
        <v>261</v>
      </c>
      <c r="K3616" s="11" t="s">
        <v>12658</v>
      </c>
      <c r="L3616" s="11">
        <v>2</v>
      </c>
    </row>
    <row r="3617" spans="1:12">
      <c r="A3617" s="11" t="s">
        <v>7118</v>
      </c>
      <c r="D3617" s="11" t="s">
        <v>260</v>
      </c>
      <c r="E3617" s="19" t="s">
        <v>7368</v>
      </c>
      <c r="F3617" s="10">
        <v>42036</v>
      </c>
      <c r="G3617" s="10">
        <v>45323</v>
      </c>
      <c r="H3617" s="11">
        <v>10</v>
      </c>
      <c r="I3617" s="20" t="s">
        <v>259</v>
      </c>
      <c r="J3617" s="11" t="s">
        <v>261</v>
      </c>
      <c r="K3617" s="11" t="s">
        <v>12658</v>
      </c>
      <c r="L3617" s="11">
        <v>2</v>
      </c>
    </row>
    <row r="3618" spans="1:12">
      <c r="A3618" s="11" t="s">
        <v>7119</v>
      </c>
      <c r="D3618" s="11" t="s">
        <v>260</v>
      </c>
      <c r="E3618" s="19" t="s">
        <v>7369</v>
      </c>
      <c r="F3618" s="10">
        <v>42036</v>
      </c>
      <c r="G3618" s="10">
        <v>45323</v>
      </c>
      <c r="H3618" s="11">
        <v>10</v>
      </c>
      <c r="I3618" s="20" t="s">
        <v>259</v>
      </c>
      <c r="J3618" s="11" t="s">
        <v>261</v>
      </c>
      <c r="K3618" s="11" t="s">
        <v>12658</v>
      </c>
      <c r="L3618" s="11">
        <v>2</v>
      </c>
    </row>
    <row r="3619" spans="1:12">
      <c r="A3619" s="11" t="s">
        <v>7120</v>
      </c>
      <c r="D3619" s="11" t="s">
        <v>260</v>
      </c>
      <c r="E3619" s="19" t="s">
        <v>7370</v>
      </c>
      <c r="F3619" s="10">
        <v>42036</v>
      </c>
      <c r="G3619" s="10">
        <v>45323</v>
      </c>
      <c r="H3619" s="11">
        <v>10</v>
      </c>
      <c r="I3619" s="20" t="s">
        <v>259</v>
      </c>
      <c r="J3619" s="11" t="s">
        <v>261</v>
      </c>
      <c r="K3619" s="11" t="s">
        <v>12658</v>
      </c>
      <c r="L3619" s="11">
        <v>2</v>
      </c>
    </row>
    <row r="3620" spans="1:12">
      <c r="A3620" s="11" t="s">
        <v>7121</v>
      </c>
      <c r="D3620" s="11" t="s">
        <v>260</v>
      </c>
      <c r="E3620" s="19" t="s">
        <v>7371</v>
      </c>
      <c r="F3620" s="10">
        <v>42036</v>
      </c>
      <c r="G3620" s="10">
        <v>45323</v>
      </c>
      <c r="H3620" s="11">
        <v>10</v>
      </c>
      <c r="I3620" s="20" t="s">
        <v>259</v>
      </c>
      <c r="J3620" s="11" t="s">
        <v>261</v>
      </c>
      <c r="K3620" s="11" t="s">
        <v>12658</v>
      </c>
      <c r="L3620" s="11">
        <v>2</v>
      </c>
    </row>
    <row r="3621" spans="1:12">
      <c r="A3621" s="11" t="s">
        <v>7122</v>
      </c>
      <c r="D3621" s="11" t="s">
        <v>260</v>
      </c>
      <c r="E3621" s="19" t="s">
        <v>7372</v>
      </c>
      <c r="F3621" s="10">
        <v>42036</v>
      </c>
      <c r="G3621" s="10">
        <v>45323</v>
      </c>
      <c r="H3621" s="11">
        <v>10</v>
      </c>
      <c r="I3621" s="20" t="s">
        <v>259</v>
      </c>
      <c r="J3621" s="11" t="s">
        <v>261</v>
      </c>
      <c r="K3621" s="11" t="s">
        <v>12658</v>
      </c>
      <c r="L3621" s="11">
        <v>2</v>
      </c>
    </row>
    <row r="3622" spans="1:12">
      <c r="A3622" s="11" t="s">
        <v>7123</v>
      </c>
      <c r="D3622" s="11" t="s">
        <v>260</v>
      </c>
      <c r="E3622" s="19" t="s">
        <v>7373</v>
      </c>
      <c r="F3622" s="10">
        <v>42036</v>
      </c>
      <c r="G3622" s="10">
        <v>45323</v>
      </c>
      <c r="H3622" s="11">
        <v>10</v>
      </c>
      <c r="I3622" s="20" t="s">
        <v>259</v>
      </c>
      <c r="J3622" s="11" t="s">
        <v>261</v>
      </c>
      <c r="K3622" s="11" t="s">
        <v>12658</v>
      </c>
      <c r="L3622" s="11">
        <v>2</v>
      </c>
    </row>
    <row r="3623" spans="1:12">
      <c r="A3623" s="11" t="s">
        <v>7124</v>
      </c>
      <c r="D3623" s="11" t="s">
        <v>260</v>
      </c>
      <c r="E3623" s="19" t="s">
        <v>7374</v>
      </c>
      <c r="F3623" s="10">
        <v>42036</v>
      </c>
      <c r="G3623" s="10">
        <v>45323</v>
      </c>
      <c r="H3623" s="11">
        <v>10</v>
      </c>
      <c r="I3623" s="20" t="s">
        <v>259</v>
      </c>
      <c r="J3623" s="11" t="s">
        <v>261</v>
      </c>
      <c r="K3623" s="11" t="s">
        <v>12658</v>
      </c>
      <c r="L3623" s="11">
        <v>2</v>
      </c>
    </row>
    <row r="3624" spans="1:12">
      <c r="A3624" s="11" t="s">
        <v>7125</v>
      </c>
      <c r="D3624" s="11" t="s">
        <v>260</v>
      </c>
      <c r="E3624" s="19" t="s">
        <v>7375</v>
      </c>
      <c r="F3624" s="10">
        <v>42036</v>
      </c>
      <c r="G3624" s="10">
        <v>45323</v>
      </c>
      <c r="H3624" s="11">
        <v>10</v>
      </c>
      <c r="I3624" s="20" t="s">
        <v>259</v>
      </c>
      <c r="J3624" s="11" t="s">
        <v>261</v>
      </c>
      <c r="K3624" s="11" t="s">
        <v>12658</v>
      </c>
      <c r="L3624" s="11">
        <v>2</v>
      </c>
    </row>
    <row r="3625" spans="1:12">
      <c r="A3625" s="11" t="s">
        <v>7126</v>
      </c>
      <c r="D3625" s="11" t="s">
        <v>260</v>
      </c>
      <c r="E3625" s="19" t="s">
        <v>7376</v>
      </c>
      <c r="F3625" s="10">
        <v>42036</v>
      </c>
      <c r="G3625" s="10">
        <v>45323</v>
      </c>
      <c r="H3625" s="11">
        <v>10</v>
      </c>
      <c r="I3625" s="20" t="s">
        <v>259</v>
      </c>
      <c r="J3625" s="11" t="s">
        <v>261</v>
      </c>
      <c r="K3625" s="11" t="s">
        <v>12658</v>
      </c>
      <c r="L3625" s="11">
        <v>2</v>
      </c>
    </row>
    <row r="3626" spans="1:12">
      <c r="A3626" s="11" t="s">
        <v>7127</v>
      </c>
      <c r="D3626" s="11" t="s">
        <v>260</v>
      </c>
      <c r="E3626" s="19" t="s">
        <v>7377</v>
      </c>
      <c r="F3626" s="10">
        <v>42036</v>
      </c>
      <c r="G3626" s="10">
        <v>45323</v>
      </c>
      <c r="H3626" s="11">
        <v>10</v>
      </c>
      <c r="I3626" s="20" t="s">
        <v>259</v>
      </c>
      <c r="J3626" s="11" t="s">
        <v>261</v>
      </c>
      <c r="K3626" s="11" t="s">
        <v>12658</v>
      </c>
      <c r="L3626" s="11">
        <v>2</v>
      </c>
    </row>
    <row r="3627" spans="1:12">
      <c r="A3627" s="11" t="s">
        <v>7128</v>
      </c>
      <c r="D3627" s="11" t="s">
        <v>260</v>
      </c>
      <c r="E3627" s="19" t="s">
        <v>7378</v>
      </c>
      <c r="F3627" s="10">
        <v>42036</v>
      </c>
      <c r="G3627" s="10">
        <v>45323</v>
      </c>
      <c r="H3627" s="11">
        <v>10</v>
      </c>
      <c r="I3627" s="11" t="s">
        <v>277</v>
      </c>
      <c r="J3627" s="11" t="s">
        <v>261</v>
      </c>
      <c r="K3627" s="11" t="s">
        <v>12658</v>
      </c>
      <c r="L3627" s="11">
        <v>2</v>
      </c>
    </row>
    <row r="3628" spans="1:12">
      <c r="A3628" s="11" t="s">
        <v>7129</v>
      </c>
      <c r="D3628" s="11" t="s">
        <v>260</v>
      </c>
      <c r="E3628" s="19" t="s">
        <v>7379</v>
      </c>
      <c r="F3628" s="10">
        <v>42036</v>
      </c>
      <c r="G3628" s="10">
        <v>45323</v>
      </c>
      <c r="H3628" s="11">
        <v>10</v>
      </c>
      <c r="I3628" s="11" t="s">
        <v>277</v>
      </c>
      <c r="J3628" s="11" t="s">
        <v>261</v>
      </c>
      <c r="K3628" s="11" t="s">
        <v>12658</v>
      </c>
      <c r="L3628" s="11">
        <v>2</v>
      </c>
    </row>
    <row r="3629" spans="1:12">
      <c r="A3629" s="11" t="s">
        <v>7130</v>
      </c>
      <c r="D3629" s="11" t="s">
        <v>260</v>
      </c>
      <c r="E3629" s="19" t="s">
        <v>7380</v>
      </c>
      <c r="F3629" s="10">
        <v>42036</v>
      </c>
      <c r="G3629" s="10">
        <v>45323</v>
      </c>
      <c r="H3629" s="11">
        <v>10</v>
      </c>
      <c r="I3629" s="11" t="s">
        <v>277</v>
      </c>
      <c r="J3629" s="11" t="s">
        <v>261</v>
      </c>
      <c r="K3629" s="11" t="s">
        <v>12658</v>
      </c>
      <c r="L3629" s="11">
        <v>2</v>
      </c>
    </row>
    <row r="3630" spans="1:12">
      <c r="A3630" s="11" t="s">
        <v>7131</v>
      </c>
      <c r="D3630" s="11" t="s">
        <v>260</v>
      </c>
      <c r="E3630" s="19" t="s">
        <v>7381</v>
      </c>
      <c r="F3630" s="10">
        <v>42036</v>
      </c>
      <c r="G3630" s="10">
        <v>45323</v>
      </c>
      <c r="H3630" s="11">
        <v>10</v>
      </c>
      <c r="I3630" s="20" t="s">
        <v>259</v>
      </c>
      <c r="J3630" s="11" t="s">
        <v>261</v>
      </c>
      <c r="K3630" s="11" t="s">
        <v>12658</v>
      </c>
      <c r="L3630" s="11">
        <v>2</v>
      </c>
    </row>
    <row r="3631" spans="1:12">
      <c r="A3631" s="11" t="s">
        <v>7132</v>
      </c>
      <c r="D3631" s="11" t="s">
        <v>260</v>
      </c>
      <c r="E3631" s="19" t="s">
        <v>7382</v>
      </c>
      <c r="F3631" s="10">
        <v>42036</v>
      </c>
      <c r="G3631" s="10">
        <v>45323</v>
      </c>
      <c r="H3631" s="11">
        <v>10</v>
      </c>
      <c r="I3631" s="20" t="s">
        <v>259</v>
      </c>
      <c r="J3631" s="11" t="s">
        <v>261</v>
      </c>
      <c r="K3631" s="11" t="s">
        <v>12658</v>
      </c>
      <c r="L3631" s="11">
        <v>2</v>
      </c>
    </row>
    <row r="3632" spans="1:12">
      <c r="A3632" s="11" t="s">
        <v>7133</v>
      </c>
      <c r="D3632" s="11" t="s">
        <v>260</v>
      </c>
      <c r="E3632" s="19" t="s">
        <v>7383</v>
      </c>
      <c r="F3632" s="10">
        <v>42036</v>
      </c>
      <c r="G3632" s="10">
        <v>45323</v>
      </c>
      <c r="H3632" s="11">
        <v>10</v>
      </c>
      <c r="I3632" s="20" t="s">
        <v>259</v>
      </c>
      <c r="J3632" s="11" t="s">
        <v>261</v>
      </c>
      <c r="K3632" s="11" t="s">
        <v>12658</v>
      </c>
      <c r="L3632" s="11">
        <v>2</v>
      </c>
    </row>
    <row r="3633" spans="1:12">
      <c r="A3633" s="11" t="s">
        <v>7134</v>
      </c>
      <c r="D3633" s="11" t="s">
        <v>260</v>
      </c>
      <c r="E3633" s="19" t="s">
        <v>7384</v>
      </c>
      <c r="F3633" s="10">
        <v>42036</v>
      </c>
      <c r="G3633" s="10">
        <v>45323</v>
      </c>
      <c r="H3633" s="11">
        <v>10</v>
      </c>
      <c r="I3633" s="20" t="s">
        <v>259</v>
      </c>
      <c r="J3633" s="11" t="s">
        <v>261</v>
      </c>
      <c r="K3633" s="11" t="s">
        <v>12658</v>
      </c>
      <c r="L3633" s="11">
        <v>2</v>
      </c>
    </row>
    <row r="3634" spans="1:12">
      <c r="A3634" s="11" t="s">
        <v>7135</v>
      </c>
      <c r="D3634" s="11" t="s">
        <v>260</v>
      </c>
      <c r="E3634" s="19" t="s">
        <v>7385</v>
      </c>
      <c r="F3634" s="10">
        <v>42036</v>
      </c>
      <c r="G3634" s="10">
        <v>45323</v>
      </c>
      <c r="H3634" s="11">
        <v>10</v>
      </c>
      <c r="I3634" s="20" t="s">
        <v>259</v>
      </c>
      <c r="J3634" s="11" t="s">
        <v>261</v>
      </c>
      <c r="K3634" s="11" t="s">
        <v>12658</v>
      </c>
      <c r="L3634" s="11">
        <v>2</v>
      </c>
    </row>
    <row r="3635" spans="1:12">
      <c r="A3635" s="11" t="s">
        <v>7136</v>
      </c>
      <c r="D3635" s="11" t="s">
        <v>260</v>
      </c>
      <c r="E3635" s="19" t="s">
        <v>7386</v>
      </c>
      <c r="F3635" s="10">
        <v>42036</v>
      </c>
      <c r="G3635" s="10">
        <v>45323</v>
      </c>
      <c r="H3635" s="11">
        <v>10</v>
      </c>
      <c r="I3635" s="20" t="s">
        <v>259</v>
      </c>
      <c r="J3635" s="11" t="s">
        <v>261</v>
      </c>
      <c r="K3635" s="11" t="s">
        <v>12658</v>
      </c>
      <c r="L3635" s="11">
        <v>2</v>
      </c>
    </row>
    <row r="3636" spans="1:12">
      <c r="A3636" s="11" t="s">
        <v>7137</v>
      </c>
      <c r="D3636" s="11" t="s">
        <v>260</v>
      </c>
      <c r="E3636" s="19" t="s">
        <v>7387</v>
      </c>
      <c r="F3636" s="10">
        <v>42036</v>
      </c>
      <c r="G3636" s="10">
        <v>45323</v>
      </c>
      <c r="H3636" s="11">
        <v>10</v>
      </c>
      <c r="I3636" s="20" t="s">
        <v>259</v>
      </c>
      <c r="J3636" s="11" t="s">
        <v>261</v>
      </c>
      <c r="K3636" s="11" t="s">
        <v>12658</v>
      </c>
      <c r="L3636" s="11">
        <v>2</v>
      </c>
    </row>
    <row r="3637" spans="1:12">
      <c r="A3637" s="11" t="s">
        <v>7138</v>
      </c>
      <c r="D3637" s="11" t="s">
        <v>260</v>
      </c>
      <c r="E3637" s="19" t="s">
        <v>7388</v>
      </c>
      <c r="F3637" s="10">
        <v>42036</v>
      </c>
      <c r="G3637" s="10">
        <v>45323</v>
      </c>
      <c r="H3637" s="11">
        <v>10</v>
      </c>
      <c r="I3637" s="20" t="s">
        <v>259</v>
      </c>
      <c r="J3637" s="11" t="s">
        <v>261</v>
      </c>
      <c r="K3637" s="11" t="s">
        <v>12658</v>
      </c>
      <c r="L3637" s="11">
        <v>2</v>
      </c>
    </row>
    <row r="3638" spans="1:12">
      <c r="A3638" s="11" t="s">
        <v>7139</v>
      </c>
      <c r="D3638" s="11" t="s">
        <v>260</v>
      </c>
      <c r="E3638" s="19" t="s">
        <v>7389</v>
      </c>
      <c r="F3638" s="10">
        <v>42036</v>
      </c>
      <c r="G3638" s="10">
        <v>45323</v>
      </c>
      <c r="H3638" s="11">
        <v>10</v>
      </c>
      <c r="I3638" s="20" t="s">
        <v>259</v>
      </c>
      <c r="J3638" s="11" t="s">
        <v>261</v>
      </c>
      <c r="K3638" s="11" t="s">
        <v>12658</v>
      </c>
      <c r="L3638" s="11">
        <v>2</v>
      </c>
    </row>
    <row r="3639" spans="1:12">
      <c r="A3639" s="11" t="s">
        <v>7140</v>
      </c>
      <c r="D3639" s="11" t="s">
        <v>260</v>
      </c>
      <c r="E3639" s="19" t="s">
        <v>7390</v>
      </c>
      <c r="F3639" s="10">
        <v>42036</v>
      </c>
      <c r="G3639" s="10">
        <v>45323</v>
      </c>
      <c r="H3639" s="11">
        <v>10</v>
      </c>
      <c r="I3639" s="20" t="s">
        <v>259</v>
      </c>
      <c r="J3639" s="11" t="s">
        <v>261</v>
      </c>
      <c r="K3639" s="11" t="s">
        <v>12658</v>
      </c>
      <c r="L3639" s="11">
        <v>2</v>
      </c>
    </row>
    <row r="3640" spans="1:12">
      <c r="A3640" s="11" t="s">
        <v>7141</v>
      </c>
      <c r="D3640" s="11" t="s">
        <v>260</v>
      </c>
      <c r="E3640" s="19" t="s">
        <v>7391</v>
      </c>
      <c r="F3640" s="10">
        <v>42036</v>
      </c>
      <c r="G3640" s="10">
        <v>45323</v>
      </c>
      <c r="H3640" s="11">
        <v>10</v>
      </c>
      <c r="I3640" s="20" t="s">
        <v>259</v>
      </c>
      <c r="J3640" s="11" t="s">
        <v>261</v>
      </c>
      <c r="K3640" s="11" t="s">
        <v>12658</v>
      </c>
      <c r="L3640" s="11">
        <v>2</v>
      </c>
    </row>
    <row r="3641" spans="1:12">
      <c r="A3641" s="11" t="s">
        <v>7142</v>
      </c>
      <c r="D3641" s="11" t="s">
        <v>260</v>
      </c>
      <c r="E3641" s="19" t="s">
        <v>7392</v>
      </c>
      <c r="F3641" s="10">
        <v>42036</v>
      </c>
      <c r="G3641" s="10">
        <v>45323</v>
      </c>
      <c r="H3641" s="11">
        <v>10</v>
      </c>
      <c r="I3641" s="20" t="s">
        <v>259</v>
      </c>
      <c r="J3641" s="11" t="s">
        <v>261</v>
      </c>
      <c r="K3641" s="11" t="s">
        <v>12658</v>
      </c>
      <c r="L3641" s="11">
        <v>2</v>
      </c>
    </row>
    <row r="3642" spans="1:12">
      <c r="A3642" s="11" t="s">
        <v>7143</v>
      </c>
      <c r="D3642" s="11" t="s">
        <v>260</v>
      </c>
      <c r="E3642" s="19" t="s">
        <v>7393</v>
      </c>
      <c r="F3642" s="10">
        <v>42036</v>
      </c>
      <c r="G3642" s="10">
        <v>45323</v>
      </c>
      <c r="H3642" s="11">
        <v>10</v>
      </c>
      <c r="I3642" s="20" t="s">
        <v>259</v>
      </c>
      <c r="J3642" s="11" t="s">
        <v>261</v>
      </c>
      <c r="K3642" s="11" t="s">
        <v>12658</v>
      </c>
      <c r="L3642" s="11">
        <v>2</v>
      </c>
    </row>
    <row r="3643" spans="1:12">
      <c r="A3643" s="11" t="s">
        <v>7144</v>
      </c>
      <c r="D3643" s="11" t="s">
        <v>260</v>
      </c>
      <c r="E3643" s="19" t="s">
        <v>7394</v>
      </c>
      <c r="F3643" s="10">
        <v>42036</v>
      </c>
      <c r="G3643" s="10">
        <v>45323</v>
      </c>
      <c r="H3643" s="11">
        <v>10</v>
      </c>
      <c r="I3643" s="20" t="s">
        <v>259</v>
      </c>
      <c r="J3643" s="11" t="s">
        <v>261</v>
      </c>
      <c r="K3643" s="11" t="s">
        <v>12658</v>
      </c>
      <c r="L3643" s="11">
        <v>2</v>
      </c>
    </row>
    <row r="3644" spans="1:12">
      <c r="A3644" s="11" t="s">
        <v>7145</v>
      </c>
      <c r="D3644" s="11" t="s">
        <v>260</v>
      </c>
      <c r="E3644" s="19" t="s">
        <v>7395</v>
      </c>
      <c r="F3644" s="10">
        <v>42036</v>
      </c>
      <c r="G3644" s="10">
        <v>45323</v>
      </c>
      <c r="H3644" s="11">
        <v>10</v>
      </c>
      <c r="I3644" s="20" t="s">
        <v>259</v>
      </c>
      <c r="J3644" s="11" t="s">
        <v>261</v>
      </c>
      <c r="K3644" s="11" t="s">
        <v>12658</v>
      </c>
      <c r="L3644" s="11">
        <v>2</v>
      </c>
    </row>
    <row r="3645" spans="1:12">
      <c r="A3645" s="11" t="s">
        <v>7146</v>
      </c>
      <c r="D3645" s="11" t="s">
        <v>260</v>
      </c>
      <c r="E3645" s="19" t="s">
        <v>7396</v>
      </c>
      <c r="F3645" s="10">
        <v>42036</v>
      </c>
      <c r="G3645" s="10">
        <v>45323</v>
      </c>
      <c r="H3645" s="11">
        <v>10</v>
      </c>
      <c r="I3645" s="11" t="s">
        <v>277</v>
      </c>
      <c r="J3645" s="11" t="s">
        <v>261</v>
      </c>
      <c r="K3645" s="11" t="s">
        <v>12658</v>
      </c>
      <c r="L3645" s="11">
        <v>2</v>
      </c>
    </row>
    <row r="3646" spans="1:12">
      <c r="A3646" s="11" t="s">
        <v>7147</v>
      </c>
      <c r="D3646" s="11" t="s">
        <v>260</v>
      </c>
      <c r="E3646" s="19" t="s">
        <v>7397</v>
      </c>
      <c r="F3646" s="10">
        <v>42036</v>
      </c>
      <c r="G3646" s="10">
        <v>45323</v>
      </c>
      <c r="H3646" s="11">
        <v>10</v>
      </c>
      <c r="I3646" s="11" t="s">
        <v>277</v>
      </c>
      <c r="J3646" s="11" t="s">
        <v>261</v>
      </c>
      <c r="K3646" s="11" t="s">
        <v>12658</v>
      </c>
      <c r="L3646" s="11">
        <v>2</v>
      </c>
    </row>
    <row r="3647" spans="1:12">
      <c r="A3647" s="11" t="s">
        <v>7148</v>
      </c>
      <c r="D3647" s="11" t="s">
        <v>260</v>
      </c>
      <c r="E3647" s="19" t="s">
        <v>7398</v>
      </c>
      <c r="F3647" s="10">
        <v>42036</v>
      </c>
      <c r="G3647" s="10">
        <v>45323</v>
      </c>
      <c r="H3647" s="11">
        <v>10</v>
      </c>
      <c r="I3647" s="11" t="s">
        <v>277</v>
      </c>
      <c r="J3647" s="11" t="s">
        <v>261</v>
      </c>
      <c r="K3647" s="11" t="s">
        <v>12658</v>
      </c>
      <c r="L3647" s="11">
        <v>2</v>
      </c>
    </row>
    <row r="3648" spans="1:12">
      <c r="A3648" s="11" t="s">
        <v>7149</v>
      </c>
      <c r="D3648" s="11" t="s">
        <v>260</v>
      </c>
      <c r="E3648" s="19" t="s">
        <v>7399</v>
      </c>
      <c r="F3648" s="10">
        <v>42036</v>
      </c>
      <c r="G3648" s="10">
        <v>45323</v>
      </c>
      <c r="H3648" s="11">
        <v>10</v>
      </c>
      <c r="I3648" s="20" t="s">
        <v>259</v>
      </c>
      <c r="J3648" s="11" t="s">
        <v>261</v>
      </c>
      <c r="K3648" s="11" t="s">
        <v>12658</v>
      </c>
      <c r="L3648" s="11">
        <v>2</v>
      </c>
    </row>
    <row r="3649" spans="1:12">
      <c r="A3649" s="11" t="s">
        <v>7150</v>
      </c>
      <c r="D3649" s="11" t="s">
        <v>260</v>
      </c>
      <c r="E3649" s="19" t="s">
        <v>7400</v>
      </c>
      <c r="F3649" s="10">
        <v>42036</v>
      </c>
      <c r="G3649" s="10">
        <v>45323</v>
      </c>
      <c r="H3649" s="11">
        <v>10</v>
      </c>
      <c r="I3649" s="20" t="s">
        <v>259</v>
      </c>
      <c r="J3649" s="11" t="s">
        <v>261</v>
      </c>
      <c r="K3649" s="11" t="s">
        <v>12658</v>
      </c>
      <c r="L3649" s="11">
        <v>2</v>
      </c>
    </row>
    <row r="3650" spans="1:12">
      <c r="A3650" s="11" t="s">
        <v>7151</v>
      </c>
      <c r="D3650" s="11" t="s">
        <v>260</v>
      </c>
      <c r="E3650" s="19" t="s">
        <v>7401</v>
      </c>
      <c r="F3650" s="10">
        <v>42036</v>
      </c>
      <c r="G3650" s="10">
        <v>45323</v>
      </c>
      <c r="H3650" s="11">
        <v>10</v>
      </c>
      <c r="I3650" s="20" t="s">
        <v>259</v>
      </c>
      <c r="J3650" s="11" t="s">
        <v>261</v>
      </c>
      <c r="K3650" s="11" t="s">
        <v>12658</v>
      </c>
      <c r="L3650" s="11">
        <v>2</v>
      </c>
    </row>
    <row r="3651" spans="1:12">
      <c r="A3651" s="11" t="s">
        <v>7152</v>
      </c>
      <c r="D3651" s="11" t="s">
        <v>260</v>
      </c>
      <c r="E3651" s="19" t="s">
        <v>7402</v>
      </c>
      <c r="F3651" s="10">
        <v>42036</v>
      </c>
      <c r="G3651" s="10">
        <v>45323</v>
      </c>
      <c r="H3651" s="11">
        <v>10</v>
      </c>
      <c r="I3651" s="20" t="s">
        <v>259</v>
      </c>
      <c r="J3651" s="11" t="s">
        <v>261</v>
      </c>
      <c r="K3651" s="11" t="s">
        <v>12658</v>
      </c>
      <c r="L3651" s="11">
        <v>2</v>
      </c>
    </row>
    <row r="3652" spans="1:12">
      <c r="A3652" s="11" t="s">
        <v>7153</v>
      </c>
      <c r="D3652" s="11" t="s">
        <v>260</v>
      </c>
      <c r="E3652" s="19" t="s">
        <v>7403</v>
      </c>
      <c r="F3652" s="10">
        <v>42036</v>
      </c>
      <c r="G3652" s="10">
        <v>45323</v>
      </c>
      <c r="H3652" s="11">
        <v>10</v>
      </c>
      <c r="I3652" s="20" t="s">
        <v>259</v>
      </c>
      <c r="J3652" s="11" t="s">
        <v>261</v>
      </c>
      <c r="K3652" s="11" t="s">
        <v>12658</v>
      </c>
      <c r="L3652" s="11">
        <v>2</v>
      </c>
    </row>
    <row r="3653" spans="1:12">
      <c r="A3653" s="11" t="s">
        <v>7154</v>
      </c>
      <c r="D3653" s="11" t="s">
        <v>260</v>
      </c>
      <c r="E3653" s="19" t="s">
        <v>7404</v>
      </c>
      <c r="F3653" s="10">
        <v>42036</v>
      </c>
      <c r="G3653" s="10">
        <v>45323</v>
      </c>
      <c r="H3653" s="11">
        <v>10</v>
      </c>
      <c r="I3653" s="20" t="s">
        <v>259</v>
      </c>
      <c r="J3653" s="11" t="s">
        <v>261</v>
      </c>
      <c r="K3653" s="11" t="s">
        <v>12658</v>
      </c>
      <c r="L3653" s="11">
        <v>2</v>
      </c>
    </row>
    <row r="3654" spans="1:12">
      <c r="A3654" s="11" t="s">
        <v>7155</v>
      </c>
      <c r="D3654" s="11" t="s">
        <v>260</v>
      </c>
      <c r="E3654" s="19" t="s">
        <v>7405</v>
      </c>
      <c r="F3654" s="10">
        <v>42036</v>
      </c>
      <c r="G3654" s="10">
        <v>45323</v>
      </c>
      <c r="H3654" s="11">
        <v>10</v>
      </c>
      <c r="I3654" s="20" t="s">
        <v>259</v>
      </c>
      <c r="J3654" s="11" t="s">
        <v>261</v>
      </c>
      <c r="K3654" s="11" t="s">
        <v>12658</v>
      </c>
      <c r="L3654" s="11">
        <v>2</v>
      </c>
    </row>
    <row r="3655" spans="1:12">
      <c r="A3655" s="11" t="s">
        <v>7156</v>
      </c>
      <c r="D3655" s="11" t="s">
        <v>260</v>
      </c>
      <c r="E3655" s="19" t="s">
        <v>7406</v>
      </c>
      <c r="F3655" s="10">
        <v>42036</v>
      </c>
      <c r="G3655" s="10">
        <v>45323</v>
      </c>
      <c r="H3655" s="11">
        <v>10</v>
      </c>
      <c r="I3655" s="20" t="s">
        <v>259</v>
      </c>
      <c r="J3655" s="11" t="s">
        <v>261</v>
      </c>
      <c r="K3655" s="11" t="s">
        <v>12658</v>
      </c>
      <c r="L3655" s="11">
        <v>2</v>
      </c>
    </row>
    <row r="3656" spans="1:12">
      <c r="A3656" s="11" t="s">
        <v>7157</v>
      </c>
      <c r="D3656" s="11" t="s">
        <v>260</v>
      </c>
      <c r="E3656" s="19" t="s">
        <v>7407</v>
      </c>
      <c r="F3656" s="10">
        <v>42036</v>
      </c>
      <c r="G3656" s="10">
        <v>45323</v>
      </c>
      <c r="H3656" s="11">
        <v>10</v>
      </c>
      <c r="I3656" s="20" t="s">
        <v>259</v>
      </c>
      <c r="J3656" s="11" t="s">
        <v>261</v>
      </c>
      <c r="K3656" s="11" t="s">
        <v>12658</v>
      </c>
      <c r="L3656" s="11">
        <v>2</v>
      </c>
    </row>
    <row r="3657" spans="1:12">
      <c r="A3657" s="11" t="s">
        <v>7158</v>
      </c>
      <c r="D3657" s="11" t="s">
        <v>260</v>
      </c>
      <c r="E3657" s="19" t="s">
        <v>7408</v>
      </c>
      <c r="F3657" s="10">
        <v>42036</v>
      </c>
      <c r="G3657" s="10">
        <v>45323</v>
      </c>
      <c r="H3657" s="11">
        <v>10</v>
      </c>
      <c r="I3657" s="20" t="s">
        <v>259</v>
      </c>
      <c r="J3657" s="11" t="s">
        <v>261</v>
      </c>
      <c r="K3657" s="11" t="s">
        <v>12658</v>
      </c>
      <c r="L3657" s="11">
        <v>2</v>
      </c>
    </row>
    <row r="3658" spans="1:12">
      <c r="A3658" s="11" t="s">
        <v>7159</v>
      </c>
      <c r="D3658" s="11" t="s">
        <v>260</v>
      </c>
      <c r="E3658" s="19" t="s">
        <v>7409</v>
      </c>
      <c r="F3658" s="10">
        <v>42036</v>
      </c>
      <c r="G3658" s="10">
        <v>45323</v>
      </c>
      <c r="H3658" s="11">
        <v>10</v>
      </c>
      <c r="I3658" s="20" t="s">
        <v>259</v>
      </c>
      <c r="J3658" s="11" t="s">
        <v>261</v>
      </c>
      <c r="K3658" s="11" t="s">
        <v>12658</v>
      </c>
      <c r="L3658" s="11">
        <v>2</v>
      </c>
    </row>
    <row r="3659" spans="1:12">
      <c r="A3659" s="11" t="s">
        <v>7160</v>
      </c>
      <c r="D3659" s="11" t="s">
        <v>260</v>
      </c>
      <c r="E3659" s="19" t="s">
        <v>7410</v>
      </c>
      <c r="F3659" s="10">
        <v>42036</v>
      </c>
      <c r="G3659" s="10">
        <v>45323</v>
      </c>
      <c r="H3659" s="11">
        <v>10</v>
      </c>
      <c r="I3659" s="20" t="s">
        <v>259</v>
      </c>
      <c r="J3659" s="11" t="s">
        <v>261</v>
      </c>
      <c r="K3659" s="11" t="s">
        <v>12658</v>
      </c>
      <c r="L3659" s="11">
        <v>2</v>
      </c>
    </row>
    <row r="3660" spans="1:12">
      <c r="A3660" s="11" t="s">
        <v>7161</v>
      </c>
      <c r="D3660" s="11" t="s">
        <v>260</v>
      </c>
      <c r="E3660" s="19" t="s">
        <v>7411</v>
      </c>
      <c r="F3660" s="10">
        <v>42036</v>
      </c>
      <c r="G3660" s="10">
        <v>45323</v>
      </c>
      <c r="H3660" s="11">
        <v>10</v>
      </c>
      <c r="I3660" s="20" t="s">
        <v>259</v>
      </c>
      <c r="J3660" s="11" t="s">
        <v>261</v>
      </c>
      <c r="K3660" s="11" t="s">
        <v>12658</v>
      </c>
      <c r="L3660" s="11">
        <v>2</v>
      </c>
    </row>
    <row r="3661" spans="1:12">
      <c r="A3661" s="11" t="s">
        <v>7162</v>
      </c>
      <c r="D3661" s="11" t="s">
        <v>260</v>
      </c>
      <c r="E3661" s="19" t="s">
        <v>7412</v>
      </c>
      <c r="F3661" s="10">
        <v>42036</v>
      </c>
      <c r="G3661" s="10">
        <v>45323</v>
      </c>
      <c r="H3661" s="11">
        <v>10</v>
      </c>
      <c r="I3661" s="20" t="s">
        <v>259</v>
      </c>
      <c r="J3661" s="11" t="s">
        <v>261</v>
      </c>
      <c r="K3661" s="11" t="s">
        <v>12658</v>
      </c>
      <c r="L3661" s="11">
        <v>2</v>
      </c>
    </row>
    <row r="3662" spans="1:12">
      <c r="A3662" s="11" t="s">
        <v>7163</v>
      </c>
      <c r="D3662" s="11" t="s">
        <v>260</v>
      </c>
      <c r="E3662" s="19" t="s">
        <v>7413</v>
      </c>
      <c r="F3662" s="10">
        <v>42036</v>
      </c>
      <c r="G3662" s="10">
        <v>45323</v>
      </c>
      <c r="H3662" s="11">
        <v>10</v>
      </c>
      <c r="I3662" s="20" t="s">
        <v>259</v>
      </c>
      <c r="J3662" s="11" t="s">
        <v>261</v>
      </c>
      <c r="K3662" s="11" t="s">
        <v>12658</v>
      </c>
      <c r="L3662" s="11">
        <v>2</v>
      </c>
    </row>
    <row r="3663" spans="1:12">
      <c r="A3663" s="11" t="s">
        <v>7164</v>
      </c>
      <c r="D3663" s="11" t="s">
        <v>260</v>
      </c>
      <c r="E3663" s="19" t="s">
        <v>7414</v>
      </c>
      <c r="F3663" s="10">
        <v>42036</v>
      </c>
      <c r="G3663" s="10">
        <v>45323</v>
      </c>
      <c r="H3663" s="11">
        <v>10</v>
      </c>
      <c r="I3663" s="11" t="s">
        <v>277</v>
      </c>
      <c r="J3663" s="11" t="s">
        <v>261</v>
      </c>
      <c r="K3663" s="11" t="s">
        <v>12658</v>
      </c>
      <c r="L3663" s="11">
        <v>2</v>
      </c>
    </row>
    <row r="3664" spans="1:12">
      <c r="A3664" s="11" t="s">
        <v>7165</v>
      </c>
      <c r="D3664" s="11" t="s">
        <v>260</v>
      </c>
      <c r="E3664" s="19" t="s">
        <v>7415</v>
      </c>
      <c r="F3664" s="10">
        <v>42036</v>
      </c>
      <c r="G3664" s="10">
        <v>45323</v>
      </c>
      <c r="H3664" s="11">
        <v>10</v>
      </c>
      <c r="I3664" s="11" t="s">
        <v>277</v>
      </c>
      <c r="J3664" s="11" t="s">
        <v>261</v>
      </c>
      <c r="K3664" s="11" t="s">
        <v>12658</v>
      </c>
      <c r="L3664" s="11">
        <v>2</v>
      </c>
    </row>
    <row r="3665" spans="1:12">
      <c r="A3665" s="11" t="s">
        <v>7166</v>
      </c>
      <c r="D3665" s="11" t="s">
        <v>260</v>
      </c>
      <c r="E3665" s="19" t="s">
        <v>7416</v>
      </c>
      <c r="F3665" s="10">
        <v>42036</v>
      </c>
      <c r="G3665" s="10">
        <v>45323</v>
      </c>
      <c r="H3665" s="11">
        <v>10</v>
      </c>
      <c r="I3665" s="11" t="s">
        <v>277</v>
      </c>
      <c r="J3665" s="11" t="s">
        <v>261</v>
      </c>
      <c r="K3665" s="11" t="s">
        <v>12658</v>
      </c>
      <c r="L3665" s="11">
        <v>2</v>
      </c>
    </row>
    <row r="3666" spans="1:12">
      <c r="A3666" s="11" t="s">
        <v>7167</v>
      </c>
      <c r="D3666" s="11" t="s">
        <v>260</v>
      </c>
      <c r="E3666" s="19" t="s">
        <v>7417</v>
      </c>
      <c r="F3666" s="10">
        <v>42036</v>
      </c>
      <c r="G3666" s="10">
        <v>45323</v>
      </c>
      <c r="H3666" s="11">
        <v>10</v>
      </c>
      <c r="I3666" s="20" t="s">
        <v>259</v>
      </c>
      <c r="J3666" s="11" t="s">
        <v>261</v>
      </c>
      <c r="K3666" s="11" t="s">
        <v>12658</v>
      </c>
      <c r="L3666" s="11">
        <v>2</v>
      </c>
    </row>
    <row r="3667" spans="1:12">
      <c r="A3667" s="11" t="s">
        <v>7168</v>
      </c>
      <c r="D3667" s="11" t="s">
        <v>260</v>
      </c>
      <c r="E3667" s="19" t="s">
        <v>7418</v>
      </c>
      <c r="F3667" s="10">
        <v>42036</v>
      </c>
      <c r="G3667" s="10">
        <v>45323</v>
      </c>
      <c r="H3667" s="11">
        <v>10</v>
      </c>
      <c r="I3667" s="20" t="s">
        <v>259</v>
      </c>
      <c r="J3667" s="11" t="s">
        <v>261</v>
      </c>
      <c r="K3667" s="11" t="s">
        <v>12658</v>
      </c>
      <c r="L3667" s="11">
        <v>2</v>
      </c>
    </row>
    <row r="3668" spans="1:12">
      <c r="A3668" s="11" t="s">
        <v>7169</v>
      </c>
      <c r="D3668" s="11" t="s">
        <v>260</v>
      </c>
      <c r="E3668" s="19" t="s">
        <v>7419</v>
      </c>
      <c r="F3668" s="10">
        <v>42036</v>
      </c>
      <c r="G3668" s="10">
        <v>45323</v>
      </c>
      <c r="H3668" s="11">
        <v>10</v>
      </c>
      <c r="I3668" s="20" t="s">
        <v>259</v>
      </c>
      <c r="J3668" s="11" t="s">
        <v>261</v>
      </c>
      <c r="K3668" s="11" t="s">
        <v>12658</v>
      </c>
      <c r="L3668" s="11">
        <v>2</v>
      </c>
    </row>
    <row r="3669" spans="1:12">
      <c r="A3669" s="11" t="s">
        <v>7170</v>
      </c>
      <c r="D3669" s="11" t="s">
        <v>260</v>
      </c>
      <c r="E3669" s="19" t="s">
        <v>7420</v>
      </c>
      <c r="F3669" s="10">
        <v>42036</v>
      </c>
      <c r="G3669" s="10">
        <v>45323</v>
      </c>
      <c r="H3669" s="11">
        <v>10</v>
      </c>
      <c r="I3669" s="20" t="s">
        <v>259</v>
      </c>
      <c r="J3669" s="11" t="s">
        <v>261</v>
      </c>
      <c r="K3669" s="11" t="s">
        <v>12658</v>
      </c>
      <c r="L3669" s="11">
        <v>2</v>
      </c>
    </row>
    <row r="3670" spans="1:12">
      <c r="A3670" s="11" t="s">
        <v>7171</v>
      </c>
      <c r="D3670" s="11" t="s">
        <v>260</v>
      </c>
      <c r="E3670" s="19" t="s">
        <v>7421</v>
      </c>
      <c r="F3670" s="10">
        <v>42036</v>
      </c>
      <c r="G3670" s="10">
        <v>45323</v>
      </c>
      <c r="H3670" s="11">
        <v>10</v>
      </c>
      <c r="I3670" s="20" t="s">
        <v>259</v>
      </c>
      <c r="J3670" s="11" t="s">
        <v>261</v>
      </c>
      <c r="K3670" s="11" t="s">
        <v>12658</v>
      </c>
      <c r="L3670" s="11">
        <v>2</v>
      </c>
    </row>
    <row r="3671" spans="1:12">
      <c r="A3671" s="11" t="s">
        <v>7172</v>
      </c>
      <c r="D3671" s="11" t="s">
        <v>260</v>
      </c>
      <c r="E3671" s="19" t="s">
        <v>7422</v>
      </c>
      <c r="F3671" s="10">
        <v>42036</v>
      </c>
      <c r="G3671" s="10">
        <v>45323</v>
      </c>
      <c r="H3671" s="11">
        <v>10</v>
      </c>
      <c r="I3671" s="20" t="s">
        <v>259</v>
      </c>
      <c r="J3671" s="11" t="s">
        <v>261</v>
      </c>
      <c r="K3671" s="11" t="s">
        <v>12658</v>
      </c>
      <c r="L3671" s="11">
        <v>2</v>
      </c>
    </row>
    <row r="3672" spans="1:12">
      <c r="A3672" s="11" t="s">
        <v>7173</v>
      </c>
      <c r="D3672" s="11" t="s">
        <v>260</v>
      </c>
      <c r="E3672" s="19" t="s">
        <v>7423</v>
      </c>
      <c r="F3672" s="10">
        <v>42036</v>
      </c>
      <c r="G3672" s="10">
        <v>45323</v>
      </c>
      <c r="H3672" s="11">
        <v>10</v>
      </c>
      <c r="I3672" s="20" t="s">
        <v>259</v>
      </c>
      <c r="J3672" s="11" t="s">
        <v>261</v>
      </c>
      <c r="K3672" s="11" t="s">
        <v>12658</v>
      </c>
      <c r="L3672" s="11">
        <v>2</v>
      </c>
    </row>
    <row r="3673" spans="1:12">
      <c r="A3673" s="11" t="s">
        <v>7174</v>
      </c>
      <c r="D3673" s="11" t="s">
        <v>260</v>
      </c>
      <c r="E3673" s="19" t="s">
        <v>7424</v>
      </c>
      <c r="F3673" s="10">
        <v>42036</v>
      </c>
      <c r="G3673" s="10">
        <v>45323</v>
      </c>
      <c r="H3673" s="11">
        <v>10</v>
      </c>
      <c r="I3673" s="20" t="s">
        <v>259</v>
      </c>
      <c r="J3673" s="11" t="s">
        <v>261</v>
      </c>
      <c r="K3673" s="11" t="s">
        <v>12658</v>
      </c>
      <c r="L3673" s="11">
        <v>2</v>
      </c>
    </row>
    <row r="3674" spans="1:12">
      <c r="A3674" s="11" t="s">
        <v>7175</v>
      </c>
      <c r="D3674" s="11" t="s">
        <v>260</v>
      </c>
      <c r="E3674" s="19" t="s">
        <v>7425</v>
      </c>
      <c r="F3674" s="10">
        <v>42036</v>
      </c>
      <c r="G3674" s="10">
        <v>45323</v>
      </c>
      <c r="H3674" s="11">
        <v>10</v>
      </c>
      <c r="I3674" s="20" t="s">
        <v>259</v>
      </c>
      <c r="J3674" s="11" t="s">
        <v>261</v>
      </c>
      <c r="K3674" s="11" t="s">
        <v>12658</v>
      </c>
      <c r="L3674" s="11">
        <v>2</v>
      </c>
    </row>
    <row r="3675" spans="1:12">
      <c r="A3675" s="11" t="s">
        <v>7176</v>
      </c>
      <c r="D3675" s="11" t="s">
        <v>260</v>
      </c>
      <c r="E3675" s="19" t="s">
        <v>7426</v>
      </c>
      <c r="F3675" s="10">
        <v>42036</v>
      </c>
      <c r="G3675" s="10">
        <v>45323</v>
      </c>
      <c r="H3675" s="11">
        <v>10</v>
      </c>
      <c r="I3675" s="20" t="s">
        <v>259</v>
      </c>
      <c r="J3675" s="11" t="s">
        <v>261</v>
      </c>
      <c r="K3675" s="11" t="s">
        <v>12658</v>
      </c>
      <c r="L3675" s="11">
        <v>2</v>
      </c>
    </row>
    <row r="3676" spans="1:12">
      <c r="A3676" s="11" t="s">
        <v>7177</v>
      </c>
      <c r="D3676" s="11" t="s">
        <v>260</v>
      </c>
      <c r="E3676" s="19" t="s">
        <v>7427</v>
      </c>
      <c r="F3676" s="10">
        <v>42036</v>
      </c>
      <c r="G3676" s="10">
        <v>45323</v>
      </c>
      <c r="H3676" s="11">
        <v>10</v>
      </c>
      <c r="I3676" s="20" t="s">
        <v>259</v>
      </c>
      <c r="J3676" s="11" t="s">
        <v>261</v>
      </c>
      <c r="K3676" s="11" t="s">
        <v>12658</v>
      </c>
      <c r="L3676" s="11">
        <v>2</v>
      </c>
    </row>
    <row r="3677" spans="1:12">
      <c r="A3677" s="11" t="s">
        <v>7178</v>
      </c>
      <c r="D3677" s="11" t="s">
        <v>260</v>
      </c>
      <c r="E3677" s="19" t="s">
        <v>7428</v>
      </c>
      <c r="F3677" s="10">
        <v>42036</v>
      </c>
      <c r="G3677" s="10">
        <v>45323</v>
      </c>
      <c r="H3677" s="11">
        <v>10</v>
      </c>
      <c r="I3677" s="20" t="s">
        <v>259</v>
      </c>
      <c r="J3677" s="11" t="s">
        <v>261</v>
      </c>
      <c r="K3677" s="11" t="s">
        <v>12658</v>
      </c>
      <c r="L3677" s="11">
        <v>2</v>
      </c>
    </row>
    <row r="3678" spans="1:12">
      <c r="A3678" s="11" t="s">
        <v>7179</v>
      </c>
      <c r="D3678" s="11" t="s">
        <v>260</v>
      </c>
      <c r="E3678" s="19" t="s">
        <v>7429</v>
      </c>
      <c r="F3678" s="10">
        <v>42036</v>
      </c>
      <c r="G3678" s="10">
        <v>45323</v>
      </c>
      <c r="H3678" s="11">
        <v>10</v>
      </c>
      <c r="I3678" s="20" t="s">
        <v>259</v>
      </c>
      <c r="J3678" s="11" t="s">
        <v>261</v>
      </c>
      <c r="K3678" s="11" t="s">
        <v>12658</v>
      </c>
      <c r="L3678" s="11">
        <v>2</v>
      </c>
    </row>
    <row r="3679" spans="1:12">
      <c r="A3679" s="11" t="s">
        <v>7180</v>
      </c>
      <c r="D3679" s="11" t="s">
        <v>260</v>
      </c>
      <c r="E3679" s="19" t="s">
        <v>7430</v>
      </c>
      <c r="F3679" s="10">
        <v>42036</v>
      </c>
      <c r="G3679" s="10">
        <v>45323</v>
      </c>
      <c r="H3679" s="11">
        <v>10</v>
      </c>
      <c r="I3679" s="20" t="s">
        <v>259</v>
      </c>
      <c r="J3679" s="11" t="s">
        <v>261</v>
      </c>
      <c r="K3679" s="11" t="s">
        <v>12658</v>
      </c>
      <c r="L3679" s="11">
        <v>2</v>
      </c>
    </row>
    <row r="3680" spans="1:12">
      <c r="A3680" s="11" t="s">
        <v>7181</v>
      </c>
      <c r="D3680" s="11" t="s">
        <v>260</v>
      </c>
      <c r="E3680" s="19" t="s">
        <v>7431</v>
      </c>
      <c r="F3680" s="10">
        <v>42036</v>
      </c>
      <c r="G3680" s="10">
        <v>45323</v>
      </c>
      <c r="H3680" s="11">
        <v>10</v>
      </c>
      <c r="I3680" s="20" t="s">
        <v>259</v>
      </c>
      <c r="J3680" s="11" t="s">
        <v>261</v>
      </c>
      <c r="K3680" s="11" t="s">
        <v>12658</v>
      </c>
      <c r="L3680" s="11">
        <v>2</v>
      </c>
    </row>
    <row r="3681" spans="1:12">
      <c r="A3681" s="11" t="s">
        <v>7182</v>
      </c>
      <c r="D3681" s="11" t="s">
        <v>260</v>
      </c>
      <c r="E3681" s="19" t="s">
        <v>7432</v>
      </c>
      <c r="F3681" s="10">
        <v>42036</v>
      </c>
      <c r="G3681" s="10">
        <v>45323</v>
      </c>
      <c r="H3681" s="11">
        <v>10</v>
      </c>
      <c r="I3681" s="11" t="s">
        <v>277</v>
      </c>
      <c r="J3681" s="11" t="s">
        <v>261</v>
      </c>
      <c r="K3681" s="11" t="s">
        <v>12658</v>
      </c>
      <c r="L3681" s="11">
        <v>2</v>
      </c>
    </row>
    <row r="3682" spans="1:12">
      <c r="A3682" s="11" t="s">
        <v>7183</v>
      </c>
      <c r="D3682" s="11" t="s">
        <v>260</v>
      </c>
      <c r="E3682" s="19" t="s">
        <v>7433</v>
      </c>
      <c r="F3682" s="10">
        <v>42036</v>
      </c>
      <c r="G3682" s="10">
        <v>45323</v>
      </c>
      <c r="H3682" s="11">
        <v>10</v>
      </c>
      <c r="I3682" s="11" t="s">
        <v>277</v>
      </c>
      <c r="J3682" s="11" t="s">
        <v>261</v>
      </c>
      <c r="K3682" s="11" t="s">
        <v>12658</v>
      </c>
      <c r="L3682" s="11">
        <v>2</v>
      </c>
    </row>
    <row r="3683" spans="1:12">
      <c r="A3683" s="11" t="s">
        <v>7184</v>
      </c>
      <c r="D3683" s="11" t="s">
        <v>260</v>
      </c>
      <c r="E3683" s="19" t="s">
        <v>7434</v>
      </c>
      <c r="F3683" s="10">
        <v>42036</v>
      </c>
      <c r="G3683" s="10">
        <v>45323</v>
      </c>
      <c r="H3683" s="11">
        <v>10</v>
      </c>
      <c r="I3683" s="11" t="s">
        <v>277</v>
      </c>
      <c r="J3683" s="11" t="s">
        <v>261</v>
      </c>
      <c r="K3683" s="11" t="s">
        <v>12658</v>
      </c>
      <c r="L3683" s="11">
        <v>2</v>
      </c>
    </row>
    <row r="3684" spans="1:12">
      <c r="A3684" s="11" t="s">
        <v>7185</v>
      </c>
      <c r="D3684" s="11" t="s">
        <v>260</v>
      </c>
      <c r="E3684" s="19" t="s">
        <v>7435</v>
      </c>
      <c r="F3684" s="10">
        <v>42036</v>
      </c>
      <c r="G3684" s="10">
        <v>45323</v>
      </c>
      <c r="H3684" s="11">
        <v>10</v>
      </c>
      <c r="I3684" s="20" t="s">
        <v>259</v>
      </c>
      <c r="J3684" s="11" t="s">
        <v>261</v>
      </c>
      <c r="K3684" s="11" t="s">
        <v>12658</v>
      </c>
      <c r="L3684" s="11">
        <v>2</v>
      </c>
    </row>
    <row r="3685" spans="1:12">
      <c r="A3685" s="11" t="s">
        <v>7186</v>
      </c>
      <c r="D3685" s="11" t="s">
        <v>260</v>
      </c>
      <c r="E3685" s="19" t="s">
        <v>7436</v>
      </c>
      <c r="F3685" s="10">
        <v>42036</v>
      </c>
      <c r="G3685" s="10">
        <v>45323</v>
      </c>
      <c r="H3685" s="11">
        <v>10</v>
      </c>
      <c r="I3685" s="20" t="s">
        <v>259</v>
      </c>
      <c r="J3685" s="11" t="s">
        <v>261</v>
      </c>
      <c r="K3685" s="11" t="s">
        <v>12658</v>
      </c>
      <c r="L3685" s="11">
        <v>2</v>
      </c>
    </row>
    <row r="3686" spans="1:12">
      <c r="A3686" s="11" t="s">
        <v>7187</v>
      </c>
      <c r="D3686" s="11" t="s">
        <v>260</v>
      </c>
      <c r="E3686" s="19" t="s">
        <v>7437</v>
      </c>
      <c r="F3686" s="10">
        <v>42036</v>
      </c>
      <c r="G3686" s="10">
        <v>45323</v>
      </c>
      <c r="H3686" s="11">
        <v>10</v>
      </c>
      <c r="I3686" s="20" t="s">
        <v>259</v>
      </c>
      <c r="J3686" s="11" t="s">
        <v>261</v>
      </c>
      <c r="K3686" s="11" t="s">
        <v>12658</v>
      </c>
      <c r="L3686" s="11">
        <v>2</v>
      </c>
    </row>
    <row r="3687" spans="1:12">
      <c r="A3687" s="11" t="s">
        <v>7188</v>
      </c>
      <c r="D3687" s="11" t="s">
        <v>260</v>
      </c>
      <c r="E3687" s="19" t="s">
        <v>7438</v>
      </c>
      <c r="F3687" s="10">
        <v>42036</v>
      </c>
      <c r="G3687" s="10">
        <v>45323</v>
      </c>
      <c r="H3687" s="11">
        <v>10</v>
      </c>
      <c r="I3687" s="20" t="s">
        <v>259</v>
      </c>
      <c r="J3687" s="11" t="s">
        <v>261</v>
      </c>
      <c r="K3687" s="11" t="s">
        <v>12658</v>
      </c>
      <c r="L3687" s="11">
        <v>2</v>
      </c>
    </row>
    <row r="3688" spans="1:12">
      <c r="A3688" s="11" t="s">
        <v>7189</v>
      </c>
      <c r="D3688" s="11" t="s">
        <v>260</v>
      </c>
      <c r="E3688" s="19" t="s">
        <v>7439</v>
      </c>
      <c r="F3688" s="10">
        <v>42036</v>
      </c>
      <c r="G3688" s="10">
        <v>45323</v>
      </c>
      <c r="H3688" s="11">
        <v>10</v>
      </c>
      <c r="I3688" s="20" t="s">
        <v>259</v>
      </c>
      <c r="J3688" s="11" t="s">
        <v>261</v>
      </c>
      <c r="K3688" s="11" t="s">
        <v>12658</v>
      </c>
      <c r="L3688" s="11">
        <v>2</v>
      </c>
    </row>
    <row r="3689" spans="1:12">
      <c r="A3689" s="11" t="s">
        <v>7190</v>
      </c>
      <c r="D3689" s="11" t="s">
        <v>260</v>
      </c>
      <c r="E3689" s="19" t="s">
        <v>7440</v>
      </c>
      <c r="F3689" s="10">
        <v>42036</v>
      </c>
      <c r="G3689" s="10">
        <v>45323</v>
      </c>
      <c r="H3689" s="11">
        <v>10</v>
      </c>
      <c r="I3689" s="20" t="s">
        <v>259</v>
      </c>
      <c r="J3689" s="11" t="s">
        <v>261</v>
      </c>
      <c r="K3689" s="11" t="s">
        <v>12658</v>
      </c>
      <c r="L3689" s="11">
        <v>2</v>
      </c>
    </row>
    <row r="3690" spans="1:12">
      <c r="A3690" s="11" t="s">
        <v>7191</v>
      </c>
      <c r="D3690" s="11" t="s">
        <v>260</v>
      </c>
      <c r="E3690" s="19" t="s">
        <v>7441</v>
      </c>
      <c r="F3690" s="10">
        <v>42036</v>
      </c>
      <c r="G3690" s="10">
        <v>45323</v>
      </c>
      <c r="H3690" s="11">
        <v>10</v>
      </c>
      <c r="I3690" s="20" t="s">
        <v>259</v>
      </c>
      <c r="J3690" s="11" t="s">
        <v>261</v>
      </c>
      <c r="K3690" s="11" t="s">
        <v>12658</v>
      </c>
      <c r="L3690" s="11">
        <v>2</v>
      </c>
    </row>
    <row r="3691" spans="1:12">
      <c r="A3691" s="11" t="s">
        <v>7192</v>
      </c>
      <c r="D3691" s="11" t="s">
        <v>260</v>
      </c>
      <c r="E3691" s="19" t="s">
        <v>7442</v>
      </c>
      <c r="F3691" s="10">
        <v>42036</v>
      </c>
      <c r="G3691" s="10">
        <v>45323</v>
      </c>
      <c r="H3691" s="11">
        <v>10</v>
      </c>
      <c r="I3691" s="20" t="s">
        <v>259</v>
      </c>
      <c r="J3691" s="11" t="s">
        <v>261</v>
      </c>
      <c r="K3691" s="11" t="s">
        <v>12658</v>
      </c>
      <c r="L3691" s="11">
        <v>2</v>
      </c>
    </row>
    <row r="3692" spans="1:12">
      <c r="A3692" s="11" t="s">
        <v>7193</v>
      </c>
      <c r="D3692" s="11" t="s">
        <v>260</v>
      </c>
      <c r="E3692" s="19" t="s">
        <v>7443</v>
      </c>
      <c r="F3692" s="10">
        <v>42036</v>
      </c>
      <c r="G3692" s="10">
        <v>45323</v>
      </c>
      <c r="H3692" s="11">
        <v>10</v>
      </c>
      <c r="I3692" s="20" t="s">
        <v>259</v>
      </c>
      <c r="J3692" s="11" t="s">
        <v>261</v>
      </c>
      <c r="K3692" s="11" t="s">
        <v>12658</v>
      </c>
      <c r="L3692" s="11">
        <v>2</v>
      </c>
    </row>
    <row r="3693" spans="1:12">
      <c r="A3693" s="11" t="s">
        <v>7194</v>
      </c>
      <c r="D3693" s="11" t="s">
        <v>260</v>
      </c>
      <c r="E3693" s="19" t="s">
        <v>7444</v>
      </c>
      <c r="F3693" s="10">
        <v>42036</v>
      </c>
      <c r="G3693" s="10">
        <v>45323</v>
      </c>
      <c r="H3693" s="11">
        <v>10</v>
      </c>
      <c r="I3693" s="20" t="s">
        <v>259</v>
      </c>
      <c r="J3693" s="11" t="s">
        <v>261</v>
      </c>
      <c r="K3693" s="11" t="s">
        <v>12658</v>
      </c>
      <c r="L3693" s="11">
        <v>2</v>
      </c>
    </row>
    <row r="3694" spans="1:12">
      <c r="A3694" s="11" t="s">
        <v>7195</v>
      </c>
      <c r="D3694" s="11" t="s">
        <v>260</v>
      </c>
      <c r="E3694" s="19" t="s">
        <v>7445</v>
      </c>
      <c r="F3694" s="10">
        <v>42036</v>
      </c>
      <c r="G3694" s="10">
        <v>45323</v>
      </c>
      <c r="H3694" s="11">
        <v>10</v>
      </c>
      <c r="I3694" s="20" t="s">
        <v>259</v>
      </c>
      <c r="J3694" s="11" t="s">
        <v>261</v>
      </c>
      <c r="K3694" s="11" t="s">
        <v>12658</v>
      </c>
      <c r="L3694" s="11">
        <v>2</v>
      </c>
    </row>
    <row r="3695" spans="1:12">
      <c r="A3695" s="11" t="s">
        <v>7196</v>
      </c>
      <c r="D3695" s="11" t="s">
        <v>260</v>
      </c>
      <c r="E3695" s="19" t="s">
        <v>7446</v>
      </c>
      <c r="F3695" s="10">
        <v>42036</v>
      </c>
      <c r="G3695" s="10">
        <v>45323</v>
      </c>
      <c r="H3695" s="11">
        <v>10</v>
      </c>
      <c r="I3695" s="20" t="s">
        <v>259</v>
      </c>
      <c r="J3695" s="11" t="s">
        <v>261</v>
      </c>
      <c r="K3695" s="11" t="s">
        <v>12658</v>
      </c>
      <c r="L3695" s="11">
        <v>2</v>
      </c>
    </row>
    <row r="3696" spans="1:12">
      <c r="A3696" s="11" t="s">
        <v>7197</v>
      </c>
      <c r="D3696" s="11" t="s">
        <v>260</v>
      </c>
      <c r="E3696" s="19" t="s">
        <v>7447</v>
      </c>
      <c r="F3696" s="10">
        <v>42036</v>
      </c>
      <c r="G3696" s="10">
        <v>45323</v>
      </c>
      <c r="H3696" s="11">
        <v>10</v>
      </c>
      <c r="I3696" s="20" t="s">
        <v>259</v>
      </c>
      <c r="J3696" s="11" t="s">
        <v>261</v>
      </c>
      <c r="K3696" s="11" t="s">
        <v>12658</v>
      </c>
      <c r="L3696" s="11">
        <v>2</v>
      </c>
    </row>
    <row r="3697" spans="1:12">
      <c r="A3697" s="11" t="s">
        <v>7198</v>
      </c>
      <c r="D3697" s="11" t="s">
        <v>260</v>
      </c>
      <c r="E3697" s="19" t="s">
        <v>7448</v>
      </c>
      <c r="F3697" s="10">
        <v>42036</v>
      </c>
      <c r="G3697" s="10">
        <v>45323</v>
      </c>
      <c r="H3697" s="11">
        <v>10</v>
      </c>
      <c r="I3697" s="20" t="s">
        <v>259</v>
      </c>
      <c r="J3697" s="11" t="s">
        <v>261</v>
      </c>
      <c r="K3697" s="11" t="s">
        <v>12658</v>
      </c>
      <c r="L3697" s="11">
        <v>2</v>
      </c>
    </row>
    <row r="3698" spans="1:12">
      <c r="A3698" s="11" t="s">
        <v>7199</v>
      </c>
      <c r="D3698" s="11" t="s">
        <v>260</v>
      </c>
      <c r="E3698" s="19" t="s">
        <v>7449</v>
      </c>
      <c r="F3698" s="10">
        <v>42036</v>
      </c>
      <c r="G3698" s="10">
        <v>45323</v>
      </c>
      <c r="H3698" s="11">
        <v>10</v>
      </c>
      <c r="I3698" s="20" t="s">
        <v>259</v>
      </c>
      <c r="J3698" s="11" t="s">
        <v>261</v>
      </c>
      <c r="K3698" s="11" t="s">
        <v>12658</v>
      </c>
      <c r="L3698" s="11">
        <v>2</v>
      </c>
    </row>
    <row r="3699" spans="1:12">
      <c r="A3699" s="11" t="s">
        <v>7200</v>
      </c>
      <c r="D3699" s="11" t="s">
        <v>260</v>
      </c>
      <c r="E3699" s="19" t="s">
        <v>7450</v>
      </c>
      <c r="F3699" s="10">
        <v>42036</v>
      </c>
      <c r="G3699" s="10">
        <v>45323</v>
      </c>
      <c r="H3699" s="11">
        <v>10</v>
      </c>
      <c r="I3699" s="11" t="s">
        <v>277</v>
      </c>
      <c r="J3699" s="11" t="s">
        <v>261</v>
      </c>
      <c r="K3699" s="11" t="s">
        <v>12658</v>
      </c>
      <c r="L3699" s="11">
        <v>2</v>
      </c>
    </row>
    <row r="3700" spans="1:12">
      <c r="A3700" s="11" t="s">
        <v>7201</v>
      </c>
      <c r="D3700" s="11" t="s">
        <v>260</v>
      </c>
      <c r="E3700" s="19" t="s">
        <v>7451</v>
      </c>
      <c r="F3700" s="10">
        <v>42036</v>
      </c>
      <c r="G3700" s="10">
        <v>45323</v>
      </c>
      <c r="H3700" s="11">
        <v>10</v>
      </c>
      <c r="I3700" s="11" t="s">
        <v>277</v>
      </c>
      <c r="J3700" s="11" t="s">
        <v>261</v>
      </c>
      <c r="K3700" s="11" t="s">
        <v>12658</v>
      </c>
      <c r="L3700" s="11">
        <v>2</v>
      </c>
    </row>
    <row r="3701" spans="1:12">
      <c r="A3701" s="11" t="s">
        <v>7202</v>
      </c>
      <c r="D3701" s="11" t="s">
        <v>260</v>
      </c>
      <c r="E3701" s="19" t="s">
        <v>7452</v>
      </c>
      <c r="F3701" s="10">
        <v>42036</v>
      </c>
      <c r="G3701" s="10">
        <v>45323</v>
      </c>
      <c r="H3701" s="11">
        <v>10</v>
      </c>
      <c r="I3701" s="11" t="s">
        <v>277</v>
      </c>
      <c r="J3701" s="11" t="s">
        <v>261</v>
      </c>
      <c r="K3701" s="11" t="s">
        <v>12658</v>
      </c>
      <c r="L3701" s="11">
        <v>2</v>
      </c>
    </row>
    <row r="3702" spans="1:12">
      <c r="A3702" s="11" t="s">
        <v>7203</v>
      </c>
      <c r="D3702" s="11" t="s">
        <v>260</v>
      </c>
      <c r="E3702" s="19" t="s">
        <v>7453</v>
      </c>
      <c r="F3702" s="10">
        <v>42036</v>
      </c>
      <c r="G3702" s="10">
        <v>45323</v>
      </c>
      <c r="H3702" s="11">
        <v>10</v>
      </c>
      <c r="I3702" s="20" t="s">
        <v>259</v>
      </c>
      <c r="J3702" s="11" t="s">
        <v>261</v>
      </c>
      <c r="K3702" s="11" t="s">
        <v>12658</v>
      </c>
      <c r="L3702" s="11">
        <v>2</v>
      </c>
    </row>
    <row r="3703" spans="1:12">
      <c r="A3703" s="11" t="s">
        <v>7204</v>
      </c>
      <c r="D3703" s="11" t="s">
        <v>260</v>
      </c>
      <c r="E3703" s="19" t="s">
        <v>7454</v>
      </c>
      <c r="F3703" s="10">
        <v>42036</v>
      </c>
      <c r="G3703" s="10">
        <v>45323</v>
      </c>
      <c r="H3703" s="11">
        <v>10</v>
      </c>
      <c r="I3703" s="20" t="s">
        <v>259</v>
      </c>
      <c r="J3703" s="11" t="s">
        <v>261</v>
      </c>
      <c r="K3703" s="11" t="s">
        <v>12658</v>
      </c>
      <c r="L3703" s="11">
        <v>2</v>
      </c>
    </row>
    <row r="3704" spans="1:12">
      <c r="A3704" s="11" t="s">
        <v>7205</v>
      </c>
      <c r="D3704" s="11" t="s">
        <v>260</v>
      </c>
      <c r="E3704" s="19" t="s">
        <v>7455</v>
      </c>
      <c r="F3704" s="10">
        <v>42036</v>
      </c>
      <c r="G3704" s="10">
        <v>45323</v>
      </c>
      <c r="H3704" s="11">
        <v>10</v>
      </c>
      <c r="I3704" s="20" t="s">
        <v>259</v>
      </c>
      <c r="J3704" s="11" t="s">
        <v>261</v>
      </c>
      <c r="K3704" s="11" t="s">
        <v>12658</v>
      </c>
      <c r="L3704" s="11">
        <v>2</v>
      </c>
    </row>
    <row r="3705" spans="1:12">
      <c r="A3705" s="11" t="s">
        <v>7206</v>
      </c>
      <c r="D3705" s="11" t="s">
        <v>260</v>
      </c>
      <c r="E3705" s="19" t="s">
        <v>7456</v>
      </c>
      <c r="F3705" s="10">
        <v>42036</v>
      </c>
      <c r="G3705" s="10">
        <v>45323</v>
      </c>
      <c r="H3705" s="11">
        <v>10</v>
      </c>
      <c r="I3705" s="20" t="s">
        <v>259</v>
      </c>
      <c r="J3705" s="11" t="s">
        <v>261</v>
      </c>
      <c r="K3705" s="11" t="s">
        <v>12658</v>
      </c>
      <c r="L3705" s="11">
        <v>2</v>
      </c>
    </row>
    <row r="3706" spans="1:12">
      <c r="A3706" s="11" t="s">
        <v>7207</v>
      </c>
      <c r="D3706" s="11" t="s">
        <v>260</v>
      </c>
      <c r="E3706" s="19" t="s">
        <v>7457</v>
      </c>
      <c r="F3706" s="10">
        <v>42036</v>
      </c>
      <c r="G3706" s="10">
        <v>45323</v>
      </c>
      <c r="H3706" s="11">
        <v>10</v>
      </c>
      <c r="I3706" s="20" t="s">
        <v>259</v>
      </c>
      <c r="J3706" s="11" t="s">
        <v>261</v>
      </c>
      <c r="K3706" s="11" t="s">
        <v>12658</v>
      </c>
      <c r="L3706" s="11">
        <v>2</v>
      </c>
    </row>
    <row r="3707" spans="1:12">
      <c r="A3707" s="11" t="s">
        <v>7208</v>
      </c>
      <c r="D3707" s="11" t="s">
        <v>260</v>
      </c>
      <c r="E3707" s="19" t="s">
        <v>7458</v>
      </c>
      <c r="F3707" s="10">
        <v>42036</v>
      </c>
      <c r="G3707" s="10">
        <v>45323</v>
      </c>
      <c r="H3707" s="11">
        <v>10</v>
      </c>
      <c r="I3707" s="20" t="s">
        <v>259</v>
      </c>
      <c r="J3707" s="11" t="s">
        <v>261</v>
      </c>
      <c r="K3707" s="11" t="s">
        <v>12658</v>
      </c>
      <c r="L3707" s="11">
        <v>2</v>
      </c>
    </row>
    <row r="3708" spans="1:12">
      <c r="A3708" s="11" t="s">
        <v>7209</v>
      </c>
      <c r="D3708" s="11" t="s">
        <v>260</v>
      </c>
      <c r="E3708" s="19" t="s">
        <v>7459</v>
      </c>
      <c r="F3708" s="10">
        <v>42036</v>
      </c>
      <c r="G3708" s="10">
        <v>45323</v>
      </c>
      <c r="H3708" s="11">
        <v>10</v>
      </c>
      <c r="I3708" s="20" t="s">
        <v>259</v>
      </c>
      <c r="J3708" s="11" t="s">
        <v>261</v>
      </c>
      <c r="K3708" s="11" t="s">
        <v>12658</v>
      </c>
      <c r="L3708" s="11">
        <v>2</v>
      </c>
    </row>
    <row r="3709" spans="1:12">
      <c r="A3709" s="11" t="s">
        <v>7210</v>
      </c>
      <c r="D3709" s="11" t="s">
        <v>260</v>
      </c>
      <c r="E3709" s="19" t="s">
        <v>7460</v>
      </c>
      <c r="F3709" s="10">
        <v>42036</v>
      </c>
      <c r="G3709" s="10">
        <v>45323</v>
      </c>
      <c r="H3709" s="11">
        <v>10</v>
      </c>
      <c r="I3709" s="20" t="s">
        <v>259</v>
      </c>
      <c r="J3709" s="11" t="s">
        <v>261</v>
      </c>
      <c r="K3709" s="11" t="s">
        <v>12658</v>
      </c>
      <c r="L3709" s="11">
        <v>2</v>
      </c>
    </row>
    <row r="3710" spans="1:12">
      <c r="A3710" s="11" t="s">
        <v>7211</v>
      </c>
      <c r="D3710" s="11" t="s">
        <v>260</v>
      </c>
      <c r="E3710" s="19" t="s">
        <v>7461</v>
      </c>
      <c r="F3710" s="10">
        <v>42036</v>
      </c>
      <c r="G3710" s="10">
        <v>45323</v>
      </c>
      <c r="H3710" s="11">
        <v>10</v>
      </c>
      <c r="I3710" s="20" t="s">
        <v>259</v>
      </c>
      <c r="J3710" s="11" t="s">
        <v>261</v>
      </c>
      <c r="K3710" s="11" t="s">
        <v>12658</v>
      </c>
      <c r="L3710" s="11">
        <v>2</v>
      </c>
    </row>
    <row r="3711" spans="1:12">
      <c r="A3711" s="11" t="s">
        <v>7212</v>
      </c>
      <c r="D3711" s="11" t="s">
        <v>260</v>
      </c>
      <c r="E3711" s="19" t="s">
        <v>7462</v>
      </c>
      <c r="F3711" s="10">
        <v>42036</v>
      </c>
      <c r="G3711" s="10">
        <v>45323</v>
      </c>
      <c r="H3711" s="11">
        <v>10</v>
      </c>
      <c r="I3711" s="20" t="s">
        <v>259</v>
      </c>
      <c r="J3711" s="11" t="s">
        <v>261</v>
      </c>
      <c r="K3711" s="11" t="s">
        <v>12658</v>
      </c>
      <c r="L3711" s="11">
        <v>2</v>
      </c>
    </row>
    <row r="3712" spans="1:12">
      <c r="A3712" s="11" t="s">
        <v>7213</v>
      </c>
      <c r="D3712" s="11" t="s">
        <v>260</v>
      </c>
      <c r="E3712" s="19" t="s">
        <v>7463</v>
      </c>
      <c r="F3712" s="10">
        <v>42036</v>
      </c>
      <c r="G3712" s="10">
        <v>45323</v>
      </c>
      <c r="H3712" s="11">
        <v>10</v>
      </c>
      <c r="I3712" s="20" t="s">
        <v>259</v>
      </c>
      <c r="J3712" s="11" t="s">
        <v>261</v>
      </c>
      <c r="K3712" s="11" t="s">
        <v>12658</v>
      </c>
      <c r="L3712" s="11">
        <v>2</v>
      </c>
    </row>
    <row r="3713" spans="1:12">
      <c r="A3713" s="11" t="s">
        <v>7214</v>
      </c>
      <c r="D3713" s="11" t="s">
        <v>260</v>
      </c>
      <c r="E3713" s="19" t="s">
        <v>7464</v>
      </c>
      <c r="F3713" s="10">
        <v>42036</v>
      </c>
      <c r="G3713" s="10">
        <v>45323</v>
      </c>
      <c r="H3713" s="11">
        <v>10</v>
      </c>
      <c r="I3713" s="20" t="s">
        <v>259</v>
      </c>
      <c r="J3713" s="11" t="s">
        <v>261</v>
      </c>
      <c r="K3713" s="11" t="s">
        <v>12658</v>
      </c>
      <c r="L3713" s="11">
        <v>2</v>
      </c>
    </row>
    <row r="3714" spans="1:12">
      <c r="A3714" s="11" t="s">
        <v>7215</v>
      </c>
      <c r="D3714" s="11" t="s">
        <v>260</v>
      </c>
      <c r="E3714" s="19" t="s">
        <v>7465</v>
      </c>
      <c r="F3714" s="10">
        <v>42036</v>
      </c>
      <c r="G3714" s="10">
        <v>45323</v>
      </c>
      <c r="H3714" s="11">
        <v>10</v>
      </c>
      <c r="I3714" s="20" t="s">
        <v>259</v>
      </c>
      <c r="J3714" s="11" t="s">
        <v>261</v>
      </c>
      <c r="K3714" s="11" t="s">
        <v>12658</v>
      </c>
      <c r="L3714" s="11">
        <v>2</v>
      </c>
    </row>
    <row r="3715" spans="1:12">
      <c r="A3715" s="11" t="s">
        <v>7216</v>
      </c>
      <c r="D3715" s="11" t="s">
        <v>260</v>
      </c>
      <c r="E3715" s="19" t="s">
        <v>7466</v>
      </c>
      <c r="F3715" s="10">
        <v>42036</v>
      </c>
      <c r="G3715" s="10">
        <v>45323</v>
      </c>
      <c r="H3715" s="11">
        <v>10</v>
      </c>
      <c r="I3715" s="20" t="s">
        <v>259</v>
      </c>
      <c r="J3715" s="11" t="s">
        <v>261</v>
      </c>
      <c r="K3715" s="11" t="s">
        <v>12658</v>
      </c>
      <c r="L3715" s="11">
        <v>2</v>
      </c>
    </row>
    <row r="3716" spans="1:12">
      <c r="A3716" s="11" t="s">
        <v>7217</v>
      </c>
      <c r="D3716" s="11" t="s">
        <v>260</v>
      </c>
      <c r="E3716" s="19" t="s">
        <v>7467</v>
      </c>
      <c r="F3716" s="10">
        <v>42036</v>
      </c>
      <c r="G3716" s="10">
        <v>45323</v>
      </c>
      <c r="H3716" s="11">
        <v>10</v>
      </c>
      <c r="I3716" s="20" t="s">
        <v>259</v>
      </c>
      <c r="J3716" s="11" t="s">
        <v>261</v>
      </c>
      <c r="K3716" s="11" t="s">
        <v>12658</v>
      </c>
      <c r="L3716" s="11">
        <v>2</v>
      </c>
    </row>
    <row r="3717" spans="1:12">
      <c r="A3717" s="11" t="s">
        <v>7218</v>
      </c>
      <c r="D3717" s="11" t="s">
        <v>260</v>
      </c>
      <c r="E3717" s="19" t="s">
        <v>7468</v>
      </c>
      <c r="F3717" s="10">
        <v>42036</v>
      </c>
      <c r="G3717" s="10">
        <v>45323</v>
      </c>
      <c r="H3717" s="11">
        <v>10</v>
      </c>
      <c r="I3717" s="11" t="s">
        <v>277</v>
      </c>
      <c r="J3717" s="11" t="s">
        <v>261</v>
      </c>
      <c r="K3717" s="11" t="s">
        <v>12658</v>
      </c>
      <c r="L3717" s="11">
        <v>2</v>
      </c>
    </row>
    <row r="3718" spans="1:12">
      <c r="A3718" s="11" t="s">
        <v>7219</v>
      </c>
      <c r="D3718" s="11" t="s">
        <v>260</v>
      </c>
      <c r="E3718" s="19" t="s">
        <v>7469</v>
      </c>
      <c r="F3718" s="10">
        <v>42036</v>
      </c>
      <c r="G3718" s="10">
        <v>45323</v>
      </c>
      <c r="H3718" s="11">
        <v>10</v>
      </c>
      <c r="I3718" s="11" t="s">
        <v>277</v>
      </c>
      <c r="J3718" s="11" t="s">
        <v>261</v>
      </c>
      <c r="K3718" s="11" t="s">
        <v>12658</v>
      </c>
      <c r="L3718" s="11">
        <v>2</v>
      </c>
    </row>
    <row r="3719" spans="1:12">
      <c r="A3719" s="11" t="s">
        <v>7220</v>
      </c>
      <c r="D3719" s="11" t="s">
        <v>260</v>
      </c>
      <c r="E3719" s="19" t="s">
        <v>7470</v>
      </c>
      <c r="F3719" s="10">
        <v>42036</v>
      </c>
      <c r="G3719" s="10">
        <v>45323</v>
      </c>
      <c r="H3719" s="11">
        <v>10</v>
      </c>
      <c r="I3719" s="11" t="s">
        <v>277</v>
      </c>
      <c r="J3719" s="11" t="s">
        <v>261</v>
      </c>
      <c r="K3719" s="11" t="s">
        <v>12658</v>
      </c>
      <c r="L3719" s="11">
        <v>2</v>
      </c>
    </row>
    <row r="3720" spans="1:12">
      <c r="A3720" s="11" t="s">
        <v>7221</v>
      </c>
      <c r="D3720" s="11" t="s">
        <v>260</v>
      </c>
      <c r="E3720" s="19" t="s">
        <v>7471</v>
      </c>
      <c r="F3720" s="10">
        <v>42036</v>
      </c>
      <c r="G3720" s="10">
        <v>45323</v>
      </c>
      <c r="H3720" s="11">
        <v>10</v>
      </c>
      <c r="I3720" s="20" t="s">
        <v>259</v>
      </c>
      <c r="J3720" s="11" t="s">
        <v>261</v>
      </c>
      <c r="K3720" s="11" t="s">
        <v>12658</v>
      </c>
      <c r="L3720" s="11">
        <v>2</v>
      </c>
    </row>
    <row r="3721" spans="1:12">
      <c r="A3721" s="11" t="s">
        <v>7222</v>
      </c>
      <c r="D3721" s="11" t="s">
        <v>260</v>
      </c>
      <c r="E3721" s="19" t="s">
        <v>7472</v>
      </c>
      <c r="F3721" s="10">
        <v>42036</v>
      </c>
      <c r="G3721" s="10">
        <v>45323</v>
      </c>
      <c r="H3721" s="11">
        <v>10</v>
      </c>
      <c r="I3721" s="20" t="s">
        <v>259</v>
      </c>
      <c r="J3721" s="11" t="s">
        <v>261</v>
      </c>
      <c r="K3721" s="11" t="s">
        <v>12658</v>
      </c>
      <c r="L3721" s="11">
        <v>2</v>
      </c>
    </row>
    <row r="3722" spans="1:12">
      <c r="A3722" s="11" t="s">
        <v>7223</v>
      </c>
      <c r="D3722" s="11" t="s">
        <v>260</v>
      </c>
      <c r="E3722" s="19" t="s">
        <v>7473</v>
      </c>
      <c r="F3722" s="10">
        <v>42036</v>
      </c>
      <c r="G3722" s="10">
        <v>45323</v>
      </c>
      <c r="H3722" s="11">
        <v>10</v>
      </c>
      <c r="I3722" s="20" t="s">
        <v>259</v>
      </c>
      <c r="J3722" s="11" t="s">
        <v>261</v>
      </c>
      <c r="K3722" s="11" t="s">
        <v>12658</v>
      </c>
      <c r="L3722" s="11">
        <v>2</v>
      </c>
    </row>
    <row r="3723" spans="1:12">
      <c r="A3723" s="11" t="s">
        <v>7224</v>
      </c>
      <c r="D3723" s="11" t="s">
        <v>260</v>
      </c>
      <c r="E3723" s="19" t="s">
        <v>7474</v>
      </c>
      <c r="F3723" s="10">
        <v>42036</v>
      </c>
      <c r="G3723" s="10">
        <v>45323</v>
      </c>
      <c r="H3723" s="11">
        <v>10</v>
      </c>
      <c r="I3723" s="20" t="s">
        <v>259</v>
      </c>
      <c r="J3723" s="11" t="s">
        <v>261</v>
      </c>
      <c r="K3723" s="11" t="s">
        <v>12658</v>
      </c>
      <c r="L3723" s="11">
        <v>2</v>
      </c>
    </row>
    <row r="3724" spans="1:12">
      <c r="A3724" s="11" t="s">
        <v>7225</v>
      </c>
      <c r="D3724" s="11" t="s">
        <v>260</v>
      </c>
      <c r="E3724" s="19" t="s">
        <v>7475</v>
      </c>
      <c r="F3724" s="10">
        <v>42036</v>
      </c>
      <c r="G3724" s="10">
        <v>45323</v>
      </c>
      <c r="H3724" s="11">
        <v>10</v>
      </c>
      <c r="I3724" s="20" t="s">
        <v>259</v>
      </c>
      <c r="J3724" s="11" t="s">
        <v>261</v>
      </c>
      <c r="K3724" s="11" t="s">
        <v>12658</v>
      </c>
      <c r="L3724" s="11">
        <v>2</v>
      </c>
    </row>
    <row r="3725" spans="1:12">
      <c r="A3725" s="11" t="s">
        <v>7226</v>
      </c>
      <c r="D3725" s="11" t="s">
        <v>260</v>
      </c>
      <c r="E3725" s="19" t="s">
        <v>7476</v>
      </c>
      <c r="F3725" s="10">
        <v>42036</v>
      </c>
      <c r="G3725" s="10">
        <v>45323</v>
      </c>
      <c r="H3725" s="11">
        <v>10</v>
      </c>
      <c r="I3725" s="20" t="s">
        <v>259</v>
      </c>
      <c r="J3725" s="11" t="s">
        <v>261</v>
      </c>
      <c r="K3725" s="11" t="s">
        <v>12658</v>
      </c>
      <c r="L3725" s="11">
        <v>2</v>
      </c>
    </row>
    <row r="3726" spans="1:12">
      <c r="A3726" s="11" t="s">
        <v>7227</v>
      </c>
      <c r="D3726" s="11" t="s">
        <v>260</v>
      </c>
      <c r="E3726" s="19" t="s">
        <v>7477</v>
      </c>
      <c r="F3726" s="10">
        <v>42036</v>
      </c>
      <c r="G3726" s="10">
        <v>45323</v>
      </c>
      <c r="H3726" s="11">
        <v>10</v>
      </c>
      <c r="I3726" s="20" t="s">
        <v>259</v>
      </c>
      <c r="J3726" s="11" t="s">
        <v>261</v>
      </c>
      <c r="K3726" s="11" t="s">
        <v>12658</v>
      </c>
      <c r="L3726" s="11">
        <v>2</v>
      </c>
    </row>
    <row r="3727" spans="1:12">
      <c r="A3727" s="11" t="s">
        <v>7228</v>
      </c>
      <c r="D3727" s="11" t="s">
        <v>260</v>
      </c>
      <c r="E3727" s="19" t="s">
        <v>7478</v>
      </c>
      <c r="F3727" s="10">
        <v>42036</v>
      </c>
      <c r="G3727" s="10">
        <v>45323</v>
      </c>
      <c r="H3727" s="11">
        <v>10</v>
      </c>
      <c r="I3727" s="20" t="s">
        <v>259</v>
      </c>
      <c r="J3727" s="11" t="s">
        <v>261</v>
      </c>
      <c r="K3727" s="11" t="s">
        <v>12658</v>
      </c>
      <c r="L3727" s="11">
        <v>2</v>
      </c>
    </row>
    <row r="3728" spans="1:12">
      <c r="A3728" s="11" t="s">
        <v>7229</v>
      </c>
      <c r="D3728" s="11" t="s">
        <v>260</v>
      </c>
      <c r="E3728" s="19" t="s">
        <v>7479</v>
      </c>
      <c r="F3728" s="10">
        <v>42036</v>
      </c>
      <c r="G3728" s="10">
        <v>45323</v>
      </c>
      <c r="H3728" s="11">
        <v>10</v>
      </c>
      <c r="I3728" s="20" t="s">
        <v>259</v>
      </c>
      <c r="J3728" s="11" t="s">
        <v>261</v>
      </c>
      <c r="K3728" s="11" t="s">
        <v>12658</v>
      </c>
      <c r="L3728" s="11">
        <v>2</v>
      </c>
    </row>
    <row r="3729" spans="1:12">
      <c r="A3729" s="11" t="s">
        <v>7230</v>
      </c>
      <c r="D3729" s="11" t="s">
        <v>260</v>
      </c>
      <c r="E3729" s="19" t="s">
        <v>7480</v>
      </c>
      <c r="F3729" s="10">
        <v>42036</v>
      </c>
      <c r="G3729" s="10">
        <v>45323</v>
      </c>
      <c r="H3729" s="11">
        <v>10</v>
      </c>
      <c r="I3729" s="20" t="s">
        <v>259</v>
      </c>
      <c r="J3729" s="11" t="s">
        <v>261</v>
      </c>
      <c r="K3729" s="11" t="s">
        <v>12658</v>
      </c>
      <c r="L3729" s="11">
        <v>2</v>
      </c>
    </row>
    <row r="3730" spans="1:12">
      <c r="A3730" s="11" t="s">
        <v>7231</v>
      </c>
      <c r="D3730" s="11" t="s">
        <v>260</v>
      </c>
      <c r="E3730" s="19" t="s">
        <v>7481</v>
      </c>
      <c r="F3730" s="10">
        <v>42036</v>
      </c>
      <c r="G3730" s="10">
        <v>45323</v>
      </c>
      <c r="H3730" s="11">
        <v>10</v>
      </c>
      <c r="I3730" s="20" t="s">
        <v>259</v>
      </c>
      <c r="J3730" s="11" t="s">
        <v>261</v>
      </c>
      <c r="K3730" s="11" t="s">
        <v>12658</v>
      </c>
      <c r="L3730" s="11">
        <v>2</v>
      </c>
    </row>
    <row r="3731" spans="1:12">
      <c r="A3731" s="11" t="s">
        <v>7232</v>
      </c>
      <c r="D3731" s="11" t="s">
        <v>260</v>
      </c>
      <c r="E3731" s="19" t="s">
        <v>7482</v>
      </c>
      <c r="F3731" s="10">
        <v>42036</v>
      </c>
      <c r="G3731" s="10">
        <v>45323</v>
      </c>
      <c r="H3731" s="11">
        <v>10</v>
      </c>
      <c r="I3731" s="20" t="s">
        <v>259</v>
      </c>
      <c r="J3731" s="11" t="s">
        <v>261</v>
      </c>
      <c r="K3731" s="11" t="s">
        <v>12658</v>
      </c>
      <c r="L3731" s="11">
        <v>2</v>
      </c>
    </row>
    <row r="3732" spans="1:12">
      <c r="A3732" s="11" t="s">
        <v>7233</v>
      </c>
      <c r="D3732" s="11" t="s">
        <v>260</v>
      </c>
      <c r="E3732" s="19" t="s">
        <v>7483</v>
      </c>
      <c r="F3732" s="10">
        <v>42036</v>
      </c>
      <c r="G3732" s="10">
        <v>45323</v>
      </c>
      <c r="H3732" s="11">
        <v>10</v>
      </c>
      <c r="I3732" s="20" t="s">
        <v>259</v>
      </c>
      <c r="J3732" s="11" t="s">
        <v>261</v>
      </c>
      <c r="K3732" s="11" t="s">
        <v>12658</v>
      </c>
      <c r="L3732" s="11">
        <v>2</v>
      </c>
    </row>
    <row r="3733" spans="1:12">
      <c r="A3733" s="11" t="s">
        <v>7234</v>
      </c>
      <c r="D3733" s="11" t="s">
        <v>260</v>
      </c>
      <c r="E3733" s="19" t="s">
        <v>7484</v>
      </c>
      <c r="F3733" s="10">
        <v>42036</v>
      </c>
      <c r="G3733" s="10">
        <v>45323</v>
      </c>
      <c r="H3733" s="11">
        <v>10</v>
      </c>
      <c r="I3733" s="20" t="s">
        <v>259</v>
      </c>
      <c r="J3733" s="11" t="s">
        <v>261</v>
      </c>
      <c r="K3733" s="11" t="s">
        <v>12658</v>
      </c>
      <c r="L3733" s="11">
        <v>2</v>
      </c>
    </row>
    <row r="3734" spans="1:12">
      <c r="A3734" s="11" t="s">
        <v>7235</v>
      </c>
      <c r="D3734" s="11" t="s">
        <v>260</v>
      </c>
      <c r="E3734" s="19" t="s">
        <v>7485</v>
      </c>
      <c r="F3734" s="10">
        <v>42036</v>
      </c>
      <c r="G3734" s="10">
        <v>45323</v>
      </c>
      <c r="H3734" s="11">
        <v>10</v>
      </c>
      <c r="I3734" s="20" t="s">
        <v>259</v>
      </c>
      <c r="J3734" s="11" t="s">
        <v>261</v>
      </c>
      <c r="K3734" s="11" t="s">
        <v>12658</v>
      </c>
      <c r="L3734" s="11">
        <v>2</v>
      </c>
    </row>
    <row r="3735" spans="1:12">
      <c r="A3735" s="11" t="s">
        <v>7236</v>
      </c>
      <c r="D3735" s="11" t="s">
        <v>260</v>
      </c>
      <c r="E3735" s="19" t="s">
        <v>7486</v>
      </c>
      <c r="F3735" s="10">
        <v>42036</v>
      </c>
      <c r="G3735" s="10">
        <v>45323</v>
      </c>
      <c r="H3735" s="11">
        <v>10</v>
      </c>
      <c r="I3735" s="11" t="s">
        <v>277</v>
      </c>
      <c r="J3735" s="11" t="s">
        <v>261</v>
      </c>
      <c r="K3735" s="11" t="s">
        <v>12658</v>
      </c>
      <c r="L3735" s="11">
        <v>2</v>
      </c>
    </row>
    <row r="3736" spans="1:12">
      <c r="A3736" s="11" t="s">
        <v>7237</v>
      </c>
      <c r="D3736" s="11" t="s">
        <v>260</v>
      </c>
      <c r="E3736" s="19" t="s">
        <v>7487</v>
      </c>
      <c r="F3736" s="10">
        <v>42036</v>
      </c>
      <c r="G3736" s="10">
        <v>45323</v>
      </c>
      <c r="H3736" s="11">
        <v>10</v>
      </c>
      <c r="I3736" s="11" t="s">
        <v>277</v>
      </c>
      <c r="J3736" s="11" t="s">
        <v>261</v>
      </c>
      <c r="K3736" s="11" t="s">
        <v>12658</v>
      </c>
      <c r="L3736" s="11">
        <v>2</v>
      </c>
    </row>
    <row r="3737" spans="1:12">
      <c r="A3737" s="11" t="s">
        <v>7238</v>
      </c>
      <c r="D3737" s="11" t="s">
        <v>260</v>
      </c>
      <c r="E3737" s="19" t="s">
        <v>7488</v>
      </c>
      <c r="F3737" s="10">
        <v>42036</v>
      </c>
      <c r="G3737" s="10">
        <v>45323</v>
      </c>
      <c r="H3737" s="11">
        <v>10</v>
      </c>
      <c r="I3737" s="11" t="s">
        <v>277</v>
      </c>
      <c r="J3737" s="11" t="s">
        <v>261</v>
      </c>
      <c r="K3737" s="11" t="s">
        <v>12658</v>
      </c>
      <c r="L3737" s="11">
        <v>2</v>
      </c>
    </row>
    <row r="3738" spans="1:12">
      <c r="A3738" s="11" t="s">
        <v>7239</v>
      </c>
      <c r="D3738" s="11" t="s">
        <v>260</v>
      </c>
      <c r="E3738" s="19" t="s">
        <v>7489</v>
      </c>
      <c r="F3738" s="10">
        <v>42036</v>
      </c>
      <c r="G3738" s="10">
        <v>45323</v>
      </c>
      <c r="H3738" s="11">
        <v>10</v>
      </c>
      <c r="I3738" s="20" t="s">
        <v>259</v>
      </c>
      <c r="J3738" s="11" t="s">
        <v>261</v>
      </c>
      <c r="K3738" s="11" t="s">
        <v>12658</v>
      </c>
      <c r="L3738" s="11">
        <v>2</v>
      </c>
    </row>
    <row r="3739" spans="1:12">
      <c r="A3739" s="11" t="s">
        <v>7240</v>
      </c>
      <c r="D3739" s="11" t="s">
        <v>260</v>
      </c>
      <c r="E3739" s="19" t="s">
        <v>7490</v>
      </c>
      <c r="F3739" s="10">
        <v>42036</v>
      </c>
      <c r="G3739" s="10">
        <v>45323</v>
      </c>
      <c r="H3739" s="11">
        <v>10</v>
      </c>
      <c r="I3739" s="20" t="s">
        <v>259</v>
      </c>
      <c r="J3739" s="11" t="s">
        <v>261</v>
      </c>
      <c r="K3739" s="11" t="s">
        <v>12658</v>
      </c>
      <c r="L3739" s="11">
        <v>2</v>
      </c>
    </row>
    <row r="3740" spans="1:12">
      <c r="A3740" s="11" t="s">
        <v>7241</v>
      </c>
      <c r="D3740" s="11" t="s">
        <v>260</v>
      </c>
      <c r="E3740" s="19" t="s">
        <v>7491</v>
      </c>
      <c r="F3740" s="10">
        <v>42036</v>
      </c>
      <c r="G3740" s="10">
        <v>45323</v>
      </c>
      <c r="H3740" s="11">
        <v>10</v>
      </c>
      <c r="I3740" s="20" t="s">
        <v>259</v>
      </c>
      <c r="J3740" s="11" t="s">
        <v>261</v>
      </c>
      <c r="K3740" s="11" t="s">
        <v>12658</v>
      </c>
      <c r="L3740" s="11">
        <v>2</v>
      </c>
    </row>
    <row r="3741" spans="1:12">
      <c r="A3741" s="11" t="s">
        <v>7242</v>
      </c>
      <c r="D3741" s="11" t="s">
        <v>260</v>
      </c>
      <c r="E3741" s="19" t="s">
        <v>7492</v>
      </c>
      <c r="F3741" s="10">
        <v>42036</v>
      </c>
      <c r="G3741" s="10">
        <v>45323</v>
      </c>
      <c r="H3741" s="11">
        <v>10</v>
      </c>
      <c r="I3741" s="20" t="s">
        <v>259</v>
      </c>
      <c r="J3741" s="11" t="s">
        <v>261</v>
      </c>
      <c r="K3741" s="11" t="s">
        <v>12658</v>
      </c>
      <c r="L3741" s="11">
        <v>2</v>
      </c>
    </row>
    <row r="3742" spans="1:12">
      <c r="A3742" s="11" t="s">
        <v>7243</v>
      </c>
      <c r="D3742" s="11" t="s">
        <v>260</v>
      </c>
      <c r="E3742" s="19" t="s">
        <v>7493</v>
      </c>
      <c r="F3742" s="10">
        <v>42036</v>
      </c>
      <c r="G3742" s="10">
        <v>45323</v>
      </c>
      <c r="H3742" s="11">
        <v>10</v>
      </c>
      <c r="I3742" s="20" t="s">
        <v>259</v>
      </c>
      <c r="J3742" s="11" t="s">
        <v>261</v>
      </c>
      <c r="K3742" s="11" t="s">
        <v>12658</v>
      </c>
      <c r="L3742" s="11">
        <v>2</v>
      </c>
    </row>
    <row r="3743" spans="1:12">
      <c r="A3743" s="11" t="s">
        <v>7244</v>
      </c>
      <c r="D3743" s="11" t="s">
        <v>260</v>
      </c>
      <c r="E3743" s="19" t="s">
        <v>7494</v>
      </c>
      <c r="F3743" s="10">
        <v>42036</v>
      </c>
      <c r="G3743" s="10">
        <v>45323</v>
      </c>
      <c r="H3743" s="11">
        <v>10</v>
      </c>
      <c r="I3743" s="20" t="s">
        <v>259</v>
      </c>
      <c r="J3743" s="11" t="s">
        <v>261</v>
      </c>
      <c r="K3743" s="11" t="s">
        <v>12658</v>
      </c>
      <c r="L3743" s="11">
        <v>2</v>
      </c>
    </row>
    <row r="3744" spans="1:12">
      <c r="A3744" s="11" t="s">
        <v>7245</v>
      </c>
      <c r="D3744" s="11" t="s">
        <v>260</v>
      </c>
      <c r="E3744" s="19" t="s">
        <v>7495</v>
      </c>
      <c r="F3744" s="10">
        <v>42036</v>
      </c>
      <c r="G3744" s="10">
        <v>45323</v>
      </c>
      <c r="H3744" s="11">
        <v>10</v>
      </c>
      <c r="I3744" s="20" t="s">
        <v>259</v>
      </c>
      <c r="J3744" s="11" t="s">
        <v>261</v>
      </c>
      <c r="K3744" s="11" t="s">
        <v>12658</v>
      </c>
      <c r="L3744" s="11">
        <v>2</v>
      </c>
    </row>
    <row r="3745" spans="1:12">
      <c r="A3745" s="11" t="s">
        <v>7246</v>
      </c>
      <c r="D3745" s="11" t="s">
        <v>260</v>
      </c>
      <c r="E3745" s="19" t="s">
        <v>7496</v>
      </c>
      <c r="F3745" s="10">
        <v>42036</v>
      </c>
      <c r="G3745" s="10">
        <v>45323</v>
      </c>
      <c r="H3745" s="11">
        <v>10</v>
      </c>
      <c r="I3745" s="20" t="s">
        <v>259</v>
      </c>
      <c r="J3745" s="11" t="s">
        <v>261</v>
      </c>
      <c r="K3745" s="11" t="s">
        <v>12658</v>
      </c>
      <c r="L3745" s="11">
        <v>2</v>
      </c>
    </row>
    <row r="3746" spans="1:12">
      <c r="A3746" s="11" t="s">
        <v>7247</v>
      </c>
      <c r="D3746" s="11" t="s">
        <v>260</v>
      </c>
      <c r="E3746" s="19" t="s">
        <v>7497</v>
      </c>
      <c r="F3746" s="10">
        <v>42036</v>
      </c>
      <c r="G3746" s="10">
        <v>45323</v>
      </c>
      <c r="H3746" s="11">
        <v>10</v>
      </c>
      <c r="I3746" s="20" t="s">
        <v>259</v>
      </c>
      <c r="J3746" s="11" t="s">
        <v>261</v>
      </c>
      <c r="K3746" s="11" t="s">
        <v>12658</v>
      </c>
      <c r="L3746" s="11">
        <v>2</v>
      </c>
    </row>
    <row r="3747" spans="1:12">
      <c r="A3747" s="11" t="s">
        <v>7248</v>
      </c>
      <c r="D3747" s="11" t="s">
        <v>260</v>
      </c>
      <c r="E3747" s="19" t="s">
        <v>7498</v>
      </c>
      <c r="F3747" s="10">
        <v>42036</v>
      </c>
      <c r="G3747" s="10">
        <v>45323</v>
      </c>
      <c r="H3747" s="11">
        <v>10</v>
      </c>
      <c r="I3747" s="20" t="s">
        <v>259</v>
      </c>
      <c r="J3747" s="11" t="s">
        <v>261</v>
      </c>
      <c r="K3747" s="11" t="s">
        <v>12658</v>
      </c>
      <c r="L3747" s="11">
        <v>2</v>
      </c>
    </row>
    <row r="3748" spans="1:12">
      <c r="A3748" s="11" t="s">
        <v>7249</v>
      </c>
      <c r="D3748" s="11" t="s">
        <v>260</v>
      </c>
      <c r="E3748" s="19" t="s">
        <v>7499</v>
      </c>
      <c r="F3748" s="10">
        <v>42036</v>
      </c>
      <c r="G3748" s="10">
        <v>45323</v>
      </c>
      <c r="H3748" s="11">
        <v>10</v>
      </c>
      <c r="I3748" s="20" t="s">
        <v>259</v>
      </c>
      <c r="J3748" s="11" t="s">
        <v>261</v>
      </c>
      <c r="K3748" s="11" t="s">
        <v>12658</v>
      </c>
      <c r="L3748" s="11">
        <v>2</v>
      </c>
    </row>
    <row r="3749" spans="1:12">
      <c r="A3749" s="11" t="s">
        <v>7250</v>
      </c>
      <c r="D3749" s="11" t="s">
        <v>260</v>
      </c>
      <c r="E3749" s="19" t="s">
        <v>7500</v>
      </c>
      <c r="F3749" s="10">
        <v>42036</v>
      </c>
      <c r="G3749" s="10">
        <v>45323</v>
      </c>
      <c r="H3749" s="11">
        <v>10</v>
      </c>
      <c r="I3749" s="20" t="s">
        <v>259</v>
      </c>
      <c r="J3749" s="11" t="s">
        <v>261</v>
      </c>
      <c r="K3749" s="11" t="s">
        <v>12658</v>
      </c>
      <c r="L3749" s="11">
        <v>2</v>
      </c>
    </row>
    <row r="3750" spans="1:12">
      <c r="A3750" s="11" t="s">
        <v>7251</v>
      </c>
      <c r="D3750" s="11" t="s">
        <v>260</v>
      </c>
      <c r="E3750" s="19" t="s">
        <v>7501</v>
      </c>
      <c r="F3750" s="10">
        <v>42036</v>
      </c>
      <c r="G3750" s="10">
        <v>45323</v>
      </c>
      <c r="H3750" s="11">
        <v>10</v>
      </c>
      <c r="I3750" s="20" t="s">
        <v>259</v>
      </c>
      <c r="J3750" s="11" t="s">
        <v>261</v>
      </c>
      <c r="K3750" s="11" t="s">
        <v>12658</v>
      </c>
      <c r="L3750" s="11">
        <v>2</v>
      </c>
    </row>
    <row r="3751" spans="1:12">
      <c r="A3751" s="11" t="s">
        <v>7252</v>
      </c>
      <c r="D3751" s="11" t="s">
        <v>260</v>
      </c>
      <c r="E3751" s="19" t="s">
        <v>7502</v>
      </c>
      <c r="F3751" s="10">
        <v>42036</v>
      </c>
      <c r="G3751" s="10">
        <v>45323</v>
      </c>
      <c r="H3751" s="11">
        <v>10</v>
      </c>
      <c r="I3751" s="20" t="s">
        <v>259</v>
      </c>
      <c r="J3751" s="11" t="s">
        <v>261</v>
      </c>
      <c r="K3751" s="11" t="s">
        <v>12658</v>
      </c>
      <c r="L3751" s="11">
        <v>2</v>
      </c>
    </row>
    <row r="3752" spans="1:12">
      <c r="A3752" s="11" t="s">
        <v>7253</v>
      </c>
      <c r="D3752" s="11" t="s">
        <v>260</v>
      </c>
      <c r="E3752" s="19" t="s">
        <v>7503</v>
      </c>
      <c r="F3752" s="10">
        <v>42036</v>
      </c>
      <c r="G3752" s="10">
        <v>45323</v>
      </c>
      <c r="H3752" s="11">
        <v>10</v>
      </c>
      <c r="I3752" s="20" t="s">
        <v>259</v>
      </c>
      <c r="J3752" s="11" t="s">
        <v>261</v>
      </c>
      <c r="K3752" s="11" t="s">
        <v>12658</v>
      </c>
      <c r="L3752" s="11">
        <v>2</v>
      </c>
    </row>
    <row r="3753" spans="1:12">
      <c r="A3753" s="11" t="s">
        <v>7254</v>
      </c>
      <c r="D3753" s="11" t="s">
        <v>260</v>
      </c>
      <c r="E3753" s="19" t="s">
        <v>7504</v>
      </c>
      <c r="F3753" s="10">
        <v>42036</v>
      </c>
      <c r="G3753" s="10">
        <v>45323</v>
      </c>
      <c r="H3753" s="11">
        <v>10</v>
      </c>
      <c r="I3753" s="11" t="s">
        <v>277</v>
      </c>
      <c r="J3753" s="11" t="s">
        <v>261</v>
      </c>
      <c r="K3753" s="11" t="s">
        <v>12658</v>
      </c>
      <c r="L3753" s="11">
        <v>2</v>
      </c>
    </row>
    <row r="3754" spans="1:12">
      <c r="A3754" s="11" t="s">
        <v>7255</v>
      </c>
      <c r="D3754" s="11" t="s">
        <v>260</v>
      </c>
      <c r="E3754" s="19" t="s">
        <v>7505</v>
      </c>
      <c r="F3754" s="10">
        <v>42036</v>
      </c>
      <c r="G3754" s="10">
        <v>45323</v>
      </c>
      <c r="H3754" s="11">
        <v>10</v>
      </c>
      <c r="I3754" s="11" t="s">
        <v>277</v>
      </c>
      <c r="J3754" s="11" t="s">
        <v>261</v>
      </c>
      <c r="K3754" s="11" t="s">
        <v>12658</v>
      </c>
      <c r="L3754" s="11">
        <v>2</v>
      </c>
    </row>
    <row r="3755" spans="1:12">
      <c r="A3755" s="11" t="s">
        <v>7256</v>
      </c>
      <c r="D3755" s="11" t="s">
        <v>260</v>
      </c>
      <c r="E3755" s="19" t="s">
        <v>7506</v>
      </c>
      <c r="F3755" s="10">
        <v>42036</v>
      </c>
      <c r="G3755" s="10">
        <v>45323</v>
      </c>
      <c r="H3755" s="11">
        <v>10</v>
      </c>
      <c r="I3755" s="11" t="s">
        <v>277</v>
      </c>
      <c r="J3755" s="11" t="s">
        <v>261</v>
      </c>
      <c r="K3755" s="11" t="s">
        <v>12658</v>
      </c>
      <c r="L3755" s="11">
        <v>2</v>
      </c>
    </row>
    <row r="3756" spans="1:12">
      <c r="A3756" s="11" t="s">
        <v>7257</v>
      </c>
      <c r="D3756" s="11" t="s">
        <v>260</v>
      </c>
      <c r="E3756" s="19" t="s">
        <v>7507</v>
      </c>
      <c r="F3756" s="10">
        <v>42036</v>
      </c>
      <c r="G3756" s="10">
        <v>45323</v>
      </c>
      <c r="H3756" s="11">
        <v>10</v>
      </c>
      <c r="I3756" s="20" t="s">
        <v>259</v>
      </c>
      <c r="J3756" s="11" t="s">
        <v>261</v>
      </c>
      <c r="K3756" s="11" t="s">
        <v>12658</v>
      </c>
      <c r="L3756" s="11">
        <v>2</v>
      </c>
    </row>
    <row r="3757" spans="1:12">
      <c r="A3757" s="11" t="s">
        <v>7258</v>
      </c>
      <c r="D3757" s="11" t="s">
        <v>260</v>
      </c>
      <c r="E3757" s="19" t="s">
        <v>7508</v>
      </c>
      <c r="F3757" s="10">
        <v>42036</v>
      </c>
      <c r="G3757" s="10">
        <v>45323</v>
      </c>
      <c r="H3757" s="11">
        <v>10</v>
      </c>
      <c r="I3757" s="20" t="s">
        <v>259</v>
      </c>
      <c r="J3757" s="11" t="s">
        <v>261</v>
      </c>
      <c r="K3757" s="11" t="s">
        <v>12658</v>
      </c>
      <c r="L3757" s="11">
        <v>2</v>
      </c>
    </row>
    <row r="3758" spans="1:12">
      <c r="A3758" s="11" t="s">
        <v>7259</v>
      </c>
      <c r="D3758" s="11" t="s">
        <v>260</v>
      </c>
      <c r="E3758" s="19" t="s">
        <v>7509</v>
      </c>
      <c r="F3758" s="10">
        <v>42036</v>
      </c>
      <c r="G3758" s="10">
        <v>45323</v>
      </c>
      <c r="H3758" s="11">
        <v>10</v>
      </c>
      <c r="I3758" s="20" t="s">
        <v>259</v>
      </c>
      <c r="J3758" s="11" t="s">
        <v>261</v>
      </c>
      <c r="K3758" s="11" t="s">
        <v>12658</v>
      </c>
      <c r="L3758" s="11">
        <v>2</v>
      </c>
    </row>
    <row r="3759" spans="1:12">
      <c r="A3759" s="11" t="s">
        <v>7260</v>
      </c>
      <c r="D3759" s="11" t="s">
        <v>260</v>
      </c>
      <c r="E3759" s="19" t="s">
        <v>7510</v>
      </c>
      <c r="F3759" s="10">
        <v>42036</v>
      </c>
      <c r="G3759" s="10">
        <v>45323</v>
      </c>
      <c r="H3759" s="11">
        <v>10</v>
      </c>
      <c r="I3759" s="20" t="s">
        <v>259</v>
      </c>
      <c r="J3759" s="11" t="s">
        <v>261</v>
      </c>
      <c r="K3759" s="11" t="s">
        <v>12658</v>
      </c>
      <c r="L3759" s="11">
        <v>2</v>
      </c>
    </row>
    <row r="3760" spans="1:12">
      <c r="A3760" s="11" t="s">
        <v>7261</v>
      </c>
      <c r="D3760" s="11" t="s">
        <v>260</v>
      </c>
      <c r="E3760" s="19" t="s">
        <v>7511</v>
      </c>
      <c r="F3760" s="10">
        <v>42036</v>
      </c>
      <c r="G3760" s="10">
        <v>45323</v>
      </c>
      <c r="H3760" s="11">
        <v>10</v>
      </c>
      <c r="I3760" s="20" t="s">
        <v>259</v>
      </c>
      <c r="J3760" s="11" t="s">
        <v>261</v>
      </c>
      <c r="K3760" s="11" t="s">
        <v>12658</v>
      </c>
      <c r="L3760" s="11">
        <v>2</v>
      </c>
    </row>
    <row r="3761" spans="1:12">
      <c r="A3761" s="11" t="s">
        <v>7262</v>
      </c>
      <c r="D3761" s="11" t="s">
        <v>260</v>
      </c>
      <c r="E3761" s="19" t="s">
        <v>7512</v>
      </c>
      <c r="F3761" s="10">
        <v>42036</v>
      </c>
      <c r="G3761" s="10">
        <v>45323</v>
      </c>
      <c r="H3761" s="11">
        <v>10</v>
      </c>
      <c r="I3761" s="20" t="s">
        <v>259</v>
      </c>
      <c r="J3761" s="11" t="s">
        <v>261</v>
      </c>
      <c r="K3761" s="11" t="s">
        <v>12658</v>
      </c>
      <c r="L3761" s="11">
        <v>2</v>
      </c>
    </row>
    <row r="3762" spans="1:12">
      <c r="A3762" s="11" t="s">
        <v>7513</v>
      </c>
      <c r="D3762" s="11" t="s">
        <v>260</v>
      </c>
      <c r="E3762" s="19" t="s">
        <v>7763</v>
      </c>
      <c r="F3762" s="10">
        <v>42036</v>
      </c>
      <c r="G3762" s="10">
        <v>45323</v>
      </c>
      <c r="H3762" s="11">
        <v>10</v>
      </c>
      <c r="I3762" s="20" t="s">
        <v>259</v>
      </c>
      <c r="J3762" s="11" t="s">
        <v>261</v>
      </c>
      <c r="K3762" s="11" t="s">
        <v>12658</v>
      </c>
      <c r="L3762" s="11">
        <v>2</v>
      </c>
    </row>
    <row r="3763" spans="1:12">
      <c r="A3763" s="11" t="s">
        <v>7514</v>
      </c>
      <c r="D3763" s="11" t="s">
        <v>260</v>
      </c>
      <c r="E3763" s="19" t="s">
        <v>7764</v>
      </c>
      <c r="F3763" s="10">
        <v>42036</v>
      </c>
      <c r="G3763" s="10">
        <v>45323</v>
      </c>
      <c r="H3763" s="11">
        <v>10</v>
      </c>
      <c r="I3763" s="20" t="s">
        <v>259</v>
      </c>
      <c r="J3763" s="11" t="s">
        <v>261</v>
      </c>
      <c r="K3763" s="11" t="s">
        <v>12658</v>
      </c>
      <c r="L3763" s="11">
        <v>2</v>
      </c>
    </row>
    <row r="3764" spans="1:12">
      <c r="A3764" s="11" t="s">
        <v>7515</v>
      </c>
      <c r="D3764" s="11" t="s">
        <v>260</v>
      </c>
      <c r="E3764" s="19" t="s">
        <v>7765</v>
      </c>
      <c r="F3764" s="10">
        <v>42036</v>
      </c>
      <c r="G3764" s="10">
        <v>45323</v>
      </c>
      <c r="H3764" s="11">
        <v>10</v>
      </c>
      <c r="I3764" s="20" t="s">
        <v>259</v>
      </c>
      <c r="J3764" s="11" t="s">
        <v>261</v>
      </c>
      <c r="K3764" s="11" t="s">
        <v>12658</v>
      </c>
      <c r="L3764" s="11">
        <v>2</v>
      </c>
    </row>
    <row r="3765" spans="1:12">
      <c r="A3765" s="11" t="s">
        <v>7516</v>
      </c>
      <c r="D3765" s="11" t="s">
        <v>260</v>
      </c>
      <c r="E3765" s="19" t="s">
        <v>7766</v>
      </c>
      <c r="F3765" s="10">
        <v>42036</v>
      </c>
      <c r="G3765" s="10">
        <v>45323</v>
      </c>
      <c r="H3765" s="11">
        <v>10</v>
      </c>
      <c r="I3765" s="20" t="s">
        <v>259</v>
      </c>
      <c r="J3765" s="11" t="s">
        <v>261</v>
      </c>
      <c r="K3765" s="11" t="s">
        <v>12658</v>
      </c>
      <c r="L3765" s="11">
        <v>2</v>
      </c>
    </row>
    <row r="3766" spans="1:12">
      <c r="A3766" s="11" t="s">
        <v>7517</v>
      </c>
      <c r="D3766" s="11" t="s">
        <v>260</v>
      </c>
      <c r="E3766" s="19" t="s">
        <v>7767</v>
      </c>
      <c r="F3766" s="10">
        <v>42036</v>
      </c>
      <c r="G3766" s="10">
        <v>45323</v>
      </c>
      <c r="H3766" s="11">
        <v>10</v>
      </c>
      <c r="I3766" s="20" t="s">
        <v>259</v>
      </c>
      <c r="J3766" s="11" t="s">
        <v>261</v>
      </c>
      <c r="K3766" s="11" t="s">
        <v>12658</v>
      </c>
      <c r="L3766" s="11">
        <v>2</v>
      </c>
    </row>
    <row r="3767" spans="1:12">
      <c r="A3767" s="11" t="s">
        <v>7518</v>
      </c>
      <c r="D3767" s="11" t="s">
        <v>260</v>
      </c>
      <c r="E3767" s="19" t="s">
        <v>7768</v>
      </c>
      <c r="F3767" s="10">
        <v>42036</v>
      </c>
      <c r="G3767" s="10">
        <v>45323</v>
      </c>
      <c r="H3767" s="11">
        <v>10</v>
      </c>
      <c r="I3767" s="20" t="s">
        <v>259</v>
      </c>
      <c r="J3767" s="11" t="s">
        <v>261</v>
      </c>
      <c r="K3767" s="11" t="s">
        <v>12658</v>
      </c>
      <c r="L3767" s="11">
        <v>2</v>
      </c>
    </row>
    <row r="3768" spans="1:12">
      <c r="A3768" s="11" t="s">
        <v>7519</v>
      </c>
      <c r="D3768" s="11" t="s">
        <v>260</v>
      </c>
      <c r="E3768" s="19" t="s">
        <v>7769</v>
      </c>
      <c r="F3768" s="10">
        <v>42036</v>
      </c>
      <c r="G3768" s="10">
        <v>45323</v>
      </c>
      <c r="H3768" s="11">
        <v>10</v>
      </c>
      <c r="I3768" s="20" t="s">
        <v>259</v>
      </c>
      <c r="J3768" s="11" t="s">
        <v>261</v>
      </c>
      <c r="K3768" s="11" t="s">
        <v>12658</v>
      </c>
      <c r="L3768" s="11">
        <v>2</v>
      </c>
    </row>
    <row r="3769" spans="1:12">
      <c r="A3769" s="11" t="s">
        <v>7520</v>
      </c>
      <c r="D3769" s="11" t="s">
        <v>260</v>
      </c>
      <c r="E3769" s="19" t="s">
        <v>7770</v>
      </c>
      <c r="F3769" s="10">
        <v>42036</v>
      </c>
      <c r="G3769" s="10">
        <v>45323</v>
      </c>
      <c r="H3769" s="11">
        <v>10</v>
      </c>
      <c r="I3769" s="20" t="s">
        <v>259</v>
      </c>
      <c r="J3769" s="11" t="s">
        <v>261</v>
      </c>
      <c r="K3769" s="11" t="s">
        <v>12658</v>
      </c>
      <c r="L3769" s="11">
        <v>2</v>
      </c>
    </row>
    <row r="3770" spans="1:12">
      <c r="A3770" s="11" t="s">
        <v>7521</v>
      </c>
      <c r="D3770" s="11" t="s">
        <v>260</v>
      </c>
      <c r="E3770" s="19" t="s">
        <v>7771</v>
      </c>
      <c r="F3770" s="10">
        <v>42036</v>
      </c>
      <c r="G3770" s="10">
        <v>45323</v>
      </c>
      <c r="H3770" s="11">
        <v>10</v>
      </c>
      <c r="I3770" s="20" t="s">
        <v>259</v>
      </c>
      <c r="J3770" s="11" t="s">
        <v>261</v>
      </c>
      <c r="K3770" s="11" t="s">
        <v>12658</v>
      </c>
      <c r="L3770" s="11">
        <v>2</v>
      </c>
    </row>
    <row r="3771" spans="1:12">
      <c r="A3771" s="11" t="s">
        <v>7522</v>
      </c>
      <c r="D3771" s="11" t="s">
        <v>260</v>
      </c>
      <c r="E3771" s="19" t="s">
        <v>7772</v>
      </c>
      <c r="F3771" s="10">
        <v>42036</v>
      </c>
      <c r="G3771" s="10">
        <v>45323</v>
      </c>
      <c r="H3771" s="11">
        <v>10</v>
      </c>
      <c r="I3771" s="11" t="s">
        <v>277</v>
      </c>
      <c r="J3771" s="11" t="s">
        <v>261</v>
      </c>
      <c r="K3771" s="11" t="s">
        <v>12658</v>
      </c>
      <c r="L3771" s="11">
        <v>2</v>
      </c>
    </row>
    <row r="3772" spans="1:12">
      <c r="A3772" s="11" t="s">
        <v>7523</v>
      </c>
      <c r="D3772" s="11" t="s">
        <v>260</v>
      </c>
      <c r="E3772" s="19" t="s">
        <v>7773</v>
      </c>
      <c r="F3772" s="10">
        <v>42036</v>
      </c>
      <c r="G3772" s="10">
        <v>45323</v>
      </c>
      <c r="H3772" s="11">
        <v>10</v>
      </c>
      <c r="I3772" s="11" t="s">
        <v>277</v>
      </c>
      <c r="J3772" s="11" t="s">
        <v>261</v>
      </c>
      <c r="K3772" s="11" t="s">
        <v>12658</v>
      </c>
      <c r="L3772" s="11">
        <v>2</v>
      </c>
    </row>
    <row r="3773" spans="1:12">
      <c r="A3773" s="11" t="s">
        <v>7524</v>
      </c>
      <c r="D3773" s="11" t="s">
        <v>260</v>
      </c>
      <c r="E3773" s="19" t="s">
        <v>7774</v>
      </c>
      <c r="F3773" s="10">
        <v>42036</v>
      </c>
      <c r="G3773" s="10">
        <v>45323</v>
      </c>
      <c r="H3773" s="11">
        <v>10</v>
      </c>
      <c r="I3773" s="11" t="s">
        <v>277</v>
      </c>
      <c r="J3773" s="11" t="s">
        <v>261</v>
      </c>
      <c r="K3773" s="11" t="s">
        <v>12658</v>
      </c>
      <c r="L3773" s="11">
        <v>2</v>
      </c>
    </row>
    <row r="3774" spans="1:12">
      <c r="A3774" s="11" t="s">
        <v>7525</v>
      </c>
      <c r="D3774" s="11" t="s">
        <v>260</v>
      </c>
      <c r="E3774" s="19" t="s">
        <v>7775</v>
      </c>
      <c r="F3774" s="10">
        <v>42036</v>
      </c>
      <c r="G3774" s="10">
        <v>45323</v>
      </c>
      <c r="H3774" s="11">
        <v>10</v>
      </c>
      <c r="I3774" s="20" t="s">
        <v>259</v>
      </c>
      <c r="J3774" s="11" t="s">
        <v>261</v>
      </c>
      <c r="K3774" s="11" t="s">
        <v>12658</v>
      </c>
      <c r="L3774" s="11">
        <v>2</v>
      </c>
    </row>
    <row r="3775" spans="1:12">
      <c r="A3775" s="11" t="s">
        <v>7526</v>
      </c>
      <c r="D3775" s="11" t="s">
        <v>260</v>
      </c>
      <c r="E3775" s="19" t="s">
        <v>7776</v>
      </c>
      <c r="F3775" s="10">
        <v>42036</v>
      </c>
      <c r="G3775" s="10">
        <v>45323</v>
      </c>
      <c r="H3775" s="11">
        <v>10</v>
      </c>
      <c r="I3775" s="20" t="s">
        <v>259</v>
      </c>
      <c r="J3775" s="11" t="s">
        <v>261</v>
      </c>
      <c r="K3775" s="11" t="s">
        <v>12658</v>
      </c>
      <c r="L3775" s="11">
        <v>2</v>
      </c>
    </row>
    <row r="3776" spans="1:12">
      <c r="A3776" s="11" t="s">
        <v>7527</v>
      </c>
      <c r="D3776" s="11" t="s">
        <v>260</v>
      </c>
      <c r="E3776" s="19" t="s">
        <v>7777</v>
      </c>
      <c r="F3776" s="10">
        <v>42036</v>
      </c>
      <c r="G3776" s="10">
        <v>45323</v>
      </c>
      <c r="H3776" s="11">
        <v>10</v>
      </c>
      <c r="I3776" s="20" t="s">
        <v>259</v>
      </c>
      <c r="J3776" s="11" t="s">
        <v>261</v>
      </c>
      <c r="K3776" s="11" t="s">
        <v>12658</v>
      </c>
      <c r="L3776" s="11">
        <v>2</v>
      </c>
    </row>
    <row r="3777" spans="1:12">
      <c r="A3777" s="11" t="s">
        <v>7528</v>
      </c>
      <c r="D3777" s="11" t="s">
        <v>260</v>
      </c>
      <c r="E3777" s="19" t="s">
        <v>7778</v>
      </c>
      <c r="F3777" s="10">
        <v>42036</v>
      </c>
      <c r="G3777" s="10">
        <v>45323</v>
      </c>
      <c r="H3777" s="11">
        <v>10</v>
      </c>
      <c r="I3777" s="20" t="s">
        <v>259</v>
      </c>
      <c r="J3777" s="11" t="s">
        <v>261</v>
      </c>
      <c r="K3777" s="11" t="s">
        <v>12658</v>
      </c>
      <c r="L3777" s="11">
        <v>2</v>
      </c>
    </row>
    <row r="3778" spans="1:12">
      <c r="A3778" s="11" t="s">
        <v>7529</v>
      </c>
      <c r="D3778" s="11" t="s">
        <v>260</v>
      </c>
      <c r="E3778" s="19" t="s">
        <v>7779</v>
      </c>
      <c r="F3778" s="10">
        <v>42036</v>
      </c>
      <c r="G3778" s="10">
        <v>45323</v>
      </c>
      <c r="H3778" s="11">
        <v>10</v>
      </c>
      <c r="I3778" s="20" t="s">
        <v>259</v>
      </c>
      <c r="J3778" s="11" t="s">
        <v>261</v>
      </c>
      <c r="K3778" s="11" t="s">
        <v>12658</v>
      </c>
      <c r="L3778" s="11">
        <v>2</v>
      </c>
    </row>
    <row r="3779" spans="1:12">
      <c r="A3779" s="11" t="s">
        <v>7530</v>
      </c>
      <c r="D3779" s="11" t="s">
        <v>260</v>
      </c>
      <c r="E3779" s="19" t="s">
        <v>7780</v>
      </c>
      <c r="F3779" s="10">
        <v>42036</v>
      </c>
      <c r="G3779" s="10">
        <v>45323</v>
      </c>
      <c r="H3779" s="11">
        <v>10</v>
      </c>
      <c r="I3779" s="20" t="s">
        <v>259</v>
      </c>
      <c r="J3779" s="11" t="s">
        <v>261</v>
      </c>
      <c r="K3779" s="11" t="s">
        <v>12658</v>
      </c>
      <c r="L3779" s="11">
        <v>2</v>
      </c>
    </row>
    <row r="3780" spans="1:12">
      <c r="A3780" s="11" t="s">
        <v>7531</v>
      </c>
      <c r="D3780" s="11" t="s">
        <v>260</v>
      </c>
      <c r="E3780" s="19" t="s">
        <v>7781</v>
      </c>
      <c r="F3780" s="10">
        <v>42036</v>
      </c>
      <c r="G3780" s="10">
        <v>45323</v>
      </c>
      <c r="H3780" s="11">
        <v>10</v>
      </c>
      <c r="I3780" s="20" t="s">
        <v>259</v>
      </c>
      <c r="J3780" s="11" t="s">
        <v>261</v>
      </c>
      <c r="K3780" s="11" t="s">
        <v>12658</v>
      </c>
      <c r="L3780" s="11">
        <v>2</v>
      </c>
    </row>
    <row r="3781" spans="1:12">
      <c r="A3781" s="11" t="s">
        <v>7532</v>
      </c>
      <c r="D3781" s="11" t="s">
        <v>260</v>
      </c>
      <c r="E3781" s="19" t="s">
        <v>7782</v>
      </c>
      <c r="F3781" s="10">
        <v>42036</v>
      </c>
      <c r="G3781" s="10">
        <v>45323</v>
      </c>
      <c r="H3781" s="11">
        <v>10</v>
      </c>
      <c r="I3781" s="20" t="s">
        <v>259</v>
      </c>
      <c r="J3781" s="11" t="s">
        <v>261</v>
      </c>
      <c r="K3781" s="11" t="s">
        <v>12658</v>
      </c>
      <c r="L3781" s="11">
        <v>2</v>
      </c>
    </row>
    <row r="3782" spans="1:12">
      <c r="A3782" s="11" t="s">
        <v>7533</v>
      </c>
      <c r="D3782" s="11" t="s">
        <v>260</v>
      </c>
      <c r="E3782" s="19" t="s">
        <v>7783</v>
      </c>
      <c r="F3782" s="10">
        <v>42036</v>
      </c>
      <c r="G3782" s="10">
        <v>45323</v>
      </c>
      <c r="H3782" s="11">
        <v>10</v>
      </c>
      <c r="I3782" s="20" t="s">
        <v>259</v>
      </c>
      <c r="J3782" s="11" t="s">
        <v>261</v>
      </c>
      <c r="K3782" s="11" t="s">
        <v>12658</v>
      </c>
      <c r="L3782" s="11">
        <v>2</v>
      </c>
    </row>
    <row r="3783" spans="1:12">
      <c r="A3783" s="11" t="s">
        <v>7534</v>
      </c>
      <c r="D3783" s="11" t="s">
        <v>260</v>
      </c>
      <c r="E3783" s="19" t="s">
        <v>7784</v>
      </c>
      <c r="F3783" s="10">
        <v>42036</v>
      </c>
      <c r="G3783" s="10">
        <v>45323</v>
      </c>
      <c r="H3783" s="11">
        <v>10</v>
      </c>
      <c r="I3783" s="20" t="s">
        <v>259</v>
      </c>
      <c r="J3783" s="11" t="s">
        <v>261</v>
      </c>
      <c r="K3783" s="11" t="s">
        <v>12658</v>
      </c>
      <c r="L3783" s="11">
        <v>2</v>
      </c>
    </row>
    <row r="3784" spans="1:12">
      <c r="A3784" s="11" t="s">
        <v>7535</v>
      </c>
      <c r="D3784" s="11" t="s">
        <v>260</v>
      </c>
      <c r="E3784" s="19" t="s">
        <v>7785</v>
      </c>
      <c r="F3784" s="10">
        <v>42036</v>
      </c>
      <c r="G3784" s="10">
        <v>45323</v>
      </c>
      <c r="H3784" s="11">
        <v>10</v>
      </c>
      <c r="I3784" s="20" t="s">
        <v>259</v>
      </c>
      <c r="J3784" s="11" t="s">
        <v>261</v>
      </c>
      <c r="K3784" s="11" t="s">
        <v>12658</v>
      </c>
      <c r="L3784" s="11">
        <v>2</v>
      </c>
    </row>
    <row r="3785" spans="1:12">
      <c r="A3785" s="11" t="s">
        <v>7536</v>
      </c>
      <c r="D3785" s="11" t="s">
        <v>260</v>
      </c>
      <c r="E3785" s="19" t="s">
        <v>7786</v>
      </c>
      <c r="F3785" s="10">
        <v>42036</v>
      </c>
      <c r="G3785" s="10">
        <v>45323</v>
      </c>
      <c r="H3785" s="11">
        <v>10</v>
      </c>
      <c r="I3785" s="20" t="s">
        <v>259</v>
      </c>
      <c r="J3785" s="11" t="s">
        <v>261</v>
      </c>
      <c r="K3785" s="11" t="s">
        <v>12658</v>
      </c>
      <c r="L3785" s="11">
        <v>2</v>
      </c>
    </row>
    <row r="3786" spans="1:12">
      <c r="A3786" s="11" t="s">
        <v>7537</v>
      </c>
      <c r="D3786" s="11" t="s">
        <v>260</v>
      </c>
      <c r="E3786" s="19" t="s">
        <v>7787</v>
      </c>
      <c r="F3786" s="10">
        <v>42036</v>
      </c>
      <c r="G3786" s="10">
        <v>45323</v>
      </c>
      <c r="H3786" s="11">
        <v>10</v>
      </c>
      <c r="I3786" s="20" t="s">
        <v>259</v>
      </c>
      <c r="J3786" s="11" t="s">
        <v>261</v>
      </c>
      <c r="K3786" s="11" t="s">
        <v>12658</v>
      </c>
      <c r="L3786" s="11">
        <v>2</v>
      </c>
    </row>
    <row r="3787" spans="1:12">
      <c r="A3787" s="11" t="s">
        <v>7538</v>
      </c>
      <c r="D3787" s="11" t="s">
        <v>260</v>
      </c>
      <c r="E3787" s="19" t="s">
        <v>7788</v>
      </c>
      <c r="F3787" s="10">
        <v>42036</v>
      </c>
      <c r="G3787" s="10">
        <v>45323</v>
      </c>
      <c r="H3787" s="11">
        <v>10</v>
      </c>
      <c r="I3787" s="20" t="s">
        <v>259</v>
      </c>
      <c r="J3787" s="11" t="s">
        <v>261</v>
      </c>
      <c r="K3787" s="11" t="s">
        <v>12658</v>
      </c>
      <c r="L3787" s="11">
        <v>2</v>
      </c>
    </row>
    <row r="3788" spans="1:12">
      <c r="A3788" s="11" t="s">
        <v>7539</v>
      </c>
      <c r="D3788" s="11" t="s">
        <v>260</v>
      </c>
      <c r="E3788" s="19" t="s">
        <v>7789</v>
      </c>
      <c r="F3788" s="10">
        <v>42036</v>
      </c>
      <c r="G3788" s="10">
        <v>45323</v>
      </c>
      <c r="H3788" s="11">
        <v>10</v>
      </c>
      <c r="I3788" s="20" t="s">
        <v>259</v>
      </c>
      <c r="J3788" s="11" t="s">
        <v>261</v>
      </c>
      <c r="K3788" s="11" t="s">
        <v>12658</v>
      </c>
      <c r="L3788" s="11">
        <v>2</v>
      </c>
    </row>
    <row r="3789" spans="1:12">
      <c r="A3789" s="11" t="s">
        <v>7540</v>
      </c>
      <c r="D3789" s="11" t="s">
        <v>260</v>
      </c>
      <c r="E3789" s="19" t="s">
        <v>7790</v>
      </c>
      <c r="F3789" s="10">
        <v>42036</v>
      </c>
      <c r="G3789" s="10">
        <v>45323</v>
      </c>
      <c r="H3789" s="11">
        <v>10</v>
      </c>
      <c r="I3789" s="11" t="s">
        <v>277</v>
      </c>
      <c r="J3789" s="11" t="s">
        <v>261</v>
      </c>
      <c r="K3789" s="11" t="s">
        <v>12658</v>
      </c>
      <c r="L3789" s="11">
        <v>2</v>
      </c>
    </row>
    <row r="3790" spans="1:12">
      <c r="A3790" s="11" t="s">
        <v>7541</v>
      </c>
      <c r="D3790" s="11" t="s">
        <v>260</v>
      </c>
      <c r="E3790" s="19" t="s">
        <v>7791</v>
      </c>
      <c r="F3790" s="10">
        <v>42036</v>
      </c>
      <c r="G3790" s="10">
        <v>45323</v>
      </c>
      <c r="H3790" s="11">
        <v>10</v>
      </c>
      <c r="I3790" s="11" t="s">
        <v>277</v>
      </c>
      <c r="J3790" s="11" t="s">
        <v>261</v>
      </c>
      <c r="K3790" s="11" t="s">
        <v>12658</v>
      </c>
      <c r="L3790" s="11">
        <v>2</v>
      </c>
    </row>
    <row r="3791" spans="1:12">
      <c r="A3791" s="11" t="s">
        <v>7542</v>
      </c>
      <c r="D3791" s="11" t="s">
        <v>260</v>
      </c>
      <c r="E3791" s="19" t="s">
        <v>7792</v>
      </c>
      <c r="F3791" s="10">
        <v>42036</v>
      </c>
      <c r="G3791" s="10">
        <v>45323</v>
      </c>
      <c r="H3791" s="11">
        <v>10</v>
      </c>
      <c r="I3791" s="11" t="s">
        <v>277</v>
      </c>
      <c r="J3791" s="11" t="s">
        <v>261</v>
      </c>
      <c r="K3791" s="11" t="s">
        <v>12658</v>
      </c>
      <c r="L3791" s="11">
        <v>2</v>
      </c>
    </row>
    <row r="3792" spans="1:12">
      <c r="A3792" s="11" t="s">
        <v>7543</v>
      </c>
      <c r="D3792" s="11" t="s">
        <v>260</v>
      </c>
      <c r="E3792" s="19" t="s">
        <v>7793</v>
      </c>
      <c r="F3792" s="10">
        <v>42036</v>
      </c>
      <c r="G3792" s="10">
        <v>45323</v>
      </c>
      <c r="H3792" s="11">
        <v>10</v>
      </c>
      <c r="I3792" s="20" t="s">
        <v>259</v>
      </c>
      <c r="J3792" s="11" t="s">
        <v>261</v>
      </c>
      <c r="K3792" s="11" t="s">
        <v>12658</v>
      </c>
      <c r="L3792" s="11">
        <v>2</v>
      </c>
    </row>
    <row r="3793" spans="1:12">
      <c r="A3793" s="11" t="s">
        <v>7544</v>
      </c>
      <c r="D3793" s="11" t="s">
        <v>260</v>
      </c>
      <c r="E3793" s="19" t="s">
        <v>7794</v>
      </c>
      <c r="F3793" s="10">
        <v>42036</v>
      </c>
      <c r="G3793" s="10">
        <v>45323</v>
      </c>
      <c r="H3793" s="11">
        <v>10</v>
      </c>
      <c r="I3793" s="20" t="s">
        <v>259</v>
      </c>
      <c r="J3793" s="11" t="s">
        <v>261</v>
      </c>
      <c r="K3793" s="11" t="s">
        <v>12658</v>
      </c>
      <c r="L3793" s="11">
        <v>2</v>
      </c>
    </row>
    <row r="3794" spans="1:12">
      <c r="A3794" s="11" t="s">
        <v>7545</v>
      </c>
      <c r="D3794" s="11" t="s">
        <v>260</v>
      </c>
      <c r="E3794" s="19" t="s">
        <v>7795</v>
      </c>
      <c r="F3794" s="10">
        <v>42036</v>
      </c>
      <c r="G3794" s="10">
        <v>45323</v>
      </c>
      <c r="H3794" s="11">
        <v>10</v>
      </c>
      <c r="I3794" s="20" t="s">
        <v>259</v>
      </c>
      <c r="J3794" s="11" t="s">
        <v>261</v>
      </c>
      <c r="K3794" s="11" t="s">
        <v>12658</v>
      </c>
      <c r="L3794" s="11">
        <v>2</v>
      </c>
    </row>
    <row r="3795" spans="1:12">
      <c r="A3795" s="11" t="s">
        <v>7546</v>
      </c>
      <c r="D3795" s="11" t="s">
        <v>260</v>
      </c>
      <c r="E3795" s="19" t="s">
        <v>7796</v>
      </c>
      <c r="F3795" s="10">
        <v>42036</v>
      </c>
      <c r="G3795" s="10">
        <v>45323</v>
      </c>
      <c r="H3795" s="11">
        <v>10</v>
      </c>
      <c r="I3795" s="20" t="s">
        <v>259</v>
      </c>
      <c r="J3795" s="11" t="s">
        <v>261</v>
      </c>
      <c r="K3795" s="11" t="s">
        <v>12658</v>
      </c>
      <c r="L3795" s="11">
        <v>2</v>
      </c>
    </row>
    <row r="3796" spans="1:12">
      <c r="A3796" s="11" t="s">
        <v>7547</v>
      </c>
      <c r="D3796" s="11" t="s">
        <v>260</v>
      </c>
      <c r="E3796" s="19" t="s">
        <v>7797</v>
      </c>
      <c r="F3796" s="10">
        <v>42036</v>
      </c>
      <c r="G3796" s="10">
        <v>45323</v>
      </c>
      <c r="H3796" s="11">
        <v>10</v>
      </c>
      <c r="I3796" s="20" t="s">
        <v>259</v>
      </c>
      <c r="J3796" s="11" t="s">
        <v>261</v>
      </c>
      <c r="K3796" s="11" t="s">
        <v>12658</v>
      </c>
      <c r="L3796" s="11">
        <v>2</v>
      </c>
    </row>
    <row r="3797" spans="1:12">
      <c r="A3797" s="11" t="s">
        <v>7548</v>
      </c>
      <c r="D3797" s="11" t="s">
        <v>260</v>
      </c>
      <c r="E3797" s="19" t="s">
        <v>7798</v>
      </c>
      <c r="F3797" s="10">
        <v>42036</v>
      </c>
      <c r="G3797" s="10">
        <v>45323</v>
      </c>
      <c r="H3797" s="11">
        <v>10</v>
      </c>
      <c r="I3797" s="20" t="s">
        <v>259</v>
      </c>
      <c r="J3797" s="11" t="s">
        <v>261</v>
      </c>
      <c r="K3797" s="11" t="s">
        <v>12658</v>
      </c>
      <c r="L3797" s="11">
        <v>2</v>
      </c>
    </row>
    <row r="3798" spans="1:12">
      <c r="A3798" s="11" t="s">
        <v>7549</v>
      </c>
      <c r="D3798" s="11" t="s">
        <v>260</v>
      </c>
      <c r="E3798" s="19" t="s">
        <v>7799</v>
      </c>
      <c r="F3798" s="10">
        <v>42036</v>
      </c>
      <c r="G3798" s="10">
        <v>45323</v>
      </c>
      <c r="H3798" s="11">
        <v>10</v>
      </c>
      <c r="I3798" s="20" t="s">
        <v>259</v>
      </c>
      <c r="J3798" s="11" t="s">
        <v>261</v>
      </c>
      <c r="K3798" s="11" t="s">
        <v>12658</v>
      </c>
      <c r="L3798" s="11">
        <v>2</v>
      </c>
    </row>
    <row r="3799" spans="1:12">
      <c r="A3799" s="11" t="s">
        <v>7550</v>
      </c>
      <c r="D3799" s="11" t="s">
        <v>260</v>
      </c>
      <c r="E3799" s="19" t="s">
        <v>7800</v>
      </c>
      <c r="F3799" s="10">
        <v>42036</v>
      </c>
      <c r="G3799" s="10">
        <v>45323</v>
      </c>
      <c r="H3799" s="11">
        <v>10</v>
      </c>
      <c r="I3799" s="20" t="s">
        <v>259</v>
      </c>
      <c r="J3799" s="11" t="s">
        <v>261</v>
      </c>
      <c r="K3799" s="11" t="s">
        <v>12658</v>
      </c>
      <c r="L3799" s="11">
        <v>2</v>
      </c>
    </row>
    <row r="3800" spans="1:12">
      <c r="A3800" s="11" t="s">
        <v>7551</v>
      </c>
      <c r="D3800" s="11" t="s">
        <v>260</v>
      </c>
      <c r="E3800" s="19" t="s">
        <v>7801</v>
      </c>
      <c r="F3800" s="10">
        <v>42036</v>
      </c>
      <c r="G3800" s="10">
        <v>45323</v>
      </c>
      <c r="H3800" s="11">
        <v>10</v>
      </c>
      <c r="I3800" s="20" t="s">
        <v>259</v>
      </c>
      <c r="J3800" s="11" t="s">
        <v>261</v>
      </c>
      <c r="K3800" s="11" t="s">
        <v>12658</v>
      </c>
      <c r="L3800" s="11">
        <v>2</v>
      </c>
    </row>
    <row r="3801" spans="1:12">
      <c r="A3801" s="11" t="s">
        <v>7552</v>
      </c>
      <c r="D3801" s="11" t="s">
        <v>260</v>
      </c>
      <c r="E3801" s="19" t="s">
        <v>7802</v>
      </c>
      <c r="F3801" s="10">
        <v>42036</v>
      </c>
      <c r="G3801" s="10">
        <v>45323</v>
      </c>
      <c r="H3801" s="11">
        <v>10</v>
      </c>
      <c r="I3801" s="20" t="s">
        <v>259</v>
      </c>
      <c r="J3801" s="11" t="s">
        <v>261</v>
      </c>
      <c r="K3801" s="11" t="s">
        <v>12658</v>
      </c>
      <c r="L3801" s="11">
        <v>2</v>
      </c>
    </row>
    <row r="3802" spans="1:12">
      <c r="A3802" s="11" t="s">
        <v>7553</v>
      </c>
      <c r="D3802" s="11" t="s">
        <v>260</v>
      </c>
      <c r="E3802" s="19" t="s">
        <v>7803</v>
      </c>
      <c r="F3802" s="10">
        <v>42036</v>
      </c>
      <c r="G3802" s="10">
        <v>45323</v>
      </c>
      <c r="H3802" s="11">
        <v>10</v>
      </c>
      <c r="I3802" s="20" t="s">
        <v>259</v>
      </c>
      <c r="J3802" s="11" t="s">
        <v>261</v>
      </c>
      <c r="K3802" s="11" t="s">
        <v>12658</v>
      </c>
      <c r="L3802" s="11">
        <v>2</v>
      </c>
    </row>
    <row r="3803" spans="1:12">
      <c r="A3803" s="11" t="s">
        <v>7554</v>
      </c>
      <c r="D3803" s="11" t="s">
        <v>260</v>
      </c>
      <c r="E3803" s="19" t="s">
        <v>7804</v>
      </c>
      <c r="F3803" s="10">
        <v>42036</v>
      </c>
      <c r="G3803" s="10">
        <v>45323</v>
      </c>
      <c r="H3803" s="11">
        <v>10</v>
      </c>
      <c r="I3803" s="20" t="s">
        <v>259</v>
      </c>
      <c r="J3803" s="11" t="s">
        <v>261</v>
      </c>
      <c r="K3803" s="11" t="s">
        <v>12658</v>
      </c>
      <c r="L3803" s="11">
        <v>2</v>
      </c>
    </row>
    <row r="3804" spans="1:12">
      <c r="A3804" s="11" t="s">
        <v>7555</v>
      </c>
      <c r="D3804" s="11" t="s">
        <v>260</v>
      </c>
      <c r="E3804" s="19" t="s">
        <v>7805</v>
      </c>
      <c r="F3804" s="10">
        <v>42036</v>
      </c>
      <c r="G3804" s="10">
        <v>45323</v>
      </c>
      <c r="H3804" s="11">
        <v>10</v>
      </c>
      <c r="I3804" s="20" t="s">
        <v>259</v>
      </c>
      <c r="J3804" s="11" t="s">
        <v>261</v>
      </c>
      <c r="K3804" s="11" t="s">
        <v>12658</v>
      </c>
      <c r="L3804" s="11">
        <v>2</v>
      </c>
    </row>
    <row r="3805" spans="1:12">
      <c r="A3805" s="11" t="s">
        <v>7556</v>
      </c>
      <c r="D3805" s="11" t="s">
        <v>260</v>
      </c>
      <c r="E3805" s="19" t="s">
        <v>7806</v>
      </c>
      <c r="F3805" s="10">
        <v>42036</v>
      </c>
      <c r="G3805" s="10">
        <v>45323</v>
      </c>
      <c r="H3805" s="11">
        <v>10</v>
      </c>
      <c r="I3805" s="20" t="s">
        <v>259</v>
      </c>
      <c r="J3805" s="11" t="s">
        <v>261</v>
      </c>
      <c r="K3805" s="11" t="s">
        <v>12658</v>
      </c>
      <c r="L3805" s="11">
        <v>2</v>
      </c>
    </row>
    <row r="3806" spans="1:12">
      <c r="A3806" s="11" t="s">
        <v>7557</v>
      </c>
      <c r="D3806" s="11" t="s">
        <v>260</v>
      </c>
      <c r="E3806" s="19" t="s">
        <v>7807</v>
      </c>
      <c r="F3806" s="10">
        <v>42036</v>
      </c>
      <c r="G3806" s="10">
        <v>45323</v>
      </c>
      <c r="H3806" s="11">
        <v>10</v>
      </c>
      <c r="I3806" s="20" t="s">
        <v>259</v>
      </c>
      <c r="J3806" s="11" t="s">
        <v>261</v>
      </c>
      <c r="K3806" s="11" t="s">
        <v>12658</v>
      </c>
      <c r="L3806" s="11">
        <v>2</v>
      </c>
    </row>
    <row r="3807" spans="1:12">
      <c r="A3807" s="11" t="s">
        <v>7558</v>
      </c>
      <c r="D3807" s="11" t="s">
        <v>260</v>
      </c>
      <c r="E3807" s="19" t="s">
        <v>7808</v>
      </c>
      <c r="F3807" s="10">
        <v>42036</v>
      </c>
      <c r="G3807" s="10">
        <v>45323</v>
      </c>
      <c r="H3807" s="11">
        <v>10</v>
      </c>
      <c r="I3807" s="11" t="s">
        <v>277</v>
      </c>
      <c r="J3807" s="11" t="s">
        <v>261</v>
      </c>
      <c r="K3807" s="11" t="s">
        <v>12658</v>
      </c>
      <c r="L3807" s="11">
        <v>2</v>
      </c>
    </row>
    <row r="3808" spans="1:12">
      <c r="A3808" s="11" t="s">
        <v>7559</v>
      </c>
      <c r="D3808" s="11" t="s">
        <v>260</v>
      </c>
      <c r="E3808" s="19" t="s">
        <v>7809</v>
      </c>
      <c r="F3808" s="10">
        <v>42036</v>
      </c>
      <c r="G3808" s="10">
        <v>45323</v>
      </c>
      <c r="H3808" s="11">
        <v>10</v>
      </c>
      <c r="I3808" s="11" t="s">
        <v>277</v>
      </c>
      <c r="J3808" s="11" t="s">
        <v>261</v>
      </c>
      <c r="K3808" s="11" t="s">
        <v>12658</v>
      </c>
      <c r="L3808" s="11">
        <v>2</v>
      </c>
    </row>
    <row r="3809" spans="1:12">
      <c r="A3809" s="11" t="s">
        <v>7560</v>
      </c>
      <c r="D3809" s="11" t="s">
        <v>260</v>
      </c>
      <c r="E3809" s="19" t="s">
        <v>7810</v>
      </c>
      <c r="F3809" s="10">
        <v>42036</v>
      </c>
      <c r="G3809" s="10">
        <v>45323</v>
      </c>
      <c r="H3809" s="11">
        <v>10</v>
      </c>
      <c r="I3809" s="11" t="s">
        <v>277</v>
      </c>
      <c r="J3809" s="11" t="s">
        <v>261</v>
      </c>
      <c r="K3809" s="11" t="s">
        <v>12658</v>
      </c>
      <c r="L3809" s="11">
        <v>2</v>
      </c>
    </row>
    <row r="3810" spans="1:12">
      <c r="A3810" s="11" t="s">
        <v>7561</v>
      </c>
      <c r="D3810" s="11" t="s">
        <v>260</v>
      </c>
      <c r="E3810" s="19" t="s">
        <v>7811</v>
      </c>
      <c r="F3810" s="10">
        <v>42036</v>
      </c>
      <c r="G3810" s="10">
        <v>45323</v>
      </c>
      <c r="H3810" s="11">
        <v>10</v>
      </c>
      <c r="I3810" s="20" t="s">
        <v>259</v>
      </c>
      <c r="J3810" s="11" t="s">
        <v>261</v>
      </c>
      <c r="K3810" s="11" t="s">
        <v>12658</v>
      </c>
      <c r="L3810" s="11">
        <v>2</v>
      </c>
    </row>
    <row r="3811" spans="1:12">
      <c r="A3811" s="11" t="s">
        <v>7562</v>
      </c>
      <c r="D3811" s="11" t="s">
        <v>260</v>
      </c>
      <c r="E3811" s="19" t="s">
        <v>7812</v>
      </c>
      <c r="F3811" s="10">
        <v>42036</v>
      </c>
      <c r="G3811" s="10">
        <v>45323</v>
      </c>
      <c r="H3811" s="11">
        <v>10</v>
      </c>
      <c r="I3811" s="20" t="s">
        <v>259</v>
      </c>
      <c r="J3811" s="11" t="s">
        <v>261</v>
      </c>
      <c r="K3811" s="11" t="s">
        <v>12658</v>
      </c>
      <c r="L3811" s="11">
        <v>2</v>
      </c>
    </row>
    <row r="3812" spans="1:12">
      <c r="A3812" s="11" t="s">
        <v>7563</v>
      </c>
      <c r="D3812" s="11" t="s">
        <v>260</v>
      </c>
      <c r="E3812" s="19" t="s">
        <v>7813</v>
      </c>
      <c r="F3812" s="10">
        <v>42036</v>
      </c>
      <c r="G3812" s="10">
        <v>45323</v>
      </c>
      <c r="H3812" s="11">
        <v>10</v>
      </c>
      <c r="I3812" s="20" t="s">
        <v>259</v>
      </c>
      <c r="J3812" s="11" t="s">
        <v>261</v>
      </c>
      <c r="K3812" s="11" t="s">
        <v>12658</v>
      </c>
      <c r="L3812" s="11">
        <v>2</v>
      </c>
    </row>
    <row r="3813" spans="1:12">
      <c r="A3813" s="11" t="s">
        <v>7564</v>
      </c>
      <c r="D3813" s="11" t="s">
        <v>260</v>
      </c>
      <c r="E3813" s="19" t="s">
        <v>7814</v>
      </c>
      <c r="F3813" s="10">
        <v>42036</v>
      </c>
      <c r="G3813" s="10">
        <v>45323</v>
      </c>
      <c r="H3813" s="11">
        <v>10</v>
      </c>
      <c r="I3813" s="20" t="s">
        <v>259</v>
      </c>
      <c r="J3813" s="11" t="s">
        <v>261</v>
      </c>
      <c r="K3813" s="11" t="s">
        <v>12658</v>
      </c>
      <c r="L3813" s="11">
        <v>2</v>
      </c>
    </row>
    <row r="3814" spans="1:12">
      <c r="A3814" s="11" t="s">
        <v>7565</v>
      </c>
      <c r="D3814" s="11" t="s">
        <v>260</v>
      </c>
      <c r="E3814" s="19" t="s">
        <v>7815</v>
      </c>
      <c r="F3814" s="10">
        <v>42036</v>
      </c>
      <c r="G3814" s="10">
        <v>45323</v>
      </c>
      <c r="H3814" s="11">
        <v>10</v>
      </c>
      <c r="I3814" s="20" t="s">
        <v>259</v>
      </c>
      <c r="J3814" s="11" t="s">
        <v>261</v>
      </c>
      <c r="K3814" s="11" t="s">
        <v>12658</v>
      </c>
      <c r="L3814" s="11">
        <v>2</v>
      </c>
    </row>
    <row r="3815" spans="1:12">
      <c r="A3815" s="11" t="s">
        <v>7566</v>
      </c>
      <c r="D3815" s="11" t="s">
        <v>260</v>
      </c>
      <c r="E3815" s="19" t="s">
        <v>7816</v>
      </c>
      <c r="F3815" s="10">
        <v>42036</v>
      </c>
      <c r="G3815" s="10">
        <v>45323</v>
      </c>
      <c r="H3815" s="11">
        <v>10</v>
      </c>
      <c r="I3815" s="20" t="s">
        <v>259</v>
      </c>
      <c r="J3815" s="11" t="s">
        <v>261</v>
      </c>
      <c r="K3815" s="11" t="s">
        <v>12658</v>
      </c>
      <c r="L3815" s="11">
        <v>2</v>
      </c>
    </row>
    <row r="3816" spans="1:12">
      <c r="A3816" s="11" t="s">
        <v>7567</v>
      </c>
      <c r="D3816" s="11" t="s">
        <v>260</v>
      </c>
      <c r="E3816" s="19" t="s">
        <v>7817</v>
      </c>
      <c r="F3816" s="10">
        <v>42036</v>
      </c>
      <c r="G3816" s="10">
        <v>45323</v>
      </c>
      <c r="H3816" s="11">
        <v>10</v>
      </c>
      <c r="I3816" s="20" t="s">
        <v>259</v>
      </c>
      <c r="J3816" s="11" t="s">
        <v>261</v>
      </c>
      <c r="K3816" s="11" t="s">
        <v>12658</v>
      </c>
      <c r="L3816" s="11">
        <v>2</v>
      </c>
    </row>
    <row r="3817" spans="1:12">
      <c r="A3817" s="11" t="s">
        <v>7568</v>
      </c>
      <c r="D3817" s="11" t="s">
        <v>260</v>
      </c>
      <c r="E3817" s="19" t="s">
        <v>7818</v>
      </c>
      <c r="F3817" s="10">
        <v>42036</v>
      </c>
      <c r="G3817" s="10">
        <v>45323</v>
      </c>
      <c r="H3817" s="11">
        <v>10</v>
      </c>
      <c r="I3817" s="20" t="s">
        <v>259</v>
      </c>
      <c r="J3817" s="11" t="s">
        <v>261</v>
      </c>
      <c r="K3817" s="11" t="s">
        <v>12658</v>
      </c>
      <c r="L3817" s="11">
        <v>2</v>
      </c>
    </row>
    <row r="3818" spans="1:12">
      <c r="A3818" s="11" t="s">
        <v>7569</v>
      </c>
      <c r="D3818" s="11" t="s">
        <v>260</v>
      </c>
      <c r="E3818" s="19" t="s">
        <v>7819</v>
      </c>
      <c r="F3818" s="10">
        <v>42036</v>
      </c>
      <c r="G3818" s="10">
        <v>45323</v>
      </c>
      <c r="H3818" s="11">
        <v>10</v>
      </c>
      <c r="I3818" s="20" t="s">
        <v>259</v>
      </c>
      <c r="J3818" s="11" t="s">
        <v>261</v>
      </c>
      <c r="K3818" s="11" t="s">
        <v>12658</v>
      </c>
      <c r="L3818" s="11">
        <v>2</v>
      </c>
    </row>
    <row r="3819" spans="1:12">
      <c r="A3819" s="11" t="s">
        <v>7570</v>
      </c>
      <c r="D3819" s="11" t="s">
        <v>260</v>
      </c>
      <c r="E3819" s="19" t="s">
        <v>7820</v>
      </c>
      <c r="F3819" s="10">
        <v>42036</v>
      </c>
      <c r="G3819" s="10">
        <v>45323</v>
      </c>
      <c r="H3819" s="11">
        <v>10</v>
      </c>
      <c r="I3819" s="20" t="s">
        <v>259</v>
      </c>
      <c r="J3819" s="11" t="s">
        <v>261</v>
      </c>
      <c r="K3819" s="11" t="s">
        <v>12658</v>
      </c>
      <c r="L3819" s="11">
        <v>2</v>
      </c>
    </row>
    <row r="3820" spans="1:12">
      <c r="A3820" s="11" t="s">
        <v>7571</v>
      </c>
      <c r="D3820" s="11" t="s">
        <v>260</v>
      </c>
      <c r="E3820" s="19" t="s">
        <v>7821</v>
      </c>
      <c r="F3820" s="10">
        <v>42036</v>
      </c>
      <c r="G3820" s="10">
        <v>45323</v>
      </c>
      <c r="H3820" s="11">
        <v>10</v>
      </c>
      <c r="I3820" s="20" t="s">
        <v>259</v>
      </c>
      <c r="J3820" s="11" t="s">
        <v>261</v>
      </c>
      <c r="K3820" s="11" t="s">
        <v>12658</v>
      </c>
      <c r="L3820" s="11">
        <v>2</v>
      </c>
    </row>
    <row r="3821" spans="1:12">
      <c r="A3821" s="11" t="s">
        <v>7572</v>
      </c>
      <c r="D3821" s="11" t="s">
        <v>260</v>
      </c>
      <c r="E3821" s="19" t="s">
        <v>7822</v>
      </c>
      <c r="F3821" s="10">
        <v>42036</v>
      </c>
      <c r="G3821" s="10">
        <v>45323</v>
      </c>
      <c r="H3821" s="11">
        <v>10</v>
      </c>
      <c r="I3821" s="20" t="s">
        <v>259</v>
      </c>
      <c r="J3821" s="11" t="s">
        <v>261</v>
      </c>
      <c r="K3821" s="11" t="s">
        <v>12658</v>
      </c>
      <c r="L3821" s="11">
        <v>2</v>
      </c>
    </row>
    <row r="3822" spans="1:12">
      <c r="A3822" s="11" t="s">
        <v>7573</v>
      </c>
      <c r="D3822" s="11" t="s">
        <v>260</v>
      </c>
      <c r="E3822" s="19" t="s">
        <v>7823</v>
      </c>
      <c r="F3822" s="10">
        <v>42036</v>
      </c>
      <c r="G3822" s="10">
        <v>45323</v>
      </c>
      <c r="H3822" s="11">
        <v>10</v>
      </c>
      <c r="I3822" s="20" t="s">
        <v>259</v>
      </c>
      <c r="J3822" s="11" t="s">
        <v>261</v>
      </c>
      <c r="K3822" s="11" t="s">
        <v>12658</v>
      </c>
      <c r="L3822" s="11">
        <v>2</v>
      </c>
    </row>
    <row r="3823" spans="1:12">
      <c r="A3823" s="11" t="s">
        <v>7574</v>
      </c>
      <c r="D3823" s="11" t="s">
        <v>260</v>
      </c>
      <c r="E3823" s="19" t="s">
        <v>7824</v>
      </c>
      <c r="F3823" s="10">
        <v>42036</v>
      </c>
      <c r="G3823" s="10">
        <v>45323</v>
      </c>
      <c r="H3823" s="11">
        <v>10</v>
      </c>
      <c r="I3823" s="20" t="s">
        <v>259</v>
      </c>
      <c r="J3823" s="11" t="s">
        <v>261</v>
      </c>
      <c r="K3823" s="11" t="s">
        <v>12658</v>
      </c>
      <c r="L3823" s="11">
        <v>2</v>
      </c>
    </row>
    <row r="3824" spans="1:12">
      <c r="A3824" s="11" t="s">
        <v>7575</v>
      </c>
      <c r="D3824" s="11" t="s">
        <v>260</v>
      </c>
      <c r="E3824" s="19" t="s">
        <v>7825</v>
      </c>
      <c r="F3824" s="10">
        <v>42036</v>
      </c>
      <c r="G3824" s="10">
        <v>45323</v>
      </c>
      <c r="H3824" s="11">
        <v>10</v>
      </c>
      <c r="I3824" s="20" t="s">
        <v>259</v>
      </c>
      <c r="J3824" s="11" t="s">
        <v>261</v>
      </c>
      <c r="K3824" s="11" t="s">
        <v>12658</v>
      </c>
      <c r="L3824" s="11">
        <v>2</v>
      </c>
    </row>
    <row r="3825" spans="1:12">
      <c r="A3825" s="11" t="s">
        <v>7576</v>
      </c>
      <c r="D3825" s="11" t="s">
        <v>260</v>
      </c>
      <c r="E3825" s="19" t="s">
        <v>7826</v>
      </c>
      <c r="F3825" s="10">
        <v>42036</v>
      </c>
      <c r="G3825" s="10">
        <v>45323</v>
      </c>
      <c r="H3825" s="11">
        <v>10</v>
      </c>
      <c r="I3825" s="11" t="s">
        <v>277</v>
      </c>
      <c r="J3825" s="11" t="s">
        <v>261</v>
      </c>
      <c r="K3825" s="11" t="s">
        <v>12658</v>
      </c>
      <c r="L3825" s="11">
        <v>2</v>
      </c>
    </row>
    <row r="3826" spans="1:12">
      <c r="A3826" s="11" t="s">
        <v>7577</v>
      </c>
      <c r="D3826" s="11" t="s">
        <v>260</v>
      </c>
      <c r="E3826" s="19" t="s">
        <v>7827</v>
      </c>
      <c r="F3826" s="10">
        <v>42036</v>
      </c>
      <c r="G3826" s="10">
        <v>45323</v>
      </c>
      <c r="H3826" s="11">
        <v>10</v>
      </c>
      <c r="I3826" s="11" t="s">
        <v>277</v>
      </c>
      <c r="J3826" s="11" t="s">
        <v>261</v>
      </c>
      <c r="K3826" s="11" t="s">
        <v>12658</v>
      </c>
      <c r="L3826" s="11">
        <v>2</v>
      </c>
    </row>
    <row r="3827" spans="1:12">
      <c r="A3827" s="11" t="s">
        <v>7578</v>
      </c>
      <c r="D3827" s="11" t="s">
        <v>260</v>
      </c>
      <c r="E3827" s="19" t="s">
        <v>7828</v>
      </c>
      <c r="F3827" s="10">
        <v>42036</v>
      </c>
      <c r="G3827" s="10">
        <v>45323</v>
      </c>
      <c r="H3827" s="11">
        <v>10</v>
      </c>
      <c r="I3827" s="11" t="s">
        <v>277</v>
      </c>
      <c r="J3827" s="11" t="s">
        <v>261</v>
      </c>
      <c r="K3827" s="11" t="s">
        <v>12658</v>
      </c>
      <c r="L3827" s="11">
        <v>2</v>
      </c>
    </row>
    <row r="3828" spans="1:12">
      <c r="A3828" s="11" t="s">
        <v>7579</v>
      </c>
      <c r="D3828" s="11" t="s">
        <v>260</v>
      </c>
      <c r="E3828" s="19" t="s">
        <v>7829</v>
      </c>
      <c r="F3828" s="10">
        <v>42036</v>
      </c>
      <c r="G3828" s="10">
        <v>45323</v>
      </c>
      <c r="H3828" s="11">
        <v>10</v>
      </c>
      <c r="I3828" s="20" t="s">
        <v>259</v>
      </c>
      <c r="J3828" s="11" t="s">
        <v>261</v>
      </c>
      <c r="K3828" s="11" t="s">
        <v>12658</v>
      </c>
      <c r="L3828" s="11">
        <v>2</v>
      </c>
    </row>
    <row r="3829" spans="1:12">
      <c r="A3829" s="11" t="s">
        <v>7580</v>
      </c>
      <c r="D3829" s="11" t="s">
        <v>260</v>
      </c>
      <c r="E3829" s="19" t="s">
        <v>7830</v>
      </c>
      <c r="F3829" s="10">
        <v>42036</v>
      </c>
      <c r="G3829" s="10">
        <v>45323</v>
      </c>
      <c r="H3829" s="11">
        <v>10</v>
      </c>
      <c r="I3829" s="20" t="s">
        <v>259</v>
      </c>
      <c r="J3829" s="11" t="s">
        <v>261</v>
      </c>
      <c r="K3829" s="11" t="s">
        <v>12658</v>
      </c>
      <c r="L3829" s="11">
        <v>2</v>
      </c>
    </row>
    <row r="3830" spans="1:12">
      <c r="A3830" s="11" t="s">
        <v>7581</v>
      </c>
      <c r="D3830" s="11" t="s">
        <v>260</v>
      </c>
      <c r="E3830" s="19" t="s">
        <v>7831</v>
      </c>
      <c r="F3830" s="10">
        <v>42036</v>
      </c>
      <c r="G3830" s="10">
        <v>45323</v>
      </c>
      <c r="H3830" s="11">
        <v>10</v>
      </c>
      <c r="I3830" s="20" t="s">
        <v>259</v>
      </c>
      <c r="J3830" s="11" t="s">
        <v>261</v>
      </c>
      <c r="K3830" s="11" t="s">
        <v>12658</v>
      </c>
      <c r="L3830" s="11">
        <v>2</v>
      </c>
    </row>
    <row r="3831" spans="1:12">
      <c r="A3831" s="11" t="s">
        <v>7582</v>
      </c>
      <c r="D3831" s="11" t="s">
        <v>260</v>
      </c>
      <c r="E3831" s="19" t="s">
        <v>7832</v>
      </c>
      <c r="F3831" s="10">
        <v>42036</v>
      </c>
      <c r="G3831" s="10">
        <v>45323</v>
      </c>
      <c r="H3831" s="11">
        <v>10</v>
      </c>
      <c r="I3831" s="20" t="s">
        <v>259</v>
      </c>
      <c r="J3831" s="11" t="s">
        <v>261</v>
      </c>
      <c r="K3831" s="11" t="s">
        <v>12658</v>
      </c>
      <c r="L3831" s="11">
        <v>2</v>
      </c>
    </row>
    <row r="3832" spans="1:12">
      <c r="A3832" s="11" t="s">
        <v>7583</v>
      </c>
      <c r="D3832" s="11" t="s">
        <v>260</v>
      </c>
      <c r="E3832" s="19" t="s">
        <v>7833</v>
      </c>
      <c r="F3832" s="10">
        <v>42036</v>
      </c>
      <c r="G3832" s="10">
        <v>45323</v>
      </c>
      <c r="H3832" s="11">
        <v>10</v>
      </c>
      <c r="I3832" s="20" t="s">
        <v>259</v>
      </c>
      <c r="J3832" s="11" t="s">
        <v>261</v>
      </c>
      <c r="K3832" s="11" t="s">
        <v>12658</v>
      </c>
      <c r="L3832" s="11">
        <v>2</v>
      </c>
    </row>
    <row r="3833" spans="1:12">
      <c r="A3833" s="11" t="s">
        <v>7584</v>
      </c>
      <c r="D3833" s="11" t="s">
        <v>260</v>
      </c>
      <c r="E3833" s="19" t="s">
        <v>7834</v>
      </c>
      <c r="F3833" s="10">
        <v>42036</v>
      </c>
      <c r="G3833" s="10">
        <v>45323</v>
      </c>
      <c r="H3833" s="11">
        <v>10</v>
      </c>
      <c r="I3833" s="20" t="s">
        <v>259</v>
      </c>
      <c r="J3833" s="11" t="s">
        <v>261</v>
      </c>
      <c r="K3833" s="11" t="s">
        <v>12658</v>
      </c>
      <c r="L3833" s="11">
        <v>2</v>
      </c>
    </row>
    <row r="3834" spans="1:12">
      <c r="A3834" s="11" t="s">
        <v>7585</v>
      </c>
      <c r="D3834" s="11" t="s">
        <v>260</v>
      </c>
      <c r="E3834" s="19" t="s">
        <v>7835</v>
      </c>
      <c r="F3834" s="10">
        <v>42036</v>
      </c>
      <c r="G3834" s="10">
        <v>45323</v>
      </c>
      <c r="H3834" s="11">
        <v>10</v>
      </c>
      <c r="I3834" s="20" t="s">
        <v>259</v>
      </c>
      <c r="J3834" s="11" t="s">
        <v>261</v>
      </c>
      <c r="K3834" s="11" t="s">
        <v>12658</v>
      </c>
      <c r="L3834" s="11">
        <v>2</v>
      </c>
    </row>
    <row r="3835" spans="1:12">
      <c r="A3835" s="11" t="s">
        <v>7586</v>
      </c>
      <c r="D3835" s="11" t="s">
        <v>260</v>
      </c>
      <c r="E3835" s="19" t="s">
        <v>7836</v>
      </c>
      <c r="F3835" s="10">
        <v>42036</v>
      </c>
      <c r="G3835" s="10">
        <v>45323</v>
      </c>
      <c r="H3835" s="11">
        <v>10</v>
      </c>
      <c r="I3835" s="20" t="s">
        <v>259</v>
      </c>
      <c r="J3835" s="11" t="s">
        <v>261</v>
      </c>
      <c r="K3835" s="11" t="s">
        <v>12658</v>
      </c>
      <c r="L3835" s="11">
        <v>2</v>
      </c>
    </row>
    <row r="3836" spans="1:12">
      <c r="A3836" s="11" t="s">
        <v>7587</v>
      </c>
      <c r="D3836" s="11" t="s">
        <v>260</v>
      </c>
      <c r="E3836" s="19" t="s">
        <v>7837</v>
      </c>
      <c r="F3836" s="10">
        <v>42036</v>
      </c>
      <c r="G3836" s="10">
        <v>45323</v>
      </c>
      <c r="H3836" s="11">
        <v>10</v>
      </c>
      <c r="I3836" s="20" t="s">
        <v>259</v>
      </c>
      <c r="J3836" s="11" t="s">
        <v>261</v>
      </c>
      <c r="K3836" s="11" t="s">
        <v>12658</v>
      </c>
      <c r="L3836" s="11">
        <v>2</v>
      </c>
    </row>
    <row r="3837" spans="1:12">
      <c r="A3837" s="11" t="s">
        <v>7588</v>
      </c>
      <c r="D3837" s="11" t="s">
        <v>260</v>
      </c>
      <c r="E3837" s="19" t="s">
        <v>7838</v>
      </c>
      <c r="F3837" s="10">
        <v>42036</v>
      </c>
      <c r="G3837" s="10">
        <v>45323</v>
      </c>
      <c r="H3837" s="11">
        <v>10</v>
      </c>
      <c r="I3837" s="20" t="s">
        <v>259</v>
      </c>
      <c r="J3837" s="11" t="s">
        <v>261</v>
      </c>
      <c r="K3837" s="11" t="s">
        <v>12658</v>
      </c>
      <c r="L3837" s="11">
        <v>2</v>
      </c>
    </row>
    <row r="3838" spans="1:12">
      <c r="A3838" s="11" t="s">
        <v>7589</v>
      </c>
      <c r="D3838" s="11" t="s">
        <v>260</v>
      </c>
      <c r="E3838" s="19" t="s">
        <v>7839</v>
      </c>
      <c r="F3838" s="10">
        <v>42036</v>
      </c>
      <c r="G3838" s="10">
        <v>45323</v>
      </c>
      <c r="H3838" s="11">
        <v>10</v>
      </c>
      <c r="I3838" s="20" t="s">
        <v>259</v>
      </c>
      <c r="J3838" s="11" t="s">
        <v>261</v>
      </c>
      <c r="K3838" s="11" t="s">
        <v>12658</v>
      </c>
      <c r="L3838" s="11">
        <v>2</v>
      </c>
    </row>
    <row r="3839" spans="1:12">
      <c r="A3839" s="11" t="s">
        <v>7590</v>
      </c>
      <c r="D3839" s="11" t="s">
        <v>260</v>
      </c>
      <c r="E3839" s="19" t="s">
        <v>7840</v>
      </c>
      <c r="F3839" s="10">
        <v>42036</v>
      </c>
      <c r="G3839" s="10">
        <v>45323</v>
      </c>
      <c r="H3839" s="11">
        <v>10</v>
      </c>
      <c r="I3839" s="20" t="s">
        <v>259</v>
      </c>
      <c r="J3839" s="11" t="s">
        <v>261</v>
      </c>
      <c r="K3839" s="11" t="s">
        <v>12658</v>
      </c>
      <c r="L3839" s="11">
        <v>2</v>
      </c>
    </row>
    <row r="3840" spans="1:12">
      <c r="A3840" s="11" t="s">
        <v>7591</v>
      </c>
      <c r="D3840" s="11" t="s">
        <v>260</v>
      </c>
      <c r="E3840" s="19" t="s">
        <v>7841</v>
      </c>
      <c r="F3840" s="10">
        <v>42036</v>
      </c>
      <c r="G3840" s="10">
        <v>45323</v>
      </c>
      <c r="H3840" s="11">
        <v>10</v>
      </c>
      <c r="I3840" s="20" t="s">
        <v>259</v>
      </c>
      <c r="J3840" s="11" t="s">
        <v>261</v>
      </c>
      <c r="K3840" s="11" t="s">
        <v>12658</v>
      </c>
      <c r="L3840" s="11">
        <v>2</v>
      </c>
    </row>
    <row r="3841" spans="1:12">
      <c r="A3841" s="11" t="s">
        <v>7592</v>
      </c>
      <c r="D3841" s="11" t="s">
        <v>260</v>
      </c>
      <c r="E3841" s="19" t="s">
        <v>7842</v>
      </c>
      <c r="F3841" s="10">
        <v>42036</v>
      </c>
      <c r="G3841" s="10">
        <v>45323</v>
      </c>
      <c r="H3841" s="11">
        <v>10</v>
      </c>
      <c r="I3841" s="20" t="s">
        <v>259</v>
      </c>
      <c r="J3841" s="11" t="s">
        <v>261</v>
      </c>
      <c r="K3841" s="11" t="s">
        <v>12658</v>
      </c>
      <c r="L3841" s="11">
        <v>2</v>
      </c>
    </row>
    <row r="3842" spans="1:12">
      <c r="A3842" s="11" t="s">
        <v>7593</v>
      </c>
      <c r="D3842" s="11" t="s">
        <v>260</v>
      </c>
      <c r="E3842" s="19" t="s">
        <v>7843</v>
      </c>
      <c r="F3842" s="10">
        <v>42036</v>
      </c>
      <c r="G3842" s="10">
        <v>45323</v>
      </c>
      <c r="H3842" s="11">
        <v>10</v>
      </c>
      <c r="I3842" s="20" t="s">
        <v>259</v>
      </c>
      <c r="J3842" s="11" t="s">
        <v>261</v>
      </c>
      <c r="K3842" s="11" t="s">
        <v>12658</v>
      </c>
      <c r="L3842" s="11">
        <v>2</v>
      </c>
    </row>
    <row r="3843" spans="1:12">
      <c r="A3843" s="11" t="s">
        <v>7594</v>
      </c>
      <c r="D3843" s="11" t="s">
        <v>260</v>
      </c>
      <c r="E3843" s="19" t="s">
        <v>7844</v>
      </c>
      <c r="F3843" s="10">
        <v>42036</v>
      </c>
      <c r="G3843" s="10">
        <v>45323</v>
      </c>
      <c r="H3843" s="11">
        <v>10</v>
      </c>
      <c r="I3843" s="11" t="s">
        <v>277</v>
      </c>
      <c r="J3843" s="11" t="s">
        <v>261</v>
      </c>
      <c r="K3843" s="11" t="s">
        <v>12658</v>
      </c>
      <c r="L3843" s="11">
        <v>2</v>
      </c>
    </row>
    <row r="3844" spans="1:12">
      <c r="A3844" s="11" t="s">
        <v>7595</v>
      </c>
      <c r="D3844" s="11" t="s">
        <v>260</v>
      </c>
      <c r="E3844" s="19" t="s">
        <v>7845</v>
      </c>
      <c r="F3844" s="10">
        <v>42036</v>
      </c>
      <c r="G3844" s="10">
        <v>45323</v>
      </c>
      <c r="H3844" s="11">
        <v>10</v>
      </c>
      <c r="I3844" s="11" t="s">
        <v>277</v>
      </c>
      <c r="J3844" s="11" t="s">
        <v>261</v>
      </c>
      <c r="K3844" s="11" t="s">
        <v>12658</v>
      </c>
      <c r="L3844" s="11">
        <v>2</v>
      </c>
    </row>
    <row r="3845" spans="1:12">
      <c r="A3845" s="11" t="s">
        <v>7596</v>
      </c>
      <c r="D3845" s="11" t="s">
        <v>260</v>
      </c>
      <c r="E3845" s="19" t="s">
        <v>7846</v>
      </c>
      <c r="F3845" s="10">
        <v>42036</v>
      </c>
      <c r="G3845" s="10">
        <v>45323</v>
      </c>
      <c r="H3845" s="11">
        <v>10</v>
      </c>
      <c r="I3845" s="11" t="s">
        <v>277</v>
      </c>
      <c r="J3845" s="11" t="s">
        <v>261</v>
      </c>
      <c r="K3845" s="11" t="s">
        <v>12658</v>
      </c>
      <c r="L3845" s="11">
        <v>2</v>
      </c>
    </row>
    <row r="3846" spans="1:12">
      <c r="A3846" s="11" t="s">
        <v>7597</v>
      </c>
      <c r="D3846" s="11" t="s">
        <v>260</v>
      </c>
      <c r="E3846" s="19" t="s">
        <v>7847</v>
      </c>
      <c r="F3846" s="10">
        <v>42036</v>
      </c>
      <c r="G3846" s="10">
        <v>45323</v>
      </c>
      <c r="H3846" s="11">
        <v>10</v>
      </c>
      <c r="I3846" s="20" t="s">
        <v>259</v>
      </c>
      <c r="J3846" s="11" t="s">
        <v>261</v>
      </c>
      <c r="K3846" s="11" t="s">
        <v>12658</v>
      </c>
      <c r="L3846" s="11">
        <v>2</v>
      </c>
    </row>
    <row r="3847" spans="1:12">
      <c r="A3847" s="11" t="s">
        <v>7598</v>
      </c>
      <c r="D3847" s="11" t="s">
        <v>260</v>
      </c>
      <c r="E3847" s="19" t="s">
        <v>7848</v>
      </c>
      <c r="F3847" s="10">
        <v>42036</v>
      </c>
      <c r="G3847" s="10">
        <v>45323</v>
      </c>
      <c r="H3847" s="11">
        <v>10</v>
      </c>
      <c r="I3847" s="20" t="s">
        <v>259</v>
      </c>
      <c r="J3847" s="11" t="s">
        <v>261</v>
      </c>
      <c r="K3847" s="11" t="s">
        <v>12658</v>
      </c>
      <c r="L3847" s="11">
        <v>2</v>
      </c>
    </row>
    <row r="3848" spans="1:12">
      <c r="A3848" s="11" t="s">
        <v>7599</v>
      </c>
      <c r="D3848" s="11" t="s">
        <v>260</v>
      </c>
      <c r="E3848" s="19" t="s">
        <v>7849</v>
      </c>
      <c r="F3848" s="10">
        <v>42036</v>
      </c>
      <c r="G3848" s="10">
        <v>45323</v>
      </c>
      <c r="H3848" s="11">
        <v>10</v>
      </c>
      <c r="I3848" s="20" t="s">
        <v>259</v>
      </c>
      <c r="J3848" s="11" t="s">
        <v>261</v>
      </c>
      <c r="K3848" s="11" t="s">
        <v>12658</v>
      </c>
      <c r="L3848" s="11">
        <v>2</v>
      </c>
    </row>
    <row r="3849" spans="1:12">
      <c r="A3849" s="11" t="s">
        <v>7600</v>
      </c>
      <c r="D3849" s="11" t="s">
        <v>260</v>
      </c>
      <c r="E3849" s="19" t="s">
        <v>7850</v>
      </c>
      <c r="F3849" s="10">
        <v>42036</v>
      </c>
      <c r="G3849" s="10">
        <v>45323</v>
      </c>
      <c r="H3849" s="11">
        <v>10</v>
      </c>
      <c r="I3849" s="20" t="s">
        <v>259</v>
      </c>
      <c r="J3849" s="11" t="s">
        <v>261</v>
      </c>
      <c r="K3849" s="11" t="s">
        <v>12658</v>
      </c>
      <c r="L3849" s="11">
        <v>2</v>
      </c>
    </row>
    <row r="3850" spans="1:12">
      <c r="A3850" s="11" t="s">
        <v>7601</v>
      </c>
      <c r="D3850" s="11" t="s">
        <v>260</v>
      </c>
      <c r="E3850" s="19" t="s">
        <v>7851</v>
      </c>
      <c r="F3850" s="10">
        <v>42036</v>
      </c>
      <c r="G3850" s="10">
        <v>45323</v>
      </c>
      <c r="H3850" s="11">
        <v>10</v>
      </c>
      <c r="I3850" s="20" t="s">
        <v>259</v>
      </c>
      <c r="J3850" s="11" t="s">
        <v>261</v>
      </c>
      <c r="K3850" s="11" t="s">
        <v>12658</v>
      </c>
      <c r="L3850" s="11">
        <v>2</v>
      </c>
    </row>
    <row r="3851" spans="1:12">
      <c r="A3851" s="11" t="s">
        <v>7602</v>
      </c>
      <c r="D3851" s="11" t="s">
        <v>260</v>
      </c>
      <c r="E3851" s="19" t="s">
        <v>7852</v>
      </c>
      <c r="F3851" s="10">
        <v>42036</v>
      </c>
      <c r="G3851" s="10">
        <v>45323</v>
      </c>
      <c r="H3851" s="11">
        <v>10</v>
      </c>
      <c r="I3851" s="20" t="s">
        <v>259</v>
      </c>
      <c r="J3851" s="11" t="s">
        <v>261</v>
      </c>
      <c r="K3851" s="11" t="s">
        <v>12658</v>
      </c>
      <c r="L3851" s="11">
        <v>2</v>
      </c>
    </row>
    <row r="3852" spans="1:12">
      <c r="A3852" s="11" t="s">
        <v>7603</v>
      </c>
      <c r="D3852" s="11" t="s">
        <v>260</v>
      </c>
      <c r="E3852" s="19" t="s">
        <v>7853</v>
      </c>
      <c r="F3852" s="10">
        <v>42036</v>
      </c>
      <c r="G3852" s="10">
        <v>45323</v>
      </c>
      <c r="H3852" s="11">
        <v>10</v>
      </c>
      <c r="I3852" s="20" t="s">
        <v>259</v>
      </c>
      <c r="J3852" s="11" t="s">
        <v>261</v>
      </c>
      <c r="K3852" s="11" t="s">
        <v>12658</v>
      </c>
      <c r="L3852" s="11">
        <v>2</v>
      </c>
    </row>
    <row r="3853" spans="1:12">
      <c r="A3853" s="11" t="s">
        <v>7604</v>
      </c>
      <c r="D3853" s="11" t="s">
        <v>260</v>
      </c>
      <c r="E3853" s="19" t="s">
        <v>7854</v>
      </c>
      <c r="F3853" s="10">
        <v>42036</v>
      </c>
      <c r="G3853" s="10">
        <v>45323</v>
      </c>
      <c r="H3853" s="11">
        <v>10</v>
      </c>
      <c r="I3853" s="20" t="s">
        <v>259</v>
      </c>
      <c r="J3853" s="11" t="s">
        <v>261</v>
      </c>
      <c r="K3853" s="11" t="s">
        <v>12658</v>
      </c>
      <c r="L3853" s="11">
        <v>2</v>
      </c>
    </row>
    <row r="3854" spans="1:12">
      <c r="A3854" s="11" t="s">
        <v>7605</v>
      </c>
      <c r="D3854" s="11" t="s">
        <v>260</v>
      </c>
      <c r="E3854" s="19" t="s">
        <v>7855</v>
      </c>
      <c r="F3854" s="10">
        <v>42036</v>
      </c>
      <c r="G3854" s="10">
        <v>45323</v>
      </c>
      <c r="H3854" s="11">
        <v>10</v>
      </c>
      <c r="I3854" s="20" t="s">
        <v>259</v>
      </c>
      <c r="J3854" s="11" t="s">
        <v>261</v>
      </c>
      <c r="K3854" s="11" t="s">
        <v>12658</v>
      </c>
      <c r="L3854" s="11">
        <v>2</v>
      </c>
    </row>
    <row r="3855" spans="1:12">
      <c r="A3855" s="11" t="s">
        <v>7606</v>
      </c>
      <c r="D3855" s="11" t="s">
        <v>260</v>
      </c>
      <c r="E3855" s="19" t="s">
        <v>7856</v>
      </c>
      <c r="F3855" s="10">
        <v>42036</v>
      </c>
      <c r="G3855" s="10">
        <v>45323</v>
      </c>
      <c r="H3855" s="11">
        <v>10</v>
      </c>
      <c r="I3855" s="20" t="s">
        <v>259</v>
      </c>
      <c r="J3855" s="11" t="s">
        <v>261</v>
      </c>
      <c r="K3855" s="11" t="s">
        <v>12658</v>
      </c>
      <c r="L3855" s="11">
        <v>2</v>
      </c>
    </row>
    <row r="3856" spans="1:12">
      <c r="A3856" s="11" t="s">
        <v>7607</v>
      </c>
      <c r="D3856" s="11" t="s">
        <v>260</v>
      </c>
      <c r="E3856" s="19" t="s">
        <v>7857</v>
      </c>
      <c r="F3856" s="10">
        <v>42036</v>
      </c>
      <c r="G3856" s="10">
        <v>45323</v>
      </c>
      <c r="H3856" s="11">
        <v>10</v>
      </c>
      <c r="I3856" s="20" t="s">
        <v>259</v>
      </c>
      <c r="J3856" s="11" t="s">
        <v>261</v>
      </c>
      <c r="K3856" s="11" t="s">
        <v>12658</v>
      </c>
      <c r="L3856" s="11">
        <v>2</v>
      </c>
    </row>
    <row r="3857" spans="1:12">
      <c r="A3857" s="11" t="s">
        <v>7608</v>
      </c>
      <c r="D3857" s="11" t="s">
        <v>260</v>
      </c>
      <c r="E3857" s="19" t="s">
        <v>7858</v>
      </c>
      <c r="F3857" s="10">
        <v>42036</v>
      </c>
      <c r="G3857" s="10">
        <v>45323</v>
      </c>
      <c r="H3857" s="11">
        <v>10</v>
      </c>
      <c r="I3857" s="20" t="s">
        <v>259</v>
      </c>
      <c r="J3857" s="11" t="s">
        <v>261</v>
      </c>
      <c r="K3857" s="11" t="s">
        <v>12658</v>
      </c>
      <c r="L3857" s="11">
        <v>2</v>
      </c>
    </row>
    <row r="3858" spans="1:12">
      <c r="A3858" s="11" t="s">
        <v>7609</v>
      </c>
      <c r="D3858" s="11" t="s">
        <v>260</v>
      </c>
      <c r="E3858" s="19" t="s">
        <v>7859</v>
      </c>
      <c r="F3858" s="10">
        <v>42036</v>
      </c>
      <c r="G3858" s="10">
        <v>45323</v>
      </c>
      <c r="H3858" s="11">
        <v>10</v>
      </c>
      <c r="I3858" s="20" t="s">
        <v>259</v>
      </c>
      <c r="J3858" s="11" t="s">
        <v>261</v>
      </c>
      <c r="K3858" s="11" t="s">
        <v>12658</v>
      </c>
      <c r="L3858" s="11">
        <v>2</v>
      </c>
    </row>
    <row r="3859" spans="1:12">
      <c r="A3859" s="11" t="s">
        <v>7610</v>
      </c>
      <c r="D3859" s="11" t="s">
        <v>260</v>
      </c>
      <c r="E3859" s="19" t="s">
        <v>7860</v>
      </c>
      <c r="F3859" s="10">
        <v>42036</v>
      </c>
      <c r="G3859" s="10">
        <v>45323</v>
      </c>
      <c r="H3859" s="11">
        <v>10</v>
      </c>
      <c r="I3859" s="20" t="s">
        <v>259</v>
      </c>
      <c r="J3859" s="11" t="s">
        <v>261</v>
      </c>
      <c r="K3859" s="11" t="s">
        <v>12658</v>
      </c>
      <c r="L3859" s="11">
        <v>2</v>
      </c>
    </row>
    <row r="3860" spans="1:12">
      <c r="A3860" s="11" t="s">
        <v>7611</v>
      </c>
      <c r="D3860" s="11" t="s">
        <v>260</v>
      </c>
      <c r="E3860" s="19" t="s">
        <v>7861</v>
      </c>
      <c r="F3860" s="10">
        <v>42036</v>
      </c>
      <c r="G3860" s="10">
        <v>45323</v>
      </c>
      <c r="H3860" s="11">
        <v>10</v>
      </c>
      <c r="I3860" s="20" t="s">
        <v>259</v>
      </c>
      <c r="J3860" s="11" t="s">
        <v>261</v>
      </c>
      <c r="K3860" s="11" t="s">
        <v>12658</v>
      </c>
      <c r="L3860" s="11">
        <v>2</v>
      </c>
    </row>
    <row r="3861" spans="1:12">
      <c r="A3861" s="11" t="s">
        <v>7612</v>
      </c>
      <c r="D3861" s="11" t="s">
        <v>260</v>
      </c>
      <c r="E3861" s="19" t="s">
        <v>7862</v>
      </c>
      <c r="F3861" s="10">
        <v>42036</v>
      </c>
      <c r="G3861" s="10">
        <v>45323</v>
      </c>
      <c r="H3861" s="11">
        <v>10</v>
      </c>
      <c r="I3861" s="11" t="s">
        <v>277</v>
      </c>
      <c r="J3861" s="11" t="s">
        <v>261</v>
      </c>
      <c r="K3861" s="11" t="s">
        <v>12658</v>
      </c>
      <c r="L3861" s="11">
        <v>2</v>
      </c>
    </row>
    <row r="3862" spans="1:12">
      <c r="A3862" s="11" t="s">
        <v>7613</v>
      </c>
      <c r="D3862" s="11" t="s">
        <v>260</v>
      </c>
      <c r="E3862" s="19" t="s">
        <v>7863</v>
      </c>
      <c r="F3862" s="10">
        <v>42036</v>
      </c>
      <c r="G3862" s="10">
        <v>45323</v>
      </c>
      <c r="H3862" s="11">
        <v>10</v>
      </c>
      <c r="I3862" s="11" t="s">
        <v>277</v>
      </c>
      <c r="J3862" s="11" t="s">
        <v>261</v>
      </c>
      <c r="K3862" s="11" t="s">
        <v>12658</v>
      </c>
      <c r="L3862" s="11">
        <v>2</v>
      </c>
    </row>
    <row r="3863" spans="1:12">
      <c r="A3863" s="11" t="s">
        <v>7614</v>
      </c>
      <c r="D3863" s="11" t="s">
        <v>260</v>
      </c>
      <c r="E3863" s="19" t="s">
        <v>7864</v>
      </c>
      <c r="F3863" s="10">
        <v>42036</v>
      </c>
      <c r="G3863" s="10">
        <v>45323</v>
      </c>
      <c r="H3863" s="11">
        <v>10</v>
      </c>
      <c r="I3863" s="11" t="s">
        <v>277</v>
      </c>
      <c r="J3863" s="11" t="s">
        <v>261</v>
      </c>
      <c r="K3863" s="11" t="s">
        <v>12658</v>
      </c>
      <c r="L3863" s="11">
        <v>2</v>
      </c>
    </row>
    <row r="3864" spans="1:12">
      <c r="A3864" s="11" t="s">
        <v>7615</v>
      </c>
      <c r="D3864" s="11" t="s">
        <v>260</v>
      </c>
      <c r="E3864" s="19" t="s">
        <v>7865</v>
      </c>
      <c r="F3864" s="10">
        <v>42036</v>
      </c>
      <c r="G3864" s="10">
        <v>45323</v>
      </c>
      <c r="H3864" s="11">
        <v>10</v>
      </c>
      <c r="I3864" s="20" t="s">
        <v>259</v>
      </c>
      <c r="J3864" s="11" t="s">
        <v>261</v>
      </c>
      <c r="K3864" s="11" t="s">
        <v>12658</v>
      </c>
      <c r="L3864" s="11">
        <v>2</v>
      </c>
    </row>
    <row r="3865" spans="1:12">
      <c r="A3865" s="11" t="s">
        <v>7616</v>
      </c>
      <c r="D3865" s="11" t="s">
        <v>260</v>
      </c>
      <c r="E3865" s="19" t="s">
        <v>7866</v>
      </c>
      <c r="F3865" s="10">
        <v>42036</v>
      </c>
      <c r="G3865" s="10">
        <v>45323</v>
      </c>
      <c r="H3865" s="11">
        <v>10</v>
      </c>
      <c r="I3865" s="20" t="s">
        <v>259</v>
      </c>
      <c r="J3865" s="11" t="s">
        <v>261</v>
      </c>
      <c r="K3865" s="11" t="s">
        <v>12658</v>
      </c>
      <c r="L3865" s="11">
        <v>2</v>
      </c>
    </row>
    <row r="3866" spans="1:12">
      <c r="A3866" s="11" t="s">
        <v>7617</v>
      </c>
      <c r="D3866" s="11" t="s">
        <v>260</v>
      </c>
      <c r="E3866" s="19" t="s">
        <v>7867</v>
      </c>
      <c r="F3866" s="10">
        <v>42036</v>
      </c>
      <c r="G3866" s="10">
        <v>45323</v>
      </c>
      <c r="H3866" s="11">
        <v>10</v>
      </c>
      <c r="I3866" s="20" t="s">
        <v>259</v>
      </c>
      <c r="J3866" s="11" t="s">
        <v>261</v>
      </c>
      <c r="K3866" s="11" t="s">
        <v>12658</v>
      </c>
      <c r="L3866" s="11">
        <v>2</v>
      </c>
    </row>
    <row r="3867" spans="1:12">
      <c r="A3867" s="11" t="s">
        <v>7618</v>
      </c>
      <c r="D3867" s="11" t="s">
        <v>260</v>
      </c>
      <c r="E3867" s="19" t="s">
        <v>7868</v>
      </c>
      <c r="F3867" s="10">
        <v>42036</v>
      </c>
      <c r="G3867" s="10">
        <v>45323</v>
      </c>
      <c r="H3867" s="11">
        <v>10</v>
      </c>
      <c r="I3867" s="20" t="s">
        <v>259</v>
      </c>
      <c r="J3867" s="11" t="s">
        <v>261</v>
      </c>
      <c r="K3867" s="11" t="s">
        <v>12658</v>
      </c>
      <c r="L3867" s="11">
        <v>2</v>
      </c>
    </row>
    <row r="3868" spans="1:12">
      <c r="A3868" s="11" t="s">
        <v>7619</v>
      </c>
      <c r="D3868" s="11" t="s">
        <v>260</v>
      </c>
      <c r="E3868" s="19" t="s">
        <v>7869</v>
      </c>
      <c r="F3868" s="10">
        <v>42036</v>
      </c>
      <c r="G3868" s="10">
        <v>45323</v>
      </c>
      <c r="H3868" s="11">
        <v>10</v>
      </c>
      <c r="I3868" s="20" t="s">
        <v>259</v>
      </c>
      <c r="J3868" s="11" t="s">
        <v>261</v>
      </c>
      <c r="K3868" s="11" t="s">
        <v>12658</v>
      </c>
      <c r="L3868" s="11">
        <v>2</v>
      </c>
    </row>
    <row r="3869" spans="1:12">
      <c r="A3869" s="11" t="s">
        <v>7620</v>
      </c>
      <c r="D3869" s="11" t="s">
        <v>260</v>
      </c>
      <c r="E3869" s="19" t="s">
        <v>7870</v>
      </c>
      <c r="F3869" s="10">
        <v>42036</v>
      </c>
      <c r="G3869" s="10">
        <v>45323</v>
      </c>
      <c r="H3869" s="11">
        <v>10</v>
      </c>
      <c r="I3869" s="20" t="s">
        <v>259</v>
      </c>
      <c r="J3869" s="11" t="s">
        <v>261</v>
      </c>
      <c r="K3869" s="11" t="s">
        <v>12658</v>
      </c>
      <c r="L3869" s="11">
        <v>2</v>
      </c>
    </row>
    <row r="3870" spans="1:12">
      <c r="A3870" s="11" t="s">
        <v>7621</v>
      </c>
      <c r="D3870" s="11" t="s">
        <v>260</v>
      </c>
      <c r="E3870" s="19" t="s">
        <v>7871</v>
      </c>
      <c r="F3870" s="10">
        <v>42036</v>
      </c>
      <c r="G3870" s="10">
        <v>45323</v>
      </c>
      <c r="H3870" s="11">
        <v>10</v>
      </c>
      <c r="I3870" s="20" t="s">
        <v>259</v>
      </c>
      <c r="J3870" s="11" t="s">
        <v>261</v>
      </c>
      <c r="K3870" s="11" t="s">
        <v>12658</v>
      </c>
      <c r="L3870" s="11">
        <v>2</v>
      </c>
    </row>
    <row r="3871" spans="1:12">
      <c r="A3871" s="11" t="s">
        <v>7622</v>
      </c>
      <c r="D3871" s="11" t="s">
        <v>260</v>
      </c>
      <c r="E3871" s="19" t="s">
        <v>7872</v>
      </c>
      <c r="F3871" s="10">
        <v>42036</v>
      </c>
      <c r="G3871" s="10">
        <v>45323</v>
      </c>
      <c r="H3871" s="11">
        <v>10</v>
      </c>
      <c r="I3871" s="20" t="s">
        <v>259</v>
      </c>
      <c r="J3871" s="11" t="s">
        <v>261</v>
      </c>
      <c r="K3871" s="11" t="s">
        <v>12658</v>
      </c>
      <c r="L3871" s="11">
        <v>2</v>
      </c>
    </row>
    <row r="3872" spans="1:12">
      <c r="A3872" s="11" t="s">
        <v>7623</v>
      </c>
      <c r="D3872" s="11" t="s">
        <v>260</v>
      </c>
      <c r="E3872" s="19" t="s">
        <v>7873</v>
      </c>
      <c r="F3872" s="10">
        <v>42036</v>
      </c>
      <c r="G3872" s="10">
        <v>45323</v>
      </c>
      <c r="H3872" s="11">
        <v>10</v>
      </c>
      <c r="I3872" s="20" t="s">
        <v>259</v>
      </c>
      <c r="J3872" s="11" t="s">
        <v>261</v>
      </c>
      <c r="K3872" s="11" t="s">
        <v>12658</v>
      </c>
      <c r="L3872" s="11">
        <v>2</v>
      </c>
    </row>
    <row r="3873" spans="1:12">
      <c r="A3873" s="11" t="s">
        <v>7624</v>
      </c>
      <c r="D3873" s="11" t="s">
        <v>260</v>
      </c>
      <c r="E3873" s="19" t="s">
        <v>7874</v>
      </c>
      <c r="F3873" s="10">
        <v>42036</v>
      </c>
      <c r="G3873" s="10">
        <v>45323</v>
      </c>
      <c r="H3873" s="11">
        <v>10</v>
      </c>
      <c r="I3873" s="20" t="s">
        <v>259</v>
      </c>
      <c r="J3873" s="11" t="s">
        <v>261</v>
      </c>
      <c r="K3873" s="11" t="s">
        <v>12658</v>
      </c>
      <c r="L3873" s="11">
        <v>2</v>
      </c>
    </row>
    <row r="3874" spans="1:12">
      <c r="A3874" s="11" t="s">
        <v>7625</v>
      </c>
      <c r="D3874" s="11" t="s">
        <v>260</v>
      </c>
      <c r="E3874" s="19" t="s">
        <v>7875</v>
      </c>
      <c r="F3874" s="10">
        <v>42036</v>
      </c>
      <c r="G3874" s="10">
        <v>45323</v>
      </c>
      <c r="H3874" s="11">
        <v>10</v>
      </c>
      <c r="I3874" s="20" t="s">
        <v>259</v>
      </c>
      <c r="J3874" s="11" t="s">
        <v>261</v>
      </c>
      <c r="K3874" s="11" t="s">
        <v>12658</v>
      </c>
      <c r="L3874" s="11">
        <v>2</v>
      </c>
    </row>
    <row r="3875" spans="1:12">
      <c r="A3875" s="11" t="s">
        <v>7626</v>
      </c>
      <c r="D3875" s="11" t="s">
        <v>260</v>
      </c>
      <c r="E3875" s="19" t="s">
        <v>7876</v>
      </c>
      <c r="F3875" s="10">
        <v>42036</v>
      </c>
      <c r="G3875" s="10">
        <v>45323</v>
      </c>
      <c r="H3875" s="11">
        <v>10</v>
      </c>
      <c r="I3875" s="20" t="s">
        <v>259</v>
      </c>
      <c r="J3875" s="11" t="s">
        <v>261</v>
      </c>
      <c r="K3875" s="11" t="s">
        <v>12658</v>
      </c>
      <c r="L3875" s="11">
        <v>2</v>
      </c>
    </row>
    <row r="3876" spans="1:12">
      <c r="A3876" s="11" t="s">
        <v>7627</v>
      </c>
      <c r="D3876" s="11" t="s">
        <v>260</v>
      </c>
      <c r="E3876" s="19" t="s">
        <v>7877</v>
      </c>
      <c r="F3876" s="10">
        <v>42036</v>
      </c>
      <c r="G3876" s="10">
        <v>45323</v>
      </c>
      <c r="H3876" s="11">
        <v>10</v>
      </c>
      <c r="I3876" s="20" t="s">
        <v>259</v>
      </c>
      <c r="J3876" s="11" t="s">
        <v>261</v>
      </c>
      <c r="K3876" s="11" t="s">
        <v>12658</v>
      </c>
      <c r="L3876" s="11">
        <v>2</v>
      </c>
    </row>
    <row r="3877" spans="1:12">
      <c r="A3877" s="11" t="s">
        <v>7628</v>
      </c>
      <c r="D3877" s="11" t="s">
        <v>260</v>
      </c>
      <c r="E3877" s="19" t="s">
        <v>7878</v>
      </c>
      <c r="F3877" s="10">
        <v>42036</v>
      </c>
      <c r="G3877" s="10">
        <v>45323</v>
      </c>
      <c r="H3877" s="11">
        <v>10</v>
      </c>
      <c r="I3877" s="20" t="s">
        <v>259</v>
      </c>
      <c r="J3877" s="11" t="s">
        <v>261</v>
      </c>
      <c r="K3877" s="11" t="s">
        <v>12658</v>
      </c>
      <c r="L3877" s="11">
        <v>2</v>
      </c>
    </row>
    <row r="3878" spans="1:12">
      <c r="A3878" s="11" t="s">
        <v>7629</v>
      </c>
      <c r="D3878" s="11" t="s">
        <v>260</v>
      </c>
      <c r="E3878" s="19" t="s">
        <v>7879</v>
      </c>
      <c r="F3878" s="10">
        <v>42036</v>
      </c>
      <c r="G3878" s="10">
        <v>45323</v>
      </c>
      <c r="H3878" s="11">
        <v>10</v>
      </c>
      <c r="I3878" s="20" t="s">
        <v>259</v>
      </c>
      <c r="J3878" s="11" t="s">
        <v>261</v>
      </c>
      <c r="K3878" s="11" t="s">
        <v>12658</v>
      </c>
      <c r="L3878" s="11">
        <v>2</v>
      </c>
    </row>
    <row r="3879" spans="1:12">
      <c r="A3879" s="11" t="s">
        <v>7630</v>
      </c>
      <c r="D3879" s="11" t="s">
        <v>260</v>
      </c>
      <c r="E3879" s="19" t="s">
        <v>7880</v>
      </c>
      <c r="F3879" s="10">
        <v>42036</v>
      </c>
      <c r="G3879" s="10">
        <v>45323</v>
      </c>
      <c r="H3879" s="11">
        <v>10</v>
      </c>
      <c r="I3879" s="11" t="s">
        <v>277</v>
      </c>
      <c r="J3879" s="11" t="s">
        <v>261</v>
      </c>
      <c r="K3879" s="11" t="s">
        <v>12658</v>
      </c>
      <c r="L3879" s="11">
        <v>2</v>
      </c>
    </row>
    <row r="3880" spans="1:12">
      <c r="A3880" s="11" t="s">
        <v>7631</v>
      </c>
      <c r="D3880" s="11" t="s">
        <v>260</v>
      </c>
      <c r="E3880" s="19" t="s">
        <v>7881</v>
      </c>
      <c r="F3880" s="10">
        <v>42036</v>
      </c>
      <c r="G3880" s="10">
        <v>45323</v>
      </c>
      <c r="H3880" s="11">
        <v>10</v>
      </c>
      <c r="I3880" s="11" t="s">
        <v>277</v>
      </c>
      <c r="J3880" s="11" t="s">
        <v>261</v>
      </c>
      <c r="K3880" s="11" t="s">
        <v>12658</v>
      </c>
      <c r="L3880" s="11">
        <v>2</v>
      </c>
    </row>
    <row r="3881" spans="1:12">
      <c r="A3881" s="11" t="s">
        <v>7632</v>
      </c>
      <c r="D3881" s="11" t="s">
        <v>260</v>
      </c>
      <c r="E3881" s="19" t="s">
        <v>7882</v>
      </c>
      <c r="F3881" s="10">
        <v>42036</v>
      </c>
      <c r="G3881" s="10">
        <v>45323</v>
      </c>
      <c r="H3881" s="11">
        <v>10</v>
      </c>
      <c r="I3881" s="11" t="s">
        <v>277</v>
      </c>
      <c r="J3881" s="11" t="s">
        <v>261</v>
      </c>
      <c r="K3881" s="11" t="s">
        <v>12658</v>
      </c>
      <c r="L3881" s="11">
        <v>2</v>
      </c>
    </row>
    <row r="3882" spans="1:12">
      <c r="A3882" s="11" t="s">
        <v>7633</v>
      </c>
      <c r="D3882" s="11" t="s">
        <v>260</v>
      </c>
      <c r="E3882" s="19" t="s">
        <v>7883</v>
      </c>
      <c r="F3882" s="10">
        <v>42036</v>
      </c>
      <c r="G3882" s="10">
        <v>45323</v>
      </c>
      <c r="H3882" s="11">
        <v>10</v>
      </c>
      <c r="I3882" s="20" t="s">
        <v>259</v>
      </c>
      <c r="J3882" s="11" t="s">
        <v>261</v>
      </c>
      <c r="K3882" s="11" t="s">
        <v>12658</v>
      </c>
      <c r="L3882" s="11">
        <v>2</v>
      </c>
    </row>
    <row r="3883" spans="1:12">
      <c r="A3883" s="11" t="s">
        <v>7634</v>
      </c>
      <c r="D3883" s="11" t="s">
        <v>260</v>
      </c>
      <c r="E3883" s="19" t="s">
        <v>7884</v>
      </c>
      <c r="F3883" s="10">
        <v>42036</v>
      </c>
      <c r="G3883" s="10">
        <v>45323</v>
      </c>
      <c r="H3883" s="11">
        <v>10</v>
      </c>
      <c r="I3883" s="20" t="s">
        <v>259</v>
      </c>
      <c r="J3883" s="11" t="s">
        <v>261</v>
      </c>
      <c r="K3883" s="11" t="s">
        <v>12658</v>
      </c>
      <c r="L3883" s="11">
        <v>2</v>
      </c>
    </row>
    <row r="3884" spans="1:12">
      <c r="A3884" s="11" t="s">
        <v>7635</v>
      </c>
      <c r="D3884" s="11" t="s">
        <v>260</v>
      </c>
      <c r="E3884" s="19" t="s">
        <v>7885</v>
      </c>
      <c r="F3884" s="10">
        <v>42036</v>
      </c>
      <c r="G3884" s="10">
        <v>45323</v>
      </c>
      <c r="H3884" s="11">
        <v>10</v>
      </c>
      <c r="I3884" s="20" t="s">
        <v>259</v>
      </c>
      <c r="J3884" s="11" t="s">
        <v>261</v>
      </c>
      <c r="K3884" s="11" t="s">
        <v>12658</v>
      </c>
      <c r="L3884" s="11">
        <v>2</v>
      </c>
    </row>
    <row r="3885" spans="1:12">
      <c r="A3885" s="11" t="s">
        <v>7636</v>
      </c>
      <c r="D3885" s="11" t="s">
        <v>260</v>
      </c>
      <c r="E3885" s="19" t="s">
        <v>7886</v>
      </c>
      <c r="F3885" s="10">
        <v>42036</v>
      </c>
      <c r="G3885" s="10">
        <v>45323</v>
      </c>
      <c r="H3885" s="11">
        <v>10</v>
      </c>
      <c r="I3885" s="20" t="s">
        <v>259</v>
      </c>
      <c r="J3885" s="11" t="s">
        <v>261</v>
      </c>
      <c r="K3885" s="11" t="s">
        <v>12658</v>
      </c>
      <c r="L3885" s="11">
        <v>2</v>
      </c>
    </row>
    <row r="3886" spans="1:12">
      <c r="A3886" s="11" t="s">
        <v>7637</v>
      </c>
      <c r="D3886" s="11" t="s">
        <v>260</v>
      </c>
      <c r="E3886" s="19" t="s">
        <v>7887</v>
      </c>
      <c r="F3886" s="10">
        <v>42036</v>
      </c>
      <c r="G3886" s="10">
        <v>45323</v>
      </c>
      <c r="H3886" s="11">
        <v>10</v>
      </c>
      <c r="I3886" s="20" t="s">
        <v>259</v>
      </c>
      <c r="J3886" s="11" t="s">
        <v>261</v>
      </c>
      <c r="K3886" s="11" t="s">
        <v>12658</v>
      </c>
      <c r="L3886" s="11">
        <v>2</v>
      </c>
    </row>
    <row r="3887" spans="1:12">
      <c r="A3887" s="11" t="s">
        <v>7638</v>
      </c>
      <c r="D3887" s="11" t="s">
        <v>260</v>
      </c>
      <c r="E3887" s="19" t="s">
        <v>7888</v>
      </c>
      <c r="F3887" s="10">
        <v>42036</v>
      </c>
      <c r="G3887" s="10">
        <v>45323</v>
      </c>
      <c r="H3887" s="11">
        <v>10</v>
      </c>
      <c r="I3887" s="20" t="s">
        <v>259</v>
      </c>
      <c r="J3887" s="11" t="s">
        <v>261</v>
      </c>
      <c r="K3887" s="11" t="s">
        <v>12658</v>
      </c>
      <c r="L3887" s="11">
        <v>2</v>
      </c>
    </row>
    <row r="3888" spans="1:12">
      <c r="A3888" s="11" t="s">
        <v>7639</v>
      </c>
      <c r="D3888" s="11" t="s">
        <v>260</v>
      </c>
      <c r="E3888" s="19" t="s">
        <v>7889</v>
      </c>
      <c r="F3888" s="10">
        <v>42036</v>
      </c>
      <c r="G3888" s="10">
        <v>45323</v>
      </c>
      <c r="H3888" s="11">
        <v>10</v>
      </c>
      <c r="I3888" s="20" t="s">
        <v>259</v>
      </c>
      <c r="J3888" s="11" t="s">
        <v>261</v>
      </c>
      <c r="K3888" s="11" t="s">
        <v>12658</v>
      </c>
      <c r="L3888" s="11">
        <v>2</v>
      </c>
    </row>
    <row r="3889" spans="1:12">
      <c r="A3889" s="11" t="s">
        <v>7640</v>
      </c>
      <c r="D3889" s="11" t="s">
        <v>260</v>
      </c>
      <c r="E3889" s="19" t="s">
        <v>7890</v>
      </c>
      <c r="F3889" s="10">
        <v>42036</v>
      </c>
      <c r="G3889" s="10">
        <v>45323</v>
      </c>
      <c r="H3889" s="11">
        <v>10</v>
      </c>
      <c r="I3889" s="20" t="s">
        <v>259</v>
      </c>
      <c r="J3889" s="11" t="s">
        <v>261</v>
      </c>
      <c r="K3889" s="11" t="s">
        <v>12658</v>
      </c>
      <c r="L3889" s="11">
        <v>2</v>
      </c>
    </row>
    <row r="3890" spans="1:12">
      <c r="A3890" s="11" t="s">
        <v>7641</v>
      </c>
      <c r="D3890" s="11" t="s">
        <v>260</v>
      </c>
      <c r="E3890" s="19" t="s">
        <v>7891</v>
      </c>
      <c r="F3890" s="10">
        <v>42036</v>
      </c>
      <c r="G3890" s="10">
        <v>45323</v>
      </c>
      <c r="H3890" s="11">
        <v>10</v>
      </c>
      <c r="I3890" s="20" t="s">
        <v>259</v>
      </c>
      <c r="J3890" s="11" t="s">
        <v>261</v>
      </c>
      <c r="K3890" s="11" t="s">
        <v>12658</v>
      </c>
      <c r="L3890" s="11">
        <v>2</v>
      </c>
    </row>
    <row r="3891" spans="1:12">
      <c r="A3891" s="11" t="s">
        <v>7642</v>
      </c>
      <c r="D3891" s="11" t="s">
        <v>260</v>
      </c>
      <c r="E3891" s="19" t="s">
        <v>7892</v>
      </c>
      <c r="F3891" s="10">
        <v>42036</v>
      </c>
      <c r="G3891" s="10">
        <v>45323</v>
      </c>
      <c r="H3891" s="11">
        <v>10</v>
      </c>
      <c r="I3891" s="20" t="s">
        <v>259</v>
      </c>
      <c r="J3891" s="11" t="s">
        <v>261</v>
      </c>
      <c r="K3891" s="11" t="s">
        <v>12658</v>
      </c>
      <c r="L3891" s="11">
        <v>2</v>
      </c>
    </row>
    <row r="3892" spans="1:12">
      <c r="A3892" s="11" t="s">
        <v>7643</v>
      </c>
      <c r="D3892" s="11" t="s">
        <v>260</v>
      </c>
      <c r="E3892" s="19" t="s">
        <v>7893</v>
      </c>
      <c r="F3892" s="10">
        <v>42036</v>
      </c>
      <c r="G3892" s="10">
        <v>45323</v>
      </c>
      <c r="H3892" s="11">
        <v>10</v>
      </c>
      <c r="I3892" s="20" t="s">
        <v>259</v>
      </c>
      <c r="J3892" s="11" t="s">
        <v>261</v>
      </c>
      <c r="K3892" s="11" t="s">
        <v>12658</v>
      </c>
      <c r="L3892" s="11">
        <v>2</v>
      </c>
    </row>
    <row r="3893" spans="1:12">
      <c r="A3893" s="11" t="s">
        <v>7644</v>
      </c>
      <c r="D3893" s="11" t="s">
        <v>260</v>
      </c>
      <c r="E3893" s="19" t="s">
        <v>7894</v>
      </c>
      <c r="F3893" s="10">
        <v>42036</v>
      </c>
      <c r="G3893" s="10">
        <v>45323</v>
      </c>
      <c r="H3893" s="11">
        <v>10</v>
      </c>
      <c r="I3893" s="20" t="s">
        <v>259</v>
      </c>
      <c r="J3893" s="11" t="s">
        <v>261</v>
      </c>
      <c r="K3893" s="11" t="s">
        <v>12658</v>
      </c>
      <c r="L3893" s="11">
        <v>2</v>
      </c>
    </row>
    <row r="3894" spans="1:12">
      <c r="A3894" s="11" t="s">
        <v>7645</v>
      </c>
      <c r="D3894" s="11" t="s">
        <v>260</v>
      </c>
      <c r="E3894" s="19" t="s">
        <v>7895</v>
      </c>
      <c r="F3894" s="10">
        <v>42036</v>
      </c>
      <c r="G3894" s="10">
        <v>45323</v>
      </c>
      <c r="H3894" s="11">
        <v>10</v>
      </c>
      <c r="I3894" s="20" t="s">
        <v>259</v>
      </c>
      <c r="J3894" s="11" t="s">
        <v>261</v>
      </c>
      <c r="K3894" s="11" t="s">
        <v>12658</v>
      </c>
      <c r="L3894" s="11">
        <v>2</v>
      </c>
    </row>
    <row r="3895" spans="1:12">
      <c r="A3895" s="11" t="s">
        <v>7646</v>
      </c>
      <c r="D3895" s="11" t="s">
        <v>260</v>
      </c>
      <c r="E3895" s="19" t="s">
        <v>7896</v>
      </c>
      <c r="F3895" s="10">
        <v>42036</v>
      </c>
      <c r="G3895" s="10">
        <v>45323</v>
      </c>
      <c r="H3895" s="11">
        <v>10</v>
      </c>
      <c r="I3895" s="20" t="s">
        <v>259</v>
      </c>
      <c r="J3895" s="11" t="s">
        <v>261</v>
      </c>
      <c r="K3895" s="11" t="s">
        <v>12658</v>
      </c>
      <c r="L3895" s="11">
        <v>2</v>
      </c>
    </row>
    <row r="3896" spans="1:12">
      <c r="A3896" s="11" t="s">
        <v>7647</v>
      </c>
      <c r="D3896" s="11" t="s">
        <v>260</v>
      </c>
      <c r="E3896" s="19" t="s">
        <v>7897</v>
      </c>
      <c r="F3896" s="10">
        <v>42036</v>
      </c>
      <c r="G3896" s="10">
        <v>45323</v>
      </c>
      <c r="H3896" s="11">
        <v>10</v>
      </c>
      <c r="I3896" s="20" t="s">
        <v>259</v>
      </c>
      <c r="J3896" s="11" t="s">
        <v>261</v>
      </c>
      <c r="K3896" s="11" t="s">
        <v>12658</v>
      </c>
      <c r="L3896" s="11">
        <v>2</v>
      </c>
    </row>
    <row r="3897" spans="1:12">
      <c r="A3897" s="11" t="s">
        <v>7648</v>
      </c>
      <c r="D3897" s="11" t="s">
        <v>260</v>
      </c>
      <c r="E3897" s="19" t="s">
        <v>7898</v>
      </c>
      <c r="F3897" s="10">
        <v>42036</v>
      </c>
      <c r="G3897" s="10">
        <v>45323</v>
      </c>
      <c r="H3897" s="11">
        <v>10</v>
      </c>
      <c r="I3897" s="11" t="s">
        <v>277</v>
      </c>
      <c r="J3897" s="11" t="s">
        <v>261</v>
      </c>
      <c r="K3897" s="11" t="s">
        <v>12658</v>
      </c>
      <c r="L3897" s="11">
        <v>2</v>
      </c>
    </row>
    <row r="3898" spans="1:12">
      <c r="A3898" s="11" t="s">
        <v>7649</v>
      </c>
      <c r="D3898" s="11" t="s">
        <v>260</v>
      </c>
      <c r="E3898" s="19" t="s">
        <v>7899</v>
      </c>
      <c r="F3898" s="10">
        <v>42036</v>
      </c>
      <c r="G3898" s="10">
        <v>45323</v>
      </c>
      <c r="H3898" s="11">
        <v>10</v>
      </c>
      <c r="I3898" s="11" t="s">
        <v>277</v>
      </c>
      <c r="J3898" s="11" t="s">
        <v>261</v>
      </c>
      <c r="K3898" s="11" t="s">
        <v>12658</v>
      </c>
      <c r="L3898" s="11">
        <v>2</v>
      </c>
    </row>
    <row r="3899" spans="1:12">
      <c r="A3899" s="11" t="s">
        <v>7650</v>
      </c>
      <c r="D3899" s="11" t="s">
        <v>260</v>
      </c>
      <c r="E3899" s="19" t="s">
        <v>7900</v>
      </c>
      <c r="F3899" s="10">
        <v>42036</v>
      </c>
      <c r="G3899" s="10">
        <v>45323</v>
      </c>
      <c r="H3899" s="11">
        <v>10</v>
      </c>
      <c r="I3899" s="11" t="s">
        <v>277</v>
      </c>
      <c r="J3899" s="11" t="s">
        <v>261</v>
      </c>
      <c r="K3899" s="11" t="s">
        <v>12658</v>
      </c>
      <c r="L3899" s="11">
        <v>2</v>
      </c>
    </row>
    <row r="3900" spans="1:12">
      <c r="A3900" s="11" t="s">
        <v>7651</v>
      </c>
      <c r="D3900" s="11" t="s">
        <v>260</v>
      </c>
      <c r="E3900" s="19" t="s">
        <v>7901</v>
      </c>
      <c r="F3900" s="10">
        <v>42036</v>
      </c>
      <c r="G3900" s="10">
        <v>45323</v>
      </c>
      <c r="H3900" s="11">
        <v>10</v>
      </c>
      <c r="I3900" s="20" t="s">
        <v>259</v>
      </c>
      <c r="J3900" s="11" t="s">
        <v>261</v>
      </c>
      <c r="K3900" s="11" t="s">
        <v>12658</v>
      </c>
      <c r="L3900" s="11">
        <v>2</v>
      </c>
    </row>
    <row r="3901" spans="1:12">
      <c r="A3901" s="11" t="s">
        <v>7652</v>
      </c>
      <c r="D3901" s="11" t="s">
        <v>260</v>
      </c>
      <c r="E3901" s="19" t="s">
        <v>7902</v>
      </c>
      <c r="F3901" s="10">
        <v>42036</v>
      </c>
      <c r="G3901" s="10">
        <v>45323</v>
      </c>
      <c r="H3901" s="11">
        <v>10</v>
      </c>
      <c r="I3901" s="20" t="s">
        <v>259</v>
      </c>
      <c r="J3901" s="11" t="s">
        <v>261</v>
      </c>
      <c r="K3901" s="11" t="s">
        <v>12658</v>
      </c>
      <c r="L3901" s="11">
        <v>2</v>
      </c>
    </row>
    <row r="3902" spans="1:12">
      <c r="A3902" s="11" t="s">
        <v>7653</v>
      </c>
      <c r="D3902" s="11" t="s">
        <v>260</v>
      </c>
      <c r="E3902" s="19" t="s">
        <v>7903</v>
      </c>
      <c r="F3902" s="10">
        <v>42036</v>
      </c>
      <c r="G3902" s="10">
        <v>45323</v>
      </c>
      <c r="H3902" s="11">
        <v>10</v>
      </c>
      <c r="I3902" s="20" t="s">
        <v>259</v>
      </c>
      <c r="J3902" s="11" t="s">
        <v>261</v>
      </c>
      <c r="K3902" s="11" t="s">
        <v>12658</v>
      </c>
      <c r="L3902" s="11">
        <v>2</v>
      </c>
    </row>
    <row r="3903" spans="1:12">
      <c r="A3903" s="11" t="s">
        <v>7654</v>
      </c>
      <c r="D3903" s="11" t="s">
        <v>260</v>
      </c>
      <c r="E3903" s="19" t="s">
        <v>7904</v>
      </c>
      <c r="F3903" s="10">
        <v>42036</v>
      </c>
      <c r="G3903" s="10">
        <v>45323</v>
      </c>
      <c r="H3903" s="11">
        <v>10</v>
      </c>
      <c r="I3903" s="20" t="s">
        <v>259</v>
      </c>
      <c r="J3903" s="11" t="s">
        <v>261</v>
      </c>
      <c r="K3903" s="11" t="s">
        <v>12658</v>
      </c>
      <c r="L3903" s="11">
        <v>2</v>
      </c>
    </row>
    <row r="3904" spans="1:12">
      <c r="A3904" s="11" t="s">
        <v>7655</v>
      </c>
      <c r="D3904" s="11" t="s">
        <v>260</v>
      </c>
      <c r="E3904" s="19" t="s">
        <v>7905</v>
      </c>
      <c r="F3904" s="10">
        <v>42036</v>
      </c>
      <c r="G3904" s="10">
        <v>45323</v>
      </c>
      <c r="H3904" s="11">
        <v>10</v>
      </c>
      <c r="I3904" s="20" t="s">
        <v>259</v>
      </c>
      <c r="J3904" s="11" t="s">
        <v>261</v>
      </c>
      <c r="K3904" s="11" t="s">
        <v>12658</v>
      </c>
      <c r="L3904" s="11">
        <v>2</v>
      </c>
    </row>
    <row r="3905" spans="1:12">
      <c r="A3905" s="11" t="s">
        <v>7656</v>
      </c>
      <c r="D3905" s="11" t="s">
        <v>260</v>
      </c>
      <c r="E3905" s="19" t="s">
        <v>7906</v>
      </c>
      <c r="F3905" s="10">
        <v>42036</v>
      </c>
      <c r="G3905" s="10">
        <v>45323</v>
      </c>
      <c r="H3905" s="11">
        <v>10</v>
      </c>
      <c r="I3905" s="20" t="s">
        <v>259</v>
      </c>
      <c r="J3905" s="11" t="s">
        <v>261</v>
      </c>
      <c r="K3905" s="11" t="s">
        <v>12658</v>
      </c>
      <c r="L3905" s="11">
        <v>2</v>
      </c>
    </row>
    <row r="3906" spans="1:12">
      <c r="A3906" s="11" t="s">
        <v>7657</v>
      </c>
      <c r="D3906" s="11" t="s">
        <v>260</v>
      </c>
      <c r="E3906" s="19" t="s">
        <v>7907</v>
      </c>
      <c r="F3906" s="10">
        <v>42036</v>
      </c>
      <c r="G3906" s="10">
        <v>45323</v>
      </c>
      <c r="H3906" s="11">
        <v>10</v>
      </c>
      <c r="I3906" s="20" t="s">
        <v>259</v>
      </c>
      <c r="J3906" s="11" t="s">
        <v>261</v>
      </c>
      <c r="K3906" s="11" t="s">
        <v>12658</v>
      </c>
      <c r="L3906" s="11">
        <v>2</v>
      </c>
    </row>
    <row r="3907" spans="1:12">
      <c r="A3907" s="11" t="s">
        <v>7658</v>
      </c>
      <c r="D3907" s="11" t="s">
        <v>260</v>
      </c>
      <c r="E3907" s="19" t="s">
        <v>7908</v>
      </c>
      <c r="F3907" s="10">
        <v>42036</v>
      </c>
      <c r="G3907" s="10">
        <v>45323</v>
      </c>
      <c r="H3907" s="11">
        <v>10</v>
      </c>
      <c r="I3907" s="20" t="s">
        <v>259</v>
      </c>
      <c r="J3907" s="11" t="s">
        <v>261</v>
      </c>
      <c r="K3907" s="11" t="s">
        <v>12658</v>
      </c>
      <c r="L3907" s="11">
        <v>2</v>
      </c>
    </row>
    <row r="3908" spans="1:12">
      <c r="A3908" s="11" t="s">
        <v>7659</v>
      </c>
      <c r="D3908" s="11" t="s">
        <v>260</v>
      </c>
      <c r="E3908" s="19" t="s">
        <v>7909</v>
      </c>
      <c r="F3908" s="10">
        <v>42036</v>
      </c>
      <c r="G3908" s="10">
        <v>45323</v>
      </c>
      <c r="H3908" s="11">
        <v>10</v>
      </c>
      <c r="I3908" s="20" t="s">
        <v>259</v>
      </c>
      <c r="J3908" s="11" t="s">
        <v>261</v>
      </c>
      <c r="K3908" s="11" t="s">
        <v>12658</v>
      </c>
      <c r="L3908" s="11">
        <v>2</v>
      </c>
    </row>
    <row r="3909" spans="1:12">
      <c r="A3909" s="11" t="s">
        <v>7660</v>
      </c>
      <c r="D3909" s="11" t="s">
        <v>260</v>
      </c>
      <c r="E3909" s="19" t="s">
        <v>7910</v>
      </c>
      <c r="F3909" s="10">
        <v>42036</v>
      </c>
      <c r="G3909" s="10">
        <v>45323</v>
      </c>
      <c r="H3909" s="11">
        <v>10</v>
      </c>
      <c r="I3909" s="20" t="s">
        <v>259</v>
      </c>
      <c r="J3909" s="11" t="s">
        <v>261</v>
      </c>
      <c r="K3909" s="11" t="s">
        <v>12658</v>
      </c>
      <c r="L3909" s="11">
        <v>2</v>
      </c>
    </row>
    <row r="3910" spans="1:12">
      <c r="A3910" s="11" t="s">
        <v>7661</v>
      </c>
      <c r="D3910" s="11" t="s">
        <v>260</v>
      </c>
      <c r="E3910" s="19" t="s">
        <v>7911</v>
      </c>
      <c r="F3910" s="10">
        <v>42036</v>
      </c>
      <c r="G3910" s="10">
        <v>45323</v>
      </c>
      <c r="H3910" s="11">
        <v>10</v>
      </c>
      <c r="I3910" s="20" t="s">
        <v>259</v>
      </c>
      <c r="J3910" s="11" t="s">
        <v>261</v>
      </c>
      <c r="K3910" s="11" t="s">
        <v>12658</v>
      </c>
      <c r="L3910" s="11">
        <v>2</v>
      </c>
    </row>
    <row r="3911" spans="1:12">
      <c r="A3911" s="11" t="s">
        <v>7662</v>
      </c>
      <c r="D3911" s="11" t="s">
        <v>260</v>
      </c>
      <c r="E3911" s="19" t="s">
        <v>7912</v>
      </c>
      <c r="F3911" s="10">
        <v>42036</v>
      </c>
      <c r="G3911" s="10">
        <v>45323</v>
      </c>
      <c r="H3911" s="11">
        <v>10</v>
      </c>
      <c r="I3911" s="20" t="s">
        <v>259</v>
      </c>
      <c r="J3911" s="11" t="s">
        <v>261</v>
      </c>
      <c r="K3911" s="11" t="s">
        <v>12658</v>
      </c>
      <c r="L3911" s="11">
        <v>2</v>
      </c>
    </row>
    <row r="3912" spans="1:12">
      <c r="A3912" s="11" t="s">
        <v>7663</v>
      </c>
      <c r="D3912" s="11" t="s">
        <v>260</v>
      </c>
      <c r="E3912" s="19" t="s">
        <v>7913</v>
      </c>
      <c r="F3912" s="10">
        <v>42036</v>
      </c>
      <c r="G3912" s="10">
        <v>45323</v>
      </c>
      <c r="H3912" s="11">
        <v>10</v>
      </c>
      <c r="I3912" s="20" t="s">
        <v>259</v>
      </c>
      <c r="J3912" s="11" t="s">
        <v>261</v>
      </c>
      <c r="K3912" s="11" t="s">
        <v>12658</v>
      </c>
      <c r="L3912" s="11">
        <v>2</v>
      </c>
    </row>
    <row r="3913" spans="1:12">
      <c r="A3913" s="11" t="s">
        <v>7664</v>
      </c>
      <c r="D3913" s="11" t="s">
        <v>260</v>
      </c>
      <c r="E3913" s="19" t="s">
        <v>7914</v>
      </c>
      <c r="F3913" s="10">
        <v>42036</v>
      </c>
      <c r="G3913" s="10">
        <v>45323</v>
      </c>
      <c r="H3913" s="11">
        <v>10</v>
      </c>
      <c r="I3913" s="20" t="s">
        <v>259</v>
      </c>
      <c r="J3913" s="11" t="s">
        <v>261</v>
      </c>
      <c r="K3913" s="11" t="s">
        <v>12658</v>
      </c>
      <c r="L3913" s="11">
        <v>2</v>
      </c>
    </row>
    <row r="3914" spans="1:12">
      <c r="A3914" s="11" t="s">
        <v>7665</v>
      </c>
      <c r="D3914" s="11" t="s">
        <v>260</v>
      </c>
      <c r="E3914" s="19" t="s">
        <v>7915</v>
      </c>
      <c r="F3914" s="10">
        <v>42036</v>
      </c>
      <c r="G3914" s="10">
        <v>45323</v>
      </c>
      <c r="H3914" s="11">
        <v>10</v>
      </c>
      <c r="I3914" s="20" t="s">
        <v>259</v>
      </c>
      <c r="J3914" s="11" t="s">
        <v>261</v>
      </c>
      <c r="K3914" s="11" t="s">
        <v>12658</v>
      </c>
      <c r="L3914" s="11">
        <v>2</v>
      </c>
    </row>
    <row r="3915" spans="1:12">
      <c r="A3915" s="11" t="s">
        <v>7666</v>
      </c>
      <c r="D3915" s="11" t="s">
        <v>260</v>
      </c>
      <c r="E3915" s="19" t="s">
        <v>7916</v>
      </c>
      <c r="F3915" s="10">
        <v>42036</v>
      </c>
      <c r="G3915" s="10">
        <v>45323</v>
      </c>
      <c r="H3915" s="11">
        <v>10</v>
      </c>
      <c r="I3915" s="11" t="s">
        <v>277</v>
      </c>
      <c r="J3915" s="11" t="s">
        <v>261</v>
      </c>
      <c r="K3915" s="11" t="s">
        <v>12658</v>
      </c>
      <c r="L3915" s="11">
        <v>2</v>
      </c>
    </row>
    <row r="3916" spans="1:12">
      <c r="A3916" s="11" t="s">
        <v>7667</v>
      </c>
      <c r="D3916" s="11" t="s">
        <v>260</v>
      </c>
      <c r="E3916" s="19" t="s">
        <v>7917</v>
      </c>
      <c r="F3916" s="10">
        <v>42036</v>
      </c>
      <c r="G3916" s="10">
        <v>45323</v>
      </c>
      <c r="H3916" s="11">
        <v>10</v>
      </c>
      <c r="I3916" s="11" t="s">
        <v>277</v>
      </c>
      <c r="J3916" s="11" t="s">
        <v>261</v>
      </c>
      <c r="K3916" s="11" t="s">
        <v>12658</v>
      </c>
      <c r="L3916" s="11">
        <v>2</v>
      </c>
    </row>
    <row r="3917" spans="1:12">
      <c r="A3917" s="11" t="s">
        <v>7668</v>
      </c>
      <c r="D3917" s="11" t="s">
        <v>260</v>
      </c>
      <c r="E3917" s="19" t="s">
        <v>7918</v>
      </c>
      <c r="F3917" s="10">
        <v>42036</v>
      </c>
      <c r="G3917" s="10">
        <v>45323</v>
      </c>
      <c r="H3917" s="11">
        <v>10</v>
      </c>
      <c r="I3917" s="11" t="s">
        <v>277</v>
      </c>
      <c r="J3917" s="11" t="s">
        <v>261</v>
      </c>
      <c r="K3917" s="11" t="s">
        <v>12658</v>
      </c>
      <c r="L3917" s="11">
        <v>2</v>
      </c>
    </row>
    <row r="3918" spans="1:12">
      <c r="A3918" s="11" t="s">
        <v>7669</v>
      </c>
      <c r="D3918" s="11" t="s">
        <v>260</v>
      </c>
      <c r="E3918" s="19" t="s">
        <v>7919</v>
      </c>
      <c r="F3918" s="10">
        <v>42036</v>
      </c>
      <c r="G3918" s="10">
        <v>45323</v>
      </c>
      <c r="H3918" s="11">
        <v>10</v>
      </c>
      <c r="I3918" s="20" t="s">
        <v>259</v>
      </c>
      <c r="J3918" s="11" t="s">
        <v>261</v>
      </c>
      <c r="K3918" s="11" t="s">
        <v>12658</v>
      </c>
      <c r="L3918" s="11">
        <v>2</v>
      </c>
    </row>
    <row r="3919" spans="1:12">
      <c r="A3919" s="11" t="s">
        <v>7670</v>
      </c>
      <c r="D3919" s="11" t="s">
        <v>260</v>
      </c>
      <c r="E3919" s="19" t="s">
        <v>7920</v>
      </c>
      <c r="F3919" s="10">
        <v>42036</v>
      </c>
      <c r="G3919" s="10">
        <v>45323</v>
      </c>
      <c r="H3919" s="11">
        <v>10</v>
      </c>
      <c r="I3919" s="20" t="s">
        <v>259</v>
      </c>
      <c r="J3919" s="11" t="s">
        <v>261</v>
      </c>
      <c r="K3919" s="11" t="s">
        <v>12658</v>
      </c>
      <c r="L3919" s="11">
        <v>2</v>
      </c>
    </row>
    <row r="3920" spans="1:12">
      <c r="A3920" s="11" t="s">
        <v>7671</v>
      </c>
      <c r="D3920" s="11" t="s">
        <v>260</v>
      </c>
      <c r="E3920" s="19" t="s">
        <v>7921</v>
      </c>
      <c r="F3920" s="10">
        <v>42036</v>
      </c>
      <c r="G3920" s="10">
        <v>45323</v>
      </c>
      <c r="H3920" s="11">
        <v>10</v>
      </c>
      <c r="I3920" s="20" t="s">
        <v>259</v>
      </c>
      <c r="J3920" s="11" t="s">
        <v>261</v>
      </c>
      <c r="K3920" s="11" t="s">
        <v>12658</v>
      </c>
      <c r="L3920" s="11">
        <v>2</v>
      </c>
    </row>
    <row r="3921" spans="1:12">
      <c r="A3921" s="11" t="s">
        <v>7672</v>
      </c>
      <c r="D3921" s="11" t="s">
        <v>260</v>
      </c>
      <c r="E3921" s="19" t="s">
        <v>7922</v>
      </c>
      <c r="F3921" s="10">
        <v>42036</v>
      </c>
      <c r="G3921" s="10">
        <v>45323</v>
      </c>
      <c r="H3921" s="11">
        <v>10</v>
      </c>
      <c r="I3921" s="20" t="s">
        <v>259</v>
      </c>
      <c r="J3921" s="11" t="s">
        <v>261</v>
      </c>
      <c r="K3921" s="11" t="s">
        <v>12658</v>
      </c>
      <c r="L3921" s="11">
        <v>2</v>
      </c>
    </row>
    <row r="3922" spans="1:12">
      <c r="A3922" s="11" t="s">
        <v>7673</v>
      </c>
      <c r="D3922" s="11" t="s">
        <v>260</v>
      </c>
      <c r="E3922" s="19" t="s">
        <v>7923</v>
      </c>
      <c r="F3922" s="10">
        <v>42036</v>
      </c>
      <c r="G3922" s="10">
        <v>45323</v>
      </c>
      <c r="H3922" s="11">
        <v>10</v>
      </c>
      <c r="I3922" s="20" t="s">
        <v>259</v>
      </c>
      <c r="J3922" s="11" t="s">
        <v>261</v>
      </c>
      <c r="K3922" s="11" t="s">
        <v>12658</v>
      </c>
      <c r="L3922" s="11">
        <v>2</v>
      </c>
    </row>
    <row r="3923" spans="1:12">
      <c r="A3923" s="11" t="s">
        <v>7674</v>
      </c>
      <c r="D3923" s="11" t="s">
        <v>260</v>
      </c>
      <c r="E3923" s="19" t="s">
        <v>7924</v>
      </c>
      <c r="F3923" s="10">
        <v>42036</v>
      </c>
      <c r="G3923" s="10">
        <v>45323</v>
      </c>
      <c r="H3923" s="11">
        <v>10</v>
      </c>
      <c r="I3923" s="20" t="s">
        <v>259</v>
      </c>
      <c r="J3923" s="11" t="s">
        <v>261</v>
      </c>
      <c r="K3923" s="11" t="s">
        <v>12658</v>
      </c>
      <c r="L3923" s="11">
        <v>2</v>
      </c>
    </row>
    <row r="3924" spans="1:12">
      <c r="A3924" s="11" t="s">
        <v>7675</v>
      </c>
      <c r="D3924" s="11" t="s">
        <v>260</v>
      </c>
      <c r="E3924" s="19" t="s">
        <v>7925</v>
      </c>
      <c r="F3924" s="10">
        <v>42036</v>
      </c>
      <c r="G3924" s="10">
        <v>45323</v>
      </c>
      <c r="H3924" s="11">
        <v>10</v>
      </c>
      <c r="I3924" s="20" t="s">
        <v>259</v>
      </c>
      <c r="J3924" s="11" t="s">
        <v>261</v>
      </c>
      <c r="K3924" s="11" t="s">
        <v>12658</v>
      </c>
      <c r="L3924" s="11">
        <v>2</v>
      </c>
    </row>
    <row r="3925" spans="1:12">
      <c r="A3925" s="11" t="s">
        <v>7676</v>
      </c>
      <c r="D3925" s="11" t="s">
        <v>260</v>
      </c>
      <c r="E3925" s="19" t="s">
        <v>7926</v>
      </c>
      <c r="F3925" s="10">
        <v>42036</v>
      </c>
      <c r="G3925" s="10">
        <v>45323</v>
      </c>
      <c r="H3925" s="11">
        <v>10</v>
      </c>
      <c r="I3925" s="20" t="s">
        <v>259</v>
      </c>
      <c r="J3925" s="11" t="s">
        <v>261</v>
      </c>
      <c r="K3925" s="11" t="s">
        <v>12658</v>
      </c>
      <c r="L3925" s="11">
        <v>2</v>
      </c>
    </row>
    <row r="3926" spans="1:12">
      <c r="A3926" s="11" t="s">
        <v>7677</v>
      </c>
      <c r="D3926" s="11" t="s">
        <v>260</v>
      </c>
      <c r="E3926" s="19" t="s">
        <v>7927</v>
      </c>
      <c r="F3926" s="10">
        <v>42036</v>
      </c>
      <c r="G3926" s="10">
        <v>45323</v>
      </c>
      <c r="H3926" s="11">
        <v>10</v>
      </c>
      <c r="I3926" s="20" t="s">
        <v>259</v>
      </c>
      <c r="J3926" s="11" t="s">
        <v>261</v>
      </c>
      <c r="K3926" s="11" t="s">
        <v>12658</v>
      </c>
      <c r="L3926" s="11">
        <v>2</v>
      </c>
    </row>
    <row r="3927" spans="1:12">
      <c r="A3927" s="11" t="s">
        <v>7678</v>
      </c>
      <c r="D3927" s="11" t="s">
        <v>260</v>
      </c>
      <c r="E3927" s="19" t="s">
        <v>7928</v>
      </c>
      <c r="F3927" s="10">
        <v>42036</v>
      </c>
      <c r="G3927" s="10">
        <v>45323</v>
      </c>
      <c r="H3927" s="11">
        <v>10</v>
      </c>
      <c r="I3927" s="20" t="s">
        <v>259</v>
      </c>
      <c r="J3927" s="11" t="s">
        <v>261</v>
      </c>
      <c r="K3927" s="11" t="s">
        <v>12658</v>
      </c>
      <c r="L3927" s="11">
        <v>2</v>
      </c>
    </row>
    <row r="3928" spans="1:12">
      <c r="A3928" s="11" t="s">
        <v>7679</v>
      </c>
      <c r="D3928" s="11" t="s">
        <v>260</v>
      </c>
      <c r="E3928" s="19" t="s">
        <v>7929</v>
      </c>
      <c r="F3928" s="10">
        <v>42036</v>
      </c>
      <c r="G3928" s="10">
        <v>45323</v>
      </c>
      <c r="H3928" s="11">
        <v>10</v>
      </c>
      <c r="I3928" s="20" t="s">
        <v>259</v>
      </c>
      <c r="J3928" s="11" t="s">
        <v>261</v>
      </c>
      <c r="K3928" s="11" t="s">
        <v>12658</v>
      </c>
      <c r="L3928" s="11">
        <v>2</v>
      </c>
    </row>
    <row r="3929" spans="1:12">
      <c r="A3929" s="11" t="s">
        <v>7680</v>
      </c>
      <c r="D3929" s="11" t="s">
        <v>260</v>
      </c>
      <c r="E3929" s="19" t="s">
        <v>7930</v>
      </c>
      <c r="F3929" s="10">
        <v>42036</v>
      </c>
      <c r="G3929" s="10">
        <v>45323</v>
      </c>
      <c r="H3929" s="11">
        <v>10</v>
      </c>
      <c r="I3929" s="20" t="s">
        <v>259</v>
      </c>
      <c r="J3929" s="11" t="s">
        <v>261</v>
      </c>
      <c r="K3929" s="11" t="s">
        <v>12658</v>
      </c>
      <c r="L3929" s="11">
        <v>2</v>
      </c>
    </row>
    <row r="3930" spans="1:12">
      <c r="A3930" s="11" t="s">
        <v>7681</v>
      </c>
      <c r="D3930" s="11" t="s">
        <v>260</v>
      </c>
      <c r="E3930" s="19" t="s">
        <v>7931</v>
      </c>
      <c r="F3930" s="10">
        <v>42036</v>
      </c>
      <c r="G3930" s="10">
        <v>45323</v>
      </c>
      <c r="H3930" s="11">
        <v>10</v>
      </c>
      <c r="I3930" s="20" t="s">
        <v>259</v>
      </c>
      <c r="J3930" s="11" t="s">
        <v>261</v>
      </c>
      <c r="K3930" s="11" t="s">
        <v>12658</v>
      </c>
      <c r="L3930" s="11">
        <v>2</v>
      </c>
    </row>
    <row r="3931" spans="1:12">
      <c r="A3931" s="11" t="s">
        <v>7682</v>
      </c>
      <c r="D3931" s="11" t="s">
        <v>260</v>
      </c>
      <c r="E3931" s="19" t="s">
        <v>7932</v>
      </c>
      <c r="F3931" s="10">
        <v>42036</v>
      </c>
      <c r="G3931" s="10">
        <v>45323</v>
      </c>
      <c r="H3931" s="11">
        <v>10</v>
      </c>
      <c r="I3931" s="20" t="s">
        <v>259</v>
      </c>
      <c r="J3931" s="11" t="s">
        <v>261</v>
      </c>
      <c r="K3931" s="11" t="s">
        <v>12658</v>
      </c>
      <c r="L3931" s="11">
        <v>2</v>
      </c>
    </row>
    <row r="3932" spans="1:12">
      <c r="A3932" s="11" t="s">
        <v>7683</v>
      </c>
      <c r="D3932" s="11" t="s">
        <v>260</v>
      </c>
      <c r="E3932" s="19" t="s">
        <v>7933</v>
      </c>
      <c r="F3932" s="10">
        <v>42036</v>
      </c>
      <c r="G3932" s="10">
        <v>45323</v>
      </c>
      <c r="H3932" s="11">
        <v>10</v>
      </c>
      <c r="I3932" s="20" t="s">
        <v>259</v>
      </c>
      <c r="J3932" s="11" t="s">
        <v>261</v>
      </c>
      <c r="K3932" s="11" t="s">
        <v>12658</v>
      </c>
      <c r="L3932" s="11">
        <v>2</v>
      </c>
    </row>
    <row r="3933" spans="1:12">
      <c r="A3933" s="11" t="s">
        <v>7684</v>
      </c>
      <c r="D3933" s="11" t="s">
        <v>260</v>
      </c>
      <c r="E3933" s="19" t="s">
        <v>7934</v>
      </c>
      <c r="F3933" s="10">
        <v>42036</v>
      </c>
      <c r="G3933" s="10">
        <v>45323</v>
      </c>
      <c r="H3933" s="11">
        <v>10</v>
      </c>
      <c r="I3933" s="11" t="s">
        <v>277</v>
      </c>
      <c r="J3933" s="11" t="s">
        <v>261</v>
      </c>
      <c r="K3933" s="11" t="s">
        <v>12658</v>
      </c>
      <c r="L3933" s="11">
        <v>2</v>
      </c>
    </row>
    <row r="3934" spans="1:12">
      <c r="A3934" s="11" t="s">
        <v>7685</v>
      </c>
      <c r="D3934" s="11" t="s">
        <v>260</v>
      </c>
      <c r="E3934" s="19" t="s">
        <v>7935</v>
      </c>
      <c r="F3934" s="10">
        <v>42036</v>
      </c>
      <c r="G3934" s="10">
        <v>45323</v>
      </c>
      <c r="H3934" s="11">
        <v>10</v>
      </c>
      <c r="I3934" s="11" t="s">
        <v>277</v>
      </c>
      <c r="J3934" s="11" t="s">
        <v>261</v>
      </c>
      <c r="K3934" s="11" t="s">
        <v>12658</v>
      </c>
      <c r="L3934" s="11">
        <v>2</v>
      </c>
    </row>
    <row r="3935" spans="1:12">
      <c r="A3935" s="11" t="s">
        <v>7686</v>
      </c>
      <c r="D3935" s="11" t="s">
        <v>260</v>
      </c>
      <c r="E3935" s="19" t="s">
        <v>7936</v>
      </c>
      <c r="F3935" s="10">
        <v>42036</v>
      </c>
      <c r="G3935" s="10">
        <v>45323</v>
      </c>
      <c r="H3935" s="11">
        <v>10</v>
      </c>
      <c r="I3935" s="11" t="s">
        <v>277</v>
      </c>
      <c r="J3935" s="11" t="s">
        <v>261</v>
      </c>
      <c r="K3935" s="11" t="s">
        <v>12658</v>
      </c>
      <c r="L3935" s="11">
        <v>2</v>
      </c>
    </row>
    <row r="3936" spans="1:12">
      <c r="A3936" s="11" t="s">
        <v>7687</v>
      </c>
      <c r="D3936" s="11" t="s">
        <v>260</v>
      </c>
      <c r="E3936" s="19" t="s">
        <v>7937</v>
      </c>
      <c r="F3936" s="10">
        <v>42036</v>
      </c>
      <c r="G3936" s="10">
        <v>45323</v>
      </c>
      <c r="H3936" s="11">
        <v>10</v>
      </c>
      <c r="I3936" s="20" t="s">
        <v>259</v>
      </c>
      <c r="J3936" s="11" t="s">
        <v>261</v>
      </c>
      <c r="K3936" s="11" t="s">
        <v>12658</v>
      </c>
      <c r="L3936" s="11">
        <v>2</v>
      </c>
    </row>
    <row r="3937" spans="1:12">
      <c r="A3937" s="11" t="s">
        <v>7688</v>
      </c>
      <c r="D3937" s="11" t="s">
        <v>260</v>
      </c>
      <c r="E3937" s="19" t="s">
        <v>7938</v>
      </c>
      <c r="F3937" s="10">
        <v>42036</v>
      </c>
      <c r="G3937" s="10">
        <v>45323</v>
      </c>
      <c r="H3937" s="11">
        <v>10</v>
      </c>
      <c r="I3937" s="20" t="s">
        <v>259</v>
      </c>
      <c r="J3937" s="11" t="s">
        <v>261</v>
      </c>
      <c r="K3937" s="11" t="s">
        <v>12658</v>
      </c>
      <c r="L3937" s="11">
        <v>2</v>
      </c>
    </row>
    <row r="3938" spans="1:12">
      <c r="A3938" s="11" t="s">
        <v>7689</v>
      </c>
      <c r="D3938" s="11" t="s">
        <v>260</v>
      </c>
      <c r="E3938" s="19" t="s">
        <v>7939</v>
      </c>
      <c r="F3938" s="10">
        <v>42036</v>
      </c>
      <c r="G3938" s="10">
        <v>45323</v>
      </c>
      <c r="H3938" s="11">
        <v>10</v>
      </c>
      <c r="I3938" s="20" t="s">
        <v>259</v>
      </c>
      <c r="J3938" s="11" t="s">
        <v>261</v>
      </c>
      <c r="K3938" s="11" t="s">
        <v>12658</v>
      </c>
      <c r="L3938" s="11">
        <v>2</v>
      </c>
    </row>
    <row r="3939" spans="1:12">
      <c r="A3939" s="11" t="s">
        <v>7690</v>
      </c>
      <c r="D3939" s="11" t="s">
        <v>260</v>
      </c>
      <c r="E3939" s="19" t="s">
        <v>7940</v>
      </c>
      <c r="F3939" s="10">
        <v>42036</v>
      </c>
      <c r="G3939" s="10">
        <v>45323</v>
      </c>
      <c r="H3939" s="11">
        <v>10</v>
      </c>
      <c r="I3939" s="20" t="s">
        <v>259</v>
      </c>
      <c r="J3939" s="11" t="s">
        <v>261</v>
      </c>
      <c r="K3939" s="11" t="s">
        <v>12658</v>
      </c>
      <c r="L3939" s="11">
        <v>2</v>
      </c>
    </row>
    <row r="3940" spans="1:12">
      <c r="A3940" s="11" t="s">
        <v>7691</v>
      </c>
      <c r="D3940" s="11" t="s">
        <v>260</v>
      </c>
      <c r="E3940" s="19" t="s">
        <v>7941</v>
      </c>
      <c r="F3940" s="10">
        <v>42036</v>
      </c>
      <c r="G3940" s="10">
        <v>45323</v>
      </c>
      <c r="H3940" s="11">
        <v>10</v>
      </c>
      <c r="I3940" s="20" t="s">
        <v>259</v>
      </c>
      <c r="J3940" s="11" t="s">
        <v>261</v>
      </c>
      <c r="K3940" s="11" t="s">
        <v>12658</v>
      </c>
      <c r="L3940" s="11">
        <v>2</v>
      </c>
    </row>
    <row r="3941" spans="1:12">
      <c r="A3941" s="11" t="s">
        <v>7692</v>
      </c>
      <c r="D3941" s="11" t="s">
        <v>260</v>
      </c>
      <c r="E3941" s="19" t="s">
        <v>7942</v>
      </c>
      <c r="F3941" s="10">
        <v>42036</v>
      </c>
      <c r="G3941" s="10">
        <v>45323</v>
      </c>
      <c r="H3941" s="11">
        <v>10</v>
      </c>
      <c r="I3941" s="20" t="s">
        <v>259</v>
      </c>
      <c r="J3941" s="11" t="s">
        <v>261</v>
      </c>
      <c r="K3941" s="11" t="s">
        <v>12658</v>
      </c>
      <c r="L3941" s="11">
        <v>2</v>
      </c>
    </row>
    <row r="3942" spans="1:12">
      <c r="A3942" s="11" t="s">
        <v>7693</v>
      </c>
      <c r="D3942" s="11" t="s">
        <v>260</v>
      </c>
      <c r="E3942" s="19" t="s">
        <v>7943</v>
      </c>
      <c r="F3942" s="10">
        <v>42036</v>
      </c>
      <c r="G3942" s="10">
        <v>45323</v>
      </c>
      <c r="H3942" s="11">
        <v>10</v>
      </c>
      <c r="I3942" s="20" t="s">
        <v>259</v>
      </c>
      <c r="J3942" s="11" t="s">
        <v>261</v>
      </c>
      <c r="K3942" s="11" t="s">
        <v>12658</v>
      </c>
      <c r="L3942" s="11">
        <v>2</v>
      </c>
    </row>
    <row r="3943" spans="1:12">
      <c r="A3943" s="11" t="s">
        <v>7694</v>
      </c>
      <c r="D3943" s="11" t="s">
        <v>260</v>
      </c>
      <c r="E3943" s="19" t="s">
        <v>7944</v>
      </c>
      <c r="F3943" s="10">
        <v>42036</v>
      </c>
      <c r="G3943" s="10">
        <v>45323</v>
      </c>
      <c r="H3943" s="11">
        <v>10</v>
      </c>
      <c r="I3943" s="20" t="s">
        <v>259</v>
      </c>
      <c r="J3943" s="11" t="s">
        <v>261</v>
      </c>
      <c r="K3943" s="11" t="s">
        <v>12658</v>
      </c>
      <c r="L3943" s="11">
        <v>2</v>
      </c>
    </row>
    <row r="3944" spans="1:12">
      <c r="A3944" s="11" t="s">
        <v>7695</v>
      </c>
      <c r="D3944" s="11" t="s">
        <v>260</v>
      </c>
      <c r="E3944" s="19" t="s">
        <v>7945</v>
      </c>
      <c r="F3944" s="10">
        <v>42036</v>
      </c>
      <c r="G3944" s="10">
        <v>45323</v>
      </c>
      <c r="H3944" s="11">
        <v>10</v>
      </c>
      <c r="I3944" s="20" t="s">
        <v>259</v>
      </c>
      <c r="J3944" s="11" t="s">
        <v>261</v>
      </c>
      <c r="K3944" s="11" t="s">
        <v>12658</v>
      </c>
      <c r="L3944" s="11">
        <v>2</v>
      </c>
    </row>
    <row r="3945" spans="1:12">
      <c r="A3945" s="11" t="s">
        <v>7696</v>
      </c>
      <c r="D3945" s="11" t="s">
        <v>260</v>
      </c>
      <c r="E3945" s="19" t="s">
        <v>7946</v>
      </c>
      <c r="F3945" s="10">
        <v>42036</v>
      </c>
      <c r="G3945" s="10">
        <v>45323</v>
      </c>
      <c r="H3945" s="11">
        <v>10</v>
      </c>
      <c r="I3945" s="20" t="s">
        <v>259</v>
      </c>
      <c r="J3945" s="11" t="s">
        <v>261</v>
      </c>
      <c r="K3945" s="11" t="s">
        <v>12658</v>
      </c>
      <c r="L3945" s="11">
        <v>2</v>
      </c>
    </row>
    <row r="3946" spans="1:12">
      <c r="A3946" s="11" t="s">
        <v>7697</v>
      </c>
      <c r="D3946" s="11" t="s">
        <v>260</v>
      </c>
      <c r="E3946" s="19" t="s">
        <v>7947</v>
      </c>
      <c r="F3946" s="10">
        <v>42036</v>
      </c>
      <c r="G3946" s="10">
        <v>45323</v>
      </c>
      <c r="H3946" s="11">
        <v>10</v>
      </c>
      <c r="I3946" s="20" t="s">
        <v>259</v>
      </c>
      <c r="J3946" s="11" t="s">
        <v>261</v>
      </c>
      <c r="K3946" s="11" t="s">
        <v>12658</v>
      </c>
      <c r="L3946" s="11">
        <v>2</v>
      </c>
    </row>
    <row r="3947" spans="1:12">
      <c r="A3947" s="11" t="s">
        <v>7698</v>
      </c>
      <c r="D3947" s="11" t="s">
        <v>260</v>
      </c>
      <c r="E3947" s="19" t="s">
        <v>7948</v>
      </c>
      <c r="F3947" s="10">
        <v>42036</v>
      </c>
      <c r="G3947" s="10">
        <v>45323</v>
      </c>
      <c r="H3947" s="11">
        <v>10</v>
      </c>
      <c r="I3947" s="20" t="s">
        <v>259</v>
      </c>
      <c r="J3947" s="11" t="s">
        <v>261</v>
      </c>
      <c r="K3947" s="11" t="s">
        <v>12658</v>
      </c>
      <c r="L3947" s="11">
        <v>2</v>
      </c>
    </row>
    <row r="3948" spans="1:12">
      <c r="A3948" s="11" t="s">
        <v>7699</v>
      </c>
      <c r="D3948" s="11" t="s">
        <v>260</v>
      </c>
      <c r="E3948" s="19" t="s">
        <v>7949</v>
      </c>
      <c r="F3948" s="10">
        <v>42036</v>
      </c>
      <c r="G3948" s="10">
        <v>45323</v>
      </c>
      <c r="H3948" s="11">
        <v>10</v>
      </c>
      <c r="I3948" s="20" t="s">
        <v>259</v>
      </c>
      <c r="J3948" s="11" t="s">
        <v>261</v>
      </c>
      <c r="K3948" s="11" t="s">
        <v>12658</v>
      </c>
      <c r="L3948" s="11">
        <v>2</v>
      </c>
    </row>
    <row r="3949" spans="1:12">
      <c r="A3949" s="11" t="s">
        <v>7700</v>
      </c>
      <c r="D3949" s="11" t="s">
        <v>260</v>
      </c>
      <c r="E3949" s="19" t="s">
        <v>7950</v>
      </c>
      <c r="F3949" s="10">
        <v>42036</v>
      </c>
      <c r="G3949" s="10">
        <v>45323</v>
      </c>
      <c r="H3949" s="11">
        <v>10</v>
      </c>
      <c r="I3949" s="20" t="s">
        <v>259</v>
      </c>
      <c r="J3949" s="11" t="s">
        <v>261</v>
      </c>
      <c r="K3949" s="11" t="s">
        <v>12658</v>
      </c>
      <c r="L3949" s="11">
        <v>2</v>
      </c>
    </row>
    <row r="3950" spans="1:12">
      <c r="A3950" s="11" t="s">
        <v>7701</v>
      </c>
      <c r="D3950" s="11" t="s">
        <v>260</v>
      </c>
      <c r="E3950" s="19" t="s">
        <v>7951</v>
      </c>
      <c r="F3950" s="10">
        <v>42036</v>
      </c>
      <c r="G3950" s="10">
        <v>45323</v>
      </c>
      <c r="H3950" s="11">
        <v>10</v>
      </c>
      <c r="I3950" s="20" t="s">
        <v>259</v>
      </c>
      <c r="J3950" s="11" t="s">
        <v>261</v>
      </c>
      <c r="K3950" s="11" t="s">
        <v>12658</v>
      </c>
      <c r="L3950" s="11">
        <v>2</v>
      </c>
    </row>
    <row r="3951" spans="1:12">
      <c r="A3951" s="11" t="s">
        <v>7702</v>
      </c>
      <c r="D3951" s="11" t="s">
        <v>260</v>
      </c>
      <c r="E3951" s="19" t="s">
        <v>7952</v>
      </c>
      <c r="F3951" s="10">
        <v>42036</v>
      </c>
      <c r="G3951" s="10">
        <v>45323</v>
      </c>
      <c r="H3951" s="11">
        <v>10</v>
      </c>
      <c r="I3951" s="11" t="s">
        <v>277</v>
      </c>
      <c r="J3951" s="11" t="s">
        <v>261</v>
      </c>
      <c r="K3951" s="11" t="s">
        <v>12658</v>
      </c>
      <c r="L3951" s="11">
        <v>2</v>
      </c>
    </row>
    <row r="3952" spans="1:12">
      <c r="A3952" s="11" t="s">
        <v>7703</v>
      </c>
      <c r="D3952" s="11" t="s">
        <v>260</v>
      </c>
      <c r="E3952" s="19" t="s">
        <v>7953</v>
      </c>
      <c r="F3952" s="10">
        <v>42036</v>
      </c>
      <c r="G3952" s="10">
        <v>45323</v>
      </c>
      <c r="H3952" s="11">
        <v>10</v>
      </c>
      <c r="I3952" s="11" t="s">
        <v>277</v>
      </c>
      <c r="J3952" s="11" t="s">
        <v>261</v>
      </c>
      <c r="K3952" s="11" t="s">
        <v>12658</v>
      </c>
      <c r="L3952" s="11">
        <v>2</v>
      </c>
    </row>
    <row r="3953" spans="1:12">
      <c r="A3953" s="11" t="s">
        <v>7704</v>
      </c>
      <c r="D3953" s="11" t="s">
        <v>260</v>
      </c>
      <c r="E3953" s="19" t="s">
        <v>7954</v>
      </c>
      <c r="F3953" s="10">
        <v>42036</v>
      </c>
      <c r="G3953" s="10">
        <v>45323</v>
      </c>
      <c r="H3953" s="11">
        <v>10</v>
      </c>
      <c r="I3953" s="11" t="s">
        <v>277</v>
      </c>
      <c r="J3953" s="11" t="s">
        <v>261</v>
      </c>
      <c r="K3953" s="11" t="s">
        <v>12658</v>
      </c>
      <c r="L3953" s="11">
        <v>2</v>
      </c>
    </row>
    <row r="3954" spans="1:12">
      <c r="A3954" s="11" t="s">
        <v>7705</v>
      </c>
      <c r="D3954" s="11" t="s">
        <v>260</v>
      </c>
      <c r="E3954" s="19" t="s">
        <v>7955</v>
      </c>
      <c r="F3954" s="10">
        <v>42036</v>
      </c>
      <c r="G3954" s="10">
        <v>45323</v>
      </c>
      <c r="H3954" s="11">
        <v>10</v>
      </c>
      <c r="I3954" s="20" t="s">
        <v>259</v>
      </c>
      <c r="J3954" s="11" t="s">
        <v>261</v>
      </c>
      <c r="K3954" s="11" t="s">
        <v>12658</v>
      </c>
      <c r="L3954" s="11">
        <v>2</v>
      </c>
    </row>
    <row r="3955" spans="1:12">
      <c r="A3955" s="11" t="s">
        <v>7706</v>
      </c>
      <c r="D3955" s="11" t="s">
        <v>260</v>
      </c>
      <c r="E3955" s="19" t="s">
        <v>7956</v>
      </c>
      <c r="F3955" s="10">
        <v>42036</v>
      </c>
      <c r="G3955" s="10">
        <v>45323</v>
      </c>
      <c r="H3955" s="11">
        <v>10</v>
      </c>
      <c r="I3955" s="20" t="s">
        <v>259</v>
      </c>
      <c r="J3955" s="11" t="s">
        <v>261</v>
      </c>
      <c r="K3955" s="11" t="s">
        <v>12658</v>
      </c>
      <c r="L3955" s="11">
        <v>2</v>
      </c>
    </row>
    <row r="3956" spans="1:12">
      <c r="A3956" s="11" t="s">
        <v>7707</v>
      </c>
      <c r="D3956" s="11" t="s">
        <v>260</v>
      </c>
      <c r="E3956" s="19" t="s">
        <v>7957</v>
      </c>
      <c r="F3956" s="10">
        <v>42036</v>
      </c>
      <c r="G3956" s="10">
        <v>45323</v>
      </c>
      <c r="H3956" s="11">
        <v>10</v>
      </c>
      <c r="I3956" s="20" t="s">
        <v>259</v>
      </c>
      <c r="J3956" s="11" t="s">
        <v>261</v>
      </c>
      <c r="K3956" s="11" t="s">
        <v>12658</v>
      </c>
      <c r="L3956" s="11">
        <v>2</v>
      </c>
    </row>
    <row r="3957" spans="1:12">
      <c r="A3957" s="11" t="s">
        <v>7708</v>
      </c>
      <c r="D3957" s="11" t="s">
        <v>260</v>
      </c>
      <c r="E3957" s="19" t="s">
        <v>7958</v>
      </c>
      <c r="F3957" s="10">
        <v>42036</v>
      </c>
      <c r="G3957" s="10">
        <v>45323</v>
      </c>
      <c r="H3957" s="11">
        <v>10</v>
      </c>
      <c r="I3957" s="20" t="s">
        <v>259</v>
      </c>
      <c r="J3957" s="11" t="s">
        <v>261</v>
      </c>
      <c r="K3957" s="11" t="s">
        <v>12658</v>
      </c>
      <c r="L3957" s="11">
        <v>2</v>
      </c>
    </row>
    <row r="3958" spans="1:12">
      <c r="A3958" s="11" t="s">
        <v>7709</v>
      </c>
      <c r="D3958" s="11" t="s">
        <v>260</v>
      </c>
      <c r="E3958" s="19" t="s">
        <v>7959</v>
      </c>
      <c r="F3958" s="10">
        <v>42036</v>
      </c>
      <c r="G3958" s="10">
        <v>45323</v>
      </c>
      <c r="H3958" s="11">
        <v>10</v>
      </c>
      <c r="I3958" s="20" t="s">
        <v>259</v>
      </c>
      <c r="J3958" s="11" t="s">
        <v>261</v>
      </c>
      <c r="K3958" s="11" t="s">
        <v>12658</v>
      </c>
      <c r="L3958" s="11">
        <v>2</v>
      </c>
    </row>
    <row r="3959" spans="1:12">
      <c r="A3959" s="11" t="s">
        <v>7710</v>
      </c>
      <c r="D3959" s="11" t="s">
        <v>260</v>
      </c>
      <c r="E3959" s="19" t="s">
        <v>7960</v>
      </c>
      <c r="F3959" s="10">
        <v>42036</v>
      </c>
      <c r="G3959" s="10">
        <v>45323</v>
      </c>
      <c r="H3959" s="11">
        <v>10</v>
      </c>
      <c r="I3959" s="20" t="s">
        <v>259</v>
      </c>
      <c r="J3959" s="11" t="s">
        <v>261</v>
      </c>
      <c r="K3959" s="11" t="s">
        <v>12658</v>
      </c>
      <c r="L3959" s="11">
        <v>2</v>
      </c>
    </row>
    <row r="3960" spans="1:12">
      <c r="A3960" s="11" t="s">
        <v>7711</v>
      </c>
      <c r="D3960" s="11" t="s">
        <v>260</v>
      </c>
      <c r="E3960" s="19" t="s">
        <v>7961</v>
      </c>
      <c r="F3960" s="10">
        <v>42036</v>
      </c>
      <c r="G3960" s="10">
        <v>45323</v>
      </c>
      <c r="H3960" s="11">
        <v>10</v>
      </c>
      <c r="I3960" s="20" t="s">
        <v>259</v>
      </c>
      <c r="J3960" s="11" t="s">
        <v>261</v>
      </c>
      <c r="K3960" s="11" t="s">
        <v>12658</v>
      </c>
      <c r="L3960" s="11">
        <v>2</v>
      </c>
    </row>
    <row r="3961" spans="1:12">
      <c r="A3961" s="11" t="s">
        <v>7712</v>
      </c>
      <c r="D3961" s="11" t="s">
        <v>260</v>
      </c>
      <c r="E3961" s="19" t="s">
        <v>7962</v>
      </c>
      <c r="F3961" s="10">
        <v>42036</v>
      </c>
      <c r="G3961" s="10">
        <v>45323</v>
      </c>
      <c r="H3961" s="11">
        <v>10</v>
      </c>
      <c r="I3961" s="20" t="s">
        <v>259</v>
      </c>
      <c r="J3961" s="11" t="s">
        <v>261</v>
      </c>
      <c r="K3961" s="11" t="s">
        <v>12658</v>
      </c>
      <c r="L3961" s="11">
        <v>2</v>
      </c>
    </row>
    <row r="3962" spans="1:12">
      <c r="A3962" s="11" t="s">
        <v>7713</v>
      </c>
      <c r="D3962" s="11" t="s">
        <v>260</v>
      </c>
      <c r="E3962" s="19" t="s">
        <v>7963</v>
      </c>
      <c r="F3962" s="10">
        <v>42036</v>
      </c>
      <c r="G3962" s="10">
        <v>45323</v>
      </c>
      <c r="H3962" s="11">
        <v>10</v>
      </c>
      <c r="I3962" s="20" t="s">
        <v>259</v>
      </c>
      <c r="J3962" s="11" t="s">
        <v>261</v>
      </c>
      <c r="K3962" s="11" t="s">
        <v>12658</v>
      </c>
      <c r="L3962" s="11">
        <v>2</v>
      </c>
    </row>
    <row r="3963" spans="1:12">
      <c r="A3963" s="11" t="s">
        <v>7714</v>
      </c>
      <c r="D3963" s="11" t="s">
        <v>260</v>
      </c>
      <c r="E3963" s="19" t="s">
        <v>7964</v>
      </c>
      <c r="F3963" s="10">
        <v>42036</v>
      </c>
      <c r="G3963" s="10">
        <v>45323</v>
      </c>
      <c r="H3963" s="11">
        <v>10</v>
      </c>
      <c r="I3963" s="20" t="s">
        <v>259</v>
      </c>
      <c r="J3963" s="11" t="s">
        <v>261</v>
      </c>
      <c r="K3963" s="11" t="s">
        <v>12658</v>
      </c>
      <c r="L3963" s="11">
        <v>2</v>
      </c>
    </row>
    <row r="3964" spans="1:12">
      <c r="A3964" s="11" t="s">
        <v>7715</v>
      </c>
      <c r="D3964" s="11" t="s">
        <v>260</v>
      </c>
      <c r="E3964" s="19" t="s">
        <v>7965</v>
      </c>
      <c r="F3964" s="10">
        <v>42036</v>
      </c>
      <c r="G3964" s="10">
        <v>45323</v>
      </c>
      <c r="H3964" s="11">
        <v>10</v>
      </c>
      <c r="I3964" s="20" t="s">
        <v>259</v>
      </c>
      <c r="J3964" s="11" t="s">
        <v>261</v>
      </c>
      <c r="K3964" s="11" t="s">
        <v>12658</v>
      </c>
      <c r="L3964" s="11">
        <v>2</v>
      </c>
    </row>
    <row r="3965" spans="1:12">
      <c r="A3965" s="11" t="s">
        <v>7716</v>
      </c>
      <c r="D3965" s="11" t="s">
        <v>260</v>
      </c>
      <c r="E3965" s="19" t="s">
        <v>7966</v>
      </c>
      <c r="F3965" s="10">
        <v>42036</v>
      </c>
      <c r="G3965" s="10">
        <v>45323</v>
      </c>
      <c r="H3965" s="11">
        <v>10</v>
      </c>
      <c r="I3965" s="20" t="s">
        <v>259</v>
      </c>
      <c r="J3965" s="11" t="s">
        <v>261</v>
      </c>
      <c r="K3965" s="11" t="s">
        <v>12658</v>
      </c>
      <c r="L3965" s="11">
        <v>2</v>
      </c>
    </row>
    <row r="3966" spans="1:12">
      <c r="A3966" s="11" t="s">
        <v>7717</v>
      </c>
      <c r="D3966" s="11" t="s">
        <v>260</v>
      </c>
      <c r="E3966" s="19" t="s">
        <v>7967</v>
      </c>
      <c r="F3966" s="10">
        <v>42036</v>
      </c>
      <c r="G3966" s="10">
        <v>45323</v>
      </c>
      <c r="H3966" s="11">
        <v>10</v>
      </c>
      <c r="I3966" s="20" t="s">
        <v>259</v>
      </c>
      <c r="J3966" s="11" t="s">
        <v>261</v>
      </c>
      <c r="K3966" s="11" t="s">
        <v>12658</v>
      </c>
      <c r="L3966" s="11">
        <v>2</v>
      </c>
    </row>
    <row r="3967" spans="1:12">
      <c r="A3967" s="11" t="s">
        <v>7718</v>
      </c>
      <c r="D3967" s="11" t="s">
        <v>260</v>
      </c>
      <c r="E3967" s="19" t="s">
        <v>7968</v>
      </c>
      <c r="F3967" s="10">
        <v>42036</v>
      </c>
      <c r="G3967" s="10">
        <v>45323</v>
      </c>
      <c r="H3967" s="11">
        <v>10</v>
      </c>
      <c r="I3967" s="20" t="s">
        <v>259</v>
      </c>
      <c r="J3967" s="11" t="s">
        <v>261</v>
      </c>
      <c r="K3967" s="11" t="s">
        <v>12658</v>
      </c>
      <c r="L3967" s="11">
        <v>2</v>
      </c>
    </row>
    <row r="3968" spans="1:12">
      <c r="A3968" s="11" t="s">
        <v>7719</v>
      </c>
      <c r="D3968" s="11" t="s">
        <v>260</v>
      </c>
      <c r="E3968" s="19" t="s">
        <v>7969</v>
      </c>
      <c r="F3968" s="10">
        <v>42036</v>
      </c>
      <c r="G3968" s="10">
        <v>45323</v>
      </c>
      <c r="H3968" s="11">
        <v>10</v>
      </c>
      <c r="I3968" s="20" t="s">
        <v>259</v>
      </c>
      <c r="J3968" s="11" t="s">
        <v>261</v>
      </c>
      <c r="K3968" s="11" t="s">
        <v>12658</v>
      </c>
      <c r="L3968" s="11">
        <v>2</v>
      </c>
    </row>
    <row r="3969" spans="1:12">
      <c r="A3969" s="11" t="s">
        <v>7720</v>
      </c>
      <c r="D3969" s="11" t="s">
        <v>260</v>
      </c>
      <c r="E3969" s="19" t="s">
        <v>7970</v>
      </c>
      <c r="F3969" s="10">
        <v>42036</v>
      </c>
      <c r="G3969" s="10">
        <v>45323</v>
      </c>
      <c r="H3969" s="11">
        <v>10</v>
      </c>
      <c r="I3969" s="11" t="s">
        <v>277</v>
      </c>
      <c r="J3969" s="11" t="s">
        <v>261</v>
      </c>
      <c r="K3969" s="11" t="s">
        <v>12658</v>
      </c>
      <c r="L3969" s="11">
        <v>2</v>
      </c>
    </row>
    <row r="3970" spans="1:12">
      <c r="A3970" s="11" t="s">
        <v>7721</v>
      </c>
      <c r="D3970" s="11" t="s">
        <v>260</v>
      </c>
      <c r="E3970" s="19" t="s">
        <v>7971</v>
      </c>
      <c r="F3970" s="10">
        <v>42036</v>
      </c>
      <c r="G3970" s="10">
        <v>45323</v>
      </c>
      <c r="H3970" s="11">
        <v>10</v>
      </c>
      <c r="I3970" s="11" t="s">
        <v>277</v>
      </c>
      <c r="J3970" s="11" t="s">
        <v>261</v>
      </c>
      <c r="K3970" s="11" t="s">
        <v>12658</v>
      </c>
      <c r="L3970" s="11">
        <v>2</v>
      </c>
    </row>
    <row r="3971" spans="1:12">
      <c r="A3971" s="11" t="s">
        <v>7722</v>
      </c>
      <c r="D3971" s="11" t="s">
        <v>260</v>
      </c>
      <c r="E3971" s="19" t="s">
        <v>7972</v>
      </c>
      <c r="F3971" s="10">
        <v>42036</v>
      </c>
      <c r="G3971" s="10">
        <v>45323</v>
      </c>
      <c r="H3971" s="11">
        <v>10</v>
      </c>
      <c r="I3971" s="11" t="s">
        <v>277</v>
      </c>
      <c r="J3971" s="11" t="s">
        <v>261</v>
      </c>
      <c r="K3971" s="11" t="s">
        <v>12658</v>
      </c>
      <c r="L3971" s="11">
        <v>2</v>
      </c>
    </row>
    <row r="3972" spans="1:12">
      <c r="A3972" s="11" t="s">
        <v>7723</v>
      </c>
      <c r="D3972" s="11" t="s">
        <v>260</v>
      </c>
      <c r="E3972" s="19" t="s">
        <v>7973</v>
      </c>
      <c r="F3972" s="10">
        <v>42036</v>
      </c>
      <c r="G3972" s="10">
        <v>45323</v>
      </c>
      <c r="H3972" s="11">
        <v>10</v>
      </c>
      <c r="I3972" s="20" t="s">
        <v>259</v>
      </c>
      <c r="J3972" s="11" t="s">
        <v>261</v>
      </c>
      <c r="K3972" s="11" t="s">
        <v>12658</v>
      </c>
      <c r="L3972" s="11">
        <v>2</v>
      </c>
    </row>
    <row r="3973" spans="1:12">
      <c r="A3973" s="11" t="s">
        <v>7724</v>
      </c>
      <c r="D3973" s="11" t="s">
        <v>260</v>
      </c>
      <c r="E3973" s="19" t="s">
        <v>7974</v>
      </c>
      <c r="F3973" s="10">
        <v>42036</v>
      </c>
      <c r="G3973" s="10">
        <v>45323</v>
      </c>
      <c r="H3973" s="11">
        <v>10</v>
      </c>
      <c r="I3973" s="20" t="s">
        <v>259</v>
      </c>
      <c r="J3973" s="11" t="s">
        <v>261</v>
      </c>
      <c r="K3973" s="11" t="s">
        <v>12658</v>
      </c>
      <c r="L3973" s="11">
        <v>2</v>
      </c>
    </row>
    <row r="3974" spans="1:12">
      <c r="A3974" s="11" t="s">
        <v>7725</v>
      </c>
      <c r="D3974" s="11" t="s">
        <v>260</v>
      </c>
      <c r="E3974" s="19" t="s">
        <v>7975</v>
      </c>
      <c r="F3974" s="10">
        <v>42036</v>
      </c>
      <c r="G3974" s="10">
        <v>45323</v>
      </c>
      <c r="H3974" s="11">
        <v>10</v>
      </c>
      <c r="I3974" s="20" t="s">
        <v>259</v>
      </c>
      <c r="J3974" s="11" t="s">
        <v>261</v>
      </c>
      <c r="K3974" s="11" t="s">
        <v>12658</v>
      </c>
      <c r="L3974" s="11">
        <v>2</v>
      </c>
    </row>
    <row r="3975" spans="1:12">
      <c r="A3975" s="11" t="s">
        <v>7726</v>
      </c>
      <c r="D3975" s="11" t="s">
        <v>260</v>
      </c>
      <c r="E3975" s="19" t="s">
        <v>7976</v>
      </c>
      <c r="F3975" s="10">
        <v>42036</v>
      </c>
      <c r="G3975" s="10">
        <v>45323</v>
      </c>
      <c r="H3975" s="11">
        <v>10</v>
      </c>
      <c r="I3975" s="20" t="s">
        <v>259</v>
      </c>
      <c r="J3975" s="11" t="s">
        <v>261</v>
      </c>
      <c r="K3975" s="11" t="s">
        <v>12658</v>
      </c>
      <c r="L3975" s="11">
        <v>2</v>
      </c>
    </row>
    <row r="3976" spans="1:12">
      <c r="A3976" s="11" t="s">
        <v>7727</v>
      </c>
      <c r="D3976" s="11" t="s">
        <v>260</v>
      </c>
      <c r="E3976" s="19" t="s">
        <v>7977</v>
      </c>
      <c r="F3976" s="10">
        <v>42036</v>
      </c>
      <c r="G3976" s="10">
        <v>45323</v>
      </c>
      <c r="H3976" s="11">
        <v>10</v>
      </c>
      <c r="I3976" s="20" t="s">
        <v>259</v>
      </c>
      <c r="J3976" s="11" t="s">
        <v>261</v>
      </c>
      <c r="K3976" s="11" t="s">
        <v>12658</v>
      </c>
      <c r="L3976" s="11">
        <v>2</v>
      </c>
    </row>
    <row r="3977" spans="1:12">
      <c r="A3977" s="11" t="s">
        <v>7728</v>
      </c>
      <c r="D3977" s="11" t="s">
        <v>260</v>
      </c>
      <c r="E3977" s="19" t="s">
        <v>7978</v>
      </c>
      <c r="F3977" s="10">
        <v>42036</v>
      </c>
      <c r="G3977" s="10">
        <v>45323</v>
      </c>
      <c r="H3977" s="11">
        <v>10</v>
      </c>
      <c r="I3977" s="20" t="s">
        <v>259</v>
      </c>
      <c r="J3977" s="11" t="s">
        <v>261</v>
      </c>
      <c r="K3977" s="11" t="s">
        <v>12658</v>
      </c>
      <c r="L3977" s="11">
        <v>2</v>
      </c>
    </row>
    <row r="3978" spans="1:12">
      <c r="A3978" s="11" t="s">
        <v>7729</v>
      </c>
      <c r="D3978" s="11" t="s">
        <v>260</v>
      </c>
      <c r="E3978" s="19" t="s">
        <v>7979</v>
      </c>
      <c r="F3978" s="10">
        <v>42036</v>
      </c>
      <c r="G3978" s="10">
        <v>45323</v>
      </c>
      <c r="H3978" s="11">
        <v>10</v>
      </c>
      <c r="I3978" s="20" t="s">
        <v>259</v>
      </c>
      <c r="J3978" s="11" t="s">
        <v>261</v>
      </c>
      <c r="K3978" s="11" t="s">
        <v>12658</v>
      </c>
      <c r="L3978" s="11">
        <v>2</v>
      </c>
    </row>
    <row r="3979" spans="1:12">
      <c r="A3979" s="11" t="s">
        <v>7730</v>
      </c>
      <c r="D3979" s="11" t="s">
        <v>260</v>
      </c>
      <c r="E3979" s="19" t="s">
        <v>7980</v>
      </c>
      <c r="F3979" s="10">
        <v>42036</v>
      </c>
      <c r="G3979" s="10">
        <v>45323</v>
      </c>
      <c r="H3979" s="11">
        <v>10</v>
      </c>
      <c r="I3979" s="20" t="s">
        <v>259</v>
      </c>
      <c r="J3979" s="11" t="s">
        <v>261</v>
      </c>
      <c r="K3979" s="11" t="s">
        <v>12658</v>
      </c>
      <c r="L3979" s="11">
        <v>2</v>
      </c>
    </row>
    <row r="3980" spans="1:12">
      <c r="A3980" s="11" t="s">
        <v>7731</v>
      </c>
      <c r="D3980" s="11" t="s">
        <v>260</v>
      </c>
      <c r="E3980" s="19" t="s">
        <v>7981</v>
      </c>
      <c r="F3980" s="10">
        <v>42036</v>
      </c>
      <c r="G3980" s="10">
        <v>45323</v>
      </c>
      <c r="H3980" s="11">
        <v>10</v>
      </c>
      <c r="I3980" s="20" t="s">
        <v>259</v>
      </c>
      <c r="J3980" s="11" t="s">
        <v>261</v>
      </c>
      <c r="K3980" s="11" t="s">
        <v>12658</v>
      </c>
      <c r="L3980" s="11">
        <v>2</v>
      </c>
    </row>
    <row r="3981" spans="1:12">
      <c r="A3981" s="11" t="s">
        <v>7732</v>
      </c>
      <c r="D3981" s="11" t="s">
        <v>260</v>
      </c>
      <c r="E3981" s="19" t="s">
        <v>7982</v>
      </c>
      <c r="F3981" s="10">
        <v>42036</v>
      </c>
      <c r="G3981" s="10">
        <v>45323</v>
      </c>
      <c r="H3981" s="11">
        <v>10</v>
      </c>
      <c r="I3981" s="20" t="s">
        <v>259</v>
      </c>
      <c r="J3981" s="11" t="s">
        <v>261</v>
      </c>
      <c r="K3981" s="11" t="s">
        <v>12658</v>
      </c>
      <c r="L3981" s="11">
        <v>2</v>
      </c>
    </row>
    <row r="3982" spans="1:12">
      <c r="A3982" s="11" t="s">
        <v>7733</v>
      </c>
      <c r="D3982" s="11" t="s">
        <v>260</v>
      </c>
      <c r="E3982" s="19" t="s">
        <v>7983</v>
      </c>
      <c r="F3982" s="10">
        <v>42036</v>
      </c>
      <c r="G3982" s="10">
        <v>45323</v>
      </c>
      <c r="H3982" s="11">
        <v>10</v>
      </c>
      <c r="I3982" s="20" t="s">
        <v>259</v>
      </c>
      <c r="J3982" s="11" t="s">
        <v>261</v>
      </c>
      <c r="K3982" s="11" t="s">
        <v>12658</v>
      </c>
      <c r="L3982" s="11">
        <v>2</v>
      </c>
    </row>
    <row r="3983" spans="1:12">
      <c r="A3983" s="11" t="s">
        <v>7734</v>
      </c>
      <c r="D3983" s="11" t="s">
        <v>260</v>
      </c>
      <c r="E3983" s="19" t="s">
        <v>7984</v>
      </c>
      <c r="F3983" s="10">
        <v>42036</v>
      </c>
      <c r="G3983" s="10">
        <v>45323</v>
      </c>
      <c r="H3983" s="11">
        <v>10</v>
      </c>
      <c r="I3983" s="20" t="s">
        <v>259</v>
      </c>
      <c r="J3983" s="11" t="s">
        <v>261</v>
      </c>
      <c r="K3983" s="11" t="s">
        <v>12658</v>
      </c>
      <c r="L3983" s="11">
        <v>2</v>
      </c>
    </row>
    <row r="3984" spans="1:12">
      <c r="A3984" s="11" t="s">
        <v>7735</v>
      </c>
      <c r="D3984" s="11" t="s">
        <v>260</v>
      </c>
      <c r="E3984" s="19" t="s">
        <v>7985</v>
      </c>
      <c r="F3984" s="10">
        <v>42036</v>
      </c>
      <c r="G3984" s="10">
        <v>45323</v>
      </c>
      <c r="H3984" s="11">
        <v>10</v>
      </c>
      <c r="I3984" s="20" t="s">
        <v>259</v>
      </c>
      <c r="J3984" s="11" t="s">
        <v>261</v>
      </c>
      <c r="K3984" s="11" t="s">
        <v>12658</v>
      </c>
      <c r="L3984" s="11">
        <v>2</v>
      </c>
    </row>
    <row r="3985" spans="1:12">
      <c r="A3985" s="11" t="s">
        <v>7736</v>
      </c>
      <c r="D3985" s="11" t="s">
        <v>260</v>
      </c>
      <c r="E3985" s="19" t="s">
        <v>7986</v>
      </c>
      <c r="F3985" s="10">
        <v>42036</v>
      </c>
      <c r="G3985" s="10">
        <v>45323</v>
      </c>
      <c r="H3985" s="11">
        <v>10</v>
      </c>
      <c r="I3985" s="20" t="s">
        <v>259</v>
      </c>
      <c r="J3985" s="11" t="s">
        <v>261</v>
      </c>
      <c r="K3985" s="11" t="s">
        <v>12658</v>
      </c>
      <c r="L3985" s="11">
        <v>2</v>
      </c>
    </row>
    <row r="3986" spans="1:12">
      <c r="A3986" s="11" t="s">
        <v>7737</v>
      </c>
      <c r="D3986" s="11" t="s">
        <v>260</v>
      </c>
      <c r="E3986" s="19" t="s">
        <v>7987</v>
      </c>
      <c r="F3986" s="10">
        <v>42036</v>
      </c>
      <c r="G3986" s="10">
        <v>45323</v>
      </c>
      <c r="H3986" s="11">
        <v>10</v>
      </c>
      <c r="I3986" s="20" t="s">
        <v>259</v>
      </c>
      <c r="J3986" s="11" t="s">
        <v>261</v>
      </c>
      <c r="K3986" s="11" t="s">
        <v>12658</v>
      </c>
      <c r="L3986" s="11">
        <v>2</v>
      </c>
    </row>
    <row r="3987" spans="1:12">
      <c r="A3987" s="11" t="s">
        <v>7738</v>
      </c>
      <c r="D3987" s="11" t="s">
        <v>260</v>
      </c>
      <c r="E3987" s="19" t="s">
        <v>7988</v>
      </c>
      <c r="F3987" s="10">
        <v>42036</v>
      </c>
      <c r="G3987" s="10">
        <v>45323</v>
      </c>
      <c r="H3987" s="11">
        <v>10</v>
      </c>
      <c r="I3987" s="11" t="s">
        <v>277</v>
      </c>
      <c r="J3987" s="11" t="s">
        <v>261</v>
      </c>
      <c r="K3987" s="11" t="s">
        <v>12658</v>
      </c>
      <c r="L3987" s="11">
        <v>2</v>
      </c>
    </row>
    <row r="3988" spans="1:12">
      <c r="A3988" s="11" t="s">
        <v>7739</v>
      </c>
      <c r="D3988" s="11" t="s">
        <v>260</v>
      </c>
      <c r="E3988" s="19" t="s">
        <v>7989</v>
      </c>
      <c r="F3988" s="10">
        <v>42036</v>
      </c>
      <c r="G3988" s="10">
        <v>45323</v>
      </c>
      <c r="H3988" s="11">
        <v>10</v>
      </c>
      <c r="I3988" s="11" t="s">
        <v>277</v>
      </c>
      <c r="J3988" s="11" t="s">
        <v>261</v>
      </c>
      <c r="K3988" s="11" t="s">
        <v>12658</v>
      </c>
      <c r="L3988" s="11">
        <v>2</v>
      </c>
    </row>
    <row r="3989" spans="1:12">
      <c r="A3989" s="11" t="s">
        <v>7740</v>
      </c>
      <c r="D3989" s="11" t="s">
        <v>260</v>
      </c>
      <c r="E3989" s="19" t="s">
        <v>7990</v>
      </c>
      <c r="F3989" s="10">
        <v>42036</v>
      </c>
      <c r="G3989" s="10">
        <v>45323</v>
      </c>
      <c r="H3989" s="11">
        <v>10</v>
      </c>
      <c r="I3989" s="11" t="s">
        <v>277</v>
      </c>
      <c r="J3989" s="11" t="s">
        <v>261</v>
      </c>
      <c r="K3989" s="11" t="s">
        <v>12658</v>
      </c>
      <c r="L3989" s="11">
        <v>2</v>
      </c>
    </row>
    <row r="3990" spans="1:12">
      <c r="A3990" s="11" t="s">
        <v>7741</v>
      </c>
      <c r="D3990" s="11" t="s">
        <v>260</v>
      </c>
      <c r="E3990" s="19" t="s">
        <v>7991</v>
      </c>
      <c r="F3990" s="10">
        <v>42036</v>
      </c>
      <c r="G3990" s="10">
        <v>45323</v>
      </c>
      <c r="H3990" s="11">
        <v>10</v>
      </c>
      <c r="I3990" s="20" t="s">
        <v>259</v>
      </c>
      <c r="J3990" s="11" t="s">
        <v>261</v>
      </c>
      <c r="K3990" s="11" t="s">
        <v>12658</v>
      </c>
      <c r="L3990" s="11">
        <v>2</v>
      </c>
    </row>
    <row r="3991" spans="1:12">
      <c r="A3991" s="11" t="s">
        <v>7742</v>
      </c>
      <c r="D3991" s="11" t="s">
        <v>260</v>
      </c>
      <c r="E3991" s="19" t="s">
        <v>7992</v>
      </c>
      <c r="F3991" s="10">
        <v>42036</v>
      </c>
      <c r="G3991" s="10">
        <v>45323</v>
      </c>
      <c r="H3991" s="11">
        <v>10</v>
      </c>
      <c r="I3991" s="20" t="s">
        <v>259</v>
      </c>
      <c r="J3991" s="11" t="s">
        <v>261</v>
      </c>
      <c r="K3991" s="11" t="s">
        <v>12658</v>
      </c>
      <c r="L3991" s="11">
        <v>2</v>
      </c>
    </row>
    <row r="3992" spans="1:12">
      <c r="A3992" s="11" t="s">
        <v>7743</v>
      </c>
      <c r="D3992" s="11" t="s">
        <v>260</v>
      </c>
      <c r="E3992" s="19" t="s">
        <v>7993</v>
      </c>
      <c r="F3992" s="10">
        <v>42036</v>
      </c>
      <c r="G3992" s="10">
        <v>45323</v>
      </c>
      <c r="H3992" s="11">
        <v>10</v>
      </c>
      <c r="I3992" s="20" t="s">
        <v>259</v>
      </c>
      <c r="J3992" s="11" t="s">
        <v>261</v>
      </c>
      <c r="K3992" s="11" t="s">
        <v>12658</v>
      </c>
      <c r="L3992" s="11">
        <v>2</v>
      </c>
    </row>
    <row r="3993" spans="1:12">
      <c r="A3993" s="11" t="s">
        <v>7744</v>
      </c>
      <c r="D3993" s="11" t="s">
        <v>260</v>
      </c>
      <c r="E3993" s="19" t="s">
        <v>7994</v>
      </c>
      <c r="F3993" s="10">
        <v>42036</v>
      </c>
      <c r="G3993" s="10">
        <v>45323</v>
      </c>
      <c r="H3993" s="11">
        <v>10</v>
      </c>
      <c r="I3993" s="20" t="s">
        <v>259</v>
      </c>
      <c r="J3993" s="11" t="s">
        <v>261</v>
      </c>
      <c r="K3993" s="11" t="s">
        <v>12658</v>
      </c>
      <c r="L3993" s="11">
        <v>2</v>
      </c>
    </row>
    <row r="3994" spans="1:12">
      <c r="A3994" s="11" t="s">
        <v>7745</v>
      </c>
      <c r="D3994" s="11" t="s">
        <v>260</v>
      </c>
      <c r="E3994" s="19" t="s">
        <v>7995</v>
      </c>
      <c r="F3994" s="10">
        <v>42036</v>
      </c>
      <c r="G3994" s="10">
        <v>45323</v>
      </c>
      <c r="H3994" s="11">
        <v>10</v>
      </c>
      <c r="I3994" s="20" t="s">
        <v>259</v>
      </c>
      <c r="J3994" s="11" t="s">
        <v>261</v>
      </c>
      <c r="K3994" s="11" t="s">
        <v>12658</v>
      </c>
      <c r="L3994" s="11">
        <v>2</v>
      </c>
    </row>
    <row r="3995" spans="1:12">
      <c r="A3995" s="11" t="s">
        <v>7746</v>
      </c>
      <c r="D3995" s="11" t="s">
        <v>260</v>
      </c>
      <c r="E3995" s="19" t="s">
        <v>7996</v>
      </c>
      <c r="F3995" s="10">
        <v>42036</v>
      </c>
      <c r="G3995" s="10">
        <v>45323</v>
      </c>
      <c r="H3995" s="11">
        <v>10</v>
      </c>
      <c r="I3995" s="20" t="s">
        <v>259</v>
      </c>
      <c r="J3995" s="11" t="s">
        <v>261</v>
      </c>
      <c r="K3995" s="11" t="s">
        <v>12658</v>
      </c>
      <c r="L3995" s="11">
        <v>2</v>
      </c>
    </row>
    <row r="3996" spans="1:12">
      <c r="A3996" s="11" t="s">
        <v>7747</v>
      </c>
      <c r="D3996" s="11" t="s">
        <v>260</v>
      </c>
      <c r="E3996" s="19" t="s">
        <v>7997</v>
      </c>
      <c r="F3996" s="10">
        <v>42036</v>
      </c>
      <c r="G3996" s="10">
        <v>45323</v>
      </c>
      <c r="H3996" s="11">
        <v>10</v>
      </c>
      <c r="I3996" s="20" t="s">
        <v>259</v>
      </c>
      <c r="J3996" s="11" t="s">
        <v>261</v>
      </c>
      <c r="K3996" s="11" t="s">
        <v>12658</v>
      </c>
      <c r="L3996" s="11">
        <v>2</v>
      </c>
    </row>
    <row r="3997" spans="1:12">
      <c r="A3997" s="11" t="s">
        <v>7748</v>
      </c>
      <c r="D3997" s="11" t="s">
        <v>260</v>
      </c>
      <c r="E3997" s="19" t="s">
        <v>7998</v>
      </c>
      <c r="F3997" s="10">
        <v>42036</v>
      </c>
      <c r="G3997" s="10">
        <v>45323</v>
      </c>
      <c r="H3997" s="11">
        <v>10</v>
      </c>
      <c r="I3997" s="20" t="s">
        <v>259</v>
      </c>
      <c r="J3997" s="11" t="s">
        <v>261</v>
      </c>
      <c r="K3997" s="11" t="s">
        <v>12658</v>
      </c>
      <c r="L3997" s="11">
        <v>2</v>
      </c>
    </row>
    <row r="3998" spans="1:12">
      <c r="A3998" s="11" t="s">
        <v>7749</v>
      </c>
      <c r="D3998" s="11" t="s">
        <v>260</v>
      </c>
      <c r="E3998" s="19" t="s">
        <v>7999</v>
      </c>
      <c r="F3998" s="10">
        <v>42036</v>
      </c>
      <c r="G3998" s="10">
        <v>45323</v>
      </c>
      <c r="H3998" s="11">
        <v>10</v>
      </c>
      <c r="I3998" s="20" t="s">
        <v>259</v>
      </c>
      <c r="J3998" s="11" t="s">
        <v>261</v>
      </c>
      <c r="K3998" s="11" t="s">
        <v>12658</v>
      </c>
      <c r="L3998" s="11">
        <v>2</v>
      </c>
    </row>
    <row r="3999" spans="1:12">
      <c r="A3999" s="11" t="s">
        <v>7750</v>
      </c>
      <c r="D3999" s="11" t="s">
        <v>260</v>
      </c>
      <c r="E3999" s="19" t="s">
        <v>8000</v>
      </c>
      <c r="F3999" s="10">
        <v>42036</v>
      </c>
      <c r="G3999" s="10">
        <v>45323</v>
      </c>
      <c r="H3999" s="11">
        <v>10</v>
      </c>
      <c r="I3999" s="20" t="s">
        <v>259</v>
      </c>
      <c r="J3999" s="11" t="s">
        <v>261</v>
      </c>
      <c r="K3999" s="11" t="s">
        <v>12658</v>
      </c>
      <c r="L3999" s="11">
        <v>2</v>
      </c>
    </row>
    <row r="4000" spans="1:12">
      <c r="A4000" s="11" t="s">
        <v>7751</v>
      </c>
      <c r="D4000" s="11" t="s">
        <v>260</v>
      </c>
      <c r="E4000" s="19" t="s">
        <v>8001</v>
      </c>
      <c r="F4000" s="10">
        <v>42036</v>
      </c>
      <c r="G4000" s="10">
        <v>45323</v>
      </c>
      <c r="H4000" s="11">
        <v>10</v>
      </c>
      <c r="I4000" s="20" t="s">
        <v>259</v>
      </c>
      <c r="J4000" s="11" t="s">
        <v>261</v>
      </c>
      <c r="K4000" s="11" t="s">
        <v>12658</v>
      </c>
      <c r="L4000" s="11">
        <v>2</v>
      </c>
    </row>
    <row r="4001" spans="1:12">
      <c r="A4001" s="11" t="s">
        <v>7752</v>
      </c>
      <c r="D4001" s="11" t="s">
        <v>260</v>
      </c>
      <c r="E4001" s="19" t="s">
        <v>8002</v>
      </c>
      <c r="F4001" s="10">
        <v>42036</v>
      </c>
      <c r="G4001" s="10">
        <v>45323</v>
      </c>
      <c r="H4001" s="11">
        <v>10</v>
      </c>
      <c r="I4001" s="20" t="s">
        <v>259</v>
      </c>
      <c r="J4001" s="11" t="s">
        <v>261</v>
      </c>
      <c r="K4001" s="11" t="s">
        <v>12658</v>
      </c>
      <c r="L4001" s="11">
        <v>2</v>
      </c>
    </row>
    <row r="4002" spans="1:12">
      <c r="A4002" s="11" t="s">
        <v>7753</v>
      </c>
      <c r="D4002" s="11" t="s">
        <v>260</v>
      </c>
      <c r="E4002" s="19" t="s">
        <v>8003</v>
      </c>
      <c r="F4002" s="10">
        <v>42036</v>
      </c>
      <c r="G4002" s="10">
        <v>45323</v>
      </c>
      <c r="H4002" s="11">
        <v>10</v>
      </c>
      <c r="I4002" s="20" t="s">
        <v>259</v>
      </c>
      <c r="J4002" s="11" t="s">
        <v>261</v>
      </c>
      <c r="K4002" s="11" t="s">
        <v>12658</v>
      </c>
      <c r="L4002" s="11">
        <v>2</v>
      </c>
    </row>
    <row r="4003" spans="1:12">
      <c r="A4003" s="11" t="s">
        <v>7754</v>
      </c>
      <c r="D4003" s="11" t="s">
        <v>260</v>
      </c>
      <c r="E4003" s="19" t="s">
        <v>8004</v>
      </c>
      <c r="F4003" s="10">
        <v>42036</v>
      </c>
      <c r="G4003" s="10">
        <v>45323</v>
      </c>
      <c r="H4003" s="11">
        <v>10</v>
      </c>
      <c r="I4003" s="20" t="s">
        <v>259</v>
      </c>
      <c r="J4003" s="11" t="s">
        <v>261</v>
      </c>
      <c r="K4003" s="11" t="s">
        <v>12658</v>
      </c>
      <c r="L4003" s="11">
        <v>2</v>
      </c>
    </row>
    <row r="4004" spans="1:12">
      <c r="A4004" s="11" t="s">
        <v>7755</v>
      </c>
      <c r="D4004" s="11" t="s">
        <v>260</v>
      </c>
      <c r="E4004" s="19" t="s">
        <v>8005</v>
      </c>
      <c r="F4004" s="10">
        <v>42036</v>
      </c>
      <c r="G4004" s="10">
        <v>45323</v>
      </c>
      <c r="H4004" s="11">
        <v>10</v>
      </c>
      <c r="I4004" s="20" t="s">
        <v>259</v>
      </c>
      <c r="J4004" s="11" t="s">
        <v>261</v>
      </c>
      <c r="K4004" s="11" t="s">
        <v>12658</v>
      </c>
      <c r="L4004" s="11">
        <v>2</v>
      </c>
    </row>
    <row r="4005" spans="1:12">
      <c r="A4005" s="11" t="s">
        <v>7756</v>
      </c>
      <c r="D4005" s="11" t="s">
        <v>260</v>
      </c>
      <c r="E4005" s="19" t="s">
        <v>8006</v>
      </c>
      <c r="F4005" s="10">
        <v>42036</v>
      </c>
      <c r="G4005" s="10">
        <v>45323</v>
      </c>
      <c r="H4005" s="11">
        <v>10</v>
      </c>
      <c r="I4005" s="11" t="s">
        <v>277</v>
      </c>
      <c r="J4005" s="11" t="s">
        <v>261</v>
      </c>
      <c r="K4005" s="11" t="s">
        <v>12658</v>
      </c>
      <c r="L4005" s="11">
        <v>2</v>
      </c>
    </row>
    <row r="4006" spans="1:12">
      <c r="A4006" s="11" t="s">
        <v>7757</v>
      </c>
      <c r="D4006" s="11" t="s">
        <v>260</v>
      </c>
      <c r="E4006" s="19" t="s">
        <v>8007</v>
      </c>
      <c r="F4006" s="10">
        <v>42036</v>
      </c>
      <c r="G4006" s="10">
        <v>45323</v>
      </c>
      <c r="H4006" s="11">
        <v>10</v>
      </c>
      <c r="I4006" s="11" t="s">
        <v>277</v>
      </c>
      <c r="J4006" s="11" t="s">
        <v>261</v>
      </c>
      <c r="K4006" s="11" t="s">
        <v>12658</v>
      </c>
      <c r="L4006" s="11">
        <v>2</v>
      </c>
    </row>
    <row r="4007" spans="1:12">
      <c r="A4007" s="11" t="s">
        <v>7758</v>
      </c>
      <c r="D4007" s="11" t="s">
        <v>260</v>
      </c>
      <c r="E4007" s="19" t="s">
        <v>8008</v>
      </c>
      <c r="F4007" s="10">
        <v>42036</v>
      </c>
      <c r="G4007" s="10">
        <v>45323</v>
      </c>
      <c r="H4007" s="11">
        <v>10</v>
      </c>
      <c r="I4007" s="11" t="s">
        <v>277</v>
      </c>
      <c r="J4007" s="11" t="s">
        <v>261</v>
      </c>
      <c r="K4007" s="11" t="s">
        <v>12658</v>
      </c>
      <c r="L4007" s="11">
        <v>2</v>
      </c>
    </row>
    <row r="4008" spans="1:12">
      <c r="A4008" s="11" t="s">
        <v>7759</v>
      </c>
      <c r="D4008" s="11" t="s">
        <v>260</v>
      </c>
      <c r="E4008" s="19" t="s">
        <v>8009</v>
      </c>
      <c r="F4008" s="10">
        <v>42036</v>
      </c>
      <c r="G4008" s="10">
        <v>45323</v>
      </c>
      <c r="H4008" s="11">
        <v>10</v>
      </c>
      <c r="I4008" s="20" t="s">
        <v>259</v>
      </c>
      <c r="J4008" s="11" t="s">
        <v>261</v>
      </c>
      <c r="K4008" s="11" t="s">
        <v>12658</v>
      </c>
      <c r="L4008" s="11">
        <v>2</v>
      </c>
    </row>
    <row r="4009" spans="1:12">
      <c r="A4009" s="11" t="s">
        <v>7760</v>
      </c>
      <c r="D4009" s="11" t="s">
        <v>260</v>
      </c>
      <c r="E4009" s="19" t="s">
        <v>8010</v>
      </c>
      <c r="F4009" s="10">
        <v>42036</v>
      </c>
      <c r="G4009" s="10">
        <v>45323</v>
      </c>
      <c r="H4009" s="11">
        <v>10</v>
      </c>
      <c r="I4009" s="20" t="s">
        <v>259</v>
      </c>
      <c r="J4009" s="11" t="s">
        <v>261</v>
      </c>
      <c r="K4009" s="11" t="s">
        <v>12658</v>
      </c>
      <c r="L4009" s="11">
        <v>2</v>
      </c>
    </row>
    <row r="4010" spans="1:12">
      <c r="A4010" s="11" t="s">
        <v>7761</v>
      </c>
      <c r="D4010" s="11" t="s">
        <v>260</v>
      </c>
      <c r="E4010" s="19" t="s">
        <v>8011</v>
      </c>
      <c r="F4010" s="10">
        <v>42036</v>
      </c>
      <c r="G4010" s="10">
        <v>45323</v>
      </c>
      <c r="H4010" s="11">
        <v>10</v>
      </c>
      <c r="I4010" s="20" t="s">
        <v>259</v>
      </c>
      <c r="J4010" s="11" t="s">
        <v>261</v>
      </c>
      <c r="K4010" s="11" t="s">
        <v>12658</v>
      </c>
      <c r="L4010" s="11">
        <v>2</v>
      </c>
    </row>
    <row r="4011" spans="1:12">
      <c r="A4011" s="11" t="s">
        <v>7762</v>
      </c>
      <c r="D4011" s="11" t="s">
        <v>260</v>
      </c>
      <c r="E4011" s="19" t="s">
        <v>8012</v>
      </c>
      <c r="F4011" s="10">
        <v>42036</v>
      </c>
      <c r="G4011" s="10">
        <v>45323</v>
      </c>
      <c r="H4011" s="11">
        <v>10</v>
      </c>
      <c r="I4011" s="20" t="s">
        <v>259</v>
      </c>
      <c r="J4011" s="11" t="s">
        <v>261</v>
      </c>
      <c r="K4011" s="11" t="s">
        <v>12658</v>
      </c>
      <c r="L4011" s="11">
        <v>2</v>
      </c>
    </row>
    <row r="4012" spans="1:12">
      <c r="A4012" s="11" t="s">
        <v>8013</v>
      </c>
      <c r="D4012" s="11" t="s">
        <v>260</v>
      </c>
      <c r="E4012" s="19" t="s">
        <v>8263</v>
      </c>
      <c r="F4012" s="10">
        <v>42036</v>
      </c>
      <c r="G4012" s="10">
        <v>45323</v>
      </c>
      <c r="H4012" s="11">
        <v>10</v>
      </c>
      <c r="I4012" s="20" t="s">
        <v>259</v>
      </c>
      <c r="J4012" s="11" t="s">
        <v>261</v>
      </c>
      <c r="K4012" s="11" t="s">
        <v>12658</v>
      </c>
      <c r="L4012" s="11">
        <v>2</v>
      </c>
    </row>
    <row r="4013" spans="1:12">
      <c r="A4013" s="11" t="s">
        <v>8014</v>
      </c>
      <c r="D4013" s="11" t="s">
        <v>260</v>
      </c>
      <c r="E4013" s="19" t="s">
        <v>8264</v>
      </c>
      <c r="F4013" s="10">
        <v>42036</v>
      </c>
      <c r="G4013" s="10">
        <v>45323</v>
      </c>
      <c r="H4013" s="11">
        <v>10</v>
      </c>
      <c r="I4013" s="20" t="s">
        <v>259</v>
      </c>
      <c r="J4013" s="11" t="s">
        <v>261</v>
      </c>
      <c r="K4013" s="11" t="s">
        <v>12658</v>
      </c>
      <c r="L4013" s="11">
        <v>2</v>
      </c>
    </row>
    <row r="4014" spans="1:12">
      <c r="A4014" s="11" t="s">
        <v>8015</v>
      </c>
      <c r="D4014" s="11" t="s">
        <v>260</v>
      </c>
      <c r="E4014" s="19" t="s">
        <v>8265</v>
      </c>
      <c r="F4014" s="10">
        <v>42036</v>
      </c>
      <c r="G4014" s="10">
        <v>45323</v>
      </c>
      <c r="H4014" s="11">
        <v>10</v>
      </c>
      <c r="I4014" s="20" t="s">
        <v>259</v>
      </c>
      <c r="J4014" s="11" t="s">
        <v>261</v>
      </c>
      <c r="K4014" s="11" t="s">
        <v>12658</v>
      </c>
      <c r="L4014" s="11">
        <v>2</v>
      </c>
    </row>
    <row r="4015" spans="1:12">
      <c r="A4015" s="11" t="s">
        <v>8016</v>
      </c>
      <c r="D4015" s="11" t="s">
        <v>260</v>
      </c>
      <c r="E4015" s="19" t="s">
        <v>8266</v>
      </c>
      <c r="F4015" s="10">
        <v>42036</v>
      </c>
      <c r="G4015" s="10">
        <v>45323</v>
      </c>
      <c r="H4015" s="11">
        <v>10</v>
      </c>
      <c r="I4015" s="20" t="s">
        <v>259</v>
      </c>
      <c r="J4015" s="11" t="s">
        <v>261</v>
      </c>
      <c r="K4015" s="11" t="s">
        <v>12658</v>
      </c>
      <c r="L4015" s="11">
        <v>2</v>
      </c>
    </row>
    <row r="4016" spans="1:12">
      <c r="A4016" s="11" t="s">
        <v>8017</v>
      </c>
      <c r="D4016" s="11" t="s">
        <v>260</v>
      </c>
      <c r="E4016" s="19" t="s">
        <v>8267</v>
      </c>
      <c r="F4016" s="10">
        <v>42036</v>
      </c>
      <c r="G4016" s="10">
        <v>45323</v>
      </c>
      <c r="H4016" s="11">
        <v>10</v>
      </c>
      <c r="I4016" s="20" t="s">
        <v>259</v>
      </c>
      <c r="J4016" s="11" t="s">
        <v>261</v>
      </c>
      <c r="K4016" s="11" t="s">
        <v>12658</v>
      </c>
      <c r="L4016" s="11">
        <v>2</v>
      </c>
    </row>
    <row r="4017" spans="1:12">
      <c r="A4017" s="11" t="s">
        <v>8018</v>
      </c>
      <c r="D4017" s="11" t="s">
        <v>260</v>
      </c>
      <c r="E4017" s="19" t="s">
        <v>8268</v>
      </c>
      <c r="F4017" s="10">
        <v>42036</v>
      </c>
      <c r="G4017" s="10">
        <v>45323</v>
      </c>
      <c r="H4017" s="11">
        <v>10</v>
      </c>
      <c r="I4017" s="20" t="s">
        <v>259</v>
      </c>
      <c r="J4017" s="11" t="s">
        <v>261</v>
      </c>
      <c r="K4017" s="11" t="s">
        <v>12658</v>
      </c>
      <c r="L4017" s="11">
        <v>2</v>
      </c>
    </row>
    <row r="4018" spans="1:12">
      <c r="A4018" s="11" t="s">
        <v>8019</v>
      </c>
      <c r="D4018" s="11" t="s">
        <v>260</v>
      </c>
      <c r="E4018" s="19" t="s">
        <v>8269</v>
      </c>
      <c r="F4018" s="10">
        <v>42036</v>
      </c>
      <c r="G4018" s="10">
        <v>45323</v>
      </c>
      <c r="H4018" s="11">
        <v>10</v>
      </c>
      <c r="I4018" s="20" t="s">
        <v>259</v>
      </c>
      <c r="J4018" s="11" t="s">
        <v>261</v>
      </c>
      <c r="K4018" s="11" t="s">
        <v>12658</v>
      </c>
      <c r="L4018" s="11">
        <v>2</v>
      </c>
    </row>
    <row r="4019" spans="1:12">
      <c r="A4019" s="11" t="s">
        <v>8020</v>
      </c>
      <c r="D4019" s="11" t="s">
        <v>260</v>
      </c>
      <c r="E4019" s="19" t="s">
        <v>8270</v>
      </c>
      <c r="F4019" s="10">
        <v>42036</v>
      </c>
      <c r="G4019" s="10">
        <v>45323</v>
      </c>
      <c r="H4019" s="11">
        <v>10</v>
      </c>
      <c r="I4019" s="20" t="s">
        <v>259</v>
      </c>
      <c r="J4019" s="11" t="s">
        <v>261</v>
      </c>
      <c r="K4019" s="11" t="s">
        <v>12658</v>
      </c>
      <c r="L4019" s="11">
        <v>2</v>
      </c>
    </row>
    <row r="4020" spans="1:12">
      <c r="A4020" s="11" t="s">
        <v>8021</v>
      </c>
      <c r="D4020" s="11" t="s">
        <v>260</v>
      </c>
      <c r="E4020" s="19" t="s">
        <v>8271</v>
      </c>
      <c r="F4020" s="10">
        <v>42036</v>
      </c>
      <c r="G4020" s="10">
        <v>45323</v>
      </c>
      <c r="H4020" s="11">
        <v>10</v>
      </c>
      <c r="I4020" s="20" t="s">
        <v>259</v>
      </c>
      <c r="J4020" s="11" t="s">
        <v>261</v>
      </c>
      <c r="K4020" s="11" t="s">
        <v>12658</v>
      </c>
      <c r="L4020" s="11">
        <v>2</v>
      </c>
    </row>
    <row r="4021" spans="1:12">
      <c r="A4021" s="11" t="s">
        <v>8022</v>
      </c>
      <c r="D4021" s="11" t="s">
        <v>260</v>
      </c>
      <c r="E4021" s="19" t="s">
        <v>8272</v>
      </c>
      <c r="F4021" s="10">
        <v>42036</v>
      </c>
      <c r="G4021" s="10">
        <v>45323</v>
      </c>
      <c r="H4021" s="11">
        <v>10</v>
      </c>
      <c r="I4021" s="20" t="s">
        <v>259</v>
      </c>
      <c r="J4021" s="11" t="s">
        <v>261</v>
      </c>
      <c r="K4021" s="11" t="s">
        <v>12658</v>
      </c>
      <c r="L4021" s="11">
        <v>2</v>
      </c>
    </row>
    <row r="4022" spans="1:12">
      <c r="A4022" s="11" t="s">
        <v>8023</v>
      </c>
      <c r="D4022" s="11" t="s">
        <v>260</v>
      </c>
      <c r="E4022" s="19" t="s">
        <v>8273</v>
      </c>
      <c r="F4022" s="10">
        <v>42036</v>
      </c>
      <c r="G4022" s="10">
        <v>45323</v>
      </c>
      <c r="H4022" s="11">
        <v>10</v>
      </c>
      <c r="I4022" s="20" t="s">
        <v>259</v>
      </c>
      <c r="J4022" s="11" t="s">
        <v>261</v>
      </c>
      <c r="K4022" s="11" t="s">
        <v>12658</v>
      </c>
      <c r="L4022" s="11">
        <v>2</v>
      </c>
    </row>
    <row r="4023" spans="1:12">
      <c r="A4023" s="11" t="s">
        <v>8024</v>
      </c>
      <c r="D4023" s="11" t="s">
        <v>260</v>
      </c>
      <c r="E4023" s="19" t="s">
        <v>8274</v>
      </c>
      <c r="F4023" s="10">
        <v>42036</v>
      </c>
      <c r="G4023" s="10">
        <v>45323</v>
      </c>
      <c r="H4023" s="11">
        <v>10</v>
      </c>
      <c r="I4023" s="11" t="s">
        <v>277</v>
      </c>
      <c r="J4023" s="11" t="s">
        <v>261</v>
      </c>
      <c r="K4023" s="11" t="s">
        <v>12658</v>
      </c>
      <c r="L4023" s="11">
        <v>2</v>
      </c>
    </row>
    <row r="4024" spans="1:12">
      <c r="A4024" s="11" t="s">
        <v>8025</v>
      </c>
      <c r="D4024" s="11" t="s">
        <v>260</v>
      </c>
      <c r="E4024" s="19" t="s">
        <v>8275</v>
      </c>
      <c r="F4024" s="10">
        <v>42036</v>
      </c>
      <c r="G4024" s="10">
        <v>45323</v>
      </c>
      <c r="H4024" s="11">
        <v>10</v>
      </c>
      <c r="I4024" s="11" t="s">
        <v>277</v>
      </c>
      <c r="J4024" s="11" t="s">
        <v>261</v>
      </c>
      <c r="K4024" s="11" t="s">
        <v>12658</v>
      </c>
      <c r="L4024" s="11">
        <v>2</v>
      </c>
    </row>
    <row r="4025" spans="1:12">
      <c r="A4025" s="11" t="s">
        <v>8026</v>
      </c>
      <c r="D4025" s="11" t="s">
        <v>260</v>
      </c>
      <c r="E4025" s="19" t="s">
        <v>8276</v>
      </c>
      <c r="F4025" s="10">
        <v>42036</v>
      </c>
      <c r="G4025" s="10">
        <v>45323</v>
      </c>
      <c r="H4025" s="11">
        <v>10</v>
      </c>
      <c r="I4025" s="11" t="s">
        <v>277</v>
      </c>
      <c r="J4025" s="11" t="s">
        <v>261</v>
      </c>
      <c r="K4025" s="11" t="s">
        <v>12658</v>
      </c>
      <c r="L4025" s="11">
        <v>2</v>
      </c>
    </row>
    <row r="4026" spans="1:12">
      <c r="A4026" s="11" t="s">
        <v>8027</v>
      </c>
      <c r="D4026" s="11" t="s">
        <v>260</v>
      </c>
      <c r="E4026" s="19" t="s">
        <v>8277</v>
      </c>
      <c r="F4026" s="10">
        <v>42036</v>
      </c>
      <c r="G4026" s="10">
        <v>45323</v>
      </c>
      <c r="H4026" s="11">
        <v>10</v>
      </c>
      <c r="I4026" s="20" t="s">
        <v>259</v>
      </c>
      <c r="J4026" s="11" t="s">
        <v>261</v>
      </c>
      <c r="K4026" s="11" t="s">
        <v>12658</v>
      </c>
      <c r="L4026" s="11">
        <v>2</v>
      </c>
    </row>
    <row r="4027" spans="1:12">
      <c r="A4027" s="11" t="s">
        <v>8028</v>
      </c>
      <c r="D4027" s="11" t="s">
        <v>260</v>
      </c>
      <c r="E4027" s="19" t="s">
        <v>8278</v>
      </c>
      <c r="F4027" s="10">
        <v>42036</v>
      </c>
      <c r="G4027" s="10">
        <v>45323</v>
      </c>
      <c r="H4027" s="11">
        <v>10</v>
      </c>
      <c r="I4027" s="20" t="s">
        <v>259</v>
      </c>
      <c r="J4027" s="11" t="s">
        <v>261</v>
      </c>
      <c r="K4027" s="11" t="s">
        <v>12658</v>
      </c>
      <c r="L4027" s="11">
        <v>2</v>
      </c>
    </row>
    <row r="4028" spans="1:12">
      <c r="A4028" s="11" t="s">
        <v>8029</v>
      </c>
      <c r="D4028" s="11" t="s">
        <v>260</v>
      </c>
      <c r="E4028" s="19" t="s">
        <v>8279</v>
      </c>
      <c r="F4028" s="10">
        <v>42036</v>
      </c>
      <c r="G4028" s="10">
        <v>45323</v>
      </c>
      <c r="H4028" s="11">
        <v>10</v>
      </c>
      <c r="I4028" s="20" t="s">
        <v>259</v>
      </c>
      <c r="J4028" s="11" t="s">
        <v>261</v>
      </c>
      <c r="K4028" s="11" t="s">
        <v>12658</v>
      </c>
      <c r="L4028" s="11">
        <v>2</v>
      </c>
    </row>
    <row r="4029" spans="1:12">
      <c r="A4029" s="11" t="s">
        <v>8030</v>
      </c>
      <c r="D4029" s="11" t="s">
        <v>260</v>
      </c>
      <c r="E4029" s="19" t="s">
        <v>8280</v>
      </c>
      <c r="F4029" s="10">
        <v>42036</v>
      </c>
      <c r="G4029" s="10">
        <v>45323</v>
      </c>
      <c r="H4029" s="11">
        <v>10</v>
      </c>
      <c r="I4029" s="20" t="s">
        <v>259</v>
      </c>
      <c r="J4029" s="11" t="s">
        <v>261</v>
      </c>
      <c r="K4029" s="11" t="s">
        <v>12658</v>
      </c>
      <c r="L4029" s="11">
        <v>2</v>
      </c>
    </row>
    <row r="4030" spans="1:12">
      <c r="A4030" s="11" t="s">
        <v>8031</v>
      </c>
      <c r="D4030" s="11" t="s">
        <v>260</v>
      </c>
      <c r="E4030" s="19" t="s">
        <v>8281</v>
      </c>
      <c r="F4030" s="10">
        <v>42036</v>
      </c>
      <c r="G4030" s="10">
        <v>45323</v>
      </c>
      <c r="H4030" s="11">
        <v>10</v>
      </c>
      <c r="I4030" s="20" t="s">
        <v>259</v>
      </c>
      <c r="J4030" s="11" t="s">
        <v>261</v>
      </c>
      <c r="K4030" s="11" t="s">
        <v>12658</v>
      </c>
      <c r="L4030" s="11">
        <v>2</v>
      </c>
    </row>
    <row r="4031" spans="1:12">
      <c r="A4031" s="11" t="s">
        <v>8032</v>
      </c>
      <c r="D4031" s="11" t="s">
        <v>260</v>
      </c>
      <c r="E4031" s="19" t="s">
        <v>8282</v>
      </c>
      <c r="F4031" s="10">
        <v>42036</v>
      </c>
      <c r="G4031" s="10">
        <v>45323</v>
      </c>
      <c r="H4031" s="11">
        <v>10</v>
      </c>
      <c r="I4031" s="20" t="s">
        <v>259</v>
      </c>
      <c r="J4031" s="11" t="s">
        <v>261</v>
      </c>
      <c r="K4031" s="11" t="s">
        <v>12658</v>
      </c>
      <c r="L4031" s="11">
        <v>2</v>
      </c>
    </row>
    <row r="4032" spans="1:12">
      <c r="A4032" s="11" t="s">
        <v>8033</v>
      </c>
      <c r="D4032" s="11" t="s">
        <v>260</v>
      </c>
      <c r="E4032" s="19" t="s">
        <v>8283</v>
      </c>
      <c r="F4032" s="10">
        <v>42036</v>
      </c>
      <c r="G4032" s="10">
        <v>45323</v>
      </c>
      <c r="H4032" s="11">
        <v>10</v>
      </c>
      <c r="I4032" s="20" t="s">
        <v>259</v>
      </c>
      <c r="J4032" s="11" t="s">
        <v>261</v>
      </c>
      <c r="K4032" s="11" t="s">
        <v>12658</v>
      </c>
      <c r="L4032" s="11">
        <v>2</v>
      </c>
    </row>
    <row r="4033" spans="1:12">
      <c r="A4033" s="11" t="s">
        <v>8034</v>
      </c>
      <c r="D4033" s="11" t="s">
        <v>260</v>
      </c>
      <c r="E4033" s="19" t="s">
        <v>8284</v>
      </c>
      <c r="F4033" s="10">
        <v>42036</v>
      </c>
      <c r="G4033" s="10">
        <v>45323</v>
      </c>
      <c r="H4033" s="11">
        <v>10</v>
      </c>
      <c r="I4033" s="20" t="s">
        <v>259</v>
      </c>
      <c r="J4033" s="11" t="s">
        <v>261</v>
      </c>
      <c r="K4033" s="11" t="s">
        <v>12658</v>
      </c>
      <c r="L4033" s="11">
        <v>2</v>
      </c>
    </row>
    <row r="4034" spans="1:12">
      <c r="A4034" s="11" t="s">
        <v>8035</v>
      </c>
      <c r="D4034" s="11" t="s">
        <v>260</v>
      </c>
      <c r="E4034" s="19" t="s">
        <v>8285</v>
      </c>
      <c r="F4034" s="10">
        <v>42036</v>
      </c>
      <c r="G4034" s="10">
        <v>45323</v>
      </c>
      <c r="H4034" s="11">
        <v>10</v>
      </c>
      <c r="I4034" s="20" t="s">
        <v>259</v>
      </c>
      <c r="J4034" s="11" t="s">
        <v>261</v>
      </c>
      <c r="K4034" s="11" t="s">
        <v>12658</v>
      </c>
      <c r="L4034" s="11">
        <v>2</v>
      </c>
    </row>
    <row r="4035" spans="1:12">
      <c r="A4035" s="11" t="s">
        <v>8036</v>
      </c>
      <c r="D4035" s="11" t="s">
        <v>260</v>
      </c>
      <c r="E4035" s="19" t="s">
        <v>8286</v>
      </c>
      <c r="F4035" s="10">
        <v>42036</v>
      </c>
      <c r="G4035" s="10">
        <v>45323</v>
      </c>
      <c r="H4035" s="11">
        <v>10</v>
      </c>
      <c r="I4035" s="20" t="s">
        <v>259</v>
      </c>
      <c r="J4035" s="11" t="s">
        <v>261</v>
      </c>
      <c r="K4035" s="11" t="s">
        <v>12658</v>
      </c>
      <c r="L4035" s="11">
        <v>2</v>
      </c>
    </row>
    <row r="4036" spans="1:12">
      <c r="A4036" s="11" t="s">
        <v>8037</v>
      </c>
      <c r="D4036" s="11" t="s">
        <v>260</v>
      </c>
      <c r="E4036" s="19" t="s">
        <v>8287</v>
      </c>
      <c r="F4036" s="10">
        <v>42036</v>
      </c>
      <c r="G4036" s="10">
        <v>45323</v>
      </c>
      <c r="H4036" s="11">
        <v>10</v>
      </c>
      <c r="I4036" s="20" t="s">
        <v>259</v>
      </c>
      <c r="J4036" s="11" t="s">
        <v>261</v>
      </c>
      <c r="K4036" s="11" t="s">
        <v>12658</v>
      </c>
      <c r="L4036" s="11">
        <v>2</v>
      </c>
    </row>
    <row r="4037" spans="1:12">
      <c r="A4037" s="11" t="s">
        <v>8038</v>
      </c>
      <c r="D4037" s="11" t="s">
        <v>260</v>
      </c>
      <c r="E4037" s="19" t="s">
        <v>8288</v>
      </c>
      <c r="F4037" s="10">
        <v>42036</v>
      </c>
      <c r="G4037" s="10">
        <v>45323</v>
      </c>
      <c r="H4037" s="11">
        <v>10</v>
      </c>
      <c r="I4037" s="20" t="s">
        <v>259</v>
      </c>
      <c r="J4037" s="11" t="s">
        <v>261</v>
      </c>
      <c r="K4037" s="11" t="s">
        <v>12658</v>
      </c>
      <c r="L4037" s="11">
        <v>2</v>
      </c>
    </row>
    <row r="4038" spans="1:12">
      <c r="A4038" s="11" t="s">
        <v>8039</v>
      </c>
      <c r="D4038" s="11" t="s">
        <v>260</v>
      </c>
      <c r="E4038" s="19" t="s">
        <v>8289</v>
      </c>
      <c r="F4038" s="10">
        <v>42036</v>
      </c>
      <c r="G4038" s="10">
        <v>45323</v>
      </c>
      <c r="H4038" s="11">
        <v>10</v>
      </c>
      <c r="I4038" s="20" t="s">
        <v>259</v>
      </c>
      <c r="J4038" s="11" t="s">
        <v>261</v>
      </c>
      <c r="K4038" s="11" t="s">
        <v>12658</v>
      </c>
      <c r="L4038" s="11">
        <v>2</v>
      </c>
    </row>
    <row r="4039" spans="1:12">
      <c r="A4039" s="11" t="s">
        <v>8040</v>
      </c>
      <c r="D4039" s="11" t="s">
        <v>260</v>
      </c>
      <c r="E4039" s="19" t="s">
        <v>8290</v>
      </c>
      <c r="F4039" s="10">
        <v>42036</v>
      </c>
      <c r="G4039" s="10">
        <v>45323</v>
      </c>
      <c r="H4039" s="11">
        <v>10</v>
      </c>
      <c r="I4039" s="20" t="s">
        <v>259</v>
      </c>
      <c r="J4039" s="11" t="s">
        <v>261</v>
      </c>
      <c r="K4039" s="11" t="s">
        <v>12658</v>
      </c>
      <c r="L4039" s="11">
        <v>2</v>
      </c>
    </row>
    <row r="4040" spans="1:12">
      <c r="A4040" s="11" t="s">
        <v>8041</v>
      </c>
      <c r="D4040" s="11" t="s">
        <v>260</v>
      </c>
      <c r="E4040" s="19" t="s">
        <v>8291</v>
      </c>
      <c r="F4040" s="10">
        <v>42036</v>
      </c>
      <c r="G4040" s="10">
        <v>45323</v>
      </c>
      <c r="H4040" s="11">
        <v>10</v>
      </c>
      <c r="I4040" s="20" t="s">
        <v>259</v>
      </c>
      <c r="J4040" s="11" t="s">
        <v>261</v>
      </c>
      <c r="K4040" s="11" t="s">
        <v>12658</v>
      </c>
      <c r="L4040" s="11">
        <v>2</v>
      </c>
    </row>
    <row r="4041" spans="1:12">
      <c r="A4041" s="11" t="s">
        <v>8042</v>
      </c>
      <c r="D4041" s="11" t="s">
        <v>260</v>
      </c>
      <c r="E4041" s="19" t="s">
        <v>8292</v>
      </c>
      <c r="F4041" s="10">
        <v>42036</v>
      </c>
      <c r="G4041" s="10">
        <v>45323</v>
      </c>
      <c r="H4041" s="11">
        <v>10</v>
      </c>
      <c r="I4041" s="11" t="s">
        <v>277</v>
      </c>
      <c r="J4041" s="11" t="s">
        <v>261</v>
      </c>
      <c r="K4041" s="11" t="s">
        <v>12658</v>
      </c>
      <c r="L4041" s="11">
        <v>2</v>
      </c>
    </row>
    <row r="4042" spans="1:12">
      <c r="A4042" s="11" t="s">
        <v>8043</v>
      </c>
      <c r="D4042" s="11" t="s">
        <v>260</v>
      </c>
      <c r="E4042" s="19" t="s">
        <v>8293</v>
      </c>
      <c r="F4042" s="10">
        <v>42036</v>
      </c>
      <c r="G4042" s="10">
        <v>45323</v>
      </c>
      <c r="H4042" s="11">
        <v>10</v>
      </c>
      <c r="I4042" s="11" t="s">
        <v>277</v>
      </c>
      <c r="J4042" s="11" t="s">
        <v>261</v>
      </c>
      <c r="K4042" s="11" t="s">
        <v>12658</v>
      </c>
      <c r="L4042" s="11">
        <v>2</v>
      </c>
    </row>
    <row r="4043" spans="1:12">
      <c r="A4043" s="11" t="s">
        <v>8044</v>
      </c>
      <c r="D4043" s="11" t="s">
        <v>260</v>
      </c>
      <c r="E4043" s="19" t="s">
        <v>8294</v>
      </c>
      <c r="F4043" s="10">
        <v>42036</v>
      </c>
      <c r="G4043" s="10">
        <v>45323</v>
      </c>
      <c r="H4043" s="11">
        <v>10</v>
      </c>
      <c r="I4043" s="11" t="s">
        <v>277</v>
      </c>
      <c r="J4043" s="11" t="s">
        <v>261</v>
      </c>
      <c r="K4043" s="11" t="s">
        <v>12658</v>
      </c>
      <c r="L4043" s="11">
        <v>2</v>
      </c>
    </row>
    <row r="4044" spans="1:12">
      <c r="A4044" s="11" t="s">
        <v>8045</v>
      </c>
      <c r="D4044" s="11" t="s">
        <v>260</v>
      </c>
      <c r="E4044" s="19" t="s">
        <v>8295</v>
      </c>
      <c r="F4044" s="10">
        <v>42036</v>
      </c>
      <c r="G4044" s="10">
        <v>45323</v>
      </c>
      <c r="H4044" s="11">
        <v>10</v>
      </c>
      <c r="I4044" s="20" t="s">
        <v>259</v>
      </c>
      <c r="J4044" s="11" t="s">
        <v>261</v>
      </c>
      <c r="K4044" s="11" t="s">
        <v>12658</v>
      </c>
      <c r="L4044" s="11">
        <v>2</v>
      </c>
    </row>
    <row r="4045" spans="1:12">
      <c r="A4045" s="11" t="s">
        <v>8046</v>
      </c>
      <c r="D4045" s="11" t="s">
        <v>260</v>
      </c>
      <c r="E4045" s="19" t="s">
        <v>8296</v>
      </c>
      <c r="F4045" s="10">
        <v>42036</v>
      </c>
      <c r="G4045" s="10">
        <v>45323</v>
      </c>
      <c r="H4045" s="11">
        <v>10</v>
      </c>
      <c r="I4045" s="20" t="s">
        <v>259</v>
      </c>
      <c r="J4045" s="11" t="s">
        <v>261</v>
      </c>
      <c r="K4045" s="11" t="s">
        <v>12658</v>
      </c>
      <c r="L4045" s="11">
        <v>2</v>
      </c>
    </row>
    <row r="4046" spans="1:12">
      <c r="A4046" s="11" t="s">
        <v>8047</v>
      </c>
      <c r="D4046" s="11" t="s">
        <v>260</v>
      </c>
      <c r="E4046" s="19" t="s">
        <v>8297</v>
      </c>
      <c r="F4046" s="10">
        <v>42036</v>
      </c>
      <c r="G4046" s="10">
        <v>45323</v>
      </c>
      <c r="H4046" s="11">
        <v>10</v>
      </c>
      <c r="I4046" s="20" t="s">
        <v>259</v>
      </c>
      <c r="J4046" s="11" t="s">
        <v>261</v>
      </c>
      <c r="K4046" s="11" t="s">
        <v>12658</v>
      </c>
      <c r="L4046" s="11">
        <v>2</v>
      </c>
    </row>
    <row r="4047" spans="1:12">
      <c r="A4047" s="11" t="s">
        <v>8048</v>
      </c>
      <c r="D4047" s="11" t="s">
        <v>260</v>
      </c>
      <c r="E4047" s="19" t="s">
        <v>8298</v>
      </c>
      <c r="F4047" s="10">
        <v>42036</v>
      </c>
      <c r="G4047" s="10">
        <v>45323</v>
      </c>
      <c r="H4047" s="11">
        <v>10</v>
      </c>
      <c r="I4047" s="20" t="s">
        <v>259</v>
      </c>
      <c r="J4047" s="11" t="s">
        <v>261</v>
      </c>
      <c r="K4047" s="11" t="s">
        <v>12658</v>
      </c>
      <c r="L4047" s="11">
        <v>2</v>
      </c>
    </row>
    <row r="4048" spans="1:12">
      <c r="A4048" s="11" t="s">
        <v>8049</v>
      </c>
      <c r="D4048" s="11" t="s">
        <v>260</v>
      </c>
      <c r="E4048" s="19" t="s">
        <v>8299</v>
      </c>
      <c r="F4048" s="10">
        <v>42036</v>
      </c>
      <c r="G4048" s="10">
        <v>45323</v>
      </c>
      <c r="H4048" s="11">
        <v>10</v>
      </c>
      <c r="I4048" s="20" t="s">
        <v>259</v>
      </c>
      <c r="J4048" s="11" t="s">
        <v>261</v>
      </c>
      <c r="K4048" s="11" t="s">
        <v>12658</v>
      </c>
      <c r="L4048" s="11">
        <v>2</v>
      </c>
    </row>
    <row r="4049" spans="1:12">
      <c r="A4049" s="11" t="s">
        <v>8050</v>
      </c>
      <c r="D4049" s="11" t="s">
        <v>260</v>
      </c>
      <c r="E4049" s="19" t="s">
        <v>8300</v>
      </c>
      <c r="F4049" s="10">
        <v>42036</v>
      </c>
      <c r="G4049" s="10">
        <v>45323</v>
      </c>
      <c r="H4049" s="11">
        <v>10</v>
      </c>
      <c r="I4049" s="20" t="s">
        <v>259</v>
      </c>
      <c r="J4049" s="11" t="s">
        <v>261</v>
      </c>
      <c r="K4049" s="11" t="s">
        <v>12658</v>
      </c>
      <c r="L4049" s="11">
        <v>2</v>
      </c>
    </row>
    <row r="4050" spans="1:12">
      <c r="A4050" s="11" t="s">
        <v>8051</v>
      </c>
      <c r="D4050" s="11" t="s">
        <v>260</v>
      </c>
      <c r="E4050" s="19" t="s">
        <v>8301</v>
      </c>
      <c r="F4050" s="10">
        <v>42036</v>
      </c>
      <c r="G4050" s="10">
        <v>45323</v>
      </c>
      <c r="H4050" s="11">
        <v>10</v>
      </c>
      <c r="I4050" s="20" t="s">
        <v>259</v>
      </c>
      <c r="J4050" s="11" t="s">
        <v>261</v>
      </c>
      <c r="K4050" s="11" t="s">
        <v>12658</v>
      </c>
      <c r="L4050" s="11">
        <v>2</v>
      </c>
    </row>
    <row r="4051" spans="1:12">
      <c r="A4051" s="11" t="s">
        <v>8052</v>
      </c>
      <c r="D4051" s="11" t="s">
        <v>260</v>
      </c>
      <c r="E4051" s="19" t="s">
        <v>8302</v>
      </c>
      <c r="F4051" s="10">
        <v>42036</v>
      </c>
      <c r="G4051" s="10">
        <v>45323</v>
      </c>
      <c r="H4051" s="11">
        <v>10</v>
      </c>
      <c r="I4051" s="20" t="s">
        <v>259</v>
      </c>
      <c r="J4051" s="11" t="s">
        <v>261</v>
      </c>
      <c r="K4051" s="11" t="s">
        <v>12658</v>
      </c>
      <c r="L4051" s="11">
        <v>2</v>
      </c>
    </row>
    <row r="4052" spans="1:12">
      <c r="A4052" s="11" t="s">
        <v>8053</v>
      </c>
      <c r="D4052" s="11" t="s">
        <v>260</v>
      </c>
      <c r="E4052" s="19" t="s">
        <v>8303</v>
      </c>
      <c r="F4052" s="10">
        <v>42036</v>
      </c>
      <c r="G4052" s="10">
        <v>45323</v>
      </c>
      <c r="H4052" s="11">
        <v>10</v>
      </c>
      <c r="I4052" s="20" t="s">
        <v>259</v>
      </c>
      <c r="J4052" s="11" t="s">
        <v>261</v>
      </c>
      <c r="K4052" s="11" t="s">
        <v>12658</v>
      </c>
      <c r="L4052" s="11">
        <v>2</v>
      </c>
    </row>
    <row r="4053" spans="1:12">
      <c r="A4053" s="11" t="s">
        <v>8054</v>
      </c>
      <c r="D4053" s="11" t="s">
        <v>260</v>
      </c>
      <c r="E4053" s="19" t="s">
        <v>8304</v>
      </c>
      <c r="F4053" s="10">
        <v>42036</v>
      </c>
      <c r="G4053" s="10">
        <v>45323</v>
      </c>
      <c r="H4053" s="11">
        <v>10</v>
      </c>
      <c r="I4053" s="20" t="s">
        <v>259</v>
      </c>
      <c r="J4053" s="11" t="s">
        <v>261</v>
      </c>
      <c r="K4053" s="11" t="s">
        <v>12658</v>
      </c>
      <c r="L4053" s="11">
        <v>2</v>
      </c>
    </row>
    <row r="4054" spans="1:12">
      <c r="A4054" s="11" t="s">
        <v>8055</v>
      </c>
      <c r="D4054" s="11" t="s">
        <v>260</v>
      </c>
      <c r="E4054" s="19" t="s">
        <v>8305</v>
      </c>
      <c r="F4054" s="10">
        <v>42036</v>
      </c>
      <c r="G4054" s="10">
        <v>45323</v>
      </c>
      <c r="H4054" s="11">
        <v>10</v>
      </c>
      <c r="I4054" s="20" t="s">
        <v>259</v>
      </c>
      <c r="J4054" s="11" t="s">
        <v>261</v>
      </c>
      <c r="K4054" s="11" t="s">
        <v>12658</v>
      </c>
      <c r="L4054" s="11">
        <v>2</v>
      </c>
    </row>
    <row r="4055" spans="1:12">
      <c r="A4055" s="11" t="s">
        <v>8056</v>
      </c>
      <c r="D4055" s="11" t="s">
        <v>260</v>
      </c>
      <c r="E4055" s="19" t="s">
        <v>8306</v>
      </c>
      <c r="F4055" s="10">
        <v>42036</v>
      </c>
      <c r="G4055" s="10">
        <v>45323</v>
      </c>
      <c r="H4055" s="11">
        <v>10</v>
      </c>
      <c r="I4055" s="20" t="s">
        <v>259</v>
      </c>
      <c r="J4055" s="11" t="s">
        <v>261</v>
      </c>
      <c r="K4055" s="11" t="s">
        <v>12658</v>
      </c>
      <c r="L4055" s="11">
        <v>2</v>
      </c>
    </row>
    <row r="4056" spans="1:12">
      <c r="A4056" s="11" t="s">
        <v>8057</v>
      </c>
      <c r="D4056" s="11" t="s">
        <v>260</v>
      </c>
      <c r="E4056" s="19" t="s">
        <v>8307</v>
      </c>
      <c r="F4056" s="10">
        <v>42036</v>
      </c>
      <c r="G4056" s="10">
        <v>45323</v>
      </c>
      <c r="H4056" s="11">
        <v>10</v>
      </c>
      <c r="I4056" s="20" t="s">
        <v>259</v>
      </c>
      <c r="J4056" s="11" t="s">
        <v>261</v>
      </c>
      <c r="K4056" s="11" t="s">
        <v>12658</v>
      </c>
      <c r="L4056" s="11">
        <v>2</v>
      </c>
    </row>
    <row r="4057" spans="1:12">
      <c r="A4057" s="11" t="s">
        <v>8058</v>
      </c>
      <c r="D4057" s="11" t="s">
        <v>260</v>
      </c>
      <c r="E4057" s="19" t="s">
        <v>8308</v>
      </c>
      <c r="F4057" s="10">
        <v>42036</v>
      </c>
      <c r="G4057" s="10">
        <v>45323</v>
      </c>
      <c r="H4057" s="11">
        <v>10</v>
      </c>
      <c r="I4057" s="20" t="s">
        <v>259</v>
      </c>
      <c r="J4057" s="11" t="s">
        <v>261</v>
      </c>
      <c r="K4057" s="11" t="s">
        <v>12658</v>
      </c>
      <c r="L4057" s="11">
        <v>2</v>
      </c>
    </row>
    <row r="4058" spans="1:12">
      <c r="A4058" s="11" t="s">
        <v>8059</v>
      </c>
      <c r="D4058" s="11" t="s">
        <v>260</v>
      </c>
      <c r="E4058" s="19" t="s">
        <v>8309</v>
      </c>
      <c r="F4058" s="10">
        <v>42036</v>
      </c>
      <c r="G4058" s="10">
        <v>45323</v>
      </c>
      <c r="H4058" s="11">
        <v>10</v>
      </c>
      <c r="I4058" s="20" t="s">
        <v>259</v>
      </c>
      <c r="J4058" s="11" t="s">
        <v>261</v>
      </c>
      <c r="K4058" s="11" t="s">
        <v>12658</v>
      </c>
      <c r="L4058" s="11">
        <v>2</v>
      </c>
    </row>
    <row r="4059" spans="1:12">
      <c r="A4059" s="11" t="s">
        <v>8060</v>
      </c>
      <c r="D4059" s="11" t="s">
        <v>260</v>
      </c>
      <c r="E4059" s="19" t="s">
        <v>8310</v>
      </c>
      <c r="F4059" s="10">
        <v>42036</v>
      </c>
      <c r="G4059" s="10">
        <v>45323</v>
      </c>
      <c r="H4059" s="11">
        <v>10</v>
      </c>
      <c r="I4059" s="11" t="s">
        <v>277</v>
      </c>
      <c r="J4059" s="11" t="s">
        <v>261</v>
      </c>
      <c r="K4059" s="11" t="s">
        <v>12658</v>
      </c>
      <c r="L4059" s="11">
        <v>2</v>
      </c>
    </row>
    <row r="4060" spans="1:12">
      <c r="A4060" s="11" t="s">
        <v>8061</v>
      </c>
      <c r="D4060" s="11" t="s">
        <v>260</v>
      </c>
      <c r="E4060" s="19" t="s">
        <v>8311</v>
      </c>
      <c r="F4060" s="10">
        <v>42036</v>
      </c>
      <c r="G4060" s="10">
        <v>45323</v>
      </c>
      <c r="H4060" s="11">
        <v>10</v>
      </c>
      <c r="I4060" s="11" t="s">
        <v>277</v>
      </c>
      <c r="J4060" s="11" t="s">
        <v>261</v>
      </c>
      <c r="K4060" s="11" t="s">
        <v>12658</v>
      </c>
      <c r="L4060" s="11">
        <v>2</v>
      </c>
    </row>
    <row r="4061" spans="1:12">
      <c r="A4061" s="11" t="s">
        <v>8062</v>
      </c>
      <c r="D4061" s="11" t="s">
        <v>260</v>
      </c>
      <c r="E4061" s="19" t="s">
        <v>8312</v>
      </c>
      <c r="F4061" s="10">
        <v>42036</v>
      </c>
      <c r="G4061" s="10">
        <v>45323</v>
      </c>
      <c r="H4061" s="11">
        <v>10</v>
      </c>
      <c r="I4061" s="11" t="s">
        <v>277</v>
      </c>
      <c r="J4061" s="11" t="s">
        <v>261</v>
      </c>
      <c r="K4061" s="11" t="s">
        <v>12658</v>
      </c>
      <c r="L4061" s="11">
        <v>2</v>
      </c>
    </row>
    <row r="4062" spans="1:12">
      <c r="A4062" s="11" t="s">
        <v>8063</v>
      </c>
      <c r="D4062" s="11" t="s">
        <v>260</v>
      </c>
      <c r="E4062" s="19" t="s">
        <v>8313</v>
      </c>
      <c r="F4062" s="10">
        <v>42036</v>
      </c>
      <c r="G4062" s="10">
        <v>45323</v>
      </c>
      <c r="H4062" s="11">
        <v>10</v>
      </c>
      <c r="I4062" s="20" t="s">
        <v>259</v>
      </c>
      <c r="J4062" s="11" t="s">
        <v>261</v>
      </c>
      <c r="K4062" s="11" t="s">
        <v>12658</v>
      </c>
      <c r="L4062" s="11">
        <v>2</v>
      </c>
    </row>
    <row r="4063" spans="1:12">
      <c r="A4063" s="11" t="s">
        <v>8064</v>
      </c>
      <c r="D4063" s="11" t="s">
        <v>260</v>
      </c>
      <c r="E4063" s="19" t="s">
        <v>8314</v>
      </c>
      <c r="F4063" s="10">
        <v>42036</v>
      </c>
      <c r="G4063" s="10">
        <v>45323</v>
      </c>
      <c r="H4063" s="11">
        <v>10</v>
      </c>
      <c r="I4063" s="20" t="s">
        <v>259</v>
      </c>
      <c r="J4063" s="11" t="s">
        <v>261</v>
      </c>
      <c r="K4063" s="11" t="s">
        <v>12658</v>
      </c>
      <c r="L4063" s="11">
        <v>2</v>
      </c>
    </row>
    <row r="4064" spans="1:12">
      <c r="A4064" s="11" t="s">
        <v>8065</v>
      </c>
      <c r="D4064" s="11" t="s">
        <v>260</v>
      </c>
      <c r="E4064" s="19" t="s">
        <v>8315</v>
      </c>
      <c r="F4064" s="10">
        <v>42036</v>
      </c>
      <c r="G4064" s="10">
        <v>45323</v>
      </c>
      <c r="H4064" s="11">
        <v>10</v>
      </c>
      <c r="I4064" s="20" t="s">
        <v>259</v>
      </c>
      <c r="J4064" s="11" t="s">
        <v>261</v>
      </c>
      <c r="K4064" s="11" t="s">
        <v>12658</v>
      </c>
      <c r="L4064" s="11">
        <v>2</v>
      </c>
    </row>
    <row r="4065" spans="1:12">
      <c r="A4065" s="11" t="s">
        <v>8066</v>
      </c>
      <c r="D4065" s="11" t="s">
        <v>260</v>
      </c>
      <c r="E4065" s="19" t="s">
        <v>8316</v>
      </c>
      <c r="F4065" s="10">
        <v>42036</v>
      </c>
      <c r="G4065" s="10">
        <v>45323</v>
      </c>
      <c r="H4065" s="11">
        <v>10</v>
      </c>
      <c r="I4065" s="20" t="s">
        <v>259</v>
      </c>
      <c r="J4065" s="11" t="s">
        <v>261</v>
      </c>
      <c r="K4065" s="11" t="s">
        <v>12658</v>
      </c>
      <c r="L4065" s="11">
        <v>2</v>
      </c>
    </row>
    <row r="4066" spans="1:12">
      <c r="A4066" s="11" t="s">
        <v>8067</v>
      </c>
      <c r="D4066" s="11" t="s">
        <v>260</v>
      </c>
      <c r="E4066" s="19" t="s">
        <v>8317</v>
      </c>
      <c r="F4066" s="10">
        <v>42036</v>
      </c>
      <c r="G4066" s="10">
        <v>45323</v>
      </c>
      <c r="H4066" s="11">
        <v>10</v>
      </c>
      <c r="I4066" s="20" t="s">
        <v>259</v>
      </c>
      <c r="J4066" s="11" t="s">
        <v>261</v>
      </c>
      <c r="K4066" s="11" t="s">
        <v>12658</v>
      </c>
      <c r="L4066" s="11">
        <v>2</v>
      </c>
    </row>
    <row r="4067" spans="1:12">
      <c r="A4067" s="11" t="s">
        <v>8068</v>
      </c>
      <c r="D4067" s="11" t="s">
        <v>260</v>
      </c>
      <c r="E4067" s="19" t="s">
        <v>8318</v>
      </c>
      <c r="F4067" s="10">
        <v>42036</v>
      </c>
      <c r="G4067" s="10">
        <v>45323</v>
      </c>
      <c r="H4067" s="11">
        <v>10</v>
      </c>
      <c r="I4067" s="20" t="s">
        <v>259</v>
      </c>
      <c r="J4067" s="11" t="s">
        <v>261</v>
      </c>
      <c r="K4067" s="11" t="s">
        <v>12658</v>
      </c>
      <c r="L4067" s="11">
        <v>2</v>
      </c>
    </row>
    <row r="4068" spans="1:12">
      <c r="A4068" s="11" t="s">
        <v>8069</v>
      </c>
      <c r="D4068" s="11" t="s">
        <v>260</v>
      </c>
      <c r="E4068" s="19" t="s">
        <v>8319</v>
      </c>
      <c r="F4068" s="10">
        <v>42036</v>
      </c>
      <c r="G4068" s="10">
        <v>45323</v>
      </c>
      <c r="H4068" s="11">
        <v>10</v>
      </c>
      <c r="I4068" s="20" t="s">
        <v>259</v>
      </c>
      <c r="J4068" s="11" t="s">
        <v>261</v>
      </c>
      <c r="K4068" s="11" t="s">
        <v>12658</v>
      </c>
      <c r="L4068" s="11">
        <v>2</v>
      </c>
    </row>
    <row r="4069" spans="1:12">
      <c r="A4069" s="11" t="s">
        <v>8070</v>
      </c>
      <c r="D4069" s="11" t="s">
        <v>260</v>
      </c>
      <c r="E4069" s="19" t="s">
        <v>8320</v>
      </c>
      <c r="F4069" s="10">
        <v>42036</v>
      </c>
      <c r="G4069" s="10">
        <v>45323</v>
      </c>
      <c r="H4069" s="11">
        <v>10</v>
      </c>
      <c r="I4069" s="20" t="s">
        <v>259</v>
      </c>
      <c r="J4069" s="11" t="s">
        <v>261</v>
      </c>
      <c r="K4069" s="11" t="s">
        <v>12658</v>
      </c>
      <c r="L4069" s="11">
        <v>2</v>
      </c>
    </row>
    <row r="4070" spans="1:12">
      <c r="A4070" s="11" t="s">
        <v>8071</v>
      </c>
      <c r="D4070" s="11" t="s">
        <v>260</v>
      </c>
      <c r="E4070" s="19" t="s">
        <v>8321</v>
      </c>
      <c r="F4070" s="10">
        <v>42036</v>
      </c>
      <c r="G4070" s="10">
        <v>45323</v>
      </c>
      <c r="H4070" s="11">
        <v>10</v>
      </c>
      <c r="I4070" s="20" t="s">
        <v>259</v>
      </c>
      <c r="J4070" s="11" t="s">
        <v>261</v>
      </c>
      <c r="K4070" s="11" t="s">
        <v>12658</v>
      </c>
      <c r="L4070" s="11">
        <v>2</v>
      </c>
    </row>
    <row r="4071" spans="1:12">
      <c r="A4071" s="11" t="s">
        <v>8072</v>
      </c>
      <c r="D4071" s="11" t="s">
        <v>260</v>
      </c>
      <c r="E4071" s="19" t="s">
        <v>8322</v>
      </c>
      <c r="F4071" s="10">
        <v>42036</v>
      </c>
      <c r="G4071" s="10">
        <v>45323</v>
      </c>
      <c r="H4071" s="11">
        <v>10</v>
      </c>
      <c r="I4071" s="20" t="s">
        <v>259</v>
      </c>
      <c r="J4071" s="11" t="s">
        <v>261</v>
      </c>
      <c r="K4071" s="11" t="s">
        <v>12658</v>
      </c>
      <c r="L4071" s="11">
        <v>2</v>
      </c>
    </row>
    <row r="4072" spans="1:12">
      <c r="A4072" s="11" t="s">
        <v>8073</v>
      </c>
      <c r="D4072" s="11" t="s">
        <v>260</v>
      </c>
      <c r="E4072" s="19" t="s">
        <v>8323</v>
      </c>
      <c r="F4072" s="10">
        <v>42036</v>
      </c>
      <c r="G4072" s="10">
        <v>45323</v>
      </c>
      <c r="H4072" s="11">
        <v>10</v>
      </c>
      <c r="I4072" s="20" t="s">
        <v>259</v>
      </c>
      <c r="J4072" s="11" t="s">
        <v>261</v>
      </c>
      <c r="K4072" s="11" t="s">
        <v>12658</v>
      </c>
      <c r="L4072" s="11">
        <v>2</v>
      </c>
    </row>
    <row r="4073" spans="1:12">
      <c r="A4073" s="11" t="s">
        <v>8074</v>
      </c>
      <c r="D4073" s="11" t="s">
        <v>260</v>
      </c>
      <c r="E4073" s="19" t="s">
        <v>8324</v>
      </c>
      <c r="F4073" s="10">
        <v>42036</v>
      </c>
      <c r="G4073" s="10">
        <v>45323</v>
      </c>
      <c r="H4073" s="11">
        <v>10</v>
      </c>
      <c r="I4073" s="20" t="s">
        <v>259</v>
      </c>
      <c r="J4073" s="11" t="s">
        <v>261</v>
      </c>
      <c r="K4073" s="11" t="s">
        <v>12658</v>
      </c>
      <c r="L4073" s="11">
        <v>2</v>
      </c>
    </row>
    <row r="4074" spans="1:12">
      <c r="A4074" s="11" t="s">
        <v>8075</v>
      </c>
      <c r="D4074" s="11" t="s">
        <v>260</v>
      </c>
      <c r="E4074" s="19" t="s">
        <v>8325</v>
      </c>
      <c r="F4074" s="10">
        <v>42036</v>
      </c>
      <c r="G4074" s="10">
        <v>45323</v>
      </c>
      <c r="H4074" s="11">
        <v>10</v>
      </c>
      <c r="I4074" s="20" t="s">
        <v>259</v>
      </c>
      <c r="J4074" s="11" t="s">
        <v>261</v>
      </c>
      <c r="K4074" s="11" t="s">
        <v>12658</v>
      </c>
      <c r="L4074" s="11">
        <v>2</v>
      </c>
    </row>
    <row r="4075" spans="1:12">
      <c r="A4075" s="11" t="s">
        <v>8076</v>
      </c>
      <c r="D4075" s="11" t="s">
        <v>260</v>
      </c>
      <c r="E4075" s="19" t="s">
        <v>8326</v>
      </c>
      <c r="F4075" s="10">
        <v>42036</v>
      </c>
      <c r="G4075" s="10">
        <v>45323</v>
      </c>
      <c r="H4075" s="11">
        <v>10</v>
      </c>
      <c r="I4075" s="20" t="s">
        <v>259</v>
      </c>
      <c r="J4075" s="11" t="s">
        <v>261</v>
      </c>
      <c r="K4075" s="11" t="s">
        <v>12658</v>
      </c>
      <c r="L4075" s="11">
        <v>2</v>
      </c>
    </row>
    <row r="4076" spans="1:12">
      <c r="A4076" s="11" t="s">
        <v>8077</v>
      </c>
      <c r="D4076" s="11" t="s">
        <v>260</v>
      </c>
      <c r="E4076" s="19" t="s">
        <v>8327</v>
      </c>
      <c r="F4076" s="10">
        <v>42036</v>
      </c>
      <c r="G4076" s="10">
        <v>45323</v>
      </c>
      <c r="H4076" s="11">
        <v>10</v>
      </c>
      <c r="I4076" s="20" t="s">
        <v>259</v>
      </c>
      <c r="J4076" s="11" t="s">
        <v>261</v>
      </c>
      <c r="K4076" s="11" t="s">
        <v>12658</v>
      </c>
      <c r="L4076" s="11">
        <v>2</v>
      </c>
    </row>
    <row r="4077" spans="1:12">
      <c r="A4077" s="11" t="s">
        <v>8078</v>
      </c>
      <c r="D4077" s="11" t="s">
        <v>260</v>
      </c>
      <c r="E4077" s="19" t="s">
        <v>8328</v>
      </c>
      <c r="F4077" s="10">
        <v>42036</v>
      </c>
      <c r="G4077" s="10">
        <v>45323</v>
      </c>
      <c r="H4077" s="11">
        <v>10</v>
      </c>
      <c r="I4077" s="11" t="s">
        <v>277</v>
      </c>
      <c r="J4077" s="11" t="s">
        <v>261</v>
      </c>
      <c r="K4077" s="11" t="s">
        <v>12658</v>
      </c>
      <c r="L4077" s="11">
        <v>2</v>
      </c>
    </row>
    <row r="4078" spans="1:12">
      <c r="A4078" s="11" t="s">
        <v>8079</v>
      </c>
      <c r="D4078" s="11" t="s">
        <v>260</v>
      </c>
      <c r="E4078" s="19" t="s">
        <v>8329</v>
      </c>
      <c r="F4078" s="10">
        <v>42036</v>
      </c>
      <c r="G4078" s="10">
        <v>45323</v>
      </c>
      <c r="H4078" s="11">
        <v>10</v>
      </c>
      <c r="I4078" s="11" t="s">
        <v>277</v>
      </c>
      <c r="J4078" s="11" t="s">
        <v>261</v>
      </c>
      <c r="K4078" s="11" t="s">
        <v>12658</v>
      </c>
      <c r="L4078" s="11">
        <v>2</v>
      </c>
    </row>
    <row r="4079" spans="1:12">
      <c r="A4079" s="11" t="s">
        <v>8080</v>
      </c>
      <c r="D4079" s="11" t="s">
        <v>260</v>
      </c>
      <c r="E4079" s="19" t="s">
        <v>8330</v>
      </c>
      <c r="F4079" s="10">
        <v>42036</v>
      </c>
      <c r="G4079" s="10">
        <v>45323</v>
      </c>
      <c r="H4079" s="11">
        <v>10</v>
      </c>
      <c r="I4079" s="11" t="s">
        <v>277</v>
      </c>
      <c r="J4079" s="11" t="s">
        <v>261</v>
      </c>
      <c r="K4079" s="11" t="s">
        <v>12658</v>
      </c>
      <c r="L4079" s="11">
        <v>2</v>
      </c>
    </row>
    <row r="4080" spans="1:12">
      <c r="A4080" s="11" t="s">
        <v>8081</v>
      </c>
      <c r="D4080" s="11" t="s">
        <v>260</v>
      </c>
      <c r="E4080" s="19" t="s">
        <v>8331</v>
      </c>
      <c r="F4080" s="10">
        <v>42036</v>
      </c>
      <c r="G4080" s="10">
        <v>45323</v>
      </c>
      <c r="H4080" s="11">
        <v>10</v>
      </c>
      <c r="I4080" s="20" t="s">
        <v>259</v>
      </c>
      <c r="J4080" s="11" t="s">
        <v>261</v>
      </c>
      <c r="K4080" s="11" t="s">
        <v>12658</v>
      </c>
      <c r="L4080" s="11">
        <v>2</v>
      </c>
    </row>
    <row r="4081" spans="1:12">
      <c r="A4081" s="11" t="s">
        <v>8082</v>
      </c>
      <c r="D4081" s="11" t="s">
        <v>260</v>
      </c>
      <c r="E4081" s="19" t="s">
        <v>8332</v>
      </c>
      <c r="F4081" s="10">
        <v>42036</v>
      </c>
      <c r="G4081" s="10">
        <v>45323</v>
      </c>
      <c r="H4081" s="11">
        <v>10</v>
      </c>
      <c r="I4081" s="20" t="s">
        <v>259</v>
      </c>
      <c r="J4081" s="11" t="s">
        <v>261</v>
      </c>
      <c r="K4081" s="11" t="s">
        <v>12658</v>
      </c>
      <c r="L4081" s="11">
        <v>2</v>
      </c>
    </row>
    <row r="4082" spans="1:12">
      <c r="A4082" s="11" t="s">
        <v>8083</v>
      </c>
      <c r="D4082" s="11" t="s">
        <v>260</v>
      </c>
      <c r="E4082" s="19" t="s">
        <v>8333</v>
      </c>
      <c r="F4082" s="10">
        <v>42036</v>
      </c>
      <c r="G4082" s="10">
        <v>45323</v>
      </c>
      <c r="H4082" s="11">
        <v>10</v>
      </c>
      <c r="I4082" s="20" t="s">
        <v>259</v>
      </c>
      <c r="J4082" s="11" t="s">
        <v>261</v>
      </c>
      <c r="K4082" s="11" t="s">
        <v>12658</v>
      </c>
      <c r="L4082" s="11">
        <v>2</v>
      </c>
    </row>
    <row r="4083" spans="1:12">
      <c r="A4083" s="11" t="s">
        <v>8084</v>
      </c>
      <c r="D4083" s="11" t="s">
        <v>260</v>
      </c>
      <c r="E4083" s="19" t="s">
        <v>8334</v>
      </c>
      <c r="F4083" s="10">
        <v>42036</v>
      </c>
      <c r="G4083" s="10">
        <v>45323</v>
      </c>
      <c r="H4083" s="11">
        <v>10</v>
      </c>
      <c r="I4083" s="20" t="s">
        <v>259</v>
      </c>
      <c r="J4083" s="11" t="s">
        <v>261</v>
      </c>
      <c r="K4083" s="11" t="s">
        <v>12658</v>
      </c>
      <c r="L4083" s="11">
        <v>2</v>
      </c>
    </row>
    <row r="4084" spans="1:12">
      <c r="A4084" s="11" t="s">
        <v>8085</v>
      </c>
      <c r="D4084" s="11" t="s">
        <v>260</v>
      </c>
      <c r="E4084" s="19" t="s">
        <v>8335</v>
      </c>
      <c r="F4084" s="10">
        <v>42036</v>
      </c>
      <c r="G4084" s="10">
        <v>45323</v>
      </c>
      <c r="H4084" s="11">
        <v>10</v>
      </c>
      <c r="I4084" s="20" t="s">
        <v>259</v>
      </c>
      <c r="J4084" s="11" t="s">
        <v>261</v>
      </c>
      <c r="K4084" s="11" t="s">
        <v>12658</v>
      </c>
      <c r="L4084" s="11">
        <v>2</v>
      </c>
    </row>
    <row r="4085" spans="1:12">
      <c r="A4085" s="11" t="s">
        <v>8086</v>
      </c>
      <c r="D4085" s="11" t="s">
        <v>260</v>
      </c>
      <c r="E4085" s="19" t="s">
        <v>8336</v>
      </c>
      <c r="F4085" s="10">
        <v>42036</v>
      </c>
      <c r="G4085" s="10">
        <v>45323</v>
      </c>
      <c r="H4085" s="11">
        <v>10</v>
      </c>
      <c r="I4085" s="20" t="s">
        <v>259</v>
      </c>
      <c r="J4085" s="11" t="s">
        <v>261</v>
      </c>
      <c r="K4085" s="11" t="s">
        <v>12658</v>
      </c>
      <c r="L4085" s="11">
        <v>2</v>
      </c>
    </row>
    <row r="4086" spans="1:12">
      <c r="A4086" s="11" t="s">
        <v>8087</v>
      </c>
      <c r="D4086" s="11" t="s">
        <v>260</v>
      </c>
      <c r="E4086" s="19" t="s">
        <v>8337</v>
      </c>
      <c r="F4086" s="10">
        <v>42036</v>
      </c>
      <c r="G4086" s="10">
        <v>45323</v>
      </c>
      <c r="H4086" s="11">
        <v>10</v>
      </c>
      <c r="I4086" s="20" t="s">
        <v>259</v>
      </c>
      <c r="J4086" s="11" t="s">
        <v>261</v>
      </c>
      <c r="K4086" s="11" t="s">
        <v>12658</v>
      </c>
      <c r="L4086" s="11">
        <v>2</v>
      </c>
    </row>
    <row r="4087" spans="1:12">
      <c r="A4087" s="11" t="s">
        <v>8088</v>
      </c>
      <c r="D4087" s="11" t="s">
        <v>260</v>
      </c>
      <c r="E4087" s="19" t="s">
        <v>8338</v>
      </c>
      <c r="F4087" s="10">
        <v>42036</v>
      </c>
      <c r="G4087" s="10">
        <v>45323</v>
      </c>
      <c r="H4087" s="11">
        <v>10</v>
      </c>
      <c r="I4087" s="20" t="s">
        <v>259</v>
      </c>
      <c r="J4087" s="11" t="s">
        <v>261</v>
      </c>
      <c r="K4087" s="11" t="s">
        <v>12658</v>
      </c>
      <c r="L4087" s="11">
        <v>2</v>
      </c>
    </row>
    <row r="4088" spans="1:12">
      <c r="A4088" s="11" t="s">
        <v>8089</v>
      </c>
      <c r="D4088" s="11" t="s">
        <v>260</v>
      </c>
      <c r="E4088" s="19" t="s">
        <v>8339</v>
      </c>
      <c r="F4088" s="10">
        <v>42036</v>
      </c>
      <c r="G4088" s="10">
        <v>45323</v>
      </c>
      <c r="H4088" s="11">
        <v>10</v>
      </c>
      <c r="I4088" s="20" t="s">
        <v>259</v>
      </c>
      <c r="J4088" s="11" t="s">
        <v>261</v>
      </c>
      <c r="K4088" s="11" t="s">
        <v>12658</v>
      </c>
      <c r="L4088" s="11">
        <v>2</v>
      </c>
    </row>
    <row r="4089" spans="1:12">
      <c r="A4089" s="11" t="s">
        <v>8090</v>
      </c>
      <c r="D4089" s="11" t="s">
        <v>260</v>
      </c>
      <c r="E4089" s="19" t="s">
        <v>8340</v>
      </c>
      <c r="F4089" s="10">
        <v>42036</v>
      </c>
      <c r="G4089" s="10">
        <v>45323</v>
      </c>
      <c r="H4089" s="11">
        <v>10</v>
      </c>
      <c r="I4089" s="20" t="s">
        <v>259</v>
      </c>
      <c r="J4089" s="11" t="s">
        <v>261</v>
      </c>
      <c r="K4089" s="11" t="s">
        <v>12658</v>
      </c>
      <c r="L4089" s="11">
        <v>2</v>
      </c>
    </row>
    <row r="4090" spans="1:12">
      <c r="A4090" s="11" t="s">
        <v>8091</v>
      </c>
      <c r="D4090" s="11" t="s">
        <v>260</v>
      </c>
      <c r="E4090" s="19" t="s">
        <v>8341</v>
      </c>
      <c r="F4090" s="10">
        <v>42036</v>
      </c>
      <c r="G4090" s="10">
        <v>45323</v>
      </c>
      <c r="H4090" s="11">
        <v>10</v>
      </c>
      <c r="I4090" s="20" t="s">
        <v>259</v>
      </c>
      <c r="J4090" s="11" t="s">
        <v>261</v>
      </c>
      <c r="K4090" s="11" t="s">
        <v>12658</v>
      </c>
      <c r="L4090" s="11">
        <v>2</v>
      </c>
    </row>
    <row r="4091" spans="1:12">
      <c r="A4091" s="11" t="s">
        <v>8092</v>
      </c>
      <c r="D4091" s="11" t="s">
        <v>260</v>
      </c>
      <c r="E4091" s="19" t="s">
        <v>8342</v>
      </c>
      <c r="F4091" s="10">
        <v>42036</v>
      </c>
      <c r="G4091" s="10">
        <v>45323</v>
      </c>
      <c r="H4091" s="11">
        <v>10</v>
      </c>
      <c r="I4091" s="20" t="s">
        <v>259</v>
      </c>
      <c r="J4091" s="11" t="s">
        <v>261</v>
      </c>
      <c r="K4091" s="11" t="s">
        <v>12658</v>
      </c>
      <c r="L4091" s="11">
        <v>2</v>
      </c>
    </row>
    <row r="4092" spans="1:12">
      <c r="A4092" s="11" t="s">
        <v>8093</v>
      </c>
      <c r="D4092" s="11" t="s">
        <v>260</v>
      </c>
      <c r="E4092" s="19" t="s">
        <v>8343</v>
      </c>
      <c r="F4092" s="10">
        <v>42036</v>
      </c>
      <c r="G4092" s="10">
        <v>45323</v>
      </c>
      <c r="H4092" s="11">
        <v>10</v>
      </c>
      <c r="I4092" s="20" t="s">
        <v>259</v>
      </c>
      <c r="J4092" s="11" t="s">
        <v>261</v>
      </c>
      <c r="K4092" s="11" t="s">
        <v>12658</v>
      </c>
      <c r="L4092" s="11">
        <v>2</v>
      </c>
    </row>
    <row r="4093" spans="1:12">
      <c r="A4093" s="11" t="s">
        <v>8094</v>
      </c>
      <c r="D4093" s="11" t="s">
        <v>260</v>
      </c>
      <c r="E4093" s="19" t="s">
        <v>8344</v>
      </c>
      <c r="F4093" s="10">
        <v>42036</v>
      </c>
      <c r="G4093" s="10">
        <v>45323</v>
      </c>
      <c r="H4093" s="11">
        <v>10</v>
      </c>
      <c r="I4093" s="20" t="s">
        <v>259</v>
      </c>
      <c r="J4093" s="11" t="s">
        <v>261</v>
      </c>
      <c r="K4093" s="11" t="s">
        <v>12658</v>
      </c>
      <c r="L4093" s="11">
        <v>2</v>
      </c>
    </row>
    <row r="4094" spans="1:12">
      <c r="A4094" s="11" t="s">
        <v>8095</v>
      </c>
      <c r="D4094" s="11" t="s">
        <v>260</v>
      </c>
      <c r="E4094" s="19" t="s">
        <v>8345</v>
      </c>
      <c r="F4094" s="10">
        <v>42036</v>
      </c>
      <c r="G4094" s="10">
        <v>45323</v>
      </c>
      <c r="H4094" s="11">
        <v>10</v>
      </c>
      <c r="I4094" s="20" t="s">
        <v>259</v>
      </c>
      <c r="J4094" s="11" t="s">
        <v>261</v>
      </c>
      <c r="K4094" s="11" t="s">
        <v>12658</v>
      </c>
      <c r="L4094" s="11">
        <v>2</v>
      </c>
    </row>
    <row r="4095" spans="1:12">
      <c r="A4095" s="11" t="s">
        <v>8096</v>
      </c>
      <c r="D4095" s="11" t="s">
        <v>260</v>
      </c>
      <c r="E4095" s="19" t="s">
        <v>8346</v>
      </c>
      <c r="F4095" s="10">
        <v>42036</v>
      </c>
      <c r="G4095" s="10">
        <v>45323</v>
      </c>
      <c r="H4095" s="11">
        <v>10</v>
      </c>
      <c r="I4095" s="11" t="s">
        <v>277</v>
      </c>
      <c r="J4095" s="11" t="s">
        <v>261</v>
      </c>
      <c r="K4095" s="11" t="s">
        <v>12658</v>
      </c>
      <c r="L4095" s="11">
        <v>2</v>
      </c>
    </row>
    <row r="4096" spans="1:12">
      <c r="A4096" s="11" t="s">
        <v>8097</v>
      </c>
      <c r="D4096" s="11" t="s">
        <v>260</v>
      </c>
      <c r="E4096" s="19" t="s">
        <v>8347</v>
      </c>
      <c r="F4096" s="10">
        <v>42036</v>
      </c>
      <c r="G4096" s="10">
        <v>45323</v>
      </c>
      <c r="H4096" s="11">
        <v>10</v>
      </c>
      <c r="I4096" s="11" t="s">
        <v>277</v>
      </c>
      <c r="J4096" s="11" t="s">
        <v>261</v>
      </c>
      <c r="K4096" s="11" t="s">
        <v>12658</v>
      </c>
      <c r="L4096" s="11">
        <v>2</v>
      </c>
    </row>
    <row r="4097" spans="1:12">
      <c r="A4097" s="11" t="s">
        <v>8098</v>
      </c>
      <c r="D4097" s="11" t="s">
        <v>260</v>
      </c>
      <c r="E4097" s="19" t="s">
        <v>8348</v>
      </c>
      <c r="F4097" s="10">
        <v>42036</v>
      </c>
      <c r="G4097" s="10">
        <v>45323</v>
      </c>
      <c r="H4097" s="11">
        <v>10</v>
      </c>
      <c r="I4097" s="11" t="s">
        <v>277</v>
      </c>
      <c r="J4097" s="11" t="s">
        <v>261</v>
      </c>
      <c r="K4097" s="11" t="s">
        <v>12658</v>
      </c>
      <c r="L4097" s="11">
        <v>2</v>
      </c>
    </row>
    <row r="4098" spans="1:12">
      <c r="A4098" s="11" t="s">
        <v>8099</v>
      </c>
      <c r="D4098" s="11" t="s">
        <v>260</v>
      </c>
      <c r="E4098" s="19" t="s">
        <v>8349</v>
      </c>
      <c r="F4098" s="10">
        <v>42036</v>
      </c>
      <c r="G4098" s="10">
        <v>45323</v>
      </c>
      <c r="H4098" s="11">
        <v>10</v>
      </c>
      <c r="I4098" s="20" t="s">
        <v>259</v>
      </c>
      <c r="J4098" s="11" t="s">
        <v>261</v>
      </c>
      <c r="K4098" s="11" t="s">
        <v>12658</v>
      </c>
      <c r="L4098" s="11">
        <v>2</v>
      </c>
    </row>
    <row r="4099" spans="1:12">
      <c r="A4099" s="11" t="s">
        <v>8100</v>
      </c>
      <c r="D4099" s="11" t="s">
        <v>260</v>
      </c>
      <c r="E4099" s="19" t="s">
        <v>8350</v>
      </c>
      <c r="F4099" s="10">
        <v>42036</v>
      </c>
      <c r="G4099" s="10">
        <v>45323</v>
      </c>
      <c r="H4099" s="11">
        <v>10</v>
      </c>
      <c r="I4099" s="20" t="s">
        <v>259</v>
      </c>
      <c r="J4099" s="11" t="s">
        <v>261</v>
      </c>
      <c r="K4099" s="11" t="s">
        <v>12658</v>
      </c>
      <c r="L4099" s="11">
        <v>2</v>
      </c>
    </row>
    <row r="4100" spans="1:12">
      <c r="A4100" s="11" t="s">
        <v>8101</v>
      </c>
      <c r="D4100" s="11" t="s">
        <v>260</v>
      </c>
      <c r="E4100" s="19" t="s">
        <v>8351</v>
      </c>
      <c r="F4100" s="10">
        <v>42036</v>
      </c>
      <c r="G4100" s="10">
        <v>45323</v>
      </c>
      <c r="H4100" s="11">
        <v>10</v>
      </c>
      <c r="I4100" s="20" t="s">
        <v>259</v>
      </c>
      <c r="J4100" s="11" t="s">
        <v>261</v>
      </c>
      <c r="K4100" s="11" t="s">
        <v>12658</v>
      </c>
      <c r="L4100" s="11">
        <v>2</v>
      </c>
    </row>
    <row r="4101" spans="1:12">
      <c r="A4101" s="11" t="s">
        <v>8102</v>
      </c>
      <c r="D4101" s="11" t="s">
        <v>260</v>
      </c>
      <c r="E4101" s="19" t="s">
        <v>8352</v>
      </c>
      <c r="F4101" s="10">
        <v>42036</v>
      </c>
      <c r="G4101" s="10">
        <v>45323</v>
      </c>
      <c r="H4101" s="11">
        <v>10</v>
      </c>
      <c r="I4101" s="20" t="s">
        <v>259</v>
      </c>
      <c r="J4101" s="11" t="s">
        <v>261</v>
      </c>
      <c r="K4101" s="11" t="s">
        <v>12658</v>
      </c>
      <c r="L4101" s="11">
        <v>2</v>
      </c>
    </row>
    <row r="4102" spans="1:12">
      <c r="A4102" s="11" t="s">
        <v>8103</v>
      </c>
      <c r="D4102" s="11" t="s">
        <v>260</v>
      </c>
      <c r="E4102" s="19" t="s">
        <v>8353</v>
      </c>
      <c r="F4102" s="10">
        <v>42036</v>
      </c>
      <c r="G4102" s="10">
        <v>45323</v>
      </c>
      <c r="H4102" s="11">
        <v>10</v>
      </c>
      <c r="I4102" s="20" t="s">
        <v>259</v>
      </c>
      <c r="J4102" s="11" t="s">
        <v>261</v>
      </c>
      <c r="K4102" s="11" t="s">
        <v>12658</v>
      </c>
      <c r="L4102" s="11">
        <v>2</v>
      </c>
    </row>
    <row r="4103" spans="1:12">
      <c r="A4103" s="11" t="s">
        <v>8104</v>
      </c>
      <c r="D4103" s="11" t="s">
        <v>260</v>
      </c>
      <c r="E4103" s="19" t="s">
        <v>8354</v>
      </c>
      <c r="F4103" s="10">
        <v>42036</v>
      </c>
      <c r="G4103" s="10">
        <v>45323</v>
      </c>
      <c r="H4103" s="11">
        <v>10</v>
      </c>
      <c r="I4103" s="20" t="s">
        <v>259</v>
      </c>
      <c r="J4103" s="11" t="s">
        <v>261</v>
      </c>
      <c r="K4103" s="11" t="s">
        <v>12658</v>
      </c>
      <c r="L4103" s="11">
        <v>2</v>
      </c>
    </row>
    <row r="4104" spans="1:12">
      <c r="A4104" s="11" t="s">
        <v>8105</v>
      </c>
      <c r="D4104" s="11" t="s">
        <v>260</v>
      </c>
      <c r="E4104" s="19" t="s">
        <v>8355</v>
      </c>
      <c r="F4104" s="10">
        <v>42036</v>
      </c>
      <c r="G4104" s="10">
        <v>45323</v>
      </c>
      <c r="H4104" s="11">
        <v>10</v>
      </c>
      <c r="I4104" s="20" t="s">
        <v>259</v>
      </c>
      <c r="J4104" s="11" t="s">
        <v>261</v>
      </c>
      <c r="K4104" s="11" t="s">
        <v>12658</v>
      </c>
      <c r="L4104" s="11">
        <v>2</v>
      </c>
    </row>
    <row r="4105" spans="1:12">
      <c r="A4105" s="11" t="s">
        <v>8106</v>
      </c>
      <c r="D4105" s="11" t="s">
        <v>260</v>
      </c>
      <c r="E4105" s="19" t="s">
        <v>8356</v>
      </c>
      <c r="F4105" s="10">
        <v>42036</v>
      </c>
      <c r="G4105" s="10">
        <v>45323</v>
      </c>
      <c r="H4105" s="11">
        <v>10</v>
      </c>
      <c r="I4105" s="20" t="s">
        <v>259</v>
      </c>
      <c r="J4105" s="11" t="s">
        <v>261</v>
      </c>
      <c r="K4105" s="11" t="s">
        <v>12658</v>
      </c>
      <c r="L4105" s="11">
        <v>2</v>
      </c>
    </row>
    <row r="4106" spans="1:12">
      <c r="A4106" s="11" t="s">
        <v>8107</v>
      </c>
      <c r="D4106" s="11" t="s">
        <v>260</v>
      </c>
      <c r="E4106" s="19" t="s">
        <v>8357</v>
      </c>
      <c r="F4106" s="10">
        <v>42036</v>
      </c>
      <c r="G4106" s="10">
        <v>45323</v>
      </c>
      <c r="H4106" s="11">
        <v>10</v>
      </c>
      <c r="I4106" s="20" t="s">
        <v>259</v>
      </c>
      <c r="J4106" s="11" t="s">
        <v>261</v>
      </c>
      <c r="K4106" s="11" t="s">
        <v>12658</v>
      </c>
      <c r="L4106" s="11">
        <v>2</v>
      </c>
    </row>
    <row r="4107" spans="1:12">
      <c r="A4107" s="11" t="s">
        <v>8108</v>
      </c>
      <c r="D4107" s="11" t="s">
        <v>260</v>
      </c>
      <c r="E4107" s="19" t="s">
        <v>8358</v>
      </c>
      <c r="F4107" s="10">
        <v>42036</v>
      </c>
      <c r="G4107" s="10">
        <v>45323</v>
      </c>
      <c r="H4107" s="11">
        <v>10</v>
      </c>
      <c r="I4107" s="20" t="s">
        <v>259</v>
      </c>
      <c r="J4107" s="11" t="s">
        <v>261</v>
      </c>
      <c r="K4107" s="11" t="s">
        <v>12658</v>
      </c>
      <c r="L4107" s="11">
        <v>2</v>
      </c>
    </row>
    <row r="4108" spans="1:12">
      <c r="A4108" s="11" t="s">
        <v>8109</v>
      </c>
      <c r="D4108" s="11" t="s">
        <v>260</v>
      </c>
      <c r="E4108" s="19" t="s">
        <v>8359</v>
      </c>
      <c r="F4108" s="10">
        <v>42036</v>
      </c>
      <c r="G4108" s="10">
        <v>45323</v>
      </c>
      <c r="H4108" s="11">
        <v>10</v>
      </c>
      <c r="I4108" s="20" t="s">
        <v>259</v>
      </c>
      <c r="J4108" s="11" t="s">
        <v>261</v>
      </c>
      <c r="K4108" s="11" t="s">
        <v>12658</v>
      </c>
      <c r="L4108" s="11">
        <v>2</v>
      </c>
    </row>
    <row r="4109" spans="1:12">
      <c r="A4109" s="11" t="s">
        <v>8110</v>
      </c>
      <c r="D4109" s="11" t="s">
        <v>260</v>
      </c>
      <c r="E4109" s="19" t="s">
        <v>8360</v>
      </c>
      <c r="F4109" s="10">
        <v>42036</v>
      </c>
      <c r="G4109" s="10">
        <v>45323</v>
      </c>
      <c r="H4109" s="11">
        <v>10</v>
      </c>
      <c r="I4109" s="20" t="s">
        <v>259</v>
      </c>
      <c r="J4109" s="11" t="s">
        <v>261</v>
      </c>
      <c r="K4109" s="11" t="s">
        <v>12658</v>
      </c>
      <c r="L4109" s="11">
        <v>2</v>
      </c>
    </row>
    <row r="4110" spans="1:12">
      <c r="A4110" s="11" t="s">
        <v>8111</v>
      </c>
      <c r="D4110" s="11" t="s">
        <v>260</v>
      </c>
      <c r="E4110" s="19" t="s">
        <v>8361</v>
      </c>
      <c r="F4110" s="10">
        <v>42036</v>
      </c>
      <c r="G4110" s="10">
        <v>45323</v>
      </c>
      <c r="H4110" s="11">
        <v>10</v>
      </c>
      <c r="I4110" s="20" t="s">
        <v>259</v>
      </c>
      <c r="J4110" s="11" t="s">
        <v>261</v>
      </c>
      <c r="K4110" s="11" t="s">
        <v>12658</v>
      </c>
      <c r="L4110" s="11">
        <v>2</v>
      </c>
    </row>
    <row r="4111" spans="1:12">
      <c r="A4111" s="11" t="s">
        <v>8112</v>
      </c>
      <c r="D4111" s="11" t="s">
        <v>260</v>
      </c>
      <c r="E4111" s="19" t="s">
        <v>8362</v>
      </c>
      <c r="F4111" s="10">
        <v>42036</v>
      </c>
      <c r="G4111" s="10">
        <v>45323</v>
      </c>
      <c r="H4111" s="11">
        <v>10</v>
      </c>
      <c r="I4111" s="20" t="s">
        <v>259</v>
      </c>
      <c r="J4111" s="11" t="s">
        <v>261</v>
      </c>
      <c r="K4111" s="11" t="s">
        <v>12658</v>
      </c>
      <c r="L4111" s="11">
        <v>2</v>
      </c>
    </row>
    <row r="4112" spans="1:12">
      <c r="A4112" s="11" t="s">
        <v>8113</v>
      </c>
      <c r="D4112" s="11" t="s">
        <v>260</v>
      </c>
      <c r="E4112" s="19" t="s">
        <v>8363</v>
      </c>
      <c r="F4112" s="10">
        <v>42036</v>
      </c>
      <c r="G4112" s="10">
        <v>45323</v>
      </c>
      <c r="H4112" s="11">
        <v>10</v>
      </c>
      <c r="I4112" s="20" t="s">
        <v>259</v>
      </c>
      <c r="J4112" s="11" t="s">
        <v>261</v>
      </c>
      <c r="K4112" s="11" t="s">
        <v>12658</v>
      </c>
      <c r="L4112" s="11">
        <v>2</v>
      </c>
    </row>
    <row r="4113" spans="1:12">
      <c r="A4113" s="11" t="s">
        <v>8114</v>
      </c>
      <c r="D4113" s="11" t="s">
        <v>260</v>
      </c>
      <c r="E4113" s="19" t="s">
        <v>8364</v>
      </c>
      <c r="F4113" s="10">
        <v>42036</v>
      </c>
      <c r="G4113" s="10">
        <v>45323</v>
      </c>
      <c r="H4113" s="11">
        <v>10</v>
      </c>
      <c r="I4113" s="11" t="s">
        <v>277</v>
      </c>
      <c r="J4113" s="11" t="s">
        <v>261</v>
      </c>
      <c r="K4113" s="11" t="s">
        <v>12658</v>
      </c>
      <c r="L4113" s="11">
        <v>2</v>
      </c>
    </row>
    <row r="4114" spans="1:12">
      <c r="A4114" s="11" t="s">
        <v>8115</v>
      </c>
      <c r="D4114" s="11" t="s">
        <v>260</v>
      </c>
      <c r="E4114" s="19" t="s">
        <v>8365</v>
      </c>
      <c r="F4114" s="10">
        <v>42036</v>
      </c>
      <c r="G4114" s="10">
        <v>45323</v>
      </c>
      <c r="H4114" s="11">
        <v>10</v>
      </c>
      <c r="I4114" s="11" t="s">
        <v>277</v>
      </c>
      <c r="J4114" s="11" t="s">
        <v>261</v>
      </c>
      <c r="K4114" s="11" t="s">
        <v>12658</v>
      </c>
      <c r="L4114" s="11">
        <v>2</v>
      </c>
    </row>
    <row r="4115" spans="1:12">
      <c r="A4115" s="11" t="s">
        <v>8116</v>
      </c>
      <c r="D4115" s="11" t="s">
        <v>260</v>
      </c>
      <c r="E4115" s="19" t="s">
        <v>8366</v>
      </c>
      <c r="F4115" s="10">
        <v>42036</v>
      </c>
      <c r="G4115" s="10">
        <v>45323</v>
      </c>
      <c r="H4115" s="11">
        <v>10</v>
      </c>
      <c r="I4115" s="11" t="s">
        <v>277</v>
      </c>
      <c r="J4115" s="11" t="s">
        <v>261</v>
      </c>
      <c r="K4115" s="11" t="s">
        <v>12658</v>
      </c>
      <c r="L4115" s="11">
        <v>2</v>
      </c>
    </row>
    <row r="4116" spans="1:12">
      <c r="A4116" s="11" t="s">
        <v>8117</v>
      </c>
      <c r="D4116" s="11" t="s">
        <v>260</v>
      </c>
      <c r="E4116" s="19" t="s">
        <v>8367</v>
      </c>
      <c r="F4116" s="10">
        <v>42036</v>
      </c>
      <c r="G4116" s="10">
        <v>45323</v>
      </c>
      <c r="H4116" s="11">
        <v>10</v>
      </c>
      <c r="I4116" s="20" t="s">
        <v>259</v>
      </c>
      <c r="J4116" s="11" t="s">
        <v>261</v>
      </c>
      <c r="K4116" s="11" t="s">
        <v>12658</v>
      </c>
      <c r="L4116" s="11">
        <v>2</v>
      </c>
    </row>
    <row r="4117" spans="1:12">
      <c r="A4117" s="11" t="s">
        <v>8118</v>
      </c>
      <c r="D4117" s="11" t="s">
        <v>260</v>
      </c>
      <c r="E4117" s="19" t="s">
        <v>8368</v>
      </c>
      <c r="F4117" s="10">
        <v>42036</v>
      </c>
      <c r="G4117" s="10">
        <v>45323</v>
      </c>
      <c r="H4117" s="11">
        <v>10</v>
      </c>
      <c r="I4117" s="20" t="s">
        <v>259</v>
      </c>
      <c r="J4117" s="11" t="s">
        <v>261</v>
      </c>
      <c r="K4117" s="11" t="s">
        <v>12658</v>
      </c>
      <c r="L4117" s="11">
        <v>2</v>
      </c>
    </row>
    <row r="4118" spans="1:12">
      <c r="A4118" s="11" t="s">
        <v>8119</v>
      </c>
      <c r="D4118" s="11" t="s">
        <v>260</v>
      </c>
      <c r="E4118" s="19" t="s">
        <v>8369</v>
      </c>
      <c r="F4118" s="10">
        <v>42036</v>
      </c>
      <c r="G4118" s="10">
        <v>45323</v>
      </c>
      <c r="H4118" s="11">
        <v>10</v>
      </c>
      <c r="I4118" s="20" t="s">
        <v>259</v>
      </c>
      <c r="J4118" s="11" t="s">
        <v>261</v>
      </c>
      <c r="K4118" s="11" t="s">
        <v>12658</v>
      </c>
      <c r="L4118" s="11">
        <v>2</v>
      </c>
    </row>
    <row r="4119" spans="1:12">
      <c r="A4119" s="11" t="s">
        <v>8120</v>
      </c>
      <c r="D4119" s="11" t="s">
        <v>260</v>
      </c>
      <c r="E4119" s="19" t="s">
        <v>8370</v>
      </c>
      <c r="F4119" s="10">
        <v>42036</v>
      </c>
      <c r="G4119" s="10">
        <v>45323</v>
      </c>
      <c r="H4119" s="11">
        <v>10</v>
      </c>
      <c r="I4119" s="20" t="s">
        <v>259</v>
      </c>
      <c r="J4119" s="11" t="s">
        <v>261</v>
      </c>
      <c r="K4119" s="11" t="s">
        <v>12658</v>
      </c>
      <c r="L4119" s="11">
        <v>2</v>
      </c>
    </row>
    <row r="4120" spans="1:12">
      <c r="A4120" s="11" t="s">
        <v>8121</v>
      </c>
      <c r="D4120" s="11" t="s">
        <v>260</v>
      </c>
      <c r="E4120" s="19" t="s">
        <v>8371</v>
      </c>
      <c r="F4120" s="10">
        <v>42036</v>
      </c>
      <c r="G4120" s="10">
        <v>45323</v>
      </c>
      <c r="H4120" s="11">
        <v>10</v>
      </c>
      <c r="I4120" s="20" t="s">
        <v>259</v>
      </c>
      <c r="J4120" s="11" t="s">
        <v>261</v>
      </c>
      <c r="K4120" s="11" t="s">
        <v>12658</v>
      </c>
      <c r="L4120" s="11">
        <v>2</v>
      </c>
    </row>
    <row r="4121" spans="1:12">
      <c r="A4121" s="11" t="s">
        <v>8122</v>
      </c>
      <c r="D4121" s="11" t="s">
        <v>260</v>
      </c>
      <c r="E4121" s="19" t="s">
        <v>8372</v>
      </c>
      <c r="F4121" s="10">
        <v>42036</v>
      </c>
      <c r="G4121" s="10">
        <v>45323</v>
      </c>
      <c r="H4121" s="11">
        <v>10</v>
      </c>
      <c r="I4121" s="20" t="s">
        <v>259</v>
      </c>
      <c r="J4121" s="11" t="s">
        <v>261</v>
      </c>
      <c r="K4121" s="11" t="s">
        <v>12658</v>
      </c>
      <c r="L4121" s="11">
        <v>2</v>
      </c>
    </row>
    <row r="4122" spans="1:12">
      <c r="A4122" s="11" t="s">
        <v>8123</v>
      </c>
      <c r="D4122" s="11" t="s">
        <v>260</v>
      </c>
      <c r="E4122" s="19" t="s">
        <v>8373</v>
      </c>
      <c r="F4122" s="10">
        <v>42036</v>
      </c>
      <c r="G4122" s="10">
        <v>45323</v>
      </c>
      <c r="H4122" s="11">
        <v>10</v>
      </c>
      <c r="I4122" s="20" t="s">
        <v>259</v>
      </c>
      <c r="J4122" s="11" t="s">
        <v>261</v>
      </c>
      <c r="K4122" s="11" t="s">
        <v>12658</v>
      </c>
      <c r="L4122" s="11">
        <v>2</v>
      </c>
    </row>
    <row r="4123" spans="1:12">
      <c r="A4123" s="11" t="s">
        <v>8124</v>
      </c>
      <c r="D4123" s="11" t="s">
        <v>260</v>
      </c>
      <c r="E4123" s="19" t="s">
        <v>8374</v>
      </c>
      <c r="F4123" s="10">
        <v>42036</v>
      </c>
      <c r="G4123" s="10">
        <v>45323</v>
      </c>
      <c r="H4123" s="11">
        <v>10</v>
      </c>
      <c r="I4123" s="20" t="s">
        <v>259</v>
      </c>
      <c r="J4123" s="11" t="s">
        <v>261</v>
      </c>
      <c r="K4123" s="11" t="s">
        <v>12658</v>
      </c>
      <c r="L4123" s="11">
        <v>2</v>
      </c>
    </row>
    <row r="4124" spans="1:12">
      <c r="A4124" s="11" t="s">
        <v>8125</v>
      </c>
      <c r="D4124" s="11" t="s">
        <v>260</v>
      </c>
      <c r="E4124" s="19" t="s">
        <v>8375</v>
      </c>
      <c r="F4124" s="10">
        <v>42036</v>
      </c>
      <c r="G4124" s="10">
        <v>45323</v>
      </c>
      <c r="H4124" s="11">
        <v>10</v>
      </c>
      <c r="I4124" s="20" t="s">
        <v>259</v>
      </c>
      <c r="J4124" s="11" t="s">
        <v>261</v>
      </c>
      <c r="K4124" s="11" t="s">
        <v>12658</v>
      </c>
      <c r="L4124" s="11">
        <v>2</v>
      </c>
    </row>
    <row r="4125" spans="1:12">
      <c r="A4125" s="11" t="s">
        <v>8126</v>
      </c>
      <c r="D4125" s="11" t="s">
        <v>260</v>
      </c>
      <c r="E4125" s="19" t="s">
        <v>8376</v>
      </c>
      <c r="F4125" s="10">
        <v>42036</v>
      </c>
      <c r="G4125" s="10">
        <v>45323</v>
      </c>
      <c r="H4125" s="11">
        <v>10</v>
      </c>
      <c r="I4125" s="20" t="s">
        <v>259</v>
      </c>
      <c r="J4125" s="11" t="s">
        <v>261</v>
      </c>
      <c r="K4125" s="11" t="s">
        <v>12658</v>
      </c>
      <c r="L4125" s="11">
        <v>2</v>
      </c>
    </row>
    <row r="4126" spans="1:12">
      <c r="A4126" s="11" t="s">
        <v>8127</v>
      </c>
      <c r="D4126" s="11" t="s">
        <v>260</v>
      </c>
      <c r="E4126" s="19" t="s">
        <v>8377</v>
      </c>
      <c r="F4126" s="10">
        <v>42036</v>
      </c>
      <c r="G4126" s="10">
        <v>45323</v>
      </c>
      <c r="H4126" s="11">
        <v>10</v>
      </c>
      <c r="I4126" s="20" t="s">
        <v>259</v>
      </c>
      <c r="J4126" s="11" t="s">
        <v>261</v>
      </c>
      <c r="K4126" s="11" t="s">
        <v>12658</v>
      </c>
      <c r="L4126" s="11">
        <v>2</v>
      </c>
    </row>
    <row r="4127" spans="1:12">
      <c r="A4127" s="11" t="s">
        <v>8128</v>
      </c>
      <c r="D4127" s="11" t="s">
        <v>260</v>
      </c>
      <c r="E4127" s="19" t="s">
        <v>8378</v>
      </c>
      <c r="F4127" s="10">
        <v>42036</v>
      </c>
      <c r="G4127" s="10">
        <v>45323</v>
      </c>
      <c r="H4127" s="11">
        <v>10</v>
      </c>
      <c r="I4127" s="20" t="s">
        <v>259</v>
      </c>
      <c r="J4127" s="11" t="s">
        <v>261</v>
      </c>
      <c r="K4127" s="11" t="s">
        <v>12658</v>
      </c>
      <c r="L4127" s="11">
        <v>2</v>
      </c>
    </row>
    <row r="4128" spans="1:12">
      <c r="A4128" s="11" t="s">
        <v>8129</v>
      </c>
      <c r="D4128" s="11" t="s">
        <v>260</v>
      </c>
      <c r="E4128" s="19" t="s">
        <v>8379</v>
      </c>
      <c r="F4128" s="10">
        <v>42036</v>
      </c>
      <c r="G4128" s="10">
        <v>45323</v>
      </c>
      <c r="H4128" s="11">
        <v>10</v>
      </c>
      <c r="I4128" s="20" t="s">
        <v>259</v>
      </c>
      <c r="J4128" s="11" t="s">
        <v>261</v>
      </c>
      <c r="K4128" s="11" t="s">
        <v>12658</v>
      </c>
      <c r="L4128" s="11">
        <v>2</v>
      </c>
    </row>
    <row r="4129" spans="1:12">
      <c r="A4129" s="11" t="s">
        <v>8130</v>
      </c>
      <c r="D4129" s="11" t="s">
        <v>260</v>
      </c>
      <c r="E4129" s="19" t="s">
        <v>8380</v>
      </c>
      <c r="F4129" s="10">
        <v>42036</v>
      </c>
      <c r="G4129" s="10">
        <v>45323</v>
      </c>
      <c r="H4129" s="11">
        <v>10</v>
      </c>
      <c r="I4129" s="20" t="s">
        <v>259</v>
      </c>
      <c r="J4129" s="11" t="s">
        <v>261</v>
      </c>
      <c r="K4129" s="11" t="s">
        <v>12658</v>
      </c>
      <c r="L4129" s="11">
        <v>2</v>
      </c>
    </row>
    <row r="4130" spans="1:12">
      <c r="A4130" s="11" t="s">
        <v>8131</v>
      </c>
      <c r="D4130" s="11" t="s">
        <v>260</v>
      </c>
      <c r="E4130" s="19" t="s">
        <v>8381</v>
      </c>
      <c r="F4130" s="10">
        <v>42036</v>
      </c>
      <c r="G4130" s="10">
        <v>45323</v>
      </c>
      <c r="H4130" s="11">
        <v>10</v>
      </c>
      <c r="I4130" s="20" t="s">
        <v>259</v>
      </c>
      <c r="J4130" s="11" t="s">
        <v>261</v>
      </c>
      <c r="K4130" s="11" t="s">
        <v>12658</v>
      </c>
      <c r="L4130" s="11">
        <v>2</v>
      </c>
    </row>
    <row r="4131" spans="1:12">
      <c r="A4131" s="11" t="s">
        <v>8132</v>
      </c>
      <c r="D4131" s="11" t="s">
        <v>260</v>
      </c>
      <c r="E4131" s="19" t="s">
        <v>8382</v>
      </c>
      <c r="F4131" s="10">
        <v>42036</v>
      </c>
      <c r="G4131" s="10">
        <v>45323</v>
      </c>
      <c r="H4131" s="11">
        <v>10</v>
      </c>
      <c r="I4131" s="11" t="s">
        <v>277</v>
      </c>
      <c r="J4131" s="11" t="s">
        <v>261</v>
      </c>
      <c r="K4131" s="11" t="s">
        <v>12658</v>
      </c>
      <c r="L4131" s="11">
        <v>2</v>
      </c>
    </row>
    <row r="4132" spans="1:12">
      <c r="A4132" s="11" t="s">
        <v>8133</v>
      </c>
      <c r="D4132" s="11" t="s">
        <v>260</v>
      </c>
      <c r="E4132" s="19" t="s">
        <v>8383</v>
      </c>
      <c r="F4132" s="10">
        <v>42036</v>
      </c>
      <c r="G4132" s="10">
        <v>45323</v>
      </c>
      <c r="H4132" s="11">
        <v>10</v>
      </c>
      <c r="I4132" s="11" t="s">
        <v>277</v>
      </c>
      <c r="J4132" s="11" t="s">
        <v>261</v>
      </c>
      <c r="K4132" s="11" t="s">
        <v>12658</v>
      </c>
      <c r="L4132" s="11">
        <v>2</v>
      </c>
    </row>
    <row r="4133" spans="1:12">
      <c r="A4133" s="11" t="s">
        <v>8134</v>
      </c>
      <c r="D4133" s="11" t="s">
        <v>260</v>
      </c>
      <c r="E4133" s="19" t="s">
        <v>8384</v>
      </c>
      <c r="F4133" s="10">
        <v>42036</v>
      </c>
      <c r="G4133" s="10">
        <v>45323</v>
      </c>
      <c r="H4133" s="11">
        <v>10</v>
      </c>
      <c r="I4133" s="11" t="s">
        <v>277</v>
      </c>
      <c r="J4133" s="11" t="s">
        <v>261</v>
      </c>
      <c r="K4133" s="11" t="s">
        <v>12658</v>
      </c>
      <c r="L4133" s="11">
        <v>2</v>
      </c>
    </row>
    <row r="4134" spans="1:12">
      <c r="A4134" s="11" t="s">
        <v>8135</v>
      </c>
      <c r="D4134" s="11" t="s">
        <v>260</v>
      </c>
      <c r="E4134" s="19" t="s">
        <v>8385</v>
      </c>
      <c r="F4134" s="10">
        <v>42036</v>
      </c>
      <c r="G4134" s="10">
        <v>45323</v>
      </c>
      <c r="H4134" s="11">
        <v>10</v>
      </c>
      <c r="I4134" s="20" t="s">
        <v>259</v>
      </c>
      <c r="J4134" s="11" t="s">
        <v>261</v>
      </c>
      <c r="K4134" s="11" t="s">
        <v>12658</v>
      </c>
      <c r="L4134" s="11">
        <v>2</v>
      </c>
    </row>
    <row r="4135" spans="1:12">
      <c r="A4135" s="11" t="s">
        <v>8136</v>
      </c>
      <c r="D4135" s="11" t="s">
        <v>260</v>
      </c>
      <c r="E4135" s="19" t="s">
        <v>8386</v>
      </c>
      <c r="F4135" s="10">
        <v>42036</v>
      </c>
      <c r="G4135" s="10">
        <v>45323</v>
      </c>
      <c r="H4135" s="11">
        <v>10</v>
      </c>
      <c r="I4135" s="20" t="s">
        <v>259</v>
      </c>
      <c r="J4135" s="11" t="s">
        <v>261</v>
      </c>
      <c r="K4135" s="11" t="s">
        <v>12658</v>
      </c>
      <c r="L4135" s="11">
        <v>2</v>
      </c>
    </row>
    <row r="4136" spans="1:12">
      <c r="A4136" s="11" t="s">
        <v>8137</v>
      </c>
      <c r="D4136" s="11" t="s">
        <v>260</v>
      </c>
      <c r="E4136" s="19" t="s">
        <v>8387</v>
      </c>
      <c r="F4136" s="10">
        <v>42036</v>
      </c>
      <c r="G4136" s="10">
        <v>45323</v>
      </c>
      <c r="H4136" s="11">
        <v>10</v>
      </c>
      <c r="I4136" s="20" t="s">
        <v>259</v>
      </c>
      <c r="J4136" s="11" t="s">
        <v>261</v>
      </c>
      <c r="K4136" s="11" t="s">
        <v>12658</v>
      </c>
      <c r="L4136" s="11">
        <v>2</v>
      </c>
    </row>
    <row r="4137" spans="1:12">
      <c r="A4137" s="11" t="s">
        <v>8138</v>
      </c>
      <c r="D4137" s="11" t="s">
        <v>260</v>
      </c>
      <c r="E4137" s="19" t="s">
        <v>8388</v>
      </c>
      <c r="F4137" s="10">
        <v>42036</v>
      </c>
      <c r="G4137" s="10">
        <v>45323</v>
      </c>
      <c r="H4137" s="11">
        <v>10</v>
      </c>
      <c r="I4137" s="20" t="s">
        <v>259</v>
      </c>
      <c r="J4137" s="11" t="s">
        <v>261</v>
      </c>
      <c r="K4137" s="11" t="s">
        <v>12658</v>
      </c>
      <c r="L4137" s="11">
        <v>2</v>
      </c>
    </row>
    <row r="4138" spans="1:12">
      <c r="A4138" s="11" t="s">
        <v>8139</v>
      </c>
      <c r="D4138" s="11" t="s">
        <v>260</v>
      </c>
      <c r="E4138" s="19" t="s">
        <v>8389</v>
      </c>
      <c r="F4138" s="10">
        <v>42036</v>
      </c>
      <c r="G4138" s="10">
        <v>45323</v>
      </c>
      <c r="H4138" s="11">
        <v>10</v>
      </c>
      <c r="I4138" s="20" t="s">
        <v>259</v>
      </c>
      <c r="J4138" s="11" t="s">
        <v>261</v>
      </c>
      <c r="K4138" s="11" t="s">
        <v>12658</v>
      </c>
      <c r="L4138" s="11">
        <v>2</v>
      </c>
    </row>
    <row r="4139" spans="1:12">
      <c r="A4139" s="11" t="s">
        <v>8140</v>
      </c>
      <c r="D4139" s="11" t="s">
        <v>260</v>
      </c>
      <c r="E4139" s="19" t="s">
        <v>8390</v>
      </c>
      <c r="F4139" s="10">
        <v>42036</v>
      </c>
      <c r="G4139" s="10">
        <v>45323</v>
      </c>
      <c r="H4139" s="11">
        <v>10</v>
      </c>
      <c r="I4139" s="20" t="s">
        <v>259</v>
      </c>
      <c r="J4139" s="11" t="s">
        <v>261</v>
      </c>
      <c r="K4139" s="11" t="s">
        <v>12658</v>
      </c>
      <c r="L4139" s="11">
        <v>2</v>
      </c>
    </row>
    <row r="4140" spans="1:12">
      <c r="A4140" s="11" t="s">
        <v>8141</v>
      </c>
      <c r="D4140" s="11" t="s">
        <v>260</v>
      </c>
      <c r="E4140" s="19" t="s">
        <v>8391</v>
      </c>
      <c r="F4140" s="10">
        <v>42036</v>
      </c>
      <c r="G4140" s="10">
        <v>45323</v>
      </c>
      <c r="H4140" s="11">
        <v>10</v>
      </c>
      <c r="I4140" s="20" t="s">
        <v>259</v>
      </c>
      <c r="J4140" s="11" t="s">
        <v>261</v>
      </c>
      <c r="K4140" s="11" t="s">
        <v>12658</v>
      </c>
      <c r="L4140" s="11">
        <v>2</v>
      </c>
    </row>
    <row r="4141" spans="1:12">
      <c r="A4141" s="11" t="s">
        <v>8142</v>
      </c>
      <c r="D4141" s="11" t="s">
        <v>260</v>
      </c>
      <c r="E4141" s="19" t="s">
        <v>8392</v>
      </c>
      <c r="F4141" s="10">
        <v>42036</v>
      </c>
      <c r="G4141" s="10">
        <v>45323</v>
      </c>
      <c r="H4141" s="11">
        <v>10</v>
      </c>
      <c r="I4141" s="20" t="s">
        <v>259</v>
      </c>
      <c r="J4141" s="11" t="s">
        <v>261</v>
      </c>
      <c r="K4141" s="11" t="s">
        <v>12658</v>
      </c>
      <c r="L4141" s="11">
        <v>2</v>
      </c>
    </row>
    <row r="4142" spans="1:12">
      <c r="A4142" s="11" t="s">
        <v>8143</v>
      </c>
      <c r="D4142" s="11" t="s">
        <v>260</v>
      </c>
      <c r="E4142" s="19" t="s">
        <v>8393</v>
      </c>
      <c r="F4142" s="10">
        <v>42036</v>
      </c>
      <c r="G4142" s="10">
        <v>45323</v>
      </c>
      <c r="H4142" s="11">
        <v>10</v>
      </c>
      <c r="I4142" s="20" t="s">
        <v>259</v>
      </c>
      <c r="J4142" s="11" t="s">
        <v>261</v>
      </c>
      <c r="K4142" s="11" t="s">
        <v>12658</v>
      </c>
      <c r="L4142" s="11">
        <v>2</v>
      </c>
    </row>
    <row r="4143" spans="1:12">
      <c r="A4143" s="11" t="s">
        <v>8144</v>
      </c>
      <c r="D4143" s="11" t="s">
        <v>260</v>
      </c>
      <c r="E4143" s="19" t="s">
        <v>8394</v>
      </c>
      <c r="F4143" s="10">
        <v>42036</v>
      </c>
      <c r="G4143" s="10">
        <v>45323</v>
      </c>
      <c r="H4143" s="11">
        <v>10</v>
      </c>
      <c r="I4143" s="20" t="s">
        <v>259</v>
      </c>
      <c r="J4143" s="11" t="s">
        <v>261</v>
      </c>
      <c r="K4143" s="11" t="s">
        <v>12658</v>
      </c>
      <c r="L4143" s="11">
        <v>2</v>
      </c>
    </row>
    <row r="4144" spans="1:12">
      <c r="A4144" s="11" t="s">
        <v>8145</v>
      </c>
      <c r="D4144" s="11" t="s">
        <v>260</v>
      </c>
      <c r="E4144" s="19" t="s">
        <v>8395</v>
      </c>
      <c r="F4144" s="10">
        <v>42036</v>
      </c>
      <c r="G4144" s="10">
        <v>45323</v>
      </c>
      <c r="H4144" s="11">
        <v>10</v>
      </c>
      <c r="I4144" s="20" t="s">
        <v>259</v>
      </c>
      <c r="J4144" s="11" t="s">
        <v>261</v>
      </c>
      <c r="K4144" s="11" t="s">
        <v>12658</v>
      </c>
      <c r="L4144" s="11">
        <v>2</v>
      </c>
    </row>
    <row r="4145" spans="1:12">
      <c r="A4145" s="11" t="s">
        <v>8146</v>
      </c>
      <c r="D4145" s="11" t="s">
        <v>260</v>
      </c>
      <c r="E4145" s="19" t="s">
        <v>8396</v>
      </c>
      <c r="F4145" s="10">
        <v>42036</v>
      </c>
      <c r="G4145" s="10">
        <v>45323</v>
      </c>
      <c r="H4145" s="11">
        <v>10</v>
      </c>
      <c r="I4145" s="20" t="s">
        <v>259</v>
      </c>
      <c r="J4145" s="11" t="s">
        <v>261</v>
      </c>
      <c r="K4145" s="11" t="s">
        <v>12658</v>
      </c>
      <c r="L4145" s="11">
        <v>2</v>
      </c>
    </row>
    <row r="4146" spans="1:12">
      <c r="A4146" s="11" t="s">
        <v>8147</v>
      </c>
      <c r="D4146" s="11" t="s">
        <v>260</v>
      </c>
      <c r="E4146" s="19" t="s">
        <v>8397</v>
      </c>
      <c r="F4146" s="10">
        <v>42036</v>
      </c>
      <c r="G4146" s="10">
        <v>45323</v>
      </c>
      <c r="H4146" s="11">
        <v>10</v>
      </c>
      <c r="I4146" s="20" t="s">
        <v>259</v>
      </c>
      <c r="J4146" s="11" t="s">
        <v>261</v>
      </c>
      <c r="K4146" s="11" t="s">
        <v>12658</v>
      </c>
      <c r="L4146" s="11">
        <v>2</v>
      </c>
    </row>
    <row r="4147" spans="1:12">
      <c r="A4147" s="11" t="s">
        <v>8148</v>
      </c>
      <c r="D4147" s="11" t="s">
        <v>260</v>
      </c>
      <c r="E4147" s="19" t="s">
        <v>8398</v>
      </c>
      <c r="F4147" s="10">
        <v>42036</v>
      </c>
      <c r="G4147" s="10">
        <v>45323</v>
      </c>
      <c r="H4147" s="11">
        <v>10</v>
      </c>
      <c r="I4147" s="20" t="s">
        <v>259</v>
      </c>
      <c r="J4147" s="11" t="s">
        <v>261</v>
      </c>
      <c r="K4147" s="11" t="s">
        <v>12658</v>
      </c>
      <c r="L4147" s="11">
        <v>2</v>
      </c>
    </row>
    <row r="4148" spans="1:12">
      <c r="A4148" s="11" t="s">
        <v>8149</v>
      </c>
      <c r="D4148" s="11" t="s">
        <v>260</v>
      </c>
      <c r="E4148" s="19" t="s">
        <v>8399</v>
      </c>
      <c r="F4148" s="10">
        <v>42036</v>
      </c>
      <c r="G4148" s="10">
        <v>45323</v>
      </c>
      <c r="H4148" s="11">
        <v>10</v>
      </c>
      <c r="I4148" s="20" t="s">
        <v>259</v>
      </c>
      <c r="J4148" s="11" t="s">
        <v>261</v>
      </c>
      <c r="K4148" s="11" t="s">
        <v>12658</v>
      </c>
      <c r="L4148" s="11">
        <v>2</v>
      </c>
    </row>
    <row r="4149" spans="1:12">
      <c r="A4149" s="11" t="s">
        <v>8150</v>
      </c>
      <c r="D4149" s="11" t="s">
        <v>260</v>
      </c>
      <c r="E4149" s="19" t="s">
        <v>8400</v>
      </c>
      <c r="F4149" s="10">
        <v>42036</v>
      </c>
      <c r="G4149" s="10">
        <v>45323</v>
      </c>
      <c r="H4149" s="11">
        <v>10</v>
      </c>
      <c r="I4149" s="11" t="s">
        <v>277</v>
      </c>
      <c r="J4149" s="11" t="s">
        <v>261</v>
      </c>
      <c r="K4149" s="11" t="s">
        <v>12658</v>
      </c>
      <c r="L4149" s="11">
        <v>2</v>
      </c>
    </row>
    <row r="4150" spans="1:12">
      <c r="A4150" s="11" t="s">
        <v>8151</v>
      </c>
      <c r="D4150" s="11" t="s">
        <v>260</v>
      </c>
      <c r="E4150" s="19" t="s">
        <v>8401</v>
      </c>
      <c r="F4150" s="10">
        <v>42036</v>
      </c>
      <c r="G4150" s="10">
        <v>45323</v>
      </c>
      <c r="H4150" s="11">
        <v>10</v>
      </c>
      <c r="I4150" s="11" t="s">
        <v>277</v>
      </c>
      <c r="J4150" s="11" t="s">
        <v>261</v>
      </c>
      <c r="K4150" s="11" t="s">
        <v>12658</v>
      </c>
      <c r="L4150" s="11">
        <v>2</v>
      </c>
    </row>
    <row r="4151" spans="1:12">
      <c r="A4151" s="11" t="s">
        <v>8152</v>
      </c>
      <c r="D4151" s="11" t="s">
        <v>260</v>
      </c>
      <c r="E4151" s="19" t="s">
        <v>8402</v>
      </c>
      <c r="F4151" s="10">
        <v>42036</v>
      </c>
      <c r="G4151" s="10">
        <v>45323</v>
      </c>
      <c r="H4151" s="11">
        <v>10</v>
      </c>
      <c r="I4151" s="11" t="s">
        <v>277</v>
      </c>
      <c r="J4151" s="11" t="s">
        <v>261</v>
      </c>
      <c r="K4151" s="11" t="s">
        <v>12658</v>
      </c>
      <c r="L4151" s="11">
        <v>2</v>
      </c>
    </row>
    <row r="4152" spans="1:12">
      <c r="A4152" s="11" t="s">
        <v>8153</v>
      </c>
      <c r="D4152" s="11" t="s">
        <v>260</v>
      </c>
      <c r="E4152" s="19" t="s">
        <v>8403</v>
      </c>
      <c r="F4152" s="10">
        <v>42036</v>
      </c>
      <c r="G4152" s="10">
        <v>45323</v>
      </c>
      <c r="H4152" s="11">
        <v>10</v>
      </c>
      <c r="I4152" s="20" t="s">
        <v>259</v>
      </c>
      <c r="J4152" s="11" t="s">
        <v>261</v>
      </c>
      <c r="K4152" s="11" t="s">
        <v>12658</v>
      </c>
      <c r="L4152" s="11">
        <v>2</v>
      </c>
    </row>
    <row r="4153" spans="1:12">
      <c r="A4153" s="11" t="s">
        <v>8154</v>
      </c>
      <c r="D4153" s="11" t="s">
        <v>260</v>
      </c>
      <c r="E4153" s="19" t="s">
        <v>8404</v>
      </c>
      <c r="F4153" s="10">
        <v>42036</v>
      </c>
      <c r="G4153" s="10">
        <v>45323</v>
      </c>
      <c r="H4153" s="11">
        <v>10</v>
      </c>
      <c r="I4153" s="20" t="s">
        <v>259</v>
      </c>
      <c r="J4153" s="11" t="s">
        <v>261</v>
      </c>
      <c r="K4153" s="11" t="s">
        <v>12658</v>
      </c>
      <c r="L4153" s="11">
        <v>2</v>
      </c>
    </row>
    <row r="4154" spans="1:12">
      <c r="A4154" s="11" t="s">
        <v>8155</v>
      </c>
      <c r="D4154" s="11" t="s">
        <v>260</v>
      </c>
      <c r="E4154" s="19" t="s">
        <v>8405</v>
      </c>
      <c r="F4154" s="10">
        <v>42036</v>
      </c>
      <c r="G4154" s="10">
        <v>45323</v>
      </c>
      <c r="H4154" s="11">
        <v>10</v>
      </c>
      <c r="I4154" s="20" t="s">
        <v>259</v>
      </c>
      <c r="J4154" s="11" t="s">
        <v>261</v>
      </c>
      <c r="K4154" s="11" t="s">
        <v>12658</v>
      </c>
      <c r="L4154" s="11">
        <v>2</v>
      </c>
    </row>
    <row r="4155" spans="1:12">
      <c r="A4155" s="11" t="s">
        <v>8156</v>
      </c>
      <c r="D4155" s="11" t="s">
        <v>260</v>
      </c>
      <c r="E4155" s="19" t="s">
        <v>8406</v>
      </c>
      <c r="F4155" s="10">
        <v>42036</v>
      </c>
      <c r="G4155" s="10">
        <v>45323</v>
      </c>
      <c r="H4155" s="11">
        <v>10</v>
      </c>
      <c r="I4155" s="20" t="s">
        <v>259</v>
      </c>
      <c r="J4155" s="11" t="s">
        <v>261</v>
      </c>
      <c r="K4155" s="11" t="s">
        <v>12658</v>
      </c>
      <c r="L4155" s="11">
        <v>2</v>
      </c>
    </row>
    <row r="4156" spans="1:12">
      <c r="A4156" s="11" t="s">
        <v>8157</v>
      </c>
      <c r="D4156" s="11" t="s">
        <v>260</v>
      </c>
      <c r="E4156" s="19" t="s">
        <v>8407</v>
      </c>
      <c r="F4156" s="10">
        <v>42036</v>
      </c>
      <c r="G4156" s="10">
        <v>45323</v>
      </c>
      <c r="H4156" s="11">
        <v>10</v>
      </c>
      <c r="I4156" s="20" t="s">
        <v>259</v>
      </c>
      <c r="J4156" s="11" t="s">
        <v>261</v>
      </c>
      <c r="K4156" s="11" t="s">
        <v>12658</v>
      </c>
      <c r="L4156" s="11">
        <v>2</v>
      </c>
    </row>
    <row r="4157" spans="1:12">
      <c r="A4157" s="11" t="s">
        <v>8158</v>
      </c>
      <c r="D4157" s="11" t="s">
        <v>260</v>
      </c>
      <c r="E4157" s="19" t="s">
        <v>8408</v>
      </c>
      <c r="F4157" s="10">
        <v>42036</v>
      </c>
      <c r="G4157" s="10">
        <v>45323</v>
      </c>
      <c r="H4157" s="11">
        <v>10</v>
      </c>
      <c r="I4157" s="20" t="s">
        <v>259</v>
      </c>
      <c r="J4157" s="11" t="s">
        <v>261</v>
      </c>
      <c r="K4157" s="11" t="s">
        <v>12658</v>
      </c>
      <c r="L4157" s="11">
        <v>2</v>
      </c>
    </row>
    <row r="4158" spans="1:12">
      <c r="A4158" s="11" t="s">
        <v>8159</v>
      </c>
      <c r="D4158" s="11" t="s">
        <v>260</v>
      </c>
      <c r="E4158" s="19" t="s">
        <v>8409</v>
      </c>
      <c r="F4158" s="10">
        <v>42036</v>
      </c>
      <c r="G4158" s="10">
        <v>45323</v>
      </c>
      <c r="H4158" s="11">
        <v>10</v>
      </c>
      <c r="I4158" s="20" t="s">
        <v>259</v>
      </c>
      <c r="J4158" s="11" t="s">
        <v>261</v>
      </c>
      <c r="K4158" s="11" t="s">
        <v>12658</v>
      </c>
      <c r="L4158" s="11">
        <v>2</v>
      </c>
    </row>
    <row r="4159" spans="1:12">
      <c r="A4159" s="11" t="s">
        <v>8160</v>
      </c>
      <c r="D4159" s="11" t="s">
        <v>260</v>
      </c>
      <c r="E4159" s="19" t="s">
        <v>8410</v>
      </c>
      <c r="F4159" s="10">
        <v>42036</v>
      </c>
      <c r="G4159" s="10">
        <v>45323</v>
      </c>
      <c r="H4159" s="11">
        <v>10</v>
      </c>
      <c r="I4159" s="20" t="s">
        <v>259</v>
      </c>
      <c r="J4159" s="11" t="s">
        <v>261</v>
      </c>
      <c r="K4159" s="11" t="s">
        <v>12658</v>
      </c>
      <c r="L4159" s="11">
        <v>2</v>
      </c>
    </row>
    <row r="4160" spans="1:12">
      <c r="A4160" s="11" t="s">
        <v>8161</v>
      </c>
      <c r="D4160" s="11" t="s">
        <v>260</v>
      </c>
      <c r="E4160" s="19" t="s">
        <v>8411</v>
      </c>
      <c r="F4160" s="10">
        <v>42036</v>
      </c>
      <c r="G4160" s="10">
        <v>45323</v>
      </c>
      <c r="H4160" s="11">
        <v>10</v>
      </c>
      <c r="I4160" s="20" t="s">
        <v>259</v>
      </c>
      <c r="J4160" s="11" t="s">
        <v>261</v>
      </c>
      <c r="K4160" s="11" t="s">
        <v>12658</v>
      </c>
      <c r="L4160" s="11">
        <v>2</v>
      </c>
    </row>
    <row r="4161" spans="1:12">
      <c r="A4161" s="11" t="s">
        <v>8162</v>
      </c>
      <c r="D4161" s="11" t="s">
        <v>260</v>
      </c>
      <c r="E4161" s="19" t="s">
        <v>8412</v>
      </c>
      <c r="F4161" s="10">
        <v>42036</v>
      </c>
      <c r="G4161" s="10">
        <v>45323</v>
      </c>
      <c r="H4161" s="11">
        <v>10</v>
      </c>
      <c r="I4161" s="20" t="s">
        <v>259</v>
      </c>
      <c r="J4161" s="11" t="s">
        <v>261</v>
      </c>
      <c r="K4161" s="11" t="s">
        <v>12658</v>
      </c>
      <c r="L4161" s="11">
        <v>2</v>
      </c>
    </row>
    <row r="4162" spans="1:12">
      <c r="A4162" s="11" t="s">
        <v>8163</v>
      </c>
      <c r="D4162" s="11" t="s">
        <v>260</v>
      </c>
      <c r="E4162" s="19" t="s">
        <v>8413</v>
      </c>
      <c r="F4162" s="10">
        <v>42036</v>
      </c>
      <c r="G4162" s="10">
        <v>45323</v>
      </c>
      <c r="H4162" s="11">
        <v>10</v>
      </c>
      <c r="I4162" s="20" t="s">
        <v>259</v>
      </c>
      <c r="J4162" s="11" t="s">
        <v>261</v>
      </c>
      <c r="K4162" s="11" t="s">
        <v>12658</v>
      </c>
      <c r="L4162" s="11">
        <v>2</v>
      </c>
    </row>
    <row r="4163" spans="1:12">
      <c r="A4163" s="11" t="s">
        <v>8164</v>
      </c>
      <c r="D4163" s="11" t="s">
        <v>260</v>
      </c>
      <c r="E4163" s="19" t="s">
        <v>8414</v>
      </c>
      <c r="F4163" s="10">
        <v>42036</v>
      </c>
      <c r="G4163" s="10">
        <v>45323</v>
      </c>
      <c r="H4163" s="11">
        <v>10</v>
      </c>
      <c r="I4163" s="20" t="s">
        <v>259</v>
      </c>
      <c r="J4163" s="11" t="s">
        <v>261</v>
      </c>
      <c r="K4163" s="11" t="s">
        <v>12658</v>
      </c>
      <c r="L4163" s="11">
        <v>2</v>
      </c>
    </row>
    <row r="4164" spans="1:12">
      <c r="A4164" s="11" t="s">
        <v>8165</v>
      </c>
      <c r="D4164" s="11" t="s">
        <v>260</v>
      </c>
      <c r="E4164" s="19" t="s">
        <v>8415</v>
      </c>
      <c r="F4164" s="10">
        <v>42036</v>
      </c>
      <c r="G4164" s="10">
        <v>45323</v>
      </c>
      <c r="H4164" s="11">
        <v>10</v>
      </c>
      <c r="I4164" s="20" t="s">
        <v>259</v>
      </c>
      <c r="J4164" s="11" t="s">
        <v>261</v>
      </c>
      <c r="K4164" s="11" t="s">
        <v>12658</v>
      </c>
      <c r="L4164" s="11">
        <v>2</v>
      </c>
    </row>
    <row r="4165" spans="1:12">
      <c r="A4165" s="11" t="s">
        <v>8166</v>
      </c>
      <c r="D4165" s="11" t="s">
        <v>260</v>
      </c>
      <c r="E4165" s="19" t="s">
        <v>8416</v>
      </c>
      <c r="F4165" s="10">
        <v>42036</v>
      </c>
      <c r="G4165" s="10">
        <v>45323</v>
      </c>
      <c r="H4165" s="11">
        <v>10</v>
      </c>
      <c r="I4165" s="20" t="s">
        <v>259</v>
      </c>
      <c r="J4165" s="11" t="s">
        <v>261</v>
      </c>
      <c r="K4165" s="11" t="s">
        <v>12658</v>
      </c>
      <c r="L4165" s="11">
        <v>2</v>
      </c>
    </row>
    <row r="4166" spans="1:12">
      <c r="A4166" s="11" t="s">
        <v>8167</v>
      </c>
      <c r="D4166" s="11" t="s">
        <v>260</v>
      </c>
      <c r="E4166" s="19" t="s">
        <v>8417</v>
      </c>
      <c r="F4166" s="10">
        <v>42036</v>
      </c>
      <c r="G4166" s="10">
        <v>45323</v>
      </c>
      <c r="H4166" s="11">
        <v>10</v>
      </c>
      <c r="I4166" s="20" t="s">
        <v>259</v>
      </c>
      <c r="J4166" s="11" t="s">
        <v>261</v>
      </c>
      <c r="K4166" s="11" t="s">
        <v>12658</v>
      </c>
      <c r="L4166" s="11">
        <v>2</v>
      </c>
    </row>
    <row r="4167" spans="1:12">
      <c r="A4167" s="11" t="s">
        <v>8168</v>
      </c>
      <c r="D4167" s="11" t="s">
        <v>260</v>
      </c>
      <c r="E4167" s="19" t="s">
        <v>8418</v>
      </c>
      <c r="F4167" s="10">
        <v>42036</v>
      </c>
      <c r="G4167" s="10">
        <v>45323</v>
      </c>
      <c r="H4167" s="11">
        <v>10</v>
      </c>
      <c r="I4167" s="11" t="s">
        <v>277</v>
      </c>
      <c r="J4167" s="11" t="s">
        <v>261</v>
      </c>
      <c r="K4167" s="11" t="s">
        <v>12658</v>
      </c>
      <c r="L4167" s="11">
        <v>2</v>
      </c>
    </row>
    <row r="4168" spans="1:12">
      <c r="A4168" s="11" t="s">
        <v>8169</v>
      </c>
      <c r="D4168" s="11" t="s">
        <v>260</v>
      </c>
      <c r="E4168" s="19" t="s">
        <v>8419</v>
      </c>
      <c r="F4168" s="10">
        <v>42036</v>
      </c>
      <c r="G4168" s="10">
        <v>45323</v>
      </c>
      <c r="H4168" s="11">
        <v>10</v>
      </c>
      <c r="I4168" s="11" t="s">
        <v>277</v>
      </c>
      <c r="J4168" s="11" t="s">
        <v>261</v>
      </c>
      <c r="K4168" s="11" t="s">
        <v>12658</v>
      </c>
      <c r="L4168" s="11">
        <v>2</v>
      </c>
    </row>
    <row r="4169" spans="1:12">
      <c r="A4169" s="11" t="s">
        <v>8170</v>
      </c>
      <c r="D4169" s="11" t="s">
        <v>260</v>
      </c>
      <c r="E4169" s="19" t="s">
        <v>8420</v>
      </c>
      <c r="F4169" s="10">
        <v>42036</v>
      </c>
      <c r="G4169" s="10">
        <v>45323</v>
      </c>
      <c r="H4169" s="11">
        <v>10</v>
      </c>
      <c r="I4169" s="11" t="s">
        <v>277</v>
      </c>
      <c r="J4169" s="11" t="s">
        <v>261</v>
      </c>
      <c r="K4169" s="11" t="s">
        <v>12658</v>
      </c>
      <c r="L4169" s="11">
        <v>2</v>
      </c>
    </row>
    <row r="4170" spans="1:12">
      <c r="A4170" s="11" t="s">
        <v>8171</v>
      </c>
      <c r="D4170" s="11" t="s">
        <v>260</v>
      </c>
      <c r="E4170" s="19" t="s">
        <v>8421</v>
      </c>
      <c r="F4170" s="10">
        <v>42036</v>
      </c>
      <c r="G4170" s="10">
        <v>45323</v>
      </c>
      <c r="H4170" s="11">
        <v>10</v>
      </c>
      <c r="I4170" s="20" t="s">
        <v>259</v>
      </c>
      <c r="J4170" s="11" t="s">
        <v>261</v>
      </c>
      <c r="K4170" s="11" t="s">
        <v>12658</v>
      </c>
      <c r="L4170" s="11">
        <v>2</v>
      </c>
    </row>
    <row r="4171" spans="1:12">
      <c r="A4171" s="11" t="s">
        <v>8172</v>
      </c>
      <c r="D4171" s="11" t="s">
        <v>260</v>
      </c>
      <c r="E4171" s="19" t="s">
        <v>8422</v>
      </c>
      <c r="F4171" s="10">
        <v>42036</v>
      </c>
      <c r="G4171" s="10">
        <v>45323</v>
      </c>
      <c r="H4171" s="11">
        <v>10</v>
      </c>
      <c r="I4171" s="20" t="s">
        <v>259</v>
      </c>
      <c r="J4171" s="11" t="s">
        <v>261</v>
      </c>
      <c r="K4171" s="11" t="s">
        <v>12658</v>
      </c>
      <c r="L4171" s="11">
        <v>2</v>
      </c>
    </row>
    <row r="4172" spans="1:12">
      <c r="A4172" s="11" t="s">
        <v>8173</v>
      </c>
      <c r="D4172" s="11" t="s">
        <v>260</v>
      </c>
      <c r="E4172" s="19" t="s">
        <v>8423</v>
      </c>
      <c r="F4172" s="10">
        <v>42036</v>
      </c>
      <c r="G4172" s="10">
        <v>45323</v>
      </c>
      <c r="H4172" s="11">
        <v>10</v>
      </c>
      <c r="I4172" s="20" t="s">
        <v>259</v>
      </c>
      <c r="J4172" s="11" t="s">
        <v>261</v>
      </c>
      <c r="K4172" s="11" t="s">
        <v>12658</v>
      </c>
      <c r="L4172" s="11">
        <v>2</v>
      </c>
    </row>
    <row r="4173" spans="1:12">
      <c r="A4173" s="11" t="s">
        <v>8174</v>
      </c>
      <c r="D4173" s="11" t="s">
        <v>260</v>
      </c>
      <c r="E4173" s="19" t="s">
        <v>8424</v>
      </c>
      <c r="F4173" s="10">
        <v>42036</v>
      </c>
      <c r="G4173" s="10">
        <v>45323</v>
      </c>
      <c r="H4173" s="11">
        <v>10</v>
      </c>
      <c r="I4173" s="20" t="s">
        <v>259</v>
      </c>
      <c r="J4173" s="11" t="s">
        <v>261</v>
      </c>
      <c r="K4173" s="11" t="s">
        <v>12658</v>
      </c>
      <c r="L4173" s="11">
        <v>2</v>
      </c>
    </row>
    <row r="4174" spans="1:12">
      <c r="A4174" s="11" t="s">
        <v>8175</v>
      </c>
      <c r="D4174" s="11" t="s">
        <v>260</v>
      </c>
      <c r="E4174" s="19" t="s">
        <v>8425</v>
      </c>
      <c r="F4174" s="10">
        <v>42036</v>
      </c>
      <c r="G4174" s="10">
        <v>45323</v>
      </c>
      <c r="H4174" s="11">
        <v>10</v>
      </c>
      <c r="I4174" s="20" t="s">
        <v>259</v>
      </c>
      <c r="J4174" s="11" t="s">
        <v>261</v>
      </c>
      <c r="K4174" s="11" t="s">
        <v>12658</v>
      </c>
      <c r="L4174" s="11">
        <v>2</v>
      </c>
    </row>
    <row r="4175" spans="1:12">
      <c r="A4175" s="11" t="s">
        <v>8176</v>
      </c>
      <c r="D4175" s="11" t="s">
        <v>260</v>
      </c>
      <c r="E4175" s="19" t="s">
        <v>8426</v>
      </c>
      <c r="F4175" s="10">
        <v>42036</v>
      </c>
      <c r="G4175" s="10">
        <v>45323</v>
      </c>
      <c r="H4175" s="11">
        <v>10</v>
      </c>
      <c r="I4175" s="20" t="s">
        <v>259</v>
      </c>
      <c r="J4175" s="11" t="s">
        <v>261</v>
      </c>
      <c r="K4175" s="11" t="s">
        <v>12658</v>
      </c>
      <c r="L4175" s="11">
        <v>2</v>
      </c>
    </row>
    <row r="4176" spans="1:12">
      <c r="A4176" s="11" t="s">
        <v>8177</v>
      </c>
      <c r="D4176" s="11" t="s">
        <v>260</v>
      </c>
      <c r="E4176" s="19" t="s">
        <v>8427</v>
      </c>
      <c r="F4176" s="10">
        <v>42036</v>
      </c>
      <c r="G4176" s="10">
        <v>45323</v>
      </c>
      <c r="H4176" s="11">
        <v>10</v>
      </c>
      <c r="I4176" s="20" t="s">
        <v>259</v>
      </c>
      <c r="J4176" s="11" t="s">
        <v>261</v>
      </c>
      <c r="K4176" s="11" t="s">
        <v>12658</v>
      </c>
      <c r="L4176" s="11">
        <v>2</v>
      </c>
    </row>
    <row r="4177" spans="1:12">
      <c r="A4177" s="11" t="s">
        <v>8178</v>
      </c>
      <c r="D4177" s="11" t="s">
        <v>260</v>
      </c>
      <c r="E4177" s="19" t="s">
        <v>8428</v>
      </c>
      <c r="F4177" s="10">
        <v>42036</v>
      </c>
      <c r="G4177" s="10">
        <v>45323</v>
      </c>
      <c r="H4177" s="11">
        <v>10</v>
      </c>
      <c r="I4177" s="20" t="s">
        <v>259</v>
      </c>
      <c r="J4177" s="11" t="s">
        <v>261</v>
      </c>
      <c r="K4177" s="11" t="s">
        <v>12658</v>
      </c>
      <c r="L4177" s="11">
        <v>2</v>
      </c>
    </row>
    <row r="4178" spans="1:12">
      <c r="A4178" s="11" t="s">
        <v>8179</v>
      </c>
      <c r="D4178" s="11" t="s">
        <v>260</v>
      </c>
      <c r="E4178" s="19" t="s">
        <v>8429</v>
      </c>
      <c r="F4178" s="10">
        <v>42036</v>
      </c>
      <c r="G4178" s="10">
        <v>45323</v>
      </c>
      <c r="H4178" s="11">
        <v>10</v>
      </c>
      <c r="I4178" s="20" t="s">
        <v>259</v>
      </c>
      <c r="J4178" s="11" t="s">
        <v>261</v>
      </c>
      <c r="K4178" s="11" t="s">
        <v>12658</v>
      </c>
      <c r="L4178" s="11">
        <v>2</v>
      </c>
    </row>
    <row r="4179" spans="1:12">
      <c r="A4179" s="11" t="s">
        <v>8180</v>
      </c>
      <c r="D4179" s="11" t="s">
        <v>260</v>
      </c>
      <c r="E4179" s="19" t="s">
        <v>8430</v>
      </c>
      <c r="F4179" s="10">
        <v>42036</v>
      </c>
      <c r="G4179" s="10">
        <v>45323</v>
      </c>
      <c r="H4179" s="11">
        <v>10</v>
      </c>
      <c r="I4179" s="20" t="s">
        <v>259</v>
      </c>
      <c r="J4179" s="11" t="s">
        <v>261</v>
      </c>
      <c r="K4179" s="11" t="s">
        <v>12658</v>
      </c>
      <c r="L4179" s="11">
        <v>2</v>
      </c>
    </row>
    <row r="4180" spans="1:12">
      <c r="A4180" s="11" t="s">
        <v>8181</v>
      </c>
      <c r="D4180" s="11" t="s">
        <v>260</v>
      </c>
      <c r="E4180" s="19" t="s">
        <v>8431</v>
      </c>
      <c r="F4180" s="10">
        <v>42036</v>
      </c>
      <c r="G4180" s="10">
        <v>45323</v>
      </c>
      <c r="H4180" s="11">
        <v>10</v>
      </c>
      <c r="I4180" s="20" t="s">
        <v>259</v>
      </c>
      <c r="J4180" s="11" t="s">
        <v>261</v>
      </c>
      <c r="K4180" s="11" t="s">
        <v>12658</v>
      </c>
      <c r="L4180" s="11">
        <v>2</v>
      </c>
    </row>
    <row r="4181" spans="1:12">
      <c r="A4181" s="11" t="s">
        <v>8182</v>
      </c>
      <c r="D4181" s="11" t="s">
        <v>260</v>
      </c>
      <c r="E4181" s="19" t="s">
        <v>8432</v>
      </c>
      <c r="F4181" s="10">
        <v>42036</v>
      </c>
      <c r="G4181" s="10">
        <v>45323</v>
      </c>
      <c r="H4181" s="11">
        <v>10</v>
      </c>
      <c r="I4181" s="20" t="s">
        <v>259</v>
      </c>
      <c r="J4181" s="11" t="s">
        <v>261</v>
      </c>
      <c r="K4181" s="11" t="s">
        <v>12658</v>
      </c>
      <c r="L4181" s="11">
        <v>2</v>
      </c>
    </row>
    <row r="4182" spans="1:12">
      <c r="A4182" s="11" t="s">
        <v>8183</v>
      </c>
      <c r="D4182" s="11" t="s">
        <v>260</v>
      </c>
      <c r="E4182" s="19" t="s">
        <v>8433</v>
      </c>
      <c r="F4182" s="10">
        <v>42036</v>
      </c>
      <c r="G4182" s="10">
        <v>45323</v>
      </c>
      <c r="H4182" s="11">
        <v>10</v>
      </c>
      <c r="I4182" s="20" t="s">
        <v>259</v>
      </c>
      <c r="J4182" s="11" t="s">
        <v>261</v>
      </c>
      <c r="K4182" s="11" t="s">
        <v>12658</v>
      </c>
      <c r="L4182" s="11">
        <v>2</v>
      </c>
    </row>
    <row r="4183" spans="1:12">
      <c r="A4183" s="11" t="s">
        <v>8184</v>
      </c>
      <c r="D4183" s="11" t="s">
        <v>260</v>
      </c>
      <c r="E4183" s="19" t="s">
        <v>8434</v>
      </c>
      <c r="F4183" s="10">
        <v>42036</v>
      </c>
      <c r="G4183" s="10">
        <v>45323</v>
      </c>
      <c r="H4183" s="11">
        <v>10</v>
      </c>
      <c r="I4183" s="20" t="s">
        <v>259</v>
      </c>
      <c r="J4183" s="11" t="s">
        <v>261</v>
      </c>
      <c r="K4183" s="11" t="s">
        <v>12658</v>
      </c>
      <c r="L4183" s="11">
        <v>2</v>
      </c>
    </row>
    <row r="4184" spans="1:12">
      <c r="A4184" s="11" t="s">
        <v>8185</v>
      </c>
      <c r="D4184" s="11" t="s">
        <v>260</v>
      </c>
      <c r="E4184" s="19" t="s">
        <v>8435</v>
      </c>
      <c r="F4184" s="10">
        <v>42036</v>
      </c>
      <c r="G4184" s="10">
        <v>45323</v>
      </c>
      <c r="H4184" s="11">
        <v>10</v>
      </c>
      <c r="I4184" s="20" t="s">
        <v>259</v>
      </c>
      <c r="J4184" s="11" t="s">
        <v>261</v>
      </c>
      <c r="K4184" s="11" t="s">
        <v>12658</v>
      </c>
      <c r="L4184" s="11">
        <v>2</v>
      </c>
    </row>
    <row r="4185" spans="1:12">
      <c r="A4185" s="11" t="s">
        <v>8186</v>
      </c>
      <c r="D4185" s="11" t="s">
        <v>260</v>
      </c>
      <c r="E4185" s="19" t="s">
        <v>8436</v>
      </c>
      <c r="F4185" s="10">
        <v>42036</v>
      </c>
      <c r="G4185" s="10">
        <v>45323</v>
      </c>
      <c r="H4185" s="11">
        <v>10</v>
      </c>
      <c r="I4185" s="11" t="s">
        <v>277</v>
      </c>
      <c r="J4185" s="11" t="s">
        <v>261</v>
      </c>
      <c r="K4185" s="11" t="s">
        <v>12658</v>
      </c>
      <c r="L4185" s="11">
        <v>2</v>
      </c>
    </row>
    <row r="4186" spans="1:12">
      <c r="A4186" s="11" t="s">
        <v>8187</v>
      </c>
      <c r="D4186" s="11" t="s">
        <v>260</v>
      </c>
      <c r="E4186" s="19" t="s">
        <v>8437</v>
      </c>
      <c r="F4186" s="10">
        <v>42036</v>
      </c>
      <c r="G4186" s="10">
        <v>45323</v>
      </c>
      <c r="H4186" s="11">
        <v>10</v>
      </c>
      <c r="I4186" s="11" t="s">
        <v>277</v>
      </c>
      <c r="J4186" s="11" t="s">
        <v>261</v>
      </c>
      <c r="K4186" s="11" t="s">
        <v>12658</v>
      </c>
      <c r="L4186" s="11">
        <v>2</v>
      </c>
    </row>
    <row r="4187" spans="1:12">
      <c r="A4187" s="11" t="s">
        <v>8188</v>
      </c>
      <c r="D4187" s="11" t="s">
        <v>260</v>
      </c>
      <c r="E4187" s="19" t="s">
        <v>8438</v>
      </c>
      <c r="F4187" s="10">
        <v>42036</v>
      </c>
      <c r="G4187" s="10">
        <v>45323</v>
      </c>
      <c r="H4187" s="11">
        <v>10</v>
      </c>
      <c r="I4187" s="11" t="s">
        <v>277</v>
      </c>
      <c r="J4187" s="11" t="s">
        <v>261</v>
      </c>
      <c r="K4187" s="11" t="s">
        <v>12658</v>
      </c>
      <c r="L4187" s="11">
        <v>2</v>
      </c>
    </row>
    <row r="4188" spans="1:12">
      <c r="A4188" s="11" t="s">
        <v>8189</v>
      </c>
      <c r="D4188" s="11" t="s">
        <v>260</v>
      </c>
      <c r="E4188" s="19" t="s">
        <v>8439</v>
      </c>
      <c r="F4188" s="10">
        <v>42036</v>
      </c>
      <c r="G4188" s="10">
        <v>45323</v>
      </c>
      <c r="H4188" s="11">
        <v>10</v>
      </c>
      <c r="I4188" s="20" t="s">
        <v>259</v>
      </c>
      <c r="J4188" s="11" t="s">
        <v>261</v>
      </c>
      <c r="K4188" s="11" t="s">
        <v>12658</v>
      </c>
      <c r="L4188" s="11">
        <v>2</v>
      </c>
    </row>
    <row r="4189" spans="1:12">
      <c r="A4189" s="11" t="s">
        <v>8190</v>
      </c>
      <c r="D4189" s="11" t="s">
        <v>260</v>
      </c>
      <c r="E4189" s="19" t="s">
        <v>8440</v>
      </c>
      <c r="F4189" s="10">
        <v>42036</v>
      </c>
      <c r="G4189" s="10">
        <v>45323</v>
      </c>
      <c r="H4189" s="11">
        <v>10</v>
      </c>
      <c r="I4189" s="20" t="s">
        <v>259</v>
      </c>
      <c r="J4189" s="11" t="s">
        <v>261</v>
      </c>
      <c r="K4189" s="11" t="s">
        <v>12658</v>
      </c>
      <c r="L4189" s="11">
        <v>2</v>
      </c>
    </row>
    <row r="4190" spans="1:12">
      <c r="A4190" s="11" t="s">
        <v>8191</v>
      </c>
      <c r="D4190" s="11" t="s">
        <v>260</v>
      </c>
      <c r="E4190" s="19" t="s">
        <v>8441</v>
      </c>
      <c r="F4190" s="10">
        <v>42036</v>
      </c>
      <c r="G4190" s="10">
        <v>45323</v>
      </c>
      <c r="H4190" s="11">
        <v>10</v>
      </c>
      <c r="I4190" s="20" t="s">
        <v>259</v>
      </c>
      <c r="J4190" s="11" t="s">
        <v>261</v>
      </c>
      <c r="K4190" s="11" t="s">
        <v>12658</v>
      </c>
      <c r="L4190" s="11">
        <v>2</v>
      </c>
    </row>
    <row r="4191" spans="1:12">
      <c r="A4191" s="11" t="s">
        <v>8192</v>
      </c>
      <c r="D4191" s="11" t="s">
        <v>260</v>
      </c>
      <c r="E4191" s="19" t="s">
        <v>8442</v>
      </c>
      <c r="F4191" s="10">
        <v>42036</v>
      </c>
      <c r="G4191" s="10">
        <v>45323</v>
      </c>
      <c r="H4191" s="11">
        <v>10</v>
      </c>
      <c r="I4191" s="20" t="s">
        <v>259</v>
      </c>
      <c r="J4191" s="11" t="s">
        <v>261</v>
      </c>
      <c r="K4191" s="11" t="s">
        <v>12658</v>
      </c>
      <c r="L4191" s="11">
        <v>2</v>
      </c>
    </row>
    <row r="4192" spans="1:12">
      <c r="A4192" s="11" t="s">
        <v>8193</v>
      </c>
      <c r="D4192" s="11" t="s">
        <v>260</v>
      </c>
      <c r="E4192" s="19" t="s">
        <v>8443</v>
      </c>
      <c r="F4192" s="10">
        <v>42036</v>
      </c>
      <c r="G4192" s="10">
        <v>45323</v>
      </c>
      <c r="H4192" s="11">
        <v>10</v>
      </c>
      <c r="I4192" s="20" t="s">
        <v>259</v>
      </c>
      <c r="J4192" s="11" t="s">
        <v>261</v>
      </c>
      <c r="K4192" s="11" t="s">
        <v>12658</v>
      </c>
      <c r="L4192" s="11">
        <v>2</v>
      </c>
    </row>
    <row r="4193" spans="1:12">
      <c r="A4193" s="11" t="s">
        <v>8194</v>
      </c>
      <c r="D4193" s="11" t="s">
        <v>260</v>
      </c>
      <c r="E4193" s="19" t="s">
        <v>8444</v>
      </c>
      <c r="F4193" s="10">
        <v>42036</v>
      </c>
      <c r="G4193" s="10">
        <v>45323</v>
      </c>
      <c r="H4193" s="11">
        <v>10</v>
      </c>
      <c r="I4193" s="20" t="s">
        <v>259</v>
      </c>
      <c r="J4193" s="11" t="s">
        <v>261</v>
      </c>
      <c r="K4193" s="11" t="s">
        <v>12658</v>
      </c>
      <c r="L4193" s="11">
        <v>2</v>
      </c>
    </row>
    <row r="4194" spans="1:12">
      <c r="A4194" s="11" t="s">
        <v>8195</v>
      </c>
      <c r="D4194" s="11" t="s">
        <v>260</v>
      </c>
      <c r="E4194" s="19" t="s">
        <v>8445</v>
      </c>
      <c r="F4194" s="10">
        <v>42036</v>
      </c>
      <c r="G4194" s="10">
        <v>45323</v>
      </c>
      <c r="H4194" s="11">
        <v>10</v>
      </c>
      <c r="I4194" s="20" t="s">
        <v>259</v>
      </c>
      <c r="J4194" s="11" t="s">
        <v>261</v>
      </c>
      <c r="K4194" s="11" t="s">
        <v>12658</v>
      </c>
      <c r="L4194" s="11">
        <v>2</v>
      </c>
    </row>
    <row r="4195" spans="1:12">
      <c r="A4195" s="11" t="s">
        <v>8196</v>
      </c>
      <c r="D4195" s="11" t="s">
        <v>260</v>
      </c>
      <c r="E4195" s="19" t="s">
        <v>8446</v>
      </c>
      <c r="F4195" s="10">
        <v>42036</v>
      </c>
      <c r="G4195" s="10">
        <v>45323</v>
      </c>
      <c r="H4195" s="11">
        <v>10</v>
      </c>
      <c r="I4195" s="20" t="s">
        <v>259</v>
      </c>
      <c r="J4195" s="11" t="s">
        <v>261</v>
      </c>
      <c r="K4195" s="11" t="s">
        <v>12658</v>
      </c>
      <c r="L4195" s="11">
        <v>2</v>
      </c>
    </row>
    <row r="4196" spans="1:12">
      <c r="A4196" s="11" t="s">
        <v>8197</v>
      </c>
      <c r="D4196" s="11" t="s">
        <v>260</v>
      </c>
      <c r="E4196" s="19" t="s">
        <v>8447</v>
      </c>
      <c r="F4196" s="10">
        <v>42036</v>
      </c>
      <c r="G4196" s="10">
        <v>45323</v>
      </c>
      <c r="H4196" s="11">
        <v>10</v>
      </c>
      <c r="I4196" s="20" t="s">
        <v>259</v>
      </c>
      <c r="J4196" s="11" t="s">
        <v>261</v>
      </c>
      <c r="K4196" s="11" t="s">
        <v>12658</v>
      </c>
      <c r="L4196" s="11">
        <v>2</v>
      </c>
    </row>
    <row r="4197" spans="1:12">
      <c r="A4197" s="11" t="s">
        <v>8198</v>
      </c>
      <c r="D4197" s="11" t="s">
        <v>260</v>
      </c>
      <c r="E4197" s="19" t="s">
        <v>8448</v>
      </c>
      <c r="F4197" s="10">
        <v>42036</v>
      </c>
      <c r="G4197" s="10">
        <v>45323</v>
      </c>
      <c r="H4197" s="11">
        <v>10</v>
      </c>
      <c r="I4197" s="20" t="s">
        <v>259</v>
      </c>
      <c r="J4197" s="11" t="s">
        <v>261</v>
      </c>
      <c r="K4197" s="11" t="s">
        <v>12658</v>
      </c>
      <c r="L4197" s="11">
        <v>2</v>
      </c>
    </row>
    <row r="4198" spans="1:12">
      <c r="A4198" s="11" t="s">
        <v>8199</v>
      </c>
      <c r="D4198" s="11" t="s">
        <v>260</v>
      </c>
      <c r="E4198" s="19" t="s">
        <v>8449</v>
      </c>
      <c r="F4198" s="10">
        <v>42036</v>
      </c>
      <c r="G4198" s="10">
        <v>45323</v>
      </c>
      <c r="H4198" s="11">
        <v>10</v>
      </c>
      <c r="I4198" s="20" t="s">
        <v>259</v>
      </c>
      <c r="J4198" s="11" t="s">
        <v>261</v>
      </c>
      <c r="K4198" s="11" t="s">
        <v>12658</v>
      </c>
      <c r="L4198" s="11">
        <v>2</v>
      </c>
    </row>
    <row r="4199" spans="1:12">
      <c r="A4199" s="11" t="s">
        <v>8200</v>
      </c>
      <c r="D4199" s="11" t="s">
        <v>260</v>
      </c>
      <c r="E4199" s="19" t="s">
        <v>8450</v>
      </c>
      <c r="F4199" s="10">
        <v>42036</v>
      </c>
      <c r="G4199" s="10">
        <v>45323</v>
      </c>
      <c r="H4199" s="11">
        <v>10</v>
      </c>
      <c r="I4199" s="20" t="s">
        <v>259</v>
      </c>
      <c r="J4199" s="11" t="s">
        <v>261</v>
      </c>
      <c r="K4199" s="11" t="s">
        <v>12658</v>
      </c>
      <c r="L4199" s="11">
        <v>2</v>
      </c>
    </row>
    <row r="4200" spans="1:12">
      <c r="A4200" s="11" t="s">
        <v>8201</v>
      </c>
      <c r="D4200" s="11" t="s">
        <v>260</v>
      </c>
      <c r="E4200" s="19" t="s">
        <v>8451</v>
      </c>
      <c r="F4200" s="10">
        <v>42036</v>
      </c>
      <c r="G4200" s="10">
        <v>45323</v>
      </c>
      <c r="H4200" s="11">
        <v>10</v>
      </c>
      <c r="I4200" s="20" t="s">
        <v>259</v>
      </c>
      <c r="J4200" s="11" t="s">
        <v>261</v>
      </c>
      <c r="K4200" s="11" t="s">
        <v>12658</v>
      </c>
      <c r="L4200" s="11">
        <v>2</v>
      </c>
    </row>
    <row r="4201" spans="1:12">
      <c r="A4201" s="11" t="s">
        <v>8202</v>
      </c>
      <c r="D4201" s="11" t="s">
        <v>260</v>
      </c>
      <c r="E4201" s="19" t="s">
        <v>8452</v>
      </c>
      <c r="F4201" s="10">
        <v>42036</v>
      </c>
      <c r="G4201" s="10">
        <v>45323</v>
      </c>
      <c r="H4201" s="11">
        <v>10</v>
      </c>
      <c r="I4201" s="20" t="s">
        <v>259</v>
      </c>
      <c r="J4201" s="11" t="s">
        <v>261</v>
      </c>
      <c r="K4201" s="11" t="s">
        <v>12658</v>
      </c>
      <c r="L4201" s="11">
        <v>2</v>
      </c>
    </row>
    <row r="4202" spans="1:12">
      <c r="A4202" s="11" t="s">
        <v>8203</v>
      </c>
      <c r="D4202" s="11" t="s">
        <v>260</v>
      </c>
      <c r="E4202" s="19" t="s">
        <v>8453</v>
      </c>
      <c r="F4202" s="10">
        <v>42036</v>
      </c>
      <c r="G4202" s="10">
        <v>45323</v>
      </c>
      <c r="H4202" s="11">
        <v>10</v>
      </c>
      <c r="I4202" s="20" t="s">
        <v>259</v>
      </c>
      <c r="J4202" s="11" t="s">
        <v>261</v>
      </c>
      <c r="K4202" s="11" t="s">
        <v>12658</v>
      </c>
      <c r="L4202" s="11">
        <v>2</v>
      </c>
    </row>
    <row r="4203" spans="1:12">
      <c r="A4203" s="11" t="s">
        <v>8204</v>
      </c>
      <c r="D4203" s="11" t="s">
        <v>260</v>
      </c>
      <c r="E4203" s="19" t="s">
        <v>8454</v>
      </c>
      <c r="F4203" s="10">
        <v>42036</v>
      </c>
      <c r="G4203" s="10">
        <v>45323</v>
      </c>
      <c r="H4203" s="11">
        <v>10</v>
      </c>
      <c r="I4203" s="11" t="s">
        <v>277</v>
      </c>
      <c r="J4203" s="11" t="s">
        <v>261</v>
      </c>
      <c r="K4203" s="11" t="s">
        <v>12658</v>
      </c>
      <c r="L4203" s="11">
        <v>2</v>
      </c>
    </row>
    <row r="4204" spans="1:12">
      <c r="A4204" s="11" t="s">
        <v>8205</v>
      </c>
      <c r="D4204" s="11" t="s">
        <v>260</v>
      </c>
      <c r="E4204" s="19" t="s">
        <v>8455</v>
      </c>
      <c r="F4204" s="10">
        <v>42036</v>
      </c>
      <c r="G4204" s="10">
        <v>45323</v>
      </c>
      <c r="H4204" s="11">
        <v>10</v>
      </c>
      <c r="I4204" s="11" t="s">
        <v>277</v>
      </c>
      <c r="J4204" s="11" t="s">
        <v>261</v>
      </c>
      <c r="K4204" s="11" t="s">
        <v>12658</v>
      </c>
      <c r="L4204" s="11">
        <v>2</v>
      </c>
    </row>
    <row r="4205" spans="1:12">
      <c r="A4205" s="11" t="s">
        <v>8206</v>
      </c>
      <c r="D4205" s="11" t="s">
        <v>260</v>
      </c>
      <c r="E4205" s="19" t="s">
        <v>8456</v>
      </c>
      <c r="F4205" s="10">
        <v>42036</v>
      </c>
      <c r="G4205" s="10">
        <v>45323</v>
      </c>
      <c r="H4205" s="11">
        <v>10</v>
      </c>
      <c r="I4205" s="11" t="s">
        <v>277</v>
      </c>
      <c r="J4205" s="11" t="s">
        <v>261</v>
      </c>
      <c r="K4205" s="11" t="s">
        <v>12658</v>
      </c>
      <c r="L4205" s="11">
        <v>2</v>
      </c>
    </row>
    <row r="4206" spans="1:12">
      <c r="A4206" s="11" t="s">
        <v>8207</v>
      </c>
      <c r="D4206" s="11" t="s">
        <v>260</v>
      </c>
      <c r="E4206" s="19" t="s">
        <v>8457</v>
      </c>
      <c r="F4206" s="10">
        <v>42036</v>
      </c>
      <c r="G4206" s="10">
        <v>45323</v>
      </c>
      <c r="H4206" s="11">
        <v>10</v>
      </c>
      <c r="I4206" s="20" t="s">
        <v>259</v>
      </c>
      <c r="J4206" s="11" t="s">
        <v>261</v>
      </c>
      <c r="K4206" s="11" t="s">
        <v>12658</v>
      </c>
      <c r="L4206" s="11">
        <v>2</v>
      </c>
    </row>
    <row r="4207" spans="1:12">
      <c r="A4207" s="11" t="s">
        <v>8208</v>
      </c>
      <c r="D4207" s="11" t="s">
        <v>260</v>
      </c>
      <c r="E4207" s="19" t="s">
        <v>8458</v>
      </c>
      <c r="F4207" s="10">
        <v>42036</v>
      </c>
      <c r="G4207" s="10">
        <v>45323</v>
      </c>
      <c r="H4207" s="11">
        <v>10</v>
      </c>
      <c r="I4207" s="20" t="s">
        <v>259</v>
      </c>
      <c r="J4207" s="11" t="s">
        <v>261</v>
      </c>
      <c r="K4207" s="11" t="s">
        <v>12658</v>
      </c>
      <c r="L4207" s="11">
        <v>2</v>
      </c>
    </row>
    <row r="4208" spans="1:12">
      <c r="A4208" s="11" t="s">
        <v>8209</v>
      </c>
      <c r="D4208" s="11" t="s">
        <v>260</v>
      </c>
      <c r="E4208" s="19" t="s">
        <v>8459</v>
      </c>
      <c r="F4208" s="10">
        <v>42036</v>
      </c>
      <c r="G4208" s="10">
        <v>45323</v>
      </c>
      <c r="H4208" s="11">
        <v>10</v>
      </c>
      <c r="I4208" s="20" t="s">
        <v>259</v>
      </c>
      <c r="J4208" s="11" t="s">
        <v>261</v>
      </c>
      <c r="K4208" s="11" t="s">
        <v>12658</v>
      </c>
      <c r="L4208" s="11">
        <v>2</v>
      </c>
    </row>
    <row r="4209" spans="1:12">
      <c r="A4209" s="11" t="s">
        <v>8210</v>
      </c>
      <c r="D4209" s="11" t="s">
        <v>260</v>
      </c>
      <c r="E4209" s="19" t="s">
        <v>8460</v>
      </c>
      <c r="F4209" s="10">
        <v>42036</v>
      </c>
      <c r="G4209" s="10">
        <v>45323</v>
      </c>
      <c r="H4209" s="11">
        <v>10</v>
      </c>
      <c r="I4209" s="20" t="s">
        <v>259</v>
      </c>
      <c r="J4209" s="11" t="s">
        <v>261</v>
      </c>
      <c r="K4209" s="11" t="s">
        <v>12658</v>
      </c>
      <c r="L4209" s="11">
        <v>2</v>
      </c>
    </row>
    <row r="4210" spans="1:12">
      <c r="A4210" s="11" t="s">
        <v>8211</v>
      </c>
      <c r="D4210" s="11" t="s">
        <v>260</v>
      </c>
      <c r="E4210" s="19" t="s">
        <v>8461</v>
      </c>
      <c r="F4210" s="10">
        <v>42036</v>
      </c>
      <c r="G4210" s="10">
        <v>45323</v>
      </c>
      <c r="H4210" s="11">
        <v>10</v>
      </c>
      <c r="I4210" s="20" t="s">
        <v>259</v>
      </c>
      <c r="J4210" s="11" t="s">
        <v>261</v>
      </c>
      <c r="K4210" s="11" t="s">
        <v>12658</v>
      </c>
      <c r="L4210" s="11">
        <v>2</v>
      </c>
    </row>
    <row r="4211" spans="1:12">
      <c r="A4211" s="11" t="s">
        <v>8212</v>
      </c>
      <c r="D4211" s="11" t="s">
        <v>260</v>
      </c>
      <c r="E4211" s="19" t="s">
        <v>8462</v>
      </c>
      <c r="F4211" s="10">
        <v>42036</v>
      </c>
      <c r="G4211" s="10">
        <v>45323</v>
      </c>
      <c r="H4211" s="11">
        <v>10</v>
      </c>
      <c r="I4211" s="20" t="s">
        <v>259</v>
      </c>
      <c r="J4211" s="11" t="s">
        <v>261</v>
      </c>
      <c r="K4211" s="11" t="s">
        <v>12658</v>
      </c>
      <c r="L4211" s="11">
        <v>2</v>
      </c>
    </row>
    <row r="4212" spans="1:12">
      <c r="A4212" s="11" t="s">
        <v>8213</v>
      </c>
      <c r="D4212" s="11" t="s">
        <v>260</v>
      </c>
      <c r="E4212" s="19" t="s">
        <v>8463</v>
      </c>
      <c r="F4212" s="10">
        <v>42036</v>
      </c>
      <c r="G4212" s="10">
        <v>45323</v>
      </c>
      <c r="H4212" s="11">
        <v>10</v>
      </c>
      <c r="I4212" s="20" t="s">
        <v>259</v>
      </c>
      <c r="J4212" s="11" t="s">
        <v>261</v>
      </c>
      <c r="K4212" s="11" t="s">
        <v>12658</v>
      </c>
      <c r="L4212" s="11">
        <v>2</v>
      </c>
    </row>
    <row r="4213" spans="1:12">
      <c r="A4213" s="11" t="s">
        <v>8214</v>
      </c>
      <c r="D4213" s="11" t="s">
        <v>260</v>
      </c>
      <c r="E4213" s="19" t="s">
        <v>8464</v>
      </c>
      <c r="F4213" s="10">
        <v>42036</v>
      </c>
      <c r="G4213" s="10">
        <v>45323</v>
      </c>
      <c r="H4213" s="11">
        <v>10</v>
      </c>
      <c r="I4213" s="20" t="s">
        <v>259</v>
      </c>
      <c r="J4213" s="11" t="s">
        <v>261</v>
      </c>
      <c r="K4213" s="11" t="s">
        <v>12658</v>
      </c>
      <c r="L4213" s="11">
        <v>2</v>
      </c>
    </row>
    <row r="4214" spans="1:12">
      <c r="A4214" s="11" t="s">
        <v>8215</v>
      </c>
      <c r="D4214" s="11" t="s">
        <v>260</v>
      </c>
      <c r="E4214" s="19" t="s">
        <v>8465</v>
      </c>
      <c r="F4214" s="10">
        <v>42036</v>
      </c>
      <c r="G4214" s="10">
        <v>45323</v>
      </c>
      <c r="H4214" s="11">
        <v>10</v>
      </c>
      <c r="I4214" s="20" t="s">
        <v>259</v>
      </c>
      <c r="J4214" s="11" t="s">
        <v>261</v>
      </c>
      <c r="K4214" s="11" t="s">
        <v>12658</v>
      </c>
      <c r="L4214" s="11">
        <v>2</v>
      </c>
    </row>
    <row r="4215" spans="1:12">
      <c r="A4215" s="11" t="s">
        <v>8216</v>
      </c>
      <c r="D4215" s="11" t="s">
        <v>260</v>
      </c>
      <c r="E4215" s="19" t="s">
        <v>8466</v>
      </c>
      <c r="F4215" s="10">
        <v>42036</v>
      </c>
      <c r="G4215" s="10">
        <v>45323</v>
      </c>
      <c r="H4215" s="11">
        <v>10</v>
      </c>
      <c r="I4215" s="20" t="s">
        <v>259</v>
      </c>
      <c r="J4215" s="11" t="s">
        <v>261</v>
      </c>
      <c r="K4215" s="11" t="s">
        <v>12658</v>
      </c>
      <c r="L4215" s="11">
        <v>2</v>
      </c>
    </row>
    <row r="4216" spans="1:12">
      <c r="A4216" s="11" t="s">
        <v>8217</v>
      </c>
      <c r="D4216" s="11" t="s">
        <v>260</v>
      </c>
      <c r="E4216" s="19" t="s">
        <v>8467</v>
      </c>
      <c r="F4216" s="10">
        <v>42036</v>
      </c>
      <c r="G4216" s="10">
        <v>45323</v>
      </c>
      <c r="H4216" s="11">
        <v>10</v>
      </c>
      <c r="I4216" s="20" t="s">
        <v>259</v>
      </c>
      <c r="J4216" s="11" t="s">
        <v>261</v>
      </c>
      <c r="K4216" s="11" t="s">
        <v>12658</v>
      </c>
      <c r="L4216" s="11">
        <v>2</v>
      </c>
    </row>
    <row r="4217" spans="1:12">
      <c r="A4217" s="11" t="s">
        <v>8218</v>
      </c>
      <c r="D4217" s="11" t="s">
        <v>260</v>
      </c>
      <c r="E4217" s="19" t="s">
        <v>8468</v>
      </c>
      <c r="F4217" s="10">
        <v>42036</v>
      </c>
      <c r="G4217" s="10">
        <v>45323</v>
      </c>
      <c r="H4217" s="11">
        <v>10</v>
      </c>
      <c r="I4217" s="20" t="s">
        <v>259</v>
      </c>
      <c r="J4217" s="11" t="s">
        <v>261</v>
      </c>
      <c r="K4217" s="11" t="s">
        <v>12658</v>
      </c>
      <c r="L4217" s="11">
        <v>2</v>
      </c>
    </row>
    <row r="4218" spans="1:12">
      <c r="A4218" s="11" t="s">
        <v>8219</v>
      </c>
      <c r="D4218" s="11" t="s">
        <v>260</v>
      </c>
      <c r="E4218" s="19" t="s">
        <v>8469</v>
      </c>
      <c r="F4218" s="10">
        <v>42036</v>
      </c>
      <c r="G4218" s="10">
        <v>45323</v>
      </c>
      <c r="H4218" s="11">
        <v>10</v>
      </c>
      <c r="I4218" s="20" t="s">
        <v>259</v>
      </c>
      <c r="J4218" s="11" t="s">
        <v>261</v>
      </c>
      <c r="K4218" s="11" t="s">
        <v>12658</v>
      </c>
      <c r="L4218" s="11">
        <v>2</v>
      </c>
    </row>
    <row r="4219" spans="1:12">
      <c r="A4219" s="11" t="s">
        <v>8220</v>
      </c>
      <c r="D4219" s="11" t="s">
        <v>260</v>
      </c>
      <c r="E4219" s="19" t="s">
        <v>8470</v>
      </c>
      <c r="F4219" s="10">
        <v>42036</v>
      </c>
      <c r="G4219" s="10">
        <v>45323</v>
      </c>
      <c r="H4219" s="11">
        <v>10</v>
      </c>
      <c r="I4219" s="20" t="s">
        <v>259</v>
      </c>
      <c r="J4219" s="11" t="s">
        <v>261</v>
      </c>
      <c r="K4219" s="11" t="s">
        <v>12658</v>
      </c>
      <c r="L4219" s="11">
        <v>2</v>
      </c>
    </row>
    <row r="4220" spans="1:12">
      <c r="A4220" s="11" t="s">
        <v>8221</v>
      </c>
      <c r="D4220" s="11" t="s">
        <v>260</v>
      </c>
      <c r="E4220" s="19" t="s">
        <v>8471</v>
      </c>
      <c r="F4220" s="10">
        <v>42036</v>
      </c>
      <c r="G4220" s="10">
        <v>45323</v>
      </c>
      <c r="H4220" s="11">
        <v>10</v>
      </c>
      <c r="I4220" s="20" t="s">
        <v>259</v>
      </c>
      <c r="J4220" s="11" t="s">
        <v>261</v>
      </c>
      <c r="K4220" s="11" t="s">
        <v>12658</v>
      </c>
      <c r="L4220" s="11">
        <v>2</v>
      </c>
    </row>
    <row r="4221" spans="1:12">
      <c r="A4221" s="11" t="s">
        <v>8222</v>
      </c>
      <c r="D4221" s="11" t="s">
        <v>260</v>
      </c>
      <c r="E4221" s="19" t="s">
        <v>8472</v>
      </c>
      <c r="F4221" s="10">
        <v>42036</v>
      </c>
      <c r="G4221" s="10">
        <v>45323</v>
      </c>
      <c r="H4221" s="11">
        <v>10</v>
      </c>
      <c r="I4221" s="11" t="s">
        <v>277</v>
      </c>
      <c r="J4221" s="11" t="s">
        <v>261</v>
      </c>
      <c r="K4221" s="11" t="s">
        <v>12658</v>
      </c>
      <c r="L4221" s="11">
        <v>2</v>
      </c>
    </row>
    <row r="4222" spans="1:12">
      <c r="A4222" s="11" t="s">
        <v>8223</v>
      </c>
      <c r="D4222" s="11" t="s">
        <v>260</v>
      </c>
      <c r="E4222" s="19" t="s">
        <v>8473</v>
      </c>
      <c r="F4222" s="10">
        <v>42036</v>
      </c>
      <c r="G4222" s="10">
        <v>45323</v>
      </c>
      <c r="H4222" s="11">
        <v>10</v>
      </c>
      <c r="I4222" s="11" t="s">
        <v>277</v>
      </c>
      <c r="J4222" s="11" t="s">
        <v>261</v>
      </c>
      <c r="K4222" s="11" t="s">
        <v>12658</v>
      </c>
      <c r="L4222" s="11">
        <v>2</v>
      </c>
    </row>
    <row r="4223" spans="1:12">
      <c r="A4223" s="11" t="s">
        <v>8224</v>
      </c>
      <c r="D4223" s="11" t="s">
        <v>260</v>
      </c>
      <c r="E4223" s="19" t="s">
        <v>8474</v>
      </c>
      <c r="F4223" s="10">
        <v>42036</v>
      </c>
      <c r="G4223" s="10">
        <v>45323</v>
      </c>
      <c r="H4223" s="11">
        <v>10</v>
      </c>
      <c r="I4223" s="11" t="s">
        <v>277</v>
      </c>
      <c r="J4223" s="11" t="s">
        <v>261</v>
      </c>
      <c r="K4223" s="11" t="s">
        <v>12658</v>
      </c>
      <c r="L4223" s="11">
        <v>2</v>
      </c>
    </row>
    <row r="4224" spans="1:12">
      <c r="A4224" s="11" t="s">
        <v>8225</v>
      </c>
      <c r="D4224" s="11" t="s">
        <v>260</v>
      </c>
      <c r="E4224" s="19" t="s">
        <v>8475</v>
      </c>
      <c r="F4224" s="10">
        <v>42036</v>
      </c>
      <c r="G4224" s="10">
        <v>45323</v>
      </c>
      <c r="H4224" s="11">
        <v>10</v>
      </c>
      <c r="I4224" s="20" t="s">
        <v>259</v>
      </c>
      <c r="J4224" s="11" t="s">
        <v>261</v>
      </c>
      <c r="K4224" s="11" t="s">
        <v>12658</v>
      </c>
      <c r="L4224" s="11">
        <v>2</v>
      </c>
    </row>
    <row r="4225" spans="1:12">
      <c r="A4225" s="11" t="s">
        <v>8226</v>
      </c>
      <c r="D4225" s="11" t="s">
        <v>260</v>
      </c>
      <c r="E4225" s="19" t="s">
        <v>8476</v>
      </c>
      <c r="F4225" s="10">
        <v>42036</v>
      </c>
      <c r="G4225" s="10">
        <v>45323</v>
      </c>
      <c r="H4225" s="11">
        <v>10</v>
      </c>
      <c r="I4225" s="20" t="s">
        <v>259</v>
      </c>
      <c r="J4225" s="11" t="s">
        <v>261</v>
      </c>
      <c r="K4225" s="11" t="s">
        <v>12658</v>
      </c>
      <c r="L4225" s="11">
        <v>2</v>
      </c>
    </row>
    <row r="4226" spans="1:12">
      <c r="A4226" s="11" t="s">
        <v>8227</v>
      </c>
      <c r="D4226" s="11" t="s">
        <v>260</v>
      </c>
      <c r="E4226" s="19" t="s">
        <v>8477</v>
      </c>
      <c r="F4226" s="10">
        <v>42036</v>
      </c>
      <c r="G4226" s="10">
        <v>45323</v>
      </c>
      <c r="H4226" s="11">
        <v>10</v>
      </c>
      <c r="I4226" s="20" t="s">
        <v>259</v>
      </c>
      <c r="J4226" s="11" t="s">
        <v>261</v>
      </c>
      <c r="K4226" s="11" t="s">
        <v>12658</v>
      </c>
      <c r="L4226" s="11">
        <v>2</v>
      </c>
    </row>
    <row r="4227" spans="1:12">
      <c r="A4227" s="11" t="s">
        <v>8228</v>
      </c>
      <c r="D4227" s="11" t="s">
        <v>260</v>
      </c>
      <c r="E4227" s="19" t="s">
        <v>8478</v>
      </c>
      <c r="F4227" s="10">
        <v>42036</v>
      </c>
      <c r="G4227" s="10">
        <v>45323</v>
      </c>
      <c r="H4227" s="11">
        <v>10</v>
      </c>
      <c r="I4227" s="20" t="s">
        <v>259</v>
      </c>
      <c r="J4227" s="11" t="s">
        <v>261</v>
      </c>
      <c r="K4227" s="11" t="s">
        <v>12658</v>
      </c>
      <c r="L4227" s="11">
        <v>2</v>
      </c>
    </row>
    <row r="4228" spans="1:12">
      <c r="A4228" s="11" t="s">
        <v>8229</v>
      </c>
      <c r="D4228" s="11" t="s">
        <v>260</v>
      </c>
      <c r="E4228" s="19" t="s">
        <v>8479</v>
      </c>
      <c r="F4228" s="10">
        <v>42036</v>
      </c>
      <c r="G4228" s="10">
        <v>45323</v>
      </c>
      <c r="H4228" s="11">
        <v>10</v>
      </c>
      <c r="I4228" s="20" t="s">
        <v>259</v>
      </c>
      <c r="J4228" s="11" t="s">
        <v>261</v>
      </c>
      <c r="K4228" s="11" t="s">
        <v>12658</v>
      </c>
      <c r="L4228" s="11">
        <v>2</v>
      </c>
    </row>
    <row r="4229" spans="1:12">
      <c r="A4229" s="11" t="s">
        <v>8230</v>
      </c>
      <c r="D4229" s="11" t="s">
        <v>260</v>
      </c>
      <c r="E4229" s="19" t="s">
        <v>8480</v>
      </c>
      <c r="F4229" s="10">
        <v>42036</v>
      </c>
      <c r="G4229" s="10">
        <v>45323</v>
      </c>
      <c r="H4229" s="11">
        <v>10</v>
      </c>
      <c r="I4229" s="20" t="s">
        <v>259</v>
      </c>
      <c r="J4229" s="11" t="s">
        <v>261</v>
      </c>
      <c r="K4229" s="11" t="s">
        <v>12658</v>
      </c>
      <c r="L4229" s="11">
        <v>2</v>
      </c>
    </row>
    <row r="4230" spans="1:12">
      <c r="A4230" s="11" t="s">
        <v>8231</v>
      </c>
      <c r="D4230" s="11" t="s">
        <v>260</v>
      </c>
      <c r="E4230" s="19" t="s">
        <v>8481</v>
      </c>
      <c r="F4230" s="10">
        <v>42036</v>
      </c>
      <c r="G4230" s="10">
        <v>45323</v>
      </c>
      <c r="H4230" s="11">
        <v>10</v>
      </c>
      <c r="I4230" s="20" t="s">
        <v>259</v>
      </c>
      <c r="J4230" s="11" t="s">
        <v>261</v>
      </c>
      <c r="K4230" s="11" t="s">
        <v>12658</v>
      </c>
      <c r="L4230" s="11">
        <v>2</v>
      </c>
    </row>
    <row r="4231" spans="1:12">
      <c r="A4231" s="11" t="s">
        <v>8232</v>
      </c>
      <c r="D4231" s="11" t="s">
        <v>260</v>
      </c>
      <c r="E4231" s="19" t="s">
        <v>8482</v>
      </c>
      <c r="F4231" s="10">
        <v>42036</v>
      </c>
      <c r="G4231" s="10">
        <v>45323</v>
      </c>
      <c r="H4231" s="11">
        <v>10</v>
      </c>
      <c r="I4231" s="20" t="s">
        <v>259</v>
      </c>
      <c r="J4231" s="11" t="s">
        <v>261</v>
      </c>
      <c r="K4231" s="11" t="s">
        <v>12658</v>
      </c>
      <c r="L4231" s="11">
        <v>2</v>
      </c>
    </row>
    <row r="4232" spans="1:12">
      <c r="A4232" s="11" t="s">
        <v>8233</v>
      </c>
      <c r="D4232" s="11" t="s">
        <v>260</v>
      </c>
      <c r="E4232" s="19" t="s">
        <v>8483</v>
      </c>
      <c r="F4232" s="10">
        <v>42036</v>
      </c>
      <c r="G4232" s="10">
        <v>45323</v>
      </c>
      <c r="H4232" s="11">
        <v>10</v>
      </c>
      <c r="I4232" s="20" t="s">
        <v>259</v>
      </c>
      <c r="J4232" s="11" t="s">
        <v>261</v>
      </c>
      <c r="K4232" s="11" t="s">
        <v>12658</v>
      </c>
      <c r="L4232" s="11">
        <v>2</v>
      </c>
    </row>
    <row r="4233" spans="1:12">
      <c r="A4233" s="11" t="s">
        <v>8234</v>
      </c>
      <c r="D4233" s="11" t="s">
        <v>260</v>
      </c>
      <c r="E4233" s="19" t="s">
        <v>8484</v>
      </c>
      <c r="F4233" s="10">
        <v>42036</v>
      </c>
      <c r="G4233" s="10">
        <v>45323</v>
      </c>
      <c r="H4233" s="11">
        <v>10</v>
      </c>
      <c r="I4233" s="20" t="s">
        <v>259</v>
      </c>
      <c r="J4233" s="11" t="s">
        <v>261</v>
      </c>
      <c r="K4233" s="11" t="s">
        <v>12658</v>
      </c>
      <c r="L4233" s="11">
        <v>2</v>
      </c>
    </row>
    <row r="4234" spans="1:12">
      <c r="A4234" s="11" t="s">
        <v>8235</v>
      </c>
      <c r="D4234" s="11" t="s">
        <v>260</v>
      </c>
      <c r="E4234" s="19" t="s">
        <v>8485</v>
      </c>
      <c r="F4234" s="10">
        <v>42036</v>
      </c>
      <c r="G4234" s="10">
        <v>45323</v>
      </c>
      <c r="H4234" s="11">
        <v>10</v>
      </c>
      <c r="I4234" s="20" t="s">
        <v>259</v>
      </c>
      <c r="J4234" s="11" t="s">
        <v>261</v>
      </c>
      <c r="K4234" s="11" t="s">
        <v>12658</v>
      </c>
      <c r="L4234" s="11">
        <v>2</v>
      </c>
    </row>
    <row r="4235" spans="1:12">
      <c r="A4235" s="11" t="s">
        <v>8236</v>
      </c>
      <c r="D4235" s="11" t="s">
        <v>260</v>
      </c>
      <c r="E4235" s="19" t="s">
        <v>8486</v>
      </c>
      <c r="F4235" s="10">
        <v>42036</v>
      </c>
      <c r="G4235" s="10">
        <v>45323</v>
      </c>
      <c r="H4235" s="11">
        <v>10</v>
      </c>
      <c r="I4235" s="20" t="s">
        <v>259</v>
      </c>
      <c r="J4235" s="11" t="s">
        <v>261</v>
      </c>
      <c r="K4235" s="11" t="s">
        <v>12658</v>
      </c>
      <c r="L4235" s="11">
        <v>2</v>
      </c>
    </row>
    <row r="4236" spans="1:12">
      <c r="A4236" s="11" t="s">
        <v>8237</v>
      </c>
      <c r="D4236" s="11" t="s">
        <v>260</v>
      </c>
      <c r="E4236" s="19" t="s">
        <v>8487</v>
      </c>
      <c r="F4236" s="10">
        <v>42036</v>
      </c>
      <c r="G4236" s="10">
        <v>45323</v>
      </c>
      <c r="H4236" s="11">
        <v>10</v>
      </c>
      <c r="I4236" s="20" t="s">
        <v>259</v>
      </c>
      <c r="J4236" s="11" t="s">
        <v>261</v>
      </c>
      <c r="K4236" s="11" t="s">
        <v>12658</v>
      </c>
      <c r="L4236" s="11">
        <v>2</v>
      </c>
    </row>
    <row r="4237" spans="1:12">
      <c r="A4237" s="11" t="s">
        <v>8238</v>
      </c>
      <c r="D4237" s="11" t="s">
        <v>260</v>
      </c>
      <c r="E4237" s="19" t="s">
        <v>8488</v>
      </c>
      <c r="F4237" s="10">
        <v>42036</v>
      </c>
      <c r="G4237" s="10">
        <v>45323</v>
      </c>
      <c r="H4237" s="11">
        <v>10</v>
      </c>
      <c r="I4237" s="20" t="s">
        <v>259</v>
      </c>
      <c r="J4237" s="11" t="s">
        <v>261</v>
      </c>
      <c r="K4237" s="11" t="s">
        <v>12658</v>
      </c>
      <c r="L4237" s="11">
        <v>2</v>
      </c>
    </row>
    <row r="4238" spans="1:12">
      <c r="A4238" s="11" t="s">
        <v>8239</v>
      </c>
      <c r="D4238" s="11" t="s">
        <v>260</v>
      </c>
      <c r="E4238" s="19" t="s">
        <v>8489</v>
      </c>
      <c r="F4238" s="10">
        <v>42036</v>
      </c>
      <c r="G4238" s="10">
        <v>45323</v>
      </c>
      <c r="H4238" s="11">
        <v>10</v>
      </c>
      <c r="I4238" s="20" t="s">
        <v>259</v>
      </c>
      <c r="J4238" s="11" t="s">
        <v>261</v>
      </c>
      <c r="K4238" s="11" t="s">
        <v>12658</v>
      </c>
      <c r="L4238" s="11">
        <v>2</v>
      </c>
    </row>
    <row r="4239" spans="1:12">
      <c r="A4239" s="11" t="s">
        <v>8240</v>
      </c>
      <c r="D4239" s="11" t="s">
        <v>260</v>
      </c>
      <c r="E4239" s="19" t="s">
        <v>8490</v>
      </c>
      <c r="F4239" s="10">
        <v>42036</v>
      </c>
      <c r="G4239" s="10">
        <v>45323</v>
      </c>
      <c r="H4239" s="11">
        <v>10</v>
      </c>
      <c r="I4239" s="11" t="s">
        <v>277</v>
      </c>
      <c r="J4239" s="11" t="s">
        <v>261</v>
      </c>
      <c r="K4239" s="11" t="s">
        <v>12658</v>
      </c>
      <c r="L4239" s="11">
        <v>2</v>
      </c>
    </row>
    <row r="4240" spans="1:12">
      <c r="A4240" s="11" t="s">
        <v>8241</v>
      </c>
      <c r="D4240" s="11" t="s">
        <v>260</v>
      </c>
      <c r="E4240" s="19" t="s">
        <v>8491</v>
      </c>
      <c r="F4240" s="10">
        <v>42036</v>
      </c>
      <c r="G4240" s="10">
        <v>45323</v>
      </c>
      <c r="H4240" s="11">
        <v>10</v>
      </c>
      <c r="I4240" s="11" t="s">
        <v>277</v>
      </c>
      <c r="J4240" s="11" t="s">
        <v>261</v>
      </c>
      <c r="K4240" s="11" t="s">
        <v>12658</v>
      </c>
      <c r="L4240" s="11">
        <v>2</v>
      </c>
    </row>
    <row r="4241" spans="1:12">
      <c r="A4241" s="11" t="s">
        <v>8242</v>
      </c>
      <c r="D4241" s="11" t="s">
        <v>260</v>
      </c>
      <c r="E4241" s="19" t="s">
        <v>8492</v>
      </c>
      <c r="F4241" s="10">
        <v>42036</v>
      </c>
      <c r="G4241" s="10">
        <v>45323</v>
      </c>
      <c r="H4241" s="11">
        <v>10</v>
      </c>
      <c r="I4241" s="11" t="s">
        <v>277</v>
      </c>
      <c r="J4241" s="11" t="s">
        <v>261</v>
      </c>
      <c r="K4241" s="11" t="s">
        <v>12658</v>
      </c>
      <c r="L4241" s="11">
        <v>2</v>
      </c>
    </row>
    <row r="4242" spans="1:12">
      <c r="A4242" s="11" t="s">
        <v>8243</v>
      </c>
      <c r="D4242" s="11" t="s">
        <v>260</v>
      </c>
      <c r="E4242" s="19" t="s">
        <v>8493</v>
      </c>
      <c r="F4242" s="10">
        <v>42036</v>
      </c>
      <c r="G4242" s="10">
        <v>45323</v>
      </c>
      <c r="H4242" s="11">
        <v>10</v>
      </c>
      <c r="I4242" s="20" t="s">
        <v>259</v>
      </c>
      <c r="J4242" s="11" t="s">
        <v>261</v>
      </c>
      <c r="K4242" s="11" t="s">
        <v>12658</v>
      </c>
      <c r="L4242" s="11">
        <v>2</v>
      </c>
    </row>
    <row r="4243" spans="1:12">
      <c r="A4243" s="11" t="s">
        <v>8244</v>
      </c>
      <c r="D4243" s="11" t="s">
        <v>260</v>
      </c>
      <c r="E4243" s="19" t="s">
        <v>8494</v>
      </c>
      <c r="F4243" s="10">
        <v>42036</v>
      </c>
      <c r="G4243" s="10">
        <v>45323</v>
      </c>
      <c r="H4243" s="11">
        <v>10</v>
      </c>
      <c r="I4243" s="20" t="s">
        <v>259</v>
      </c>
      <c r="J4243" s="11" t="s">
        <v>261</v>
      </c>
      <c r="K4243" s="11" t="s">
        <v>12658</v>
      </c>
      <c r="L4243" s="11">
        <v>2</v>
      </c>
    </row>
    <row r="4244" spans="1:12">
      <c r="A4244" s="11" t="s">
        <v>8245</v>
      </c>
      <c r="D4244" s="11" t="s">
        <v>260</v>
      </c>
      <c r="E4244" s="19" t="s">
        <v>8495</v>
      </c>
      <c r="F4244" s="10">
        <v>42036</v>
      </c>
      <c r="G4244" s="10">
        <v>45323</v>
      </c>
      <c r="H4244" s="11">
        <v>10</v>
      </c>
      <c r="I4244" s="20" t="s">
        <v>259</v>
      </c>
      <c r="J4244" s="11" t="s">
        <v>261</v>
      </c>
      <c r="K4244" s="11" t="s">
        <v>12658</v>
      </c>
      <c r="L4244" s="11">
        <v>2</v>
      </c>
    </row>
    <row r="4245" spans="1:12">
      <c r="A4245" s="11" t="s">
        <v>8246</v>
      </c>
      <c r="D4245" s="11" t="s">
        <v>260</v>
      </c>
      <c r="E4245" s="19" t="s">
        <v>8496</v>
      </c>
      <c r="F4245" s="10">
        <v>42036</v>
      </c>
      <c r="G4245" s="10">
        <v>45323</v>
      </c>
      <c r="H4245" s="11">
        <v>10</v>
      </c>
      <c r="I4245" s="20" t="s">
        <v>259</v>
      </c>
      <c r="J4245" s="11" t="s">
        <v>261</v>
      </c>
      <c r="K4245" s="11" t="s">
        <v>12658</v>
      </c>
      <c r="L4245" s="11">
        <v>2</v>
      </c>
    </row>
    <row r="4246" spans="1:12">
      <c r="A4246" s="11" t="s">
        <v>8247</v>
      </c>
      <c r="D4246" s="11" t="s">
        <v>260</v>
      </c>
      <c r="E4246" s="19" t="s">
        <v>8497</v>
      </c>
      <c r="F4246" s="10">
        <v>42036</v>
      </c>
      <c r="G4246" s="10">
        <v>45323</v>
      </c>
      <c r="H4246" s="11">
        <v>10</v>
      </c>
      <c r="I4246" s="20" t="s">
        <v>259</v>
      </c>
      <c r="J4246" s="11" t="s">
        <v>261</v>
      </c>
      <c r="K4246" s="11" t="s">
        <v>12658</v>
      </c>
      <c r="L4246" s="11">
        <v>2</v>
      </c>
    </row>
    <row r="4247" spans="1:12">
      <c r="A4247" s="11" t="s">
        <v>8248</v>
      </c>
      <c r="D4247" s="11" t="s">
        <v>260</v>
      </c>
      <c r="E4247" s="19" t="s">
        <v>8498</v>
      </c>
      <c r="F4247" s="10">
        <v>42036</v>
      </c>
      <c r="G4247" s="10">
        <v>45323</v>
      </c>
      <c r="H4247" s="11">
        <v>10</v>
      </c>
      <c r="I4247" s="20" t="s">
        <v>259</v>
      </c>
      <c r="J4247" s="11" t="s">
        <v>261</v>
      </c>
      <c r="K4247" s="11" t="s">
        <v>12658</v>
      </c>
      <c r="L4247" s="11">
        <v>2</v>
      </c>
    </row>
    <row r="4248" spans="1:12">
      <c r="A4248" s="11" t="s">
        <v>8249</v>
      </c>
      <c r="D4248" s="11" t="s">
        <v>260</v>
      </c>
      <c r="E4248" s="19" t="s">
        <v>8499</v>
      </c>
      <c r="F4248" s="10">
        <v>42036</v>
      </c>
      <c r="G4248" s="10">
        <v>45323</v>
      </c>
      <c r="H4248" s="11">
        <v>10</v>
      </c>
      <c r="I4248" s="20" t="s">
        <v>259</v>
      </c>
      <c r="J4248" s="11" t="s">
        <v>261</v>
      </c>
      <c r="K4248" s="11" t="s">
        <v>12658</v>
      </c>
      <c r="L4248" s="11">
        <v>2</v>
      </c>
    </row>
    <row r="4249" spans="1:12">
      <c r="A4249" s="11" t="s">
        <v>8250</v>
      </c>
      <c r="D4249" s="11" t="s">
        <v>260</v>
      </c>
      <c r="E4249" s="19" t="s">
        <v>8500</v>
      </c>
      <c r="F4249" s="10">
        <v>42036</v>
      </c>
      <c r="G4249" s="10">
        <v>45323</v>
      </c>
      <c r="H4249" s="11">
        <v>10</v>
      </c>
      <c r="I4249" s="20" t="s">
        <v>259</v>
      </c>
      <c r="J4249" s="11" t="s">
        <v>261</v>
      </c>
      <c r="K4249" s="11" t="s">
        <v>12658</v>
      </c>
      <c r="L4249" s="11">
        <v>2</v>
      </c>
    </row>
    <row r="4250" spans="1:12">
      <c r="A4250" s="11" t="s">
        <v>8251</v>
      </c>
      <c r="D4250" s="11" t="s">
        <v>260</v>
      </c>
      <c r="E4250" s="19" t="s">
        <v>8501</v>
      </c>
      <c r="F4250" s="10">
        <v>42036</v>
      </c>
      <c r="G4250" s="10">
        <v>45323</v>
      </c>
      <c r="H4250" s="11">
        <v>10</v>
      </c>
      <c r="I4250" s="20" t="s">
        <v>259</v>
      </c>
      <c r="J4250" s="11" t="s">
        <v>261</v>
      </c>
      <c r="K4250" s="11" t="s">
        <v>12658</v>
      </c>
      <c r="L4250" s="11">
        <v>2</v>
      </c>
    </row>
    <row r="4251" spans="1:12">
      <c r="A4251" s="11" t="s">
        <v>8252</v>
      </c>
      <c r="D4251" s="11" t="s">
        <v>260</v>
      </c>
      <c r="E4251" s="19" t="s">
        <v>8502</v>
      </c>
      <c r="F4251" s="10">
        <v>42036</v>
      </c>
      <c r="G4251" s="10">
        <v>45323</v>
      </c>
      <c r="H4251" s="11">
        <v>10</v>
      </c>
      <c r="I4251" s="20" t="s">
        <v>259</v>
      </c>
      <c r="J4251" s="11" t="s">
        <v>261</v>
      </c>
      <c r="K4251" s="11" t="s">
        <v>12658</v>
      </c>
      <c r="L4251" s="11">
        <v>2</v>
      </c>
    </row>
    <row r="4252" spans="1:12">
      <c r="A4252" s="11" t="s">
        <v>8253</v>
      </c>
      <c r="D4252" s="11" t="s">
        <v>260</v>
      </c>
      <c r="E4252" s="19" t="s">
        <v>8503</v>
      </c>
      <c r="F4252" s="10">
        <v>42036</v>
      </c>
      <c r="G4252" s="10">
        <v>45323</v>
      </c>
      <c r="H4252" s="11">
        <v>10</v>
      </c>
      <c r="I4252" s="20" t="s">
        <v>259</v>
      </c>
      <c r="J4252" s="11" t="s">
        <v>261</v>
      </c>
      <c r="K4252" s="11" t="s">
        <v>12658</v>
      </c>
      <c r="L4252" s="11">
        <v>2</v>
      </c>
    </row>
    <row r="4253" spans="1:12">
      <c r="A4253" s="11" t="s">
        <v>8254</v>
      </c>
      <c r="D4253" s="11" t="s">
        <v>260</v>
      </c>
      <c r="E4253" s="19" t="s">
        <v>8504</v>
      </c>
      <c r="F4253" s="10">
        <v>42036</v>
      </c>
      <c r="G4253" s="10">
        <v>45323</v>
      </c>
      <c r="H4253" s="11">
        <v>10</v>
      </c>
      <c r="I4253" s="20" t="s">
        <v>259</v>
      </c>
      <c r="J4253" s="11" t="s">
        <v>261</v>
      </c>
      <c r="K4253" s="11" t="s">
        <v>12658</v>
      </c>
      <c r="L4253" s="11">
        <v>2</v>
      </c>
    </row>
    <row r="4254" spans="1:12">
      <c r="A4254" s="11" t="s">
        <v>8255</v>
      </c>
      <c r="D4254" s="11" t="s">
        <v>260</v>
      </c>
      <c r="E4254" s="19" t="s">
        <v>8505</v>
      </c>
      <c r="F4254" s="10">
        <v>42036</v>
      </c>
      <c r="G4254" s="10">
        <v>45323</v>
      </c>
      <c r="H4254" s="11">
        <v>10</v>
      </c>
      <c r="I4254" s="20" t="s">
        <v>259</v>
      </c>
      <c r="J4254" s="11" t="s">
        <v>261</v>
      </c>
      <c r="K4254" s="11" t="s">
        <v>12658</v>
      </c>
      <c r="L4254" s="11">
        <v>2</v>
      </c>
    </row>
    <row r="4255" spans="1:12">
      <c r="A4255" s="11" t="s">
        <v>8256</v>
      </c>
      <c r="D4255" s="11" t="s">
        <v>260</v>
      </c>
      <c r="E4255" s="19" t="s">
        <v>8506</v>
      </c>
      <c r="F4255" s="10">
        <v>42036</v>
      </c>
      <c r="G4255" s="10">
        <v>45323</v>
      </c>
      <c r="H4255" s="11">
        <v>10</v>
      </c>
      <c r="I4255" s="20" t="s">
        <v>259</v>
      </c>
      <c r="J4255" s="11" t="s">
        <v>261</v>
      </c>
      <c r="K4255" s="11" t="s">
        <v>12658</v>
      </c>
      <c r="L4255" s="11">
        <v>2</v>
      </c>
    </row>
    <row r="4256" spans="1:12">
      <c r="A4256" s="11" t="s">
        <v>8257</v>
      </c>
      <c r="D4256" s="11" t="s">
        <v>260</v>
      </c>
      <c r="E4256" s="19" t="s">
        <v>8507</v>
      </c>
      <c r="F4256" s="10">
        <v>42036</v>
      </c>
      <c r="G4256" s="10">
        <v>45323</v>
      </c>
      <c r="H4256" s="11">
        <v>10</v>
      </c>
      <c r="I4256" s="20" t="s">
        <v>259</v>
      </c>
      <c r="J4256" s="11" t="s">
        <v>261</v>
      </c>
      <c r="K4256" s="11" t="s">
        <v>12658</v>
      </c>
      <c r="L4256" s="11">
        <v>2</v>
      </c>
    </row>
    <row r="4257" spans="1:12">
      <c r="A4257" s="11" t="s">
        <v>8258</v>
      </c>
      <c r="D4257" s="11" t="s">
        <v>260</v>
      </c>
      <c r="E4257" s="19" t="s">
        <v>8508</v>
      </c>
      <c r="F4257" s="10">
        <v>42036</v>
      </c>
      <c r="G4257" s="10">
        <v>45323</v>
      </c>
      <c r="H4257" s="11">
        <v>10</v>
      </c>
      <c r="I4257" s="11" t="s">
        <v>277</v>
      </c>
      <c r="J4257" s="11" t="s">
        <v>261</v>
      </c>
      <c r="K4257" s="11" t="s">
        <v>12658</v>
      </c>
      <c r="L4257" s="11">
        <v>2</v>
      </c>
    </row>
    <row r="4258" spans="1:12">
      <c r="A4258" s="11" t="s">
        <v>8259</v>
      </c>
      <c r="D4258" s="11" t="s">
        <v>260</v>
      </c>
      <c r="E4258" s="19" t="s">
        <v>8509</v>
      </c>
      <c r="F4258" s="10">
        <v>42036</v>
      </c>
      <c r="G4258" s="10">
        <v>45323</v>
      </c>
      <c r="H4258" s="11">
        <v>10</v>
      </c>
      <c r="I4258" s="11" t="s">
        <v>277</v>
      </c>
      <c r="J4258" s="11" t="s">
        <v>261</v>
      </c>
      <c r="K4258" s="11" t="s">
        <v>12658</v>
      </c>
      <c r="L4258" s="11">
        <v>2</v>
      </c>
    </row>
    <row r="4259" spans="1:12">
      <c r="A4259" s="11" t="s">
        <v>8260</v>
      </c>
      <c r="D4259" s="11" t="s">
        <v>260</v>
      </c>
      <c r="E4259" s="19" t="s">
        <v>8510</v>
      </c>
      <c r="F4259" s="10">
        <v>42036</v>
      </c>
      <c r="G4259" s="10">
        <v>45323</v>
      </c>
      <c r="H4259" s="11">
        <v>10</v>
      </c>
      <c r="I4259" s="11" t="s">
        <v>277</v>
      </c>
      <c r="J4259" s="11" t="s">
        <v>261</v>
      </c>
      <c r="K4259" s="11" t="s">
        <v>12658</v>
      </c>
      <c r="L4259" s="11">
        <v>2</v>
      </c>
    </row>
    <row r="4260" spans="1:12">
      <c r="A4260" s="11" t="s">
        <v>8261</v>
      </c>
      <c r="D4260" s="11" t="s">
        <v>260</v>
      </c>
      <c r="E4260" s="19" t="s">
        <v>8511</v>
      </c>
      <c r="F4260" s="10">
        <v>42036</v>
      </c>
      <c r="G4260" s="10">
        <v>45323</v>
      </c>
      <c r="H4260" s="11">
        <v>10</v>
      </c>
      <c r="I4260" s="20" t="s">
        <v>259</v>
      </c>
      <c r="J4260" s="11" t="s">
        <v>261</v>
      </c>
      <c r="K4260" s="11" t="s">
        <v>12658</v>
      </c>
      <c r="L4260" s="11">
        <v>2</v>
      </c>
    </row>
    <row r="4261" spans="1:12">
      <c r="A4261" s="11" t="s">
        <v>8262</v>
      </c>
      <c r="D4261" s="11" t="s">
        <v>260</v>
      </c>
      <c r="E4261" s="19" t="s">
        <v>8512</v>
      </c>
      <c r="F4261" s="10">
        <v>42036</v>
      </c>
      <c r="G4261" s="10">
        <v>45323</v>
      </c>
      <c r="H4261" s="11">
        <v>10</v>
      </c>
      <c r="I4261" s="20" t="s">
        <v>259</v>
      </c>
      <c r="J4261" s="11" t="s">
        <v>261</v>
      </c>
      <c r="K4261" s="11" t="s">
        <v>12658</v>
      </c>
      <c r="L4261" s="11">
        <v>2</v>
      </c>
    </row>
    <row r="4262" spans="1:12">
      <c r="A4262" s="11" t="s">
        <v>8513</v>
      </c>
      <c r="D4262" s="11" t="s">
        <v>260</v>
      </c>
      <c r="E4262" s="19" t="s">
        <v>8763</v>
      </c>
      <c r="F4262" s="10">
        <v>42036</v>
      </c>
      <c r="G4262" s="10">
        <v>45323</v>
      </c>
      <c r="H4262" s="11">
        <v>10</v>
      </c>
      <c r="I4262" s="20" t="s">
        <v>259</v>
      </c>
      <c r="J4262" s="11" t="s">
        <v>261</v>
      </c>
      <c r="K4262" s="11" t="s">
        <v>12658</v>
      </c>
      <c r="L4262" s="11">
        <v>2</v>
      </c>
    </row>
    <row r="4263" spans="1:12">
      <c r="A4263" s="11" t="s">
        <v>8514</v>
      </c>
      <c r="D4263" s="11" t="s">
        <v>260</v>
      </c>
      <c r="E4263" s="19" t="s">
        <v>8764</v>
      </c>
      <c r="F4263" s="10">
        <v>42036</v>
      </c>
      <c r="G4263" s="10">
        <v>45323</v>
      </c>
      <c r="H4263" s="11">
        <v>10</v>
      </c>
      <c r="I4263" s="20" t="s">
        <v>259</v>
      </c>
      <c r="J4263" s="11" t="s">
        <v>261</v>
      </c>
      <c r="K4263" s="11" t="s">
        <v>12658</v>
      </c>
      <c r="L4263" s="11">
        <v>2</v>
      </c>
    </row>
    <row r="4264" spans="1:12">
      <c r="A4264" s="11" t="s">
        <v>8515</v>
      </c>
      <c r="D4264" s="11" t="s">
        <v>260</v>
      </c>
      <c r="E4264" s="19" t="s">
        <v>8765</v>
      </c>
      <c r="F4264" s="10">
        <v>42036</v>
      </c>
      <c r="G4264" s="10">
        <v>45323</v>
      </c>
      <c r="H4264" s="11">
        <v>10</v>
      </c>
      <c r="I4264" s="20" t="s">
        <v>259</v>
      </c>
      <c r="J4264" s="11" t="s">
        <v>261</v>
      </c>
      <c r="K4264" s="11" t="s">
        <v>12658</v>
      </c>
      <c r="L4264" s="11">
        <v>2</v>
      </c>
    </row>
    <row r="4265" spans="1:12">
      <c r="A4265" s="11" t="s">
        <v>8516</v>
      </c>
      <c r="D4265" s="11" t="s">
        <v>260</v>
      </c>
      <c r="E4265" s="19" t="s">
        <v>8766</v>
      </c>
      <c r="F4265" s="10">
        <v>42036</v>
      </c>
      <c r="G4265" s="10">
        <v>45323</v>
      </c>
      <c r="H4265" s="11">
        <v>10</v>
      </c>
      <c r="I4265" s="20" t="s">
        <v>259</v>
      </c>
      <c r="J4265" s="11" t="s">
        <v>261</v>
      </c>
      <c r="K4265" s="11" t="s">
        <v>12658</v>
      </c>
      <c r="L4265" s="11">
        <v>2</v>
      </c>
    </row>
    <row r="4266" spans="1:12">
      <c r="A4266" s="11" t="s">
        <v>8517</v>
      </c>
      <c r="D4266" s="11" t="s">
        <v>260</v>
      </c>
      <c r="E4266" s="19" t="s">
        <v>8767</v>
      </c>
      <c r="F4266" s="10">
        <v>42036</v>
      </c>
      <c r="G4266" s="10">
        <v>45323</v>
      </c>
      <c r="H4266" s="11">
        <v>10</v>
      </c>
      <c r="I4266" s="20" t="s">
        <v>259</v>
      </c>
      <c r="J4266" s="11" t="s">
        <v>261</v>
      </c>
      <c r="K4266" s="11" t="s">
        <v>12658</v>
      </c>
      <c r="L4266" s="11">
        <v>2</v>
      </c>
    </row>
    <row r="4267" spans="1:12">
      <c r="A4267" s="11" t="s">
        <v>8518</v>
      </c>
      <c r="D4267" s="11" t="s">
        <v>260</v>
      </c>
      <c r="E4267" s="19" t="s">
        <v>8768</v>
      </c>
      <c r="F4267" s="10">
        <v>42036</v>
      </c>
      <c r="G4267" s="10">
        <v>45323</v>
      </c>
      <c r="H4267" s="11">
        <v>10</v>
      </c>
      <c r="I4267" s="20" t="s">
        <v>259</v>
      </c>
      <c r="J4267" s="11" t="s">
        <v>261</v>
      </c>
      <c r="K4267" s="11" t="s">
        <v>12658</v>
      </c>
      <c r="L4267" s="11">
        <v>2</v>
      </c>
    </row>
    <row r="4268" spans="1:12">
      <c r="A4268" s="11" t="s">
        <v>8519</v>
      </c>
      <c r="D4268" s="11" t="s">
        <v>260</v>
      </c>
      <c r="E4268" s="19" t="s">
        <v>8769</v>
      </c>
      <c r="F4268" s="10">
        <v>42036</v>
      </c>
      <c r="G4268" s="10">
        <v>45323</v>
      </c>
      <c r="H4268" s="11">
        <v>10</v>
      </c>
      <c r="I4268" s="20" t="s">
        <v>259</v>
      </c>
      <c r="J4268" s="11" t="s">
        <v>261</v>
      </c>
      <c r="K4268" s="11" t="s">
        <v>12658</v>
      </c>
      <c r="L4268" s="11">
        <v>2</v>
      </c>
    </row>
    <row r="4269" spans="1:12">
      <c r="A4269" s="11" t="s">
        <v>8520</v>
      </c>
      <c r="D4269" s="11" t="s">
        <v>260</v>
      </c>
      <c r="E4269" s="19" t="s">
        <v>8770</v>
      </c>
      <c r="F4269" s="10">
        <v>42036</v>
      </c>
      <c r="G4269" s="10">
        <v>45323</v>
      </c>
      <c r="H4269" s="11">
        <v>10</v>
      </c>
      <c r="I4269" s="20" t="s">
        <v>259</v>
      </c>
      <c r="J4269" s="11" t="s">
        <v>261</v>
      </c>
      <c r="K4269" s="11" t="s">
        <v>12658</v>
      </c>
      <c r="L4269" s="11">
        <v>2</v>
      </c>
    </row>
    <row r="4270" spans="1:12">
      <c r="A4270" s="11" t="s">
        <v>8521</v>
      </c>
      <c r="D4270" s="11" t="s">
        <v>260</v>
      </c>
      <c r="E4270" s="19" t="s">
        <v>8771</v>
      </c>
      <c r="F4270" s="10">
        <v>42036</v>
      </c>
      <c r="G4270" s="10">
        <v>45323</v>
      </c>
      <c r="H4270" s="11">
        <v>10</v>
      </c>
      <c r="I4270" s="20" t="s">
        <v>259</v>
      </c>
      <c r="J4270" s="11" t="s">
        <v>261</v>
      </c>
      <c r="K4270" s="11" t="s">
        <v>12658</v>
      </c>
      <c r="L4270" s="11">
        <v>2</v>
      </c>
    </row>
    <row r="4271" spans="1:12">
      <c r="A4271" s="11" t="s">
        <v>8522</v>
      </c>
      <c r="D4271" s="11" t="s">
        <v>260</v>
      </c>
      <c r="E4271" s="19" t="s">
        <v>8772</v>
      </c>
      <c r="F4271" s="10">
        <v>42036</v>
      </c>
      <c r="G4271" s="10">
        <v>45323</v>
      </c>
      <c r="H4271" s="11">
        <v>10</v>
      </c>
      <c r="I4271" s="20" t="s">
        <v>259</v>
      </c>
      <c r="J4271" s="11" t="s">
        <v>261</v>
      </c>
      <c r="K4271" s="11" t="s">
        <v>12658</v>
      </c>
      <c r="L4271" s="11">
        <v>2</v>
      </c>
    </row>
    <row r="4272" spans="1:12">
      <c r="A4272" s="11" t="s">
        <v>8523</v>
      </c>
      <c r="D4272" s="11" t="s">
        <v>260</v>
      </c>
      <c r="E4272" s="19" t="s">
        <v>8773</v>
      </c>
      <c r="F4272" s="10">
        <v>42036</v>
      </c>
      <c r="G4272" s="10">
        <v>45323</v>
      </c>
      <c r="H4272" s="11">
        <v>10</v>
      </c>
      <c r="I4272" s="20" t="s">
        <v>259</v>
      </c>
      <c r="J4272" s="11" t="s">
        <v>261</v>
      </c>
      <c r="K4272" s="11" t="s">
        <v>12658</v>
      </c>
      <c r="L4272" s="11">
        <v>2</v>
      </c>
    </row>
    <row r="4273" spans="1:12">
      <c r="A4273" s="11" t="s">
        <v>8524</v>
      </c>
      <c r="D4273" s="11" t="s">
        <v>260</v>
      </c>
      <c r="E4273" s="19" t="s">
        <v>8774</v>
      </c>
      <c r="F4273" s="10">
        <v>42036</v>
      </c>
      <c r="G4273" s="10">
        <v>45323</v>
      </c>
      <c r="H4273" s="11">
        <v>10</v>
      </c>
      <c r="I4273" s="20" t="s">
        <v>259</v>
      </c>
      <c r="J4273" s="11" t="s">
        <v>261</v>
      </c>
      <c r="K4273" s="11" t="s">
        <v>12658</v>
      </c>
      <c r="L4273" s="11">
        <v>2</v>
      </c>
    </row>
    <row r="4274" spans="1:12">
      <c r="A4274" s="11" t="s">
        <v>8525</v>
      </c>
      <c r="D4274" s="11" t="s">
        <v>260</v>
      </c>
      <c r="E4274" s="19" t="s">
        <v>8775</v>
      </c>
      <c r="F4274" s="10">
        <v>42036</v>
      </c>
      <c r="G4274" s="10">
        <v>45323</v>
      </c>
      <c r="H4274" s="11">
        <v>10</v>
      </c>
      <c r="I4274" s="20" t="s">
        <v>259</v>
      </c>
      <c r="J4274" s="11" t="s">
        <v>261</v>
      </c>
      <c r="K4274" s="11" t="s">
        <v>12658</v>
      </c>
      <c r="L4274" s="11">
        <v>2</v>
      </c>
    </row>
    <row r="4275" spans="1:12">
      <c r="A4275" s="11" t="s">
        <v>8526</v>
      </c>
      <c r="D4275" s="11" t="s">
        <v>260</v>
      </c>
      <c r="E4275" s="19" t="s">
        <v>8776</v>
      </c>
      <c r="F4275" s="10">
        <v>42036</v>
      </c>
      <c r="G4275" s="10">
        <v>45323</v>
      </c>
      <c r="H4275" s="11">
        <v>10</v>
      </c>
      <c r="I4275" s="11" t="s">
        <v>277</v>
      </c>
      <c r="J4275" s="11" t="s">
        <v>261</v>
      </c>
      <c r="K4275" s="11" t="s">
        <v>12658</v>
      </c>
      <c r="L4275" s="11">
        <v>2</v>
      </c>
    </row>
    <row r="4276" spans="1:12">
      <c r="A4276" s="11" t="s">
        <v>8527</v>
      </c>
      <c r="D4276" s="11" t="s">
        <v>260</v>
      </c>
      <c r="E4276" s="19" t="s">
        <v>8777</v>
      </c>
      <c r="F4276" s="10">
        <v>42036</v>
      </c>
      <c r="G4276" s="10">
        <v>45323</v>
      </c>
      <c r="H4276" s="11">
        <v>10</v>
      </c>
      <c r="I4276" s="11" t="s">
        <v>277</v>
      </c>
      <c r="J4276" s="11" t="s">
        <v>261</v>
      </c>
      <c r="K4276" s="11" t="s">
        <v>12658</v>
      </c>
      <c r="L4276" s="11">
        <v>2</v>
      </c>
    </row>
    <row r="4277" spans="1:12">
      <c r="A4277" s="11" t="s">
        <v>8528</v>
      </c>
      <c r="D4277" s="11" t="s">
        <v>260</v>
      </c>
      <c r="E4277" s="19" t="s">
        <v>8778</v>
      </c>
      <c r="F4277" s="10">
        <v>42036</v>
      </c>
      <c r="G4277" s="10">
        <v>45323</v>
      </c>
      <c r="H4277" s="11">
        <v>10</v>
      </c>
      <c r="I4277" s="11" t="s">
        <v>277</v>
      </c>
      <c r="J4277" s="11" t="s">
        <v>261</v>
      </c>
      <c r="K4277" s="11" t="s">
        <v>12658</v>
      </c>
      <c r="L4277" s="11">
        <v>2</v>
      </c>
    </row>
    <row r="4278" spans="1:12">
      <c r="A4278" s="11" t="s">
        <v>8529</v>
      </c>
      <c r="D4278" s="11" t="s">
        <v>260</v>
      </c>
      <c r="E4278" s="19" t="s">
        <v>8779</v>
      </c>
      <c r="F4278" s="10">
        <v>42036</v>
      </c>
      <c r="G4278" s="10">
        <v>45323</v>
      </c>
      <c r="H4278" s="11">
        <v>10</v>
      </c>
      <c r="I4278" s="20" t="s">
        <v>259</v>
      </c>
      <c r="J4278" s="11" t="s">
        <v>261</v>
      </c>
      <c r="K4278" s="11" t="s">
        <v>12658</v>
      </c>
      <c r="L4278" s="11">
        <v>2</v>
      </c>
    </row>
    <row r="4279" spans="1:12">
      <c r="A4279" s="11" t="s">
        <v>8530</v>
      </c>
      <c r="D4279" s="11" t="s">
        <v>260</v>
      </c>
      <c r="E4279" s="19" t="s">
        <v>8780</v>
      </c>
      <c r="F4279" s="10">
        <v>42036</v>
      </c>
      <c r="G4279" s="10">
        <v>45323</v>
      </c>
      <c r="H4279" s="11">
        <v>10</v>
      </c>
      <c r="I4279" s="20" t="s">
        <v>259</v>
      </c>
      <c r="J4279" s="11" t="s">
        <v>261</v>
      </c>
      <c r="K4279" s="11" t="s">
        <v>12658</v>
      </c>
      <c r="L4279" s="11">
        <v>2</v>
      </c>
    </row>
    <row r="4280" spans="1:12">
      <c r="A4280" s="11" t="s">
        <v>8531</v>
      </c>
      <c r="D4280" s="11" t="s">
        <v>260</v>
      </c>
      <c r="E4280" s="19" t="s">
        <v>8781</v>
      </c>
      <c r="F4280" s="10">
        <v>42036</v>
      </c>
      <c r="G4280" s="10">
        <v>45323</v>
      </c>
      <c r="H4280" s="11">
        <v>10</v>
      </c>
      <c r="I4280" s="20" t="s">
        <v>259</v>
      </c>
      <c r="J4280" s="11" t="s">
        <v>261</v>
      </c>
      <c r="K4280" s="11" t="s">
        <v>12658</v>
      </c>
      <c r="L4280" s="11">
        <v>2</v>
      </c>
    </row>
    <row r="4281" spans="1:12">
      <c r="A4281" s="11" t="s">
        <v>8532</v>
      </c>
      <c r="D4281" s="11" t="s">
        <v>260</v>
      </c>
      <c r="E4281" s="19" t="s">
        <v>8782</v>
      </c>
      <c r="F4281" s="10">
        <v>42036</v>
      </c>
      <c r="G4281" s="10">
        <v>45323</v>
      </c>
      <c r="H4281" s="11">
        <v>10</v>
      </c>
      <c r="I4281" s="20" t="s">
        <v>259</v>
      </c>
      <c r="J4281" s="11" t="s">
        <v>261</v>
      </c>
      <c r="K4281" s="11" t="s">
        <v>12658</v>
      </c>
      <c r="L4281" s="11">
        <v>2</v>
      </c>
    </row>
    <row r="4282" spans="1:12">
      <c r="A4282" s="11" t="s">
        <v>8533</v>
      </c>
      <c r="D4282" s="11" t="s">
        <v>260</v>
      </c>
      <c r="E4282" s="19" t="s">
        <v>8783</v>
      </c>
      <c r="F4282" s="10">
        <v>42036</v>
      </c>
      <c r="G4282" s="10">
        <v>45323</v>
      </c>
      <c r="H4282" s="11">
        <v>10</v>
      </c>
      <c r="I4282" s="20" t="s">
        <v>259</v>
      </c>
      <c r="J4282" s="11" t="s">
        <v>261</v>
      </c>
      <c r="K4282" s="11" t="s">
        <v>12658</v>
      </c>
      <c r="L4282" s="11">
        <v>2</v>
      </c>
    </row>
    <row r="4283" spans="1:12">
      <c r="A4283" s="11" t="s">
        <v>8534</v>
      </c>
      <c r="D4283" s="11" t="s">
        <v>260</v>
      </c>
      <c r="E4283" s="19" t="s">
        <v>8784</v>
      </c>
      <c r="F4283" s="10">
        <v>42036</v>
      </c>
      <c r="G4283" s="10">
        <v>45323</v>
      </c>
      <c r="H4283" s="11">
        <v>10</v>
      </c>
      <c r="I4283" s="20" t="s">
        <v>259</v>
      </c>
      <c r="J4283" s="11" t="s">
        <v>261</v>
      </c>
      <c r="K4283" s="11" t="s">
        <v>12658</v>
      </c>
      <c r="L4283" s="11">
        <v>2</v>
      </c>
    </row>
    <row r="4284" spans="1:12">
      <c r="A4284" s="11" t="s">
        <v>8535</v>
      </c>
      <c r="D4284" s="11" t="s">
        <v>260</v>
      </c>
      <c r="E4284" s="19" t="s">
        <v>8785</v>
      </c>
      <c r="F4284" s="10">
        <v>42036</v>
      </c>
      <c r="G4284" s="10">
        <v>45323</v>
      </c>
      <c r="H4284" s="11">
        <v>10</v>
      </c>
      <c r="I4284" s="20" t="s">
        <v>259</v>
      </c>
      <c r="J4284" s="11" t="s">
        <v>261</v>
      </c>
      <c r="K4284" s="11" t="s">
        <v>12658</v>
      </c>
      <c r="L4284" s="11">
        <v>2</v>
      </c>
    </row>
    <row r="4285" spans="1:12">
      <c r="A4285" s="11" t="s">
        <v>8536</v>
      </c>
      <c r="D4285" s="11" t="s">
        <v>260</v>
      </c>
      <c r="E4285" s="19" t="s">
        <v>8786</v>
      </c>
      <c r="F4285" s="10">
        <v>42036</v>
      </c>
      <c r="G4285" s="10">
        <v>45323</v>
      </c>
      <c r="H4285" s="11">
        <v>10</v>
      </c>
      <c r="I4285" s="20" t="s">
        <v>259</v>
      </c>
      <c r="J4285" s="11" t="s">
        <v>261</v>
      </c>
      <c r="K4285" s="11" t="s">
        <v>12658</v>
      </c>
      <c r="L4285" s="11">
        <v>2</v>
      </c>
    </row>
    <row r="4286" spans="1:12">
      <c r="A4286" s="11" t="s">
        <v>8537</v>
      </c>
      <c r="D4286" s="11" t="s">
        <v>260</v>
      </c>
      <c r="E4286" s="19" t="s">
        <v>8787</v>
      </c>
      <c r="F4286" s="10">
        <v>42036</v>
      </c>
      <c r="G4286" s="10">
        <v>45323</v>
      </c>
      <c r="H4286" s="11">
        <v>10</v>
      </c>
      <c r="I4286" s="20" t="s">
        <v>259</v>
      </c>
      <c r="J4286" s="11" t="s">
        <v>261</v>
      </c>
      <c r="K4286" s="11" t="s">
        <v>12658</v>
      </c>
      <c r="L4286" s="11">
        <v>2</v>
      </c>
    </row>
    <row r="4287" spans="1:12">
      <c r="A4287" s="11" t="s">
        <v>8538</v>
      </c>
      <c r="D4287" s="11" t="s">
        <v>260</v>
      </c>
      <c r="E4287" s="19" t="s">
        <v>8788</v>
      </c>
      <c r="F4287" s="10">
        <v>42036</v>
      </c>
      <c r="G4287" s="10">
        <v>45323</v>
      </c>
      <c r="H4287" s="11">
        <v>10</v>
      </c>
      <c r="I4287" s="20" t="s">
        <v>259</v>
      </c>
      <c r="J4287" s="11" t="s">
        <v>261</v>
      </c>
      <c r="K4287" s="11" t="s">
        <v>12658</v>
      </c>
      <c r="L4287" s="11">
        <v>2</v>
      </c>
    </row>
    <row r="4288" spans="1:12">
      <c r="A4288" s="11" t="s">
        <v>8539</v>
      </c>
      <c r="D4288" s="11" t="s">
        <v>260</v>
      </c>
      <c r="E4288" s="19" t="s">
        <v>8789</v>
      </c>
      <c r="F4288" s="10">
        <v>42036</v>
      </c>
      <c r="G4288" s="10">
        <v>45323</v>
      </c>
      <c r="H4288" s="11">
        <v>10</v>
      </c>
      <c r="I4288" s="20" t="s">
        <v>259</v>
      </c>
      <c r="J4288" s="11" t="s">
        <v>261</v>
      </c>
      <c r="K4288" s="11" t="s">
        <v>12658</v>
      </c>
      <c r="L4288" s="11">
        <v>2</v>
      </c>
    </row>
    <row r="4289" spans="1:12">
      <c r="A4289" s="11" t="s">
        <v>8540</v>
      </c>
      <c r="D4289" s="11" t="s">
        <v>260</v>
      </c>
      <c r="E4289" s="19" t="s">
        <v>8790</v>
      </c>
      <c r="F4289" s="10">
        <v>42036</v>
      </c>
      <c r="G4289" s="10">
        <v>45323</v>
      </c>
      <c r="H4289" s="11">
        <v>10</v>
      </c>
      <c r="I4289" s="20" t="s">
        <v>259</v>
      </c>
      <c r="J4289" s="11" t="s">
        <v>261</v>
      </c>
      <c r="K4289" s="11" t="s">
        <v>12658</v>
      </c>
      <c r="L4289" s="11">
        <v>2</v>
      </c>
    </row>
    <row r="4290" spans="1:12">
      <c r="A4290" s="11" t="s">
        <v>8541</v>
      </c>
      <c r="D4290" s="11" t="s">
        <v>260</v>
      </c>
      <c r="E4290" s="19" t="s">
        <v>8791</v>
      </c>
      <c r="F4290" s="10">
        <v>42036</v>
      </c>
      <c r="G4290" s="10">
        <v>45323</v>
      </c>
      <c r="H4290" s="11">
        <v>10</v>
      </c>
      <c r="I4290" s="20" t="s">
        <v>259</v>
      </c>
      <c r="J4290" s="11" t="s">
        <v>261</v>
      </c>
      <c r="K4290" s="11" t="s">
        <v>12658</v>
      </c>
      <c r="L4290" s="11">
        <v>2</v>
      </c>
    </row>
    <row r="4291" spans="1:12">
      <c r="A4291" s="11" t="s">
        <v>8542</v>
      </c>
      <c r="D4291" s="11" t="s">
        <v>260</v>
      </c>
      <c r="E4291" s="19" t="s">
        <v>8792</v>
      </c>
      <c r="F4291" s="10">
        <v>42036</v>
      </c>
      <c r="G4291" s="10">
        <v>45323</v>
      </c>
      <c r="H4291" s="11">
        <v>10</v>
      </c>
      <c r="I4291" s="20" t="s">
        <v>259</v>
      </c>
      <c r="J4291" s="11" t="s">
        <v>261</v>
      </c>
      <c r="K4291" s="11" t="s">
        <v>12658</v>
      </c>
      <c r="L4291" s="11">
        <v>2</v>
      </c>
    </row>
    <row r="4292" spans="1:12">
      <c r="A4292" s="11" t="s">
        <v>8543</v>
      </c>
      <c r="D4292" s="11" t="s">
        <v>260</v>
      </c>
      <c r="E4292" s="19" t="s">
        <v>8793</v>
      </c>
      <c r="F4292" s="10">
        <v>42036</v>
      </c>
      <c r="G4292" s="10">
        <v>45323</v>
      </c>
      <c r="H4292" s="11">
        <v>10</v>
      </c>
      <c r="I4292" s="20" t="s">
        <v>259</v>
      </c>
      <c r="J4292" s="11" t="s">
        <v>261</v>
      </c>
      <c r="K4292" s="11" t="s">
        <v>12658</v>
      </c>
      <c r="L4292" s="11">
        <v>2</v>
      </c>
    </row>
    <row r="4293" spans="1:12">
      <c r="A4293" s="11" t="s">
        <v>8544</v>
      </c>
      <c r="D4293" s="11" t="s">
        <v>260</v>
      </c>
      <c r="E4293" s="19" t="s">
        <v>8794</v>
      </c>
      <c r="F4293" s="10">
        <v>42036</v>
      </c>
      <c r="G4293" s="10">
        <v>45323</v>
      </c>
      <c r="H4293" s="11">
        <v>10</v>
      </c>
      <c r="I4293" s="11" t="s">
        <v>277</v>
      </c>
      <c r="J4293" s="11" t="s">
        <v>261</v>
      </c>
      <c r="K4293" s="11" t="s">
        <v>12658</v>
      </c>
      <c r="L4293" s="11">
        <v>2</v>
      </c>
    </row>
    <row r="4294" spans="1:12">
      <c r="A4294" s="11" t="s">
        <v>8545</v>
      </c>
      <c r="D4294" s="11" t="s">
        <v>260</v>
      </c>
      <c r="E4294" s="19" t="s">
        <v>8795</v>
      </c>
      <c r="F4294" s="10">
        <v>42036</v>
      </c>
      <c r="G4294" s="10">
        <v>45323</v>
      </c>
      <c r="H4294" s="11">
        <v>10</v>
      </c>
      <c r="I4294" s="11" t="s">
        <v>277</v>
      </c>
      <c r="J4294" s="11" t="s">
        <v>261</v>
      </c>
      <c r="K4294" s="11" t="s">
        <v>12658</v>
      </c>
      <c r="L4294" s="11">
        <v>2</v>
      </c>
    </row>
    <row r="4295" spans="1:12">
      <c r="A4295" s="11" t="s">
        <v>8546</v>
      </c>
      <c r="D4295" s="11" t="s">
        <v>260</v>
      </c>
      <c r="E4295" s="19" t="s">
        <v>8796</v>
      </c>
      <c r="F4295" s="10">
        <v>42036</v>
      </c>
      <c r="G4295" s="10">
        <v>45323</v>
      </c>
      <c r="H4295" s="11">
        <v>10</v>
      </c>
      <c r="I4295" s="11" t="s">
        <v>277</v>
      </c>
      <c r="J4295" s="11" t="s">
        <v>261</v>
      </c>
      <c r="K4295" s="11" t="s">
        <v>12658</v>
      </c>
      <c r="L4295" s="11">
        <v>2</v>
      </c>
    </row>
    <row r="4296" spans="1:12">
      <c r="A4296" s="11" t="s">
        <v>8547</v>
      </c>
      <c r="D4296" s="11" t="s">
        <v>260</v>
      </c>
      <c r="E4296" s="19" t="s">
        <v>8797</v>
      </c>
      <c r="F4296" s="10">
        <v>42036</v>
      </c>
      <c r="G4296" s="10">
        <v>45323</v>
      </c>
      <c r="H4296" s="11">
        <v>10</v>
      </c>
      <c r="I4296" s="20" t="s">
        <v>259</v>
      </c>
      <c r="J4296" s="11" t="s">
        <v>261</v>
      </c>
      <c r="K4296" s="11" t="s">
        <v>12658</v>
      </c>
      <c r="L4296" s="11">
        <v>2</v>
      </c>
    </row>
    <row r="4297" spans="1:12">
      <c r="A4297" s="11" t="s">
        <v>8548</v>
      </c>
      <c r="D4297" s="11" t="s">
        <v>260</v>
      </c>
      <c r="E4297" s="19" t="s">
        <v>8798</v>
      </c>
      <c r="F4297" s="10">
        <v>42036</v>
      </c>
      <c r="G4297" s="10">
        <v>45323</v>
      </c>
      <c r="H4297" s="11">
        <v>10</v>
      </c>
      <c r="I4297" s="20" t="s">
        <v>259</v>
      </c>
      <c r="J4297" s="11" t="s">
        <v>261</v>
      </c>
      <c r="K4297" s="11" t="s">
        <v>12658</v>
      </c>
      <c r="L4297" s="11">
        <v>2</v>
      </c>
    </row>
    <row r="4298" spans="1:12">
      <c r="A4298" s="11" t="s">
        <v>8549</v>
      </c>
      <c r="D4298" s="11" t="s">
        <v>260</v>
      </c>
      <c r="E4298" s="19" t="s">
        <v>8799</v>
      </c>
      <c r="F4298" s="10">
        <v>42036</v>
      </c>
      <c r="G4298" s="10">
        <v>45323</v>
      </c>
      <c r="H4298" s="11">
        <v>10</v>
      </c>
      <c r="I4298" s="20" t="s">
        <v>259</v>
      </c>
      <c r="J4298" s="11" t="s">
        <v>261</v>
      </c>
      <c r="K4298" s="11" t="s">
        <v>12658</v>
      </c>
      <c r="L4298" s="11">
        <v>2</v>
      </c>
    </row>
    <row r="4299" spans="1:12">
      <c r="A4299" s="11" t="s">
        <v>8550</v>
      </c>
      <c r="D4299" s="11" t="s">
        <v>260</v>
      </c>
      <c r="E4299" s="19" t="s">
        <v>8800</v>
      </c>
      <c r="F4299" s="10">
        <v>42036</v>
      </c>
      <c r="G4299" s="10">
        <v>45323</v>
      </c>
      <c r="H4299" s="11">
        <v>10</v>
      </c>
      <c r="I4299" s="20" t="s">
        <v>259</v>
      </c>
      <c r="J4299" s="11" t="s">
        <v>261</v>
      </c>
      <c r="K4299" s="11" t="s">
        <v>12658</v>
      </c>
      <c r="L4299" s="11">
        <v>2</v>
      </c>
    </row>
    <row r="4300" spans="1:12">
      <c r="A4300" s="11" t="s">
        <v>8551</v>
      </c>
      <c r="D4300" s="11" t="s">
        <v>260</v>
      </c>
      <c r="E4300" s="19" t="s">
        <v>8801</v>
      </c>
      <c r="F4300" s="10">
        <v>42036</v>
      </c>
      <c r="G4300" s="10">
        <v>45323</v>
      </c>
      <c r="H4300" s="11">
        <v>10</v>
      </c>
      <c r="I4300" s="20" t="s">
        <v>259</v>
      </c>
      <c r="J4300" s="11" t="s">
        <v>261</v>
      </c>
      <c r="K4300" s="11" t="s">
        <v>12658</v>
      </c>
      <c r="L4300" s="11">
        <v>2</v>
      </c>
    </row>
    <row r="4301" spans="1:12">
      <c r="A4301" s="11" t="s">
        <v>8552</v>
      </c>
      <c r="D4301" s="11" t="s">
        <v>260</v>
      </c>
      <c r="E4301" s="19" t="s">
        <v>8802</v>
      </c>
      <c r="F4301" s="10">
        <v>42036</v>
      </c>
      <c r="G4301" s="10">
        <v>45323</v>
      </c>
      <c r="H4301" s="11">
        <v>10</v>
      </c>
      <c r="I4301" s="20" t="s">
        <v>259</v>
      </c>
      <c r="J4301" s="11" t="s">
        <v>261</v>
      </c>
      <c r="K4301" s="11" t="s">
        <v>12658</v>
      </c>
      <c r="L4301" s="11">
        <v>2</v>
      </c>
    </row>
    <row r="4302" spans="1:12">
      <c r="A4302" s="11" t="s">
        <v>8553</v>
      </c>
      <c r="D4302" s="11" t="s">
        <v>260</v>
      </c>
      <c r="E4302" s="19" t="s">
        <v>8803</v>
      </c>
      <c r="F4302" s="10">
        <v>42036</v>
      </c>
      <c r="G4302" s="10">
        <v>45323</v>
      </c>
      <c r="H4302" s="11">
        <v>10</v>
      </c>
      <c r="I4302" s="20" t="s">
        <v>259</v>
      </c>
      <c r="J4302" s="11" t="s">
        <v>261</v>
      </c>
      <c r="K4302" s="11" t="s">
        <v>12658</v>
      </c>
      <c r="L4302" s="11">
        <v>2</v>
      </c>
    </row>
    <row r="4303" spans="1:12">
      <c r="A4303" s="11" t="s">
        <v>8554</v>
      </c>
      <c r="D4303" s="11" t="s">
        <v>260</v>
      </c>
      <c r="E4303" s="19" t="s">
        <v>8804</v>
      </c>
      <c r="F4303" s="10">
        <v>42036</v>
      </c>
      <c r="G4303" s="10">
        <v>45323</v>
      </c>
      <c r="H4303" s="11">
        <v>10</v>
      </c>
      <c r="I4303" s="20" t="s">
        <v>259</v>
      </c>
      <c r="J4303" s="11" t="s">
        <v>261</v>
      </c>
      <c r="K4303" s="11" t="s">
        <v>12658</v>
      </c>
      <c r="L4303" s="11">
        <v>2</v>
      </c>
    </row>
    <row r="4304" spans="1:12">
      <c r="A4304" s="11" t="s">
        <v>8555</v>
      </c>
      <c r="D4304" s="11" t="s">
        <v>260</v>
      </c>
      <c r="E4304" s="19" t="s">
        <v>8805</v>
      </c>
      <c r="F4304" s="10">
        <v>42036</v>
      </c>
      <c r="G4304" s="10">
        <v>45323</v>
      </c>
      <c r="H4304" s="11">
        <v>10</v>
      </c>
      <c r="I4304" s="20" t="s">
        <v>259</v>
      </c>
      <c r="J4304" s="11" t="s">
        <v>261</v>
      </c>
      <c r="K4304" s="11" t="s">
        <v>12658</v>
      </c>
      <c r="L4304" s="11">
        <v>2</v>
      </c>
    </row>
    <row r="4305" spans="1:12">
      <c r="A4305" s="11" t="s">
        <v>8556</v>
      </c>
      <c r="D4305" s="11" t="s">
        <v>260</v>
      </c>
      <c r="E4305" s="19" t="s">
        <v>8806</v>
      </c>
      <c r="F4305" s="10">
        <v>42036</v>
      </c>
      <c r="G4305" s="10">
        <v>45323</v>
      </c>
      <c r="H4305" s="11">
        <v>10</v>
      </c>
      <c r="I4305" s="20" t="s">
        <v>259</v>
      </c>
      <c r="J4305" s="11" t="s">
        <v>261</v>
      </c>
      <c r="K4305" s="11" t="s">
        <v>12658</v>
      </c>
      <c r="L4305" s="11">
        <v>2</v>
      </c>
    </row>
    <row r="4306" spans="1:12">
      <c r="A4306" s="11" t="s">
        <v>8557</v>
      </c>
      <c r="D4306" s="11" t="s">
        <v>260</v>
      </c>
      <c r="E4306" s="19" t="s">
        <v>8807</v>
      </c>
      <c r="F4306" s="10">
        <v>42036</v>
      </c>
      <c r="G4306" s="10">
        <v>45323</v>
      </c>
      <c r="H4306" s="11">
        <v>10</v>
      </c>
      <c r="I4306" s="20" t="s">
        <v>259</v>
      </c>
      <c r="J4306" s="11" t="s">
        <v>261</v>
      </c>
      <c r="K4306" s="11" t="s">
        <v>12658</v>
      </c>
      <c r="L4306" s="11">
        <v>2</v>
      </c>
    </row>
    <row r="4307" spans="1:12">
      <c r="A4307" s="11" t="s">
        <v>8558</v>
      </c>
      <c r="D4307" s="11" t="s">
        <v>260</v>
      </c>
      <c r="E4307" s="19" t="s">
        <v>8808</v>
      </c>
      <c r="F4307" s="10">
        <v>42036</v>
      </c>
      <c r="G4307" s="10">
        <v>45323</v>
      </c>
      <c r="H4307" s="11">
        <v>10</v>
      </c>
      <c r="I4307" s="20" t="s">
        <v>259</v>
      </c>
      <c r="J4307" s="11" t="s">
        <v>261</v>
      </c>
      <c r="K4307" s="11" t="s">
        <v>12658</v>
      </c>
      <c r="L4307" s="11">
        <v>2</v>
      </c>
    </row>
    <row r="4308" spans="1:12">
      <c r="A4308" s="11" t="s">
        <v>8559</v>
      </c>
      <c r="D4308" s="11" t="s">
        <v>260</v>
      </c>
      <c r="E4308" s="19" t="s">
        <v>8809</v>
      </c>
      <c r="F4308" s="10">
        <v>42036</v>
      </c>
      <c r="G4308" s="10">
        <v>45323</v>
      </c>
      <c r="H4308" s="11">
        <v>10</v>
      </c>
      <c r="I4308" s="20" t="s">
        <v>259</v>
      </c>
      <c r="J4308" s="11" t="s">
        <v>261</v>
      </c>
      <c r="K4308" s="11" t="s">
        <v>12658</v>
      </c>
      <c r="L4308" s="11">
        <v>2</v>
      </c>
    </row>
    <row r="4309" spans="1:12">
      <c r="A4309" s="11" t="s">
        <v>8560</v>
      </c>
      <c r="D4309" s="11" t="s">
        <v>260</v>
      </c>
      <c r="E4309" s="19" t="s">
        <v>8810</v>
      </c>
      <c r="F4309" s="10">
        <v>42036</v>
      </c>
      <c r="G4309" s="10">
        <v>45323</v>
      </c>
      <c r="H4309" s="11">
        <v>10</v>
      </c>
      <c r="I4309" s="20" t="s">
        <v>259</v>
      </c>
      <c r="J4309" s="11" t="s">
        <v>261</v>
      </c>
      <c r="K4309" s="11" t="s">
        <v>12658</v>
      </c>
      <c r="L4309" s="11">
        <v>2</v>
      </c>
    </row>
    <row r="4310" spans="1:12">
      <c r="A4310" s="11" t="s">
        <v>8561</v>
      </c>
      <c r="D4310" s="11" t="s">
        <v>260</v>
      </c>
      <c r="E4310" s="19" t="s">
        <v>8811</v>
      </c>
      <c r="F4310" s="10">
        <v>42036</v>
      </c>
      <c r="G4310" s="10">
        <v>45323</v>
      </c>
      <c r="H4310" s="11">
        <v>10</v>
      </c>
      <c r="I4310" s="20" t="s">
        <v>259</v>
      </c>
      <c r="J4310" s="11" t="s">
        <v>261</v>
      </c>
      <c r="K4310" s="11" t="s">
        <v>12658</v>
      </c>
      <c r="L4310" s="11">
        <v>2</v>
      </c>
    </row>
    <row r="4311" spans="1:12">
      <c r="A4311" s="11" t="s">
        <v>8562</v>
      </c>
      <c r="D4311" s="11" t="s">
        <v>260</v>
      </c>
      <c r="E4311" s="19" t="s">
        <v>8812</v>
      </c>
      <c r="F4311" s="10">
        <v>42036</v>
      </c>
      <c r="G4311" s="10">
        <v>45323</v>
      </c>
      <c r="H4311" s="11">
        <v>10</v>
      </c>
      <c r="I4311" s="11" t="s">
        <v>277</v>
      </c>
      <c r="J4311" s="11" t="s">
        <v>261</v>
      </c>
      <c r="K4311" s="11" t="s">
        <v>12658</v>
      </c>
      <c r="L4311" s="11">
        <v>2</v>
      </c>
    </row>
    <row r="4312" spans="1:12">
      <c r="A4312" s="11" t="s">
        <v>8563</v>
      </c>
      <c r="D4312" s="11" t="s">
        <v>260</v>
      </c>
      <c r="E4312" s="19" t="s">
        <v>8813</v>
      </c>
      <c r="F4312" s="10">
        <v>42036</v>
      </c>
      <c r="G4312" s="10">
        <v>45323</v>
      </c>
      <c r="H4312" s="11">
        <v>10</v>
      </c>
      <c r="I4312" s="11" t="s">
        <v>277</v>
      </c>
      <c r="J4312" s="11" t="s">
        <v>261</v>
      </c>
      <c r="K4312" s="11" t="s">
        <v>12658</v>
      </c>
      <c r="L4312" s="11">
        <v>2</v>
      </c>
    </row>
    <row r="4313" spans="1:12">
      <c r="A4313" s="11" t="s">
        <v>8564</v>
      </c>
      <c r="D4313" s="11" t="s">
        <v>260</v>
      </c>
      <c r="E4313" s="19" t="s">
        <v>8814</v>
      </c>
      <c r="F4313" s="10">
        <v>42036</v>
      </c>
      <c r="G4313" s="10">
        <v>45323</v>
      </c>
      <c r="H4313" s="11">
        <v>10</v>
      </c>
      <c r="I4313" s="11" t="s">
        <v>277</v>
      </c>
      <c r="J4313" s="11" t="s">
        <v>261</v>
      </c>
      <c r="K4313" s="11" t="s">
        <v>12658</v>
      </c>
      <c r="L4313" s="11">
        <v>2</v>
      </c>
    </row>
    <row r="4314" spans="1:12">
      <c r="A4314" s="11" t="s">
        <v>8565</v>
      </c>
      <c r="D4314" s="11" t="s">
        <v>260</v>
      </c>
      <c r="E4314" s="19" t="s">
        <v>8815</v>
      </c>
      <c r="F4314" s="10">
        <v>42036</v>
      </c>
      <c r="G4314" s="10">
        <v>45323</v>
      </c>
      <c r="H4314" s="11">
        <v>10</v>
      </c>
      <c r="I4314" s="20" t="s">
        <v>259</v>
      </c>
      <c r="J4314" s="11" t="s">
        <v>261</v>
      </c>
      <c r="K4314" s="11" t="s">
        <v>12658</v>
      </c>
      <c r="L4314" s="11">
        <v>2</v>
      </c>
    </row>
    <row r="4315" spans="1:12">
      <c r="A4315" s="11" t="s">
        <v>8566</v>
      </c>
      <c r="D4315" s="11" t="s">
        <v>260</v>
      </c>
      <c r="E4315" s="19" t="s">
        <v>8816</v>
      </c>
      <c r="F4315" s="10">
        <v>42036</v>
      </c>
      <c r="G4315" s="10">
        <v>45323</v>
      </c>
      <c r="H4315" s="11">
        <v>10</v>
      </c>
      <c r="I4315" s="20" t="s">
        <v>259</v>
      </c>
      <c r="J4315" s="11" t="s">
        <v>261</v>
      </c>
      <c r="K4315" s="11" t="s">
        <v>12658</v>
      </c>
      <c r="L4315" s="11">
        <v>2</v>
      </c>
    </row>
    <row r="4316" spans="1:12">
      <c r="A4316" s="11" t="s">
        <v>8567</v>
      </c>
      <c r="D4316" s="11" t="s">
        <v>260</v>
      </c>
      <c r="E4316" s="19" t="s">
        <v>8817</v>
      </c>
      <c r="F4316" s="10">
        <v>42036</v>
      </c>
      <c r="G4316" s="10">
        <v>45323</v>
      </c>
      <c r="H4316" s="11">
        <v>10</v>
      </c>
      <c r="I4316" s="20" t="s">
        <v>259</v>
      </c>
      <c r="J4316" s="11" t="s">
        <v>261</v>
      </c>
      <c r="K4316" s="11" t="s">
        <v>12658</v>
      </c>
      <c r="L4316" s="11">
        <v>2</v>
      </c>
    </row>
    <row r="4317" spans="1:12">
      <c r="A4317" s="11" t="s">
        <v>8568</v>
      </c>
      <c r="D4317" s="11" t="s">
        <v>260</v>
      </c>
      <c r="E4317" s="19" t="s">
        <v>8818</v>
      </c>
      <c r="F4317" s="10">
        <v>42036</v>
      </c>
      <c r="G4317" s="10">
        <v>45323</v>
      </c>
      <c r="H4317" s="11">
        <v>10</v>
      </c>
      <c r="I4317" s="20" t="s">
        <v>259</v>
      </c>
      <c r="J4317" s="11" t="s">
        <v>261</v>
      </c>
      <c r="K4317" s="11" t="s">
        <v>12658</v>
      </c>
      <c r="L4317" s="11">
        <v>2</v>
      </c>
    </row>
    <row r="4318" spans="1:12">
      <c r="A4318" s="11" t="s">
        <v>8569</v>
      </c>
      <c r="D4318" s="11" t="s">
        <v>260</v>
      </c>
      <c r="E4318" s="19" t="s">
        <v>8819</v>
      </c>
      <c r="F4318" s="10">
        <v>42036</v>
      </c>
      <c r="G4318" s="10">
        <v>45323</v>
      </c>
      <c r="H4318" s="11">
        <v>10</v>
      </c>
      <c r="I4318" s="20" t="s">
        <v>259</v>
      </c>
      <c r="J4318" s="11" t="s">
        <v>261</v>
      </c>
      <c r="K4318" s="11" t="s">
        <v>12658</v>
      </c>
      <c r="L4318" s="11">
        <v>2</v>
      </c>
    </row>
    <row r="4319" spans="1:12">
      <c r="A4319" s="11" t="s">
        <v>8570</v>
      </c>
      <c r="D4319" s="11" t="s">
        <v>260</v>
      </c>
      <c r="E4319" s="19" t="s">
        <v>8820</v>
      </c>
      <c r="F4319" s="10">
        <v>42036</v>
      </c>
      <c r="G4319" s="10">
        <v>45323</v>
      </c>
      <c r="H4319" s="11">
        <v>10</v>
      </c>
      <c r="I4319" s="20" t="s">
        <v>259</v>
      </c>
      <c r="J4319" s="11" t="s">
        <v>261</v>
      </c>
      <c r="K4319" s="11" t="s">
        <v>12658</v>
      </c>
      <c r="L4319" s="11">
        <v>2</v>
      </c>
    </row>
    <row r="4320" spans="1:12">
      <c r="A4320" s="11" t="s">
        <v>8571</v>
      </c>
      <c r="D4320" s="11" t="s">
        <v>260</v>
      </c>
      <c r="E4320" s="19" t="s">
        <v>8821</v>
      </c>
      <c r="F4320" s="10">
        <v>42036</v>
      </c>
      <c r="G4320" s="10">
        <v>45323</v>
      </c>
      <c r="H4320" s="11">
        <v>10</v>
      </c>
      <c r="I4320" s="20" t="s">
        <v>259</v>
      </c>
      <c r="J4320" s="11" t="s">
        <v>261</v>
      </c>
      <c r="K4320" s="11" t="s">
        <v>12658</v>
      </c>
      <c r="L4320" s="11">
        <v>2</v>
      </c>
    </row>
    <row r="4321" spans="1:12">
      <c r="A4321" s="11" t="s">
        <v>8572</v>
      </c>
      <c r="D4321" s="11" t="s">
        <v>260</v>
      </c>
      <c r="E4321" s="19" t="s">
        <v>8822</v>
      </c>
      <c r="F4321" s="10">
        <v>42036</v>
      </c>
      <c r="G4321" s="10">
        <v>45323</v>
      </c>
      <c r="H4321" s="11">
        <v>10</v>
      </c>
      <c r="I4321" s="20" t="s">
        <v>259</v>
      </c>
      <c r="J4321" s="11" t="s">
        <v>261</v>
      </c>
      <c r="K4321" s="11" t="s">
        <v>12658</v>
      </c>
      <c r="L4321" s="11">
        <v>2</v>
      </c>
    </row>
    <row r="4322" spans="1:12">
      <c r="A4322" s="11" t="s">
        <v>8573</v>
      </c>
      <c r="D4322" s="11" t="s">
        <v>260</v>
      </c>
      <c r="E4322" s="19" t="s">
        <v>8823</v>
      </c>
      <c r="F4322" s="10">
        <v>42036</v>
      </c>
      <c r="G4322" s="10">
        <v>45323</v>
      </c>
      <c r="H4322" s="11">
        <v>10</v>
      </c>
      <c r="I4322" s="20" t="s">
        <v>259</v>
      </c>
      <c r="J4322" s="11" t="s">
        <v>261</v>
      </c>
      <c r="K4322" s="11" t="s">
        <v>12658</v>
      </c>
      <c r="L4322" s="11">
        <v>2</v>
      </c>
    </row>
    <row r="4323" spans="1:12">
      <c r="A4323" s="11" t="s">
        <v>8574</v>
      </c>
      <c r="D4323" s="11" t="s">
        <v>260</v>
      </c>
      <c r="E4323" s="19" t="s">
        <v>8824</v>
      </c>
      <c r="F4323" s="10">
        <v>42036</v>
      </c>
      <c r="G4323" s="10">
        <v>45323</v>
      </c>
      <c r="H4323" s="11">
        <v>10</v>
      </c>
      <c r="I4323" s="20" t="s">
        <v>259</v>
      </c>
      <c r="J4323" s="11" t="s">
        <v>261</v>
      </c>
      <c r="K4323" s="11" t="s">
        <v>12658</v>
      </c>
      <c r="L4323" s="11">
        <v>2</v>
      </c>
    </row>
    <row r="4324" spans="1:12">
      <c r="A4324" s="11" t="s">
        <v>8575</v>
      </c>
      <c r="D4324" s="11" t="s">
        <v>260</v>
      </c>
      <c r="E4324" s="19" t="s">
        <v>8825</v>
      </c>
      <c r="F4324" s="10">
        <v>42036</v>
      </c>
      <c r="G4324" s="10">
        <v>45323</v>
      </c>
      <c r="H4324" s="11">
        <v>10</v>
      </c>
      <c r="I4324" s="20" t="s">
        <v>259</v>
      </c>
      <c r="J4324" s="11" t="s">
        <v>261</v>
      </c>
      <c r="K4324" s="11" t="s">
        <v>12658</v>
      </c>
      <c r="L4324" s="11">
        <v>2</v>
      </c>
    </row>
    <row r="4325" spans="1:12">
      <c r="A4325" s="11" t="s">
        <v>8576</v>
      </c>
      <c r="D4325" s="11" t="s">
        <v>260</v>
      </c>
      <c r="E4325" s="19" t="s">
        <v>8826</v>
      </c>
      <c r="F4325" s="10">
        <v>42036</v>
      </c>
      <c r="G4325" s="10">
        <v>45323</v>
      </c>
      <c r="H4325" s="11">
        <v>10</v>
      </c>
      <c r="I4325" s="20" t="s">
        <v>259</v>
      </c>
      <c r="J4325" s="11" t="s">
        <v>261</v>
      </c>
      <c r="K4325" s="11" t="s">
        <v>12658</v>
      </c>
      <c r="L4325" s="11">
        <v>2</v>
      </c>
    </row>
    <row r="4326" spans="1:12">
      <c r="A4326" s="11" t="s">
        <v>8577</v>
      </c>
      <c r="D4326" s="11" t="s">
        <v>260</v>
      </c>
      <c r="E4326" s="19" t="s">
        <v>8827</v>
      </c>
      <c r="F4326" s="10">
        <v>42036</v>
      </c>
      <c r="G4326" s="10">
        <v>45323</v>
      </c>
      <c r="H4326" s="11">
        <v>10</v>
      </c>
      <c r="I4326" s="20" t="s">
        <v>259</v>
      </c>
      <c r="J4326" s="11" t="s">
        <v>261</v>
      </c>
      <c r="K4326" s="11" t="s">
        <v>12658</v>
      </c>
      <c r="L4326" s="11">
        <v>2</v>
      </c>
    </row>
    <row r="4327" spans="1:12">
      <c r="A4327" s="11" t="s">
        <v>8578</v>
      </c>
      <c r="D4327" s="11" t="s">
        <v>260</v>
      </c>
      <c r="E4327" s="19" t="s">
        <v>8828</v>
      </c>
      <c r="F4327" s="10">
        <v>42036</v>
      </c>
      <c r="G4327" s="10">
        <v>45323</v>
      </c>
      <c r="H4327" s="11">
        <v>10</v>
      </c>
      <c r="I4327" s="20" t="s">
        <v>259</v>
      </c>
      <c r="J4327" s="11" t="s">
        <v>261</v>
      </c>
      <c r="K4327" s="11" t="s">
        <v>12658</v>
      </c>
      <c r="L4327" s="11">
        <v>2</v>
      </c>
    </row>
    <row r="4328" spans="1:12">
      <c r="A4328" s="11" t="s">
        <v>8579</v>
      </c>
      <c r="D4328" s="11" t="s">
        <v>260</v>
      </c>
      <c r="E4328" s="19" t="s">
        <v>8829</v>
      </c>
      <c r="F4328" s="10">
        <v>42036</v>
      </c>
      <c r="G4328" s="10">
        <v>45323</v>
      </c>
      <c r="H4328" s="11">
        <v>10</v>
      </c>
      <c r="I4328" s="20" t="s">
        <v>259</v>
      </c>
      <c r="J4328" s="11" t="s">
        <v>261</v>
      </c>
      <c r="K4328" s="11" t="s">
        <v>12658</v>
      </c>
      <c r="L4328" s="11">
        <v>2</v>
      </c>
    </row>
    <row r="4329" spans="1:12">
      <c r="A4329" s="11" t="s">
        <v>8580</v>
      </c>
      <c r="D4329" s="11" t="s">
        <v>260</v>
      </c>
      <c r="E4329" s="19" t="s">
        <v>8830</v>
      </c>
      <c r="F4329" s="10">
        <v>42036</v>
      </c>
      <c r="G4329" s="10">
        <v>45323</v>
      </c>
      <c r="H4329" s="11">
        <v>10</v>
      </c>
      <c r="I4329" s="11" t="s">
        <v>277</v>
      </c>
      <c r="J4329" s="11" t="s">
        <v>261</v>
      </c>
      <c r="K4329" s="11" t="s">
        <v>12658</v>
      </c>
      <c r="L4329" s="11">
        <v>2</v>
      </c>
    </row>
    <row r="4330" spans="1:12">
      <c r="A4330" s="11" t="s">
        <v>8581</v>
      </c>
      <c r="D4330" s="11" t="s">
        <v>260</v>
      </c>
      <c r="E4330" s="19" t="s">
        <v>8831</v>
      </c>
      <c r="F4330" s="10">
        <v>42036</v>
      </c>
      <c r="G4330" s="10">
        <v>45323</v>
      </c>
      <c r="H4330" s="11">
        <v>10</v>
      </c>
      <c r="I4330" s="11" t="s">
        <v>277</v>
      </c>
      <c r="J4330" s="11" t="s">
        <v>261</v>
      </c>
      <c r="K4330" s="11" t="s">
        <v>12658</v>
      </c>
      <c r="L4330" s="11">
        <v>2</v>
      </c>
    </row>
    <row r="4331" spans="1:12">
      <c r="A4331" s="11" t="s">
        <v>8582</v>
      </c>
      <c r="D4331" s="11" t="s">
        <v>260</v>
      </c>
      <c r="E4331" s="19" t="s">
        <v>8832</v>
      </c>
      <c r="F4331" s="10">
        <v>42036</v>
      </c>
      <c r="G4331" s="10">
        <v>45323</v>
      </c>
      <c r="H4331" s="11">
        <v>10</v>
      </c>
      <c r="I4331" s="11" t="s">
        <v>277</v>
      </c>
      <c r="J4331" s="11" t="s">
        <v>261</v>
      </c>
      <c r="K4331" s="11" t="s">
        <v>12658</v>
      </c>
      <c r="L4331" s="11">
        <v>2</v>
      </c>
    </row>
    <row r="4332" spans="1:12">
      <c r="A4332" s="11" t="s">
        <v>8583</v>
      </c>
      <c r="D4332" s="11" t="s">
        <v>260</v>
      </c>
      <c r="E4332" s="19" t="s">
        <v>8833</v>
      </c>
      <c r="F4332" s="10">
        <v>42036</v>
      </c>
      <c r="G4332" s="10">
        <v>45323</v>
      </c>
      <c r="H4332" s="11">
        <v>10</v>
      </c>
      <c r="I4332" s="20" t="s">
        <v>259</v>
      </c>
      <c r="J4332" s="11" t="s">
        <v>261</v>
      </c>
      <c r="K4332" s="11" t="s">
        <v>12658</v>
      </c>
      <c r="L4332" s="11">
        <v>2</v>
      </c>
    </row>
    <row r="4333" spans="1:12">
      <c r="A4333" s="11" t="s">
        <v>8584</v>
      </c>
      <c r="D4333" s="11" t="s">
        <v>260</v>
      </c>
      <c r="E4333" s="19" t="s">
        <v>8834</v>
      </c>
      <c r="F4333" s="10">
        <v>42036</v>
      </c>
      <c r="G4333" s="10">
        <v>45323</v>
      </c>
      <c r="H4333" s="11">
        <v>10</v>
      </c>
      <c r="I4333" s="20" t="s">
        <v>259</v>
      </c>
      <c r="J4333" s="11" t="s">
        <v>261</v>
      </c>
      <c r="K4333" s="11" t="s">
        <v>12658</v>
      </c>
      <c r="L4333" s="11">
        <v>2</v>
      </c>
    </row>
    <row r="4334" spans="1:12">
      <c r="A4334" s="11" t="s">
        <v>8585</v>
      </c>
      <c r="D4334" s="11" t="s">
        <v>260</v>
      </c>
      <c r="E4334" s="19" t="s">
        <v>8835</v>
      </c>
      <c r="F4334" s="10">
        <v>42036</v>
      </c>
      <c r="G4334" s="10">
        <v>45323</v>
      </c>
      <c r="H4334" s="11">
        <v>10</v>
      </c>
      <c r="I4334" s="20" t="s">
        <v>259</v>
      </c>
      <c r="J4334" s="11" t="s">
        <v>261</v>
      </c>
      <c r="K4334" s="11" t="s">
        <v>12658</v>
      </c>
      <c r="L4334" s="11">
        <v>2</v>
      </c>
    </row>
    <row r="4335" spans="1:12">
      <c r="A4335" s="11" t="s">
        <v>8586</v>
      </c>
      <c r="D4335" s="11" t="s">
        <v>260</v>
      </c>
      <c r="E4335" s="19" t="s">
        <v>8836</v>
      </c>
      <c r="F4335" s="10">
        <v>42036</v>
      </c>
      <c r="G4335" s="10">
        <v>45323</v>
      </c>
      <c r="H4335" s="11">
        <v>10</v>
      </c>
      <c r="I4335" s="20" t="s">
        <v>259</v>
      </c>
      <c r="J4335" s="11" t="s">
        <v>261</v>
      </c>
      <c r="K4335" s="11" t="s">
        <v>12658</v>
      </c>
      <c r="L4335" s="11">
        <v>2</v>
      </c>
    </row>
    <row r="4336" spans="1:12">
      <c r="A4336" s="11" t="s">
        <v>8587</v>
      </c>
      <c r="D4336" s="11" t="s">
        <v>260</v>
      </c>
      <c r="E4336" s="19" t="s">
        <v>8837</v>
      </c>
      <c r="F4336" s="10">
        <v>42036</v>
      </c>
      <c r="G4336" s="10">
        <v>45323</v>
      </c>
      <c r="H4336" s="11">
        <v>10</v>
      </c>
      <c r="I4336" s="20" t="s">
        <v>259</v>
      </c>
      <c r="J4336" s="11" t="s">
        <v>261</v>
      </c>
      <c r="K4336" s="11" t="s">
        <v>12658</v>
      </c>
      <c r="L4336" s="11">
        <v>2</v>
      </c>
    </row>
    <row r="4337" spans="1:12">
      <c r="A4337" s="11" t="s">
        <v>8588</v>
      </c>
      <c r="D4337" s="11" t="s">
        <v>260</v>
      </c>
      <c r="E4337" s="19" t="s">
        <v>8838</v>
      </c>
      <c r="F4337" s="10">
        <v>42036</v>
      </c>
      <c r="G4337" s="10">
        <v>45323</v>
      </c>
      <c r="H4337" s="11">
        <v>10</v>
      </c>
      <c r="I4337" s="20" t="s">
        <v>259</v>
      </c>
      <c r="J4337" s="11" t="s">
        <v>261</v>
      </c>
      <c r="K4337" s="11" t="s">
        <v>12658</v>
      </c>
      <c r="L4337" s="11">
        <v>2</v>
      </c>
    </row>
    <row r="4338" spans="1:12">
      <c r="A4338" s="11" t="s">
        <v>8589</v>
      </c>
      <c r="D4338" s="11" t="s">
        <v>260</v>
      </c>
      <c r="E4338" s="19" t="s">
        <v>8839</v>
      </c>
      <c r="F4338" s="10">
        <v>42036</v>
      </c>
      <c r="G4338" s="10">
        <v>45323</v>
      </c>
      <c r="H4338" s="11">
        <v>10</v>
      </c>
      <c r="I4338" s="20" t="s">
        <v>259</v>
      </c>
      <c r="J4338" s="11" t="s">
        <v>261</v>
      </c>
      <c r="K4338" s="11" t="s">
        <v>12658</v>
      </c>
      <c r="L4338" s="11">
        <v>2</v>
      </c>
    </row>
    <row r="4339" spans="1:12">
      <c r="A4339" s="11" t="s">
        <v>8590</v>
      </c>
      <c r="D4339" s="11" t="s">
        <v>260</v>
      </c>
      <c r="E4339" s="19" t="s">
        <v>8840</v>
      </c>
      <c r="F4339" s="10">
        <v>42036</v>
      </c>
      <c r="G4339" s="10">
        <v>45323</v>
      </c>
      <c r="H4339" s="11">
        <v>10</v>
      </c>
      <c r="I4339" s="20" t="s">
        <v>259</v>
      </c>
      <c r="J4339" s="11" t="s">
        <v>261</v>
      </c>
      <c r="K4339" s="11" t="s">
        <v>12658</v>
      </c>
      <c r="L4339" s="11">
        <v>2</v>
      </c>
    </row>
    <row r="4340" spans="1:12">
      <c r="A4340" s="11" t="s">
        <v>8591</v>
      </c>
      <c r="D4340" s="11" t="s">
        <v>260</v>
      </c>
      <c r="E4340" s="19" t="s">
        <v>8841</v>
      </c>
      <c r="F4340" s="10">
        <v>42036</v>
      </c>
      <c r="G4340" s="10">
        <v>45323</v>
      </c>
      <c r="H4340" s="11">
        <v>10</v>
      </c>
      <c r="I4340" s="20" t="s">
        <v>259</v>
      </c>
      <c r="J4340" s="11" t="s">
        <v>261</v>
      </c>
      <c r="K4340" s="11" t="s">
        <v>12658</v>
      </c>
      <c r="L4340" s="11">
        <v>2</v>
      </c>
    </row>
    <row r="4341" spans="1:12">
      <c r="A4341" s="11" t="s">
        <v>8592</v>
      </c>
      <c r="D4341" s="11" t="s">
        <v>260</v>
      </c>
      <c r="E4341" s="19" t="s">
        <v>8842</v>
      </c>
      <c r="F4341" s="10">
        <v>42036</v>
      </c>
      <c r="G4341" s="10">
        <v>45323</v>
      </c>
      <c r="H4341" s="11">
        <v>10</v>
      </c>
      <c r="I4341" s="20" t="s">
        <v>259</v>
      </c>
      <c r="J4341" s="11" t="s">
        <v>261</v>
      </c>
      <c r="K4341" s="11" t="s">
        <v>12658</v>
      </c>
      <c r="L4341" s="11">
        <v>2</v>
      </c>
    </row>
    <row r="4342" spans="1:12">
      <c r="A4342" s="11" t="s">
        <v>8593</v>
      </c>
      <c r="D4342" s="11" t="s">
        <v>260</v>
      </c>
      <c r="E4342" s="19" t="s">
        <v>8843</v>
      </c>
      <c r="F4342" s="10">
        <v>42036</v>
      </c>
      <c r="G4342" s="10">
        <v>45323</v>
      </c>
      <c r="H4342" s="11">
        <v>10</v>
      </c>
      <c r="I4342" s="20" t="s">
        <v>259</v>
      </c>
      <c r="J4342" s="11" t="s">
        <v>261</v>
      </c>
      <c r="K4342" s="11" t="s">
        <v>12658</v>
      </c>
      <c r="L4342" s="11">
        <v>2</v>
      </c>
    </row>
    <row r="4343" spans="1:12">
      <c r="A4343" s="11" t="s">
        <v>8594</v>
      </c>
      <c r="D4343" s="11" t="s">
        <v>260</v>
      </c>
      <c r="E4343" s="19" t="s">
        <v>8844</v>
      </c>
      <c r="F4343" s="10">
        <v>42036</v>
      </c>
      <c r="G4343" s="10">
        <v>45323</v>
      </c>
      <c r="H4343" s="11">
        <v>10</v>
      </c>
      <c r="I4343" s="20" t="s">
        <v>259</v>
      </c>
      <c r="J4343" s="11" t="s">
        <v>261</v>
      </c>
      <c r="K4343" s="11" t="s">
        <v>12658</v>
      </c>
      <c r="L4343" s="11">
        <v>2</v>
      </c>
    </row>
    <row r="4344" spans="1:12">
      <c r="A4344" s="11" t="s">
        <v>8595</v>
      </c>
      <c r="D4344" s="11" t="s">
        <v>260</v>
      </c>
      <c r="E4344" s="19" t="s">
        <v>8845</v>
      </c>
      <c r="F4344" s="10">
        <v>42036</v>
      </c>
      <c r="G4344" s="10">
        <v>45323</v>
      </c>
      <c r="H4344" s="11">
        <v>10</v>
      </c>
      <c r="I4344" s="20" t="s">
        <v>259</v>
      </c>
      <c r="J4344" s="11" t="s">
        <v>261</v>
      </c>
      <c r="K4344" s="11" t="s">
        <v>12658</v>
      </c>
      <c r="L4344" s="11">
        <v>2</v>
      </c>
    </row>
    <row r="4345" spans="1:12">
      <c r="A4345" s="11" t="s">
        <v>8596</v>
      </c>
      <c r="D4345" s="11" t="s">
        <v>260</v>
      </c>
      <c r="E4345" s="19" t="s">
        <v>8846</v>
      </c>
      <c r="F4345" s="10">
        <v>42036</v>
      </c>
      <c r="G4345" s="10">
        <v>45323</v>
      </c>
      <c r="H4345" s="11">
        <v>10</v>
      </c>
      <c r="I4345" s="20" t="s">
        <v>259</v>
      </c>
      <c r="J4345" s="11" t="s">
        <v>261</v>
      </c>
      <c r="K4345" s="11" t="s">
        <v>12658</v>
      </c>
      <c r="L4345" s="11">
        <v>2</v>
      </c>
    </row>
    <row r="4346" spans="1:12">
      <c r="A4346" s="11" t="s">
        <v>8597</v>
      </c>
      <c r="D4346" s="11" t="s">
        <v>260</v>
      </c>
      <c r="E4346" s="19" t="s">
        <v>8847</v>
      </c>
      <c r="F4346" s="10">
        <v>42036</v>
      </c>
      <c r="G4346" s="10">
        <v>45323</v>
      </c>
      <c r="H4346" s="11">
        <v>10</v>
      </c>
      <c r="I4346" s="20" t="s">
        <v>259</v>
      </c>
      <c r="J4346" s="11" t="s">
        <v>261</v>
      </c>
      <c r="K4346" s="11" t="s">
        <v>12658</v>
      </c>
      <c r="L4346" s="11">
        <v>2</v>
      </c>
    </row>
    <row r="4347" spans="1:12">
      <c r="A4347" s="11" t="s">
        <v>8598</v>
      </c>
      <c r="D4347" s="11" t="s">
        <v>260</v>
      </c>
      <c r="E4347" s="19" t="s">
        <v>8848</v>
      </c>
      <c r="F4347" s="10">
        <v>42036</v>
      </c>
      <c r="G4347" s="10">
        <v>45323</v>
      </c>
      <c r="H4347" s="11">
        <v>10</v>
      </c>
      <c r="I4347" s="11" t="s">
        <v>277</v>
      </c>
      <c r="J4347" s="11" t="s">
        <v>261</v>
      </c>
      <c r="K4347" s="11" t="s">
        <v>12658</v>
      </c>
      <c r="L4347" s="11">
        <v>2</v>
      </c>
    </row>
    <row r="4348" spans="1:12">
      <c r="A4348" s="11" t="s">
        <v>8599</v>
      </c>
      <c r="D4348" s="11" t="s">
        <v>260</v>
      </c>
      <c r="E4348" s="19" t="s">
        <v>8849</v>
      </c>
      <c r="F4348" s="10">
        <v>42036</v>
      </c>
      <c r="G4348" s="10">
        <v>45323</v>
      </c>
      <c r="H4348" s="11">
        <v>10</v>
      </c>
      <c r="I4348" s="11" t="s">
        <v>277</v>
      </c>
      <c r="J4348" s="11" t="s">
        <v>261</v>
      </c>
      <c r="K4348" s="11" t="s">
        <v>12658</v>
      </c>
      <c r="L4348" s="11">
        <v>2</v>
      </c>
    </row>
    <row r="4349" spans="1:12">
      <c r="A4349" s="11" t="s">
        <v>8600</v>
      </c>
      <c r="D4349" s="11" t="s">
        <v>260</v>
      </c>
      <c r="E4349" s="19" t="s">
        <v>8850</v>
      </c>
      <c r="F4349" s="10">
        <v>42036</v>
      </c>
      <c r="G4349" s="10">
        <v>45323</v>
      </c>
      <c r="H4349" s="11">
        <v>10</v>
      </c>
      <c r="I4349" s="11" t="s">
        <v>277</v>
      </c>
      <c r="J4349" s="11" t="s">
        <v>261</v>
      </c>
      <c r="K4349" s="11" t="s">
        <v>12658</v>
      </c>
      <c r="L4349" s="11">
        <v>2</v>
      </c>
    </row>
    <row r="4350" spans="1:12">
      <c r="A4350" s="11" t="s">
        <v>8601</v>
      </c>
      <c r="D4350" s="11" t="s">
        <v>260</v>
      </c>
      <c r="E4350" s="19" t="s">
        <v>8851</v>
      </c>
      <c r="F4350" s="10">
        <v>42036</v>
      </c>
      <c r="G4350" s="10">
        <v>45323</v>
      </c>
      <c r="H4350" s="11">
        <v>10</v>
      </c>
      <c r="I4350" s="20" t="s">
        <v>259</v>
      </c>
      <c r="J4350" s="11" t="s">
        <v>261</v>
      </c>
      <c r="K4350" s="11" t="s">
        <v>12658</v>
      </c>
      <c r="L4350" s="11">
        <v>2</v>
      </c>
    </row>
    <row r="4351" spans="1:12">
      <c r="A4351" s="11" t="s">
        <v>8602</v>
      </c>
      <c r="D4351" s="11" t="s">
        <v>260</v>
      </c>
      <c r="E4351" s="19" t="s">
        <v>8852</v>
      </c>
      <c r="F4351" s="10">
        <v>42036</v>
      </c>
      <c r="G4351" s="10">
        <v>45323</v>
      </c>
      <c r="H4351" s="11">
        <v>10</v>
      </c>
      <c r="I4351" s="20" t="s">
        <v>259</v>
      </c>
      <c r="J4351" s="11" t="s">
        <v>261</v>
      </c>
      <c r="K4351" s="11" t="s">
        <v>12658</v>
      </c>
      <c r="L4351" s="11">
        <v>2</v>
      </c>
    </row>
    <row r="4352" spans="1:12">
      <c r="A4352" s="11" t="s">
        <v>8603</v>
      </c>
      <c r="D4352" s="11" t="s">
        <v>260</v>
      </c>
      <c r="E4352" s="19" t="s">
        <v>8853</v>
      </c>
      <c r="F4352" s="10">
        <v>42036</v>
      </c>
      <c r="G4352" s="10">
        <v>45323</v>
      </c>
      <c r="H4352" s="11">
        <v>10</v>
      </c>
      <c r="I4352" s="20" t="s">
        <v>259</v>
      </c>
      <c r="J4352" s="11" t="s">
        <v>261</v>
      </c>
      <c r="K4352" s="11" t="s">
        <v>12658</v>
      </c>
      <c r="L4352" s="11">
        <v>2</v>
      </c>
    </row>
    <row r="4353" spans="1:12">
      <c r="A4353" s="11" t="s">
        <v>8604</v>
      </c>
      <c r="D4353" s="11" t="s">
        <v>260</v>
      </c>
      <c r="E4353" s="19" t="s">
        <v>8854</v>
      </c>
      <c r="F4353" s="10">
        <v>42036</v>
      </c>
      <c r="G4353" s="10">
        <v>45323</v>
      </c>
      <c r="H4353" s="11">
        <v>10</v>
      </c>
      <c r="I4353" s="20" t="s">
        <v>259</v>
      </c>
      <c r="J4353" s="11" t="s">
        <v>261</v>
      </c>
      <c r="K4353" s="11" t="s">
        <v>12658</v>
      </c>
      <c r="L4353" s="11">
        <v>2</v>
      </c>
    </row>
    <row r="4354" spans="1:12">
      <c r="A4354" s="11" t="s">
        <v>8605</v>
      </c>
      <c r="D4354" s="11" t="s">
        <v>260</v>
      </c>
      <c r="E4354" s="19" t="s">
        <v>8855</v>
      </c>
      <c r="F4354" s="10">
        <v>42036</v>
      </c>
      <c r="G4354" s="10">
        <v>45323</v>
      </c>
      <c r="H4354" s="11">
        <v>10</v>
      </c>
      <c r="I4354" s="20" t="s">
        <v>259</v>
      </c>
      <c r="J4354" s="11" t="s">
        <v>261</v>
      </c>
      <c r="K4354" s="11" t="s">
        <v>12658</v>
      </c>
      <c r="L4354" s="11">
        <v>2</v>
      </c>
    </row>
    <row r="4355" spans="1:12">
      <c r="A4355" s="11" t="s">
        <v>8606</v>
      </c>
      <c r="D4355" s="11" t="s">
        <v>260</v>
      </c>
      <c r="E4355" s="19" t="s">
        <v>8856</v>
      </c>
      <c r="F4355" s="10">
        <v>42036</v>
      </c>
      <c r="G4355" s="10">
        <v>45323</v>
      </c>
      <c r="H4355" s="11">
        <v>10</v>
      </c>
      <c r="I4355" s="20" t="s">
        <v>259</v>
      </c>
      <c r="J4355" s="11" t="s">
        <v>261</v>
      </c>
      <c r="K4355" s="11" t="s">
        <v>12658</v>
      </c>
      <c r="L4355" s="11">
        <v>2</v>
      </c>
    </row>
    <row r="4356" spans="1:12">
      <c r="A4356" s="11" t="s">
        <v>8607</v>
      </c>
      <c r="D4356" s="11" t="s">
        <v>260</v>
      </c>
      <c r="E4356" s="19" t="s">
        <v>8857</v>
      </c>
      <c r="F4356" s="10">
        <v>42036</v>
      </c>
      <c r="G4356" s="10">
        <v>45323</v>
      </c>
      <c r="H4356" s="11">
        <v>10</v>
      </c>
      <c r="I4356" s="20" t="s">
        <v>259</v>
      </c>
      <c r="J4356" s="11" t="s">
        <v>261</v>
      </c>
      <c r="K4356" s="11" t="s">
        <v>12658</v>
      </c>
      <c r="L4356" s="11">
        <v>2</v>
      </c>
    </row>
    <row r="4357" spans="1:12">
      <c r="A4357" s="11" t="s">
        <v>8608</v>
      </c>
      <c r="D4357" s="11" t="s">
        <v>260</v>
      </c>
      <c r="E4357" s="19" t="s">
        <v>8858</v>
      </c>
      <c r="F4357" s="10">
        <v>42036</v>
      </c>
      <c r="G4357" s="10">
        <v>45323</v>
      </c>
      <c r="H4357" s="11">
        <v>10</v>
      </c>
      <c r="I4357" s="20" t="s">
        <v>259</v>
      </c>
      <c r="J4357" s="11" t="s">
        <v>261</v>
      </c>
      <c r="K4357" s="11" t="s">
        <v>12658</v>
      </c>
      <c r="L4357" s="11">
        <v>2</v>
      </c>
    </row>
    <row r="4358" spans="1:12">
      <c r="A4358" s="11" t="s">
        <v>8609</v>
      </c>
      <c r="D4358" s="11" t="s">
        <v>260</v>
      </c>
      <c r="E4358" s="19" t="s">
        <v>8859</v>
      </c>
      <c r="F4358" s="10">
        <v>42036</v>
      </c>
      <c r="G4358" s="10">
        <v>45323</v>
      </c>
      <c r="H4358" s="11">
        <v>10</v>
      </c>
      <c r="I4358" s="20" t="s">
        <v>259</v>
      </c>
      <c r="J4358" s="11" t="s">
        <v>261</v>
      </c>
      <c r="K4358" s="11" t="s">
        <v>12658</v>
      </c>
      <c r="L4358" s="11">
        <v>2</v>
      </c>
    </row>
    <row r="4359" spans="1:12">
      <c r="A4359" s="11" t="s">
        <v>8610</v>
      </c>
      <c r="D4359" s="11" t="s">
        <v>260</v>
      </c>
      <c r="E4359" s="19" t="s">
        <v>8860</v>
      </c>
      <c r="F4359" s="10">
        <v>42036</v>
      </c>
      <c r="G4359" s="10">
        <v>45323</v>
      </c>
      <c r="H4359" s="11">
        <v>10</v>
      </c>
      <c r="I4359" s="20" t="s">
        <v>259</v>
      </c>
      <c r="J4359" s="11" t="s">
        <v>261</v>
      </c>
      <c r="K4359" s="11" t="s">
        <v>12658</v>
      </c>
      <c r="L4359" s="11">
        <v>2</v>
      </c>
    </row>
    <row r="4360" spans="1:12">
      <c r="A4360" s="11" t="s">
        <v>8611</v>
      </c>
      <c r="D4360" s="11" t="s">
        <v>260</v>
      </c>
      <c r="E4360" s="19" t="s">
        <v>8861</v>
      </c>
      <c r="F4360" s="10">
        <v>42036</v>
      </c>
      <c r="G4360" s="10">
        <v>45323</v>
      </c>
      <c r="H4360" s="11">
        <v>10</v>
      </c>
      <c r="I4360" s="20" t="s">
        <v>259</v>
      </c>
      <c r="J4360" s="11" t="s">
        <v>261</v>
      </c>
      <c r="K4360" s="11" t="s">
        <v>12658</v>
      </c>
      <c r="L4360" s="11">
        <v>2</v>
      </c>
    </row>
    <row r="4361" spans="1:12">
      <c r="A4361" s="11" t="s">
        <v>8612</v>
      </c>
      <c r="D4361" s="11" t="s">
        <v>260</v>
      </c>
      <c r="E4361" s="19" t="s">
        <v>8862</v>
      </c>
      <c r="F4361" s="10">
        <v>42036</v>
      </c>
      <c r="G4361" s="10">
        <v>45323</v>
      </c>
      <c r="H4361" s="11">
        <v>10</v>
      </c>
      <c r="I4361" s="20" t="s">
        <v>259</v>
      </c>
      <c r="J4361" s="11" t="s">
        <v>261</v>
      </c>
      <c r="K4361" s="11" t="s">
        <v>12658</v>
      </c>
      <c r="L4361" s="11">
        <v>2</v>
      </c>
    </row>
    <row r="4362" spans="1:12">
      <c r="A4362" s="11" t="s">
        <v>8613</v>
      </c>
      <c r="D4362" s="11" t="s">
        <v>260</v>
      </c>
      <c r="E4362" s="19" t="s">
        <v>8863</v>
      </c>
      <c r="F4362" s="10">
        <v>42036</v>
      </c>
      <c r="G4362" s="10">
        <v>45323</v>
      </c>
      <c r="H4362" s="11">
        <v>10</v>
      </c>
      <c r="I4362" s="20" t="s">
        <v>259</v>
      </c>
      <c r="J4362" s="11" t="s">
        <v>261</v>
      </c>
      <c r="K4362" s="11" t="s">
        <v>12658</v>
      </c>
      <c r="L4362" s="11">
        <v>2</v>
      </c>
    </row>
    <row r="4363" spans="1:12">
      <c r="A4363" s="11" t="s">
        <v>8614</v>
      </c>
      <c r="D4363" s="11" t="s">
        <v>260</v>
      </c>
      <c r="E4363" s="19" t="s">
        <v>8864</v>
      </c>
      <c r="F4363" s="10">
        <v>42036</v>
      </c>
      <c r="G4363" s="10">
        <v>45323</v>
      </c>
      <c r="H4363" s="11">
        <v>10</v>
      </c>
      <c r="I4363" s="20" t="s">
        <v>259</v>
      </c>
      <c r="J4363" s="11" t="s">
        <v>261</v>
      </c>
      <c r="K4363" s="11" t="s">
        <v>12658</v>
      </c>
      <c r="L4363" s="11">
        <v>2</v>
      </c>
    </row>
    <row r="4364" spans="1:12">
      <c r="A4364" s="11" t="s">
        <v>8615</v>
      </c>
      <c r="D4364" s="11" t="s">
        <v>260</v>
      </c>
      <c r="E4364" s="19" t="s">
        <v>8865</v>
      </c>
      <c r="F4364" s="10">
        <v>42036</v>
      </c>
      <c r="G4364" s="10">
        <v>45323</v>
      </c>
      <c r="H4364" s="11">
        <v>10</v>
      </c>
      <c r="I4364" s="20" t="s">
        <v>259</v>
      </c>
      <c r="J4364" s="11" t="s">
        <v>261</v>
      </c>
      <c r="K4364" s="11" t="s">
        <v>12658</v>
      </c>
      <c r="L4364" s="11">
        <v>2</v>
      </c>
    </row>
    <row r="4365" spans="1:12">
      <c r="A4365" s="11" t="s">
        <v>8616</v>
      </c>
      <c r="D4365" s="11" t="s">
        <v>260</v>
      </c>
      <c r="E4365" s="19" t="s">
        <v>8866</v>
      </c>
      <c r="F4365" s="10">
        <v>42036</v>
      </c>
      <c r="G4365" s="10">
        <v>45323</v>
      </c>
      <c r="H4365" s="11">
        <v>10</v>
      </c>
      <c r="I4365" s="11" t="s">
        <v>277</v>
      </c>
      <c r="J4365" s="11" t="s">
        <v>261</v>
      </c>
      <c r="K4365" s="11" t="s">
        <v>12658</v>
      </c>
      <c r="L4365" s="11">
        <v>2</v>
      </c>
    </row>
    <row r="4366" spans="1:12">
      <c r="A4366" s="11" t="s">
        <v>8617</v>
      </c>
      <c r="D4366" s="11" t="s">
        <v>260</v>
      </c>
      <c r="E4366" s="19" t="s">
        <v>8867</v>
      </c>
      <c r="F4366" s="10">
        <v>42036</v>
      </c>
      <c r="G4366" s="10">
        <v>45323</v>
      </c>
      <c r="H4366" s="11">
        <v>10</v>
      </c>
      <c r="I4366" s="11" t="s">
        <v>277</v>
      </c>
      <c r="J4366" s="11" t="s">
        <v>261</v>
      </c>
      <c r="K4366" s="11" t="s">
        <v>12658</v>
      </c>
      <c r="L4366" s="11">
        <v>2</v>
      </c>
    </row>
    <row r="4367" spans="1:12">
      <c r="A4367" s="11" t="s">
        <v>8618</v>
      </c>
      <c r="D4367" s="11" t="s">
        <v>260</v>
      </c>
      <c r="E4367" s="19" t="s">
        <v>8868</v>
      </c>
      <c r="F4367" s="10">
        <v>42036</v>
      </c>
      <c r="G4367" s="10">
        <v>45323</v>
      </c>
      <c r="H4367" s="11">
        <v>10</v>
      </c>
      <c r="I4367" s="11" t="s">
        <v>277</v>
      </c>
      <c r="J4367" s="11" t="s">
        <v>261</v>
      </c>
      <c r="K4367" s="11" t="s">
        <v>12658</v>
      </c>
      <c r="L4367" s="11">
        <v>2</v>
      </c>
    </row>
    <row r="4368" spans="1:12">
      <c r="A4368" s="11" t="s">
        <v>8619</v>
      </c>
      <c r="D4368" s="11" t="s">
        <v>260</v>
      </c>
      <c r="E4368" s="19" t="s">
        <v>8869</v>
      </c>
      <c r="F4368" s="10">
        <v>42036</v>
      </c>
      <c r="G4368" s="10">
        <v>45323</v>
      </c>
      <c r="H4368" s="11">
        <v>10</v>
      </c>
      <c r="I4368" s="20" t="s">
        <v>259</v>
      </c>
      <c r="J4368" s="11" t="s">
        <v>261</v>
      </c>
      <c r="K4368" s="11" t="s">
        <v>12658</v>
      </c>
      <c r="L4368" s="11">
        <v>2</v>
      </c>
    </row>
    <row r="4369" spans="1:12">
      <c r="A4369" s="11" t="s">
        <v>8620</v>
      </c>
      <c r="D4369" s="11" t="s">
        <v>260</v>
      </c>
      <c r="E4369" s="19" t="s">
        <v>8870</v>
      </c>
      <c r="F4369" s="10">
        <v>42036</v>
      </c>
      <c r="G4369" s="10">
        <v>45323</v>
      </c>
      <c r="H4369" s="11">
        <v>10</v>
      </c>
      <c r="I4369" s="20" t="s">
        <v>259</v>
      </c>
      <c r="J4369" s="11" t="s">
        <v>261</v>
      </c>
      <c r="K4369" s="11" t="s">
        <v>12658</v>
      </c>
      <c r="L4369" s="11">
        <v>2</v>
      </c>
    </row>
    <row r="4370" spans="1:12">
      <c r="A4370" s="11" t="s">
        <v>8621</v>
      </c>
      <c r="D4370" s="11" t="s">
        <v>260</v>
      </c>
      <c r="E4370" s="19" t="s">
        <v>8871</v>
      </c>
      <c r="F4370" s="10">
        <v>42036</v>
      </c>
      <c r="G4370" s="10">
        <v>45323</v>
      </c>
      <c r="H4370" s="11">
        <v>10</v>
      </c>
      <c r="I4370" s="20" t="s">
        <v>259</v>
      </c>
      <c r="J4370" s="11" t="s">
        <v>261</v>
      </c>
      <c r="K4370" s="11" t="s">
        <v>12658</v>
      </c>
      <c r="L4370" s="11">
        <v>2</v>
      </c>
    </row>
    <row r="4371" spans="1:12">
      <c r="A4371" s="11" t="s">
        <v>8622</v>
      </c>
      <c r="D4371" s="11" t="s">
        <v>260</v>
      </c>
      <c r="E4371" s="19" t="s">
        <v>8872</v>
      </c>
      <c r="F4371" s="10">
        <v>42036</v>
      </c>
      <c r="G4371" s="10">
        <v>45323</v>
      </c>
      <c r="H4371" s="11">
        <v>10</v>
      </c>
      <c r="I4371" s="20" t="s">
        <v>259</v>
      </c>
      <c r="J4371" s="11" t="s">
        <v>261</v>
      </c>
      <c r="K4371" s="11" t="s">
        <v>12658</v>
      </c>
      <c r="L4371" s="11">
        <v>2</v>
      </c>
    </row>
    <row r="4372" spans="1:12">
      <c r="A4372" s="11" t="s">
        <v>8623</v>
      </c>
      <c r="D4372" s="11" t="s">
        <v>260</v>
      </c>
      <c r="E4372" s="19" t="s">
        <v>8873</v>
      </c>
      <c r="F4372" s="10">
        <v>42036</v>
      </c>
      <c r="G4372" s="10">
        <v>45323</v>
      </c>
      <c r="H4372" s="11">
        <v>10</v>
      </c>
      <c r="I4372" s="20" t="s">
        <v>259</v>
      </c>
      <c r="J4372" s="11" t="s">
        <v>261</v>
      </c>
      <c r="K4372" s="11" t="s">
        <v>12658</v>
      </c>
      <c r="L4372" s="11">
        <v>2</v>
      </c>
    </row>
    <row r="4373" spans="1:12">
      <c r="A4373" s="11" t="s">
        <v>8624</v>
      </c>
      <c r="D4373" s="11" t="s">
        <v>260</v>
      </c>
      <c r="E4373" s="19" t="s">
        <v>8874</v>
      </c>
      <c r="F4373" s="10">
        <v>42036</v>
      </c>
      <c r="G4373" s="10">
        <v>45323</v>
      </c>
      <c r="H4373" s="11">
        <v>10</v>
      </c>
      <c r="I4373" s="20" t="s">
        <v>259</v>
      </c>
      <c r="J4373" s="11" t="s">
        <v>261</v>
      </c>
      <c r="K4373" s="11" t="s">
        <v>12658</v>
      </c>
      <c r="L4373" s="11">
        <v>2</v>
      </c>
    </row>
    <row r="4374" spans="1:12">
      <c r="A4374" s="11" t="s">
        <v>8625</v>
      </c>
      <c r="D4374" s="11" t="s">
        <v>260</v>
      </c>
      <c r="E4374" s="19" t="s">
        <v>8875</v>
      </c>
      <c r="F4374" s="10">
        <v>42036</v>
      </c>
      <c r="G4374" s="10">
        <v>45323</v>
      </c>
      <c r="H4374" s="11">
        <v>10</v>
      </c>
      <c r="I4374" s="20" t="s">
        <v>259</v>
      </c>
      <c r="J4374" s="11" t="s">
        <v>261</v>
      </c>
      <c r="K4374" s="11" t="s">
        <v>12658</v>
      </c>
      <c r="L4374" s="11">
        <v>2</v>
      </c>
    </row>
    <row r="4375" spans="1:12">
      <c r="A4375" s="11" t="s">
        <v>8626</v>
      </c>
      <c r="D4375" s="11" t="s">
        <v>260</v>
      </c>
      <c r="E4375" s="19" t="s">
        <v>8876</v>
      </c>
      <c r="F4375" s="10">
        <v>42036</v>
      </c>
      <c r="G4375" s="10">
        <v>45323</v>
      </c>
      <c r="H4375" s="11">
        <v>10</v>
      </c>
      <c r="I4375" s="20" t="s">
        <v>259</v>
      </c>
      <c r="J4375" s="11" t="s">
        <v>261</v>
      </c>
      <c r="K4375" s="11" t="s">
        <v>12658</v>
      </c>
      <c r="L4375" s="11">
        <v>2</v>
      </c>
    </row>
    <row r="4376" spans="1:12">
      <c r="A4376" s="11" t="s">
        <v>8627</v>
      </c>
      <c r="D4376" s="11" t="s">
        <v>260</v>
      </c>
      <c r="E4376" s="19" t="s">
        <v>8877</v>
      </c>
      <c r="F4376" s="10">
        <v>42036</v>
      </c>
      <c r="G4376" s="10">
        <v>45323</v>
      </c>
      <c r="H4376" s="11">
        <v>10</v>
      </c>
      <c r="I4376" s="20" t="s">
        <v>259</v>
      </c>
      <c r="J4376" s="11" t="s">
        <v>261</v>
      </c>
      <c r="K4376" s="11" t="s">
        <v>12658</v>
      </c>
      <c r="L4376" s="11">
        <v>2</v>
      </c>
    </row>
    <row r="4377" spans="1:12">
      <c r="A4377" s="11" t="s">
        <v>8628</v>
      </c>
      <c r="D4377" s="11" t="s">
        <v>260</v>
      </c>
      <c r="E4377" s="19" t="s">
        <v>8878</v>
      </c>
      <c r="F4377" s="10">
        <v>42036</v>
      </c>
      <c r="G4377" s="10">
        <v>45323</v>
      </c>
      <c r="H4377" s="11">
        <v>10</v>
      </c>
      <c r="I4377" s="20" t="s">
        <v>259</v>
      </c>
      <c r="J4377" s="11" t="s">
        <v>261</v>
      </c>
      <c r="K4377" s="11" t="s">
        <v>12658</v>
      </c>
      <c r="L4377" s="11">
        <v>2</v>
      </c>
    </row>
    <row r="4378" spans="1:12">
      <c r="A4378" s="11" t="s">
        <v>8629</v>
      </c>
      <c r="D4378" s="11" t="s">
        <v>260</v>
      </c>
      <c r="E4378" s="19" t="s">
        <v>8879</v>
      </c>
      <c r="F4378" s="10">
        <v>42036</v>
      </c>
      <c r="G4378" s="10">
        <v>45323</v>
      </c>
      <c r="H4378" s="11">
        <v>10</v>
      </c>
      <c r="I4378" s="20" t="s">
        <v>259</v>
      </c>
      <c r="J4378" s="11" t="s">
        <v>261</v>
      </c>
      <c r="K4378" s="11" t="s">
        <v>12658</v>
      </c>
      <c r="L4378" s="11">
        <v>2</v>
      </c>
    </row>
    <row r="4379" spans="1:12">
      <c r="A4379" s="11" t="s">
        <v>8630</v>
      </c>
      <c r="D4379" s="11" t="s">
        <v>260</v>
      </c>
      <c r="E4379" s="19" t="s">
        <v>8880</v>
      </c>
      <c r="F4379" s="10">
        <v>42036</v>
      </c>
      <c r="G4379" s="10">
        <v>45323</v>
      </c>
      <c r="H4379" s="11">
        <v>10</v>
      </c>
      <c r="I4379" s="20" t="s">
        <v>259</v>
      </c>
      <c r="J4379" s="11" t="s">
        <v>261</v>
      </c>
      <c r="K4379" s="11" t="s">
        <v>12658</v>
      </c>
      <c r="L4379" s="11">
        <v>2</v>
      </c>
    </row>
    <row r="4380" spans="1:12">
      <c r="A4380" s="11" t="s">
        <v>8631</v>
      </c>
      <c r="D4380" s="11" t="s">
        <v>260</v>
      </c>
      <c r="E4380" s="19" t="s">
        <v>8881</v>
      </c>
      <c r="F4380" s="10">
        <v>42036</v>
      </c>
      <c r="G4380" s="10">
        <v>45323</v>
      </c>
      <c r="H4380" s="11">
        <v>10</v>
      </c>
      <c r="I4380" s="20" t="s">
        <v>259</v>
      </c>
      <c r="J4380" s="11" t="s">
        <v>261</v>
      </c>
      <c r="K4380" s="11" t="s">
        <v>12658</v>
      </c>
      <c r="L4380" s="11">
        <v>2</v>
      </c>
    </row>
    <row r="4381" spans="1:12">
      <c r="A4381" s="11" t="s">
        <v>8632</v>
      </c>
      <c r="D4381" s="11" t="s">
        <v>260</v>
      </c>
      <c r="E4381" s="19" t="s">
        <v>8882</v>
      </c>
      <c r="F4381" s="10">
        <v>42036</v>
      </c>
      <c r="G4381" s="10">
        <v>45323</v>
      </c>
      <c r="H4381" s="11">
        <v>10</v>
      </c>
      <c r="I4381" s="20" t="s">
        <v>259</v>
      </c>
      <c r="J4381" s="11" t="s">
        <v>261</v>
      </c>
      <c r="K4381" s="11" t="s">
        <v>12658</v>
      </c>
      <c r="L4381" s="11">
        <v>2</v>
      </c>
    </row>
    <row r="4382" spans="1:12">
      <c r="A4382" s="11" t="s">
        <v>8633</v>
      </c>
      <c r="D4382" s="11" t="s">
        <v>260</v>
      </c>
      <c r="E4382" s="19" t="s">
        <v>8883</v>
      </c>
      <c r="F4382" s="10">
        <v>42036</v>
      </c>
      <c r="G4382" s="10">
        <v>45323</v>
      </c>
      <c r="H4382" s="11">
        <v>10</v>
      </c>
      <c r="I4382" s="20" t="s">
        <v>259</v>
      </c>
      <c r="J4382" s="11" t="s">
        <v>261</v>
      </c>
      <c r="K4382" s="11" t="s">
        <v>12658</v>
      </c>
      <c r="L4382" s="11">
        <v>2</v>
      </c>
    </row>
    <row r="4383" spans="1:12">
      <c r="A4383" s="11" t="s">
        <v>8634</v>
      </c>
      <c r="D4383" s="11" t="s">
        <v>260</v>
      </c>
      <c r="E4383" s="19" t="s">
        <v>8884</v>
      </c>
      <c r="F4383" s="10">
        <v>42036</v>
      </c>
      <c r="G4383" s="10">
        <v>45323</v>
      </c>
      <c r="H4383" s="11">
        <v>10</v>
      </c>
      <c r="I4383" s="11" t="s">
        <v>277</v>
      </c>
      <c r="J4383" s="11" t="s">
        <v>261</v>
      </c>
      <c r="K4383" s="11" t="s">
        <v>12658</v>
      </c>
      <c r="L4383" s="11">
        <v>2</v>
      </c>
    </row>
    <row r="4384" spans="1:12">
      <c r="A4384" s="11" t="s">
        <v>8635</v>
      </c>
      <c r="D4384" s="11" t="s">
        <v>260</v>
      </c>
      <c r="E4384" s="19" t="s">
        <v>8885</v>
      </c>
      <c r="F4384" s="10">
        <v>42036</v>
      </c>
      <c r="G4384" s="10">
        <v>45323</v>
      </c>
      <c r="H4384" s="11">
        <v>10</v>
      </c>
      <c r="I4384" s="11" t="s">
        <v>277</v>
      </c>
      <c r="J4384" s="11" t="s">
        <v>261</v>
      </c>
      <c r="K4384" s="11" t="s">
        <v>12658</v>
      </c>
      <c r="L4384" s="11">
        <v>2</v>
      </c>
    </row>
    <row r="4385" spans="1:12">
      <c r="A4385" s="11" t="s">
        <v>8636</v>
      </c>
      <c r="D4385" s="11" t="s">
        <v>260</v>
      </c>
      <c r="E4385" s="19" t="s">
        <v>8886</v>
      </c>
      <c r="F4385" s="10">
        <v>42036</v>
      </c>
      <c r="G4385" s="10">
        <v>45323</v>
      </c>
      <c r="H4385" s="11">
        <v>10</v>
      </c>
      <c r="I4385" s="11" t="s">
        <v>277</v>
      </c>
      <c r="J4385" s="11" t="s">
        <v>261</v>
      </c>
      <c r="K4385" s="11" t="s">
        <v>12658</v>
      </c>
      <c r="L4385" s="11">
        <v>2</v>
      </c>
    </row>
    <row r="4386" spans="1:12">
      <c r="A4386" s="11" t="s">
        <v>8637</v>
      </c>
      <c r="D4386" s="11" t="s">
        <v>260</v>
      </c>
      <c r="E4386" s="19" t="s">
        <v>8887</v>
      </c>
      <c r="F4386" s="10">
        <v>42036</v>
      </c>
      <c r="G4386" s="10">
        <v>45323</v>
      </c>
      <c r="H4386" s="11">
        <v>10</v>
      </c>
      <c r="I4386" s="20" t="s">
        <v>259</v>
      </c>
      <c r="J4386" s="11" t="s">
        <v>261</v>
      </c>
      <c r="K4386" s="11" t="s">
        <v>12658</v>
      </c>
      <c r="L4386" s="11">
        <v>2</v>
      </c>
    </row>
    <row r="4387" spans="1:12">
      <c r="A4387" s="11" t="s">
        <v>8638</v>
      </c>
      <c r="D4387" s="11" t="s">
        <v>260</v>
      </c>
      <c r="E4387" s="19" t="s">
        <v>8888</v>
      </c>
      <c r="F4387" s="10">
        <v>42036</v>
      </c>
      <c r="G4387" s="10">
        <v>45323</v>
      </c>
      <c r="H4387" s="11">
        <v>10</v>
      </c>
      <c r="I4387" s="20" t="s">
        <v>259</v>
      </c>
      <c r="J4387" s="11" t="s">
        <v>261</v>
      </c>
      <c r="K4387" s="11" t="s">
        <v>12658</v>
      </c>
      <c r="L4387" s="11">
        <v>2</v>
      </c>
    </row>
    <row r="4388" spans="1:12">
      <c r="A4388" s="11" t="s">
        <v>8639</v>
      </c>
      <c r="D4388" s="11" t="s">
        <v>260</v>
      </c>
      <c r="E4388" s="19" t="s">
        <v>8889</v>
      </c>
      <c r="F4388" s="10">
        <v>42036</v>
      </c>
      <c r="G4388" s="10">
        <v>45323</v>
      </c>
      <c r="H4388" s="11">
        <v>10</v>
      </c>
      <c r="I4388" s="20" t="s">
        <v>259</v>
      </c>
      <c r="J4388" s="11" t="s">
        <v>261</v>
      </c>
      <c r="K4388" s="11" t="s">
        <v>12658</v>
      </c>
      <c r="L4388" s="11">
        <v>2</v>
      </c>
    </row>
    <row r="4389" spans="1:12">
      <c r="A4389" s="11" t="s">
        <v>8640</v>
      </c>
      <c r="D4389" s="11" t="s">
        <v>260</v>
      </c>
      <c r="E4389" s="19" t="s">
        <v>8890</v>
      </c>
      <c r="F4389" s="10">
        <v>42036</v>
      </c>
      <c r="G4389" s="10">
        <v>45323</v>
      </c>
      <c r="H4389" s="11">
        <v>10</v>
      </c>
      <c r="I4389" s="20" t="s">
        <v>259</v>
      </c>
      <c r="J4389" s="11" t="s">
        <v>261</v>
      </c>
      <c r="K4389" s="11" t="s">
        <v>12658</v>
      </c>
      <c r="L4389" s="11">
        <v>2</v>
      </c>
    </row>
    <row r="4390" spans="1:12">
      <c r="A4390" s="11" t="s">
        <v>8641</v>
      </c>
      <c r="D4390" s="11" t="s">
        <v>260</v>
      </c>
      <c r="E4390" s="19" t="s">
        <v>8891</v>
      </c>
      <c r="F4390" s="10">
        <v>42036</v>
      </c>
      <c r="G4390" s="10">
        <v>45323</v>
      </c>
      <c r="H4390" s="11">
        <v>10</v>
      </c>
      <c r="I4390" s="20" t="s">
        <v>259</v>
      </c>
      <c r="J4390" s="11" t="s">
        <v>261</v>
      </c>
      <c r="K4390" s="11" t="s">
        <v>12658</v>
      </c>
      <c r="L4390" s="11">
        <v>2</v>
      </c>
    </row>
    <row r="4391" spans="1:12">
      <c r="A4391" s="11" t="s">
        <v>8642</v>
      </c>
      <c r="D4391" s="11" t="s">
        <v>260</v>
      </c>
      <c r="E4391" s="19" t="s">
        <v>8892</v>
      </c>
      <c r="F4391" s="10">
        <v>42036</v>
      </c>
      <c r="G4391" s="10">
        <v>45323</v>
      </c>
      <c r="H4391" s="11">
        <v>10</v>
      </c>
      <c r="I4391" s="20" t="s">
        <v>259</v>
      </c>
      <c r="J4391" s="11" t="s">
        <v>261</v>
      </c>
      <c r="K4391" s="11" t="s">
        <v>12658</v>
      </c>
      <c r="L4391" s="11">
        <v>2</v>
      </c>
    </row>
    <row r="4392" spans="1:12">
      <c r="A4392" s="11" t="s">
        <v>8643</v>
      </c>
      <c r="D4392" s="11" t="s">
        <v>260</v>
      </c>
      <c r="E4392" s="19" t="s">
        <v>8893</v>
      </c>
      <c r="F4392" s="10">
        <v>42036</v>
      </c>
      <c r="G4392" s="10">
        <v>45323</v>
      </c>
      <c r="H4392" s="11">
        <v>10</v>
      </c>
      <c r="I4392" s="20" t="s">
        <v>259</v>
      </c>
      <c r="J4392" s="11" t="s">
        <v>261</v>
      </c>
      <c r="K4392" s="11" t="s">
        <v>12658</v>
      </c>
      <c r="L4392" s="11">
        <v>2</v>
      </c>
    </row>
    <row r="4393" spans="1:12">
      <c r="A4393" s="11" t="s">
        <v>8644</v>
      </c>
      <c r="D4393" s="11" t="s">
        <v>260</v>
      </c>
      <c r="E4393" s="19" t="s">
        <v>8894</v>
      </c>
      <c r="F4393" s="10">
        <v>42036</v>
      </c>
      <c r="G4393" s="10">
        <v>45323</v>
      </c>
      <c r="H4393" s="11">
        <v>10</v>
      </c>
      <c r="I4393" s="20" t="s">
        <v>259</v>
      </c>
      <c r="J4393" s="11" t="s">
        <v>261</v>
      </c>
      <c r="K4393" s="11" t="s">
        <v>12658</v>
      </c>
      <c r="L4393" s="11">
        <v>2</v>
      </c>
    </row>
    <row r="4394" spans="1:12">
      <c r="A4394" s="11" t="s">
        <v>8645</v>
      </c>
      <c r="D4394" s="11" t="s">
        <v>260</v>
      </c>
      <c r="E4394" s="19" t="s">
        <v>8895</v>
      </c>
      <c r="F4394" s="10">
        <v>42036</v>
      </c>
      <c r="G4394" s="10">
        <v>45323</v>
      </c>
      <c r="H4394" s="11">
        <v>10</v>
      </c>
      <c r="I4394" s="20" t="s">
        <v>259</v>
      </c>
      <c r="J4394" s="11" t="s">
        <v>261</v>
      </c>
      <c r="K4394" s="11" t="s">
        <v>12658</v>
      </c>
      <c r="L4394" s="11">
        <v>2</v>
      </c>
    </row>
    <row r="4395" spans="1:12">
      <c r="A4395" s="11" t="s">
        <v>8646</v>
      </c>
      <c r="D4395" s="11" t="s">
        <v>260</v>
      </c>
      <c r="E4395" s="19" t="s">
        <v>8896</v>
      </c>
      <c r="F4395" s="10">
        <v>42036</v>
      </c>
      <c r="G4395" s="10">
        <v>45323</v>
      </c>
      <c r="H4395" s="11">
        <v>10</v>
      </c>
      <c r="I4395" s="20" t="s">
        <v>259</v>
      </c>
      <c r="J4395" s="11" t="s">
        <v>261</v>
      </c>
      <c r="K4395" s="11" t="s">
        <v>12658</v>
      </c>
      <c r="L4395" s="11">
        <v>2</v>
      </c>
    </row>
    <row r="4396" spans="1:12">
      <c r="A4396" s="11" t="s">
        <v>8647</v>
      </c>
      <c r="D4396" s="11" t="s">
        <v>260</v>
      </c>
      <c r="E4396" s="19" t="s">
        <v>8897</v>
      </c>
      <c r="F4396" s="10">
        <v>42036</v>
      </c>
      <c r="G4396" s="10">
        <v>45323</v>
      </c>
      <c r="H4396" s="11">
        <v>10</v>
      </c>
      <c r="I4396" s="20" t="s">
        <v>259</v>
      </c>
      <c r="J4396" s="11" t="s">
        <v>261</v>
      </c>
      <c r="K4396" s="11" t="s">
        <v>12658</v>
      </c>
      <c r="L4396" s="11">
        <v>2</v>
      </c>
    </row>
    <row r="4397" spans="1:12">
      <c r="A4397" s="11" t="s">
        <v>8648</v>
      </c>
      <c r="D4397" s="11" t="s">
        <v>260</v>
      </c>
      <c r="E4397" s="19" t="s">
        <v>8898</v>
      </c>
      <c r="F4397" s="10">
        <v>42036</v>
      </c>
      <c r="G4397" s="10">
        <v>45323</v>
      </c>
      <c r="H4397" s="11">
        <v>10</v>
      </c>
      <c r="I4397" s="20" t="s">
        <v>259</v>
      </c>
      <c r="J4397" s="11" t="s">
        <v>261</v>
      </c>
      <c r="K4397" s="11" t="s">
        <v>12658</v>
      </c>
      <c r="L4397" s="11">
        <v>2</v>
      </c>
    </row>
    <row r="4398" spans="1:12">
      <c r="A4398" s="11" t="s">
        <v>8649</v>
      </c>
      <c r="D4398" s="11" t="s">
        <v>260</v>
      </c>
      <c r="E4398" s="19" t="s">
        <v>8899</v>
      </c>
      <c r="F4398" s="10">
        <v>42036</v>
      </c>
      <c r="G4398" s="10">
        <v>45323</v>
      </c>
      <c r="H4398" s="11">
        <v>10</v>
      </c>
      <c r="I4398" s="20" t="s">
        <v>259</v>
      </c>
      <c r="J4398" s="11" t="s">
        <v>261</v>
      </c>
      <c r="K4398" s="11" t="s">
        <v>12658</v>
      </c>
      <c r="L4398" s="11">
        <v>2</v>
      </c>
    </row>
    <row r="4399" spans="1:12">
      <c r="A4399" s="11" t="s">
        <v>8650</v>
      </c>
      <c r="D4399" s="11" t="s">
        <v>260</v>
      </c>
      <c r="E4399" s="19" t="s">
        <v>8900</v>
      </c>
      <c r="F4399" s="10">
        <v>42036</v>
      </c>
      <c r="G4399" s="10">
        <v>45323</v>
      </c>
      <c r="H4399" s="11">
        <v>10</v>
      </c>
      <c r="I4399" s="20" t="s">
        <v>259</v>
      </c>
      <c r="J4399" s="11" t="s">
        <v>261</v>
      </c>
      <c r="K4399" s="11" t="s">
        <v>12658</v>
      </c>
      <c r="L4399" s="11">
        <v>2</v>
      </c>
    </row>
    <row r="4400" spans="1:12">
      <c r="A4400" s="11" t="s">
        <v>8651</v>
      </c>
      <c r="D4400" s="11" t="s">
        <v>260</v>
      </c>
      <c r="E4400" s="19" t="s">
        <v>8901</v>
      </c>
      <c r="F4400" s="10">
        <v>42036</v>
      </c>
      <c r="G4400" s="10">
        <v>45323</v>
      </c>
      <c r="H4400" s="11">
        <v>10</v>
      </c>
      <c r="I4400" s="20" t="s">
        <v>259</v>
      </c>
      <c r="J4400" s="11" t="s">
        <v>261</v>
      </c>
      <c r="K4400" s="11" t="s">
        <v>12658</v>
      </c>
      <c r="L4400" s="11">
        <v>2</v>
      </c>
    </row>
    <row r="4401" spans="1:12">
      <c r="A4401" s="11" t="s">
        <v>8652</v>
      </c>
      <c r="D4401" s="11" t="s">
        <v>260</v>
      </c>
      <c r="E4401" s="19" t="s">
        <v>8902</v>
      </c>
      <c r="F4401" s="10">
        <v>42036</v>
      </c>
      <c r="G4401" s="10">
        <v>45323</v>
      </c>
      <c r="H4401" s="11">
        <v>10</v>
      </c>
      <c r="I4401" s="11" t="s">
        <v>277</v>
      </c>
      <c r="J4401" s="11" t="s">
        <v>261</v>
      </c>
      <c r="K4401" s="11" t="s">
        <v>12658</v>
      </c>
      <c r="L4401" s="11">
        <v>2</v>
      </c>
    </row>
    <row r="4402" spans="1:12">
      <c r="A4402" s="11" t="s">
        <v>8653</v>
      </c>
      <c r="D4402" s="11" t="s">
        <v>260</v>
      </c>
      <c r="E4402" s="19" t="s">
        <v>8903</v>
      </c>
      <c r="F4402" s="10">
        <v>42036</v>
      </c>
      <c r="G4402" s="10">
        <v>45323</v>
      </c>
      <c r="H4402" s="11">
        <v>10</v>
      </c>
      <c r="I4402" s="11" t="s">
        <v>277</v>
      </c>
      <c r="J4402" s="11" t="s">
        <v>261</v>
      </c>
      <c r="K4402" s="11" t="s">
        <v>12658</v>
      </c>
      <c r="L4402" s="11">
        <v>2</v>
      </c>
    </row>
    <row r="4403" spans="1:12">
      <c r="A4403" s="11" t="s">
        <v>8654</v>
      </c>
      <c r="D4403" s="11" t="s">
        <v>260</v>
      </c>
      <c r="E4403" s="19" t="s">
        <v>8904</v>
      </c>
      <c r="F4403" s="10">
        <v>42036</v>
      </c>
      <c r="G4403" s="10">
        <v>45323</v>
      </c>
      <c r="H4403" s="11">
        <v>10</v>
      </c>
      <c r="I4403" s="11" t="s">
        <v>277</v>
      </c>
      <c r="J4403" s="11" t="s">
        <v>261</v>
      </c>
      <c r="K4403" s="11" t="s">
        <v>12658</v>
      </c>
      <c r="L4403" s="11">
        <v>2</v>
      </c>
    </row>
    <row r="4404" spans="1:12">
      <c r="A4404" s="11" t="s">
        <v>8655</v>
      </c>
      <c r="D4404" s="11" t="s">
        <v>260</v>
      </c>
      <c r="E4404" s="19" t="s">
        <v>8905</v>
      </c>
      <c r="F4404" s="10">
        <v>42036</v>
      </c>
      <c r="G4404" s="10">
        <v>45323</v>
      </c>
      <c r="H4404" s="11">
        <v>10</v>
      </c>
      <c r="I4404" s="20" t="s">
        <v>259</v>
      </c>
      <c r="J4404" s="11" t="s">
        <v>261</v>
      </c>
      <c r="K4404" s="11" t="s">
        <v>12658</v>
      </c>
      <c r="L4404" s="11">
        <v>2</v>
      </c>
    </row>
    <row r="4405" spans="1:12">
      <c r="A4405" s="11" t="s">
        <v>8656</v>
      </c>
      <c r="D4405" s="11" t="s">
        <v>260</v>
      </c>
      <c r="E4405" s="19" t="s">
        <v>8906</v>
      </c>
      <c r="F4405" s="10">
        <v>42036</v>
      </c>
      <c r="G4405" s="10">
        <v>45323</v>
      </c>
      <c r="H4405" s="11">
        <v>10</v>
      </c>
      <c r="I4405" s="20" t="s">
        <v>259</v>
      </c>
      <c r="J4405" s="11" t="s">
        <v>261</v>
      </c>
      <c r="K4405" s="11" t="s">
        <v>12658</v>
      </c>
      <c r="L4405" s="11">
        <v>2</v>
      </c>
    </row>
    <row r="4406" spans="1:12">
      <c r="A4406" s="11" t="s">
        <v>8657</v>
      </c>
      <c r="D4406" s="11" t="s">
        <v>260</v>
      </c>
      <c r="E4406" s="19" t="s">
        <v>8907</v>
      </c>
      <c r="F4406" s="10">
        <v>42036</v>
      </c>
      <c r="G4406" s="10">
        <v>45323</v>
      </c>
      <c r="H4406" s="11">
        <v>10</v>
      </c>
      <c r="I4406" s="20" t="s">
        <v>259</v>
      </c>
      <c r="J4406" s="11" t="s">
        <v>261</v>
      </c>
      <c r="K4406" s="11" t="s">
        <v>12658</v>
      </c>
      <c r="L4406" s="11">
        <v>2</v>
      </c>
    </row>
    <row r="4407" spans="1:12">
      <c r="A4407" s="11" t="s">
        <v>8658</v>
      </c>
      <c r="D4407" s="11" t="s">
        <v>260</v>
      </c>
      <c r="E4407" s="19" t="s">
        <v>8908</v>
      </c>
      <c r="F4407" s="10">
        <v>42036</v>
      </c>
      <c r="G4407" s="10">
        <v>45323</v>
      </c>
      <c r="H4407" s="11">
        <v>10</v>
      </c>
      <c r="I4407" s="20" t="s">
        <v>259</v>
      </c>
      <c r="J4407" s="11" t="s">
        <v>261</v>
      </c>
      <c r="K4407" s="11" t="s">
        <v>12658</v>
      </c>
      <c r="L4407" s="11">
        <v>2</v>
      </c>
    </row>
    <row r="4408" spans="1:12">
      <c r="A4408" s="11" t="s">
        <v>8659</v>
      </c>
      <c r="D4408" s="11" t="s">
        <v>260</v>
      </c>
      <c r="E4408" s="19" t="s">
        <v>8909</v>
      </c>
      <c r="F4408" s="10">
        <v>42036</v>
      </c>
      <c r="G4408" s="10">
        <v>45323</v>
      </c>
      <c r="H4408" s="11">
        <v>10</v>
      </c>
      <c r="I4408" s="20" t="s">
        <v>259</v>
      </c>
      <c r="J4408" s="11" t="s">
        <v>261</v>
      </c>
      <c r="K4408" s="11" t="s">
        <v>12658</v>
      </c>
      <c r="L4408" s="11">
        <v>2</v>
      </c>
    </row>
    <row r="4409" spans="1:12">
      <c r="A4409" s="11" t="s">
        <v>8660</v>
      </c>
      <c r="D4409" s="11" t="s">
        <v>260</v>
      </c>
      <c r="E4409" s="19" t="s">
        <v>8910</v>
      </c>
      <c r="F4409" s="10">
        <v>42036</v>
      </c>
      <c r="G4409" s="10">
        <v>45323</v>
      </c>
      <c r="H4409" s="11">
        <v>10</v>
      </c>
      <c r="I4409" s="20" t="s">
        <v>259</v>
      </c>
      <c r="J4409" s="11" t="s">
        <v>261</v>
      </c>
      <c r="K4409" s="11" t="s">
        <v>12658</v>
      </c>
      <c r="L4409" s="11">
        <v>2</v>
      </c>
    </row>
    <row r="4410" spans="1:12">
      <c r="A4410" s="11" t="s">
        <v>8661</v>
      </c>
      <c r="D4410" s="11" t="s">
        <v>260</v>
      </c>
      <c r="E4410" s="19" t="s">
        <v>8911</v>
      </c>
      <c r="F4410" s="10">
        <v>42036</v>
      </c>
      <c r="G4410" s="10">
        <v>45323</v>
      </c>
      <c r="H4410" s="11">
        <v>10</v>
      </c>
      <c r="I4410" s="20" t="s">
        <v>259</v>
      </c>
      <c r="J4410" s="11" t="s">
        <v>261</v>
      </c>
      <c r="K4410" s="11" t="s">
        <v>12658</v>
      </c>
      <c r="L4410" s="11">
        <v>2</v>
      </c>
    </row>
    <row r="4411" spans="1:12">
      <c r="A4411" s="11" t="s">
        <v>8662</v>
      </c>
      <c r="D4411" s="11" t="s">
        <v>260</v>
      </c>
      <c r="E4411" s="19" t="s">
        <v>8912</v>
      </c>
      <c r="F4411" s="10">
        <v>42036</v>
      </c>
      <c r="G4411" s="10">
        <v>45323</v>
      </c>
      <c r="H4411" s="11">
        <v>10</v>
      </c>
      <c r="I4411" s="20" t="s">
        <v>259</v>
      </c>
      <c r="J4411" s="11" t="s">
        <v>261</v>
      </c>
      <c r="K4411" s="11" t="s">
        <v>12658</v>
      </c>
      <c r="L4411" s="11">
        <v>2</v>
      </c>
    </row>
    <row r="4412" spans="1:12">
      <c r="A4412" s="11" t="s">
        <v>8663</v>
      </c>
      <c r="D4412" s="11" t="s">
        <v>260</v>
      </c>
      <c r="E4412" s="19" t="s">
        <v>8913</v>
      </c>
      <c r="F4412" s="10">
        <v>42036</v>
      </c>
      <c r="G4412" s="10">
        <v>45323</v>
      </c>
      <c r="H4412" s="11">
        <v>10</v>
      </c>
      <c r="I4412" s="20" t="s">
        <v>259</v>
      </c>
      <c r="J4412" s="11" t="s">
        <v>261</v>
      </c>
      <c r="K4412" s="11" t="s">
        <v>12658</v>
      </c>
      <c r="L4412" s="11">
        <v>2</v>
      </c>
    </row>
    <row r="4413" spans="1:12">
      <c r="A4413" s="11" t="s">
        <v>8664</v>
      </c>
      <c r="D4413" s="11" t="s">
        <v>260</v>
      </c>
      <c r="E4413" s="19" t="s">
        <v>8914</v>
      </c>
      <c r="F4413" s="10">
        <v>42036</v>
      </c>
      <c r="G4413" s="10">
        <v>45323</v>
      </c>
      <c r="H4413" s="11">
        <v>10</v>
      </c>
      <c r="I4413" s="20" t="s">
        <v>259</v>
      </c>
      <c r="J4413" s="11" t="s">
        <v>261</v>
      </c>
      <c r="K4413" s="11" t="s">
        <v>12658</v>
      </c>
      <c r="L4413" s="11">
        <v>2</v>
      </c>
    </row>
    <row r="4414" spans="1:12">
      <c r="A4414" s="11" t="s">
        <v>8665</v>
      </c>
      <c r="D4414" s="11" t="s">
        <v>260</v>
      </c>
      <c r="E4414" s="19" t="s">
        <v>8915</v>
      </c>
      <c r="F4414" s="10">
        <v>42036</v>
      </c>
      <c r="G4414" s="10">
        <v>45323</v>
      </c>
      <c r="H4414" s="11">
        <v>10</v>
      </c>
      <c r="I4414" s="20" t="s">
        <v>259</v>
      </c>
      <c r="J4414" s="11" t="s">
        <v>261</v>
      </c>
      <c r="K4414" s="11" t="s">
        <v>12658</v>
      </c>
      <c r="L4414" s="11">
        <v>2</v>
      </c>
    </row>
    <row r="4415" spans="1:12">
      <c r="A4415" s="11" t="s">
        <v>8666</v>
      </c>
      <c r="D4415" s="11" t="s">
        <v>260</v>
      </c>
      <c r="E4415" s="19" t="s">
        <v>8916</v>
      </c>
      <c r="F4415" s="10">
        <v>42036</v>
      </c>
      <c r="G4415" s="10">
        <v>45323</v>
      </c>
      <c r="H4415" s="11">
        <v>10</v>
      </c>
      <c r="I4415" s="20" t="s">
        <v>259</v>
      </c>
      <c r="J4415" s="11" t="s">
        <v>261</v>
      </c>
      <c r="K4415" s="11" t="s">
        <v>12658</v>
      </c>
      <c r="L4415" s="11">
        <v>2</v>
      </c>
    </row>
    <row r="4416" spans="1:12">
      <c r="A4416" s="11" t="s">
        <v>8667</v>
      </c>
      <c r="D4416" s="11" t="s">
        <v>260</v>
      </c>
      <c r="E4416" s="19" t="s">
        <v>8917</v>
      </c>
      <c r="F4416" s="10">
        <v>42036</v>
      </c>
      <c r="G4416" s="10">
        <v>45323</v>
      </c>
      <c r="H4416" s="11">
        <v>10</v>
      </c>
      <c r="I4416" s="20" t="s">
        <v>259</v>
      </c>
      <c r="J4416" s="11" t="s">
        <v>261</v>
      </c>
      <c r="K4416" s="11" t="s">
        <v>12658</v>
      </c>
      <c r="L4416" s="11">
        <v>2</v>
      </c>
    </row>
    <row r="4417" spans="1:12">
      <c r="A4417" s="11" t="s">
        <v>8668</v>
      </c>
      <c r="D4417" s="11" t="s">
        <v>260</v>
      </c>
      <c r="E4417" s="19" t="s">
        <v>8918</v>
      </c>
      <c r="F4417" s="10">
        <v>42036</v>
      </c>
      <c r="G4417" s="10">
        <v>45323</v>
      </c>
      <c r="H4417" s="11">
        <v>10</v>
      </c>
      <c r="I4417" s="20" t="s">
        <v>259</v>
      </c>
      <c r="J4417" s="11" t="s">
        <v>261</v>
      </c>
      <c r="K4417" s="11" t="s">
        <v>12658</v>
      </c>
      <c r="L4417" s="11">
        <v>2</v>
      </c>
    </row>
    <row r="4418" spans="1:12">
      <c r="A4418" s="11" t="s">
        <v>8669</v>
      </c>
      <c r="D4418" s="11" t="s">
        <v>260</v>
      </c>
      <c r="E4418" s="19" t="s">
        <v>8919</v>
      </c>
      <c r="F4418" s="10">
        <v>42036</v>
      </c>
      <c r="G4418" s="10">
        <v>45323</v>
      </c>
      <c r="H4418" s="11">
        <v>10</v>
      </c>
      <c r="I4418" s="20" t="s">
        <v>259</v>
      </c>
      <c r="J4418" s="11" t="s">
        <v>261</v>
      </c>
      <c r="K4418" s="11" t="s">
        <v>12658</v>
      </c>
      <c r="L4418" s="11">
        <v>2</v>
      </c>
    </row>
    <row r="4419" spans="1:12">
      <c r="A4419" s="11" t="s">
        <v>8670</v>
      </c>
      <c r="D4419" s="11" t="s">
        <v>260</v>
      </c>
      <c r="E4419" s="19" t="s">
        <v>8920</v>
      </c>
      <c r="F4419" s="10">
        <v>42036</v>
      </c>
      <c r="G4419" s="10">
        <v>45323</v>
      </c>
      <c r="H4419" s="11">
        <v>10</v>
      </c>
      <c r="I4419" s="11" t="s">
        <v>277</v>
      </c>
      <c r="J4419" s="11" t="s">
        <v>261</v>
      </c>
      <c r="K4419" s="11" t="s">
        <v>12658</v>
      </c>
      <c r="L4419" s="11">
        <v>2</v>
      </c>
    </row>
    <row r="4420" spans="1:12">
      <c r="A4420" s="11" t="s">
        <v>8671</v>
      </c>
      <c r="D4420" s="11" t="s">
        <v>260</v>
      </c>
      <c r="E4420" s="19" t="s">
        <v>8921</v>
      </c>
      <c r="F4420" s="10">
        <v>42036</v>
      </c>
      <c r="G4420" s="10">
        <v>45323</v>
      </c>
      <c r="H4420" s="11">
        <v>10</v>
      </c>
      <c r="I4420" s="11" t="s">
        <v>277</v>
      </c>
      <c r="J4420" s="11" t="s">
        <v>261</v>
      </c>
      <c r="K4420" s="11" t="s">
        <v>12658</v>
      </c>
      <c r="L4420" s="11">
        <v>2</v>
      </c>
    </row>
    <row r="4421" spans="1:12">
      <c r="A4421" s="11" t="s">
        <v>8672</v>
      </c>
      <c r="D4421" s="11" t="s">
        <v>260</v>
      </c>
      <c r="E4421" s="19" t="s">
        <v>8922</v>
      </c>
      <c r="F4421" s="10">
        <v>42036</v>
      </c>
      <c r="G4421" s="10">
        <v>45323</v>
      </c>
      <c r="H4421" s="11">
        <v>10</v>
      </c>
      <c r="I4421" s="11" t="s">
        <v>277</v>
      </c>
      <c r="J4421" s="11" t="s">
        <v>261</v>
      </c>
      <c r="K4421" s="11" t="s">
        <v>12658</v>
      </c>
      <c r="L4421" s="11">
        <v>2</v>
      </c>
    </row>
    <row r="4422" spans="1:12">
      <c r="A4422" s="11" t="s">
        <v>8673</v>
      </c>
      <c r="D4422" s="11" t="s">
        <v>260</v>
      </c>
      <c r="E4422" s="19" t="s">
        <v>8923</v>
      </c>
      <c r="F4422" s="10">
        <v>42036</v>
      </c>
      <c r="G4422" s="10">
        <v>45323</v>
      </c>
      <c r="H4422" s="11">
        <v>10</v>
      </c>
      <c r="I4422" s="20" t="s">
        <v>259</v>
      </c>
      <c r="J4422" s="11" t="s">
        <v>261</v>
      </c>
      <c r="K4422" s="11" t="s">
        <v>12658</v>
      </c>
      <c r="L4422" s="11">
        <v>2</v>
      </c>
    </row>
    <row r="4423" spans="1:12">
      <c r="A4423" s="11" t="s">
        <v>8674</v>
      </c>
      <c r="D4423" s="11" t="s">
        <v>260</v>
      </c>
      <c r="E4423" s="19" t="s">
        <v>8924</v>
      </c>
      <c r="F4423" s="10">
        <v>42036</v>
      </c>
      <c r="G4423" s="10">
        <v>45323</v>
      </c>
      <c r="H4423" s="11">
        <v>10</v>
      </c>
      <c r="I4423" s="20" t="s">
        <v>259</v>
      </c>
      <c r="J4423" s="11" t="s">
        <v>261</v>
      </c>
      <c r="K4423" s="11" t="s">
        <v>12658</v>
      </c>
      <c r="L4423" s="11">
        <v>2</v>
      </c>
    </row>
    <row r="4424" spans="1:12">
      <c r="A4424" s="11" t="s">
        <v>8675</v>
      </c>
      <c r="D4424" s="11" t="s">
        <v>260</v>
      </c>
      <c r="E4424" s="19" t="s">
        <v>8925</v>
      </c>
      <c r="F4424" s="10">
        <v>42036</v>
      </c>
      <c r="G4424" s="10">
        <v>45323</v>
      </c>
      <c r="H4424" s="11">
        <v>10</v>
      </c>
      <c r="I4424" s="20" t="s">
        <v>259</v>
      </c>
      <c r="J4424" s="11" t="s">
        <v>261</v>
      </c>
      <c r="K4424" s="11" t="s">
        <v>12658</v>
      </c>
      <c r="L4424" s="11">
        <v>2</v>
      </c>
    </row>
    <row r="4425" spans="1:12">
      <c r="A4425" s="11" t="s">
        <v>8676</v>
      </c>
      <c r="D4425" s="11" t="s">
        <v>260</v>
      </c>
      <c r="E4425" s="19" t="s">
        <v>8926</v>
      </c>
      <c r="F4425" s="10">
        <v>42036</v>
      </c>
      <c r="G4425" s="10">
        <v>45323</v>
      </c>
      <c r="H4425" s="11">
        <v>10</v>
      </c>
      <c r="I4425" s="20" t="s">
        <v>259</v>
      </c>
      <c r="J4425" s="11" t="s">
        <v>261</v>
      </c>
      <c r="K4425" s="11" t="s">
        <v>12658</v>
      </c>
      <c r="L4425" s="11">
        <v>2</v>
      </c>
    </row>
    <row r="4426" spans="1:12">
      <c r="A4426" s="11" t="s">
        <v>8677</v>
      </c>
      <c r="D4426" s="11" t="s">
        <v>260</v>
      </c>
      <c r="E4426" s="19" t="s">
        <v>8927</v>
      </c>
      <c r="F4426" s="10">
        <v>42036</v>
      </c>
      <c r="G4426" s="10">
        <v>45323</v>
      </c>
      <c r="H4426" s="11">
        <v>10</v>
      </c>
      <c r="I4426" s="20" t="s">
        <v>259</v>
      </c>
      <c r="J4426" s="11" t="s">
        <v>261</v>
      </c>
      <c r="K4426" s="11" t="s">
        <v>12658</v>
      </c>
      <c r="L4426" s="11">
        <v>2</v>
      </c>
    </row>
    <row r="4427" spans="1:12">
      <c r="A4427" s="11" t="s">
        <v>8678</v>
      </c>
      <c r="D4427" s="11" t="s">
        <v>260</v>
      </c>
      <c r="E4427" s="19" t="s">
        <v>8928</v>
      </c>
      <c r="F4427" s="10">
        <v>42036</v>
      </c>
      <c r="G4427" s="10">
        <v>45323</v>
      </c>
      <c r="H4427" s="11">
        <v>10</v>
      </c>
      <c r="I4427" s="20" t="s">
        <v>259</v>
      </c>
      <c r="J4427" s="11" t="s">
        <v>261</v>
      </c>
      <c r="K4427" s="11" t="s">
        <v>12658</v>
      </c>
      <c r="L4427" s="11">
        <v>2</v>
      </c>
    </row>
    <row r="4428" spans="1:12">
      <c r="A4428" s="11" t="s">
        <v>8679</v>
      </c>
      <c r="D4428" s="11" t="s">
        <v>260</v>
      </c>
      <c r="E4428" s="19" t="s">
        <v>8929</v>
      </c>
      <c r="F4428" s="10">
        <v>42036</v>
      </c>
      <c r="G4428" s="10">
        <v>45323</v>
      </c>
      <c r="H4428" s="11">
        <v>10</v>
      </c>
      <c r="I4428" s="20" t="s">
        <v>259</v>
      </c>
      <c r="J4428" s="11" t="s">
        <v>261</v>
      </c>
      <c r="K4428" s="11" t="s">
        <v>12658</v>
      </c>
      <c r="L4428" s="11">
        <v>2</v>
      </c>
    </row>
    <row r="4429" spans="1:12">
      <c r="A4429" s="11" t="s">
        <v>8680</v>
      </c>
      <c r="D4429" s="11" t="s">
        <v>260</v>
      </c>
      <c r="E4429" s="19" t="s">
        <v>8930</v>
      </c>
      <c r="F4429" s="10">
        <v>42036</v>
      </c>
      <c r="G4429" s="10">
        <v>45323</v>
      </c>
      <c r="H4429" s="11">
        <v>10</v>
      </c>
      <c r="I4429" s="20" t="s">
        <v>259</v>
      </c>
      <c r="J4429" s="11" t="s">
        <v>261</v>
      </c>
      <c r="K4429" s="11" t="s">
        <v>12658</v>
      </c>
      <c r="L4429" s="11">
        <v>2</v>
      </c>
    </row>
    <row r="4430" spans="1:12">
      <c r="A4430" s="11" t="s">
        <v>8681</v>
      </c>
      <c r="D4430" s="11" t="s">
        <v>260</v>
      </c>
      <c r="E4430" s="19" t="s">
        <v>8931</v>
      </c>
      <c r="F4430" s="10">
        <v>42036</v>
      </c>
      <c r="G4430" s="10">
        <v>45323</v>
      </c>
      <c r="H4430" s="11">
        <v>10</v>
      </c>
      <c r="I4430" s="20" t="s">
        <v>259</v>
      </c>
      <c r="J4430" s="11" t="s">
        <v>261</v>
      </c>
      <c r="K4430" s="11" t="s">
        <v>12658</v>
      </c>
      <c r="L4430" s="11">
        <v>2</v>
      </c>
    </row>
    <row r="4431" spans="1:12">
      <c r="A4431" s="11" t="s">
        <v>8682</v>
      </c>
      <c r="D4431" s="11" t="s">
        <v>260</v>
      </c>
      <c r="E4431" s="19" t="s">
        <v>8932</v>
      </c>
      <c r="F4431" s="10">
        <v>42036</v>
      </c>
      <c r="G4431" s="10">
        <v>45323</v>
      </c>
      <c r="H4431" s="11">
        <v>10</v>
      </c>
      <c r="I4431" s="20" t="s">
        <v>259</v>
      </c>
      <c r="J4431" s="11" t="s">
        <v>261</v>
      </c>
      <c r="K4431" s="11" t="s">
        <v>12658</v>
      </c>
      <c r="L4431" s="11">
        <v>2</v>
      </c>
    </row>
    <row r="4432" spans="1:12">
      <c r="A4432" s="11" t="s">
        <v>8683</v>
      </c>
      <c r="D4432" s="11" t="s">
        <v>260</v>
      </c>
      <c r="E4432" s="19" t="s">
        <v>8933</v>
      </c>
      <c r="F4432" s="10">
        <v>42036</v>
      </c>
      <c r="G4432" s="10">
        <v>45323</v>
      </c>
      <c r="H4432" s="11">
        <v>10</v>
      </c>
      <c r="I4432" s="20" t="s">
        <v>259</v>
      </c>
      <c r="J4432" s="11" t="s">
        <v>261</v>
      </c>
      <c r="K4432" s="11" t="s">
        <v>12658</v>
      </c>
      <c r="L4432" s="11">
        <v>2</v>
      </c>
    </row>
    <row r="4433" spans="1:12">
      <c r="A4433" s="11" t="s">
        <v>8684</v>
      </c>
      <c r="D4433" s="11" t="s">
        <v>260</v>
      </c>
      <c r="E4433" s="19" t="s">
        <v>8934</v>
      </c>
      <c r="F4433" s="10">
        <v>42036</v>
      </c>
      <c r="G4433" s="10">
        <v>45323</v>
      </c>
      <c r="H4433" s="11">
        <v>10</v>
      </c>
      <c r="I4433" s="20" t="s">
        <v>259</v>
      </c>
      <c r="J4433" s="11" t="s">
        <v>261</v>
      </c>
      <c r="K4433" s="11" t="s">
        <v>12658</v>
      </c>
      <c r="L4433" s="11">
        <v>2</v>
      </c>
    </row>
    <row r="4434" spans="1:12">
      <c r="A4434" s="11" t="s">
        <v>8685</v>
      </c>
      <c r="D4434" s="11" t="s">
        <v>260</v>
      </c>
      <c r="E4434" s="19" t="s">
        <v>8935</v>
      </c>
      <c r="F4434" s="10">
        <v>42036</v>
      </c>
      <c r="G4434" s="10">
        <v>45323</v>
      </c>
      <c r="H4434" s="11">
        <v>10</v>
      </c>
      <c r="I4434" s="20" t="s">
        <v>259</v>
      </c>
      <c r="J4434" s="11" t="s">
        <v>261</v>
      </c>
      <c r="K4434" s="11" t="s">
        <v>12658</v>
      </c>
      <c r="L4434" s="11">
        <v>2</v>
      </c>
    </row>
    <row r="4435" spans="1:12">
      <c r="A4435" s="11" t="s">
        <v>8686</v>
      </c>
      <c r="D4435" s="11" t="s">
        <v>260</v>
      </c>
      <c r="E4435" s="19" t="s">
        <v>8936</v>
      </c>
      <c r="F4435" s="10">
        <v>42036</v>
      </c>
      <c r="G4435" s="10">
        <v>45323</v>
      </c>
      <c r="H4435" s="11">
        <v>10</v>
      </c>
      <c r="I4435" s="20" t="s">
        <v>259</v>
      </c>
      <c r="J4435" s="11" t="s">
        <v>261</v>
      </c>
      <c r="K4435" s="11" t="s">
        <v>12658</v>
      </c>
      <c r="L4435" s="11">
        <v>2</v>
      </c>
    </row>
    <row r="4436" spans="1:12">
      <c r="A4436" s="11" t="s">
        <v>8687</v>
      </c>
      <c r="D4436" s="11" t="s">
        <v>260</v>
      </c>
      <c r="E4436" s="19" t="s">
        <v>8937</v>
      </c>
      <c r="F4436" s="10">
        <v>42036</v>
      </c>
      <c r="G4436" s="10">
        <v>45323</v>
      </c>
      <c r="H4436" s="11">
        <v>10</v>
      </c>
      <c r="I4436" s="20" t="s">
        <v>259</v>
      </c>
      <c r="J4436" s="11" t="s">
        <v>261</v>
      </c>
      <c r="K4436" s="11" t="s">
        <v>12658</v>
      </c>
      <c r="L4436" s="11">
        <v>2</v>
      </c>
    </row>
    <row r="4437" spans="1:12">
      <c r="A4437" s="11" t="s">
        <v>8688</v>
      </c>
      <c r="D4437" s="11" t="s">
        <v>260</v>
      </c>
      <c r="E4437" s="19" t="s">
        <v>8938</v>
      </c>
      <c r="F4437" s="10">
        <v>42036</v>
      </c>
      <c r="G4437" s="10">
        <v>45323</v>
      </c>
      <c r="H4437" s="11">
        <v>10</v>
      </c>
      <c r="I4437" s="11" t="s">
        <v>277</v>
      </c>
      <c r="J4437" s="11" t="s">
        <v>261</v>
      </c>
      <c r="K4437" s="11" t="s">
        <v>12658</v>
      </c>
      <c r="L4437" s="11">
        <v>2</v>
      </c>
    </row>
    <row r="4438" spans="1:12">
      <c r="A4438" s="11" t="s">
        <v>8689</v>
      </c>
      <c r="D4438" s="11" t="s">
        <v>260</v>
      </c>
      <c r="E4438" s="19" t="s">
        <v>8939</v>
      </c>
      <c r="F4438" s="10">
        <v>42036</v>
      </c>
      <c r="G4438" s="10">
        <v>45323</v>
      </c>
      <c r="H4438" s="11">
        <v>10</v>
      </c>
      <c r="I4438" s="11" t="s">
        <v>277</v>
      </c>
      <c r="J4438" s="11" t="s">
        <v>261</v>
      </c>
      <c r="K4438" s="11" t="s">
        <v>12658</v>
      </c>
      <c r="L4438" s="11">
        <v>2</v>
      </c>
    </row>
    <row r="4439" spans="1:12">
      <c r="A4439" s="11" t="s">
        <v>8690</v>
      </c>
      <c r="D4439" s="11" t="s">
        <v>260</v>
      </c>
      <c r="E4439" s="19" t="s">
        <v>8940</v>
      </c>
      <c r="F4439" s="10">
        <v>42036</v>
      </c>
      <c r="G4439" s="10">
        <v>45323</v>
      </c>
      <c r="H4439" s="11">
        <v>10</v>
      </c>
      <c r="I4439" s="11" t="s">
        <v>277</v>
      </c>
      <c r="J4439" s="11" t="s">
        <v>261</v>
      </c>
      <c r="K4439" s="11" t="s">
        <v>12658</v>
      </c>
      <c r="L4439" s="11">
        <v>2</v>
      </c>
    </row>
    <row r="4440" spans="1:12">
      <c r="A4440" s="11" t="s">
        <v>8691</v>
      </c>
      <c r="D4440" s="11" t="s">
        <v>260</v>
      </c>
      <c r="E4440" s="19" t="s">
        <v>8941</v>
      </c>
      <c r="F4440" s="10">
        <v>42036</v>
      </c>
      <c r="G4440" s="10">
        <v>45323</v>
      </c>
      <c r="H4440" s="11">
        <v>10</v>
      </c>
      <c r="I4440" s="20" t="s">
        <v>259</v>
      </c>
      <c r="J4440" s="11" t="s">
        <v>261</v>
      </c>
      <c r="K4440" s="11" t="s">
        <v>12658</v>
      </c>
      <c r="L4440" s="11">
        <v>2</v>
      </c>
    </row>
    <row r="4441" spans="1:12">
      <c r="A4441" s="11" t="s">
        <v>8692</v>
      </c>
      <c r="D4441" s="11" t="s">
        <v>260</v>
      </c>
      <c r="E4441" s="19" t="s">
        <v>8942</v>
      </c>
      <c r="F4441" s="10">
        <v>42036</v>
      </c>
      <c r="G4441" s="10">
        <v>45323</v>
      </c>
      <c r="H4441" s="11">
        <v>10</v>
      </c>
      <c r="I4441" s="20" t="s">
        <v>259</v>
      </c>
      <c r="J4441" s="11" t="s">
        <v>261</v>
      </c>
      <c r="K4441" s="11" t="s">
        <v>12658</v>
      </c>
      <c r="L4441" s="11">
        <v>2</v>
      </c>
    </row>
    <row r="4442" spans="1:12">
      <c r="A4442" s="11" t="s">
        <v>8693</v>
      </c>
      <c r="D4442" s="11" t="s">
        <v>260</v>
      </c>
      <c r="E4442" s="19" t="s">
        <v>8943</v>
      </c>
      <c r="F4442" s="10">
        <v>42036</v>
      </c>
      <c r="G4442" s="10">
        <v>45323</v>
      </c>
      <c r="H4442" s="11">
        <v>10</v>
      </c>
      <c r="I4442" s="20" t="s">
        <v>259</v>
      </c>
      <c r="J4442" s="11" t="s">
        <v>261</v>
      </c>
      <c r="K4442" s="11" t="s">
        <v>12658</v>
      </c>
      <c r="L4442" s="11">
        <v>2</v>
      </c>
    </row>
    <row r="4443" spans="1:12">
      <c r="A4443" s="11" t="s">
        <v>8694</v>
      </c>
      <c r="D4443" s="11" t="s">
        <v>260</v>
      </c>
      <c r="E4443" s="19" t="s">
        <v>8944</v>
      </c>
      <c r="F4443" s="10">
        <v>42036</v>
      </c>
      <c r="G4443" s="10">
        <v>45323</v>
      </c>
      <c r="H4443" s="11">
        <v>10</v>
      </c>
      <c r="I4443" s="20" t="s">
        <v>259</v>
      </c>
      <c r="J4443" s="11" t="s">
        <v>261</v>
      </c>
      <c r="K4443" s="11" t="s">
        <v>12658</v>
      </c>
      <c r="L4443" s="11">
        <v>2</v>
      </c>
    </row>
    <row r="4444" spans="1:12">
      <c r="A4444" s="11" t="s">
        <v>8695</v>
      </c>
      <c r="D4444" s="11" t="s">
        <v>260</v>
      </c>
      <c r="E4444" s="19" t="s">
        <v>8945</v>
      </c>
      <c r="F4444" s="10">
        <v>42036</v>
      </c>
      <c r="G4444" s="10">
        <v>45323</v>
      </c>
      <c r="H4444" s="11">
        <v>10</v>
      </c>
      <c r="I4444" s="20" t="s">
        <v>259</v>
      </c>
      <c r="J4444" s="11" t="s">
        <v>261</v>
      </c>
      <c r="K4444" s="11" t="s">
        <v>12658</v>
      </c>
      <c r="L4444" s="11">
        <v>2</v>
      </c>
    </row>
    <row r="4445" spans="1:12">
      <c r="A4445" s="11" t="s">
        <v>8696</v>
      </c>
      <c r="D4445" s="11" t="s">
        <v>260</v>
      </c>
      <c r="E4445" s="19" t="s">
        <v>8946</v>
      </c>
      <c r="F4445" s="10">
        <v>42036</v>
      </c>
      <c r="G4445" s="10">
        <v>45323</v>
      </c>
      <c r="H4445" s="11">
        <v>10</v>
      </c>
      <c r="I4445" s="20" t="s">
        <v>259</v>
      </c>
      <c r="J4445" s="11" t="s">
        <v>261</v>
      </c>
      <c r="K4445" s="11" t="s">
        <v>12658</v>
      </c>
      <c r="L4445" s="11">
        <v>2</v>
      </c>
    </row>
    <row r="4446" spans="1:12">
      <c r="A4446" s="11" t="s">
        <v>8697</v>
      </c>
      <c r="D4446" s="11" t="s">
        <v>260</v>
      </c>
      <c r="E4446" s="19" t="s">
        <v>8947</v>
      </c>
      <c r="F4446" s="10">
        <v>42036</v>
      </c>
      <c r="G4446" s="10">
        <v>45323</v>
      </c>
      <c r="H4446" s="11">
        <v>10</v>
      </c>
      <c r="I4446" s="20" t="s">
        <v>259</v>
      </c>
      <c r="J4446" s="11" t="s">
        <v>261</v>
      </c>
      <c r="K4446" s="11" t="s">
        <v>12658</v>
      </c>
      <c r="L4446" s="11">
        <v>2</v>
      </c>
    </row>
    <row r="4447" spans="1:12">
      <c r="A4447" s="11" t="s">
        <v>8698</v>
      </c>
      <c r="D4447" s="11" t="s">
        <v>260</v>
      </c>
      <c r="E4447" s="19" t="s">
        <v>8948</v>
      </c>
      <c r="F4447" s="10">
        <v>42036</v>
      </c>
      <c r="G4447" s="10">
        <v>45323</v>
      </c>
      <c r="H4447" s="11">
        <v>10</v>
      </c>
      <c r="I4447" s="20" t="s">
        <v>259</v>
      </c>
      <c r="J4447" s="11" t="s">
        <v>261</v>
      </c>
      <c r="K4447" s="11" t="s">
        <v>12658</v>
      </c>
      <c r="L4447" s="11">
        <v>2</v>
      </c>
    </row>
    <row r="4448" spans="1:12">
      <c r="A4448" s="11" t="s">
        <v>8699</v>
      </c>
      <c r="D4448" s="11" t="s">
        <v>260</v>
      </c>
      <c r="E4448" s="19" t="s">
        <v>8949</v>
      </c>
      <c r="F4448" s="10">
        <v>42036</v>
      </c>
      <c r="G4448" s="10">
        <v>45323</v>
      </c>
      <c r="H4448" s="11">
        <v>10</v>
      </c>
      <c r="I4448" s="20" t="s">
        <v>259</v>
      </c>
      <c r="J4448" s="11" t="s">
        <v>261</v>
      </c>
      <c r="K4448" s="11" t="s">
        <v>12658</v>
      </c>
      <c r="L4448" s="11">
        <v>2</v>
      </c>
    </row>
    <row r="4449" spans="1:12">
      <c r="A4449" s="11" t="s">
        <v>8700</v>
      </c>
      <c r="D4449" s="11" t="s">
        <v>260</v>
      </c>
      <c r="E4449" s="19" t="s">
        <v>8950</v>
      </c>
      <c r="F4449" s="10">
        <v>42036</v>
      </c>
      <c r="G4449" s="10">
        <v>45323</v>
      </c>
      <c r="H4449" s="11">
        <v>10</v>
      </c>
      <c r="I4449" s="20" t="s">
        <v>259</v>
      </c>
      <c r="J4449" s="11" t="s">
        <v>261</v>
      </c>
      <c r="K4449" s="11" t="s">
        <v>12658</v>
      </c>
      <c r="L4449" s="11">
        <v>2</v>
      </c>
    </row>
    <row r="4450" spans="1:12">
      <c r="A4450" s="11" t="s">
        <v>8701</v>
      </c>
      <c r="D4450" s="11" t="s">
        <v>260</v>
      </c>
      <c r="E4450" s="19" t="s">
        <v>8951</v>
      </c>
      <c r="F4450" s="10">
        <v>42036</v>
      </c>
      <c r="G4450" s="10">
        <v>45323</v>
      </c>
      <c r="H4450" s="11">
        <v>10</v>
      </c>
      <c r="I4450" s="20" t="s">
        <v>259</v>
      </c>
      <c r="J4450" s="11" t="s">
        <v>261</v>
      </c>
      <c r="K4450" s="11" t="s">
        <v>12658</v>
      </c>
      <c r="L4450" s="11">
        <v>2</v>
      </c>
    </row>
    <row r="4451" spans="1:12">
      <c r="A4451" s="11" t="s">
        <v>8702</v>
      </c>
      <c r="D4451" s="11" t="s">
        <v>260</v>
      </c>
      <c r="E4451" s="19" t="s">
        <v>8952</v>
      </c>
      <c r="F4451" s="10">
        <v>42036</v>
      </c>
      <c r="G4451" s="10">
        <v>45323</v>
      </c>
      <c r="H4451" s="11">
        <v>10</v>
      </c>
      <c r="I4451" s="20" t="s">
        <v>259</v>
      </c>
      <c r="J4451" s="11" t="s">
        <v>261</v>
      </c>
      <c r="K4451" s="11" t="s">
        <v>12658</v>
      </c>
      <c r="L4451" s="11">
        <v>2</v>
      </c>
    </row>
    <row r="4452" spans="1:12">
      <c r="A4452" s="11" t="s">
        <v>8703</v>
      </c>
      <c r="D4452" s="11" t="s">
        <v>260</v>
      </c>
      <c r="E4452" s="19" t="s">
        <v>8953</v>
      </c>
      <c r="F4452" s="10">
        <v>42036</v>
      </c>
      <c r="G4452" s="10">
        <v>45323</v>
      </c>
      <c r="H4452" s="11">
        <v>10</v>
      </c>
      <c r="I4452" s="20" t="s">
        <v>259</v>
      </c>
      <c r="J4452" s="11" t="s">
        <v>261</v>
      </c>
      <c r="K4452" s="11" t="s">
        <v>12658</v>
      </c>
      <c r="L4452" s="11">
        <v>2</v>
      </c>
    </row>
    <row r="4453" spans="1:12">
      <c r="A4453" s="11" t="s">
        <v>8704</v>
      </c>
      <c r="D4453" s="11" t="s">
        <v>260</v>
      </c>
      <c r="E4453" s="19" t="s">
        <v>8954</v>
      </c>
      <c r="F4453" s="10">
        <v>42036</v>
      </c>
      <c r="G4453" s="10">
        <v>45323</v>
      </c>
      <c r="H4453" s="11">
        <v>10</v>
      </c>
      <c r="I4453" s="20" t="s">
        <v>259</v>
      </c>
      <c r="J4453" s="11" t="s">
        <v>261</v>
      </c>
      <c r="K4453" s="11" t="s">
        <v>12658</v>
      </c>
      <c r="L4453" s="11">
        <v>2</v>
      </c>
    </row>
    <row r="4454" spans="1:12">
      <c r="A4454" s="11" t="s">
        <v>8705</v>
      </c>
      <c r="D4454" s="11" t="s">
        <v>260</v>
      </c>
      <c r="E4454" s="19" t="s">
        <v>8955</v>
      </c>
      <c r="F4454" s="10">
        <v>42036</v>
      </c>
      <c r="G4454" s="10">
        <v>45323</v>
      </c>
      <c r="H4454" s="11">
        <v>10</v>
      </c>
      <c r="I4454" s="20" t="s">
        <v>259</v>
      </c>
      <c r="J4454" s="11" t="s">
        <v>261</v>
      </c>
      <c r="K4454" s="11" t="s">
        <v>12658</v>
      </c>
      <c r="L4454" s="11">
        <v>2</v>
      </c>
    </row>
    <row r="4455" spans="1:12">
      <c r="A4455" s="11" t="s">
        <v>8706</v>
      </c>
      <c r="D4455" s="11" t="s">
        <v>260</v>
      </c>
      <c r="E4455" s="19" t="s">
        <v>8956</v>
      </c>
      <c r="F4455" s="10">
        <v>42036</v>
      </c>
      <c r="G4455" s="10">
        <v>45323</v>
      </c>
      <c r="H4455" s="11">
        <v>10</v>
      </c>
      <c r="I4455" s="11" t="s">
        <v>277</v>
      </c>
      <c r="J4455" s="11" t="s">
        <v>261</v>
      </c>
      <c r="K4455" s="11" t="s">
        <v>12658</v>
      </c>
      <c r="L4455" s="11">
        <v>2</v>
      </c>
    </row>
    <row r="4456" spans="1:12">
      <c r="A4456" s="11" t="s">
        <v>8707</v>
      </c>
      <c r="D4456" s="11" t="s">
        <v>260</v>
      </c>
      <c r="E4456" s="19" t="s">
        <v>8957</v>
      </c>
      <c r="F4456" s="10">
        <v>42036</v>
      </c>
      <c r="G4456" s="10">
        <v>45323</v>
      </c>
      <c r="H4456" s="11">
        <v>10</v>
      </c>
      <c r="I4456" s="11" t="s">
        <v>277</v>
      </c>
      <c r="J4456" s="11" t="s">
        <v>261</v>
      </c>
      <c r="K4456" s="11" t="s">
        <v>12658</v>
      </c>
      <c r="L4456" s="11">
        <v>2</v>
      </c>
    </row>
    <row r="4457" spans="1:12">
      <c r="A4457" s="11" t="s">
        <v>8708</v>
      </c>
      <c r="D4457" s="11" t="s">
        <v>260</v>
      </c>
      <c r="E4457" s="19" t="s">
        <v>8958</v>
      </c>
      <c r="F4457" s="10">
        <v>42036</v>
      </c>
      <c r="G4457" s="10">
        <v>45323</v>
      </c>
      <c r="H4457" s="11">
        <v>10</v>
      </c>
      <c r="I4457" s="11" t="s">
        <v>277</v>
      </c>
      <c r="J4457" s="11" t="s">
        <v>261</v>
      </c>
      <c r="K4457" s="11" t="s">
        <v>12658</v>
      </c>
      <c r="L4457" s="11">
        <v>2</v>
      </c>
    </row>
    <row r="4458" spans="1:12">
      <c r="A4458" s="11" t="s">
        <v>8709</v>
      </c>
      <c r="D4458" s="11" t="s">
        <v>260</v>
      </c>
      <c r="E4458" s="19" t="s">
        <v>8959</v>
      </c>
      <c r="F4458" s="10">
        <v>42036</v>
      </c>
      <c r="G4458" s="10">
        <v>45323</v>
      </c>
      <c r="H4458" s="11">
        <v>10</v>
      </c>
      <c r="I4458" s="20" t="s">
        <v>259</v>
      </c>
      <c r="J4458" s="11" t="s">
        <v>261</v>
      </c>
      <c r="K4458" s="11" t="s">
        <v>12658</v>
      </c>
      <c r="L4458" s="11">
        <v>2</v>
      </c>
    </row>
    <row r="4459" spans="1:12">
      <c r="A4459" s="11" t="s">
        <v>8710</v>
      </c>
      <c r="D4459" s="11" t="s">
        <v>260</v>
      </c>
      <c r="E4459" s="19" t="s">
        <v>8960</v>
      </c>
      <c r="F4459" s="10">
        <v>42036</v>
      </c>
      <c r="G4459" s="10">
        <v>45323</v>
      </c>
      <c r="H4459" s="11">
        <v>10</v>
      </c>
      <c r="I4459" s="20" t="s">
        <v>259</v>
      </c>
      <c r="J4459" s="11" t="s">
        <v>261</v>
      </c>
      <c r="K4459" s="11" t="s">
        <v>12658</v>
      </c>
      <c r="L4459" s="11">
        <v>2</v>
      </c>
    </row>
    <row r="4460" spans="1:12">
      <c r="A4460" s="11" t="s">
        <v>8711</v>
      </c>
      <c r="D4460" s="11" t="s">
        <v>260</v>
      </c>
      <c r="E4460" s="19" t="s">
        <v>8961</v>
      </c>
      <c r="F4460" s="10">
        <v>42036</v>
      </c>
      <c r="G4460" s="10">
        <v>45323</v>
      </c>
      <c r="H4460" s="11">
        <v>10</v>
      </c>
      <c r="I4460" s="20" t="s">
        <v>259</v>
      </c>
      <c r="J4460" s="11" t="s">
        <v>261</v>
      </c>
      <c r="K4460" s="11" t="s">
        <v>12658</v>
      </c>
      <c r="L4460" s="11">
        <v>2</v>
      </c>
    </row>
    <row r="4461" spans="1:12">
      <c r="A4461" s="11" t="s">
        <v>8712</v>
      </c>
      <c r="D4461" s="11" t="s">
        <v>260</v>
      </c>
      <c r="E4461" s="19" t="s">
        <v>8962</v>
      </c>
      <c r="F4461" s="10">
        <v>42036</v>
      </c>
      <c r="G4461" s="10">
        <v>45323</v>
      </c>
      <c r="H4461" s="11">
        <v>10</v>
      </c>
      <c r="I4461" s="20" t="s">
        <v>259</v>
      </c>
      <c r="J4461" s="11" t="s">
        <v>261</v>
      </c>
      <c r="K4461" s="11" t="s">
        <v>12658</v>
      </c>
      <c r="L4461" s="11">
        <v>2</v>
      </c>
    </row>
    <row r="4462" spans="1:12">
      <c r="A4462" s="11" t="s">
        <v>8713</v>
      </c>
      <c r="D4462" s="11" t="s">
        <v>260</v>
      </c>
      <c r="E4462" s="19" t="s">
        <v>8963</v>
      </c>
      <c r="F4462" s="10">
        <v>42036</v>
      </c>
      <c r="G4462" s="10">
        <v>45323</v>
      </c>
      <c r="H4462" s="11">
        <v>10</v>
      </c>
      <c r="I4462" s="20" t="s">
        <v>259</v>
      </c>
      <c r="J4462" s="11" t="s">
        <v>261</v>
      </c>
      <c r="K4462" s="11" t="s">
        <v>12658</v>
      </c>
      <c r="L4462" s="11">
        <v>2</v>
      </c>
    </row>
    <row r="4463" spans="1:12">
      <c r="A4463" s="11" t="s">
        <v>8714</v>
      </c>
      <c r="D4463" s="11" t="s">
        <v>260</v>
      </c>
      <c r="E4463" s="19" t="s">
        <v>8964</v>
      </c>
      <c r="F4463" s="10">
        <v>42036</v>
      </c>
      <c r="G4463" s="10">
        <v>45323</v>
      </c>
      <c r="H4463" s="11">
        <v>10</v>
      </c>
      <c r="I4463" s="20" t="s">
        <v>259</v>
      </c>
      <c r="J4463" s="11" t="s">
        <v>261</v>
      </c>
      <c r="K4463" s="11" t="s">
        <v>12658</v>
      </c>
      <c r="L4463" s="11">
        <v>2</v>
      </c>
    </row>
    <row r="4464" spans="1:12">
      <c r="A4464" s="11" t="s">
        <v>8715</v>
      </c>
      <c r="D4464" s="11" t="s">
        <v>260</v>
      </c>
      <c r="E4464" s="19" t="s">
        <v>8965</v>
      </c>
      <c r="F4464" s="10">
        <v>42036</v>
      </c>
      <c r="G4464" s="10">
        <v>45323</v>
      </c>
      <c r="H4464" s="11">
        <v>10</v>
      </c>
      <c r="I4464" s="20" t="s">
        <v>259</v>
      </c>
      <c r="J4464" s="11" t="s">
        <v>261</v>
      </c>
      <c r="K4464" s="11" t="s">
        <v>12658</v>
      </c>
      <c r="L4464" s="11">
        <v>2</v>
      </c>
    </row>
    <row r="4465" spans="1:12">
      <c r="A4465" s="11" t="s">
        <v>8716</v>
      </c>
      <c r="D4465" s="11" t="s">
        <v>260</v>
      </c>
      <c r="E4465" s="19" t="s">
        <v>8966</v>
      </c>
      <c r="F4465" s="10">
        <v>42036</v>
      </c>
      <c r="G4465" s="10">
        <v>45323</v>
      </c>
      <c r="H4465" s="11">
        <v>10</v>
      </c>
      <c r="I4465" s="20" t="s">
        <v>259</v>
      </c>
      <c r="J4465" s="11" t="s">
        <v>261</v>
      </c>
      <c r="K4465" s="11" t="s">
        <v>12658</v>
      </c>
      <c r="L4465" s="11">
        <v>2</v>
      </c>
    </row>
    <row r="4466" spans="1:12">
      <c r="A4466" s="11" t="s">
        <v>8717</v>
      </c>
      <c r="D4466" s="11" t="s">
        <v>260</v>
      </c>
      <c r="E4466" s="19" t="s">
        <v>8967</v>
      </c>
      <c r="F4466" s="10">
        <v>42036</v>
      </c>
      <c r="G4466" s="10">
        <v>45323</v>
      </c>
      <c r="H4466" s="11">
        <v>10</v>
      </c>
      <c r="I4466" s="20" t="s">
        <v>259</v>
      </c>
      <c r="J4466" s="11" t="s">
        <v>261</v>
      </c>
      <c r="K4466" s="11" t="s">
        <v>12658</v>
      </c>
      <c r="L4466" s="11">
        <v>2</v>
      </c>
    </row>
    <row r="4467" spans="1:12">
      <c r="A4467" s="11" t="s">
        <v>8718</v>
      </c>
      <c r="D4467" s="11" t="s">
        <v>260</v>
      </c>
      <c r="E4467" s="19" t="s">
        <v>8968</v>
      </c>
      <c r="F4467" s="10">
        <v>42036</v>
      </c>
      <c r="G4467" s="10">
        <v>45323</v>
      </c>
      <c r="H4467" s="11">
        <v>10</v>
      </c>
      <c r="I4467" s="20" t="s">
        <v>259</v>
      </c>
      <c r="J4467" s="11" t="s">
        <v>261</v>
      </c>
      <c r="K4467" s="11" t="s">
        <v>12658</v>
      </c>
      <c r="L4467" s="11">
        <v>2</v>
      </c>
    </row>
    <row r="4468" spans="1:12">
      <c r="A4468" s="11" t="s">
        <v>8719</v>
      </c>
      <c r="D4468" s="11" t="s">
        <v>260</v>
      </c>
      <c r="E4468" s="19" t="s">
        <v>8969</v>
      </c>
      <c r="F4468" s="10">
        <v>42036</v>
      </c>
      <c r="G4468" s="10">
        <v>45323</v>
      </c>
      <c r="H4468" s="11">
        <v>10</v>
      </c>
      <c r="I4468" s="20" t="s">
        <v>259</v>
      </c>
      <c r="J4468" s="11" t="s">
        <v>261</v>
      </c>
      <c r="K4468" s="11" t="s">
        <v>12658</v>
      </c>
      <c r="L4468" s="11">
        <v>2</v>
      </c>
    </row>
    <row r="4469" spans="1:12">
      <c r="A4469" s="11" t="s">
        <v>8720</v>
      </c>
      <c r="D4469" s="11" t="s">
        <v>260</v>
      </c>
      <c r="E4469" s="19" t="s">
        <v>8970</v>
      </c>
      <c r="F4469" s="10">
        <v>42036</v>
      </c>
      <c r="G4469" s="10">
        <v>45323</v>
      </c>
      <c r="H4469" s="11">
        <v>10</v>
      </c>
      <c r="I4469" s="20" t="s">
        <v>259</v>
      </c>
      <c r="J4469" s="11" t="s">
        <v>261</v>
      </c>
      <c r="K4469" s="11" t="s">
        <v>12658</v>
      </c>
      <c r="L4469" s="11">
        <v>2</v>
      </c>
    </row>
    <row r="4470" spans="1:12">
      <c r="A4470" s="11" t="s">
        <v>8721</v>
      </c>
      <c r="D4470" s="11" t="s">
        <v>260</v>
      </c>
      <c r="E4470" s="19" t="s">
        <v>8971</v>
      </c>
      <c r="F4470" s="10">
        <v>42036</v>
      </c>
      <c r="G4470" s="10">
        <v>45323</v>
      </c>
      <c r="H4470" s="11">
        <v>10</v>
      </c>
      <c r="I4470" s="20" t="s">
        <v>259</v>
      </c>
      <c r="J4470" s="11" t="s">
        <v>261</v>
      </c>
      <c r="K4470" s="11" t="s">
        <v>12658</v>
      </c>
      <c r="L4470" s="11">
        <v>2</v>
      </c>
    </row>
    <row r="4471" spans="1:12">
      <c r="A4471" s="11" t="s">
        <v>8722</v>
      </c>
      <c r="D4471" s="11" t="s">
        <v>260</v>
      </c>
      <c r="E4471" s="19" t="s">
        <v>8972</v>
      </c>
      <c r="F4471" s="10">
        <v>42036</v>
      </c>
      <c r="G4471" s="10">
        <v>45323</v>
      </c>
      <c r="H4471" s="11">
        <v>10</v>
      </c>
      <c r="I4471" s="20" t="s">
        <v>259</v>
      </c>
      <c r="J4471" s="11" t="s">
        <v>261</v>
      </c>
      <c r="K4471" s="11" t="s">
        <v>12658</v>
      </c>
      <c r="L4471" s="11">
        <v>2</v>
      </c>
    </row>
    <row r="4472" spans="1:12">
      <c r="A4472" s="11" t="s">
        <v>8723</v>
      </c>
      <c r="D4472" s="11" t="s">
        <v>260</v>
      </c>
      <c r="E4472" s="19" t="s">
        <v>8973</v>
      </c>
      <c r="F4472" s="10">
        <v>42036</v>
      </c>
      <c r="G4472" s="10">
        <v>45323</v>
      </c>
      <c r="H4472" s="11">
        <v>10</v>
      </c>
      <c r="I4472" s="20" t="s">
        <v>259</v>
      </c>
      <c r="J4472" s="11" t="s">
        <v>261</v>
      </c>
      <c r="K4472" s="11" t="s">
        <v>12658</v>
      </c>
      <c r="L4472" s="11">
        <v>2</v>
      </c>
    </row>
    <row r="4473" spans="1:12">
      <c r="A4473" s="11" t="s">
        <v>8724</v>
      </c>
      <c r="D4473" s="11" t="s">
        <v>260</v>
      </c>
      <c r="E4473" s="19" t="s">
        <v>8974</v>
      </c>
      <c r="F4473" s="10">
        <v>42036</v>
      </c>
      <c r="G4473" s="10">
        <v>45323</v>
      </c>
      <c r="H4473" s="11">
        <v>10</v>
      </c>
      <c r="I4473" s="11" t="s">
        <v>277</v>
      </c>
      <c r="J4473" s="11" t="s">
        <v>261</v>
      </c>
      <c r="K4473" s="11" t="s">
        <v>12658</v>
      </c>
      <c r="L4473" s="11">
        <v>2</v>
      </c>
    </row>
    <row r="4474" spans="1:12">
      <c r="A4474" s="11" t="s">
        <v>8725</v>
      </c>
      <c r="D4474" s="11" t="s">
        <v>260</v>
      </c>
      <c r="E4474" s="19" t="s">
        <v>8975</v>
      </c>
      <c r="F4474" s="10">
        <v>42036</v>
      </c>
      <c r="G4474" s="10">
        <v>45323</v>
      </c>
      <c r="H4474" s="11">
        <v>10</v>
      </c>
      <c r="I4474" s="11" t="s">
        <v>277</v>
      </c>
      <c r="J4474" s="11" t="s">
        <v>261</v>
      </c>
      <c r="K4474" s="11" t="s">
        <v>12658</v>
      </c>
      <c r="L4474" s="11">
        <v>2</v>
      </c>
    </row>
    <row r="4475" spans="1:12">
      <c r="A4475" s="11" t="s">
        <v>8726</v>
      </c>
      <c r="D4475" s="11" t="s">
        <v>260</v>
      </c>
      <c r="E4475" s="19" t="s">
        <v>8976</v>
      </c>
      <c r="F4475" s="10">
        <v>42036</v>
      </c>
      <c r="G4475" s="10">
        <v>45323</v>
      </c>
      <c r="H4475" s="11">
        <v>10</v>
      </c>
      <c r="I4475" s="11" t="s">
        <v>277</v>
      </c>
      <c r="J4475" s="11" t="s">
        <v>261</v>
      </c>
      <c r="K4475" s="11" t="s">
        <v>12658</v>
      </c>
      <c r="L4475" s="11">
        <v>2</v>
      </c>
    </row>
    <row r="4476" spans="1:12">
      <c r="A4476" s="11" t="s">
        <v>8727</v>
      </c>
      <c r="D4476" s="11" t="s">
        <v>260</v>
      </c>
      <c r="E4476" s="19" t="s">
        <v>8977</v>
      </c>
      <c r="F4476" s="10">
        <v>42036</v>
      </c>
      <c r="G4476" s="10">
        <v>45323</v>
      </c>
      <c r="H4476" s="11">
        <v>10</v>
      </c>
      <c r="I4476" s="20" t="s">
        <v>259</v>
      </c>
      <c r="J4476" s="11" t="s">
        <v>261</v>
      </c>
      <c r="K4476" s="11" t="s">
        <v>12658</v>
      </c>
      <c r="L4476" s="11">
        <v>2</v>
      </c>
    </row>
    <row r="4477" spans="1:12">
      <c r="A4477" s="11" t="s">
        <v>8728</v>
      </c>
      <c r="D4477" s="11" t="s">
        <v>260</v>
      </c>
      <c r="E4477" s="19" t="s">
        <v>8978</v>
      </c>
      <c r="F4477" s="10">
        <v>42036</v>
      </c>
      <c r="G4477" s="10">
        <v>45323</v>
      </c>
      <c r="H4477" s="11">
        <v>10</v>
      </c>
      <c r="I4477" s="20" t="s">
        <v>259</v>
      </c>
      <c r="J4477" s="11" t="s">
        <v>261</v>
      </c>
      <c r="K4477" s="11" t="s">
        <v>12658</v>
      </c>
      <c r="L4477" s="11">
        <v>2</v>
      </c>
    </row>
    <row r="4478" spans="1:12">
      <c r="A4478" s="11" t="s">
        <v>8729</v>
      </c>
      <c r="D4478" s="11" t="s">
        <v>260</v>
      </c>
      <c r="E4478" s="19" t="s">
        <v>8979</v>
      </c>
      <c r="F4478" s="10">
        <v>42036</v>
      </c>
      <c r="G4478" s="10">
        <v>45323</v>
      </c>
      <c r="H4478" s="11">
        <v>10</v>
      </c>
      <c r="I4478" s="20" t="s">
        <v>259</v>
      </c>
      <c r="J4478" s="11" t="s">
        <v>261</v>
      </c>
      <c r="K4478" s="11" t="s">
        <v>12658</v>
      </c>
      <c r="L4478" s="11">
        <v>2</v>
      </c>
    </row>
    <row r="4479" spans="1:12">
      <c r="A4479" s="11" t="s">
        <v>8730</v>
      </c>
      <c r="D4479" s="11" t="s">
        <v>260</v>
      </c>
      <c r="E4479" s="19" t="s">
        <v>8980</v>
      </c>
      <c r="F4479" s="10">
        <v>42036</v>
      </c>
      <c r="G4479" s="10">
        <v>45323</v>
      </c>
      <c r="H4479" s="11">
        <v>10</v>
      </c>
      <c r="I4479" s="20" t="s">
        <v>259</v>
      </c>
      <c r="J4479" s="11" t="s">
        <v>261</v>
      </c>
      <c r="K4479" s="11" t="s">
        <v>12658</v>
      </c>
      <c r="L4479" s="11">
        <v>2</v>
      </c>
    </row>
    <row r="4480" spans="1:12">
      <c r="A4480" s="11" t="s">
        <v>8731</v>
      </c>
      <c r="D4480" s="11" t="s">
        <v>260</v>
      </c>
      <c r="E4480" s="19" t="s">
        <v>8981</v>
      </c>
      <c r="F4480" s="10">
        <v>42036</v>
      </c>
      <c r="G4480" s="10">
        <v>45323</v>
      </c>
      <c r="H4480" s="11">
        <v>10</v>
      </c>
      <c r="I4480" s="20" t="s">
        <v>259</v>
      </c>
      <c r="J4480" s="11" t="s">
        <v>261</v>
      </c>
      <c r="K4480" s="11" t="s">
        <v>12658</v>
      </c>
      <c r="L4480" s="11">
        <v>2</v>
      </c>
    </row>
    <row r="4481" spans="1:12">
      <c r="A4481" s="11" t="s">
        <v>8732</v>
      </c>
      <c r="D4481" s="11" t="s">
        <v>260</v>
      </c>
      <c r="E4481" s="19" t="s">
        <v>8982</v>
      </c>
      <c r="F4481" s="10">
        <v>42036</v>
      </c>
      <c r="G4481" s="10">
        <v>45323</v>
      </c>
      <c r="H4481" s="11">
        <v>10</v>
      </c>
      <c r="I4481" s="20" t="s">
        <v>259</v>
      </c>
      <c r="J4481" s="11" t="s">
        <v>261</v>
      </c>
      <c r="K4481" s="11" t="s">
        <v>12658</v>
      </c>
      <c r="L4481" s="11">
        <v>2</v>
      </c>
    </row>
    <row r="4482" spans="1:12">
      <c r="A4482" s="11" t="s">
        <v>8733</v>
      </c>
      <c r="D4482" s="11" t="s">
        <v>260</v>
      </c>
      <c r="E4482" s="19" t="s">
        <v>8983</v>
      </c>
      <c r="F4482" s="10">
        <v>42036</v>
      </c>
      <c r="G4482" s="10">
        <v>45323</v>
      </c>
      <c r="H4482" s="11">
        <v>10</v>
      </c>
      <c r="I4482" s="20" t="s">
        <v>259</v>
      </c>
      <c r="J4482" s="11" t="s">
        <v>261</v>
      </c>
      <c r="K4482" s="11" t="s">
        <v>12658</v>
      </c>
      <c r="L4482" s="11">
        <v>2</v>
      </c>
    </row>
    <row r="4483" spans="1:12">
      <c r="A4483" s="11" t="s">
        <v>8734</v>
      </c>
      <c r="D4483" s="11" t="s">
        <v>260</v>
      </c>
      <c r="E4483" s="19" t="s">
        <v>8984</v>
      </c>
      <c r="F4483" s="10">
        <v>42036</v>
      </c>
      <c r="G4483" s="10">
        <v>45323</v>
      </c>
      <c r="H4483" s="11">
        <v>10</v>
      </c>
      <c r="I4483" s="20" t="s">
        <v>259</v>
      </c>
      <c r="J4483" s="11" t="s">
        <v>261</v>
      </c>
      <c r="K4483" s="11" t="s">
        <v>12658</v>
      </c>
      <c r="L4483" s="11">
        <v>2</v>
      </c>
    </row>
    <row r="4484" spans="1:12">
      <c r="A4484" s="11" t="s">
        <v>8735</v>
      </c>
      <c r="D4484" s="11" t="s">
        <v>260</v>
      </c>
      <c r="E4484" s="19" t="s">
        <v>8985</v>
      </c>
      <c r="F4484" s="10">
        <v>42036</v>
      </c>
      <c r="G4484" s="10">
        <v>45323</v>
      </c>
      <c r="H4484" s="11">
        <v>10</v>
      </c>
      <c r="I4484" s="20" t="s">
        <v>259</v>
      </c>
      <c r="J4484" s="11" t="s">
        <v>261</v>
      </c>
      <c r="K4484" s="11" t="s">
        <v>12658</v>
      </c>
      <c r="L4484" s="11">
        <v>2</v>
      </c>
    </row>
    <row r="4485" spans="1:12">
      <c r="A4485" s="11" t="s">
        <v>8736</v>
      </c>
      <c r="D4485" s="11" t="s">
        <v>260</v>
      </c>
      <c r="E4485" s="19" t="s">
        <v>8986</v>
      </c>
      <c r="F4485" s="10">
        <v>42036</v>
      </c>
      <c r="G4485" s="10">
        <v>45323</v>
      </c>
      <c r="H4485" s="11">
        <v>10</v>
      </c>
      <c r="I4485" s="20" t="s">
        <v>259</v>
      </c>
      <c r="J4485" s="11" t="s">
        <v>261</v>
      </c>
      <c r="K4485" s="11" t="s">
        <v>12658</v>
      </c>
      <c r="L4485" s="11">
        <v>2</v>
      </c>
    </row>
    <row r="4486" spans="1:12">
      <c r="A4486" s="11" t="s">
        <v>8737</v>
      </c>
      <c r="D4486" s="11" t="s">
        <v>260</v>
      </c>
      <c r="E4486" s="19" t="s">
        <v>8987</v>
      </c>
      <c r="F4486" s="10">
        <v>42036</v>
      </c>
      <c r="G4486" s="10">
        <v>45323</v>
      </c>
      <c r="H4486" s="11">
        <v>10</v>
      </c>
      <c r="I4486" s="20" t="s">
        <v>259</v>
      </c>
      <c r="J4486" s="11" t="s">
        <v>261</v>
      </c>
      <c r="K4486" s="11" t="s">
        <v>12658</v>
      </c>
      <c r="L4486" s="11">
        <v>2</v>
      </c>
    </row>
    <row r="4487" spans="1:12">
      <c r="A4487" s="11" t="s">
        <v>8738</v>
      </c>
      <c r="D4487" s="11" t="s">
        <v>260</v>
      </c>
      <c r="E4487" s="19" t="s">
        <v>8988</v>
      </c>
      <c r="F4487" s="10">
        <v>42036</v>
      </c>
      <c r="G4487" s="10">
        <v>45323</v>
      </c>
      <c r="H4487" s="11">
        <v>10</v>
      </c>
      <c r="I4487" s="20" t="s">
        <v>259</v>
      </c>
      <c r="J4487" s="11" t="s">
        <v>261</v>
      </c>
      <c r="K4487" s="11" t="s">
        <v>12658</v>
      </c>
      <c r="L4487" s="11">
        <v>2</v>
      </c>
    </row>
    <row r="4488" spans="1:12">
      <c r="A4488" s="11" t="s">
        <v>8739</v>
      </c>
      <c r="D4488" s="11" t="s">
        <v>260</v>
      </c>
      <c r="E4488" s="19" t="s">
        <v>8989</v>
      </c>
      <c r="F4488" s="10">
        <v>42036</v>
      </c>
      <c r="G4488" s="10">
        <v>45323</v>
      </c>
      <c r="H4488" s="11">
        <v>10</v>
      </c>
      <c r="I4488" s="20" t="s">
        <v>259</v>
      </c>
      <c r="J4488" s="11" t="s">
        <v>261</v>
      </c>
      <c r="K4488" s="11" t="s">
        <v>12658</v>
      </c>
      <c r="L4488" s="11">
        <v>2</v>
      </c>
    </row>
    <row r="4489" spans="1:12">
      <c r="A4489" s="11" t="s">
        <v>8740</v>
      </c>
      <c r="D4489" s="11" t="s">
        <v>260</v>
      </c>
      <c r="E4489" s="19" t="s">
        <v>8990</v>
      </c>
      <c r="F4489" s="10">
        <v>42036</v>
      </c>
      <c r="G4489" s="10">
        <v>45323</v>
      </c>
      <c r="H4489" s="11">
        <v>10</v>
      </c>
      <c r="I4489" s="20" t="s">
        <v>259</v>
      </c>
      <c r="J4489" s="11" t="s">
        <v>261</v>
      </c>
      <c r="K4489" s="11" t="s">
        <v>12658</v>
      </c>
      <c r="L4489" s="11">
        <v>2</v>
      </c>
    </row>
    <row r="4490" spans="1:12">
      <c r="A4490" s="11" t="s">
        <v>8741</v>
      </c>
      <c r="D4490" s="11" t="s">
        <v>260</v>
      </c>
      <c r="E4490" s="19" t="s">
        <v>8991</v>
      </c>
      <c r="F4490" s="10">
        <v>42036</v>
      </c>
      <c r="G4490" s="10">
        <v>45323</v>
      </c>
      <c r="H4490" s="11">
        <v>10</v>
      </c>
      <c r="I4490" s="20" t="s">
        <v>259</v>
      </c>
      <c r="J4490" s="11" t="s">
        <v>261</v>
      </c>
      <c r="K4490" s="11" t="s">
        <v>12658</v>
      </c>
      <c r="L4490" s="11">
        <v>2</v>
      </c>
    </row>
    <row r="4491" spans="1:12">
      <c r="A4491" s="11" t="s">
        <v>8742</v>
      </c>
      <c r="D4491" s="11" t="s">
        <v>260</v>
      </c>
      <c r="E4491" s="19" t="s">
        <v>8992</v>
      </c>
      <c r="F4491" s="10">
        <v>42036</v>
      </c>
      <c r="G4491" s="10">
        <v>45323</v>
      </c>
      <c r="H4491" s="11">
        <v>10</v>
      </c>
      <c r="I4491" s="11" t="s">
        <v>277</v>
      </c>
      <c r="J4491" s="11" t="s">
        <v>261</v>
      </c>
      <c r="K4491" s="11" t="s">
        <v>12658</v>
      </c>
      <c r="L4491" s="11">
        <v>2</v>
      </c>
    </row>
    <row r="4492" spans="1:12">
      <c r="A4492" s="11" t="s">
        <v>8743</v>
      </c>
      <c r="D4492" s="11" t="s">
        <v>260</v>
      </c>
      <c r="E4492" s="19" t="s">
        <v>8993</v>
      </c>
      <c r="F4492" s="10">
        <v>42036</v>
      </c>
      <c r="G4492" s="10">
        <v>45323</v>
      </c>
      <c r="H4492" s="11">
        <v>10</v>
      </c>
      <c r="I4492" s="11" t="s">
        <v>277</v>
      </c>
      <c r="J4492" s="11" t="s">
        <v>261</v>
      </c>
      <c r="K4492" s="11" t="s">
        <v>12658</v>
      </c>
      <c r="L4492" s="11">
        <v>2</v>
      </c>
    </row>
    <row r="4493" spans="1:12">
      <c r="A4493" s="11" t="s">
        <v>8744</v>
      </c>
      <c r="D4493" s="11" t="s">
        <v>260</v>
      </c>
      <c r="E4493" s="19" t="s">
        <v>8994</v>
      </c>
      <c r="F4493" s="10">
        <v>42036</v>
      </c>
      <c r="G4493" s="10">
        <v>45323</v>
      </c>
      <c r="H4493" s="11">
        <v>10</v>
      </c>
      <c r="I4493" s="11" t="s">
        <v>277</v>
      </c>
      <c r="J4493" s="11" t="s">
        <v>261</v>
      </c>
      <c r="K4493" s="11" t="s">
        <v>12658</v>
      </c>
      <c r="L4493" s="11">
        <v>2</v>
      </c>
    </row>
    <row r="4494" spans="1:12">
      <c r="A4494" s="11" t="s">
        <v>8745</v>
      </c>
      <c r="D4494" s="11" t="s">
        <v>260</v>
      </c>
      <c r="E4494" s="19" t="s">
        <v>8995</v>
      </c>
      <c r="F4494" s="10">
        <v>42036</v>
      </c>
      <c r="G4494" s="10">
        <v>45323</v>
      </c>
      <c r="H4494" s="11">
        <v>10</v>
      </c>
      <c r="I4494" s="20" t="s">
        <v>259</v>
      </c>
      <c r="J4494" s="11" t="s">
        <v>261</v>
      </c>
      <c r="K4494" s="11" t="s">
        <v>12658</v>
      </c>
      <c r="L4494" s="11">
        <v>2</v>
      </c>
    </row>
    <row r="4495" spans="1:12">
      <c r="A4495" s="11" t="s">
        <v>8746</v>
      </c>
      <c r="D4495" s="11" t="s">
        <v>260</v>
      </c>
      <c r="E4495" s="19" t="s">
        <v>8996</v>
      </c>
      <c r="F4495" s="10">
        <v>42036</v>
      </c>
      <c r="G4495" s="10">
        <v>45323</v>
      </c>
      <c r="H4495" s="11">
        <v>10</v>
      </c>
      <c r="I4495" s="20" t="s">
        <v>259</v>
      </c>
      <c r="J4495" s="11" t="s">
        <v>261</v>
      </c>
      <c r="K4495" s="11" t="s">
        <v>12658</v>
      </c>
      <c r="L4495" s="11">
        <v>2</v>
      </c>
    </row>
    <row r="4496" spans="1:12">
      <c r="A4496" s="11" t="s">
        <v>8747</v>
      </c>
      <c r="D4496" s="11" t="s">
        <v>260</v>
      </c>
      <c r="E4496" s="19" t="s">
        <v>8997</v>
      </c>
      <c r="F4496" s="10">
        <v>42036</v>
      </c>
      <c r="G4496" s="10">
        <v>45323</v>
      </c>
      <c r="H4496" s="11">
        <v>10</v>
      </c>
      <c r="I4496" s="20" t="s">
        <v>259</v>
      </c>
      <c r="J4496" s="11" t="s">
        <v>261</v>
      </c>
      <c r="K4496" s="11" t="s">
        <v>12658</v>
      </c>
      <c r="L4496" s="11">
        <v>2</v>
      </c>
    </row>
    <row r="4497" spans="1:12">
      <c r="A4497" s="11" t="s">
        <v>8748</v>
      </c>
      <c r="D4497" s="11" t="s">
        <v>260</v>
      </c>
      <c r="E4497" s="19" t="s">
        <v>8998</v>
      </c>
      <c r="F4497" s="10">
        <v>42036</v>
      </c>
      <c r="G4497" s="10">
        <v>45323</v>
      </c>
      <c r="H4497" s="11">
        <v>10</v>
      </c>
      <c r="I4497" s="20" t="s">
        <v>259</v>
      </c>
      <c r="J4497" s="11" t="s">
        <v>261</v>
      </c>
      <c r="K4497" s="11" t="s">
        <v>12658</v>
      </c>
      <c r="L4497" s="11">
        <v>2</v>
      </c>
    </row>
    <row r="4498" spans="1:12">
      <c r="A4498" s="11" t="s">
        <v>8749</v>
      </c>
      <c r="D4498" s="11" t="s">
        <v>260</v>
      </c>
      <c r="E4498" s="19" t="s">
        <v>8999</v>
      </c>
      <c r="F4498" s="10">
        <v>42036</v>
      </c>
      <c r="G4498" s="10">
        <v>45323</v>
      </c>
      <c r="H4498" s="11">
        <v>10</v>
      </c>
      <c r="I4498" s="20" t="s">
        <v>259</v>
      </c>
      <c r="J4498" s="11" t="s">
        <v>261</v>
      </c>
      <c r="K4498" s="11" t="s">
        <v>12658</v>
      </c>
      <c r="L4498" s="11">
        <v>2</v>
      </c>
    </row>
    <row r="4499" spans="1:12">
      <c r="A4499" s="11" t="s">
        <v>8750</v>
      </c>
      <c r="D4499" s="11" t="s">
        <v>260</v>
      </c>
      <c r="E4499" s="19" t="s">
        <v>9000</v>
      </c>
      <c r="F4499" s="10">
        <v>42036</v>
      </c>
      <c r="G4499" s="10">
        <v>45323</v>
      </c>
      <c r="H4499" s="11">
        <v>10</v>
      </c>
      <c r="I4499" s="20" t="s">
        <v>259</v>
      </c>
      <c r="J4499" s="11" t="s">
        <v>261</v>
      </c>
      <c r="K4499" s="11" t="s">
        <v>12658</v>
      </c>
      <c r="L4499" s="11">
        <v>2</v>
      </c>
    </row>
    <row r="4500" spans="1:12">
      <c r="A4500" s="11" t="s">
        <v>8751</v>
      </c>
      <c r="D4500" s="11" t="s">
        <v>260</v>
      </c>
      <c r="E4500" s="19" t="s">
        <v>9001</v>
      </c>
      <c r="F4500" s="10">
        <v>42036</v>
      </c>
      <c r="G4500" s="10">
        <v>45323</v>
      </c>
      <c r="H4500" s="11">
        <v>10</v>
      </c>
      <c r="I4500" s="20" t="s">
        <v>259</v>
      </c>
      <c r="J4500" s="11" t="s">
        <v>261</v>
      </c>
      <c r="K4500" s="11" t="s">
        <v>12658</v>
      </c>
      <c r="L4500" s="11">
        <v>2</v>
      </c>
    </row>
    <row r="4501" spans="1:12">
      <c r="A4501" s="11" t="s">
        <v>8752</v>
      </c>
      <c r="D4501" s="11" t="s">
        <v>260</v>
      </c>
      <c r="E4501" s="19" t="s">
        <v>9002</v>
      </c>
      <c r="F4501" s="10">
        <v>42036</v>
      </c>
      <c r="G4501" s="10">
        <v>45323</v>
      </c>
      <c r="H4501" s="11">
        <v>10</v>
      </c>
      <c r="I4501" s="20" t="s">
        <v>259</v>
      </c>
      <c r="J4501" s="11" t="s">
        <v>261</v>
      </c>
      <c r="K4501" s="11" t="s">
        <v>12658</v>
      </c>
      <c r="L4501" s="11">
        <v>2</v>
      </c>
    </row>
    <row r="4502" spans="1:12">
      <c r="A4502" s="11" t="s">
        <v>8753</v>
      </c>
      <c r="D4502" s="11" t="s">
        <v>260</v>
      </c>
      <c r="E4502" s="19" t="s">
        <v>9003</v>
      </c>
      <c r="F4502" s="10">
        <v>42036</v>
      </c>
      <c r="G4502" s="10">
        <v>45323</v>
      </c>
      <c r="H4502" s="11">
        <v>10</v>
      </c>
      <c r="I4502" s="20" t="s">
        <v>259</v>
      </c>
      <c r="J4502" s="11" t="s">
        <v>261</v>
      </c>
      <c r="K4502" s="11" t="s">
        <v>12658</v>
      </c>
      <c r="L4502" s="11">
        <v>2</v>
      </c>
    </row>
    <row r="4503" spans="1:12">
      <c r="A4503" s="11" t="s">
        <v>8754</v>
      </c>
      <c r="D4503" s="11" t="s">
        <v>260</v>
      </c>
      <c r="E4503" s="19" t="s">
        <v>9004</v>
      </c>
      <c r="F4503" s="10">
        <v>42036</v>
      </c>
      <c r="G4503" s="10">
        <v>45323</v>
      </c>
      <c r="H4503" s="11">
        <v>10</v>
      </c>
      <c r="I4503" s="20" t="s">
        <v>259</v>
      </c>
      <c r="J4503" s="11" t="s">
        <v>261</v>
      </c>
      <c r="K4503" s="11" t="s">
        <v>12658</v>
      </c>
      <c r="L4503" s="11">
        <v>2</v>
      </c>
    </row>
    <row r="4504" spans="1:12">
      <c r="A4504" s="11" t="s">
        <v>8755</v>
      </c>
      <c r="D4504" s="11" t="s">
        <v>260</v>
      </c>
      <c r="E4504" s="19" t="s">
        <v>9005</v>
      </c>
      <c r="F4504" s="10">
        <v>42036</v>
      </c>
      <c r="G4504" s="10">
        <v>45323</v>
      </c>
      <c r="H4504" s="11">
        <v>10</v>
      </c>
      <c r="I4504" s="20" t="s">
        <v>259</v>
      </c>
      <c r="J4504" s="11" t="s">
        <v>261</v>
      </c>
      <c r="K4504" s="11" t="s">
        <v>12658</v>
      </c>
      <c r="L4504" s="11">
        <v>2</v>
      </c>
    </row>
    <row r="4505" spans="1:12">
      <c r="A4505" s="11" t="s">
        <v>8756</v>
      </c>
      <c r="D4505" s="11" t="s">
        <v>260</v>
      </c>
      <c r="E4505" s="19" t="s">
        <v>9006</v>
      </c>
      <c r="F4505" s="10">
        <v>42036</v>
      </c>
      <c r="G4505" s="10">
        <v>45323</v>
      </c>
      <c r="H4505" s="11">
        <v>10</v>
      </c>
      <c r="I4505" s="20" t="s">
        <v>259</v>
      </c>
      <c r="J4505" s="11" t="s">
        <v>261</v>
      </c>
      <c r="K4505" s="11" t="s">
        <v>12658</v>
      </c>
      <c r="L4505" s="11">
        <v>2</v>
      </c>
    </row>
    <row r="4506" spans="1:12">
      <c r="A4506" s="11" t="s">
        <v>8757</v>
      </c>
      <c r="D4506" s="11" t="s">
        <v>260</v>
      </c>
      <c r="E4506" s="19" t="s">
        <v>9007</v>
      </c>
      <c r="F4506" s="10">
        <v>42036</v>
      </c>
      <c r="G4506" s="10">
        <v>45323</v>
      </c>
      <c r="H4506" s="11">
        <v>10</v>
      </c>
      <c r="I4506" s="20" t="s">
        <v>259</v>
      </c>
      <c r="J4506" s="11" t="s">
        <v>261</v>
      </c>
      <c r="K4506" s="11" t="s">
        <v>12658</v>
      </c>
      <c r="L4506" s="11">
        <v>2</v>
      </c>
    </row>
    <row r="4507" spans="1:12">
      <c r="A4507" s="11" t="s">
        <v>8758</v>
      </c>
      <c r="D4507" s="11" t="s">
        <v>260</v>
      </c>
      <c r="E4507" s="19" t="s">
        <v>9008</v>
      </c>
      <c r="F4507" s="10">
        <v>42036</v>
      </c>
      <c r="G4507" s="10">
        <v>45323</v>
      </c>
      <c r="H4507" s="11">
        <v>10</v>
      </c>
      <c r="I4507" s="20" t="s">
        <v>259</v>
      </c>
      <c r="J4507" s="11" t="s">
        <v>261</v>
      </c>
      <c r="K4507" s="11" t="s">
        <v>12658</v>
      </c>
      <c r="L4507" s="11">
        <v>2</v>
      </c>
    </row>
    <row r="4508" spans="1:12">
      <c r="A4508" s="11" t="s">
        <v>8759</v>
      </c>
      <c r="D4508" s="11" t="s">
        <v>260</v>
      </c>
      <c r="E4508" s="19" t="s">
        <v>9009</v>
      </c>
      <c r="F4508" s="10">
        <v>42036</v>
      </c>
      <c r="G4508" s="10">
        <v>45323</v>
      </c>
      <c r="H4508" s="11">
        <v>10</v>
      </c>
      <c r="I4508" s="20" t="s">
        <v>259</v>
      </c>
      <c r="J4508" s="11" t="s">
        <v>261</v>
      </c>
      <c r="K4508" s="11" t="s">
        <v>12658</v>
      </c>
      <c r="L4508" s="11">
        <v>2</v>
      </c>
    </row>
    <row r="4509" spans="1:12">
      <c r="A4509" s="11" t="s">
        <v>8760</v>
      </c>
      <c r="D4509" s="11" t="s">
        <v>260</v>
      </c>
      <c r="E4509" s="19" t="s">
        <v>9010</v>
      </c>
      <c r="F4509" s="10">
        <v>42036</v>
      </c>
      <c r="G4509" s="10">
        <v>45323</v>
      </c>
      <c r="H4509" s="11">
        <v>10</v>
      </c>
      <c r="I4509" s="11" t="s">
        <v>277</v>
      </c>
      <c r="J4509" s="11" t="s">
        <v>261</v>
      </c>
      <c r="K4509" s="11" t="s">
        <v>12658</v>
      </c>
      <c r="L4509" s="11">
        <v>2</v>
      </c>
    </row>
    <row r="4510" spans="1:12">
      <c r="A4510" s="11" t="s">
        <v>8761</v>
      </c>
      <c r="D4510" s="11" t="s">
        <v>260</v>
      </c>
      <c r="E4510" s="19" t="s">
        <v>9011</v>
      </c>
      <c r="F4510" s="10">
        <v>42036</v>
      </c>
      <c r="G4510" s="10">
        <v>45323</v>
      </c>
      <c r="H4510" s="11">
        <v>10</v>
      </c>
      <c r="I4510" s="11" t="s">
        <v>277</v>
      </c>
      <c r="J4510" s="11" t="s">
        <v>261</v>
      </c>
      <c r="K4510" s="11" t="s">
        <v>12658</v>
      </c>
      <c r="L4510" s="11">
        <v>2</v>
      </c>
    </row>
    <row r="4511" spans="1:12">
      <c r="A4511" s="11" t="s">
        <v>8762</v>
      </c>
      <c r="D4511" s="11" t="s">
        <v>260</v>
      </c>
      <c r="E4511" s="19" t="s">
        <v>9012</v>
      </c>
      <c r="F4511" s="10">
        <v>42036</v>
      </c>
      <c r="G4511" s="10">
        <v>45323</v>
      </c>
      <c r="H4511" s="11">
        <v>10</v>
      </c>
      <c r="I4511" s="11" t="s">
        <v>277</v>
      </c>
      <c r="J4511" s="11" t="s">
        <v>261</v>
      </c>
      <c r="K4511" s="11" t="s">
        <v>12658</v>
      </c>
      <c r="L4511" s="11">
        <v>2</v>
      </c>
    </row>
    <row r="4512" spans="1:12">
      <c r="A4512" s="11" t="s">
        <v>9013</v>
      </c>
      <c r="D4512" s="11" t="s">
        <v>260</v>
      </c>
      <c r="E4512" s="19" t="s">
        <v>9263</v>
      </c>
      <c r="F4512" s="10">
        <v>42036</v>
      </c>
      <c r="G4512" s="10">
        <v>45323</v>
      </c>
      <c r="H4512" s="11">
        <v>10</v>
      </c>
      <c r="I4512" s="20" t="s">
        <v>259</v>
      </c>
      <c r="J4512" s="11" t="s">
        <v>261</v>
      </c>
      <c r="K4512" s="11" t="s">
        <v>12658</v>
      </c>
      <c r="L4512" s="11">
        <v>2</v>
      </c>
    </row>
    <row r="4513" spans="1:12">
      <c r="A4513" s="11" t="s">
        <v>9014</v>
      </c>
      <c r="D4513" s="11" t="s">
        <v>260</v>
      </c>
      <c r="E4513" s="19" t="s">
        <v>9264</v>
      </c>
      <c r="F4513" s="10">
        <v>42036</v>
      </c>
      <c r="G4513" s="10">
        <v>45323</v>
      </c>
      <c r="H4513" s="11">
        <v>10</v>
      </c>
      <c r="I4513" s="20" t="s">
        <v>259</v>
      </c>
      <c r="J4513" s="11" t="s">
        <v>261</v>
      </c>
      <c r="K4513" s="11" t="s">
        <v>12658</v>
      </c>
      <c r="L4513" s="11">
        <v>2</v>
      </c>
    </row>
    <row r="4514" spans="1:12">
      <c r="A4514" s="11" t="s">
        <v>9015</v>
      </c>
      <c r="D4514" s="11" t="s">
        <v>260</v>
      </c>
      <c r="E4514" s="19" t="s">
        <v>9265</v>
      </c>
      <c r="F4514" s="10">
        <v>42036</v>
      </c>
      <c r="G4514" s="10">
        <v>45323</v>
      </c>
      <c r="H4514" s="11">
        <v>10</v>
      </c>
      <c r="I4514" s="20" t="s">
        <v>259</v>
      </c>
      <c r="J4514" s="11" t="s">
        <v>261</v>
      </c>
      <c r="K4514" s="11" t="s">
        <v>12658</v>
      </c>
      <c r="L4514" s="11">
        <v>2</v>
      </c>
    </row>
    <row r="4515" spans="1:12">
      <c r="A4515" s="11" t="s">
        <v>9016</v>
      </c>
      <c r="D4515" s="11" t="s">
        <v>260</v>
      </c>
      <c r="E4515" s="19" t="s">
        <v>9266</v>
      </c>
      <c r="F4515" s="10">
        <v>42036</v>
      </c>
      <c r="G4515" s="10">
        <v>45323</v>
      </c>
      <c r="H4515" s="11">
        <v>10</v>
      </c>
      <c r="I4515" s="20" t="s">
        <v>259</v>
      </c>
      <c r="J4515" s="11" t="s">
        <v>261</v>
      </c>
      <c r="K4515" s="11" t="s">
        <v>12658</v>
      </c>
      <c r="L4515" s="11">
        <v>2</v>
      </c>
    </row>
    <row r="4516" spans="1:12">
      <c r="A4516" s="11" t="s">
        <v>9017</v>
      </c>
      <c r="D4516" s="11" t="s">
        <v>260</v>
      </c>
      <c r="E4516" s="19" t="s">
        <v>9267</v>
      </c>
      <c r="F4516" s="10">
        <v>42036</v>
      </c>
      <c r="G4516" s="10">
        <v>45323</v>
      </c>
      <c r="H4516" s="11">
        <v>10</v>
      </c>
      <c r="I4516" s="20" t="s">
        <v>259</v>
      </c>
      <c r="J4516" s="11" t="s">
        <v>261</v>
      </c>
      <c r="K4516" s="11" t="s">
        <v>12658</v>
      </c>
      <c r="L4516" s="11">
        <v>2</v>
      </c>
    </row>
    <row r="4517" spans="1:12">
      <c r="A4517" s="11" t="s">
        <v>9018</v>
      </c>
      <c r="D4517" s="11" t="s">
        <v>260</v>
      </c>
      <c r="E4517" s="19" t="s">
        <v>9268</v>
      </c>
      <c r="F4517" s="10">
        <v>42036</v>
      </c>
      <c r="G4517" s="10">
        <v>45323</v>
      </c>
      <c r="H4517" s="11">
        <v>10</v>
      </c>
      <c r="I4517" s="20" t="s">
        <v>259</v>
      </c>
      <c r="J4517" s="11" t="s">
        <v>261</v>
      </c>
      <c r="K4517" s="11" t="s">
        <v>12658</v>
      </c>
      <c r="L4517" s="11">
        <v>2</v>
      </c>
    </row>
    <row r="4518" spans="1:12">
      <c r="A4518" s="11" t="s">
        <v>9019</v>
      </c>
      <c r="D4518" s="11" t="s">
        <v>260</v>
      </c>
      <c r="E4518" s="19" t="s">
        <v>9269</v>
      </c>
      <c r="F4518" s="10">
        <v>42036</v>
      </c>
      <c r="G4518" s="10">
        <v>45323</v>
      </c>
      <c r="H4518" s="11">
        <v>10</v>
      </c>
      <c r="I4518" s="20" t="s">
        <v>259</v>
      </c>
      <c r="J4518" s="11" t="s">
        <v>261</v>
      </c>
      <c r="K4518" s="11" t="s">
        <v>12658</v>
      </c>
      <c r="L4518" s="11">
        <v>2</v>
      </c>
    </row>
    <row r="4519" spans="1:12">
      <c r="A4519" s="11" t="s">
        <v>9020</v>
      </c>
      <c r="D4519" s="11" t="s">
        <v>260</v>
      </c>
      <c r="E4519" s="19" t="s">
        <v>9270</v>
      </c>
      <c r="F4519" s="10">
        <v>42036</v>
      </c>
      <c r="G4519" s="10">
        <v>45323</v>
      </c>
      <c r="H4519" s="11">
        <v>10</v>
      </c>
      <c r="I4519" s="20" t="s">
        <v>259</v>
      </c>
      <c r="J4519" s="11" t="s">
        <v>261</v>
      </c>
      <c r="K4519" s="11" t="s">
        <v>12658</v>
      </c>
      <c r="L4519" s="11">
        <v>2</v>
      </c>
    </row>
    <row r="4520" spans="1:12">
      <c r="A4520" s="11" t="s">
        <v>9021</v>
      </c>
      <c r="D4520" s="11" t="s">
        <v>260</v>
      </c>
      <c r="E4520" s="19" t="s">
        <v>9271</v>
      </c>
      <c r="F4520" s="10">
        <v>42036</v>
      </c>
      <c r="G4520" s="10">
        <v>45323</v>
      </c>
      <c r="H4520" s="11">
        <v>10</v>
      </c>
      <c r="I4520" s="20" t="s">
        <v>259</v>
      </c>
      <c r="J4520" s="11" t="s">
        <v>261</v>
      </c>
      <c r="K4520" s="11" t="s">
        <v>12658</v>
      </c>
      <c r="L4520" s="11">
        <v>2</v>
      </c>
    </row>
    <row r="4521" spans="1:12">
      <c r="A4521" s="11" t="s">
        <v>9022</v>
      </c>
      <c r="D4521" s="11" t="s">
        <v>260</v>
      </c>
      <c r="E4521" s="19" t="s">
        <v>9272</v>
      </c>
      <c r="F4521" s="10">
        <v>42036</v>
      </c>
      <c r="G4521" s="10">
        <v>45323</v>
      </c>
      <c r="H4521" s="11">
        <v>10</v>
      </c>
      <c r="I4521" s="20" t="s">
        <v>259</v>
      </c>
      <c r="J4521" s="11" t="s">
        <v>261</v>
      </c>
      <c r="K4521" s="11" t="s">
        <v>12658</v>
      </c>
      <c r="L4521" s="11">
        <v>2</v>
      </c>
    </row>
    <row r="4522" spans="1:12">
      <c r="A4522" s="11" t="s">
        <v>9023</v>
      </c>
      <c r="D4522" s="11" t="s">
        <v>260</v>
      </c>
      <c r="E4522" s="19" t="s">
        <v>9273</v>
      </c>
      <c r="F4522" s="10">
        <v>42036</v>
      </c>
      <c r="G4522" s="10">
        <v>45323</v>
      </c>
      <c r="H4522" s="11">
        <v>10</v>
      </c>
      <c r="I4522" s="20" t="s">
        <v>259</v>
      </c>
      <c r="J4522" s="11" t="s">
        <v>261</v>
      </c>
      <c r="K4522" s="11" t="s">
        <v>12658</v>
      </c>
      <c r="L4522" s="11">
        <v>2</v>
      </c>
    </row>
    <row r="4523" spans="1:12">
      <c r="A4523" s="11" t="s">
        <v>9024</v>
      </c>
      <c r="D4523" s="11" t="s">
        <v>260</v>
      </c>
      <c r="E4523" s="19" t="s">
        <v>9274</v>
      </c>
      <c r="F4523" s="10">
        <v>42036</v>
      </c>
      <c r="G4523" s="10">
        <v>45323</v>
      </c>
      <c r="H4523" s="11">
        <v>10</v>
      </c>
      <c r="I4523" s="20" t="s">
        <v>259</v>
      </c>
      <c r="J4523" s="11" t="s">
        <v>261</v>
      </c>
      <c r="K4523" s="11" t="s">
        <v>12658</v>
      </c>
      <c r="L4523" s="11">
        <v>2</v>
      </c>
    </row>
    <row r="4524" spans="1:12">
      <c r="A4524" s="11" t="s">
        <v>9025</v>
      </c>
      <c r="D4524" s="11" t="s">
        <v>260</v>
      </c>
      <c r="E4524" s="19" t="s">
        <v>9275</v>
      </c>
      <c r="F4524" s="10">
        <v>42036</v>
      </c>
      <c r="G4524" s="10">
        <v>45323</v>
      </c>
      <c r="H4524" s="11">
        <v>10</v>
      </c>
      <c r="I4524" s="20" t="s">
        <v>259</v>
      </c>
      <c r="J4524" s="11" t="s">
        <v>261</v>
      </c>
      <c r="K4524" s="11" t="s">
        <v>12658</v>
      </c>
      <c r="L4524" s="11">
        <v>2</v>
      </c>
    </row>
    <row r="4525" spans="1:12">
      <c r="A4525" s="11" t="s">
        <v>9026</v>
      </c>
      <c r="D4525" s="11" t="s">
        <v>260</v>
      </c>
      <c r="E4525" s="19" t="s">
        <v>9276</v>
      </c>
      <c r="F4525" s="10">
        <v>42036</v>
      </c>
      <c r="G4525" s="10">
        <v>45323</v>
      </c>
      <c r="H4525" s="11">
        <v>10</v>
      </c>
      <c r="I4525" s="20" t="s">
        <v>259</v>
      </c>
      <c r="J4525" s="11" t="s">
        <v>261</v>
      </c>
      <c r="K4525" s="11" t="s">
        <v>12658</v>
      </c>
      <c r="L4525" s="11">
        <v>2</v>
      </c>
    </row>
    <row r="4526" spans="1:12">
      <c r="A4526" s="11" t="s">
        <v>9027</v>
      </c>
      <c r="D4526" s="11" t="s">
        <v>260</v>
      </c>
      <c r="E4526" s="19" t="s">
        <v>9277</v>
      </c>
      <c r="F4526" s="10">
        <v>42036</v>
      </c>
      <c r="G4526" s="10">
        <v>45323</v>
      </c>
      <c r="H4526" s="11">
        <v>10</v>
      </c>
      <c r="I4526" s="20" t="s">
        <v>259</v>
      </c>
      <c r="J4526" s="11" t="s">
        <v>261</v>
      </c>
      <c r="K4526" s="11" t="s">
        <v>12658</v>
      </c>
      <c r="L4526" s="11">
        <v>2</v>
      </c>
    </row>
    <row r="4527" spans="1:12">
      <c r="A4527" s="11" t="s">
        <v>9028</v>
      </c>
      <c r="D4527" s="11" t="s">
        <v>260</v>
      </c>
      <c r="E4527" s="19" t="s">
        <v>9278</v>
      </c>
      <c r="F4527" s="10">
        <v>42036</v>
      </c>
      <c r="G4527" s="10">
        <v>45323</v>
      </c>
      <c r="H4527" s="11">
        <v>10</v>
      </c>
      <c r="I4527" s="11" t="s">
        <v>277</v>
      </c>
      <c r="J4527" s="11" t="s">
        <v>261</v>
      </c>
      <c r="K4527" s="11" t="s">
        <v>12658</v>
      </c>
      <c r="L4527" s="11">
        <v>2</v>
      </c>
    </row>
    <row r="4528" spans="1:12">
      <c r="A4528" s="11" t="s">
        <v>9029</v>
      </c>
      <c r="D4528" s="11" t="s">
        <v>260</v>
      </c>
      <c r="E4528" s="19" t="s">
        <v>9279</v>
      </c>
      <c r="F4528" s="10">
        <v>42036</v>
      </c>
      <c r="G4528" s="10">
        <v>45323</v>
      </c>
      <c r="H4528" s="11">
        <v>10</v>
      </c>
      <c r="I4528" s="11" t="s">
        <v>277</v>
      </c>
      <c r="J4528" s="11" t="s">
        <v>261</v>
      </c>
      <c r="K4528" s="11" t="s">
        <v>12658</v>
      </c>
      <c r="L4528" s="11">
        <v>2</v>
      </c>
    </row>
    <row r="4529" spans="1:12">
      <c r="A4529" s="11" t="s">
        <v>9030</v>
      </c>
      <c r="D4529" s="11" t="s">
        <v>260</v>
      </c>
      <c r="E4529" s="19" t="s">
        <v>9280</v>
      </c>
      <c r="F4529" s="10">
        <v>42036</v>
      </c>
      <c r="G4529" s="10">
        <v>45323</v>
      </c>
      <c r="H4529" s="11">
        <v>10</v>
      </c>
      <c r="I4529" s="11" t="s">
        <v>277</v>
      </c>
      <c r="J4529" s="11" t="s">
        <v>261</v>
      </c>
      <c r="K4529" s="11" t="s">
        <v>12658</v>
      </c>
      <c r="L4529" s="11">
        <v>2</v>
      </c>
    </row>
    <row r="4530" spans="1:12">
      <c r="A4530" s="11" t="s">
        <v>9031</v>
      </c>
      <c r="D4530" s="11" t="s">
        <v>260</v>
      </c>
      <c r="E4530" s="19" t="s">
        <v>9281</v>
      </c>
      <c r="F4530" s="10">
        <v>42036</v>
      </c>
      <c r="G4530" s="10">
        <v>45323</v>
      </c>
      <c r="H4530" s="11">
        <v>10</v>
      </c>
      <c r="I4530" s="20" t="s">
        <v>259</v>
      </c>
      <c r="J4530" s="11" t="s">
        <v>261</v>
      </c>
      <c r="K4530" s="11" t="s">
        <v>12658</v>
      </c>
      <c r="L4530" s="11">
        <v>2</v>
      </c>
    </row>
    <row r="4531" spans="1:12">
      <c r="A4531" s="11" t="s">
        <v>9032</v>
      </c>
      <c r="D4531" s="11" t="s">
        <v>260</v>
      </c>
      <c r="E4531" s="19" t="s">
        <v>9282</v>
      </c>
      <c r="F4531" s="10">
        <v>42036</v>
      </c>
      <c r="G4531" s="10">
        <v>45323</v>
      </c>
      <c r="H4531" s="11">
        <v>10</v>
      </c>
      <c r="I4531" s="20" t="s">
        <v>259</v>
      </c>
      <c r="J4531" s="11" t="s">
        <v>261</v>
      </c>
      <c r="K4531" s="11" t="s">
        <v>12658</v>
      </c>
      <c r="L4531" s="11">
        <v>2</v>
      </c>
    </row>
    <row r="4532" spans="1:12">
      <c r="A4532" s="11" t="s">
        <v>9033</v>
      </c>
      <c r="D4532" s="11" t="s">
        <v>260</v>
      </c>
      <c r="E4532" s="19" t="s">
        <v>9283</v>
      </c>
      <c r="F4532" s="10">
        <v>42036</v>
      </c>
      <c r="G4532" s="10">
        <v>45323</v>
      </c>
      <c r="H4532" s="11">
        <v>10</v>
      </c>
      <c r="I4532" s="20" t="s">
        <v>259</v>
      </c>
      <c r="J4532" s="11" t="s">
        <v>261</v>
      </c>
      <c r="K4532" s="11" t="s">
        <v>12658</v>
      </c>
      <c r="L4532" s="11">
        <v>2</v>
      </c>
    </row>
    <row r="4533" spans="1:12">
      <c r="A4533" s="11" t="s">
        <v>9034</v>
      </c>
      <c r="D4533" s="11" t="s">
        <v>260</v>
      </c>
      <c r="E4533" s="19" t="s">
        <v>9284</v>
      </c>
      <c r="F4533" s="10">
        <v>42036</v>
      </c>
      <c r="G4533" s="10">
        <v>45323</v>
      </c>
      <c r="H4533" s="11">
        <v>10</v>
      </c>
      <c r="I4533" s="20" t="s">
        <v>259</v>
      </c>
      <c r="J4533" s="11" t="s">
        <v>261</v>
      </c>
      <c r="K4533" s="11" t="s">
        <v>12658</v>
      </c>
      <c r="L4533" s="11">
        <v>2</v>
      </c>
    </row>
    <row r="4534" spans="1:12">
      <c r="A4534" s="11" t="s">
        <v>9035</v>
      </c>
      <c r="D4534" s="11" t="s">
        <v>260</v>
      </c>
      <c r="E4534" s="19" t="s">
        <v>9285</v>
      </c>
      <c r="F4534" s="10">
        <v>42036</v>
      </c>
      <c r="G4534" s="10">
        <v>45323</v>
      </c>
      <c r="H4534" s="11">
        <v>10</v>
      </c>
      <c r="I4534" s="20" t="s">
        <v>259</v>
      </c>
      <c r="J4534" s="11" t="s">
        <v>261</v>
      </c>
      <c r="K4534" s="11" t="s">
        <v>12658</v>
      </c>
      <c r="L4534" s="11">
        <v>2</v>
      </c>
    </row>
    <row r="4535" spans="1:12">
      <c r="A4535" s="11" t="s">
        <v>9036</v>
      </c>
      <c r="D4535" s="11" t="s">
        <v>260</v>
      </c>
      <c r="E4535" s="19" t="s">
        <v>9286</v>
      </c>
      <c r="F4535" s="10">
        <v>42036</v>
      </c>
      <c r="G4535" s="10">
        <v>45323</v>
      </c>
      <c r="H4535" s="11">
        <v>10</v>
      </c>
      <c r="I4535" s="20" t="s">
        <v>259</v>
      </c>
      <c r="J4535" s="11" t="s">
        <v>261</v>
      </c>
      <c r="K4535" s="11" t="s">
        <v>12658</v>
      </c>
      <c r="L4535" s="11">
        <v>2</v>
      </c>
    </row>
    <row r="4536" spans="1:12">
      <c r="A4536" s="11" t="s">
        <v>9037</v>
      </c>
      <c r="D4536" s="11" t="s">
        <v>260</v>
      </c>
      <c r="E4536" s="19" t="s">
        <v>9287</v>
      </c>
      <c r="F4536" s="10">
        <v>42036</v>
      </c>
      <c r="G4536" s="10">
        <v>45323</v>
      </c>
      <c r="H4536" s="11">
        <v>10</v>
      </c>
      <c r="I4536" s="20" t="s">
        <v>259</v>
      </c>
      <c r="J4536" s="11" t="s">
        <v>261</v>
      </c>
      <c r="K4536" s="11" t="s">
        <v>12658</v>
      </c>
      <c r="L4536" s="11">
        <v>2</v>
      </c>
    </row>
    <row r="4537" spans="1:12">
      <c r="A4537" s="11" t="s">
        <v>9038</v>
      </c>
      <c r="D4537" s="11" t="s">
        <v>260</v>
      </c>
      <c r="E4537" s="19" t="s">
        <v>9288</v>
      </c>
      <c r="F4537" s="10">
        <v>42036</v>
      </c>
      <c r="G4537" s="10">
        <v>45323</v>
      </c>
      <c r="H4537" s="11">
        <v>10</v>
      </c>
      <c r="I4537" s="20" t="s">
        <v>259</v>
      </c>
      <c r="J4537" s="11" t="s">
        <v>261</v>
      </c>
      <c r="K4537" s="11" t="s">
        <v>12658</v>
      </c>
      <c r="L4537" s="11">
        <v>2</v>
      </c>
    </row>
    <row r="4538" spans="1:12">
      <c r="A4538" s="11" t="s">
        <v>9039</v>
      </c>
      <c r="D4538" s="11" t="s">
        <v>260</v>
      </c>
      <c r="E4538" s="19" t="s">
        <v>9289</v>
      </c>
      <c r="F4538" s="10">
        <v>42036</v>
      </c>
      <c r="G4538" s="10">
        <v>45323</v>
      </c>
      <c r="H4538" s="11">
        <v>10</v>
      </c>
      <c r="I4538" s="20" t="s">
        <v>259</v>
      </c>
      <c r="J4538" s="11" t="s">
        <v>261</v>
      </c>
      <c r="K4538" s="11" t="s">
        <v>12658</v>
      </c>
      <c r="L4538" s="11">
        <v>2</v>
      </c>
    </row>
    <row r="4539" spans="1:12">
      <c r="A4539" s="11" t="s">
        <v>9040</v>
      </c>
      <c r="D4539" s="11" t="s">
        <v>260</v>
      </c>
      <c r="E4539" s="19" t="s">
        <v>9290</v>
      </c>
      <c r="F4539" s="10">
        <v>42036</v>
      </c>
      <c r="G4539" s="10">
        <v>45323</v>
      </c>
      <c r="H4539" s="11">
        <v>10</v>
      </c>
      <c r="I4539" s="20" t="s">
        <v>259</v>
      </c>
      <c r="J4539" s="11" t="s">
        <v>261</v>
      </c>
      <c r="K4539" s="11" t="s">
        <v>12658</v>
      </c>
      <c r="L4539" s="11">
        <v>2</v>
      </c>
    </row>
    <row r="4540" spans="1:12">
      <c r="A4540" s="11" t="s">
        <v>9041</v>
      </c>
      <c r="D4540" s="11" t="s">
        <v>260</v>
      </c>
      <c r="E4540" s="19" t="s">
        <v>9291</v>
      </c>
      <c r="F4540" s="10">
        <v>42036</v>
      </c>
      <c r="G4540" s="10">
        <v>45323</v>
      </c>
      <c r="H4540" s="11">
        <v>10</v>
      </c>
      <c r="I4540" s="20" t="s">
        <v>259</v>
      </c>
      <c r="J4540" s="11" t="s">
        <v>261</v>
      </c>
      <c r="K4540" s="11" t="s">
        <v>12658</v>
      </c>
      <c r="L4540" s="11">
        <v>2</v>
      </c>
    </row>
    <row r="4541" spans="1:12">
      <c r="A4541" s="11" t="s">
        <v>9042</v>
      </c>
      <c r="D4541" s="11" t="s">
        <v>260</v>
      </c>
      <c r="E4541" s="19" t="s">
        <v>9292</v>
      </c>
      <c r="F4541" s="10">
        <v>42036</v>
      </c>
      <c r="G4541" s="10">
        <v>45323</v>
      </c>
      <c r="H4541" s="11">
        <v>10</v>
      </c>
      <c r="I4541" s="20" t="s">
        <v>259</v>
      </c>
      <c r="J4541" s="11" t="s">
        <v>261</v>
      </c>
      <c r="K4541" s="11" t="s">
        <v>12658</v>
      </c>
      <c r="L4541" s="11">
        <v>2</v>
      </c>
    </row>
    <row r="4542" spans="1:12">
      <c r="A4542" s="11" t="s">
        <v>9043</v>
      </c>
      <c r="D4542" s="11" t="s">
        <v>260</v>
      </c>
      <c r="E4542" s="19" t="s">
        <v>9293</v>
      </c>
      <c r="F4542" s="10">
        <v>42036</v>
      </c>
      <c r="G4542" s="10">
        <v>45323</v>
      </c>
      <c r="H4542" s="11">
        <v>10</v>
      </c>
      <c r="I4542" s="20" t="s">
        <v>259</v>
      </c>
      <c r="J4542" s="11" t="s">
        <v>261</v>
      </c>
      <c r="K4542" s="11" t="s">
        <v>12658</v>
      </c>
      <c r="L4542" s="11">
        <v>2</v>
      </c>
    </row>
    <row r="4543" spans="1:12">
      <c r="A4543" s="11" t="s">
        <v>9044</v>
      </c>
      <c r="D4543" s="11" t="s">
        <v>260</v>
      </c>
      <c r="E4543" s="19" t="s">
        <v>9294</v>
      </c>
      <c r="F4543" s="10">
        <v>42036</v>
      </c>
      <c r="G4543" s="10">
        <v>45323</v>
      </c>
      <c r="H4543" s="11">
        <v>10</v>
      </c>
      <c r="I4543" s="20" t="s">
        <v>259</v>
      </c>
      <c r="J4543" s="11" t="s">
        <v>261</v>
      </c>
      <c r="K4543" s="11" t="s">
        <v>12658</v>
      </c>
      <c r="L4543" s="11">
        <v>2</v>
      </c>
    </row>
    <row r="4544" spans="1:12">
      <c r="A4544" s="11" t="s">
        <v>9045</v>
      </c>
      <c r="D4544" s="11" t="s">
        <v>260</v>
      </c>
      <c r="E4544" s="19" t="s">
        <v>9295</v>
      </c>
      <c r="F4544" s="10">
        <v>42036</v>
      </c>
      <c r="G4544" s="10">
        <v>45323</v>
      </c>
      <c r="H4544" s="11">
        <v>10</v>
      </c>
      <c r="I4544" s="20" t="s">
        <v>259</v>
      </c>
      <c r="J4544" s="11" t="s">
        <v>261</v>
      </c>
      <c r="K4544" s="11" t="s">
        <v>12658</v>
      </c>
      <c r="L4544" s="11">
        <v>2</v>
      </c>
    </row>
    <row r="4545" spans="1:12">
      <c r="A4545" s="11" t="s">
        <v>9046</v>
      </c>
      <c r="D4545" s="11" t="s">
        <v>260</v>
      </c>
      <c r="E4545" s="19" t="s">
        <v>9296</v>
      </c>
      <c r="F4545" s="10">
        <v>42036</v>
      </c>
      <c r="G4545" s="10">
        <v>45323</v>
      </c>
      <c r="H4545" s="11">
        <v>10</v>
      </c>
      <c r="I4545" s="11" t="s">
        <v>277</v>
      </c>
      <c r="J4545" s="11" t="s">
        <v>261</v>
      </c>
      <c r="K4545" s="11" t="s">
        <v>12658</v>
      </c>
      <c r="L4545" s="11">
        <v>2</v>
      </c>
    </row>
    <row r="4546" spans="1:12">
      <c r="A4546" s="11" t="s">
        <v>9047</v>
      </c>
      <c r="D4546" s="11" t="s">
        <v>260</v>
      </c>
      <c r="E4546" s="19" t="s">
        <v>9297</v>
      </c>
      <c r="F4546" s="10">
        <v>42036</v>
      </c>
      <c r="G4546" s="10">
        <v>45323</v>
      </c>
      <c r="H4546" s="11">
        <v>10</v>
      </c>
      <c r="I4546" s="11" t="s">
        <v>277</v>
      </c>
      <c r="J4546" s="11" t="s">
        <v>261</v>
      </c>
      <c r="K4546" s="11" t="s">
        <v>12658</v>
      </c>
      <c r="L4546" s="11">
        <v>2</v>
      </c>
    </row>
    <row r="4547" spans="1:12">
      <c r="A4547" s="11" t="s">
        <v>9048</v>
      </c>
      <c r="D4547" s="11" t="s">
        <v>260</v>
      </c>
      <c r="E4547" s="19" t="s">
        <v>9298</v>
      </c>
      <c r="F4547" s="10">
        <v>42036</v>
      </c>
      <c r="G4547" s="10">
        <v>45323</v>
      </c>
      <c r="H4547" s="11">
        <v>10</v>
      </c>
      <c r="I4547" s="11" t="s">
        <v>277</v>
      </c>
      <c r="J4547" s="11" t="s">
        <v>261</v>
      </c>
      <c r="K4547" s="11" t="s">
        <v>12658</v>
      </c>
      <c r="L4547" s="11">
        <v>2</v>
      </c>
    </row>
    <row r="4548" spans="1:12">
      <c r="A4548" s="11" t="s">
        <v>9049</v>
      </c>
      <c r="D4548" s="11" t="s">
        <v>260</v>
      </c>
      <c r="E4548" s="19" t="s">
        <v>9299</v>
      </c>
      <c r="F4548" s="10">
        <v>42036</v>
      </c>
      <c r="G4548" s="10">
        <v>45323</v>
      </c>
      <c r="H4548" s="11">
        <v>10</v>
      </c>
      <c r="I4548" s="20" t="s">
        <v>259</v>
      </c>
      <c r="J4548" s="11" t="s">
        <v>261</v>
      </c>
      <c r="K4548" s="11" t="s">
        <v>12658</v>
      </c>
      <c r="L4548" s="11">
        <v>2</v>
      </c>
    </row>
    <row r="4549" spans="1:12">
      <c r="A4549" s="11" t="s">
        <v>9050</v>
      </c>
      <c r="D4549" s="11" t="s">
        <v>260</v>
      </c>
      <c r="E4549" s="19" t="s">
        <v>9300</v>
      </c>
      <c r="F4549" s="10">
        <v>42036</v>
      </c>
      <c r="G4549" s="10">
        <v>45323</v>
      </c>
      <c r="H4549" s="11">
        <v>10</v>
      </c>
      <c r="I4549" s="20" t="s">
        <v>259</v>
      </c>
      <c r="J4549" s="11" t="s">
        <v>261</v>
      </c>
      <c r="K4549" s="11" t="s">
        <v>12658</v>
      </c>
      <c r="L4549" s="11">
        <v>2</v>
      </c>
    </row>
    <row r="4550" spans="1:12">
      <c r="A4550" s="11" t="s">
        <v>9051</v>
      </c>
      <c r="D4550" s="11" t="s">
        <v>260</v>
      </c>
      <c r="E4550" s="19" t="s">
        <v>9301</v>
      </c>
      <c r="F4550" s="10">
        <v>42036</v>
      </c>
      <c r="G4550" s="10">
        <v>45323</v>
      </c>
      <c r="H4550" s="11">
        <v>10</v>
      </c>
      <c r="I4550" s="20" t="s">
        <v>259</v>
      </c>
      <c r="J4550" s="11" t="s">
        <v>261</v>
      </c>
      <c r="K4550" s="11" t="s">
        <v>12658</v>
      </c>
      <c r="L4550" s="11">
        <v>2</v>
      </c>
    </row>
    <row r="4551" spans="1:12">
      <c r="A4551" s="11" t="s">
        <v>9052</v>
      </c>
      <c r="D4551" s="11" t="s">
        <v>260</v>
      </c>
      <c r="E4551" s="19" t="s">
        <v>9302</v>
      </c>
      <c r="F4551" s="10">
        <v>42036</v>
      </c>
      <c r="G4551" s="10">
        <v>45323</v>
      </c>
      <c r="H4551" s="11">
        <v>10</v>
      </c>
      <c r="I4551" s="20" t="s">
        <v>259</v>
      </c>
      <c r="J4551" s="11" t="s">
        <v>261</v>
      </c>
      <c r="K4551" s="11" t="s">
        <v>12658</v>
      </c>
      <c r="L4551" s="11">
        <v>2</v>
      </c>
    </row>
    <row r="4552" spans="1:12">
      <c r="A4552" s="11" t="s">
        <v>9053</v>
      </c>
      <c r="D4552" s="11" t="s">
        <v>260</v>
      </c>
      <c r="E4552" s="19" t="s">
        <v>9303</v>
      </c>
      <c r="F4552" s="10">
        <v>42036</v>
      </c>
      <c r="G4552" s="10">
        <v>45323</v>
      </c>
      <c r="H4552" s="11">
        <v>10</v>
      </c>
      <c r="I4552" s="20" t="s">
        <v>259</v>
      </c>
      <c r="J4552" s="11" t="s">
        <v>261</v>
      </c>
      <c r="K4552" s="11" t="s">
        <v>12658</v>
      </c>
      <c r="L4552" s="11">
        <v>2</v>
      </c>
    </row>
    <row r="4553" spans="1:12">
      <c r="A4553" s="11" t="s">
        <v>9054</v>
      </c>
      <c r="D4553" s="11" t="s">
        <v>260</v>
      </c>
      <c r="E4553" s="19" t="s">
        <v>9304</v>
      </c>
      <c r="F4553" s="10">
        <v>42036</v>
      </c>
      <c r="G4553" s="10">
        <v>45323</v>
      </c>
      <c r="H4553" s="11">
        <v>10</v>
      </c>
      <c r="I4553" s="20" t="s">
        <v>259</v>
      </c>
      <c r="J4553" s="11" t="s">
        <v>261</v>
      </c>
      <c r="K4553" s="11" t="s">
        <v>12658</v>
      </c>
      <c r="L4553" s="11">
        <v>2</v>
      </c>
    </row>
    <row r="4554" spans="1:12">
      <c r="A4554" s="11" t="s">
        <v>9055</v>
      </c>
      <c r="D4554" s="11" t="s">
        <v>260</v>
      </c>
      <c r="E4554" s="19" t="s">
        <v>9305</v>
      </c>
      <c r="F4554" s="10">
        <v>42036</v>
      </c>
      <c r="G4554" s="10">
        <v>45323</v>
      </c>
      <c r="H4554" s="11">
        <v>10</v>
      </c>
      <c r="I4554" s="20" t="s">
        <v>259</v>
      </c>
      <c r="J4554" s="11" t="s">
        <v>261</v>
      </c>
      <c r="K4554" s="11" t="s">
        <v>12658</v>
      </c>
      <c r="L4554" s="11">
        <v>2</v>
      </c>
    </row>
    <row r="4555" spans="1:12">
      <c r="A4555" s="11" t="s">
        <v>9056</v>
      </c>
      <c r="D4555" s="11" t="s">
        <v>260</v>
      </c>
      <c r="E4555" s="19" t="s">
        <v>9306</v>
      </c>
      <c r="F4555" s="10">
        <v>42036</v>
      </c>
      <c r="G4555" s="10">
        <v>45323</v>
      </c>
      <c r="H4555" s="11">
        <v>10</v>
      </c>
      <c r="I4555" s="20" t="s">
        <v>259</v>
      </c>
      <c r="J4555" s="11" t="s">
        <v>261</v>
      </c>
      <c r="K4555" s="11" t="s">
        <v>12658</v>
      </c>
      <c r="L4555" s="11">
        <v>2</v>
      </c>
    </row>
    <row r="4556" spans="1:12">
      <c r="A4556" s="11" t="s">
        <v>9057</v>
      </c>
      <c r="D4556" s="11" t="s">
        <v>260</v>
      </c>
      <c r="E4556" s="19" t="s">
        <v>9307</v>
      </c>
      <c r="F4556" s="10">
        <v>42036</v>
      </c>
      <c r="G4556" s="10">
        <v>45323</v>
      </c>
      <c r="H4556" s="11">
        <v>10</v>
      </c>
      <c r="I4556" s="20" t="s">
        <v>259</v>
      </c>
      <c r="J4556" s="11" t="s">
        <v>261</v>
      </c>
      <c r="K4556" s="11" t="s">
        <v>12658</v>
      </c>
      <c r="L4556" s="11">
        <v>2</v>
      </c>
    </row>
    <row r="4557" spans="1:12">
      <c r="A4557" s="11" t="s">
        <v>9058</v>
      </c>
      <c r="D4557" s="11" t="s">
        <v>260</v>
      </c>
      <c r="E4557" s="19" t="s">
        <v>9308</v>
      </c>
      <c r="F4557" s="10">
        <v>42036</v>
      </c>
      <c r="G4557" s="10">
        <v>45323</v>
      </c>
      <c r="H4557" s="11">
        <v>10</v>
      </c>
      <c r="I4557" s="20" t="s">
        <v>259</v>
      </c>
      <c r="J4557" s="11" t="s">
        <v>261</v>
      </c>
      <c r="K4557" s="11" t="s">
        <v>12658</v>
      </c>
      <c r="L4557" s="11">
        <v>2</v>
      </c>
    </row>
    <row r="4558" spans="1:12">
      <c r="A4558" s="11" t="s">
        <v>9059</v>
      </c>
      <c r="D4558" s="11" t="s">
        <v>260</v>
      </c>
      <c r="E4558" s="19" t="s">
        <v>9309</v>
      </c>
      <c r="F4558" s="10">
        <v>42036</v>
      </c>
      <c r="G4558" s="10">
        <v>45323</v>
      </c>
      <c r="H4558" s="11">
        <v>10</v>
      </c>
      <c r="I4558" s="20" t="s">
        <v>259</v>
      </c>
      <c r="J4558" s="11" t="s">
        <v>261</v>
      </c>
      <c r="K4558" s="11" t="s">
        <v>12658</v>
      </c>
      <c r="L4558" s="11">
        <v>2</v>
      </c>
    </row>
    <row r="4559" spans="1:12">
      <c r="A4559" s="11" t="s">
        <v>9060</v>
      </c>
      <c r="D4559" s="11" t="s">
        <v>260</v>
      </c>
      <c r="E4559" s="19" t="s">
        <v>9310</v>
      </c>
      <c r="F4559" s="10">
        <v>42036</v>
      </c>
      <c r="G4559" s="10">
        <v>45323</v>
      </c>
      <c r="H4559" s="11">
        <v>10</v>
      </c>
      <c r="I4559" s="20" t="s">
        <v>259</v>
      </c>
      <c r="J4559" s="11" t="s">
        <v>261</v>
      </c>
      <c r="K4559" s="11" t="s">
        <v>12658</v>
      </c>
      <c r="L4559" s="11">
        <v>2</v>
      </c>
    </row>
    <row r="4560" spans="1:12">
      <c r="A4560" s="11" t="s">
        <v>9061</v>
      </c>
      <c r="D4560" s="11" t="s">
        <v>260</v>
      </c>
      <c r="E4560" s="19" t="s">
        <v>9311</v>
      </c>
      <c r="F4560" s="10">
        <v>42036</v>
      </c>
      <c r="G4560" s="10">
        <v>45323</v>
      </c>
      <c r="H4560" s="11">
        <v>10</v>
      </c>
      <c r="I4560" s="20" t="s">
        <v>259</v>
      </c>
      <c r="J4560" s="11" t="s">
        <v>261</v>
      </c>
      <c r="K4560" s="11" t="s">
        <v>12658</v>
      </c>
      <c r="L4560" s="11">
        <v>2</v>
      </c>
    </row>
    <row r="4561" spans="1:12">
      <c r="A4561" s="11" t="s">
        <v>9062</v>
      </c>
      <c r="D4561" s="11" t="s">
        <v>260</v>
      </c>
      <c r="E4561" s="19" t="s">
        <v>9312</v>
      </c>
      <c r="F4561" s="10">
        <v>42036</v>
      </c>
      <c r="G4561" s="10">
        <v>45323</v>
      </c>
      <c r="H4561" s="11">
        <v>10</v>
      </c>
      <c r="I4561" s="20" t="s">
        <v>259</v>
      </c>
      <c r="J4561" s="11" t="s">
        <v>261</v>
      </c>
      <c r="K4561" s="11" t="s">
        <v>12658</v>
      </c>
      <c r="L4561" s="11">
        <v>2</v>
      </c>
    </row>
    <row r="4562" spans="1:12">
      <c r="A4562" s="11" t="s">
        <v>9063</v>
      </c>
      <c r="D4562" s="11" t="s">
        <v>260</v>
      </c>
      <c r="E4562" s="19" t="s">
        <v>9313</v>
      </c>
      <c r="F4562" s="10">
        <v>42036</v>
      </c>
      <c r="G4562" s="10">
        <v>45323</v>
      </c>
      <c r="H4562" s="11">
        <v>10</v>
      </c>
      <c r="I4562" s="20" t="s">
        <v>259</v>
      </c>
      <c r="J4562" s="11" t="s">
        <v>261</v>
      </c>
      <c r="K4562" s="11" t="s">
        <v>12658</v>
      </c>
      <c r="L4562" s="11">
        <v>2</v>
      </c>
    </row>
    <row r="4563" spans="1:12">
      <c r="A4563" s="11" t="s">
        <v>9064</v>
      </c>
      <c r="D4563" s="11" t="s">
        <v>260</v>
      </c>
      <c r="E4563" s="19" t="s">
        <v>9314</v>
      </c>
      <c r="F4563" s="10">
        <v>42036</v>
      </c>
      <c r="G4563" s="10">
        <v>45323</v>
      </c>
      <c r="H4563" s="11">
        <v>10</v>
      </c>
      <c r="I4563" s="11" t="s">
        <v>277</v>
      </c>
      <c r="J4563" s="11" t="s">
        <v>261</v>
      </c>
      <c r="K4563" s="11" t="s">
        <v>12658</v>
      </c>
      <c r="L4563" s="11">
        <v>2</v>
      </c>
    </row>
    <row r="4564" spans="1:12">
      <c r="A4564" s="11" t="s">
        <v>9065</v>
      </c>
      <c r="D4564" s="11" t="s">
        <v>260</v>
      </c>
      <c r="E4564" s="19" t="s">
        <v>9315</v>
      </c>
      <c r="F4564" s="10">
        <v>42036</v>
      </c>
      <c r="G4564" s="10">
        <v>45323</v>
      </c>
      <c r="H4564" s="11">
        <v>10</v>
      </c>
      <c r="I4564" s="11" t="s">
        <v>277</v>
      </c>
      <c r="J4564" s="11" t="s">
        <v>261</v>
      </c>
      <c r="K4564" s="11" t="s">
        <v>12658</v>
      </c>
      <c r="L4564" s="11">
        <v>2</v>
      </c>
    </row>
    <row r="4565" spans="1:12">
      <c r="A4565" s="11" t="s">
        <v>9066</v>
      </c>
      <c r="D4565" s="11" t="s">
        <v>260</v>
      </c>
      <c r="E4565" s="19" t="s">
        <v>9316</v>
      </c>
      <c r="F4565" s="10">
        <v>42036</v>
      </c>
      <c r="G4565" s="10">
        <v>45323</v>
      </c>
      <c r="H4565" s="11">
        <v>10</v>
      </c>
      <c r="I4565" s="11" t="s">
        <v>277</v>
      </c>
      <c r="J4565" s="11" t="s">
        <v>261</v>
      </c>
      <c r="K4565" s="11" t="s">
        <v>12658</v>
      </c>
      <c r="L4565" s="11">
        <v>2</v>
      </c>
    </row>
    <row r="4566" spans="1:12">
      <c r="A4566" s="11" t="s">
        <v>9067</v>
      </c>
      <c r="D4566" s="11" t="s">
        <v>260</v>
      </c>
      <c r="E4566" s="19" t="s">
        <v>9317</v>
      </c>
      <c r="F4566" s="10">
        <v>42036</v>
      </c>
      <c r="G4566" s="10">
        <v>45323</v>
      </c>
      <c r="H4566" s="11">
        <v>10</v>
      </c>
      <c r="I4566" s="20" t="s">
        <v>259</v>
      </c>
      <c r="J4566" s="11" t="s">
        <v>261</v>
      </c>
      <c r="K4566" s="11" t="s">
        <v>12658</v>
      </c>
      <c r="L4566" s="11">
        <v>2</v>
      </c>
    </row>
    <row r="4567" spans="1:12">
      <c r="A4567" s="11" t="s">
        <v>9068</v>
      </c>
      <c r="D4567" s="11" t="s">
        <v>260</v>
      </c>
      <c r="E4567" s="19" t="s">
        <v>9318</v>
      </c>
      <c r="F4567" s="10">
        <v>42036</v>
      </c>
      <c r="G4567" s="10">
        <v>45323</v>
      </c>
      <c r="H4567" s="11">
        <v>10</v>
      </c>
      <c r="I4567" s="20" t="s">
        <v>259</v>
      </c>
      <c r="J4567" s="11" t="s">
        <v>261</v>
      </c>
      <c r="K4567" s="11" t="s">
        <v>12658</v>
      </c>
      <c r="L4567" s="11">
        <v>2</v>
      </c>
    </row>
    <row r="4568" spans="1:12">
      <c r="A4568" s="11" t="s">
        <v>9069</v>
      </c>
      <c r="D4568" s="11" t="s">
        <v>260</v>
      </c>
      <c r="E4568" s="19" t="s">
        <v>9319</v>
      </c>
      <c r="F4568" s="10">
        <v>42036</v>
      </c>
      <c r="G4568" s="10">
        <v>45323</v>
      </c>
      <c r="H4568" s="11">
        <v>10</v>
      </c>
      <c r="I4568" s="20" t="s">
        <v>259</v>
      </c>
      <c r="J4568" s="11" t="s">
        <v>261</v>
      </c>
      <c r="K4568" s="11" t="s">
        <v>12658</v>
      </c>
      <c r="L4568" s="11">
        <v>2</v>
      </c>
    </row>
    <row r="4569" spans="1:12">
      <c r="A4569" s="11" t="s">
        <v>9070</v>
      </c>
      <c r="D4569" s="11" t="s">
        <v>260</v>
      </c>
      <c r="E4569" s="19" t="s">
        <v>9320</v>
      </c>
      <c r="F4569" s="10">
        <v>42036</v>
      </c>
      <c r="G4569" s="10">
        <v>45323</v>
      </c>
      <c r="H4569" s="11">
        <v>10</v>
      </c>
      <c r="I4569" s="20" t="s">
        <v>259</v>
      </c>
      <c r="J4569" s="11" t="s">
        <v>261</v>
      </c>
      <c r="K4569" s="11" t="s">
        <v>12658</v>
      </c>
      <c r="L4569" s="11">
        <v>2</v>
      </c>
    </row>
    <row r="4570" spans="1:12">
      <c r="A4570" s="11" t="s">
        <v>9071</v>
      </c>
      <c r="D4570" s="11" t="s">
        <v>260</v>
      </c>
      <c r="E4570" s="19" t="s">
        <v>9321</v>
      </c>
      <c r="F4570" s="10">
        <v>42036</v>
      </c>
      <c r="G4570" s="10">
        <v>45323</v>
      </c>
      <c r="H4570" s="11">
        <v>10</v>
      </c>
      <c r="I4570" s="20" t="s">
        <v>259</v>
      </c>
      <c r="J4570" s="11" t="s">
        <v>261</v>
      </c>
      <c r="K4570" s="11" t="s">
        <v>12658</v>
      </c>
      <c r="L4570" s="11">
        <v>2</v>
      </c>
    </row>
    <row r="4571" spans="1:12">
      <c r="A4571" s="11" t="s">
        <v>9072</v>
      </c>
      <c r="D4571" s="11" t="s">
        <v>260</v>
      </c>
      <c r="E4571" s="19" t="s">
        <v>9322</v>
      </c>
      <c r="F4571" s="10">
        <v>42036</v>
      </c>
      <c r="G4571" s="10">
        <v>45323</v>
      </c>
      <c r="H4571" s="11">
        <v>10</v>
      </c>
      <c r="I4571" s="20" t="s">
        <v>259</v>
      </c>
      <c r="J4571" s="11" t="s">
        <v>261</v>
      </c>
      <c r="K4571" s="11" t="s">
        <v>12658</v>
      </c>
      <c r="L4571" s="11">
        <v>2</v>
      </c>
    </row>
    <row r="4572" spans="1:12">
      <c r="A4572" s="11" t="s">
        <v>9073</v>
      </c>
      <c r="D4572" s="11" t="s">
        <v>260</v>
      </c>
      <c r="E4572" s="19" t="s">
        <v>9323</v>
      </c>
      <c r="F4572" s="10">
        <v>42036</v>
      </c>
      <c r="G4572" s="10">
        <v>45323</v>
      </c>
      <c r="H4572" s="11">
        <v>10</v>
      </c>
      <c r="I4572" s="20" t="s">
        <v>259</v>
      </c>
      <c r="J4572" s="11" t="s">
        <v>261</v>
      </c>
      <c r="K4572" s="11" t="s">
        <v>12658</v>
      </c>
      <c r="L4572" s="11">
        <v>2</v>
      </c>
    </row>
    <row r="4573" spans="1:12">
      <c r="A4573" s="11" t="s">
        <v>9074</v>
      </c>
      <c r="D4573" s="11" t="s">
        <v>260</v>
      </c>
      <c r="E4573" s="19" t="s">
        <v>9324</v>
      </c>
      <c r="F4573" s="10">
        <v>42036</v>
      </c>
      <c r="G4573" s="10">
        <v>45323</v>
      </c>
      <c r="H4573" s="11">
        <v>10</v>
      </c>
      <c r="I4573" s="20" t="s">
        <v>259</v>
      </c>
      <c r="J4573" s="11" t="s">
        <v>261</v>
      </c>
      <c r="K4573" s="11" t="s">
        <v>12658</v>
      </c>
      <c r="L4573" s="11">
        <v>2</v>
      </c>
    </row>
    <row r="4574" spans="1:12">
      <c r="A4574" s="11" t="s">
        <v>9075</v>
      </c>
      <c r="D4574" s="11" t="s">
        <v>260</v>
      </c>
      <c r="E4574" s="19" t="s">
        <v>9325</v>
      </c>
      <c r="F4574" s="10">
        <v>42036</v>
      </c>
      <c r="G4574" s="10">
        <v>45323</v>
      </c>
      <c r="H4574" s="11">
        <v>10</v>
      </c>
      <c r="I4574" s="20" t="s">
        <v>259</v>
      </c>
      <c r="J4574" s="11" t="s">
        <v>261</v>
      </c>
      <c r="K4574" s="11" t="s">
        <v>12658</v>
      </c>
      <c r="L4574" s="11">
        <v>2</v>
      </c>
    </row>
    <row r="4575" spans="1:12">
      <c r="A4575" s="11" t="s">
        <v>9076</v>
      </c>
      <c r="D4575" s="11" t="s">
        <v>260</v>
      </c>
      <c r="E4575" s="19" t="s">
        <v>9326</v>
      </c>
      <c r="F4575" s="10">
        <v>42036</v>
      </c>
      <c r="G4575" s="10">
        <v>45323</v>
      </c>
      <c r="H4575" s="11">
        <v>10</v>
      </c>
      <c r="I4575" s="20" t="s">
        <v>259</v>
      </c>
      <c r="J4575" s="11" t="s">
        <v>261</v>
      </c>
      <c r="K4575" s="11" t="s">
        <v>12658</v>
      </c>
      <c r="L4575" s="11">
        <v>2</v>
      </c>
    </row>
    <row r="4576" spans="1:12">
      <c r="A4576" s="11" t="s">
        <v>9077</v>
      </c>
      <c r="D4576" s="11" t="s">
        <v>260</v>
      </c>
      <c r="E4576" s="19" t="s">
        <v>9327</v>
      </c>
      <c r="F4576" s="10">
        <v>42036</v>
      </c>
      <c r="G4576" s="10">
        <v>45323</v>
      </c>
      <c r="H4576" s="11">
        <v>10</v>
      </c>
      <c r="I4576" s="20" t="s">
        <v>259</v>
      </c>
      <c r="J4576" s="11" t="s">
        <v>261</v>
      </c>
      <c r="K4576" s="11" t="s">
        <v>12658</v>
      </c>
      <c r="L4576" s="11">
        <v>2</v>
      </c>
    </row>
    <row r="4577" spans="1:12">
      <c r="A4577" s="11" t="s">
        <v>9078</v>
      </c>
      <c r="D4577" s="11" t="s">
        <v>260</v>
      </c>
      <c r="E4577" s="19" t="s">
        <v>9328</v>
      </c>
      <c r="F4577" s="10">
        <v>42036</v>
      </c>
      <c r="G4577" s="10">
        <v>45323</v>
      </c>
      <c r="H4577" s="11">
        <v>10</v>
      </c>
      <c r="I4577" s="20" t="s">
        <v>259</v>
      </c>
      <c r="J4577" s="11" t="s">
        <v>261</v>
      </c>
      <c r="K4577" s="11" t="s">
        <v>12658</v>
      </c>
      <c r="L4577" s="11">
        <v>2</v>
      </c>
    </row>
    <row r="4578" spans="1:12">
      <c r="A4578" s="11" t="s">
        <v>9079</v>
      </c>
      <c r="D4578" s="11" t="s">
        <v>260</v>
      </c>
      <c r="E4578" s="19" t="s">
        <v>9329</v>
      </c>
      <c r="F4578" s="10">
        <v>42036</v>
      </c>
      <c r="G4578" s="10">
        <v>45323</v>
      </c>
      <c r="H4578" s="11">
        <v>10</v>
      </c>
      <c r="I4578" s="20" t="s">
        <v>259</v>
      </c>
      <c r="J4578" s="11" t="s">
        <v>261</v>
      </c>
      <c r="K4578" s="11" t="s">
        <v>12658</v>
      </c>
      <c r="L4578" s="11">
        <v>2</v>
      </c>
    </row>
    <row r="4579" spans="1:12">
      <c r="A4579" s="11" t="s">
        <v>9080</v>
      </c>
      <c r="D4579" s="11" t="s">
        <v>260</v>
      </c>
      <c r="E4579" s="19" t="s">
        <v>9330</v>
      </c>
      <c r="F4579" s="10">
        <v>42036</v>
      </c>
      <c r="G4579" s="10">
        <v>45323</v>
      </c>
      <c r="H4579" s="11">
        <v>10</v>
      </c>
      <c r="I4579" s="20" t="s">
        <v>259</v>
      </c>
      <c r="J4579" s="11" t="s">
        <v>261</v>
      </c>
      <c r="K4579" s="11" t="s">
        <v>12658</v>
      </c>
      <c r="L4579" s="11">
        <v>2</v>
      </c>
    </row>
    <row r="4580" spans="1:12">
      <c r="A4580" s="11" t="s">
        <v>9081</v>
      </c>
      <c r="D4580" s="11" t="s">
        <v>260</v>
      </c>
      <c r="E4580" s="19" t="s">
        <v>9331</v>
      </c>
      <c r="F4580" s="10">
        <v>42036</v>
      </c>
      <c r="G4580" s="10">
        <v>45323</v>
      </c>
      <c r="H4580" s="11">
        <v>10</v>
      </c>
      <c r="I4580" s="20" t="s">
        <v>259</v>
      </c>
      <c r="J4580" s="11" t="s">
        <v>261</v>
      </c>
      <c r="K4580" s="11" t="s">
        <v>12658</v>
      </c>
      <c r="L4580" s="11">
        <v>2</v>
      </c>
    </row>
    <row r="4581" spans="1:12">
      <c r="A4581" s="11" t="s">
        <v>9082</v>
      </c>
      <c r="D4581" s="11" t="s">
        <v>260</v>
      </c>
      <c r="E4581" s="19" t="s">
        <v>9332</v>
      </c>
      <c r="F4581" s="10">
        <v>42036</v>
      </c>
      <c r="G4581" s="10">
        <v>45323</v>
      </c>
      <c r="H4581" s="11">
        <v>10</v>
      </c>
      <c r="I4581" s="11" t="s">
        <v>277</v>
      </c>
      <c r="J4581" s="11" t="s">
        <v>261</v>
      </c>
      <c r="K4581" s="11" t="s">
        <v>12658</v>
      </c>
      <c r="L4581" s="11">
        <v>2</v>
      </c>
    </row>
    <row r="4582" spans="1:12">
      <c r="A4582" s="11" t="s">
        <v>9083</v>
      </c>
      <c r="D4582" s="11" t="s">
        <v>260</v>
      </c>
      <c r="E4582" s="19" t="s">
        <v>9333</v>
      </c>
      <c r="F4582" s="10">
        <v>42036</v>
      </c>
      <c r="G4582" s="10">
        <v>45323</v>
      </c>
      <c r="H4582" s="11">
        <v>10</v>
      </c>
      <c r="I4582" s="11" t="s">
        <v>277</v>
      </c>
      <c r="J4582" s="11" t="s">
        <v>261</v>
      </c>
      <c r="K4582" s="11" t="s">
        <v>12658</v>
      </c>
      <c r="L4582" s="11">
        <v>2</v>
      </c>
    </row>
    <row r="4583" spans="1:12">
      <c r="A4583" s="11" t="s">
        <v>9084</v>
      </c>
      <c r="D4583" s="11" t="s">
        <v>260</v>
      </c>
      <c r="E4583" s="19" t="s">
        <v>9334</v>
      </c>
      <c r="F4583" s="10">
        <v>42036</v>
      </c>
      <c r="G4583" s="10">
        <v>45323</v>
      </c>
      <c r="H4583" s="11">
        <v>10</v>
      </c>
      <c r="I4583" s="11" t="s">
        <v>277</v>
      </c>
      <c r="J4583" s="11" t="s">
        <v>261</v>
      </c>
      <c r="K4583" s="11" t="s">
        <v>12658</v>
      </c>
      <c r="L4583" s="11">
        <v>2</v>
      </c>
    </row>
    <row r="4584" spans="1:12">
      <c r="A4584" s="11" t="s">
        <v>9085</v>
      </c>
      <c r="D4584" s="11" t="s">
        <v>260</v>
      </c>
      <c r="E4584" s="19" t="s">
        <v>9335</v>
      </c>
      <c r="F4584" s="10">
        <v>42036</v>
      </c>
      <c r="G4584" s="10">
        <v>45323</v>
      </c>
      <c r="H4584" s="11">
        <v>10</v>
      </c>
      <c r="I4584" s="20" t="s">
        <v>259</v>
      </c>
      <c r="J4584" s="11" t="s">
        <v>261</v>
      </c>
      <c r="K4584" s="11" t="s">
        <v>12658</v>
      </c>
      <c r="L4584" s="11">
        <v>2</v>
      </c>
    </row>
    <row r="4585" spans="1:12">
      <c r="A4585" s="11" t="s">
        <v>9086</v>
      </c>
      <c r="D4585" s="11" t="s">
        <v>260</v>
      </c>
      <c r="E4585" s="19" t="s">
        <v>9336</v>
      </c>
      <c r="F4585" s="10">
        <v>42036</v>
      </c>
      <c r="G4585" s="10">
        <v>45323</v>
      </c>
      <c r="H4585" s="11">
        <v>10</v>
      </c>
      <c r="I4585" s="20" t="s">
        <v>259</v>
      </c>
      <c r="J4585" s="11" t="s">
        <v>261</v>
      </c>
      <c r="K4585" s="11" t="s">
        <v>12658</v>
      </c>
      <c r="L4585" s="11">
        <v>2</v>
      </c>
    </row>
    <row r="4586" spans="1:12">
      <c r="A4586" s="11" t="s">
        <v>9087</v>
      </c>
      <c r="D4586" s="11" t="s">
        <v>260</v>
      </c>
      <c r="E4586" s="19" t="s">
        <v>9337</v>
      </c>
      <c r="F4586" s="10">
        <v>42036</v>
      </c>
      <c r="G4586" s="10">
        <v>45323</v>
      </c>
      <c r="H4586" s="11">
        <v>10</v>
      </c>
      <c r="I4586" s="20" t="s">
        <v>259</v>
      </c>
      <c r="J4586" s="11" t="s">
        <v>261</v>
      </c>
      <c r="K4586" s="11" t="s">
        <v>12658</v>
      </c>
      <c r="L4586" s="11">
        <v>2</v>
      </c>
    </row>
    <row r="4587" spans="1:12">
      <c r="A4587" s="11" t="s">
        <v>9088</v>
      </c>
      <c r="D4587" s="11" t="s">
        <v>260</v>
      </c>
      <c r="E4587" s="19" t="s">
        <v>9338</v>
      </c>
      <c r="F4587" s="10">
        <v>42036</v>
      </c>
      <c r="G4587" s="10">
        <v>45323</v>
      </c>
      <c r="H4587" s="11">
        <v>10</v>
      </c>
      <c r="I4587" s="20" t="s">
        <v>259</v>
      </c>
      <c r="J4587" s="11" t="s">
        <v>261</v>
      </c>
      <c r="K4587" s="11" t="s">
        <v>12658</v>
      </c>
      <c r="L4587" s="11">
        <v>2</v>
      </c>
    </row>
    <row r="4588" spans="1:12">
      <c r="A4588" s="11" t="s">
        <v>9089</v>
      </c>
      <c r="D4588" s="11" t="s">
        <v>260</v>
      </c>
      <c r="E4588" s="19" t="s">
        <v>9339</v>
      </c>
      <c r="F4588" s="10">
        <v>42036</v>
      </c>
      <c r="G4588" s="10">
        <v>45323</v>
      </c>
      <c r="H4588" s="11">
        <v>10</v>
      </c>
      <c r="I4588" s="20" t="s">
        <v>259</v>
      </c>
      <c r="J4588" s="11" t="s">
        <v>261</v>
      </c>
      <c r="K4588" s="11" t="s">
        <v>12658</v>
      </c>
      <c r="L4588" s="11">
        <v>2</v>
      </c>
    </row>
    <row r="4589" spans="1:12">
      <c r="A4589" s="11" t="s">
        <v>9090</v>
      </c>
      <c r="D4589" s="11" t="s">
        <v>260</v>
      </c>
      <c r="E4589" s="19" t="s">
        <v>9340</v>
      </c>
      <c r="F4589" s="10">
        <v>42036</v>
      </c>
      <c r="G4589" s="10">
        <v>45323</v>
      </c>
      <c r="H4589" s="11">
        <v>10</v>
      </c>
      <c r="I4589" s="20" t="s">
        <v>259</v>
      </c>
      <c r="J4589" s="11" t="s">
        <v>261</v>
      </c>
      <c r="K4589" s="11" t="s">
        <v>12658</v>
      </c>
      <c r="L4589" s="11">
        <v>2</v>
      </c>
    </row>
    <row r="4590" spans="1:12">
      <c r="A4590" s="11" t="s">
        <v>9091</v>
      </c>
      <c r="D4590" s="11" t="s">
        <v>260</v>
      </c>
      <c r="E4590" s="19" t="s">
        <v>9341</v>
      </c>
      <c r="F4590" s="10">
        <v>42036</v>
      </c>
      <c r="G4590" s="10">
        <v>45323</v>
      </c>
      <c r="H4590" s="11">
        <v>10</v>
      </c>
      <c r="I4590" s="20" t="s">
        <v>259</v>
      </c>
      <c r="J4590" s="11" t="s">
        <v>261</v>
      </c>
      <c r="K4590" s="11" t="s">
        <v>12658</v>
      </c>
      <c r="L4590" s="11">
        <v>2</v>
      </c>
    </row>
    <row r="4591" spans="1:12">
      <c r="A4591" s="11" t="s">
        <v>9092</v>
      </c>
      <c r="D4591" s="11" t="s">
        <v>260</v>
      </c>
      <c r="E4591" s="19" t="s">
        <v>9342</v>
      </c>
      <c r="F4591" s="10">
        <v>42036</v>
      </c>
      <c r="G4591" s="10">
        <v>45323</v>
      </c>
      <c r="H4591" s="11">
        <v>10</v>
      </c>
      <c r="I4591" s="20" t="s">
        <v>259</v>
      </c>
      <c r="J4591" s="11" t="s">
        <v>261</v>
      </c>
      <c r="K4591" s="11" t="s">
        <v>12658</v>
      </c>
      <c r="L4591" s="11">
        <v>2</v>
      </c>
    </row>
    <row r="4592" spans="1:12">
      <c r="A4592" s="11" t="s">
        <v>9093</v>
      </c>
      <c r="D4592" s="11" t="s">
        <v>260</v>
      </c>
      <c r="E4592" s="19" t="s">
        <v>9343</v>
      </c>
      <c r="F4592" s="10">
        <v>42036</v>
      </c>
      <c r="G4592" s="10">
        <v>45323</v>
      </c>
      <c r="H4592" s="11">
        <v>10</v>
      </c>
      <c r="I4592" s="20" t="s">
        <v>259</v>
      </c>
      <c r="J4592" s="11" t="s">
        <v>261</v>
      </c>
      <c r="K4592" s="11" t="s">
        <v>12658</v>
      </c>
      <c r="L4592" s="11">
        <v>2</v>
      </c>
    </row>
    <row r="4593" spans="1:12">
      <c r="A4593" s="11" t="s">
        <v>9094</v>
      </c>
      <c r="D4593" s="11" t="s">
        <v>260</v>
      </c>
      <c r="E4593" s="19" t="s">
        <v>9344</v>
      </c>
      <c r="F4593" s="10">
        <v>42036</v>
      </c>
      <c r="G4593" s="10">
        <v>45323</v>
      </c>
      <c r="H4593" s="11">
        <v>10</v>
      </c>
      <c r="I4593" s="20" t="s">
        <v>259</v>
      </c>
      <c r="J4593" s="11" t="s">
        <v>261</v>
      </c>
      <c r="K4593" s="11" t="s">
        <v>12658</v>
      </c>
      <c r="L4593" s="11">
        <v>2</v>
      </c>
    </row>
    <row r="4594" spans="1:12">
      <c r="A4594" s="11" t="s">
        <v>9095</v>
      </c>
      <c r="D4594" s="11" t="s">
        <v>260</v>
      </c>
      <c r="E4594" s="19" t="s">
        <v>9345</v>
      </c>
      <c r="F4594" s="10">
        <v>42036</v>
      </c>
      <c r="G4594" s="10">
        <v>45323</v>
      </c>
      <c r="H4594" s="11">
        <v>10</v>
      </c>
      <c r="I4594" s="20" t="s">
        <v>259</v>
      </c>
      <c r="J4594" s="11" t="s">
        <v>261</v>
      </c>
      <c r="K4594" s="11" t="s">
        <v>12658</v>
      </c>
      <c r="L4594" s="11">
        <v>2</v>
      </c>
    </row>
    <row r="4595" spans="1:12">
      <c r="A4595" s="11" t="s">
        <v>9096</v>
      </c>
      <c r="D4595" s="11" t="s">
        <v>260</v>
      </c>
      <c r="E4595" s="19" t="s">
        <v>9346</v>
      </c>
      <c r="F4595" s="10">
        <v>42036</v>
      </c>
      <c r="G4595" s="10">
        <v>45323</v>
      </c>
      <c r="H4595" s="11">
        <v>10</v>
      </c>
      <c r="I4595" s="20" t="s">
        <v>259</v>
      </c>
      <c r="J4595" s="11" t="s">
        <v>261</v>
      </c>
      <c r="K4595" s="11" t="s">
        <v>12658</v>
      </c>
      <c r="L4595" s="11">
        <v>2</v>
      </c>
    </row>
    <row r="4596" spans="1:12">
      <c r="A4596" s="11" t="s">
        <v>9097</v>
      </c>
      <c r="D4596" s="11" t="s">
        <v>260</v>
      </c>
      <c r="E4596" s="19" t="s">
        <v>9347</v>
      </c>
      <c r="F4596" s="10">
        <v>42036</v>
      </c>
      <c r="G4596" s="10">
        <v>45323</v>
      </c>
      <c r="H4596" s="11">
        <v>10</v>
      </c>
      <c r="I4596" s="20" t="s">
        <v>259</v>
      </c>
      <c r="J4596" s="11" t="s">
        <v>261</v>
      </c>
      <c r="K4596" s="11" t="s">
        <v>12658</v>
      </c>
      <c r="L4596" s="11">
        <v>2</v>
      </c>
    </row>
    <row r="4597" spans="1:12">
      <c r="A4597" s="11" t="s">
        <v>9098</v>
      </c>
      <c r="D4597" s="11" t="s">
        <v>260</v>
      </c>
      <c r="E4597" s="19" t="s">
        <v>9348</v>
      </c>
      <c r="F4597" s="10">
        <v>42036</v>
      </c>
      <c r="G4597" s="10">
        <v>45323</v>
      </c>
      <c r="H4597" s="11">
        <v>10</v>
      </c>
      <c r="I4597" s="20" t="s">
        <v>259</v>
      </c>
      <c r="J4597" s="11" t="s">
        <v>261</v>
      </c>
      <c r="K4597" s="11" t="s">
        <v>12658</v>
      </c>
      <c r="L4597" s="11">
        <v>2</v>
      </c>
    </row>
    <row r="4598" spans="1:12">
      <c r="A4598" s="11" t="s">
        <v>9099</v>
      </c>
      <c r="D4598" s="11" t="s">
        <v>260</v>
      </c>
      <c r="E4598" s="19" t="s">
        <v>9349</v>
      </c>
      <c r="F4598" s="10">
        <v>42036</v>
      </c>
      <c r="G4598" s="10">
        <v>45323</v>
      </c>
      <c r="H4598" s="11">
        <v>10</v>
      </c>
      <c r="I4598" s="20" t="s">
        <v>259</v>
      </c>
      <c r="J4598" s="11" t="s">
        <v>261</v>
      </c>
      <c r="K4598" s="11" t="s">
        <v>12658</v>
      </c>
      <c r="L4598" s="11">
        <v>2</v>
      </c>
    </row>
    <row r="4599" spans="1:12">
      <c r="A4599" s="11" t="s">
        <v>9100</v>
      </c>
      <c r="D4599" s="11" t="s">
        <v>260</v>
      </c>
      <c r="E4599" s="19" t="s">
        <v>9350</v>
      </c>
      <c r="F4599" s="10">
        <v>42036</v>
      </c>
      <c r="G4599" s="10">
        <v>45323</v>
      </c>
      <c r="H4599" s="11">
        <v>10</v>
      </c>
      <c r="I4599" s="11" t="s">
        <v>277</v>
      </c>
      <c r="J4599" s="11" t="s">
        <v>261</v>
      </c>
      <c r="K4599" s="11" t="s">
        <v>12658</v>
      </c>
      <c r="L4599" s="11">
        <v>2</v>
      </c>
    </row>
    <row r="4600" spans="1:12">
      <c r="A4600" s="11" t="s">
        <v>9101</v>
      </c>
      <c r="D4600" s="11" t="s">
        <v>260</v>
      </c>
      <c r="E4600" s="19" t="s">
        <v>9351</v>
      </c>
      <c r="F4600" s="10">
        <v>42036</v>
      </c>
      <c r="G4600" s="10">
        <v>45323</v>
      </c>
      <c r="H4600" s="11">
        <v>10</v>
      </c>
      <c r="I4600" s="11" t="s">
        <v>277</v>
      </c>
      <c r="J4600" s="11" t="s">
        <v>261</v>
      </c>
      <c r="K4600" s="11" t="s">
        <v>12658</v>
      </c>
      <c r="L4600" s="11">
        <v>2</v>
      </c>
    </row>
    <row r="4601" spans="1:12">
      <c r="A4601" s="11" t="s">
        <v>9102</v>
      </c>
      <c r="D4601" s="11" t="s">
        <v>260</v>
      </c>
      <c r="E4601" s="19" t="s">
        <v>9352</v>
      </c>
      <c r="F4601" s="10">
        <v>42036</v>
      </c>
      <c r="G4601" s="10">
        <v>45323</v>
      </c>
      <c r="H4601" s="11">
        <v>10</v>
      </c>
      <c r="I4601" s="11" t="s">
        <v>277</v>
      </c>
      <c r="J4601" s="11" t="s">
        <v>261</v>
      </c>
      <c r="K4601" s="11" t="s">
        <v>12658</v>
      </c>
      <c r="L4601" s="11">
        <v>2</v>
      </c>
    </row>
    <row r="4602" spans="1:12">
      <c r="A4602" s="11" t="s">
        <v>9103</v>
      </c>
      <c r="D4602" s="11" t="s">
        <v>260</v>
      </c>
      <c r="E4602" s="19" t="s">
        <v>9353</v>
      </c>
      <c r="F4602" s="10">
        <v>42036</v>
      </c>
      <c r="G4602" s="10">
        <v>45323</v>
      </c>
      <c r="H4602" s="11">
        <v>10</v>
      </c>
      <c r="I4602" s="20" t="s">
        <v>259</v>
      </c>
      <c r="J4602" s="11" t="s">
        <v>261</v>
      </c>
      <c r="K4602" s="11" t="s">
        <v>12658</v>
      </c>
      <c r="L4602" s="11">
        <v>2</v>
      </c>
    </row>
    <row r="4603" spans="1:12">
      <c r="A4603" s="11" t="s">
        <v>9104</v>
      </c>
      <c r="D4603" s="11" t="s">
        <v>260</v>
      </c>
      <c r="E4603" s="19" t="s">
        <v>9354</v>
      </c>
      <c r="F4603" s="10">
        <v>42036</v>
      </c>
      <c r="G4603" s="10">
        <v>45323</v>
      </c>
      <c r="H4603" s="11">
        <v>10</v>
      </c>
      <c r="I4603" s="20" t="s">
        <v>259</v>
      </c>
      <c r="J4603" s="11" t="s">
        <v>261</v>
      </c>
      <c r="K4603" s="11" t="s">
        <v>12658</v>
      </c>
      <c r="L4603" s="11">
        <v>2</v>
      </c>
    </row>
    <row r="4604" spans="1:12">
      <c r="A4604" s="11" t="s">
        <v>9105</v>
      </c>
      <c r="D4604" s="11" t="s">
        <v>260</v>
      </c>
      <c r="E4604" s="19" t="s">
        <v>9355</v>
      </c>
      <c r="F4604" s="10">
        <v>42036</v>
      </c>
      <c r="G4604" s="10">
        <v>45323</v>
      </c>
      <c r="H4604" s="11">
        <v>10</v>
      </c>
      <c r="I4604" s="20" t="s">
        <v>259</v>
      </c>
      <c r="J4604" s="11" t="s">
        <v>261</v>
      </c>
      <c r="K4604" s="11" t="s">
        <v>12658</v>
      </c>
      <c r="L4604" s="11">
        <v>2</v>
      </c>
    </row>
    <row r="4605" spans="1:12">
      <c r="A4605" s="11" t="s">
        <v>9106</v>
      </c>
      <c r="D4605" s="11" t="s">
        <v>260</v>
      </c>
      <c r="E4605" s="19" t="s">
        <v>9356</v>
      </c>
      <c r="F4605" s="10">
        <v>42036</v>
      </c>
      <c r="G4605" s="10">
        <v>45323</v>
      </c>
      <c r="H4605" s="11">
        <v>10</v>
      </c>
      <c r="I4605" s="20" t="s">
        <v>259</v>
      </c>
      <c r="J4605" s="11" t="s">
        <v>261</v>
      </c>
      <c r="K4605" s="11" t="s">
        <v>12658</v>
      </c>
      <c r="L4605" s="11">
        <v>2</v>
      </c>
    </row>
    <row r="4606" spans="1:12">
      <c r="A4606" s="11" t="s">
        <v>9107</v>
      </c>
      <c r="D4606" s="11" t="s">
        <v>260</v>
      </c>
      <c r="E4606" s="19" t="s">
        <v>9357</v>
      </c>
      <c r="F4606" s="10">
        <v>42036</v>
      </c>
      <c r="G4606" s="10">
        <v>45323</v>
      </c>
      <c r="H4606" s="11">
        <v>10</v>
      </c>
      <c r="I4606" s="20" t="s">
        <v>259</v>
      </c>
      <c r="J4606" s="11" t="s">
        <v>261</v>
      </c>
      <c r="K4606" s="11" t="s">
        <v>12658</v>
      </c>
      <c r="L4606" s="11">
        <v>2</v>
      </c>
    </row>
    <row r="4607" spans="1:12">
      <c r="A4607" s="11" t="s">
        <v>9108</v>
      </c>
      <c r="D4607" s="11" t="s">
        <v>260</v>
      </c>
      <c r="E4607" s="19" t="s">
        <v>9358</v>
      </c>
      <c r="F4607" s="10">
        <v>42036</v>
      </c>
      <c r="G4607" s="10">
        <v>45323</v>
      </c>
      <c r="H4607" s="11">
        <v>10</v>
      </c>
      <c r="I4607" s="20" t="s">
        <v>259</v>
      </c>
      <c r="J4607" s="11" t="s">
        <v>261</v>
      </c>
      <c r="K4607" s="11" t="s">
        <v>12658</v>
      </c>
      <c r="L4607" s="11">
        <v>2</v>
      </c>
    </row>
    <row r="4608" spans="1:12">
      <c r="A4608" s="11" t="s">
        <v>9109</v>
      </c>
      <c r="D4608" s="11" t="s">
        <v>260</v>
      </c>
      <c r="E4608" s="19" t="s">
        <v>9359</v>
      </c>
      <c r="F4608" s="10">
        <v>42036</v>
      </c>
      <c r="G4608" s="10">
        <v>45323</v>
      </c>
      <c r="H4608" s="11">
        <v>10</v>
      </c>
      <c r="I4608" s="20" t="s">
        <v>259</v>
      </c>
      <c r="J4608" s="11" t="s">
        <v>261</v>
      </c>
      <c r="K4608" s="11" t="s">
        <v>12658</v>
      </c>
      <c r="L4608" s="11">
        <v>2</v>
      </c>
    </row>
    <row r="4609" spans="1:12">
      <c r="A4609" s="11" t="s">
        <v>9110</v>
      </c>
      <c r="D4609" s="11" t="s">
        <v>260</v>
      </c>
      <c r="E4609" s="19" t="s">
        <v>9360</v>
      </c>
      <c r="F4609" s="10">
        <v>42036</v>
      </c>
      <c r="G4609" s="10">
        <v>45323</v>
      </c>
      <c r="H4609" s="11">
        <v>10</v>
      </c>
      <c r="I4609" s="20" t="s">
        <v>259</v>
      </c>
      <c r="J4609" s="11" t="s">
        <v>261</v>
      </c>
      <c r="K4609" s="11" t="s">
        <v>12658</v>
      </c>
      <c r="L4609" s="11">
        <v>2</v>
      </c>
    </row>
    <row r="4610" spans="1:12">
      <c r="A4610" s="11" t="s">
        <v>9111</v>
      </c>
      <c r="D4610" s="11" t="s">
        <v>260</v>
      </c>
      <c r="E4610" s="19" t="s">
        <v>9361</v>
      </c>
      <c r="F4610" s="10">
        <v>42036</v>
      </c>
      <c r="G4610" s="10">
        <v>45323</v>
      </c>
      <c r="H4610" s="11">
        <v>10</v>
      </c>
      <c r="I4610" s="20" t="s">
        <v>259</v>
      </c>
      <c r="J4610" s="11" t="s">
        <v>261</v>
      </c>
      <c r="K4610" s="11" t="s">
        <v>12658</v>
      </c>
      <c r="L4610" s="11">
        <v>2</v>
      </c>
    </row>
    <row r="4611" spans="1:12">
      <c r="A4611" s="11" t="s">
        <v>9112</v>
      </c>
      <c r="D4611" s="11" t="s">
        <v>260</v>
      </c>
      <c r="E4611" s="19" t="s">
        <v>9362</v>
      </c>
      <c r="F4611" s="10">
        <v>42036</v>
      </c>
      <c r="G4611" s="10">
        <v>45323</v>
      </c>
      <c r="H4611" s="11">
        <v>10</v>
      </c>
      <c r="I4611" s="20" t="s">
        <v>259</v>
      </c>
      <c r="J4611" s="11" t="s">
        <v>261</v>
      </c>
      <c r="K4611" s="11" t="s">
        <v>12658</v>
      </c>
      <c r="L4611" s="11">
        <v>2</v>
      </c>
    </row>
    <row r="4612" spans="1:12">
      <c r="A4612" s="11" t="s">
        <v>9113</v>
      </c>
      <c r="D4612" s="11" t="s">
        <v>260</v>
      </c>
      <c r="E4612" s="19" t="s">
        <v>9363</v>
      </c>
      <c r="F4612" s="10">
        <v>42036</v>
      </c>
      <c r="G4612" s="10">
        <v>45323</v>
      </c>
      <c r="H4612" s="11">
        <v>10</v>
      </c>
      <c r="I4612" s="20" t="s">
        <v>259</v>
      </c>
      <c r="J4612" s="11" t="s">
        <v>261</v>
      </c>
      <c r="K4612" s="11" t="s">
        <v>12658</v>
      </c>
      <c r="L4612" s="11">
        <v>2</v>
      </c>
    </row>
    <row r="4613" spans="1:12">
      <c r="A4613" s="11" t="s">
        <v>9114</v>
      </c>
      <c r="D4613" s="11" t="s">
        <v>260</v>
      </c>
      <c r="E4613" s="19" t="s">
        <v>9364</v>
      </c>
      <c r="F4613" s="10">
        <v>42036</v>
      </c>
      <c r="G4613" s="10">
        <v>45323</v>
      </c>
      <c r="H4613" s="11">
        <v>10</v>
      </c>
      <c r="I4613" s="20" t="s">
        <v>259</v>
      </c>
      <c r="J4613" s="11" t="s">
        <v>261</v>
      </c>
      <c r="K4613" s="11" t="s">
        <v>12658</v>
      </c>
      <c r="L4613" s="11">
        <v>2</v>
      </c>
    </row>
    <row r="4614" spans="1:12">
      <c r="A4614" s="11" t="s">
        <v>9115</v>
      </c>
      <c r="D4614" s="11" t="s">
        <v>260</v>
      </c>
      <c r="E4614" s="19" t="s">
        <v>9365</v>
      </c>
      <c r="F4614" s="10">
        <v>42036</v>
      </c>
      <c r="G4614" s="10">
        <v>45323</v>
      </c>
      <c r="H4614" s="11">
        <v>10</v>
      </c>
      <c r="I4614" s="20" t="s">
        <v>259</v>
      </c>
      <c r="J4614" s="11" t="s">
        <v>261</v>
      </c>
      <c r="K4614" s="11" t="s">
        <v>12658</v>
      </c>
      <c r="L4614" s="11">
        <v>2</v>
      </c>
    </row>
    <row r="4615" spans="1:12">
      <c r="A4615" s="11" t="s">
        <v>9116</v>
      </c>
      <c r="D4615" s="11" t="s">
        <v>260</v>
      </c>
      <c r="E4615" s="19" t="s">
        <v>9366</v>
      </c>
      <c r="F4615" s="10">
        <v>42036</v>
      </c>
      <c r="G4615" s="10">
        <v>45323</v>
      </c>
      <c r="H4615" s="11">
        <v>10</v>
      </c>
      <c r="I4615" s="20" t="s">
        <v>259</v>
      </c>
      <c r="J4615" s="11" t="s">
        <v>261</v>
      </c>
      <c r="K4615" s="11" t="s">
        <v>12658</v>
      </c>
      <c r="L4615" s="11">
        <v>2</v>
      </c>
    </row>
    <row r="4616" spans="1:12">
      <c r="A4616" s="11" t="s">
        <v>9117</v>
      </c>
      <c r="D4616" s="11" t="s">
        <v>260</v>
      </c>
      <c r="E4616" s="19" t="s">
        <v>9367</v>
      </c>
      <c r="F4616" s="10">
        <v>42036</v>
      </c>
      <c r="G4616" s="10">
        <v>45323</v>
      </c>
      <c r="H4616" s="11">
        <v>10</v>
      </c>
      <c r="I4616" s="20" t="s">
        <v>259</v>
      </c>
      <c r="J4616" s="11" t="s">
        <v>261</v>
      </c>
      <c r="K4616" s="11" t="s">
        <v>12658</v>
      </c>
      <c r="L4616" s="11">
        <v>2</v>
      </c>
    </row>
    <row r="4617" spans="1:12">
      <c r="A4617" s="11" t="s">
        <v>9118</v>
      </c>
      <c r="D4617" s="11" t="s">
        <v>260</v>
      </c>
      <c r="E4617" s="19" t="s">
        <v>9368</v>
      </c>
      <c r="F4617" s="10">
        <v>42036</v>
      </c>
      <c r="G4617" s="10">
        <v>45323</v>
      </c>
      <c r="H4617" s="11">
        <v>10</v>
      </c>
      <c r="I4617" s="11" t="s">
        <v>277</v>
      </c>
      <c r="J4617" s="11" t="s">
        <v>261</v>
      </c>
      <c r="K4617" s="11" t="s">
        <v>12658</v>
      </c>
      <c r="L4617" s="11">
        <v>2</v>
      </c>
    </row>
    <row r="4618" spans="1:12">
      <c r="A4618" s="11" t="s">
        <v>9119</v>
      </c>
      <c r="D4618" s="11" t="s">
        <v>260</v>
      </c>
      <c r="E4618" s="19" t="s">
        <v>9369</v>
      </c>
      <c r="F4618" s="10">
        <v>42036</v>
      </c>
      <c r="G4618" s="10">
        <v>45323</v>
      </c>
      <c r="H4618" s="11">
        <v>10</v>
      </c>
      <c r="I4618" s="11" t="s">
        <v>277</v>
      </c>
      <c r="J4618" s="11" t="s">
        <v>261</v>
      </c>
      <c r="K4618" s="11" t="s">
        <v>12658</v>
      </c>
      <c r="L4618" s="11">
        <v>2</v>
      </c>
    </row>
    <row r="4619" spans="1:12">
      <c r="A4619" s="11" t="s">
        <v>9120</v>
      </c>
      <c r="D4619" s="11" t="s">
        <v>260</v>
      </c>
      <c r="E4619" s="19" t="s">
        <v>9370</v>
      </c>
      <c r="F4619" s="10">
        <v>42036</v>
      </c>
      <c r="G4619" s="10">
        <v>45323</v>
      </c>
      <c r="H4619" s="11">
        <v>10</v>
      </c>
      <c r="I4619" s="11" t="s">
        <v>277</v>
      </c>
      <c r="J4619" s="11" t="s">
        <v>261</v>
      </c>
      <c r="K4619" s="11" t="s">
        <v>12658</v>
      </c>
      <c r="L4619" s="11">
        <v>2</v>
      </c>
    </row>
    <row r="4620" spans="1:12">
      <c r="A4620" s="11" t="s">
        <v>9121</v>
      </c>
      <c r="D4620" s="11" t="s">
        <v>260</v>
      </c>
      <c r="E4620" s="19" t="s">
        <v>9371</v>
      </c>
      <c r="F4620" s="10">
        <v>42036</v>
      </c>
      <c r="G4620" s="10">
        <v>45323</v>
      </c>
      <c r="H4620" s="11">
        <v>10</v>
      </c>
      <c r="I4620" s="20" t="s">
        <v>259</v>
      </c>
      <c r="J4620" s="11" t="s">
        <v>261</v>
      </c>
      <c r="K4620" s="11" t="s">
        <v>12658</v>
      </c>
      <c r="L4620" s="11">
        <v>2</v>
      </c>
    </row>
    <row r="4621" spans="1:12">
      <c r="A4621" s="11" t="s">
        <v>9122</v>
      </c>
      <c r="D4621" s="11" t="s">
        <v>260</v>
      </c>
      <c r="E4621" s="19" t="s">
        <v>9372</v>
      </c>
      <c r="F4621" s="10">
        <v>42036</v>
      </c>
      <c r="G4621" s="10">
        <v>45323</v>
      </c>
      <c r="H4621" s="11">
        <v>10</v>
      </c>
      <c r="I4621" s="20" t="s">
        <v>259</v>
      </c>
      <c r="J4621" s="11" t="s">
        <v>261</v>
      </c>
      <c r="K4621" s="11" t="s">
        <v>12658</v>
      </c>
      <c r="L4621" s="11">
        <v>2</v>
      </c>
    </row>
    <row r="4622" spans="1:12">
      <c r="A4622" s="11" t="s">
        <v>9123</v>
      </c>
      <c r="D4622" s="11" t="s">
        <v>260</v>
      </c>
      <c r="E4622" s="19" t="s">
        <v>9373</v>
      </c>
      <c r="F4622" s="10">
        <v>42036</v>
      </c>
      <c r="G4622" s="10">
        <v>45323</v>
      </c>
      <c r="H4622" s="11">
        <v>10</v>
      </c>
      <c r="I4622" s="20" t="s">
        <v>259</v>
      </c>
      <c r="J4622" s="11" t="s">
        <v>261</v>
      </c>
      <c r="K4622" s="11" t="s">
        <v>12658</v>
      </c>
      <c r="L4622" s="11">
        <v>2</v>
      </c>
    </row>
    <row r="4623" spans="1:12">
      <c r="A4623" s="11" t="s">
        <v>9124</v>
      </c>
      <c r="D4623" s="11" t="s">
        <v>260</v>
      </c>
      <c r="E4623" s="19" t="s">
        <v>9374</v>
      </c>
      <c r="F4623" s="10">
        <v>42036</v>
      </c>
      <c r="G4623" s="10">
        <v>45323</v>
      </c>
      <c r="H4623" s="11">
        <v>10</v>
      </c>
      <c r="I4623" s="20" t="s">
        <v>259</v>
      </c>
      <c r="J4623" s="11" t="s">
        <v>261</v>
      </c>
      <c r="K4623" s="11" t="s">
        <v>12658</v>
      </c>
      <c r="L4623" s="11">
        <v>2</v>
      </c>
    </row>
    <row r="4624" spans="1:12">
      <c r="A4624" s="11" t="s">
        <v>9125</v>
      </c>
      <c r="D4624" s="11" t="s">
        <v>260</v>
      </c>
      <c r="E4624" s="19" t="s">
        <v>9375</v>
      </c>
      <c r="F4624" s="10">
        <v>42036</v>
      </c>
      <c r="G4624" s="10">
        <v>45323</v>
      </c>
      <c r="H4624" s="11">
        <v>10</v>
      </c>
      <c r="I4624" s="20" t="s">
        <v>259</v>
      </c>
      <c r="J4624" s="11" t="s">
        <v>261</v>
      </c>
      <c r="K4624" s="11" t="s">
        <v>12658</v>
      </c>
      <c r="L4624" s="11">
        <v>2</v>
      </c>
    </row>
    <row r="4625" spans="1:12">
      <c r="A4625" s="11" t="s">
        <v>9126</v>
      </c>
      <c r="D4625" s="11" t="s">
        <v>260</v>
      </c>
      <c r="E4625" s="19" t="s">
        <v>9376</v>
      </c>
      <c r="F4625" s="10">
        <v>42036</v>
      </c>
      <c r="G4625" s="10">
        <v>45323</v>
      </c>
      <c r="H4625" s="11">
        <v>10</v>
      </c>
      <c r="I4625" s="20" t="s">
        <v>259</v>
      </c>
      <c r="J4625" s="11" t="s">
        <v>261</v>
      </c>
      <c r="K4625" s="11" t="s">
        <v>12658</v>
      </c>
      <c r="L4625" s="11">
        <v>2</v>
      </c>
    </row>
    <row r="4626" spans="1:12">
      <c r="A4626" s="11" t="s">
        <v>9127</v>
      </c>
      <c r="D4626" s="11" t="s">
        <v>260</v>
      </c>
      <c r="E4626" s="19" t="s">
        <v>9377</v>
      </c>
      <c r="F4626" s="10">
        <v>42036</v>
      </c>
      <c r="G4626" s="10">
        <v>45323</v>
      </c>
      <c r="H4626" s="11">
        <v>10</v>
      </c>
      <c r="I4626" s="20" t="s">
        <v>259</v>
      </c>
      <c r="J4626" s="11" t="s">
        <v>261</v>
      </c>
      <c r="K4626" s="11" t="s">
        <v>12658</v>
      </c>
      <c r="L4626" s="11">
        <v>2</v>
      </c>
    </row>
    <row r="4627" spans="1:12">
      <c r="A4627" s="11" t="s">
        <v>9128</v>
      </c>
      <c r="D4627" s="11" t="s">
        <v>260</v>
      </c>
      <c r="E4627" s="19" t="s">
        <v>9378</v>
      </c>
      <c r="F4627" s="10">
        <v>42036</v>
      </c>
      <c r="G4627" s="10">
        <v>45323</v>
      </c>
      <c r="H4627" s="11">
        <v>10</v>
      </c>
      <c r="I4627" s="20" t="s">
        <v>259</v>
      </c>
      <c r="J4627" s="11" t="s">
        <v>261</v>
      </c>
      <c r="K4627" s="11" t="s">
        <v>12658</v>
      </c>
      <c r="L4627" s="11">
        <v>2</v>
      </c>
    </row>
    <row r="4628" spans="1:12">
      <c r="A4628" s="11" t="s">
        <v>9129</v>
      </c>
      <c r="D4628" s="11" t="s">
        <v>260</v>
      </c>
      <c r="E4628" s="19" t="s">
        <v>9379</v>
      </c>
      <c r="F4628" s="10">
        <v>42036</v>
      </c>
      <c r="G4628" s="10">
        <v>45323</v>
      </c>
      <c r="H4628" s="11">
        <v>10</v>
      </c>
      <c r="I4628" s="20" t="s">
        <v>259</v>
      </c>
      <c r="J4628" s="11" t="s">
        <v>261</v>
      </c>
      <c r="K4628" s="11" t="s">
        <v>12658</v>
      </c>
      <c r="L4628" s="11">
        <v>2</v>
      </c>
    </row>
    <row r="4629" spans="1:12">
      <c r="A4629" s="11" t="s">
        <v>9130</v>
      </c>
      <c r="D4629" s="11" t="s">
        <v>260</v>
      </c>
      <c r="E4629" s="19" t="s">
        <v>9380</v>
      </c>
      <c r="F4629" s="10">
        <v>42036</v>
      </c>
      <c r="G4629" s="10">
        <v>45323</v>
      </c>
      <c r="H4629" s="11">
        <v>10</v>
      </c>
      <c r="I4629" s="20" t="s">
        <v>259</v>
      </c>
      <c r="J4629" s="11" t="s">
        <v>261</v>
      </c>
      <c r="K4629" s="11" t="s">
        <v>12658</v>
      </c>
      <c r="L4629" s="11">
        <v>2</v>
      </c>
    </row>
    <row r="4630" spans="1:12">
      <c r="A4630" s="11" t="s">
        <v>9131</v>
      </c>
      <c r="D4630" s="11" t="s">
        <v>260</v>
      </c>
      <c r="E4630" s="19" t="s">
        <v>9381</v>
      </c>
      <c r="F4630" s="10">
        <v>42036</v>
      </c>
      <c r="G4630" s="10">
        <v>45323</v>
      </c>
      <c r="H4630" s="11">
        <v>10</v>
      </c>
      <c r="I4630" s="20" t="s">
        <v>259</v>
      </c>
      <c r="J4630" s="11" t="s">
        <v>261</v>
      </c>
      <c r="K4630" s="11" t="s">
        <v>12658</v>
      </c>
      <c r="L4630" s="11">
        <v>2</v>
      </c>
    </row>
    <row r="4631" spans="1:12">
      <c r="A4631" s="11" t="s">
        <v>9132</v>
      </c>
      <c r="D4631" s="11" t="s">
        <v>260</v>
      </c>
      <c r="E4631" s="19" t="s">
        <v>9382</v>
      </c>
      <c r="F4631" s="10">
        <v>42036</v>
      </c>
      <c r="G4631" s="10">
        <v>45323</v>
      </c>
      <c r="H4631" s="11">
        <v>10</v>
      </c>
      <c r="I4631" s="20" t="s">
        <v>259</v>
      </c>
      <c r="J4631" s="11" t="s">
        <v>261</v>
      </c>
      <c r="K4631" s="11" t="s">
        <v>12658</v>
      </c>
      <c r="L4631" s="11">
        <v>2</v>
      </c>
    </row>
    <row r="4632" spans="1:12">
      <c r="A4632" s="11" t="s">
        <v>9133</v>
      </c>
      <c r="D4632" s="11" t="s">
        <v>260</v>
      </c>
      <c r="E4632" s="19" t="s">
        <v>9383</v>
      </c>
      <c r="F4632" s="10">
        <v>42036</v>
      </c>
      <c r="G4632" s="10">
        <v>45323</v>
      </c>
      <c r="H4632" s="11">
        <v>10</v>
      </c>
      <c r="I4632" s="20" t="s">
        <v>259</v>
      </c>
      <c r="J4632" s="11" t="s">
        <v>261</v>
      </c>
      <c r="K4632" s="11" t="s">
        <v>12658</v>
      </c>
      <c r="L4632" s="11">
        <v>2</v>
      </c>
    </row>
    <row r="4633" spans="1:12">
      <c r="A4633" s="11" t="s">
        <v>9134</v>
      </c>
      <c r="D4633" s="11" t="s">
        <v>260</v>
      </c>
      <c r="E4633" s="19" t="s">
        <v>9384</v>
      </c>
      <c r="F4633" s="10">
        <v>42036</v>
      </c>
      <c r="G4633" s="10">
        <v>45323</v>
      </c>
      <c r="H4633" s="11">
        <v>10</v>
      </c>
      <c r="I4633" s="20" t="s">
        <v>259</v>
      </c>
      <c r="J4633" s="11" t="s">
        <v>261</v>
      </c>
      <c r="K4633" s="11" t="s">
        <v>12658</v>
      </c>
      <c r="L4633" s="11">
        <v>2</v>
      </c>
    </row>
    <row r="4634" spans="1:12">
      <c r="A4634" s="11" t="s">
        <v>9135</v>
      </c>
      <c r="D4634" s="11" t="s">
        <v>260</v>
      </c>
      <c r="E4634" s="19" t="s">
        <v>9385</v>
      </c>
      <c r="F4634" s="10">
        <v>42036</v>
      </c>
      <c r="G4634" s="10">
        <v>45323</v>
      </c>
      <c r="H4634" s="11">
        <v>10</v>
      </c>
      <c r="I4634" s="20" t="s">
        <v>259</v>
      </c>
      <c r="J4634" s="11" t="s">
        <v>261</v>
      </c>
      <c r="K4634" s="11" t="s">
        <v>12658</v>
      </c>
      <c r="L4634" s="11">
        <v>2</v>
      </c>
    </row>
    <row r="4635" spans="1:12">
      <c r="A4635" s="11" t="s">
        <v>9136</v>
      </c>
      <c r="D4635" s="11" t="s">
        <v>260</v>
      </c>
      <c r="E4635" s="19" t="s">
        <v>9386</v>
      </c>
      <c r="F4635" s="10">
        <v>42036</v>
      </c>
      <c r="G4635" s="10">
        <v>45323</v>
      </c>
      <c r="H4635" s="11">
        <v>10</v>
      </c>
      <c r="I4635" s="11" t="s">
        <v>277</v>
      </c>
      <c r="J4635" s="11" t="s">
        <v>261</v>
      </c>
      <c r="K4635" s="11" t="s">
        <v>12658</v>
      </c>
      <c r="L4635" s="11">
        <v>2</v>
      </c>
    </row>
    <row r="4636" spans="1:12">
      <c r="A4636" s="11" t="s">
        <v>9137</v>
      </c>
      <c r="D4636" s="11" t="s">
        <v>260</v>
      </c>
      <c r="E4636" s="19" t="s">
        <v>9387</v>
      </c>
      <c r="F4636" s="10">
        <v>42036</v>
      </c>
      <c r="G4636" s="10">
        <v>45323</v>
      </c>
      <c r="H4636" s="11">
        <v>10</v>
      </c>
      <c r="I4636" s="11" t="s">
        <v>277</v>
      </c>
      <c r="J4636" s="11" t="s">
        <v>261</v>
      </c>
      <c r="K4636" s="11" t="s">
        <v>12658</v>
      </c>
      <c r="L4636" s="11">
        <v>2</v>
      </c>
    </row>
    <row r="4637" spans="1:12">
      <c r="A4637" s="11" t="s">
        <v>9138</v>
      </c>
      <c r="D4637" s="11" t="s">
        <v>260</v>
      </c>
      <c r="E4637" s="19" t="s">
        <v>9388</v>
      </c>
      <c r="F4637" s="10">
        <v>42036</v>
      </c>
      <c r="G4637" s="10">
        <v>45323</v>
      </c>
      <c r="H4637" s="11">
        <v>10</v>
      </c>
      <c r="I4637" s="11" t="s">
        <v>277</v>
      </c>
      <c r="J4637" s="11" t="s">
        <v>261</v>
      </c>
      <c r="K4637" s="11" t="s">
        <v>12658</v>
      </c>
      <c r="L4637" s="11">
        <v>2</v>
      </c>
    </row>
    <row r="4638" spans="1:12">
      <c r="A4638" s="11" t="s">
        <v>9139</v>
      </c>
      <c r="D4638" s="11" t="s">
        <v>260</v>
      </c>
      <c r="E4638" s="19" t="s">
        <v>9389</v>
      </c>
      <c r="F4638" s="10">
        <v>42036</v>
      </c>
      <c r="G4638" s="10">
        <v>45323</v>
      </c>
      <c r="H4638" s="11">
        <v>10</v>
      </c>
      <c r="I4638" s="20" t="s">
        <v>259</v>
      </c>
      <c r="J4638" s="11" t="s">
        <v>261</v>
      </c>
      <c r="K4638" s="11" t="s">
        <v>12658</v>
      </c>
      <c r="L4638" s="11">
        <v>2</v>
      </c>
    </row>
    <row r="4639" spans="1:12">
      <c r="A4639" s="11" t="s">
        <v>9140</v>
      </c>
      <c r="D4639" s="11" t="s">
        <v>260</v>
      </c>
      <c r="E4639" s="19" t="s">
        <v>9390</v>
      </c>
      <c r="F4639" s="10">
        <v>42036</v>
      </c>
      <c r="G4639" s="10">
        <v>45323</v>
      </c>
      <c r="H4639" s="11">
        <v>10</v>
      </c>
      <c r="I4639" s="20" t="s">
        <v>259</v>
      </c>
      <c r="J4639" s="11" t="s">
        <v>261</v>
      </c>
      <c r="K4639" s="11" t="s">
        <v>12658</v>
      </c>
      <c r="L4639" s="11">
        <v>2</v>
      </c>
    </row>
    <row r="4640" spans="1:12">
      <c r="A4640" s="11" t="s">
        <v>9141</v>
      </c>
      <c r="D4640" s="11" t="s">
        <v>260</v>
      </c>
      <c r="E4640" s="19" t="s">
        <v>9391</v>
      </c>
      <c r="F4640" s="10">
        <v>42036</v>
      </c>
      <c r="G4640" s="10">
        <v>45323</v>
      </c>
      <c r="H4640" s="11">
        <v>10</v>
      </c>
      <c r="I4640" s="20" t="s">
        <v>259</v>
      </c>
      <c r="J4640" s="11" t="s">
        <v>261</v>
      </c>
      <c r="K4640" s="11" t="s">
        <v>12658</v>
      </c>
      <c r="L4640" s="11">
        <v>2</v>
      </c>
    </row>
    <row r="4641" spans="1:12">
      <c r="A4641" s="11" t="s">
        <v>9142</v>
      </c>
      <c r="D4641" s="11" t="s">
        <v>260</v>
      </c>
      <c r="E4641" s="19" t="s">
        <v>9392</v>
      </c>
      <c r="F4641" s="10">
        <v>42036</v>
      </c>
      <c r="G4641" s="10">
        <v>45323</v>
      </c>
      <c r="H4641" s="11">
        <v>10</v>
      </c>
      <c r="I4641" s="20" t="s">
        <v>259</v>
      </c>
      <c r="J4641" s="11" t="s">
        <v>261</v>
      </c>
      <c r="K4641" s="11" t="s">
        <v>12658</v>
      </c>
      <c r="L4641" s="11">
        <v>2</v>
      </c>
    </row>
    <row r="4642" spans="1:12">
      <c r="A4642" s="11" t="s">
        <v>9143</v>
      </c>
      <c r="D4642" s="11" t="s">
        <v>260</v>
      </c>
      <c r="E4642" s="19" t="s">
        <v>9393</v>
      </c>
      <c r="F4642" s="10">
        <v>42036</v>
      </c>
      <c r="G4642" s="10">
        <v>45323</v>
      </c>
      <c r="H4642" s="11">
        <v>10</v>
      </c>
      <c r="I4642" s="20" t="s">
        <v>259</v>
      </c>
      <c r="J4642" s="11" t="s">
        <v>261</v>
      </c>
      <c r="K4642" s="11" t="s">
        <v>12658</v>
      </c>
      <c r="L4642" s="11">
        <v>2</v>
      </c>
    </row>
    <row r="4643" spans="1:12">
      <c r="A4643" s="11" t="s">
        <v>9144</v>
      </c>
      <c r="D4643" s="11" t="s">
        <v>260</v>
      </c>
      <c r="E4643" s="19" t="s">
        <v>9394</v>
      </c>
      <c r="F4643" s="10">
        <v>42036</v>
      </c>
      <c r="G4643" s="10">
        <v>45323</v>
      </c>
      <c r="H4643" s="11">
        <v>10</v>
      </c>
      <c r="I4643" s="20" t="s">
        <v>259</v>
      </c>
      <c r="J4643" s="11" t="s">
        <v>261</v>
      </c>
      <c r="K4643" s="11" t="s">
        <v>12658</v>
      </c>
      <c r="L4643" s="11">
        <v>2</v>
      </c>
    </row>
    <row r="4644" spans="1:12">
      <c r="A4644" s="11" t="s">
        <v>9145</v>
      </c>
      <c r="D4644" s="11" t="s">
        <v>260</v>
      </c>
      <c r="E4644" s="19" t="s">
        <v>9395</v>
      </c>
      <c r="F4644" s="10">
        <v>42036</v>
      </c>
      <c r="G4644" s="10">
        <v>45323</v>
      </c>
      <c r="H4644" s="11">
        <v>10</v>
      </c>
      <c r="I4644" s="20" t="s">
        <v>259</v>
      </c>
      <c r="J4644" s="11" t="s">
        <v>261</v>
      </c>
      <c r="K4644" s="11" t="s">
        <v>12658</v>
      </c>
      <c r="L4644" s="11">
        <v>2</v>
      </c>
    </row>
    <row r="4645" spans="1:12">
      <c r="A4645" s="11" t="s">
        <v>9146</v>
      </c>
      <c r="D4645" s="11" t="s">
        <v>260</v>
      </c>
      <c r="E4645" s="19" t="s">
        <v>9396</v>
      </c>
      <c r="F4645" s="10">
        <v>42036</v>
      </c>
      <c r="G4645" s="10">
        <v>45323</v>
      </c>
      <c r="H4645" s="11">
        <v>10</v>
      </c>
      <c r="I4645" s="20" t="s">
        <v>259</v>
      </c>
      <c r="J4645" s="11" t="s">
        <v>261</v>
      </c>
      <c r="K4645" s="11" t="s">
        <v>12658</v>
      </c>
      <c r="L4645" s="11">
        <v>2</v>
      </c>
    </row>
    <row r="4646" spans="1:12">
      <c r="A4646" s="11" t="s">
        <v>9147</v>
      </c>
      <c r="D4646" s="11" t="s">
        <v>260</v>
      </c>
      <c r="E4646" s="19" t="s">
        <v>9397</v>
      </c>
      <c r="F4646" s="10">
        <v>42036</v>
      </c>
      <c r="G4646" s="10">
        <v>45323</v>
      </c>
      <c r="H4646" s="11">
        <v>10</v>
      </c>
      <c r="I4646" s="20" t="s">
        <v>259</v>
      </c>
      <c r="J4646" s="11" t="s">
        <v>261</v>
      </c>
      <c r="K4646" s="11" t="s">
        <v>12658</v>
      </c>
      <c r="L4646" s="11">
        <v>2</v>
      </c>
    </row>
    <row r="4647" spans="1:12">
      <c r="A4647" s="11" t="s">
        <v>9148</v>
      </c>
      <c r="D4647" s="11" t="s">
        <v>260</v>
      </c>
      <c r="E4647" s="19" t="s">
        <v>9398</v>
      </c>
      <c r="F4647" s="10">
        <v>42036</v>
      </c>
      <c r="G4647" s="10">
        <v>45323</v>
      </c>
      <c r="H4647" s="11">
        <v>10</v>
      </c>
      <c r="I4647" s="20" t="s">
        <v>259</v>
      </c>
      <c r="J4647" s="11" t="s">
        <v>261</v>
      </c>
      <c r="K4647" s="11" t="s">
        <v>12658</v>
      </c>
      <c r="L4647" s="11">
        <v>2</v>
      </c>
    </row>
    <row r="4648" spans="1:12">
      <c r="A4648" s="11" t="s">
        <v>9149</v>
      </c>
      <c r="D4648" s="11" t="s">
        <v>260</v>
      </c>
      <c r="E4648" s="19" t="s">
        <v>9399</v>
      </c>
      <c r="F4648" s="10">
        <v>42036</v>
      </c>
      <c r="G4648" s="10">
        <v>45323</v>
      </c>
      <c r="H4648" s="11">
        <v>10</v>
      </c>
      <c r="I4648" s="20" t="s">
        <v>259</v>
      </c>
      <c r="J4648" s="11" t="s">
        <v>261</v>
      </c>
      <c r="K4648" s="11" t="s">
        <v>12658</v>
      </c>
      <c r="L4648" s="11">
        <v>2</v>
      </c>
    </row>
    <row r="4649" spans="1:12">
      <c r="A4649" s="11" t="s">
        <v>9150</v>
      </c>
      <c r="D4649" s="11" t="s">
        <v>260</v>
      </c>
      <c r="E4649" s="19" t="s">
        <v>9400</v>
      </c>
      <c r="F4649" s="10">
        <v>42036</v>
      </c>
      <c r="G4649" s="10">
        <v>45323</v>
      </c>
      <c r="H4649" s="11">
        <v>10</v>
      </c>
      <c r="I4649" s="20" t="s">
        <v>259</v>
      </c>
      <c r="J4649" s="11" t="s">
        <v>261</v>
      </c>
      <c r="K4649" s="11" t="s">
        <v>12658</v>
      </c>
      <c r="L4649" s="11">
        <v>2</v>
      </c>
    </row>
    <row r="4650" spans="1:12">
      <c r="A4650" s="11" t="s">
        <v>9151</v>
      </c>
      <c r="D4650" s="11" t="s">
        <v>260</v>
      </c>
      <c r="E4650" s="19" t="s">
        <v>9401</v>
      </c>
      <c r="F4650" s="10">
        <v>42036</v>
      </c>
      <c r="G4650" s="10">
        <v>45323</v>
      </c>
      <c r="H4650" s="11">
        <v>10</v>
      </c>
      <c r="I4650" s="20" t="s">
        <v>259</v>
      </c>
      <c r="J4650" s="11" t="s">
        <v>261</v>
      </c>
      <c r="K4650" s="11" t="s">
        <v>12658</v>
      </c>
      <c r="L4650" s="11">
        <v>2</v>
      </c>
    </row>
    <row r="4651" spans="1:12">
      <c r="A4651" s="11" t="s">
        <v>9152</v>
      </c>
      <c r="D4651" s="11" t="s">
        <v>260</v>
      </c>
      <c r="E4651" s="19" t="s">
        <v>9402</v>
      </c>
      <c r="F4651" s="10">
        <v>42036</v>
      </c>
      <c r="G4651" s="10">
        <v>45323</v>
      </c>
      <c r="H4651" s="11">
        <v>10</v>
      </c>
      <c r="I4651" s="20" t="s">
        <v>259</v>
      </c>
      <c r="J4651" s="11" t="s">
        <v>261</v>
      </c>
      <c r="K4651" s="11" t="s">
        <v>12658</v>
      </c>
      <c r="L4651" s="11">
        <v>2</v>
      </c>
    </row>
    <row r="4652" spans="1:12">
      <c r="A4652" s="11" t="s">
        <v>9153</v>
      </c>
      <c r="D4652" s="11" t="s">
        <v>260</v>
      </c>
      <c r="E4652" s="19" t="s">
        <v>9403</v>
      </c>
      <c r="F4652" s="10">
        <v>42036</v>
      </c>
      <c r="G4652" s="10">
        <v>45323</v>
      </c>
      <c r="H4652" s="11">
        <v>10</v>
      </c>
      <c r="I4652" s="20" t="s">
        <v>259</v>
      </c>
      <c r="J4652" s="11" t="s">
        <v>261</v>
      </c>
      <c r="K4652" s="11" t="s">
        <v>12658</v>
      </c>
      <c r="L4652" s="11">
        <v>2</v>
      </c>
    </row>
    <row r="4653" spans="1:12">
      <c r="A4653" s="11" t="s">
        <v>9154</v>
      </c>
      <c r="D4653" s="11" t="s">
        <v>260</v>
      </c>
      <c r="E4653" s="19" t="s">
        <v>9404</v>
      </c>
      <c r="F4653" s="10">
        <v>42036</v>
      </c>
      <c r="G4653" s="10">
        <v>45323</v>
      </c>
      <c r="H4653" s="11">
        <v>10</v>
      </c>
      <c r="I4653" s="11" t="s">
        <v>277</v>
      </c>
      <c r="J4653" s="11" t="s">
        <v>261</v>
      </c>
      <c r="K4653" s="11" t="s">
        <v>12658</v>
      </c>
      <c r="L4653" s="11">
        <v>2</v>
      </c>
    </row>
    <row r="4654" spans="1:12">
      <c r="A4654" s="11" t="s">
        <v>9155</v>
      </c>
      <c r="D4654" s="11" t="s">
        <v>260</v>
      </c>
      <c r="E4654" s="19" t="s">
        <v>9405</v>
      </c>
      <c r="F4654" s="10">
        <v>42036</v>
      </c>
      <c r="G4654" s="10">
        <v>45323</v>
      </c>
      <c r="H4654" s="11">
        <v>10</v>
      </c>
      <c r="I4654" s="11" t="s">
        <v>277</v>
      </c>
      <c r="J4654" s="11" t="s">
        <v>261</v>
      </c>
      <c r="K4654" s="11" t="s">
        <v>12658</v>
      </c>
      <c r="L4654" s="11">
        <v>2</v>
      </c>
    </row>
    <row r="4655" spans="1:12">
      <c r="A4655" s="11" t="s">
        <v>9156</v>
      </c>
      <c r="D4655" s="11" t="s">
        <v>260</v>
      </c>
      <c r="E4655" s="19" t="s">
        <v>9406</v>
      </c>
      <c r="F4655" s="10">
        <v>42036</v>
      </c>
      <c r="G4655" s="10">
        <v>45323</v>
      </c>
      <c r="H4655" s="11">
        <v>10</v>
      </c>
      <c r="I4655" s="11" t="s">
        <v>277</v>
      </c>
      <c r="J4655" s="11" t="s">
        <v>261</v>
      </c>
      <c r="K4655" s="11" t="s">
        <v>12658</v>
      </c>
      <c r="L4655" s="11">
        <v>2</v>
      </c>
    </row>
    <row r="4656" spans="1:12">
      <c r="A4656" s="11" t="s">
        <v>9157</v>
      </c>
      <c r="D4656" s="11" t="s">
        <v>260</v>
      </c>
      <c r="E4656" s="19" t="s">
        <v>9407</v>
      </c>
      <c r="F4656" s="10">
        <v>42036</v>
      </c>
      <c r="G4656" s="10">
        <v>45323</v>
      </c>
      <c r="H4656" s="11">
        <v>10</v>
      </c>
      <c r="I4656" s="20" t="s">
        <v>259</v>
      </c>
      <c r="J4656" s="11" t="s">
        <v>261</v>
      </c>
      <c r="K4656" s="11" t="s">
        <v>12658</v>
      </c>
      <c r="L4656" s="11">
        <v>2</v>
      </c>
    </row>
    <row r="4657" spans="1:12">
      <c r="A4657" s="11" t="s">
        <v>9158</v>
      </c>
      <c r="D4657" s="11" t="s">
        <v>260</v>
      </c>
      <c r="E4657" s="19" t="s">
        <v>9408</v>
      </c>
      <c r="F4657" s="10">
        <v>42036</v>
      </c>
      <c r="G4657" s="10">
        <v>45323</v>
      </c>
      <c r="H4657" s="11">
        <v>10</v>
      </c>
      <c r="I4657" s="20" t="s">
        <v>259</v>
      </c>
      <c r="J4657" s="11" t="s">
        <v>261</v>
      </c>
      <c r="K4657" s="11" t="s">
        <v>12658</v>
      </c>
      <c r="L4657" s="11">
        <v>2</v>
      </c>
    </row>
    <row r="4658" spans="1:12">
      <c r="A4658" s="11" t="s">
        <v>9159</v>
      </c>
      <c r="D4658" s="11" t="s">
        <v>260</v>
      </c>
      <c r="E4658" s="19" t="s">
        <v>9409</v>
      </c>
      <c r="F4658" s="10">
        <v>42036</v>
      </c>
      <c r="G4658" s="10">
        <v>45323</v>
      </c>
      <c r="H4658" s="11">
        <v>10</v>
      </c>
      <c r="I4658" s="20" t="s">
        <v>259</v>
      </c>
      <c r="J4658" s="11" t="s">
        <v>261</v>
      </c>
      <c r="K4658" s="11" t="s">
        <v>12658</v>
      </c>
      <c r="L4658" s="11">
        <v>2</v>
      </c>
    </row>
    <row r="4659" spans="1:12">
      <c r="A4659" s="11" t="s">
        <v>9160</v>
      </c>
      <c r="D4659" s="11" t="s">
        <v>260</v>
      </c>
      <c r="E4659" s="19" t="s">
        <v>9410</v>
      </c>
      <c r="F4659" s="10">
        <v>42036</v>
      </c>
      <c r="G4659" s="10">
        <v>45323</v>
      </c>
      <c r="H4659" s="11">
        <v>10</v>
      </c>
      <c r="I4659" s="20" t="s">
        <v>259</v>
      </c>
      <c r="J4659" s="11" t="s">
        <v>261</v>
      </c>
      <c r="K4659" s="11" t="s">
        <v>12658</v>
      </c>
      <c r="L4659" s="11">
        <v>2</v>
      </c>
    </row>
    <row r="4660" spans="1:12">
      <c r="A4660" s="11" t="s">
        <v>9161</v>
      </c>
      <c r="D4660" s="11" t="s">
        <v>260</v>
      </c>
      <c r="E4660" s="19" t="s">
        <v>9411</v>
      </c>
      <c r="F4660" s="10">
        <v>42036</v>
      </c>
      <c r="G4660" s="10">
        <v>45323</v>
      </c>
      <c r="H4660" s="11">
        <v>10</v>
      </c>
      <c r="I4660" s="20" t="s">
        <v>259</v>
      </c>
      <c r="J4660" s="11" t="s">
        <v>261</v>
      </c>
      <c r="K4660" s="11" t="s">
        <v>12658</v>
      </c>
      <c r="L4660" s="11">
        <v>2</v>
      </c>
    </row>
    <row r="4661" spans="1:12">
      <c r="A4661" s="11" t="s">
        <v>9162</v>
      </c>
      <c r="D4661" s="11" t="s">
        <v>260</v>
      </c>
      <c r="E4661" s="19" t="s">
        <v>9412</v>
      </c>
      <c r="F4661" s="10">
        <v>42036</v>
      </c>
      <c r="G4661" s="10">
        <v>45323</v>
      </c>
      <c r="H4661" s="11">
        <v>10</v>
      </c>
      <c r="I4661" s="20" t="s">
        <v>259</v>
      </c>
      <c r="J4661" s="11" t="s">
        <v>261</v>
      </c>
      <c r="K4661" s="11" t="s">
        <v>12658</v>
      </c>
      <c r="L4661" s="11">
        <v>2</v>
      </c>
    </row>
    <row r="4662" spans="1:12">
      <c r="A4662" s="11" t="s">
        <v>9163</v>
      </c>
      <c r="D4662" s="11" t="s">
        <v>260</v>
      </c>
      <c r="E4662" s="19" t="s">
        <v>9413</v>
      </c>
      <c r="F4662" s="10">
        <v>42036</v>
      </c>
      <c r="G4662" s="10">
        <v>45323</v>
      </c>
      <c r="H4662" s="11">
        <v>10</v>
      </c>
      <c r="I4662" s="20" t="s">
        <v>259</v>
      </c>
      <c r="J4662" s="11" t="s">
        <v>261</v>
      </c>
      <c r="K4662" s="11" t="s">
        <v>12658</v>
      </c>
      <c r="L4662" s="11">
        <v>2</v>
      </c>
    </row>
    <row r="4663" spans="1:12">
      <c r="A4663" s="11" t="s">
        <v>9164</v>
      </c>
      <c r="D4663" s="11" t="s">
        <v>260</v>
      </c>
      <c r="E4663" s="19" t="s">
        <v>9414</v>
      </c>
      <c r="F4663" s="10">
        <v>42036</v>
      </c>
      <c r="G4663" s="10">
        <v>45323</v>
      </c>
      <c r="H4663" s="11">
        <v>10</v>
      </c>
      <c r="I4663" s="20" t="s">
        <v>259</v>
      </c>
      <c r="J4663" s="11" t="s">
        <v>261</v>
      </c>
      <c r="K4663" s="11" t="s">
        <v>12658</v>
      </c>
      <c r="L4663" s="11">
        <v>2</v>
      </c>
    </row>
    <row r="4664" spans="1:12">
      <c r="A4664" s="11" t="s">
        <v>9165</v>
      </c>
      <c r="D4664" s="11" t="s">
        <v>260</v>
      </c>
      <c r="E4664" s="19" t="s">
        <v>9415</v>
      </c>
      <c r="F4664" s="10">
        <v>42036</v>
      </c>
      <c r="G4664" s="10">
        <v>45323</v>
      </c>
      <c r="H4664" s="11">
        <v>10</v>
      </c>
      <c r="I4664" s="20" t="s">
        <v>259</v>
      </c>
      <c r="J4664" s="11" t="s">
        <v>261</v>
      </c>
      <c r="K4664" s="11" t="s">
        <v>12658</v>
      </c>
      <c r="L4664" s="11">
        <v>2</v>
      </c>
    </row>
    <row r="4665" spans="1:12">
      <c r="A4665" s="11" t="s">
        <v>9166</v>
      </c>
      <c r="D4665" s="11" t="s">
        <v>260</v>
      </c>
      <c r="E4665" s="19" t="s">
        <v>9416</v>
      </c>
      <c r="F4665" s="10">
        <v>42036</v>
      </c>
      <c r="G4665" s="10">
        <v>45323</v>
      </c>
      <c r="H4665" s="11">
        <v>10</v>
      </c>
      <c r="I4665" s="20" t="s">
        <v>259</v>
      </c>
      <c r="J4665" s="11" t="s">
        <v>261</v>
      </c>
      <c r="K4665" s="11" t="s">
        <v>12658</v>
      </c>
      <c r="L4665" s="11">
        <v>2</v>
      </c>
    </row>
    <row r="4666" spans="1:12">
      <c r="A4666" s="11" t="s">
        <v>9167</v>
      </c>
      <c r="D4666" s="11" t="s">
        <v>260</v>
      </c>
      <c r="E4666" s="19" t="s">
        <v>9417</v>
      </c>
      <c r="F4666" s="10">
        <v>42036</v>
      </c>
      <c r="G4666" s="10">
        <v>45323</v>
      </c>
      <c r="H4666" s="11">
        <v>10</v>
      </c>
      <c r="I4666" s="20" t="s">
        <v>259</v>
      </c>
      <c r="J4666" s="11" t="s">
        <v>261</v>
      </c>
      <c r="K4666" s="11" t="s">
        <v>12658</v>
      </c>
      <c r="L4666" s="11">
        <v>2</v>
      </c>
    </row>
    <row r="4667" spans="1:12">
      <c r="A4667" s="11" t="s">
        <v>9168</v>
      </c>
      <c r="D4667" s="11" t="s">
        <v>260</v>
      </c>
      <c r="E4667" s="19" t="s">
        <v>9418</v>
      </c>
      <c r="F4667" s="10">
        <v>42036</v>
      </c>
      <c r="G4667" s="10">
        <v>45323</v>
      </c>
      <c r="H4667" s="11">
        <v>10</v>
      </c>
      <c r="I4667" s="20" t="s">
        <v>259</v>
      </c>
      <c r="J4667" s="11" t="s">
        <v>261</v>
      </c>
      <c r="K4667" s="11" t="s">
        <v>12658</v>
      </c>
      <c r="L4667" s="11">
        <v>2</v>
      </c>
    </row>
    <row r="4668" spans="1:12">
      <c r="A4668" s="11" t="s">
        <v>9169</v>
      </c>
      <c r="D4668" s="11" t="s">
        <v>260</v>
      </c>
      <c r="E4668" s="19" t="s">
        <v>9419</v>
      </c>
      <c r="F4668" s="10">
        <v>42036</v>
      </c>
      <c r="G4668" s="10">
        <v>45323</v>
      </c>
      <c r="H4668" s="11">
        <v>10</v>
      </c>
      <c r="I4668" s="20" t="s">
        <v>259</v>
      </c>
      <c r="J4668" s="11" t="s">
        <v>261</v>
      </c>
      <c r="K4668" s="11" t="s">
        <v>12658</v>
      </c>
      <c r="L4668" s="11">
        <v>2</v>
      </c>
    </row>
    <row r="4669" spans="1:12">
      <c r="A4669" s="11" t="s">
        <v>9170</v>
      </c>
      <c r="D4669" s="11" t="s">
        <v>260</v>
      </c>
      <c r="E4669" s="19" t="s">
        <v>9420</v>
      </c>
      <c r="F4669" s="10">
        <v>42036</v>
      </c>
      <c r="G4669" s="10">
        <v>45323</v>
      </c>
      <c r="H4669" s="11">
        <v>10</v>
      </c>
      <c r="I4669" s="20" t="s">
        <v>259</v>
      </c>
      <c r="J4669" s="11" t="s">
        <v>261</v>
      </c>
      <c r="K4669" s="11" t="s">
        <v>12658</v>
      </c>
      <c r="L4669" s="11">
        <v>2</v>
      </c>
    </row>
    <row r="4670" spans="1:12">
      <c r="A4670" s="11" t="s">
        <v>9171</v>
      </c>
      <c r="D4670" s="11" t="s">
        <v>260</v>
      </c>
      <c r="E4670" s="19" t="s">
        <v>9421</v>
      </c>
      <c r="F4670" s="10">
        <v>42036</v>
      </c>
      <c r="G4670" s="10">
        <v>45323</v>
      </c>
      <c r="H4670" s="11">
        <v>10</v>
      </c>
      <c r="I4670" s="20" t="s">
        <v>259</v>
      </c>
      <c r="J4670" s="11" t="s">
        <v>261</v>
      </c>
      <c r="K4670" s="11" t="s">
        <v>12658</v>
      </c>
      <c r="L4670" s="11">
        <v>2</v>
      </c>
    </row>
    <row r="4671" spans="1:12">
      <c r="A4671" s="11" t="s">
        <v>9172</v>
      </c>
      <c r="D4671" s="11" t="s">
        <v>260</v>
      </c>
      <c r="E4671" s="19" t="s">
        <v>9422</v>
      </c>
      <c r="F4671" s="10">
        <v>42036</v>
      </c>
      <c r="G4671" s="10">
        <v>45323</v>
      </c>
      <c r="H4671" s="11">
        <v>10</v>
      </c>
      <c r="I4671" s="11" t="s">
        <v>277</v>
      </c>
      <c r="J4671" s="11" t="s">
        <v>261</v>
      </c>
      <c r="K4671" s="11" t="s">
        <v>12658</v>
      </c>
      <c r="L4671" s="11">
        <v>2</v>
      </c>
    </row>
    <row r="4672" spans="1:12">
      <c r="A4672" s="11" t="s">
        <v>9173</v>
      </c>
      <c r="D4672" s="11" t="s">
        <v>260</v>
      </c>
      <c r="E4672" s="19" t="s">
        <v>9423</v>
      </c>
      <c r="F4672" s="10">
        <v>42036</v>
      </c>
      <c r="G4672" s="10">
        <v>45323</v>
      </c>
      <c r="H4672" s="11">
        <v>10</v>
      </c>
      <c r="I4672" s="11" t="s">
        <v>277</v>
      </c>
      <c r="J4672" s="11" t="s">
        <v>261</v>
      </c>
      <c r="K4672" s="11" t="s">
        <v>12658</v>
      </c>
      <c r="L4672" s="11">
        <v>2</v>
      </c>
    </row>
    <row r="4673" spans="1:12">
      <c r="A4673" s="11" t="s">
        <v>9174</v>
      </c>
      <c r="D4673" s="11" t="s">
        <v>260</v>
      </c>
      <c r="E4673" s="19" t="s">
        <v>9424</v>
      </c>
      <c r="F4673" s="10">
        <v>42036</v>
      </c>
      <c r="G4673" s="10">
        <v>45323</v>
      </c>
      <c r="H4673" s="11">
        <v>10</v>
      </c>
      <c r="I4673" s="11" t="s">
        <v>277</v>
      </c>
      <c r="J4673" s="11" t="s">
        <v>261</v>
      </c>
      <c r="K4673" s="11" t="s">
        <v>12658</v>
      </c>
      <c r="L4673" s="11">
        <v>2</v>
      </c>
    </row>
    <row r="4674" spans="1:12">
      <c r="A4674" s="11" t="s">
        <v>9175</v>
      </c>
      <c r="D4674" s="11" t="s">
        <v>260</v>
      </c>
      <c r="E4674" s="19" t="s">
        <v>9425</v>
      </c>
      <c r="F4674" s="10">
        <v>42036</v>
      </c>
      <c r="G4674" s="10">
        <v>45323</v>
      </c>
      <c r="H4674" s="11">
        <v>10</v>
      </c>
      <c r="I4674" s="20" t="s">
        <v>259</v>
      </c>
      <c r="J4674" s="11" t="s">
        <v>261</v>
      </c>
      <c r="K4674" s="11" t="s">
        <v>12658</v>
      </c>
      <c r="L4674" s="11">
        <v>2</v>
      </c>
    </row>
    <row r="4675" spans="1:12">
      <c r="A4675" s="11" t="s">
        <v>9176</v>
      </c>
      <c r="D4675" s="11" t="s">
        <v>260</v>
      </c>
      <c r="E4675" s="19" t="s">
        <v>9426</v>
      </c>
      <c r="F4675" s="10">
        <v>42036</v>
      </c>
      <c r="G4675" s="10">
        <v>45323</v>
      </c>
      <c r="H4675" s="11">
        <v>10</v>
      </c>
      <c r="I4675" s="20" t="s">
        <v>259</v>
      </c>
      <c r="J4675" s="11" t="s">
        <v>261</v>
      </c>
      <c r="K4675" s="11" t="s">
        <v>12658</v>
      </c>
      <c r="L4675" s="11">
        <v>2</v>
      </c>
    </row>
    <row r="4676" spans="1:12">
      <c r="A4676" s="11" t="s">
        <v>9177</v>
      </c>
      <c r="D4676" s="11" t="s">
        <v>260</v>
      </c>
      <c r="E4676" s="19" t="s">
        <v>9427</v>
      </c>
      <c r="F4676" s="10">
        <v>42036</v>
      </c>
      <c r="G4676" s="10">
        <v>45323</v>
      </c>
      <c r="H4676" s="11">
        <v>10</v>
      </c>
      <c r="I4676" s="20" t="s">
        <v>259</v>
      </c>
      <c r="J4676" s="11" t="s">
        <v>261</v>
      </c>
      <c r="K4676" s="11" t="s">
        <v>12658</v>
      </c>
      <c r="L4676" s="11">
        <v>2</v>
      </c>
    </row>
    <row r="4677" spans="1:12">
      <c r="A4677" s="11" t="s">
        <v>9178</v>
      </c>
      <c r="D4677" s="11" t="s">
        <v>260</v>
      </c>
      <c r="E4677" s="19" t="s">
        <v>9428</v>
      </c>
      <c r="F4677" s="10">
        <v>42036</v>
      </c>
      <c r="G4677" s="10">
        <v>45323</v>
      </c>
      <c r="H4677" s="11">
        <v>10</v>
      </c>
      <c r="I4677" s="20" t="s">
        <v>259</v>
      </c>
      <c r="J4677" s="11" t="s">
        <v>261</v>
      </c>
      <c r="K4677" s="11" t="s">
        <v>12658</v>
      </c>
      <c r="L4677" s="11">
        <v>2</v>
      </c>
    </row>
    <row r="4678" spans="1:12">
      <c r="A4678" s="11" t="s">
        <v>9179</v>
      </c>
      <c r="D4678" s="11" t="s">
        <v>260</v>
      </c>
      <c r="E4678" s="19" t="s">
        <v>9429</v>
      </c>
      <c r="F4678" s="10">
        <v>42036</v>
      </c>
      <c r="G4678" s="10">
        <v>45323</v>
      </c>
      <c r="H4678" s="11">
        <v>10</v>
      </c>
      <c r="I4678" s="20" t="s">
        <v>259</v>
      </c>
      <c r="J4678" s="11" t="s">
        <v>261</v>
      </c>
      <c r="K4678" s="11" t="s">
        <v>12658</v>
      </c>
      <c r="L4678" s="11">
        <v>2</v>
      </c>
    </row>
    <row r="4679" spans="1:12">
      <c r="A4679" s="11" t="s">
        <v>9180</v>
      </c>
      <c r="D4679" s="11" t="s">
        <v>260</v>
      </c>
      <c r="E4679" s="19" t="s">
        <v>9430</v>
      </c>
      <c r="F4679" s="10">
        <v>42036</v>
      </c>
      <c r="G4679" s="10">
        <v>45323</v>
      </c>
      <c r="H4679" s="11">
        <v>10</v>
      </c>
      <c r="I4679" s="20" t="s">
        <v>259</v>
      </c>
      <c r="J4679" s="11" t="s">
        <v>261</v>
      </c>
      <c r="K4679" s="11" t="s">
        <v>12658</v>
      </c>
      <c r="L4679" s="11">
        <v>2</v>
      </c>
    </row>
    <row r="4680" spans="1:12">
      <c r="A4680" s="11" t="s">
        <v>9181</v>
      </c>
      <c r="D4680" s="11" t="s">
        <v>260</v>
      </c>
      <c r="E4680" s="19" t="s">
        <v>9431</v>
      </c>
      <c r="F4680" s="10">
        <v>42036</v>
      </c>
      <c r="G4680" s="10">
        <v>45323</v>
      </c>
      <c r="H4680" s="11">
        <v>10</v>
      </c>
      <c r="I4680" s="20" t="s">
        <v>259</v>
      </c>
      <c r="J4680" s="11" t="s">
        <v>261</v>
      </c>
      <c r="K4680" s="11" t="s">
        <v>12658</v>
      </c>
      <c r="L4680" s="11">
        <v>2</v>
      </c>
    </row>
    <row r="4681" spans="1:12">
      <c r="A4681" s="11" t="s">
        <v>9182</v>
      </c>
      <c r="D4681" s="11" t="s">
        <v>260</v>
      </c>
      <c r="E4681" s="19" t="s">
        <v>9432</v>
      </c>
      <c r="F4681" s="10">
        <v>42036</v>
      </c>
      <c r="G4681" s="10">
        <v>45323</v>
      </c>
      <c r="H4681" s="11">
        <v>10</v>
      </c>
      <c r="I4681" s="20" t="s">
        <v>259</v>
      </c>
      <c r="J4681" s="11" t="s">
        <v>261</v>
      </c>
      <c r="K4681" s="11" t="s">
        <v>12658</v>
      </c>
      <c r="L4681" s="11">
        <v>2</v>
      </c>
    </row>
    <row r="4682" spans="1:12">
      <c r="A4682" s="11" t="s">
        <v>9183</v>
      </c>
      <c r="D4682" s="11" t="s">
        <v>260</v>
      </c>
      <c r="E4682" s="19" t="s">
        <v>9433</v>
      </c>
      <c r="F4682" s="10">
        <v>42036</v>
      </c>
      <c r="G4682" s="10">
        <v>45323</v>
      </c>
      <c r="H4682" s="11">
        <v>10</v>
      </c>
      <c r="I4682" s="20" t="s">
        <v>259</v>
      </c>
      <c r="J4682" s="11" t="s">
        <v>261</v>
      </c>
      <c r="K4682" s="11" t="s">
        <v>12658</v>
      </c>
      <c r="L4682" s="11">
        <v>2</v>
      </c>
    </row>
    <row r="4683" spans="1:12">
      <c r="A4683" s="11" t="s">
        <v>9184</v>
      </c>
      <c r="D4683" s="11" t="s">
        <v>260</v>
      </c>
      <c r="E4683" s="19" t="s">
        <v>9434</v>
      </c>
      <c r="F4683" s="10">
        <v>42036</v>
      </c>
      <c r="G4683" s="10">
        <v>45323</v>
      </c>
      <c r="H4683" s="11">
        <v>10</v>
      </c>
      <c r="I4683" s="20" t="s">
        <v>259</v>
      </c>
      <c r="J4683" s="11" t="s">
        <v>261</v>
      </c>
      <c r="K4683" s="11" t="s">
        <v>12658</v>
      </c>
      <c r="L4683" s="11">
        <v>2</v>
      </c>
    </row>
    <row r="4684" spans="1:12">
      <c r="A4684" s="11" t="s">
        <v>9185</v>
      </c>
      <c r="D4684" s="11" t="s">
        <v>260</v>
      </c>
      <c r="E4684" s="19" t="s">
        <v>9435</v>
      </c>
      <c r="F4684" s="10">
        <v>42036</v>
      </c>
      <c r="G4684" s="10">
        <v>45323</v>
      </c>
      <c r="H4684" s="11">
        <v>10</v>
      </c>
      <c r="I4684" s="20" t="s">
        <v>259</v>
      </c>
      <c r="J4684" s="11" t="s">
        <v>261</v>
      </c>
      <c r="K4684" s="11" t="s">
        <v>12658</v>
      </c>
      <c r="L4684" s="11">
        <v>2</v>
      </c>
    </row>
    <row r="4685" spans="1:12">
      <c r="A4685" s="11" t="s">
        <v>9186</v>
      </c>
      <c r="D4685" s="11" t="s">
        <v>260</v>
      </c>
      <c r="E4685" s="19" t="s">
        <v>9436</v>
      </c>
      <c r="F4685" s="10">
        <v>42036</v>
      </c>
      <c r="G4685" s="10">
        <v>45323</v>
      </c>
      <c r="H4685" s="11">
        <v>10</v>
      </c>
      <c r="I4685" s="20" t="s">
        <v>259</v>
      </c>
      <c r="J4685" s="11" t="s">
        <v>261</v>
      </c>
      <c r="K4685" s="11" t="s">
        <v>12658</v>
      </c>
      <c r="L4685" s="11">
        <v>2</v>
      </c>
    </row>
    <row r="4686" spans="1:12">
      <c r="A4686" s="11" t="s">
        <v>9187</v>
      </c>
      <c r="D4686" s="11" t="s">
        <v>260</v>
      </c>
      <c r="E4686" s="19" t="s">
        <v>9437</v>
      </c>
      <c r="F4686" s="10">
        <v>42036</v>
      </c>
      <c r="G4686" s="10">
        <v>45323</v>
      </c>
      <c r="H4686" s="11">
        <v>10</v>
      </c>
      <c r="I4686" s="20" t="s">
        <v>259</v>
      </c>
      <c r="J4686" s="11" t="s">
        <v>261</v>
      </c>
      <c r="K4686" s="11" t="s">
        <v>12658</v>
      </c>
      <c r="L4686" s="11">
        <v>2</v>
      </c>
    </row>
    <row r="4687" spans="1:12">
      <c r="A4687" s="11" t="s">
        <v>9188</v>
      </c>
      <c r="D4687" s="11" t="s">
        <v>260</v>
      </c>
      <c r="E4687" s="19" t="s">
        <v>9438</v>
      </c>
      <c r="F4687" s="10">
        <v>42036</v>
      </c>
      <c r="G4687" s="10">
        <v>45323</v>
      </c>
      <c r="H4687" s="11">
        <v>10</v>
      </c>
      <c r="I4687" s="20" t="s">
        <v>259</v>
      </c>
      <c r="J4687" s="11" t="s">
        <v>261</v>
      </c>
      <c r="K4687" s="11" t="s">
        <v>12658</v>
      </c>
      <c r="L4687" s="11">
        <v>2</v>
      </c>
    </row>
    <row r="4688" spans="1:12">
      <c r="A4688" s="11" t="s">
        <v>9189</v>
      </c>
      <c r="D4688" s="11" t="s">
        <v>260</v>
      </c>
      <c r="E4688" s="19" t="s">
        <v>9439</v>
      </c>
      <c r="F4688" s="10">
        <v>42036</v>
      </c>
      <c r="G4688" s="10">
        <v>45323</v>
      </c>
      <c r="H4688" s="11">
        <v>10</v>
      </c>
      <c r="I4688" s="20" t="s">
        <v>259</v>
      </c>
      <c r="J4688" s="11" t="s">
        <v>261</v>
      </c>
      <c r="K4688" s="11" t="s">
        <v>12658</v>
      </c>
      <c r="L4688" s="11">
        <v>2</v>
      </c>
    </row>
    <row r="4689" spans="1:12">
      <c r="A4689" s="11" t="s">
        <v>9190</v>
      </c>
      <c r="D4689" s="11" t="s">
        <v>260</v>
      </c>
      <c r="E4689" s="19" t="s">
        <v>9440</v>
      </c>
      <c r="F4689" s="10">
        <v>42036</v>
      </c>
      <c r="G4689" s="10">
        <v>45323</v>
      </c>
      <c r="H4689" s="11">
        <v>10</v>
      </c>
      <c r="I4689" s="11" t="s">
        <v>277</v>
      </c>
      <c r="J4689" s="11" t="s">
        <v>261</v>
      </c>
      <c r="K4689" s="11" t="s">
        <v>12658</v>
      </c>
      <c r="L4689" s="11">
        <v>2</v>
      </c>
    </row>
    <row r="4690" spans="1:12">
      <c r="A4690" s="11" t="s">
        <v>9191</v>
      </c>
      <c r="D4690" s="11" t="s">
        <v>260</v>
      </c>
      <c r="E4690" s="19" t="s">
        <v>9441</v>
      </c>
      <c r="F4690" s="10">
        <v>42036</v>
      </c>
      <c r="G4690" s="10">
        <v>45323</v>
      </c>
      <c r="H4690" s="11">
        <v>10</v>
      </c>
      <c r="I4690" s="11" t="s">
        <v>277</v>
      </c>
      <c r="J4690" s="11" t="s">
        <v>261</v>
      </c>
      <c r="K4690" s="11" t="s">
        <v>12658</v>
      </c>
      <c r="L4690" s="11">
        <v>2</v>
      </c>
    </row>
    <row r="4691" spans="1:12">
      <c r="A4691" s="11" t="s">
        <v>9192</v>
      </c>
      <c r="D4691" s="11" t="s">
        <v>260</v>
      </c>
      <c r="E4691" s="19" t="s">
        <v>9442</v>
      </c>
      <c r="F4691" s="10">
        <v>42036</v>
      </c>
      <c r="G4691" s="10">
        <v>45323</v>
      </c>
      <c r="H4691" s="11">
        <v>10</v>
      </c>
      <c r="I4691" s="11" t="s">
        <v>277</v>
      </c>
      <c r="J4691" s="11" t="s">
        <v>261</v>
      </c>
      <c r="K4691" s="11" t="s">
        <v>12658</v>
      </c>
      <c r="L4691" s="11">
        <v>2</v>
      </c>
    </row>
    <row r="4692" spans="1:12">
      <c r="A4692" s="11" t="s">
        <v>9193</v>
      </c>
      <c r="D4692" s="11" t="s">
        <v>260</v>
      </c>
      <c r="E4692" s="19" t="s">
        <v>9443</v>
      </c>
      <c r="F4692" s="10">
        <v>42036</v>
      </c>
      <c r="G4692" s="10">
        <v>45323</v>
      </c>
      <c r="H4692" s="11">
        <v>10</v>
      </c>
      <c r="I4692" s="20" t="s">
        <v>259</v>
      </c>
      <c r="J4692" s="11" t="s">
        <v>261</v>
      </c>
      <c r="K4692" s="11" t="s">
        <v>12658</v>
      </c>
      <c r="L4692" s="11">
        <v>2</v>
      </c>
    </row>
    <row r="4693" spans="1:12">
      <c r="A4693" s="11" t="s">
        <v>9194</v>
      </c>
      <c r="D4693" s="11" t="s">
        <v>260</v>
      </c>
      <c r="E4693" s="19" t="s">
        <v>9444</v>
      </c>
      <c r="F4693" s="10">
        <v>42036</v>
      </c>
      <c r="G4693" s="10">
        <v>45323</v>
      </c>
      <c r="H4693" s="11">
        <v>10</v>
      </c>
      <c r="I4693" s="20" t="s">
        <v>259</v>
      </c>
      <c r="J4693" s="11" t="s">
        <v>261</v>
      </c>
      <c r="K4693" s="11" t="s">
        <v>12658</v>
      </c>
      <c r="L4693" s="11">
        <v>2</v>
      </c>
    </row>
    <row r="4694" spans="1:12">
      <c r="A4694" s="11" t="s">
        <v>9195</v>
      </c>
      <c r="D4694" s="11" t="s">
        <v>260</v>
      </c>
      <c r="E4694" s="19" t="s">
        <v>9445</v>
      </c>
      <c r="F4694" s="10">
        <v>42036</v>
      </c>
      <c r="G4694" s="10">
        <v>45323</v>
      </c>
      <c r="H4694" s="11">
        <v>10</v>
      </c>
      <c r="I4694" s="20" t="s">
        <v>259</v>
      </c>
      <c r="J4694" s="11" t="s">
        <v>261</v>
      </c>
      <c r="K4694" s="11" t="s">
        <v>12658</v>
      </c>
      <c r="L4694" s="11">
        <v>2</v>
      </c>
    </row>
    <row r="4695" spans="1:12">
      <c r="A4695" s="11" t="s">
        <v>9196</v>
      </c>
      <c r="D4695" s="11" t="s">
        <v>260</v>
      </c>
      <c r="E4695" s="19" t="s">
        <v>9446</v>
      </c>
      <c r="F4695" s="10">
        <v>42036</v>
      </c>
      <c r="G4695" s="10">
        <v>45323</v>
      </c>
      <c r="H4695" s="11">
        <v>10</v>
      </c>
      <c r="I4695" s="20" t="s">
        <v>259</v>
      </c>
      <c r="J4695" s="11" t="s">
        <v>261</v>
      </c>
      <c r="K4695" s="11" t="s">
        <v>12658</v>
      </c>
      <c r="L4695" s="11">
        <v>2</v>
      </c>
    </row>
    <row r="4696" spans="1:12">
      <c r="A4696" s="11" t="s">
        <v>9197</v>
      </c>
      <c r="D4696" s="11" t="s">
        <v>260</v>
      </c>
      <c r="E4696" s="19" t="s">
        <v>9447</v>
      </c>
      <c r="F4696" s="10">
        <v>42036</v>
      </c>
      <c r="G4696" s="10">
        <v>45323</v>
      </c>
      <c r="H4696" s="11">
        <v>10</v>
      </c>
      <c r="I4696" s="20" t="s">
        <v>259</v>
      </c>
      <c r="J4696" s="11" t="s">
        <v>261</v>
      </c>
      <c r="K4696" s="11" t="s">
        <v>12658</v>
      </c>
      <c r="L4696" s="11">
        <v>2</v>
      </c>
    </row>
    <row r="4697" spans="1:12">
      <c r="A4697" s="11" t="s">
        <v>9198</v>
      </c>
      <c r="D4697" s="11" t="s">
        <v>260</v>
      </c>
      <c r="E4697" s="19" t="s">
        <v>9448</v>
      </c>
      <c r="F4697" s="10">
        <v>42036</v>
      </c>
      <c r="G4697" s="10">
        <v>45323</v>
      </c>
      <c r="H4697" s="11">
        <v>10</v>
      </c>
      <c r="I4697" s="20" t="s">
        <v>259</v>
      </c>
      <c r="J4697" s="11" t="s">
        <v>261</v>
      </c>
      <c r="K4697" s="11" t="s">
        <v>12658</v>
      </c>
      <c r="L4697" s="11">
        <v>2</v>
      </c>
    </row>
    <row r="4698" spans="1:12">
      <c r="A4698" s="11" t="s">
        <v>9199</v>
      </c>
      <c r="D4698" s="11" t="s">
        <v>260</v>
      </c>
      <c r="E4698" s="19" t="s">
        <v>9449</v>
      </c>
      <c r="F4698" s="10">
        <v>42036</v>
      </c>
      <c r="G4698" s="10">
        <v>45323</v>
      </c>
      <c r="H4698" s="11">
        <v>10</v>
      </c>
      <c r="I4698" s="20" t="s">
        <v>259</v>
      </c>
      <c r="J4698" s="11" t="s">
        <v>261</v>
      </c>
      <c r="K4698" s="11" t="s">
        <v>12658</v>
      </c>
      <c r="L4698" s="11">
        <v>2</v>
      </c>
    </row>
    <row r="4699" spans="1:12">
      <c r="A4699" s="11" t="s">
        <v>9200</v>
      </c>
      <c r="D4699" s="11" t="s">
        <v>260</v>
      </c>
      <c r="E4699" s="19" t="s">
        <v>9450</v>
      </c>
      <c r="F4699" s="10">
        <v>42036</v>
      </c>
      <c r="G4699" s="10">
        <v>45323</v>
      </c>
      <c r="H4699" s="11">
        <v>10</v>
      </c>
      <c r="I4699" s="20" t="s">
        <v>259</v>
      </c>
      <c r="J4699" s="11" t="s">
        <v>261</v>
      </c>
      <c r="K4699" s="11" t="s">
        <v>12658</v>
      </c>
      <c r="L4699" s="11">
        <v>2</v>
      </c>
    </row>
    <row r="4700" spans="1:12">
      <c r="A4700" s="11" t="s">
        <v>9201</v>
      </c>
      <c r="D4700" s="11" t="s">
        <v>260</v>
      </c>
      <c r="E4700" s="19" t="s">
        <v>9451</v>
      </c>
      <c r="F4700" s="10">
        <v>42036</v>
      </c>
      <c r="G4700" s="10">
        <v>45323</v>
      </c>
      <c r="H4700" s="11">
        <v>10</v>
      </c>
      <c r="I4700" s="20" t="s">
        <v>259</v>
      </c>
      <c r="J4700" s="11" t="s">
        <v>261</v>
      </c>
      <c r="K4700" s="11" t="s">
        <v>12658</v>
      </c>
      <c r="L4700" s="11">
        <v>2</v>
      </c>
    </row>
    <row r="4701" spans="1:12">
      <c r="A4701" s="11" t="s">
        <v>9202</v>
      </c>
      <c r="D4701" s="11" t="s">
        <v>260</v>
      </c>
      <c r="E4701" s="19" t="s">
        <v>9452</v>
      </c>
      <c r="F4701" s="10">
        <v>42036</v>
      </c>
      <c r="G4701" s="10">
        <v>45323</v>
      </c>
      <c r="H4701" s="11">
        <v>10</v>
      </c>
      <c r="I4701" s="20" t="s">
        <v>259</v>
      </c>
      <c r="J4701" s="11" t="s">
        <v>261</v>
      </c>
      <c r="K4701" s="11" t="s">
        <v>12658</v>
      </c>
      <c r="L4701" s="11">
        <v>2</v>
      </c>
    </row>
    <row r="4702" spans="1:12">
      <c r="A4702" s="11" t="s">
        <v>9203</v>
      </c>
      <c r="D4702" s="11" t="s">
        <v>260</v>
      </c>
      <c r="E4702" s="19" t="s">
        <v>9453</v>
      </c>
      <c r="F4702" s="10">
        <v>42036</v>
      </c>
      <c r="G4702" s="10">
        <v>45323</v>
      </c>
      <c r="H4702" s="11">
        <v>10</v>
      </c>
      <c r="I4702" s="20" t="s">
        <v>259</v>
      </c>
      <c r="J4702" s="11" t="s">
        <v>261</v>
      </c>
      <c r="K4702" s="11" t="s">
        <v>12658</v>
      </c>
      <c r="L4702" s="11">
        <v>2</v>
      </c>
    </row>
    <row r="4703" spans="1:12">
      <c r="A4703" s="11" t="s">
        <v>9204</v>
      </c>
      <c r="D4703" s="11" t="s">
        <v>260</v>
      </c>
      <c r="E4703" s="19" t="s">
        <v>9454</v>
      </c>
      <c r="F4703" s="10">
        <v>42036</v>
      </c>
      <c r="G4703" s="10">
        <v>45323</v>
      </c>
      <c r="H4703" s="11">
        <v>10</v>
      </c>
      <c r="I4703" s="20" t="s">
        <v>259</v>
      </c>
      <c r="J4703" s="11" t="s">
        <v>261</v>
      </c>
      <c r="K4703" s="11" t="s">
        <v>12658</v>
      </c>
      <c r="L4703" s="11">
        <v>2</v>
      </c>
    </row>
    <row r="4704" spans="1:12">
      <c r="A4704" s="11" t="s">
        <v>9205</v>
      </c>
      <c r="D4704" s="11" t="s">
        <v>260</v>
      </c>
      <c r="E4704" s="19" t="s">
        <v>9455</v>
      </c>
      <c r="F4704" s="10">
        <v>42036</v>
      </c>
      <c r="G4704" s="10">
        <v>45323</v>
      </c>
      <c r="H4704" s="11">
        <v>10</v>
      </c>
      <c r="I4704" s="20" t="s">
        <v>259</v>
      </c>
      <c r="J4704" s="11" t="s">
        <v>261</v>
      </c>
      <c r="K4704" s="11" t="s">
        <v>12658</v>
      </c>
      <c r="L4704" s="11">
        <v>2</v>
      </c>
    </row>
    <row r="4705" spans="1:12">
      <c r="A4705" s="11" t="s">
        <v>9206</v>
      </c>
      <c r="D4705" s="11" t="s">
        <v>260</v>
      </c>
      <c r="E4705" s="19" t="s">
        <v>9456</v>
      </c>
      <c r="F4705" s="10">
        <v>42036</v>
      </c>
      <c r="G4705" s="10">
        <v>45323</v>
      </c>
      <c r="H4705" s="11">
        <v>10</v>
      </c>
      <c r="I4705" s="20" t="s">
        <v>259</v>
      </c>
      <c r="J4705" s="11" t="s">
        <v>261</v>
      </c>
      <c r="K4705" s="11" t="s">
        <v>12658</v>
      </c>
      <c r="L4705" s="11">
        <v>2</v>
      </c>
    </row>
    <row r="4706" spans="1:12">
      <c r="A4706" s="11" t="s">
        <v>9207</v>
      </c>
      <c r="D4706" s="11" t="s">
        <v>260</v>
      </c>
      <c r="E4706" s="19" t="s">
        <v>9457</v>
      </c>
      <c r="F4706" s="10">
        <v>42036</v>
      </c>
      <c r="G4706" s="10">
        <v>45323</v>
      </c>
      <c r="H4706" s="11">
        <v>10</v>
      </c>
      <c r="I4706" s="20" t="s">
        <v>259</v>
      </c>
      <c r="J4706" s="11" t="s">
        <v>261</v>
      </c>
      <c r="K4706" s="11" t="s">
        <v>12658</v>
      </c>
      <c r="L4706" s="11">
        <v>2</v>
      </c>
    </row>
    <row r="4707" spans="1:12">
      <c r="A4707" s="11" t="s">
        <v>9208</v>
      </c>
      <c r="D4707" s="11" t="s">
        <v>260</v>
      </c>
      <c r="E4707" s="19" t="s">
        <v>9458</v>
      </c>
      <c r="F4707" s="10">
        <v>42036</v>
      </c>
      <c r="G4707" s="10">
        <v>45323</v>
      </c>
      <c r="H4707" s="11">
        <v>10</v>
      </c>
      <c r="I4707" s="11" t="s">
        <v>277</v>
      </c>
      <c r="J4707" s="11" t="s">
        <v>261</v>
      </c>
      <c r="K4707" s="11" t="s">
        <v>12658</v>
      </c>
      <c r="L4707" s="11">
        <v>2</v>
      </c>
    </row>
    <row r="4708" spans="1:12">
      <c r="A4708" s="11" t="s">
        <v>9209</v>
      </c>
      <c r="D4708" s="11" t="s">
        <v>260</v>
      </c>
      <c r="E4708" s="19" t="s">
        <v>9459</v>
      </c>
      <c r="F4708" s="10">
        <v>42036</v>
      </c>
      <c r="G4708" s="10">
        <v>45323</v>
      </c>
      <c r="H4708" s="11">
        <v>10</v>
      </c>
      <c r="I4708" s="11" t="s">
        <v>277</v>
      </c>
      <c r="J4708" s="11" t="s">
        <v>261</v>
      </c>
      <c r="K4708" s="11" t="s">
        <v>12658</v>
      </c>
      <c r="L4708" s="11">
        <v>2</v>
      </c>
    </row>
    <row r="4709" spans="1:12">
      <c r="A4709" s="11" t="s">
        <v>9210</v>
      </c>
      <c r="D4709" s="11" t="s">
        <v>260</v>
      </c>
      <c r="E4709" s="19" t="s">
        <v>9460</v>
      </c>
      <c r="F4709" s="10">
        <v>42036</v>
      </c>
      <c r="G4709" s="10">
        <v>45323</v>
      </c>
      <c r="H4709" s="11">
        <v>10</v>
      </c>
      <c r="I4709" s="11" t="s">
        <v>277</v>
      </c>
      <c r="J4709" s="11" t="s">
        <v>261</v>
      </c>
      <c r="K4709" s="11" t="s">
        <v>12658</v>
      </c>
      <c r="L4709" s="11">
        <v>2</v>
      </c>
    </row>
    <row r="4710" spans="1:12">
      <c r="A4710" s="11" t="s">
        <v>9211</v>
      </c>
      <c r="D4710" s="11" t="s">
        <v>260</v>
      </c>
      <c r="E4710" s="19" t="s">
        <v>9461</v>
      </c>
      <c r="F4710" s="10">
        <v>42036</v>
      </c>
      <c r="G4710" s="10">
        <v>45323</v>
      </c>
      <c r="H4710" s="11">
        <v>10</v>
      </c>
      <c r="I4710" s="20" t="s">
        <v>259</v>
      </c>
      <c r="J4710" s="11" t="s">
        <v>261</v>
      </c>
      <c r="K4710" s="11" t="s">
        <v>12658</v>
      </c>
      <c r="L4710" s="11">
        <v>2</v>
      </c>
    </row>
    <row r="4711" spans="1:12">
      <c r="A4711" s="11" t="s">
        <v>9212</v>
      </c>
      <c r="D4711" s="11" t="s">
        <v>260</v>
      </c>
      <c r="E4711" s="19" t="s">
        <v>9462</v>
      </c>
      <c r="F4711" s="10">
        <v>42036</v>
      </c>
      <c r="G4711" s="10">
        <v>45323</v>
      </c>
      <c r="H4711" s="11">
        <v>10</v>
      </c>
      <c r="I4711" s="20" t="s">
        <v>259</v>
      </c>
      <c r="J4711" s="11" t="s">
        <v>261</v>
      </c>
      <c r="K4711" s="11" t="s">
        <v>12658</v>
      </c>
      <c r="L4711" s="11">
        <v>2</v>
      </c>
    </row>
    <row r="4712" spans="1:12">
      <c r="A4712" s="11" t="s">
        <v>9213</v>
      </c>
      <c r="D4712" s="11" t="s">
        <v>260</v>
      </c>
      <c r="E4712" s="19" t="s">
        <v>9463</v>
      </c>
      <c r="F4712" s="10">
        <v>42036</v>
      </c>
      <c r="G4712" s="10">
        <v>45323</v>
      </c>
      <c r="H4712" s="11">
        <v>10</v>
      </c>
      <c r="I4712" s="20" t="s">
        <v>259</v>
      </c>
      <c r="J4712" s="11" t="s">
        <v>261</v>
      </c>
      <c r="K4712" s="11" t="s">
        <v>12658</v>
      </c>
      <c r="L4712" s="11">
        <v>2</v>
      </c>
    </row>
    <row r="4713" spans="1:12">
      <c r="A4713" s="11" t="s">
        <v>9214</v>
      </c>
      <c r="D4713" s="11" t="s">
        <v>260</v>
      </c>
      <c r="E4713" s="19" t="s">
        <v>9464</v>
      </c>
      <c r="F4713" s="10">
        <v>42036</v>
      </c>
      <c r="G4713" s="10">
        <v>45323</v>
      </c>
      <c r="H4713" s="11">
        <v>10</v>
      </c>
      <c r="I4713" s="20" t="s">
        <v>259</v>
      </c>
      <c r="J4713" s="11" t="s">
        <v>261</v>
      </c>
      <c r="K4713" s="11" t="s">
        <v>12658</v>
      </c>
      <c r="L4713" s="11">
        <v>2</v>
      </c>
    </row>
    <row r="4714" spans="1:12">
      <c r="A4714" s="11" t="s">
        <v>9215</v>
      </c>
      <c r="D4714" s="11" t="s">
        <v>260</v>
      </c>
      <c r="E4714" s="19" t="s">
        <v>9465</v>
      </c>
      <c r="F4714" s="10">
        <v>42036</v>
      </c>
      <c r="G4714" s="10">
        <v>45323</v>
      </c>
      <c r="H4714" s="11">
        <v>10</v>
      </c>
      <c r="I4714" s="20" t="s">
        <v>259</v>
      </c>
      <c r="J4714" s="11" t="s">
        <v>261</v>
      </c>
      <c r="K4714" s="11" t="s">
        <v>12658</v>
      </c>
      <c r="L4714" s="11">
        <v>2</v>
      </c>
    </row>
    <row r="4715" spans="1:12">
      <c r="A4715" s="11" t="s">
        <v>9216</v>
      </c>
      <c r="D4715" s="11" t="s">
        <v>260</v>
      </c>
      <c r="E4715" s="19" t="s">
        <v>9466</v>
      </c>
      <c r="F4715" s="10">
        <v>42036</v>
      </c>
      <c r="G4715" s="10">
        <v>45323</v>
      </c>
      <c r="H4715" s="11">
        <v>10</v>
      </c>
      <c r="I4715" s="20" t="s">
        <v>259</v>
      </c>
      <c r="J4715" s="11" t="s">
        <v>261</v>
      </c>
      <c r="K4715" s="11" t="s">
        <v>12658</v>
      </c>
      <c r="L4715" s="11">
        <v>2</v>
      </c>
    </row>
    <row r="4716" spans="1:12">
      <c r="A4716" s="11" t="s">
        <v>9217</v>
      </c>
      <c r="D4716" s="11" t="s">
        <v>260</v>
      </c>
      <c r="E4716" s="19" t="s">
        <v>9467</v>
      </c>
      <c r="F4716" s="10">
        <v>42036</v>
      </c>
      <c r="G4716" s="10">
        <v>45323</v>
      </c>
      <c r="H4716" s="11">
        <v>10</v>
      </c>
      <c r="I4716" s="20" t="s">
        <v>259</v>
      </c>
      <c r="J4716" s="11" t="s">
        <v>261</v>
      </c>
      <c r="K4716" s="11" t="s">
        <v>12658</v>
      </c>
      <c r="L4716" s="11">
        <v>2</v>
      </c>
    </row>
    <row r="4717" spans="1:12">
      <c r="A4717" s="11" t="s">
        <v>9218</v>
      </c>
      <c r="D4717" s="11" t="s">
        <v>260</v>
      </c>
      <c r="E4717" s="19" t="s">
        <v>9468</v>
      </c>
      <c r="F4717" s="10">
        <v>42036</v>
      </c>
      <c r="G4717" s="10">
        <v>45323</v>
      </c>
      <c r="H4717" s="11">
        <v>10</v>
      </c>
      <c r="I4717" s="20" t="s">
        <v>259</v>
      </c>
      <c r="J4717" s="11" t="s">
        <v>261</v>
      </c>
      <c r="K4717" s="11" t="s">
        <v>12658</v>
      </c>
      <c r="L4717" s="11">
        <v>2</v>
      </c>
    </row>
    <row r="4718" spans="1:12">
      <c r="A4718" s="11" t="s">
        <v>9219</v>
      </c>
      <c r="D4718" s="11" t="s">
        <v>260</v>
      </c>
      <c r="E4718" s="19" t="s">
        <v>9469</v>
      </c>
      <c r="F4718" s="10">
        <v>42036</v>
      </c>
      <c r="G4718" s="10">
        <v>45323</v>
      </c>
      <c r="H4718" s="11">
        <v>10</v>
      </c>
      <c r="I4718" s="20" t="s">
        <v>259</v>
      </c>
      <c r="J4718" s="11" t="s">
        <v>261</v>
      </c>
      <c r="K4718" s="11" t="s">
        <v>12658</v>
      </c>
      <c r="L4718" s="11">
        <v>2</v>
      </c>
    </row>
    <row r="4719" spans="1:12">
      <c r="A4719" s="11" t="s">
        <v>9220</v>
      </c>
      <c r="D4719" s="11" t="s">
        <v>260</v>
      </c>
      <c r="E4719" s="19" t="s">
        <v>9470</v>
      </c>
      <c r="F4719" s="10">
        <v>42036</v>
      </c>
      <c r="G4719" s="10">
        <v>45323</v>
      </c>
      <c r="H4719" s="11">
        <v>10</v>
      </c>
      <c r="I4719" s="20" t="s">
        <v>259</v>
      </c>
      <c r="J4719" s="11" t="s">
        <v>261</v>
      </c>
      <c r="K4719" s="11" t="s">
        <v>12658</v>
      </c>
      <c r="L4719" s="11">
        <v>2</v>
      </c>
    </row>
    <row r="4720" spans="1:12">
      <c r="A4720" s="11" t="s">
        <v>9221</v>
      </c>
      <c r="D4720" s="11" t="s">
        <v>260</v>
      </c>
      <c r="E4720" s="19" t="s">
        <v>9471</v>
      </c>
      <c r="F4720" s="10">
        <v>42036</v>
      </c>
      <c r="G4720" s="10">
        <v>45323</v>
      </c>
      <c r="H4720" s="11">
        <v>10</v>
      </c>
      <c r="I4720" s="20" t="s">
        <v>259</v>
      </c>
      <c r="J4720" s="11" t="s">
        <v>261</v>
      </c>
      <c r="K4720" s="11" t="s">
        <v>12658</v>
      </c>
      <c r="L4720" s="11">
        <v>2</v>
      </c>
    </row>
    <row r="4721" spans="1:12">
      <c r="A4721" s="11" t="s">
        <v>9222</v>
      </c>
      <c r="D4721" s="11" t="s">
        <v>260</v>
      </c>
      <c r="E4721" s="19" t="s">
        <v>9472</v>
      </c>
      <c r="F4721" s="10">
        <v>42036</v>
      </c>
      <c r="G4721" s="10">
        <v>45323</v>
      </c>
      <c r="H4721" s="11">
        <v>10</v>
      </c>
      <c r="I4721" s="20" t="s">
        <v>259</v>
      </c>
      <c r="J4721" s="11" t="s">
        <v>261</v>
      </c>
      <c r="K4721" s="11" t="s">
        <v>12658</v>
      </c>
      <c r="L4721" s="11">
        <v>2</v>
      </c>
    </row>
    <row r="4722" spans="1:12">
      <c r="A4722" s="11" t="s">
        <v>9223</v>
      </c>
      <c r="D4722" s="11" t="s">
        <v>260</v>
      </c>
      <c r="E4722" s="19" t="s">
        <v>9473</v>
      </c>
      <c r="F4722" s="10">
        <v>42036</v>
      </c>
      <c r="G4722" s="10">
        <v>45323</v>
      </c>
      <c r="H4722" s="11">
        <v>10</v>
      </c>
      <c r="I4722" s="20" t="s">
        <v>259</v>
      </c>
      <c r="J4722" s="11" t="s">
        <v>261</v>
      </c>
      <c r="K4722" s="11" t="s">
        <v>12658</v>
      </c>
      <c r="L4722" s="11">
        <v>2</v>
      </c>
    </row>
    <row r="4723" spans="1:12">
      <c r="A4723" s="11" t="s">
        <v>9224</v>
      </c>
      <c r="D4723" s="11" t="s">
        <v>260</v>
      </c>
      <c r="E4723" s="19" t="s">
        <v>9474</v>
      </c>
      <c r="F4723" s="10">
        <v>42036</v>
      </c>
      <c r="G4723" s="10">
        <v>45323</v>
      </c>
      <c r="H4723" s="11">
        <v>10</v>
      </c>
      <c r="I4723" s="20" t="s">
        <v>259</v>
      </c>
      <c r="J4723" s="11" t="s">
        <v>261</v>
      </c>
      <c r="K4723" s="11" t="s">
        <v>12658</v>
      </c>
      <c r="L4723" s="11">
        <v>2</v>
      </c>
    </row>
    <row r="4724" spans="1:12">
      <c r="A4724" s="11" t="s">
        <v>9225</v>
      </c>
      <c r="D4724" s="11" t="s">
        <v>260</v>
      </c>
      <c r="E4724" s="19" t="s">
        <v>9475</v>
      </c>
      <c r="F4724" s="10">
        <v>42036</v>
      </c>
      <c r="G4724" s="10">
        <v>45323</v>
      </c>
      <c r="H4724" s="11">
        <v>10</v>
      </c>
      <c r="I4724" s="20" t="s">
        <v>259</v>
      </c>
      <c r="J4724" s="11" t="s">
        <v>261</v>
      </c>
      <c r="K4724" s="11" t="s">
        <v>12658</v>
      </c>
      <c r="L4724" s="11">
        <v>2</v>
      </c>
    </row>
    <row r="4725" spans="1:12">
      <c r="A4725" s="11" t="s">
        <v>9226</v>
      </c>
      <c r="D4725" s="11" t="s">
        <v>260</v>
      </c>
      <c r="E4725" s="19" t="s">
        <v>9476</v>
      </c>
      <c r="F4725" s="10">
        <v>42036</v>
      </c>
      <c r="G4725" s="10">
        <v>45323</v>
      </c>
      <c r="H4725" s="11">
        <v>10</v>
      </c>
      <c r="I4725" s="11" t="s">
        <v>277</v>
      </c>
      <c r="J4725" s="11" t="s">
        <v>261</v>
      </c>
      <c r="K4725" s="11" t="s">
        <v>12658</v>
      </c>
      <c r="L4725" s="11">
        <v>2</v>
      </c>
    </row>
    <row r="4726" spans="1:12">
      <c r="A4726" s="11" t="s">
        <v>9227</v>
      </c>
      <c r="D4726" s="11" t="s">
        <v>260</v>
      </c>
      <c r="E4726" s="19" t="s">
        <v>9477</v>
      </c>
      <c r="F4726" s="10">
        <v>42036</v>
      </c>
      <c r="G4726" s="10">
        <v>45323</v>
      </c>
      <c r="H4726" s="11">
        <v>10</v>
      </c>
      <c r="I4726" s="11" t="s">
        <v>277</v>
      </c>
      <c r="J4726" s="11" t="s">
        <v>261</v>
      </c>
      <c r="K4726" s="11" t="s">
        <v>12658</v>
      </c>
      <c r="L4726" s="11">
        <v>2</v>
      </c>
    </row>
    <row r="4727" spans="1:12">
      <c r="A4727" s="11" t="s">
        <v>9228</v>
      </c>
      <c r="D4727" s="11" t="s">
        <v>260</v>
      </c>
      <c r="E4727" s="19" t="s">
        <v>9478</v>
      </c>
      <c r="F4727" s="10">
        <v>42036</v>
      </c>
      <c r="G4727" s="10">
        <v>45323</v>
      </c>
      <c r="H4727" s="11">
        <v>10</v>
      </c>
      <c r="I4727" s="11" t="s">
        <v>277</v>
      </c>
      <c r="J4727" s="11" t="s">
        <v>261</v>
      </c>
      <c r="K4727" s="11" t="s">
        <v>12658</v>
      </c>
      <c r="L4727" s="11">
        <v>2</v>
      </c>
    </row>
    <row r="4728" spans="1:12">
      <c r="A4728" s="11" t="s">
        <v>9229</v>
      </c>
      <c r="D4728" s="11" t="s">
        <v>260</v>
      </c>
      <c r="E4728" s="19" t="s">
        <v>9479</v>
      </c>
      <c r="F4728" s="10">
        <v>42036</v>
      </c>
      <c r="G4728" s="10">
        <v>45323</v>
      </c>
      <c r="H4728" s="11">
        <v>10</v>
      </c>
      <c r="I4728" s="20" t="s">
        <v>259</v>
      </c>
      <c r="J4728" s="11" t="s">
        <v>261</v>
      </c>
      <c r="K4728" s="11" t="s">
        <v>12658</v>
      </c>
      <c r="L4728" s="11">
        <v>2</v>
      </c>
    </row>
    <row r="4729" spans="1:12">
      <c r="A4729" s="11" t="s">
        <v>9230</v>
      </c>
      <c r="D4729" s="11" t="s">
        <v>260</v>
      </c>
      <c r="E4729" s="19" t="s">
        <v>9480</v>
      </c>
      <c r="F4729" s="10">
        <v>42036</v>
      </c>
      <c r="G4729" s="10">
        <v>45323</v>
      </c>
      <c r="H4729" s="11">
        <v>10</v>
      </c>
      <c r="I4729" s="20" t="s">
        <v>259</v>
      </c>
      <c r="J4729" s="11" t="s">
        <v>261</v>
      </c>
      <c r="K4729" s="11" t="s">
        <v>12658</v>
      </c>
      <c r="L4729" s="11">
        <v>2</v>
      </c>
    </row>
    <row r="4730" spans="1:12">
      <c r="A4730" s="11" t="s">
        <v>9231</v>
      </c>
      <c r="D4730" s="11" t="s">
        <v>260</v>
      </c>
      <c r="E4730" s="19" t="s">
        <v>9481</v>
      </c>
      <c r="F4730" s="10">
        <v>42036</v>
      </c>
      <c r="G4730" s="10">
        <v>45323</v>
      </c>
      <c r="H4730" s="11">
        <v>10</v>
      </c>
      <c r="I4730" s="20" t="s">
        <v>259</v>
      </c>
      <c r="J4730" s="11" t="s">
        <v>261</v>
      </c>
      <c r="K4730" s="11" t="s">
        <v>12658</v>
      </c>
      <c r="L4730" s="11">
        <v>2</v>
      </c>
    </row>
    <row r="4731" spans="1:12">
      <c r="A4731" s="11" t="s">
        <v>9232</v>
      </c>
      <c r="D4731" s="11" t="s">
        <v>260</v>
      </c>
      <c r="E4731" s="19" t="s">
        <v>9482</v>
      </c>
      <c r="F4731" s="10">
        <v>42036</v>
      </c>
      <c r="G4731" s="10">
        <v>45323</v>
      </c>
      <c r="H4731" s="11">
        <v>10</v>
      </c>
      <c r="I4731" s="20" t="s">
        <v>259</v>
      </c>
      <c r="J4731" s="11" t="s">
        <v>261</v>
      </c>
      <c r="K4731" s="11" t="s">
        <v>12658</v>
      </c>
      <c r="L4731" s="11">
        <v>2</v>
      </c>
    </row>
    <row r="4732" spans="1:12">
      <c r="A4732" s="11" t="s">
        <v>9233</v>
      </c>
      <c r="D4732" s="11" t="s">
        <v>260</v>
      </c>
      <c r="E4732" s="19" t="s">
        <v>9483</v>
      </c>
      <c r="F4732" s="10">
        <v>42036</v>
      </c>
      <c r="G4732" s="10">
        <v>45323</v>
      </c>
      <c r="H4732" s="11">
        <v>10</v>
      </c>
      <c r="I4732" s="20" t="s">
        <v>259</v>
      </c>
      <c r="J4732" s="11" t="s">
        <v>261</v>
      </c>
      <c r="K4732" s="11" t="s">
        <v>12658</v>
      </c>
      <c r="L4732" s="11">
        <v>2</v>
      </c>
    </row>
    <row r="4733" spans="1:12">
      <c r="A4733" s="11" t="s">
        <v>9234</v>
      </c>
      <c r="D4733" s="11" t="s">
        <v>260</v>
      </c>
      <c r="E4733" s="19" t="s">
        <v>9484</v>
      </c>
      <c r="F4733" s="10">
        <v>42036</v>
      </c>
      <c r="G4733" s="10">
        <v>45323</v>
      </c>
      <c r="H4733" s="11">
        <v>10</v>
      </c>
      <c r="I4733" s="20" t="s">
        <v>259</v>
      </c>
      <c r="J4733" s="11" t="s">
        <v>261</v>
      </c>
      <c r="K4733" s="11" t="s">
        <v>12658</v>
      </c>
      <c r="L4733" s="11">
        <v>2</v>
      </c>
    </row>
    <row r="4734" spans="1:12">
      <c r="A4734" s="11" t="s">
        <v>9235</v>
      </c>
      <c r="D4734" s="11" t="s">
        <v>260</v>
      </c>
      <c r="E4734" s="19" t="s">
        <v>9485</v>
      </c>
      <c r="F4734" s="10">
        <v>42036</v>
      </c>
      <c r="G4734" s="10">
        <v>45323</v>
      </c>
      <c r="H4734" s="11">
        <v>10</v>
      </c>
      <c r="I4734" s="20" t="s">
        <v>259</v>
      </c>
      <c r="J4734" s="11" t="s">
        <v>261</v>
      </c>
      <c r="K4734" s="11" t="s">
        <v>12658</v>
      </c>
      <c r="L4734" s="11">
        <v>2</v>
      </c>
    </row>
    <row r="4735" spans="1:12">
      <c r="A4735" s="11" t="s">
        <v>9236</v>
      </c>
      <c r="D4735" s="11" t="s">
        <v>260</v>
      </c>
      <c r="E4735" s="19" t="s">
        <v>9486</v>
      </c>
      <c r="F4735" s="10">
        <v>42036</v>
      </c>
      <c r="G4735" s="10">
        <v>45323</v>
      </c>
      <c r="H4735" s="11">
        <v>10</v>
      </c>
      <c r="I4735" s="20" t="s">
        <v>259</v>
      </c>
      <c r="J4735" s="11" t="s">
        <v>261</v>
      </c>
      <c r="K4735" s="11" t="s">
        <v>12658</v>
      </c>
      <c r="L4735" s="11">
        <v>2</v>
      </c>
    </row>
    <row r="4736" spans="1:12">
      <c r="A4736" s="11" t="s">
        <v>9237</v>
      </c>
      <c r="D4736" s="11" t="s">
        <v>260</v>
      </c>
      <c r="E4736" s="19" t="s">
        <v>9487</v>
      </c>
      <c r="F4736" s="10">
        <v>42036</v>
      </c>
      <c r="G4736" s="10">
        <v>45323</v>
      </c>
      <c r="H4736" s="11">
        <v>10</v>
      </c>
      <c r="I4736" s="20" t="s">
        <v>259</v>
      </c>
      <c r="J4736" s="11" t="s">
        <v>261</v>
      </c>
      <c r="K4736" s="11" t="s">
        <v>12658</v>
      </c>
      <c r="L4736" s="11">
        <v>2</v>
      </c>
    </row>
    <row r="4737" spans="1:12">
      <c r="A4737" s="11" t="s">
        <v>9238</v>
      </c>
      <c r="D4737" s="11" t="s">
        <v>260</v>
      </c>
      <c r="E4737" s="19" t="s">
        <v>9488</v>
      </c>
      <c r="F4737" s="10">
        <v>42036</v>
      </c>
      <c r="G4737" s="10">
        <v>45323</v>
      </c>
      <c r="H4737" s="11">
        <v>10</v>
      </c>
      <c r="I4737" s="20" t="s">
        <v>259</v>
      </c>
      <c r="J4737" s="11" t="s">
        <v>261</v>
      </c>
      <c r="K4737" s="11" t="s">
        <v>12658</v>
      </c>
      <c r="L4737" s="11">
        <v>2</v>
      </c>
    </row>
    <row r="4738" spans="1:12">
      <c r="A4738" s="11" t="s">
        <v>9239</v>
      </c>
      <c r="D4738" s="11" t="s">
        <v>260</v>
      </c>
      <c r="E4738" s="19" t="s">
        <v>9489</v>
      </c>
      <c r="F4738" s="10">
        <v>42036</v>
      </c>
      <c r="G4738" s="10">
        <v>45323</v>
      </c>
      <c r="H4738" s="11">
        <v>10</v>
      </c>
      <c r="I4738" s="20" t="s">
        <v>259</v>
      </c>
      <c r="J4738" s="11" t="s">
        <v>261</v>
      </c>
      <c r="K4738" s="11" t="s">
        <v>12658</v>
      </c>
      <c r="L4738" s="11">
        <v>2</v>
      </c>
    </row>
    <row r="4739" spans="1:12">
      <c r="A4739" s="11" t="s">
        <v>9240</v>
      </c>
      <c r="D4739" s="11" t="s">
        <v>260</v>
      </c>
      <c r="E4739" s="19" t="s">
        <v>9490</v>
      </c>
      <c r="F4739" s="10">
        <v>42036</v>
      </c>
      <c r="G4739" s="10">
        <v>45323</v>
      </c>
      <c r="H4739" s="11">
        <v>10</v>
      </c>
      <c r="I4739" s="20" t="s">
        <v>259</v>
      </c>
      <c r="J4739" s="11" t="s">
        <v>261</v>
      </c>
      <c r="K4739" s="11" t="s">
        <v>12658</v>
      </c>
      <c r="L4739" s="11">
        <v>2</v>
      </c>
    </row>
    <row r="4740" spans="1:12">
      <c r="A4740" s="11" t="s">
        <v>9241</v>
      </c>
      <c r="D4740" s="11" t="s">
        <v>260</v>
      </c>
      <c r="E4740" s="19" t="s">
        <v>9491</v>
      </c>
      <c r="F4740" s="10">
        <v>42036</v>
      </c>
      <c r="G4740" s="10">
        <v>45323</v>
      </c>
      <c r="H4740" s="11">
        <v>10</v>
      </c>
      <c r="I4740" s="20" t="s">
        <v>259</v>
      </c>
      <c r="J4740" s="11" t="s">
        <v>261</v>
      </c>
      <c r="K4740" s="11" t="s">
        <v>12658</v>
      </c>
      <c r="L4740" s="11">
        <v>2</v>
      </c>
    </row>
    <row r="4741" spans="1:12">
      <c r="A4741" s="11" t="s">
        <v>9242</v>
      </c>
      <c r="D4741" s="11" t="s">
        <v>260</v>
      </c>
      <c r="E4741" s="19" t="s">
        <v>9492</v>
      </c>
      <c r="F4741" s="10">
        <v>42036</v>
      </c>
      <c r="G4741" s="10">
        <v>45323</v>
      </c>
      <c r="H4741" s="11">
        <v>10</v>
      </c>
      <c r="I4741" s="20" t="s">
        <v>259</v>
      </c>
      <c r="J4741" s="11" t="s">
        <v>261</v>
      </c>
      <c r="K4741" s="11" t="s">
        <v>12658</v>
      </c>
      <c r="L4741" s="11">
        <v>2</v>
      </c>
    </row>
    <row r="4742" spans="1:12">
      <c r="A4742" s="11" t="s">
        <v>9243</v>
      </c>
      <c r="D4742" s="11" t="s">
        <v>260</v>
      </c>
      <c r="E4742" s="19" t="s">
        <v>9493</v>
      </c>
      <c r="F4742" s="10">
        <v>42036</v>
      </c>
      <c r="G4742" s="10">
        <v>45323</v>
      </c>
      <c r="H4742" s="11">
        <v>10</v>
      </c>
      <c r="I4742" s="20" t="s">
        <v>259</v>
      </c>
      <c r="J4742" s="11" t="s">
        <v>261</v>
      </c>
      <c r="K4742" s="11" t="s">
        <v>12658</v>
      </c>
      <c r="L4742" s="11">
        <v>2</v>
      </c>
    </row>
    <row r="4743" spans="1:12">
      <c r="A4743" s="11" t="s">
        <v>9244</v>
      </c>
      <c r="D4743" s="11" t="s">
        <v>260</v>
      </c>
      <c r="E4743" s="19" t="s">
        <v>9494</v>
      </c>
      <c r="F4743" s="10">
        <v>42036</v>
      </c>
      <c r="G4743" s="10">
        <v>45323</v>
      </c>
      <c r="H4743" s="11">
        <v>10</v>
      </c>
      <c r="I4743" s="11" t="s">
        <v>277</v>
      </c>
      <c r="J4743" s="11" t="s">
        <v>261</v>
      </c>
      <c r="K4743" s="11" t="s">
        <v>12658</v>
      </c>
      <c r="L4743" s="11">
        <v>2</v>
      </c>
    </row>
    <row r="4744" spans="1:12">
      <c r="A4744" s="11" t="s">
        <v>9245</v>
      </c>
      <c r="D4744" s="11" t="s">
        <v>260</v>
      </c>
      <c r="E4744" s="19" t="s">
        <v>9495</v>
      </c>
      <c r="F4744" s="10">
        <v>42036</v>
      </c>
      <c r="G4744" s="10">
        <v>45323</v>
      </c>
      <c r="H4744" s="11">
        <v>10</v>
      </c>
      <c r="I4744" s="11" t="s">
        <v>277</v>
      </c>
      <c r="J4744" s="11" t="s">
        <v>261</v>
      </c>
      <c r="K4744" s="11" t="s">
        <v>12658</v>
      </c>
      <c r="L4744" s="11">
        <v>2</v>
      </c>
    </row>
    <row r="4745" spans="1:12">
      <c r="A4745" s="11" t="s">
        <v>9246</v>
      </c>
      <c r="D4745" s="11" t="s">
        <v>260</v>
      </c>
      <c r="E4745" s="19" t="s">
        <v>9496</v>
      </c>
      <c r="F4745" s="10">
        <v>42036</v>
      </c>
      <c r="G4745" s="10">
        <v>45323</v>
      </c>
      <c r="H4745" s="11">
        <v>10</v>
      </c>
      <c r="I4745" s="11" t="s">
        <v>277</v>
      </c>
      <c r="J4745" s="11" t="s">
        <v>261</v>
      </c>
      <c r="K4745" s="11" t="s">
        <v>12658</v>
      </c>
      <c r="L4745" s="11">
        <v>2</v>
      </c>
    </row>
    <row r="4746" spans="1:12">
      <c r="A4746" s="11" t="s">
        <v>9247</v>
      </c>
      <c r="D4746" s="11" t="s">
        <v>260</v>
      </c>
      <c r="E4746" s="19" t="s">
        <v>9497</v>
      </c>
      <c r="F4746" s="10">
        <v>42036</v>
      </c>
      <c r="G4746" s="10">
        <v>45323</v>
      </c>
      <c r="H4746" s="11">
        <v>10</v>
      </c>
      <c r="I4746" s="20" t="s">
        <v>259</v>
      </c>
      <c r="J4746" s="11" t="s">
        <v>261</v>
      </c>
      <c r="K4746" s="11" t="s">
        <v>12658</v>
      </c>
      <c r="L4746" s="11">
        <v>2</v>
      </c>
    </row>
    <row r="4747" spans="1:12">
      <c r="A4747" s="11" t="s">
        <v>9248</v>
      </c>
      <c r="D4747" s="11" t="s">
        <v>260</v>
      </c>
      <c r="E4747" s="19" t="s">
        <v>9498</v>
      </c>
      <c r="F4747" s="10">
        <v>42036</v>
      </c>
      <c r="G4747" s="10">
        <v>45323</v>
      </c>
      <c r="H4747" s="11">
        <v>10</v>
      </c>
      <c r="I4747" s="20" t="s">
        <v>259</v>
      </c>
      <c r="J4747" s="11" t="s">
        <v>261</v>
      </c>
      <c r="K4747" s="11" t="s">
        <v>12658</v>
      </c>
      <c r="L4747" s="11">
        <v>2</v>
      </c>
    </row>
    <row r="4748" spans="1:12">
      <c r="A4748" s="11" t="s">
        <v>9249</v>
      </c>
      <c r="D4748" s="11" t="s">
        <v>260</v>
      </c>
      <c r="E4748" s="19" t="s">
        <v>9499</v>
      </c>
      <c r="F4748" s="10">
        <v>42036</v>
      </c>
      <c r="G4748" s="10">
        <v>45323</v>
      </c>
      <c r="H4748" s="11">
        <v>10</v>
      </c>
      <c r="I4748" s="20" t="s">
        <v>259</v>
      </c>
      <c r="J4748" s="11" t="s">
        <v>261</v>
      </c>
      <c r="K4748" s="11" t="s">
        <v>12658</v>
      </c>
      <c r="L4748" s="11">
        <v>2</v>
      </c>
    </row>
    <row r="4749" spans="1:12">
      <c r="A4749" s="11" t="s">
        <v>9250</v>
      </c>
      <c r="D4749" s="11" t="s">
        <v>260</v>
      </c>
      <c r="E4749" s="19" t="s">
        <v>9500</v>
      </c>
      <c r="F4749" s="10">
        <v>42036</v>
      </c>
      <c r="G4749" s="10">
        <v>45323</v>
      </c>
      <c r="H4749" s="11">
        <v>10</v>
      </c>
      <c r="I4749" s="20" t="s">
        <v>259</v>
      </c>
      <c r="J4749" s="11" t="s">
        <v>261</v>
      </c>
      <c r="K4749" s="11" t="s">
        <v>12658</v>
      </c>
      <c r="L4749" s="11">
        <v>2</v>
      </c>
    </row>
    <row r="4750" spans="1:12">
      <c r="A4750" s="11" t="s">
        <v>9251</v>
      </c>
      <c r="D4750" s="11" t="s">
        <v>260</v>
      </c>
      <c r="E4750" s="19" t="s">
        <v>9501</v>
      </c>
      <c r="F4750" s="10">
        <v>42036</v>
      </c>
      <c r="G4750" s="10">
        <v>45323</v>
      </c>
      <c r="H4750" s="11">
        <v>10</v>
      </c>
      <c r="I4750" s="20" t="s">
        <v>259</v>
      </c>
      <c r="J4750" s="11" t="s">
        <v>261</v>
      </c>
      <c r="K4750" s="11" t="s">
        <v>12658</v>
      </c>
      <c r="L4750" s="11">
        <v>2</v>
      </c>
    </row>
    <row r="4751" spans="1:12">
      <c r="A4751" s="11" t="s">
        <v>9252</v>
      </c>
      <c r="D4751" s="11" t="s">
        <v>260</v>
      </c>
      <c r="E4751" s="19" t="s">
        <v>9502</v>
      </c>
      <c r="F4751" s="10">
        <v>42036</v>
      </c>
      <c r="G4751" s="10">
        <v>45323</v>
      </c>
      <c r="H4751" s="11">
        <v>10</v>
      </c>
      <c r="I4751" s="20" t="s">
        <v>259</v>
      </c>
      <c r="J4751" s="11" t="s">
        <v>261</v>
      </c>
      <c r="K4751" s="11" t="s">
        <v>12658</v>
      </c>
      <c r="L4751" s="11">
        <v>2</v>
      </c>
    </row>
    <row r="4752" spans="1:12">
      <c r="A4752" s="11" t="s">
        <v>9253</v>
      </c>
      <c r="D4752" s="11" t="s">
        <v>260</v>
      </c>
      <c r="E4752" s="19" t="s">
        <v>9503</v>
      </c>
      <c r="F4752" s="10">
        <v>42036</v>
      </c>
      <c r="G4752" s="10">
        <v>45323</v>
      </c>
      <c r="H4752" s="11">
        <v>10</v>
      </c>
      <c r="I4752" s="20" t="s">
        <v>259</v>
      </c>
      <c r="J4752" s="11" t="s">
        <v>261</v>
      </c>
      <c r="K4752" s="11" t="s">
        <v>12658</v>
      </c>
      <c r="L4752" s="11">
        <v>2</v>
      </c>
    </row>
    <row r="4753" spans="1:12">
      <c r="A4753" s="11" t="s">
        <v>9254</v>
      </c>
      <c r="D4753" s="11" t="s">
        <v>260</v>
      </c>
      <c r="E4753" s="19" t="s">
        <v>9504</v>
      </c>
      <c r="F4753" s="10">
        <v>42036</v>
      </c>
      <c r="G4753" s="10">
        <v>45323</v>
      </c>
      <c r="H4753" s="11">
        <v>10</v>
      </c>
      <c r="I4753" s="20" t="s">
        <v>259</v>
      </c>
      <c r="J4753" s="11" t="s">
        <v>261</v>
      </c>
      <c r="K4753" s="11" t="s">
        <v>12658</v>
      </c>
      <c r="L4753" s="11">
        <v>2</v>
      </c>
    </row>
    <row r="4754" spans="1:12">
      <c r="A4754" s="11" t="s">
        <v>9255</v>
      </c>
      <c r="D4754" s="11" t="s">
        <v>260</v>
      </c>
      <c r="E4754" s="19" t="s">
        <v>9505</v>
      </c>
      <c r="F4754" s="10">
        <v>42036</v>
      </c>
      <c r="G4754" s="10">
        <v>45323</v>
      </c>
      <c r="H4754" s="11">
        <v>10</v>
      </c>
      <c r="I4754" s="20" t="s">
        <v>259</v>
      </c>
      <c r="J4754" s="11" t="s">
        <v>261</v>
      </c>
      <c r="K4754" s="11" t="s">
        <v>12658</v>
      </c>
      <c r="L4754" s="11">
        <v>2</v>
      </c>
    </row>
    <row r="4755" spans="1:12">
      <c r="A4755" s="11" t="s">
        <v>9256</v>
      </c>
      <c r="D4755" s="11" t="s">
        <v>260</v>
      </c>
      <c r="E4755" s="19" t="s">
        <v>9506</v>
      </c>
      <c r="F4755" s="10">
        <v>42036</v>
      </c>
      <c r="G4755" s="10">
        <v>45323</v>
      </c>
      <c r="H4755" s="11">
        <v>10</v>
      </c>
      <c r="I4755" s="20" t="s">
        <v>259</v>
      </c>
      <c r="J4755" s="11" t="s">
        <v>261</v>
      </c>
      <c r="K4755" s="11" t="s">
        <v>12658</v>
      </c>
      <c r="L4755" s="11">
        <v>2</v>
      </c>
    </row>
    <row r="4756" spans="1:12">
      <c r="A4756" s="11" t="s">
        <v>9257</v>
      </c>
      <c r="D4756" s="11" t="s">
        <v>260</v>
      </c>
      <c r="E4756" s="19" t="s">
        <v>9507</v>
      </c>
      <c r="F4756" s="10">
        <v>42036</v>
      </c>
      <c r="G4756" s="10">
        <v>45323</v>
      </c>
      <c r="H4756" s="11">
        <v>10</v>
      </c>
      <c r="I4756" s="20" t="s">
        <v>259</v>
      </c>
      <c r="J4756" s="11" t="s">
        <v>261</v>
      </c>
      <c r="K4756" s="11" t="s">
        <v>12658</v>
      </c>
      <c r="L4756" s="11">
        <v>2</v>
      </c>
    </row>
    <row r="4757" spans="1:12">
      <c r="A4757" s="11" t="s">
        <v>9258</v>
      </c>
      <c r="D4757" s="11" t="s">
        <v>260</v>
      </c>
      <c r="E4757" s="19" t="s">
        <v>9508</v>
      </c>
      <c r="F4757" s="10">
        <v>42036</v>
      </c>
      <c r="G4757" s="10">
        <v>45323</v>
      </c>
      <c r="H4757" s="11">
        <v>10</v>
      </c>
      <c r="I4757" s="20" t="s">
        <v>259</v>
      </c>
      <c r="J4757" s="11" t="s">
        <v>261</v>
      </c>
      <c r="K4757" s="11" t="s">
        <v>12658</v>
      </c>
      <c r="L4757" s="11">
        <v>2</v>
      </c>
    </row>
    <row r="4758" spans="1:12">
      <c r="A4758" s="11" t="s">
        <v>9259</v>
      </c>
      <c r="D4758" s="11" t="s">
        <v>260</v>
      </c>
      <c r="E4758" s="19" t="s">
        <v>9509</v>
      </c>
      <c r="F4758" s="10">
        <v>42036</v>
      </c>
      <c r="G4758" s="10">
        <v>45323</v>
      </c>
      <c r="H4758" s="11">
        <v>10</v>
      </c>
      <c r="I4758" s="20" t="s">
        <v>259</v>
      </c>
      <c r="J4758" s="11" t="s">
        <v>261</v>
      </c>
      <c r="K4758" s="11" t="s">
        <v>12658</v>
      </c>
      <c r="L4758" s="11">
        <v>2</v>
      </c>
    </row>
    <row r="4759" spans="1:12">
      <c r="A4759" s="11" t="s">
        <v>9260</v>
      </c>
      <c r="D4759" s="11" t="s">
        <v>260</v>
      </c>
      <c r="E4759" s="19" t="s">
        <v>9510</v>
      </c>
      <c r="F4759" s="10">
        <v>42036</v>
      </c>
      <c r="G4759" s="10">
        <v>45323</v>
      </c>
      <c r="H4759" s="11">
        <v>10</v>
      </c>
      <c r="I4759" s="20" t="s">
        <v>259</v>
      </c>
      <c r="J4759" s="11" t="s">
        <v>261</v>
      </c>
      <c r="K4759" s="11" t="s">
        <v>12658</v>
      </c>
      <c r="L4759" s="11">
        <v>2</v>
      </c>
    </row>
    <row r="4760" spans="1:12">
      <c r="A4760" s="11" t="s">
        <v>9261</v>
      </c>
      <c r="D4760" s="11" t="s">
        <v>260</v>
      </c>
      <c r="E4760" s="19" t="s">
        <v>9511</v>
      </c>
      <c r="F4760" s="10">
        <v>42036</v>
      </c>
      <c r="G4760" s="10">
        <v>45323</v>
      </c>
      <c r="H4760" s="11">
        <v>10</v>
      </c>
      <c r="I4760" s="20" t="s">
        <v>259</v>
      </c>
      <c r="J4760" s="11" t="s">
        <v>261</v>
      </c>
      <c r="K4760" s="11" t="s">
        <v>12658</v>
      </c>
      <c r="L4760" s="11">
        <v>2</v>
      </c>
    </row>
    <row r="4761" spans="1:12">
      <c r="A4761" s="11" t="s">
        <v>9262</v>
      </c>
      <c r="D4761" s="11" t="s">
        <v>260</v>
      </c>
      <c r="E4761" s="19" t="s">
        <v>9512</v>
      </c>
      <c r="F4761" s="10">
        <v>42036</v>
      </c>
      <c r="G4761" s="10">
        <v>45323</v>
      </c>
      <c r="H4761" s="11">
        <v>10</v>
      </c>
      <c r="I4761" s="11" t="s">
        <v>277</v>
      </c>
      <c r="J4761" s="11" t="s">
        <v>261</v>
      </c>
      <c r="K4761" s="11" t="s">
        <v>12658</v>
      </c>
      <c r="L4761" s="11">
        <v>2</v>
      </c>
    </row>
    <row r="4762" spans="1:12">
      <c r="A4762" s="11" t="s">
        <v>9513</v>
      </c>
      <c r="D4762" s="11" t="s">
        <v>260</v>
      </c>
      <c r="E4762" s="19" t="s">
        <v>9763</v>
      </c>
      <c r="F4762" s="10">
        <v>42036</v>
      </c>
      <c r="G4762" s="10">
        <v>45323</v>
      </c>
      <c r="H4762" s="11">
        <v>10</v>
      </c>
      <c r="I4762" s="11" t="s">
        <v>277</v>
      </c>
      <c r="J4762" s="11" t="s">
        <v>261</v>
      </c>
      <c r="K4762" s="11" t="s">
        <v>12658</v>
      </c>
      <c r="L4762" s="11">
        <v>2</v>
      </c>
    </row>
    <row r="4763" spans="1:12">
      <c r="A4763" s="11" t="s">
        <v>9514</v>
      </c>
      <c r="D4763" s="11" t="s">
        <v>260</v>
      </c>
      <c r="E4763" s="19" t="s">
        <v>9764</v>
      </c>
      <c r="F4763" s="10">
        <v>42036</v>
      </c>
      <c r="G4763" s="10">
        <v>45323</v>
      </c>
      <c r="H4763" s="11">
        <v>10</v>
      </c>
      <c r="I4763" s="11" t="s">
        <v>277</v>
      </c>
      <c r="J4763" s="11" t="s">
        <v>261</v>
      </c>
      <c r="K4763" s="11" t="s">
        <v>12658</v>
      </c>
      <c r="L4763" s="11">
        <v>2</v>
      </c>
    </row>
    <row r="4764" spans="1:12">
      <c r="A4764" s="11" t="s">
        <v>9515</v>
      </c>
      <c r="D4764" s="11" t="s">
        <v>260</v>
      </c>
      <c r="E4764" s="19" t="s">
        <v>9765</v>
      </c>
      <c r="F4764" s="10">
        <v>42036</v>
      </c>
      <c r="G4764" s="10">
        <v>45323</v>
      </c>
      <c r="H4764" s="11">
        <v>10</v>
      </c>
      <c r="I4764" s="20" t="s">
        <v>259</v>
      </c>
      <c r="J4764" s="11" t="s">
        <v>261</v>
      </c>
      <c r="K4764" s="11" t="s">
        <v>12658</v>
      </c>
      <c r="L4764" s="11">
        <v>2</v>
      </c>
    </row>
    <row r="4765" spans="1:12">
      <c r="A4765" s="11" t="s">
        <v>9516</v>
      </c>
      <c r="D4765" s="11" t="s">
        <v>260</v>
      </c>
      <c r="E4765" s="19" t="s">
        <v>9766</v>
      </c>
      <c r="F4765" s="10">
        <v>42036</v>
      </c>
      <c r="G4765" s="10">
        <v>45323</v>
      </c>
      <c r="H4765" s="11">
        <v>10</v>
      </c>
      <c r="I4765" s="20" t="s">
        <v>259</v>
      </c>
      <c r="J4765" s="11" t="s">
        <v>261</v>
      </c>
      <c r="K4765" s="11" t="s">
        <v>12658</v>
      </c>
      <c r="L4765" s="11">
        <v>2</v>
      </c>
    </row>
    <row r="4766" spans="1:12">
      <c r="A4766" s="11" t="s">
        <v>9517</v>
      </c>
      <c r="D4766" s="11" t="s">
        <v>260</v>
      </c>
      <c r="E4766" s="19" t="s">
        <v>9767</v>
      </c>
      <c r="F4766" s="10">
        <v>42036</v>
      </c>
      <c r="G4766" s="10">
        <v>45323</v>
      </c>
      <c r="H4766" s="11">
        <v>10</v>
      </c>
      <c r="I4766" s="20" t="s">
        <v>259</v>
      </c>
      <c r="J4766" s="11" t="s">
        <v>261</v>
      </c>
      <c r="K4766" s="11" t="s">
        <v>12658</v>
      </c>
      <c r="L4766" s="11">
        <v>2</v>
      </c>
    </row>
    <row r="4767" spans="1:12">
      <c r="A4767" s="11" t="s">
        <v>9518</v>
      </c>
      <c r="D4767" s="11" t="s">
        <v>260</v>
      </c>
      <c r="E4767" s="19" t="s">
        <v>9768</v>
      </c>
      <c r="F4767" s="10">
        <v>42036</v>
      </c>
      <c r="G4767" s="10">
        <v>45323</v>
      </c>
      <c r="H4767" s="11">
        <v>10</v>
      </c>
      <c r="I4767" s="20" t="s">
        <v>259</v>
      </c>
      <c r="J4767" s="11" t="s">
        <v>261</v>
      </c>
      <c r="K4767" s="11" t="s">
        <v>12658</v>
      </c>
      <c r="L4767" s="11">
        <v>2</v>
      </c>
    </row>
    <row r="4768" spans="1:12">
      <c r="A4768" s="11" t="s">
        <v>9519</v>
      </c>
      <c r="D4768" s="11" t="s">
        <v>260</v>
      </c>
      <c r="E4768" s="19" t="s">
        <v>9769</v>
      </c>
      <c r="F4768" s="10">
        <v>42036</v>
      </c>
      <c r="G4768" s="10">
        <v>45323</v>
      </c>
      <c r="H4768" s="11">
        <v>10</v>
      </c>
      <c r="I4768" s="20" t="s">
        <v>259</v>
      </c>
      <c r="J4768" s="11" t="s">
        <v>261</v>
      </c>
      <c r="K4768" s="11" t="s">
        <v>12658</v>
      </c>
      <c r="L4768" s="11">
        <v>2</v>
      </c>
    </row>
    <row r="4769" spans="1:12">
      <c r="A4769" s="11" t="s">
        <v>9520</v>
      </c>
      <c r="D4769" s="11" t="s">
        <v>260</v>
      </c>
      <c r="E4769" s="19" t="s">
        <v>9770</v>
      </c>
      <c r="F4769" s="10">
        <v>42036</v>
      </c>
      <c r="G4769" s="10">
        <v>45323</v>
      </c>
      <c r="H4769" s="11">
        <v>10</v>
      </c>
      <c r="I4769" s="20" t="s">
        <v>259</v>
      </c>
      <c r="J4769" s="11" t="s">
        <v>261</v>
      </c>
      <c r="K4769" s="11" t="s">
        <v>12658</v>
      </c>
      <c r="L4769" s="11">
        <v>2</v>
      </c>
    </row>
    <row r="4770" spans="1:12">
      <c r="A4770" s="11" t="s">
        <v>9521</v>
      </c>
      <c r="D4770" s="11" t="s">
        <v>260</v>
      </c>
      <c r="E4770" s="19" t="s">
        <v>9771</v>
      </c>
      <c r="F4770" s="10">
        <v>42036</v>
      </c>
      <c r="G4770" s="10">
        <v>45323</v>
      </c>
      <c r="H4770" s="11">
        <v>10</v>
      </c>
      <c r="I4770" s="20" t="s">
        <v>259</v>
      </c>
      <c r="J4770" s="11" t="s">
        <v>261</v>
      </c>
      <c r="K4770" s="11" t="s">
        <v>12658</v>
      </c>
      <c r="L4770" s="11">
        <v>2</v>
      </c>
    </row>
    <row r="4771" spans="1:12">
      <c r="A4771" s="11" t="s">
        <v>9522</v>
      </c>
      <c r="D4771" s="11" t="s">
        <v>260</v>
      </c>
      <c r="E4771" s="19" t="s">
        <v>9772</v>
      </c>
      <c r="F4771" s="10">
        <v>42036</v>
      </c>
      <c r="G4771" s="10">
        <v>45323</v>
      </c>
      <c r="H4771" s="11">
        <v>10</v>
      </c>
      <c r="I4771" s="20" t="s">
        <v>259</v>
      </c>
      <c r="J4771" s="11" t="s">
        <v>261</v>
      </c>
      <c r="K4771" s="11" t="s">
        <v>12658</v>
      </c>
      <c r="L4771" s="11">
        <v>2</v>
      </c>
    </row>
    <row r="4772" spans="1:12">
      <c r="A4772" s="11" t="s">
        <v>9523</v>
      </c>
      <c r="D4772" s="11" t="s">
        <v>260</v>
      </c>
      <c r="E4772" s="19" t="s">
        <v>9773</v>
      </c>
      <c r="F4772" s="10">
        <v>42036</v>
      </c>
      <c r="G4772" s="10">
        <v>45323</v>
      </c>
      <c r="H4772" s="11">
        <v>10</v>
      </c>
      <c r="I4772" s="20" t="s">
        <v>259</v>
      </c>
      <c r="J4772" s="11" t="s">
        <v>261</v>
      </c>
      <c r="K4772" s="11" t="s">
        <v>12658</v>
      </c>
      <c r="L4772" s="11">
        <v>2</v>
      </c>
    </row>
    <row r="4773" spans="1:12">
      <c r="A4773" s="11" t="s">
        <v>9524</v>
      </c>
      <c r="D4773" s="11" t="s">
        <v>260</v>
      </c>
      <c r="E4773" s="19" t="s">
        <v>9774</v>
      </c>
      <c r="F4773" s="10">
        <v>42036</v>
      </c>
      <c r="G4773" s="10">
        <v>45323</v>
      </c>
      <c r="H4773" s="11">
        <v>10</v>
      </c>
      <c r="I4773" s="20" t="s">
        <v>259</v>
      </c>
      <c r="J4773" s="11" t="s">
        <v>261</v>
      </c>
      <c r="K4773" s="11" t="s">
        <v>12658</v>
      </c>
      <c r="L4773" s="11">
        <v>2</v>
      </c>
    </row>
    <row r="4774" spans="1:12">
      <c r="A4774" s="11" t="s">
        <v>9525</v>
      </c>
      <c r="D4774" s="11" t="s">
        <v>260</v>
      </c>
      <c r="E4774" s="19" t="s">
        <v>9775</v>
      </c>
      <c r="F4774" s="10">
        <v>42036</v>
      </c>
      <c r="G4774" s="10">
        <v>45323</v>
      </c>
      <c r="H4774" s="11">
        <v>10</v>
      </c>
      <c r="I4774" s="20" t="s">
        <v>259</v>
      </c>
      <c r="J4774" s="11" t="s">
        <v>261</v>
      </c>
      <c r="K4774" s="11" t="s">
        <v>12658</v>
      </c>
      <c r="L4774" s="11">
        <v>2</v>
      </c>
    </row>
    <row r="4775" spans="1:12">
      <c r="A4775" s="11" t="s">
        <v>9526</v>
      </c>
      <c r="D4775" s="11" t="s">
        <v>260</v>
      </c>
      <c r="E4775" s="19" t="s">
        <v>9776</v>
      </c>
      <c r="F4775" s="10">
        <v>42036</v>
      </c>
      <c r="G4775" s="10">
        <v>45323</v>
      </c>
      <c r="H4775" s="11">
        <v>10</v>
      </c>
      <c r="I4775" s="20" t="s">
        <v>259</v>
      </c>
      <c r="J4775" s="11" t="s">
        <v>261</v>
      </c>
      <c r="K4775" s="11" t="s">
        <v>12658</v>
      </c>
      <c r="L4775" s="11">
        <v>2</v>
      </c>
    </row>
    <row r="4776" spans="1:12">
      <c r="A4776" s="11" t="s">
        <v>9527</v>
      </c>
      <c r="D4776" s="11" t="s">
        <v>260</v>
      </c>
      <c r="E4776" s="19" t="s">
        <v>9777</v>
      </c>
      <c r="F4776" s="10">
        <v>42036</v>
      </c>
      <c r="G4776" s="10">
        <v>45323</v>
      </c>
      <c r="H4776" s="11">
        <v>10</v>
      </c>
      <c r="I4776" s="20" t="s">
        <v>259</v>
      </c>
      <c r="J4776" s="11" t="s">
        <v>261</v>
      </c>
      <c r="K4776" s="11" t="s">
        <v>12658</v>
      </c>
      <c r="L4776" s="11">
        <v>2</v>
      </c>
    </row>
    <row r="4777" spans="1:12">
      <c r="A4777" s="11" t="s">
        <v>9528</v>
      </c>
      <c r="D4777" s="11" t="s">
        <v>260</v>
      </c>
      <c r="E4777" s="19" t="s">
        <v>9778</v>
      </c>
      <c r="F4777" s="10">
        <v>42036</v>
      </c>
      <c r="G4777" s="10">
        <v>45323</v>
      </c>
      <c r="H4777" s="11">
        <v>10</v>
      </c>
      <c r="I4777" s="20" t="s">
        <v>259</v>
      </c>
      <c r="J4777" s="11" t="s">
        <v>261</v>
      </c>
      <c r="K4777" s="11" t="s">
        <v>12658</v>
      </c>
      <c r="L4777" s="11">
        <v>2</v>
      </c>
    </row>
    <row r="4778" spans="1:12">
      <c r="A4778" s="11" t="s">
        <v>9529</v>
      </c>
      <c r="D4778" s="11" t="s">
        <v>260</v>
      </c>
      <c r="E4778" s="19" t="s">
        <v>9779</v>
      </c>
      <c r="F4778" s="10">
        <v>42036</v>
      </c>
      <c r="G4778" s="10">
        <v>45323</v>
      </c>
      <c r="H4778" s="11">
        <v>10</v>
      </c>
      <c r="I4778" s="20" t="s">
        <v>259</v>
      </c>
      <c r="J4778" s="11" t="s">
        <v>261</v>
      </c>
      <c r="K4778" s="11" t="s">
        <v>12658</v>
      </c>
      <c r="L4778" s="11">
        <v>2</v>
      </c>
    </row>
    <row r="4779" spans="1:12">
      <c r="A4779" s="11" t="s">
        <v>9530</v>
      </c>
      <c r="D4779" s="11" t="s">
        <v>260</v>
      </c>
      <c r="E4779" s="19" t="s">
        <v>9780</v>
      </c>
      <c r="F4779" s="10">
        <v>42036</v>
      </c>
      <c r="G4779" s="10">
        <v>45323</v>
      </c>
      <c r="H4779" s="11">
        <v>10</v>
      </c>
      <c r="I4779" s="11" t="s">
        <v>277</v>
      </c>
      <c r="J4779" s="11" t="s">
        <v>261</v>
      </c>
      <c r="K4779" s="11" t="s">
        <v>12658</v>
      </c>
      <c r="L4779" s="11">
        <v>2</v>
      </c>
    </row>
    <row r="4780" spans="1:12">
      <c r="A4780" s="11" t="s">
        <v>9531</v>
      </c>
      <c r="D4780" s="11" t="s">
        <v>260</v>
      </c>
      <c r="E4780" s="19" t="s">
        <v>9781</v>
      </c>
      <c r="F4780" s="10">
        <v>42036</v>
      </c>
      <c r="G4780" s="10">
        <v>45323</v>
      </c>
      <c r="H4780" s="11">
        <v>10</v>
      </c>
      <c r="I4780" s="11" t="s">
        <v>277</v>
      </c>
      <c r="J4780" s="11" t="s">
        <v>261</v>
      </c>
      <c r="K4780" s="11" t="s">
        <v>12658</v>
      </c>
      <c r="L4780" s="11">
        <v>2</v>
      </c>
    </row>
    <row r="4781" spans="1:12">
      <c r="A4781" s="11" t="s">
        <v>9532</v>
      </c>
      <c r="D4781" s="11" t="s">
        <v>260</v>
      </c>
      <c r="E4781" s="19" t="s">
        <v>9782</v>
      </c>
      <c r="F4781" s="10">
        <v>42036</v>
      </c>
      <c r="G4781" s="10">
        <v>45323</v>
      </c>
      <c r="H4781" s="11">
        <v>10</v>
      </c>
      <c r="I4781" s="11" t="s">
        <v>277</v>
      </c>
      <c r="J4781" s="11" t="s">
        <v>261</v>
      </c>
      <c r="K4781" s="11" t="s">
        <v>12658</v>
      </c>
      <c r="L4781" s="11">
        <v>2</v>
      </c>
    </row>
    <row r="4782" spans="1:12">
      <c r="A4782" s="11" t="s">
        <v>9533</v>
      </c>
      <c r="D4782" s="11" t="s">
        <v>260</v>
      </c>
      <c r="E4782" s="19" t="s">
        <v>9783</v>
      </c>
      <c r="F4782" s="10">
        <v>42036</v>
      </c>
      <c r="G4782" s="10">
        <v>45323</v>
      </c>
      <c r="H4782" s="11">
        <v>10</v>
      </c>
      <c r="I4782" s="20" t="s">
        <v>259</v>
      </c>
      <c r="J4782" s="11" t="s">
        <v>261</v>
      </c>
      <c r="K4782" s="11" t="s">
        <v>12658</v>
      </c>
      <c r="L4782" s="11">
        <v>2</v>
      </c>
    </row>
    <row r="4783" spans="1:12">
      <c r="A4783" s="11" t="s">
        <v>9534</v>
      </c>
      <c r="D4783" s="11" t="s">
        <v>260</v>
      </c>
      <c r="E4783" s="19" t="s">
        <v>9784</v>
      </c>
      <c r="F4783" s="10">
        <v>42036</v>
      </c>
      <c r="G4783" s="10">
        <v>45323</v>
      </c>
      <c r="H4783" s="11">
        <v>10</v>
      </c>
      <c r="I4783" s="20" t="s">
        <v>259</v>
      </c>
      <c r="J4783" s="11" t="s">
        <v>261</v>
      </c>
      <c r="K4783" s="11" t="s">
        <v>12658</v>
      </c>
      <c r="L4783" s="11">
        <v>2</v>
      </c>
    </row>
    <row r="4784" spans="1:12">
      <c r="A4784" s="11" t="s">
        <v>9535</v>
      </c>
      <c r="D4784" s="11" t="s">
        <v>260</v>
      </c>
      <c r="E4784" s="19" t="s">
        <v>9785</v>
      </c>
      <c r="F4784" s="10">
        <v>42036</v>
      </c>
      <c r="G4784" s="10">
        <v>45323</v>
      </c>
      <c r="H4784" s="11">
        <v>10</v>
      </c>
      <c r="I4784" s="20" t="s">
        <v>259</v>
      </c>
      <c r="J4784" s="11" t="s">
        <v>261</v>
      </c>
      <c r="K4784" s="11" t="s">
        <v>12658</v>
      </c>
      <c r="L4784" s="11">
        <v>2</v>
      </c>
    </row>
    <row r="4785" spans="1:12">
      <c r="A4785" s="11" t="s">
        <v>9536</v>
      </c>
      <c r="D4785" s="11" t="s">
        <v>260</v>
      </c>
      <c r="E4785" s="19" t="s">
        <v>9786</v>
      </c>
      <c r="F4785" s="10">
        <v>42036</v>
      </c>
      <c r="G4785" s="10">
        <v>45323</v>
      </c>
      <c r="H4785" s="11">
        <v>10</v>
      </c>
      <c r="I4785" s="20" t="s">
        <v>259</v>
      </c>
      <c r="J4785" s="11" t="s">
        <v>261</v>
      </c>
      <c r="K4785" s="11" t="s">
        <v>12658</v>
      </c>
      <c r="L4785" s="11">
        <v>2</v>
      </c>
    </row>
    <row r="4786" spans="1:12">
      <c r="A4786" s="11" t="s">
        <v>9537</v>
      </c>
      <c r="D4786" s="11" t="s">
        <v>260</v>
      </c>
      <c r="E4786" s="19" t="s">
        <v>9787</v>
      </c>
      <c r="F4786" s="10">
        <v>42036</v>
      </c>
      <c r="G4786" s="10">
        <v>45323</v>
      </c>
      <c r="H4786" s="11">
        <v>10</v>
      </c>
      <c r="I4786" s="20" t="s">
        <v>259</v>
      </c>
      <c r="J4786" s="11" t="s">
        <v>261</v>
      </c>
      <c r="K4786" s="11" t="s">
        <v>12658</v>
      </c>
      <c r="L4786" s="11">
        <v>2</v>
      </c>
    </row>
    <row r="4787" spans="1:12">
      <c r="A4787" s="11" t="s">
        <v>9538</v>
      </c>
      <c r="D4787" s="11" t="s">
        <v>260</v>
      </c>
      <c r="E4787" s="19" t="s">
        <v>9788</v>
      </c>
      <c r="F4787" s="10">
        <v>42036</v>
      </c>
      <c r="G4787" s="10">
        <v>45323</v>
      </c>
      <c r="H4787" s="11">
        <v>10</v>
      </c>
      <c r="I4787" s="20" t="s">
        <v>259</v>
      </c>
      <c r="J4787" s="11" t="s">
        <v>261</v>
      </c>
      <c r="K4787" s="11" t="s">
        <v>12658</v>
      </c>
      <c r="L4787" s="11">
        <v>2</v>
      </c>
    </row>
    <row r="4788" spans="1:12">
      <c r="A4788" s="11" t="s">
        <v>9539</v>
      </c>
      <c r="D4788" s="11" t="s">
        <v>260</v>
      </c>
      <c r="E4788" s="19" t="s">
        <v>9789</v>
      </c>
      <c r="F4788" s="10">
        <v>42036</v>
      </c>
      <c r="G4788" s="10">
        <v>45323</v>
      </c>
      <c r="H4788" s="11">
        <v>10</v>
      </c>
      <c r="I4788" s="20" t="s">
        <v>259</v>
      </c>
      <c r="J4788" s="11" t="s">
        <v>261</v>
      </c>
      <c r="K4788" s="11" t="s">
        <v>12658</v>
      </c>
      <c r="L4788" s="11">
        <v>2</v>
      </c>
    </row>
    <row r="4789" spans="1:12">
      <c r="A4789" s="11" t="s">
        <v>9540</v>
      </c>
      <c r="D4789" s="11" t="s">
        <v>260</v>
      </c>
      <c r="E4789" s="19" t="s">
        <v>9790</v>
      </c>
      <c r="F4789" s="10">
        <v>42036</v>
      </c>
      <c r="G4789" s="10">
        <v>45323</v>
      </c>
      <c r="H4789" s="11">
        <v>10</v>
      </c>
      <c r="I4789" s="20" t="s">
        <v>259</v>
      </c>
      <c r="J4789" s="11" t="s">
        <v>261</v>
      </c>
      <c r="K4789" s="11" t="s">
        <v>12658</v>
      </c>
      <c r="L4789" s="11">
        <v>2</v>
      </c>
    </row>
    <row r="4790" spans="1:12">
      <c r="A4790" s="11" t="s">
        <v>9541</v>
      </c>
      <c r="D4790" s="11" t="s">
        <v>260</v>
      </c>
      <c r="E4790" s="19" t="s">
        <v>9791</v>
      </c>
      <c r="F4790" s="10">
        <v>42036</v>
      </c>
      <c r="G4790" s="10">
        <v>45323</v>
      </c>
      <c r="H4790" s="11">
        <v>10</v>
      </c>
      <c r="I4790" s="20" t="s">
        <v>259</v>
      </c>
      <c r="J4790" s="11" t="s">
        <v>261</v>
      </c>
      <c r="K4790" s="11" t="s">
        <v>12658</v>
      </c>
      <c r="L4790" s="11">
        <v>2</v>
      </c>
    </row>
    <row r="4791" spans="1:12">
      <c r="A4791" s="11" t="s">
        <v>9542</v>
      </c>
      <c r="D4791" s="11" t="s">
        <v>260</v>
      </c>
      <c r="E4791" s="19" t="s">
        <v>9792</v>
      </c>
      <c r="F4791" s="10">
        <v>42036</v>
      </c>
      <c r="G4791" s="10">
        <v>45323</v>
      </c>
      <c r="H4791" s="11">
        <v>10</v>
      </c>
      <c r="I4791" s="20" t="s">
        <v>259</v>
      </c>
      <c r="J4791" s="11" t="s">
        <v>261</v>
      </c>
      <c r="K4791" s="11" t="s">
        <v>12658</v>
      </c>
      <c r="L4791" s="11">
        <v>2</v>
      </c>
    </row>
    <row r="4792" spans="1:12">
      <c r="A4792" s="11" t="s">
        <v>9543</v>
      </c>
      <c r="D4792" s="11" t="s">
        <v>260</v>
      </c>
      <c r="E4792" s="19" t="s">
        <v>9793</v>
      </c>
      <c r="F4792" s="10">
        <v>42036</v>
      </c>
      <c r="G4792" s="10">
        <v>45323</v>
      </c>
      <c r="H4792" s="11">
        <v>10</v>
      </c>
      <c r="I4792" s="20" t="s">
        <v>259</v>
      </c>
      <c r="J4792" s="11" t="s">
        <v>261</v>
      </c>
      <c r="K4792" s="11" t="s">
        <v>12658</v>
      </c>
      <c r="L4792" s="11">
        <v>2</v>
      </c>
    </row>
    <row r="4793" spans="1:12">
      <c r="A4793" s="11" t="s">
        <v>9544</v>
      </c>
      <c r="D4793" s="11" t="s">
        <v>260</v>
      </c>
      <c r="E4793" s="19" t="s">
        <v>9794</v>
      </c>
      <c r="F4793" s="10">
        <v>42036</v>
      </c>
      <c r="G4793" s="10">
        <v>45323</v>
      </c>
      <c r="H4793" s="11">
        <v>10</v>
      </c>
      <c r="I4793" s="20" t="s">
        <v>259</v>
      </c>
      <c r="J4793" s="11" t="s">
        <v>261</v>
      </c>
      <c r="K4793" s="11" t="s">
        <v>12658</v>
      </c>
      <c r="L4793" s="11">
        <v>2</v>
      </c>
    </row>
    <row r="4794" spans="1:12">
      <c r="A4794" s="11" t="s">
        <v>9545</v>
      </c>
      <c r="D4794" s="11" t="s">
        <v>260</v>
      </c>
      <c r="E4794" s="19" t="s">
        <v>9795</v>
      </c>
      <c r="F4794" s="10">
        <v>42036</v>
      </c>
      <c r="G4794" s="10">
        <v>45323</v>
      </c>
      <c r="H4794" s="11">
        <v>10</v>
      </c>
      <c r="I4794" s="20" t="s">
        <v>259</v>
      </c>
      <c r="J4794" s="11" t="s">
        <v>261</v>
      </c>
      <c r="K4794" s="11" t="s">
        <v>12658</v>
      </c>
      <c r="L4794" s="11">
        <v>2</v>
      </c>
    </row>
    <row r="4795" spans="1:12">
      <c r="A4795" s="11" t="s">
        <v>9546</v>
      </c>
      <c r="D4795" s="11" t="s">
        <v>260</v>
      </c>
      <c r="E4795" s="19" t="s">
        <v>9796</v>
      </c>
      <c r="F4795" s="10">
        <v>42036</v>
      </c>
      <c r="G4795" s="10">
        <v>45323</v>
      </c>
      <c r="H4795" s="11">
        <v>10</v>
      </c>
      <c r="I4795" s="20" t="s">
        <v>259</v>
      </c>
      <c r="J4795" s="11" t="s">
        <v>261</v>
      </c>
      <c r="K4795" s="11" t="s">
        <v>12658</v>
      </c>
      <c r="L4795" s="11">
        <v>2</v>
      </c>
    </row>
    <row r="4796" spans="1:12">
      <c r="A4796" s="11" t="s">
        <v>9547</v>
      </c>
      <c r="D4796" s="11" t="s">
        <v>260</v>
      </c>
      <c r="E4796" s="19" t="s">
        <v>9797</v>
      </c>
      <c r="F4796" s="10">
        <v>42036</v>
      </c>
      <c r="G4796" s="10">
        <v>45323</v>
      </c>
      <c r="H4796" s="11">
        <v>10</v>
      </c>
      <c r="I4796" s="20" t="s">
        <v>259</v>
      </c>
      <c r="J4796" s="11" t="s">
        <v>261</v>
      </c>
      <c r="K4796" s="11" t="s">
        <v>12658</v>
      </c>
      <c r="L4796" s="11">
        <v>2</v>
      </c>
    </row>
    <row r="4797" spans="1:12">
      <c r="A4797" s="11" t="s">
        <v>9548</v>
      </c>
      <c r="D4797" s="11" t="s">
        <v>260</v>
      </c>
      <c r="E4797" s="19" t="s">
        <v>9798</v>
      </c>
      <c r="F4797" s="10">
        <v>42036</v>
      </c>
      <c r="G4797" s="10">
        <v>45323</v>
      </c>
      <c r="H4797" s="11">
        <v>10</v>
      </c>
      <c r="I4797" s="11" t="s">
        <v>277</v>
      </c>
      <c r="J4797" s="11" t="s">
        <v>261</v>
      </c>
      <c r="K4797" s="11" t="s">
        <v>12658</v>
      </c>
      <c r="L4797" s="11">
        <v>2</v>
      </c>
    </row>
    <row r="4798" spans="1:12">
      <c r="A4798" s="11" t="s">
        <v>9549</v>
      </c>
      <c r="D4798" s="11" t="s">
        <v>260</v>
      </c>
      <c r="E4798" s="19" t="s">
        <v>9799</v>
      </c>
      <c r="F4798" s="10">
        <v>42036</v>
      </c>
      <c r="G4798" s="10">
        <v>45323</v>
      </c>
      <c r="H4798" s="11">
        <v>10</v>
      </c>
      <c r="I4798" s="11" t="s">
        <v>277</v>
      </c>
      <c r="J4798" s="11" t="s">
        <v>261</v>
      </c>
      <c r="K4798" s="11" t="s">
        <v>12658</v>
      </c>
      <c r="L4798" s="11">
        <v>2</v>
      </c>
    </row>
    <row r="4799" spans="1:12">
      <c r="A4799" s="11" t="s">
        <v>9550</v>
      </c>
      <c r="D4799" s="11" t="s">
        <v>260</v>
      </c>
      <c r="E4799" s="19" t="s">
        <v>9800</v>
      </c>
      <c r="F4799" s="10">
        <v>42036</v>
      </c>
      <c r="G4799" s="10">
        <v>45323</v>
      </c>
      <c r="H4799" s="11">
        <v>10</v>
      </c>
      <c r="I4799" s="11" t="s">
        <v>277</v>
      </c>
      <c r="J4799" s="11" t="s">
        <v>261</v>
      </c>
      <c r="K4799" s="11" t="s">
        <v>12658</v>
      </c>
      <c r="L4799" s="11">
        <v>2</v>
      </c>
    </row>
    <row r="4800" spans="1:12">
      <c r="A4800" s="11" t="s">
        <v>9551</v>
      </c>
      <c r="D4800" s="11" t="s">
        <v>260</v>
      </c>
      <c r="E4800" s="19" t="s">
        <v>9801</v>
      </c>
      <c r="F4800" s="10">
        <v>42036</v>
      </c>
      <c r="G4800" s="10">
        <v>45323</v>
      </c>
      <c r="H4800" s="11">
        <v>10</v>
      </c>
      <c r="I4800" s="20" t="s">
        <v>259</v>
      </c>
      <c r="J4800" s="11" t="s">
        <v>261</v>
      </c>
      <c r="K4800" s="11" t="s">
        <v>12658</v>
      </c>
      <c r="L4800" s="11">
        <v>2</v>
      </c>
    </row>
    <row r="4801" spans="1:12">
      <c r="A4801" s="11" t="s">
        <v>9552</v>
      </c>
      <c r="D4801" s="11" t="s">
        <v>260</v>
      </c>
      <c r="E4801" s="19" t="s">
        <v>9802</v>
      </c>
      <c r="F4801" s="10">
        <v>42036</v>
      </c>
      <c r="G4801" s="10">
        <v>45323</v>
      </c>
      <c r="H4801" s="11">
        <v>10</v>
      </c>
      <c r="I4801" s="20" t="s">
        <v>259</v>
      </c>
      <c r="J4801" s="11" t="s">
        <v>261</v>
      </c>
      <c r="K4801" s="11" t="s">
        <v>12658</v>
      </c>
      <c r="L4801" s="11">
        <v>2</v>
      </c>
    </row>
    <row r="4802" spans="1:12">
      <c r="A4802" s="11" t="s">
        <v>9553</v>
      </c>
      <c r="D4802" s="11" t="s">
        <v>260</v>
      </c>
      <c r="E4802" s="19" t="s">
        <v>9803</v>
      </c>
      <c r="F4802" s="10">
        <v>42036</v>
      </c>
      <c r="G4802" s="10">
        <v>45323</v>
      </c>
      <c r="H4802" s="11">
        <v>10</v>
      </c>
      <c r="I4802" s="20" t="s">
        <v>259</v>
      </c>
      <c r="J4802" s="11" t="s">
        <v>261</v>
      </c>
      <c r="K4802" s="11" t="s">
        <v>12658</v>
      </c>
      <c r="L4802" s="11">
        <v>2</v>
      </c>
    </row>
    <row r="4803" spans="1:12">
      <c r="A4803" s="11" t="s">
        <v>9554</v>
      </c>
      <c r="D4803" s="11" t="s">
        <v>260</v>
      </c>
      <c r="E4803" s="19" t="s">
        <v>9804</v>
      </c>
      <c r="F4803" s="10">
        <v>42036</v>
      </c>
      <c r="G4803" s="10">
        <v>45323</v>
      </c>
      <c r="H4803" s="11">
        <v>10</v>
      </c>
      <c r="I4803" s="20" t="s">
        <v>259</v>
      </c>
      <c r="J4803" s="11" t="s">
        <v>261</v>
      </c>
      <c r="K4803" s="11" t="s">
        <v>12658</v>
      </c>
      <c r="L4803" s="11">
        <v>2</v>
      </c>
    </row>
    <row r="4804" spans="1:12">
      <c r="A4804" s="11" t="s">
        <v>9555</v>
      </c>
      <c r="D4804" s="11" t="s">
        <v>260</v>
      </c>
      <c r="E4804" s="19" t="s">
        <v>9805</v>
      </c>
      <c r="F4804" s="10">
        <v>42036</v>
      </c>
      <c r="G4804" s="10">
        <v>45323</v>
      </c>
      <c r="H4804" s="11">
        <v>10</v>
      </c>
      <c r="I4804" s="20" t="s">
        <v>259</v>
      </c>
      <c r="J4804" s="11" t="s">
        <v>261</v>
      </c>
      <c r="K4804" s="11" t="s">
        <v>12658</v>
      </c>
      <c r="L4804" s="11">
        <v>2</v>
      </c>
    </row>
    <row r="4805" spans="1:12">
      <c r="A4805" s="11" t="s">
        <v>9556</v>
      </c>
      <c r="D4805" s="11" t="s">
        <v>260</v>
      </c>
      <c r="E4805" s="19" t="s">
        <v>9806</v>
      </c>
      <c r="F4805" s="10">
        <v>42036</v>
      </c>
      <c r="G4805" s="10">
        <v>45323</v>
      </c>
      <c r="H4805" s="11">
        <v>10</v>
      </c>
      <c r="I4805" s="20" t="s">
        <v>259</v>
      </c>
      <c r="J4805" s="11" t="s">
        <v>261</v>
      </c>
      <c r="K4805" s="11" t="s">
        <v>12658</v>
      </c>
      <c r="L4805" s="11">
        <v>2</v>
      </c>
    </row>
    <row r="4806" spans="1:12">
      <c r="A4806" s="11" t="s">
        <v>9557</v>
      </c>
      <c r="D4806" s="11" t="s">
        <v>260</v>
      </c>
      <c r="E4806" s="19" t="s">
        <v>9807</v>
      </c>
      <c r="F4806" s="10">
        <v>42036</v>
      </c>
      <c r="G4806" s="10">
        <v>45323</v>
      </c>
      <c r="H4806" s="11">
        <v>10</v>
      </c>
      <c r="I4806" s="20" t="s">
        <v>259</v>
      </c>
      <c r="J4806" s="11" t="s">
        <v>261</v>
      </c>
      <c r="K4806" s="11" t="s">
        <v>12658</v>
      </c>
      <c r="L4806" s="11">
        <v>2</v>
      </c>
    </row>
    <row r="4807" spans="1:12">
      <c r="A4807" s="11" t="s">
        <v>9558</v>
      </c>
      <c r="D4807" s="11" t="s">
        <v>260</v>
      </c>
      <c r="E4807" s="19" t="s">
        <v>9808</v>
      </c>
      <c r="F4807" s="10">
        <v>42036</v>
      </c>
      <c r="G4807" s="10">
        <v>45323</v>
      </c>
      <c r="H4807" s="11">
        <v>10</v>
      </c>
      <c r="I4807" s="20" t="s">
        <v>259</v>
      </c>
      <c r="J4807" s="11" t="s">
        <v>261</v>
      </c>
      <c r="K4807" s="11" t="s">
        <v>12658</v>
      </c>
      <c r="L4807" s="11">
        <v>2</v>
      </c>
    </row>
    <row r="4808" spans="1:12">
      <c r="A4808" s="11" t="s">
        <v>9559</v>
      </c>
      <c r="D4808" s="11" t="s">
        <v>260</v>
      </c>
      <c r="E4808" s="19" t="s">
        <v>9809</v>
      </c>
      <c r="F4808" s="10">
        <v>42036</v>
      </c>
      <c r="G4808" s="10">
        <v>45323</v>
      </c>
      <c r="H4808" s="11">
        <v>10</v>
      </c>
      <c r="I4808" s="20" t="s">
        <v>259</v>
      </c>
      <c r="J4808" s="11" t="s">
        <v>261</v>
      </c>
      <c r="K4808" s="11" t="s">
        <v>12658</v>
      </c>
      <c r="L4808" s="11">
        <v>2</v>
      </c>
    </row>
    <row r="4809" spans="1:12">
      <c r="A4809" s="11" t="s">
        <v>9560</v>
      </c>
      <c r="D4809" s="11" t="s">
        <v>260</v>
      </c>
      <c r="E4809" s="19" t="s">
        <v>9810</v>
      </c>
      <c r="F4809" s="10">
        <v>42036</v>
      </c>
      <c r="G4809" s="10">
        <v>45323</v>
      </c>
      <c r="H4809" s="11">
        <v>10</v>
      </c>
      <c r="I4809" s="20" t="s">
        <v>259</v>
      </c>
      <c r="J4809" s="11" t="s">
        <v>261</v>
      </c>
      <c r="K4809" s="11" t="s">
        <v>12658</v>
      </c>
      <c r="L4809" s="11">
        <v>2</v>
      </c>
    </row>
    <row r="4810" spans="1:12">
      <c r="A4810" s="11" t="s">
        <v>9561</v>
      </c>
      <c r="D4810" s="11" t="s">
        <v>260</v>
      </c>
      <c r="E4810" s="19" t="s">
        <v>9811</v>
      </c>
      <c r="F4810" s="10">
        <v>42036</v>
      </c>
      <c r="G4810" s="10">
        <v>45323</v>
      </c>
      <c r="H4810" s="11">
        <v>10</v>
      </c>
      <c r="I4810" s="20" t="s">
        <v>259</v>
      </c>
      <c r="J4810" s="11" t="s">
        <v>261</v>
      </c>
      <c r="K4810" s="11" t="s">
        <v>12658</v>
      </c>
      <c r="L4810" s="11">
        <v>2</v>
      </c>
    </row>
    <row r="4811" spans="1:12">
      <c r="A4811" s="11" t="s">
        <v>9562</v>
      </c>
      <c r="D4811" s="11" t="s">
        <v>260</v>
      </c>
      <c r="E4811" s="19" t="s">
        <v>9812</v>
      </c>
      <c r="F4811" s="10">
        <v>42036</v>
      </c>
      <c r="G4811" s="10">
        <v>45323</v>
      </c>
      <c r="H4811" s="11">
        <v>10</v>
      </c>
      <c r="I4811" s="20" t="s">
        <v>259</v>
      </c>
      <c r="J4811" s="11" t="s">
        <v>261</v>
      </c>
      <c r="K4811" s="11" t="s">
        <v>12658</v>
      </c>
      <c r="L4811" s="11">
        <v>2</v>
      </c>
    </row>
    <row r="4812" spans="1:12">
      <c r="A4812" s="11" t="s">
        <v>9563</v>
      </c>
      <c r="D4812" s="11" t="s">
        <v>260</v>
      </c>
      <c r="E4812" s="19" t="s">
        <v>9813</v>
      </c>
      <c r="F4812" s="10">
        <v>42036</v>
      </c>
      <c r="G4812" s="10">
        <v>45323</v>
      </c>
      <c r="H4812" s="11">
        <v>10</v>
      </c>
      <c r="I4812" s="20" t="s">
        <v>259</v>
      </c>
      <c r="J4812" s="11" t="s">
        <v>261</v>
      </c>
      <c r="K4812" s="11" t="s">
        <v>12658</v>
      </c>
      <c r="L4812" s="11">
        <v>2</v>
      </c>
    </row>
    <row r="4813" spans="1:12">
      <c r="A4813" s="11" t="s">
        <v>9564</v>
      </c>
      <c r="D4813" s="11" t="s">
        <v>260</v>
      </c>
      <c r="E4813" s="19" t="s">
        <v>9814</v>
      </c>
      <c r="F4813" s="10">
        <v>42036</v>
      </c>
      <c r="G4813" s="10">
        <v>45323</v>
      </c>
      <c r="H4813" s="11">
        <v>10</v>
      </c>
      <c r="I4813" s="20" t="s">
        <v>259</v>
      </c>
      <c r="J4813" s="11" t="s">
        <v>261</v>
      </c>
      <c r="K4813" s="11" t="s">
        <v>12658</v>
      </c>
      <c r="L4813" s="11">
        <v>2</v>
      </c>
    </row>
    <row r="4814" spans="1:12">
      <c r="A4814" s="11" t="s">
        <v>9565</v>
      </c>
      <c r="D4814" s="11" t="s">
        <v>260</v>
      </c>
      <c r="E4814" s="19" t="s">
        <v>9815</v>
      </c>
      <c r="F4814" s="10">
        <v>42036</v>
      </c>
      <c r="G4814" s="10">
        <v>45323</v>
      </c>
      <c r="H4814" s="11">
        <v>10</v>
      </c>
      <c r="I4814" s="20" t="s">
        <v>259</v>
      </c>
      <c r="J4814" s="11" t="s">
        <v>261</v>
      </c>
      <c r="K4814" s="11" t="s">
        <v>12658</v>
      </c>
      <c r="L4814" s="11">
        <v>2</v>
      </c>
    </row>
    <row r="4815" spans="1:12">
      <c r="A4815" s="11" t="s">
        <v>9566</v>
      </c>
      <c r="D4815" s="11" t="s">
        <v>260</v>
      </c>
      <c r="E4815" s="19" t="s">
        <v>9816</v>
      </c>
      <c r="F4815" s="10">
        <v>42036</v>
      </c>
      <c r="G4815" s="10">
        <v>45323</v>
      </c>
      <c r="H4815" s="11">
        <v>10</v>
      </c>
      <c r="I4815" s="11" t="s">
        <v>277</v>
      </c>
      <c r="J4815" s="11" t="s">
        <v>261</v>
      </c>
      <c r="K4815" s="11" t="s">
        <v>12658</v>
      </c>
      <c r="L4815" s="11">
        <v>2</v>
      </c>
    </row>
    <row r="4816" spans="1:12">
      <c r="A4816" s="11" t="s">
        <v>9567</v>
      </c>
      <c r="D4816" s="11" t="s">
        <v>260</v>
      </c>
      <c r="E4816" s="19" t="s">
        <v>9817</v>
      </c>
      <c r="F4816" s="10">
        <v>42036</v>
      </c>
      <c r="G4816" s="10">
        <v>45323</v>
      </c>
      <c r="H4816" s="11">
        <v>10</v>
      </c>
      <c r="I4816" s="11" t="s">
        <v>277</v>
      </c>
      <c r="J4816" s="11" t="s">
        <v>261</v>
      </c>
      <c r="K4816" s="11" t="s">
        <v>12658</v>
      </c>
      <c r="L4816" s="11">
        <v>2</v>
      </c>
    </row>
    <row r="4817" spans="1:12">
      <c r="A4817" s="11" t="s">
        <v>9568</v>
      </c>
      <c r="D4817" s="11" t="s">
        <v>260</v>
      </c>
      <c r="E4817" s="19" t="s">
        <v>9818</v>
      </c>
      <c r="F4817" s="10">
        <v>42036</v>
      </c>
      <c r="G4817" s="10">
        <v>45323</v>
      </c>
      <c r="H4817" s="11">
        <v>10</v>
      </c>
      <c r="I4817" s="11" t="s">
        <v>277</v>
      </c>
      <c r="J4817" s="11" t="s">
        <v>261</v>
      </c>
      <c r="K4817" s="11" t="s">
        <v>12658</v>
      </c>
      <c r="L4817" s="11">
        <v>2</v>
      </c>
    </row>
    <row r="4818" spans="1:12">
      <c r="A4818" s="11" t="s">
        <v>9569</v>
      </c>
      <c r="D4818" s="11" t="s">
        <v>260</v>
      </c>
      <c r="E4818" s="19" t="s">
        <v>9819</v>
      </c>
      <c r="F4818" s="10">
        <v>42036</v>
      </c>
      <c r="G4818" s="10">
        <v>45323</v>
      </c>
      <c r="H4818" s="11">
        <v>10</v>
      </c>
      <c r="I4818" s="20" t="s">
        <v>259</v>
      </c>
      <c r="J4818" s="11" t="s">
        <v>261</v>
      </c>
      <c r="K4818" s="11" t="s">
        <v>12658</v>
      </c>
      <c r="L4818" s="11">
        <v>2</v>
      </c>
    </row>
    <row r="4819" spans="1:12">
      <c r="A4819" s="11" t="s">
        <v>9570</v>
      </c>
      <c r="D4819" s="11" t="s">
        <v>260</v>
      </c>
      <c r="E4819" s="19" t="s">
        <v>9820</v>
      </c>
      <c r="F4819" s="10">
        <v>42036</v>
      </c>
      <c r="G4819" s="10">
        <v>45323</v>
      </c>
      <c r="H4819" s="11">
        <v>10</v>
      </c>
      <c r="I4819" s="20" t="s">
        <v>259</v>
      </c>
      <c r="J4819" s="11" t="s">
        <v>261</v>
      </c>
      <c r="K4819" s="11" t="s">
        <v>12658</v>
      </c>
      <c r="L4819" s="11">
        <v>2</v>
      </c>
    </row>
    <row r="4820" spans="1:12">
      <c r="A4820" s="11" t="s">
        <v>9571</v>
      </c>
      <c r="D4820" s="11" t="s">
        <v>260</v>
      </c>
      <c r="E4820" s="19" t="s">
        <v>9821</v>
      </c>
      <c r="F4820" s="10">
        <v>42036</v>
      </c>
      <c r="G4820" s="10">
        <v>45323</v>
      </c>
      <c r="H4820" s="11">
        <v>10</v>
      </c>
      <c r="I4820" s="20" t="s">
        <v>259</v>
      </c>
      <c r="J4820" s="11" t="s">
        <v>261</v>
      </c>
      <c r="K4820" s="11" t="s">
        <v>12658</v>
      </c>
      <c r="L4820" s="11">
        <v>2</v>
      </c>
    </row>
    <row r="4821" spans="1:12">
      <c r="A4821" s="11" t="s">
        <v>9572</v>
      </c>
      <c r="D4821" s="11" t="s">
        <v>260</v>
      </c>
      <c r="E4821" s="19" t="s">
        <v>9822</v>
      </c>
      <c r="F4821" s="10">
        <v>42036</v>
      </c>
      <c r="G4821" s="10">
        <v>45323</v>
      </c>
      <c r="H4821" s="11">
        <v>10</v>
      </c>
      <c r="I4821" s="20" t="s">
        <v>259</v>
      </c>
      <c r="J4821" s="11" t="s">
        <v>261</v>
      </c>
      <c r="K4821" s="11" t="s">
        <v>12658</v>
      </c>
      <c r="L4821" s="11">
        <v>2</v>
      </c>
    </row>
    <row r="4822" spans="1:12">
      <c r="A4822" s="11" t="s">
        <v>9573</v>
      </c>
      <c r="D4822" s="11" t="s">
        <v>260</v>
      </c>
      <c r="E4822" s="19" t="s">
        <v>9823</v>
      </c>
      <c r="F4822" s="10">
        <v>42036</v>
      </c>
      <c r="G4822" s="10">
        <v>45323</v>
      </c>
      <c r="H4822" s="11">
        <v>10</v>
      </c>
      <c r="I4822" s="20" t="s">
        <v>259</v>
      </c>
      <c r="J4822" s="11" t="s">
        <v>261</v>
      </c>
      <c r="K4822" s="11" t="s">
        <v>12658</v>
      </c>
      <c r="L4822" s="11">
        <v>2</v>
      </c>
    </row>
    <row r="4823" spans="1:12">
      <c r="A4823" s="11" t="s">
        <v>9574</v>
      </c>
      <c r="D4823" s="11" t="s">
        <v>260</v>
      </c>
      <c r="E4823" s="19" t="s">
        <v>9824</v>
      </c>
      <c r="F4823" s="10">
        <v>42036</v>
      </c>
      <c r="G4823" s="10">
        <v>45323</v>
      </c>
      <c r="H4823" s="11">
        <v>10</v>
      </c>
      <c r="I4823" s="20" t="s">
        <v>259</v>
      </c>
      <c r="J4823" s="11" t="s">
        <v>261</v>
      </c>
      <c r="K4823" s="11" t="s">
        <v>12658</v>
      </c>
      <c r="L4823" s="11">
        <v>2</v>
      </c>
    </row>
    <row r="4824" spans="1:12">
      <c r="A4824" s="11" t="s">
        <v>9575</v>
      </c>
      <c r="D4824" s="11" t="s">
        <v>260</v>
      </c>
      <c r="E4824" s="19" t="s">
        <v>9825</v>
      </c>
      <c r="F4824" s="10">
        <v>42036</v>
      </c>
      <c r="G4824" s="10">
        <v>45323</v>
      </c>
      <c r="H4824" s="11">
        <v>10</v>
      </c>
      <c r="I4824" s="20" t="s">
        <v>259</v>
      </c>
      <c r="J4824" s="11" t="s">
        <v>261</v>
      </c>
      <c r="K4824" s="11" t="s">
        <v>12658</v>
      </c>
      <c r="L4824" s="11">
        <v>2</v>
      </c>
    </row>
    <row r="4825" spans="1:12">
      <c r="A4825" s="11" t="s">
        <v>9576</v>
      </c>
      <c r="D4825" s="11" t="s">
        <v>260</v>
      </c>
      <c r="E4825" s="19" t="s">
        <v>9826</v>
      </c>
      <c r="F4825" s="10">
        <v>42036</v>
      </c>
      <c r="G4825" s="10">
        <v>45323</v>
      </c>
      <c r="H4825" s="11">
        <v>10</v>
      </c>
      <c r="I4825" s="20" t="s">
        <v>259</v>
      </c>
      <c r="J4825" s="11" t="s">
        <v>261</v>
      </c>
      <c r="K4825" s="11" t="s">
        <v>12658</v>
      </c>
      <c r="L4825" s="11">
        <v>2</v>
      </c>
    </row>
    <row r="4826" spans="1:12">
      <c r="A4826" s="11" t="s">
        <v>9577</v>
      </c>
      <c r="D4826" s="11" t="s">
        <v>260</v>
      </c>
      <c r="E4826" s="19" t="s">
        <v>9827</v>
      </c>
      <c r="F4826" s="10">
        <v>42036</v>
      </c>
      <c r="G4826" s="10">
        <v>45323</v>
      </c>
      <c r="H4826" s="11">
        <v>10</v>
      </c>
      <c r="I4826" s="20" t="s">
        <v>259</v>
      </c>
      <c r="J4826" s="11" t="s">
        <v>261</v>
      </c>
      <c r="K4826" s="11" t="s">
        <v>12658</v>
      </c>
      <c r="L4826" s="11">
        <v>2</v>
      </c>
    </row>
    <row r="4827" spans="1:12">
      <c r="A4827" s="11" t="s">
        <v>9578</v>
      </c>
      <c r="D4827" s="11" t="s">
        <v>260</v>
      </c>
      <c r="E4827" s="19" t="s">
        <v>9828</v>
      </c>
      <c r="F4827" s="10">
        <v>42036</v>
      </c>
      <c r="G4827" s="10">
        <v>45323</v>
      </c>
      <c r="H4827" s="11">
        <v>10</v>
      </c>
      <c r="I4827" s="20" t="s">
        <v>259</v>
      </c>
      <c r="J4827" s="11" t="s">
        <v>261</v>
      </c>
      <c r="K4827" s="11" t="s">
        <v>12658</v>
      </c>
      <c r="L4827" s="11">
        <v>2</v>
      </c>
    </row>
    <row r="4828" spans="1:12">
      <c r="A4828" s="11" t="s">
        <v>9579</v>
      </c>
      <c r="D4828" s="11" t="s">
        <v>260</v>
      </c>
      <c r="E4828" s="19" t="s">
        <v>9829</v>
      </c>
      <c r="F4828" s="10">
        <v>42036</v>
      </c>
      <c r="G4828" s="10">
        <v>45323</v>
      </c>
      <c r="H4828" s="11">
        <v>10</v>
      </c>
      <c r="I4828" s="20" t="s">
        <v>259</v>
      </c>
      <c r="J4828" s="11" t="s">
        <v>261</v>
      </c>
      <c r="K4828" s="11" t="s">
        <v>12658</v>
      </c>
      <c r="L4828" s="11">
        <v>2</v>
      </c>
    </row>
    <row r="4829" spans="1:12">
      <c r="A4829" s="11" t="s">
        <v>9580</v>
      </c>
      <c r="D4829" s="11" t="s">
        <v>260</v>
      </c>
      <c r="E4829" s="19" t="s">
        <v>9830</v>
      </c>
      <c r="F4829" s="10">
        <v>42036</v>
      </c>
      <c r="G4829" s="10">
        <v>45323</v>
      </c>
      <c r="H4829" s="11">
        <v>10</v>
      </c>
      <c r="I4829" s="20" t="s">
        <v>259</v>
      </c>
      <c r="J4829" s="11" t="s">
        <v>261</v>
      </c>
      <c r="K4829" s="11" t="s">
        <v>12658</v>
      </c>
      <c r="L4829" s="11">
        <v>2</v>
      </c>
    </row>
    <row r="4830" spans="1:12">
      <c r="A4830" s="11" t="s">
        <v>9581</v>
      </c>
      <c r="D4830" s="11" t="s">
        <v>260</v>
      </c>
      <c r="E4830" s="19" t="s">
        <v>9831</v>
      </c>
      <c r="F4830" s="10">
        <v>42036</v>
      </c>
      <c r="G4830" s="10">
        <v>45323</v>
      </c>
      <c r="H4830" s="11">
        <v>10</v>
      </c>
      <c r="I4830" s="20" t="s">
        <v>259</v>
      </c>
      <c r="J4830" s="11" t="s">
        <v>261</v>
      </c>
      <c r="K4830" s="11" t="s">
        <v>12658</v>
      </c>
      <c r="L4830" s="11">
        <v>2</v>
      </c>
    </row>
    <row r="4831" spans="1:12">
      <c r="A4831" s="11" t="s">
        <v>9582</v>
      </c>
      <c r="D4831" s="11" t="s">
        <v>260</v>
      </c>
      <c r="E4831" s="19" t="s">
        <v>9832</v>
      </c>
      <c r="F4831" s="10">
        <v>42036</v>
      </c>
      <c r="G4831" s="10">
        <v>45323</v>
      </c>
      <c r="H4831" s="11">
        <v>10</v>
      </c>
      <c r="I4831" s="20" t="s">
        <v>259</v>
      </c>
      <c r="J4831" s="11" t="s">
        <v>261</v>
      </c>
      <c r="K4831" s="11" t="s">
        <v>12658</v>
      </c>
      <c r="L4831" s="11">
        <v>2</v>
      </c>
    </row>
    <row r="4832" spans="1:12">
      <c r="A4832" s="11" t="s">
        <v>9583</v>
      </c>
      <c r="D4832" s="11" t="s">
        <v>260</v>
      </c>
      <c r="E4832" s="19" t="s">
        <v>9833</v>
      </c>
      <c r="F4832" s="10">
        <v>42036</v>
      </c>
      <c r="G4832" s="10">
        <v>45323</v>
      </c>
      <c r="H4832" s="11">
        <v>10</v>
      </c>
      <c r="I4832" s="20" t="s">
        <v>259</v>
      </c>
      <c r="J4832" s="11" t="s">
        <v>261</v>
      </c>
      <c r="K4832" s="11" t="s">
        <v>12658</v>
      </c>
      <c r="L4832" s="11">
        <v>2</v>
      </c>
    </row>
    <row r="4833" spans="1:12">
      <c r="A4833" s="11" t="s">
        <v>9584</v>
      </c>
      <c r="D4833" s="11" t="s">
        <v>260</v>
      </c>
      <c r="E4833" s="19" t="s">
        <v>9834</v>
      </c>
      <c r="F4833" s="10">
        <v>42036</v>
      </c>
      <c r="G4833" s="10">
        <v>45323</v>
      </c>
      <c r="H4833" s="11">
        <v>10</v>
      </c>
      <c r="I4833" s="11" t="s">
        <v>277</v>
      </c>
      <c r="J4833" s="11" t="s">
        <v>261</v>
      </c>
      <c r="K4833" s="11" t="s">
        <v>12658</v>
      </c>
      <c r="L4833" s="11">
        <v>2</v>
      </c>
    </row>
    <row r="4834" spans="1:12">
      <c r="A4834" s="11" t="s">
        <v>9585</v>
      </c>
      <c r="D4834" s="11" t="s">
        <v>260</v>
      </c>
      <c r="E4834" s="19" t="s">
        <v>9835</v>
      </c>
      <c r="F4834" s="10">
        <v>42036</v>
      </c>
      <c r="G4834" s="10">
        <v>45323</v>
      </c>
      <c r="H4834" s="11">
        <v>10</v>
      </c>
      <c r="I4834" s="11" t="s">
        <v>277</v>
      </c>
      <c r="J4834" s="11" t="s">
        <v>261</v>
      </c>
      <c r="K4834" s="11" t="s">
        <v>12658</v>
      </c>
      <c r="L4834" s="11">
        <v>2</v>
      </c>
    </row>
    <row r="4835" spans="1:12">
      <c r="A4835" s="11" t="s">
        <v>9586</v>
      </c>
      <c r="D4835" s="11" t="s">
        <v>260</v>
      </c>
      <c r="E4835" s="19" t="s">
        <v>9836</v>
      </c>
      <c r="F4835" s="10">
        <v>42036</v>
      </c>
      <c r="G4835" s="10">
        <v>45323</v>
      </c>
      <c r="H4835" s="11">
        <v>10</v>
      </c>
      <c r="I4835" s="11" t="s">
        <v>277</v>
      </c>
      <c r="J4835" s="11" t="s">
        <v>261</v>
      </c>
      <c r="K4835" s="11" t="s">
        <v>12658</v>
      </c>
      <c r="L4835" s="11">
        <v>2</v>
      </c>
    </row>
    <row r="4836" spans="1:12">
      <c r="A4836" s="11" t="s">
        <v>9587</v>
      </c>
      <c r="D4836" s="11" t="s">
        <v>260</v>
      </c>
      <c r="E4836" s="19" t="s">
        <v>9837</v>
      </c>
      <c r="F4836" s="10">
        <v>42036</v>
      </c>
      <c r="G4836" s="10">
        <v>45323</v>
      </c>
      <c r="H4836" s="11">
        <v>10</v>
      </c>
      <c r="I4836" s="20" t="s">
        <v>259</v>
      </c>
      <c r="J4836" s="11" t="s">
        <v>261</v>
      </c>
      <c r="K4836" s="11" t="s">
        <v>12658</v>
      </c>
      <c r="L4836" s="11">
        <v>2</v>
      </c>
    </row>
    <row r="4837" spans="1:12">
      <c r="A4837" s="11" t="s">
        <v>9588</v>
      </c>
      <c r="D4837" s="11" t="s">
        <v>260</v>
      </c>
      <c r="E4837" s="19" t="s">
        <v>9838</v>
      </c>
      <c r="F4837" s="10">
        <v>42036</v>
      </c>
      <c r="G4837" s="10">
        <v>45323</v>
      </c>
      <c r="H4837" s="11">
        <v>10</v>
      </c>
      <c r="I4837" s="20" t="s">
        <v>259</v>
      </c>
      <c r="J4837" s="11" t="s">
        <v>261</v>
      </c>
      <c r="K4837" s="11" t="s">
        <v>12658</v>
      </c>
      <c r="L4837" s="11">
        <v>2</v>
      </c>
    </row>
    <row r="4838" spans="1:12">
      <c r="A4838" s="11" t="s">
        <v>9589</v>
      </c>
      <c r="D4838" s="11" t="s">
        <v>260</v>
      </c>
      <c r="E4838" s="19" t="s">
        <v>9839</v>
      </c>
      <c r="F4838" s="10">
        <v>42036</v>
      </c>
      <c r="G4838" s="10">
        <v>45323</v>
      </c>
      <c r="H4838" s="11">
        <v>10</v>
      </c>
      <c r="I4838" s="20" t="s">
        <v>259</v>
      </c>
      <c r="J4838" s="11" t="s">
        <v>261</v>
      </c>
      <c r="K4838" s="11" t="s">
        <v>12658</v>
      </c>
      <c r="L4838" s="11">
        <v>2</v>
      </c>
    </row>
    <row r="4839" spans="1:12">
      <c r="A4839" s="11" t="s">
        <v>9590</v>
      </c>
      <c r="D4839" s="11" t="s">
        <v>260</v>
      </c>
      <c r="E4839" s="19" t="s">
        <v>9840</v>
      </c>
      <c r="F4839" s="10">
        <v>42036</v>
      </c>
      <c r="G4839" s="10">
        <v>45323</v>
      </c>
      <c r="H4839" s="11">
        <v>10</v>
      </c>
      <c r="I4839" s="20" t="s">
        <v>259</v>
      </c>
      <c r="J4839" s="11" t="s">
        <v>261</v>
      </c>
      <c r="K4839" s="11" t="s">
        <v>12658</v>
      </c>
      <c r="L4839" s="11">
        <v>2</v>
      </c>
    </row>
    <row r="4840" spans="1:12">
      <c r="A4840" s="11" t="s">
        <v>9591</v>
      </c>
      <c r="D4840" s="11" t="s">
        <v>260</v>
      </c>
      <c r="E4840" s="19" t="s">
        <v>9841</v>
      </c>
      <c r="F4840" s="10">
        <v>42036</v>
      </c>
      <c r="G4840" s="10">
        <v>45323</v>
      </c>
      <c r="H4840" s="11">
        <v>10</v>
      </c>
      <c r="I4840" s="20" t="s">
        <v>259</v>
      </c>
      <c r="J4840" s="11" t="s">
        <v>261</v>
      </c>
      <c r="K4840" s="11" t="s">
        <v>12658</v>
      </c>
      <c r="L4840" s="11">
        <v>2</v>
      </c>
    </row>
    <row r="4841" spans="1:12">
      <c r="A4841" s="11" t="s">
        <v>9592</v>
      </c>
      <c r="D4841" s="11" t="s">
        <v>260</v>
      </c>
      <c r="E4841" s="19" t="s">
        <v>9842</v>
      </c>
      <c r="F4841" s="10">
        <v>42036</v>
      </c>
      <c r="G4841" s="10">
        <v>45323</v>
      </c>
      <c r="H4841" s="11">
        <v>10</v>
      </c>
      <c r="I4841" s="20" t="s">
        <v>259</v>
      </c>
      <c r="J4841" s="11" t="s">
        <v>261</v>
      </c>
      <c r="K4841" s="11" t="s">
        <v>12658</v>
      </c>
      <c r="L4841" s="11">
        <v>2</v>
      </c>
    </row>
    <row r="4842" spans="1:12">
      <c r="A4842" s="11" t="s">
        <v>9593</v>
      </c>
      <c r="D4842" s="11" t="s">
        <v>260</v>
      </c>
      <c r="E4842" s="19" t="s">
        <v>9843</v>
      </c>
      <c r="F4842" s="10">
        <v>42036</v>
      </c>
      <c r="G4842" s="10">
        <v>45323</v>
      </c>
      <c r="H4842" s="11">
        <v>10</v>
      </c>
      <c r="I4842" s="20" t="s">
        <v>259</v>
      </c>
      <c r="J4842" s="11" t="s">
        <v>261</v>
      </c>
      <c r="K4842" s="11" t="s">
        <v>12658</v>
      </c>
      <c r="L4842" s="11">
        <v>2</v>
      </c>
    </row>
    <row r="4843" spans="1:12">
      <c r="A4843" s="11" t="s">
        <v>9594</v>
      </c>
      <c r="D4843" s="11" t="s">
        <v>260</v>
      </c>
      <c r="E4843" s="19" t="s">
        <v>9844</v>
      </c>
      <c r="F4843" s="10">
        <v>42036</v>
      </c>
      <c r="G4843" s="10">
        <v>45323</v>
      </c>
      <c r="H4843" s="11">
        <v>10</v>
      </c>
      <c r="I4843" s="20" t="s">
        <v>259</v>
      </c>
      <c r="J4843" s="11" t="s">
        <v>261</v>
      </c>
      <c r="K4843" s="11" t="s">
        <v>12658</v>
      </c>
      <c r="L4843" s="11">
        <v>2</v>
      </c>
    </row>
    <row r="4844" spans="1:12">
      <c r="A4844" s="11" t="s">
        <v>9595</v>
      </c>
      <c r="D4844" s="11" t="s">
        <v>260</v>
      </c>
      <c r="E4844" s="19" t="s">
        <v>9845</v>
      </c>
      <c r="F4844" s="10">
        <v>42036</v>
      </c>
      <c r="G4844" s="10">
        <v>45323</v>
      </c>
      <c r="H4844" s="11">
        <v>10</v>
      </c>
      <c r="I4844" s="20" t="s">
        <v>259</v>
      </c>
      <c r="J4844" s="11" t="s">
        <v>261</v>
      </c>
      <c r="K4844" s="11" t="s">
        <v>12658</v>
      </c>
      <c r="L4844" s="11">
        <v>2</v>
      </c>
    </row>
    <row r="4845" spans="1:12">
      <c r="A4845" s="11" t="s">
        <v>9596</v>
      </c>
      <c r="D4845" s="11" t="s">
        <v>260</v>
      </c>
      <c r="E4845" s="19" t="s">
        <v>9846</v>
      </c>
      <c r="F4845" s="10">
        <v>42036</v>
      </c>
      <c r="G4845" s="10">
        <v>45323</v>
      </c>
      <c r="H4845" s="11">
        <v>10</v>
      </c>
      <c r="I4845" s="20" t="s">
        <v>259</v>
      </c>
      <c r="J4845" s="11" t="s">
        <v>261</v>
      </c>
      <c r="K4845" s="11" t="s">
        <v>12658</v>
      </c>
      <c r="L4845" s="11">
        <v>2</v>
      </c>
    </row>
    <row r="4846" spans="1:12">
      <c r="A4846" s="11" t="s">
        <v>9597</v>
      </c>
      <c r="D4846" s="11" t="s">
        <v>260</v>
      </c>
      <c r="E4846" s="19" t="s">
        <v>9847</v>
      </c>
      <c r="F4846" s="10">
        <v>42036</v>
      </c>
      <c r="G4846" s="10">
        <v>45323</v>
      </c>
      <c r="H4846" s="11">
        <v>10</v>
      </c>
      <c r="I4846" s="20" t="s">
        <v>259</v>
      </c>
      <c r="J4846" s="11" t="s">
        <v>261</v>
      </c>
      <c r="K4846" s="11" t="s">
        <v>12658</v>
      </c>
      <c r="L4846" s="11">
        <v>2</v>
      </c>
    </row>
    <row r="4847" spans="1:12">
      <c r="A4847" s="11" t="s">
        <v>9598</v>
      </c>
      <c r="D4847" s="11" t="s">
        <v>260</v>
      </c>
      <c r="E4847" s="19" t="s">
        <v>9848</v>
      </c>
      <c r="F4847" s="10">
        <v>42036</v>
      </c>
      <c r="G4847" s="10">
        <v>45323</v>
      </c>
      <c r="H4847" s="11">
        <v>10</v>
      </c>
      <c r="I4847" s="20" t="s">
        <v>259</v>
      </c>
      <c r="J4847" s="11" t="s">
        <v>261</v>
      </c>
      <c r="K4847" s="11" t="s">
        <v>12658</v>
      </c>
      <c r="L4847" s="11">
        <v>2</v>
      </c>
    </row>
    <row r="4848" spans="1:12">
      <c r="A4848" s="11" t="s">
        <v>9599</v>
      </c>
      <c r="D4848" s="11" t="s">
        <v>260</v>
      </c>
      <c r="E4848" s="19" t="s">
        <v>9849</v>
      </c>
      <c r="F4848" s="10">
        <v>42036</v>
      </c>
      <c r="G4848" s="10">
        <v>45323</v>
      </c>
      <c r="H4848" s="11">
        <v>10</v>
      </c>
      <c r="I4848" s="20" t="s">
        <v>259</v>
      </c>
      <c r="J4848" s="11" t="s">
        <v>261</v>
      </c>
      <c r="K4848" s="11" t="s">
        <v>12658</v>
      </c>
      <c r="L4848" s="11">
        <v>2</v>
      </c>
    </row>
    <row r="4849" spans="1:12">
      <c r="A4849" s="11" t="s">
        <v>9600</v>
      </c>
      <c r="D4849" s="11" t="s">
        <v>260</v>
      </c>
      <c r="E4849" s="19" t="s">
        <v>9850</v>
      </c>
      <c r="F4849" s="10">
        <v>42036</v>
      </c>
      <c r="G4849" s="10">
        <v>45323</v>
      </c>
      <c r="H4849" s="11">
        <v>10</v>
      </c>
      <c r="I4849" s="20" t="s">
        <v>259</v>
      </c>
      <c r="J4849" s="11" t="s">
        <v>261</v>
      </c>
      <c r="K4849" s="11" t="s">
        <v>12658</v>
      </c>
      <c r="L4849" s="11">
        <v>2</v>
      </c>
    </row>
    <row r="4850" spans="1:12">
      <c r="A4850" s="11" t="s">
        <v>9601</v>
      </c>
      <c r="D4850" s="11" t="s">
        <v>260</v>
      </c>
      <c r="E4850" s="19" t="s">
        <v>9851</v>
      </c>
      <c r="F4850" s="10">
        <v>42036</v>
      </c>
      <c r="G4850" s="10">
        <v>45323</v>
      </c>
      <c r="H4850" s="11">
        <v>10</v>
      </c>
      <c r="I4850" s="20" t="s">
        <v>259</v>
      </c>
      <c r="J4850" s="11" t="s">
        <v>261</v>
      </c>
      <c r="K4850" s="11" t="s">
        <v>12658</v>
      </c>
      <c r="L4850" s="11">
        <v>2</v>
      </c>
    </row>
    <row r="4851" spans="1:12">
      <c r="A4851" s="11" t="s">
        <v>9602</v>
      </c>
      <c r="D4851" s="11" t="s">
        <v>260</v>
      </c>
      <c r="E4851" s="19" t="s">
        <v>9852</v>
      </c>
      <c r="F4851" s="10">
        <v>42036</v>
      </c>
      <c r="G4851" s="10">
        <v>45323</v>
      </c>
      <c r="H4851" s="11">
        <v>10</v>
      </c>
      <c r="I4851" s="11" t="s">
        <v>277</v>
      </c>
      <c r="J4851" s="11" t="s">
        <v>261</v>
      </c>
      <c r="K4851" s="11" t="s">
        <v>12658</v>
      </c>
      <c r="L4851" s="11">
        <v>2</v>
      </c>
    </row>
    <row r="4852" spans="1:12">
      <c r="A4852" s="11" t="s">
        <v>9603</v>
      </c>
      <c r="D4852" s="11" t="s">
        <v>260</v>
      </c>
      <c r="E4852" s="19" t="s">
        <v>9853</v>
      </c>
      <c r="F4852" s="10">
        <v>42036</v>
      </c>
      <c r="G4852" s="10">
        <v>45323</v>
      </c>
      <c r="H4852" s="11">
        <v>10</v>
      </c>
      <c r="I4852" s="11" t="s">
        <v>277</v>
      </c>
      <c r="J4852" s="11" t="s">
        <v>261</v>
      </c>
      <c r="K4852" s="11" t="s">
        <v>12658</v>
      </c>
      <c r="L4852" s="11">
        <v>2</v>
      </c>
    </row>
    <row r="4853" spans="1:12">
      <c r="A4853" s="11" t="s">
        <v>9604</v>
      </c>
      <c r="D4853" s="11" t="s">
        <v>260</v>
      </c>
      <c r="E4853" s="19" t="s">
        <v>9854</v>
      </c>
      <c r="F4853" s="10">
        <v>42036</v>
      </c>
      <c r="G4853" s="10">
        <v>45323</v>
      </c>
      <c r="H4853" s="11">
        <v>10</v>
      </c>
      <c r="I4853" s="11" t="s">
        <v>277</v>
      </c>
      <c r="J4853" s="11" t="s">
        <v>261</v>
      </c>
      <c r="K4853" s="11" t="s">
        <v>12658</v>
      </c>
      <c r="L4853" s="11">
        <v>2</v>
      </c>
    </row>
    <row r="4854" spans="1:12">
      <c r="A4854" s="11" t="s">
        <v>9605</v>
      </c>
      <c r="D4854" s="11" t="s">
        <v>260</v>
      </c>
      <c r="E4854" s="19" t="s">
        <v>9855</v>
      </c>
      <c r="F4854" s="10">
        <v>42036</v>
      </c>
      <c r="G4854" s="10">
        <v>45323</v>
      </c>
      <c r="H4854" s="11">
        <v>10</v>
      </c>
      <c r="I4854" s="20" t="s">
        <v>259</v>
      </c>
      <c r="J4854" s="11" t="s">
        <v>261</v>
      </c>
      <c r="K4854" s="11" t="s">
        <v>12658</v>
      </c>
      <c r="L4854" s="11">
        <v>2</v>
      </c>
    </row>
    <row r="4855" spans="1:12">
      <c r="A4855" s="11" t="s">
        <v>9606</v>
      </c>
      <c r="D4855" s="11" t="s">
        <v>260</v>
      </c>
      <c r="E4855" s="19" t="s">
        <v>9856</v>
      </c>
      <c r="F4855" s="10">
        <v>42036</v>
      </c>
      <c r="G4855" s="10">
        <v>45323</v>
      </c>
      <c r="H4855" s="11">
        <v>10</v>
      </c>
      <c r="I4855" s="20" t="s">
        <v>259</v>
      </c>
      <c r="J4855" s="11" t="s">
        <v>261</v>
      </c>
      <c r="K4855" s="11" t="s">
        <v>12658</v>
      </c>
      <c r="L4855" s="11">
        <v>2</v>
      </c>
    </row>
    <row r="4856" spans="1:12">
      <c r="A4856" s="11" t="s">
        <v>9607</v>
      </c>
      <c r="D4856" s="11" t="s">
        <v>260</v>
      </c>
      <c r="E4856" s="19" t="s">
        <v>9857</v>
      </c>
      <c r="F4856" s="10">
        <v>42036</v>
      </c>
      <c r="G4856" s="10">
        <v>45323</v>
      </c>
      <c r="H4856" s="11">
        <v>10</v>
      </c>
      <c r="I4856" s="20" t="s">
        <v>259</v>
      </c>
      <c r="J4856" s="11" t="s">
        <v>261</v>
      </c>
      <c r="K4856" s="11" t="s">
        <v>12658</v>
      </c>
      <c r="L4856" s="11">
        <v>2</v>
      </c>
    </row>
    <row r="4857" spans="1:12">
      <c r="A4857" s="11" t="s">
        <v>9608</v>
      </c>
      <c r="D4857" s="11" t="s">
        <v>260</v>
      </c>
      <c r="E4857" s="19" t="s">
        <v>9858</v>
      </c>
      <c r="F4857" s="10">
        <v>42036</v>
      </c>
      <c r="G4857" s="10">
        <v>45323</v>
      </c>
      <c r="H4857" s="11">
        <v>10</v>
      </c>
      <c r="I4857" s="20" t="s">
        <v>259</v>
      </c>
      <c r="J4857" s="11" t="s">
        <v>261</v>
      </c>
      <c r="K4857" s="11" t="s">
        <v>12658</v>
      </c>
      <c r="L4857" s="11">
        <v>2</v>
      </c>
    </row>
    <row r="4858" spans="1:12">
      <c r="A4858" s="11" t="s">
        <v>9609</v>
      </c>
      <c r="D4858" s="11" t="s">
        <v>260</v>
      </c>
      <c r="E4858" s="19" t="s">
        <v>9859</v>
      </c>
      <c r="F4858" s="10">
        <v>42036</v>
      </c>
      <c r="G4858" s="10">
        <v>45323</v>
      </c>
      <c r="H4858" s="11">
        <v>10</v>
      </c>
      <c r="I4858" s="20" t="s">
        <v>259</v>
      </c>
      <c r="J4858" s="11" t="s">
        <v>261</v>
      </c>
      <c r="K4858" s="11" t="s">
        <v>12658</v>
      </c>
      <c r="L4858" s="11">
        <v>2</v>
      </c>
    </row>
    <row r="4859" spans="1:12">
      <c r="A4859" s="11" t="s">
        <v>9610</v>
      </c>
      <c r="D4859" s="11" t="s">
        <v>260</v>
      </c>
      <c r="E4859" s="19" t="s">
        <v>9860</v>
      </c>
      <c r="F4859" s="10">
        <v>42036</v>
      </c>
      <c r="G4859" s="10">
        <v>45323</v>
      </c>
      <c r="H4859" s="11">
        <v>10</v>
      </c>
      <c r="I4859" s="20" t="s">
        <v>259</v>
      </c>
      <c r="J4859" s="11" t="s">
        <v>261</v>
      </c>
      <c r="K4859" s="11" t="s">
        <v>12658</v>
      </c>
      <c r="L4859" s="11">
        <v>2</v>
      </c>
    </row>
    <row r="4860" spans="1:12">
      <c r="A4860" s="11" t="s">
        <v>9611</v>
      </c>
      <c r="D4860" s="11" t="s">
        <v>260</v>
      </c>
      <c r="E4860" s="19" t="s">
        <v>9861</v>
      </c>
      <c r="F4860" s="10">
        <v>42036</v>
      </c>
      <c r="G4860" s="10">
        <v>45323</v>
      </c>
      <c r="H4860" s="11">
        <v>10</v>
      </c>
      <c r="I4860" s="20" t="s">
        <v>259</v>
      </c>
      <c r="J4860" s="11" t="s">
        <v>261</v>
      </c>
      <c r="K4860" s="11" t="s">
        <v>12658</v>
      </c>
      <c r="L4860" s="11">
        <v>2</v>
      </c>
    </row>
    <row r="4861" spans="1:12">
      <c r="A4861" s="11" t="s">
        <v>9612</v>
      </c>
      <c r="D4861" s="11" t="s">
        <v>260</v>
      </c>
      <c r="E4861" s="19" t="s">
        <v>9862</v>
      </c>
      <c r="F4861" s="10">
        <v>42036</v>
      </c>
      <c r="G4861" s="10">
        <v>45323</v>
      </c>
      <c r="H4861" s="11">
        <v>10</v>
      </c>
      <c r="I4861" s="20" t="s">
        <v>259</v>
      </c>
      <c r="J4861" s="11" t="s">
        <v>261</v>
      </c>
      <c r="K4861" s="11" t="s">
        <v>12658</v>
      </c>
      <c r="L4861" s="11">
        <v>2</v>
      </c>
    </row>
    <row r="4862" spans="1:12">
      <c r="A4862" s="11" t="s">
        <v>9613</v>
      </c>
      <c r="D4862" s="11" t="s">
        <v>260</v>
      </c>
      <c r="E4862" s="19" t="s">
        <v>9863</v>
      </c>
      <c r="F4862" s="10">
        <v>42036</v>
      </c>
      <c r="G4862" s="10">
        <v>45323</v>
      </c>
      <c r="H4862" s="11">
        <v>10</v>
      </c>
      <c r="I4862" s="20" t="s">
        <v>259</v>
      </c>
      <c r="J4862" s="11" t="s">
        <v>261</v>
      </c>
      <c r="K4862" s="11" t="s">
        <v>12658</v>
      </c>
      <c r="L4862" s="11">
        <v>2</v>
      </c>
    </row>
    <row r="4863" spans="1:12">
      <c r="A4863" s="11" t="s">
        <v>9614</v>
      </c>
      <c r="D4863" s="11" t="s">
        <v>260</v>
      </c>
      <c r="E4863" s="19" t="s">
        <v>9864</v>
      </c>
      <c r="F4863" s="10">
        <v>42036</v>
      </c>
      <c r="G4863" s="10">
        <v>45323</v>
      </c>
      <c r="H4863" s="11">
        <v>10</v>
      </c>
      <c r="I4863" s="20" t="s">
        <v>259</v>
      </c>
      <c r="J4863" s="11" t="s">
        <v>261</v>
      </c>
      <c r="K4863" s="11" t="s">
        <v>12658</v>
      </c>
      <c r="L4863" s="11">
        <v>2</v>
      </c>
    </row>
    <row r="4864" spans="1:12">
      <c r="A4864" s="11" t="s">
        <v>9615</v>
      </c>
      <c r="D4864" s="11" t="s">
        <v>260</v>
      </c>
      <c r="E4864" s="19" t="s">
        <v>9865</v>
      </c>
      <c r="F4864" s="10">
        <v>42036</v>
      </c>
      <c r="G4864" s="10">
        <v>45323</v>
      </c>
      <c r="H4864" s="11">
        <v>10</v>
      </c>
      <c r="I4864" s="20" t="s">
        <v>259</v>
      </c>
      <c r="J4864" s="11" t="s">
        <v>261</v>
      </c>
      <c r="K4864" s="11" t="s">
        <v>12658</v>
      </c>
      <c r="L4864" s="11">
        <v>2</v>
      </c>
    </row>
    <row r="4865" spans="1:12">
      <c r="A4865" s="11" t="s">
        <v>9616</v>
      </c>
      <c r="D4865" s="11" t="s">
        <v>260</v>
      </c>
      <c r="E4865" s="19" t="s">
        <v>9866</v>
      </c>
      <c r="F4865" s="10">
        <v>42036</v>
      </c>
      <c r="G4865" s="10">
        <v>45323</v>
      </c>
      <c r="H4865" s="11">
        <v>10</v>
      </c>
      <c r="I4865" s="20" t="s">
        <v>259</v>
      </c>
      <c r="J4865" s="11" t="s">
        <v>261</v>
      </c>
      <c r="K4865" s="11" t="s">
        <v>12658</v>
      </c>
      <c r="L4865" s="11">
        <v>2</v>
      </c>
    </row>
    <row r="4866" spans="1:12">
      <c r="A4866" s="11" t="s">
        <v>9617</v>
      </c>
      <c r="D4866" s="11" t="s">
        <v>260</v>
      </c>
      <c r="E4866" s="19" t="s">
        <v>9867</v>
      </c>
      <c r="F4866" s="10">
        <v>42036</v>
      </c>
      <c r="G4866" s="10">
        <v>45323</v>
      </c>
      <c r="H4866" s="11">
        <v>10</v>
      </c>
      <c r="I4866" s="20" t="s">
        <v>259</v>
      </c>
      <c r="J4866" s="11" t="s">
        <v>261</v>
      </c>
      <c r="K4866" s="11" t="s">
        <v>12658</v>
      </c>
      <c r="L4866" s="11">
        <v>2</v>
      </c>
    </row>
    <row r="4867" spans="1:12">
      <c r="A4867" s="11" t="s">
        <v>9618</v>
      </c>
      <c r="D4867" s="11" t="s">
        <v>260</v>
      </c>
      <c r="E4867" s="19" t="s">
        <v>9868</v>
      </c>
      <c r="F4867" s="10">
        <v>42036</v>
      </c>
      <c r="G4867" s="10">
        <v>45323</v>
      </c>
      <c r="H4867" s="11">
        <v>10</v>
      </c>
      <c r="I4867" s="20" t="s">
        <v>259</v>
      </c>
      <c r="J4867" s="11" t="s">
        <v>261</v>
      </c>
      <c r="K4867" s="11" t="s">
        <v>12658</v>
      </c>
      <c r="L4867" s="11">
        <v>2</v>
      </c>
    </row>
    <row r="4868" spans="1:12">
      <c r="A4868" s="11" t="s">
        <v>9619</v>
      </c>
      <c r="D4868" s="11" t="s">
        <v>260</v>
      </c>
      <c r="E4868" s="19" t="s">
        <v>9869</v>
      </c>
      <c r="F4868" s="10">
        <v>42036</v>
      </c>
      <c r="G4868" s="10">
        <v>45323</v>
      </c>
      <c r="H4868" s="11">
        <v>10</v>
      </c>
      <c r="I4868" s="20" t="s">
        <v>259</v>
      </c>
      <c r="J4868" s="11" t="s">
        <v>261</v>
      </c>
      <c r="K4868" s="11" t="s">
        <v>12658</v>
      </c>
      <c r="L4868" s="11">
        <v>2</v>
      </c>
    </row>
    <row r="4869" spans="1:12">
      <c r="A4869" s="11" t="s">
        <v>9620</v>
      </c>
      <c r="D4869" s="11" t="s">
        <v>260</v>
      </c>
      <c r="E4869" s="19" t="s">
        <v>9870</v>
      </c>
      <c r="F4869" s="10">
        <v>42036</v>
      </c>
      <c r="G4869" s="10">
        <v>45323</v>
      </c>
      <c r="H4869" s="11">
        <v>10</v>
      </c>
      <c r="I4869" s="11" t="s">
        <v>277</v>
      </c>
      <c r="J4869" s="11" t="s">
        <v>261</v>
      </c>
      <c r="K4869" s="11" t="s">
        <v>12658</v>
      </c>
      <c r="L4869" s="11">
        <v>2</v>
      </c>
    </row>
    <row r="4870" spans="1:12">
      <c r="A4870" s="11" t="s">
        <v>9621</v>
      </c>
      <c r="D4870" s="11" t="s">
        <v>260</v>
      </c>
      <c r="E4870" s="19" t="s">
        <v>9871</v>
      </c>
      <c r="F4870" s="10">
        <v>42036</v>
      </c>
      <c r="G4870" s="10">
        <v>45323</v>
      </c>
      <c r="H4870" s="11">
        <v>10</v>
      </c>
      <c r="I4870" s="11" t="s">
        <v>277</v>
      </c>
      <c r="J4870" s="11" t="s">
        <v>261</v>
      </c>
      <c r="K4870" s="11" t="s">
        <v>12658</v>
      </c>
      <c r="L4870" s="11">
        <v>2</v>
      </c>
    </row>
    <row r="4871" spans="1:12">
      <c r="A4871" s="11" t="s">
        <v>9622</v>
      </c>
      <c r="D4871" s="11" t="s">
        <v>260</v>
      </c>
      <c r="E4871" s="19" t="s">
        <v>9872</v>
      </c>
      <c r="F4871" s="10">
        <v>42036</v>
      </c>
      <c r="G4871" s="10">
        <v>45323</v>
      </c>
      <c r="H4871" s="11">
        <v>10</v>
      </c>
      <c r="I4871" s="11" t="s">
        <v>277</v>
      </c>
      <c r="J4871" s="11" t="s">
        <v>261</v>
      </c>
      <c r="K4871" s="11" t="s">
        <v>12658</v>
      </c>
      <c r="L4871" s="11">
        <v>2</v>
      </c>
    </row>
    <row r="4872" spans="1:12">
      <c r="A4872" s="11" t="s">
        <v>9623</v>
      </c>
      <c r="D4872" s="11" t="s">
        <v>260</v>
      </c>
      <c r="E4872" s="19" t="s">
        <v>9873</v>
      </c>
      <c r="F4872" s="10">
        <v>42036</v>
      </c>
      <c r="G4872" s="10">
        <v>45323</v>
      </c>
      <c r="H4872" s="11">
        <v>10</v>
      </c>
      <c r="I4872" s="20" t="s">
        <v>259</v>
      </c>
      <c r="J4872" s="11" t="s">
        <v>261</v>
      </c>
      <c r="K4872" s="11" t="s">
        <v>12658</v>
      </c>
      <c r="L4872" s="11">
        <v>2</v>
      </c>
    </row>
    <row r="4873" spans="1:12">
      <c r="A4873" s="11" t="s">
        <v>9624</v>
      </c>
      <c r="D4873" s="11" t="s">
        <v>260</v>
      </c>
      <c r="E4873" s="19" t="s">
        <v>9874</v>
      </c>
      <c r="F4873" s="10">
        <v>42036</v>
      </c>
      <c r="G4873" s="10">
        <v>45323</v>
      </c>
      <c r="H4873" s="11">
        <v>10</v>
      </c>
      <c r="I4873" s="20" t="s">
        <v>259</v>
      </c>
      <c r="J4873" s="11" t="s">
        <v>261</v>
      </c>
      <c r="K4873" s="11" t="s">
        <v>12658</v>
      </c>
      <c r="L4873" s="11">
        <v>2</v>
      </c>
    </row>
    <row r="4874" spans="1:12">
      <c r="A4874" s="11" t="s">
        <v>9625</v>
      </c>
      <c r="D4874" s="11" t="s">
        <v>260</v>
      </c>
      <c r="E4874" s="19" t="s">
        <v>9875</v>
      </c>
      <c r="F4874" s="10">
        <v>42036</v>
      </c>
      <c r="G4874" s="10">
        <v>45323</v>
      </c>
      <c r="H4874" s="11">
        <v>10</v>
      </c>
      <c r="I4874" s="20" t="s">
        <v>259</v>
      </c>
      <c r="J4874" s="11" t="s">
        <v>261</v>
      </c>
      <c r="K4874" s="11" t="s">
        <v>12658</v>
      </c>
      <c r="L4874" s="11">
        <v>2</v>
      </c>
    </row>
    <row r="4875" spans="1:12">
      <c r="A4875" s="11" t="s">
        <v>9626</v>
      </c>
      <c r="D4875" s="11" t="s">
        <v>260</v>
      </c>
      <c r="E4875" s="19" t="s">
        <v>9876</v>
      </c>
      <c r="F4875" s="10">
        <v>42036</v>
      </c>
      <c r="G4875" s="10">
        <v>45323</v>
      </c>
      <c r="H4875" s="11">
        <v>10</v>
      </c>
      <c r="I4875" s="20" t="s">
        <v>259</v>
      </c>
      <c r="J4875" s="11" t="s">
        <v>261</v>
      </c>
      <c r="K4875" s="11" t="s">
        <v>12658</v>
      </c>
      <c r="L4875" s="11">
        <v>2</v>
      </c>
    </row>
    <row r="4876" spans="1:12">
      <c r="A4876" s="11" t="s">
        <v>9627</v>
      </c>
      <c r="D4876" s="11" t="s">
        <v>260</v>
      </c>
      <c r="E4876" s="19" t="s">
        <v>9877</v>
      </c>
      <c r="F4876" s="10">
        <v>42036</v>
      </c>
      <c r="G4876" s="10">
        <v>45323</v>
      </c>
      <c r="H4876" s="11">
        <v>10</v>
      </c>
      <c r="I4876" s="20" t="s">
        <v>259</v>
      </c>
      <c r="J4876" s="11" t="s">
        <v>261</v>
      </c>
      <c r="K4876" s="11" t="s">
        <v>12658</v>
      </c>
      <c r="L4876" s="11">
        <v>2</v>
      </c>
    </row>
    <row r="4877" spans="1:12">
      <c r="A4877" s="11" t="s">
        <v>9628</v>
      </c>
      <c r="D4877" s="11" t="s">
        <v>260</v>
      </c>
      <c r="E4877" s="19" t="s">
        <v>9878</v>
      </c>
      <c r="F4877" s="10">
        <v>42036</v>
      </c>
      <c r="G4877" s="10">
        <v>45323</v>
      </c>
      <c r="H4877" s="11">
        <v>10</v>
      </c>
      <c r="I4877" s="20" t="s">
        <v>259</v>
      </c>
      <c r="J4877" s="11" t="s">
        <v>261</v>
      </c>
      <c r="K4877" s="11" t="s">
        <v>12658</v>
      </c>
      <c r="L4877" s="11">
        <v>2</v>
      </c>
    </row>
    <row r="4878" spans="1:12">
      <c r="A4878" s="11" t="s">
        <v>9629</v>
      </c>
      <c r="D4878" s="11" t="s">
        <v>260</v>
      </c>
      <c r="E4878" s="19" t="s">
        <v>9879</v>
      </c>
      <c r="F4878" s="10">
        <v>42036</v>
      </c>
      <c r="G4878" s="10">
        <v>45323</v>
      </c>
      <c r="H4878" s="11">
        <v>10</v>
      </c>
      <c r="I4878" s="20" t="s">
        <v>259</v>
      </c>
      <c r="J4878" s="11" t="s">
        <v>261</v>
      </c>
      <c r="K4878" s="11" t="s">
        <v>12658</v>
      </c>
      <c r="L4878" s="11">
        <v>2</v>
      </c>
    </row>
    <row r="4879" spans="1:12">
      <c r="A4879" s="11" t="s">
        <v>9630</v>
      </c>
      <c r="D4879" s="11" t="s">
        <v>260</v>
      </c>
      <c r="E4879" s="19" t="s">
        <v>9880</v>
      </c>
      <c r="F4879" s="10">
        <v>42036</v>
      </c>
      <c r="G4879" s="10">
        <v>45323</v>
      </c>
      <c r="H4879" s="11">
        <v>10</v>
      </c>
      <c r="I4879" s="20" t="s">
        <v>259</v>
      </c>
      <c r="J4879" s="11" t="s">
        <v>261</v>
      </c>
      <c r="K4879" s="11" t="s">
        <v>12658</v>
      </c>
      <c r="L4879" s="11">
        <v>2</v>
      </c>
    </row>
    <row r="4880" spans="1:12">
      <c r="A4880" s="11" t="s">
        <v>9631</v>
      </c>
      <c r="D4880" s="11" t="s">
        <v>260</v>
      </c>
      <c r="E4880" s="19" t="s">
        <v>9881</v>
      </c>
      <c r="F4880" s="10">
        <v>42036</v>
      </c>
      <c r="G4880" s="10">
        <v>45323</v>
      </c>
      <c r="H4880" s="11">
        <v>10</v>
      </c>
      <c r="I4880" s="20" t="s">
        <v>259</v>
      </c>
      <c r="J4880" s="11" t="s">
        <v>261</v>
      </c>
      <c r="K4880" s="11" t="s">
        <v>12658</v>
      </c>
      <c r="L4880" s="11">
        <v>2</v>
      </c>
    </row>
    <row r="4881" spans="1:12">
      <c r="A4881" s="11" t="s">
        <v>9632</v>
      </c>
      <c r="D4881" s="11" t="s">
        <v>260</v>
      </c>
      <c r="E4881" s="19" t="s">
        <v>9882</v>
      </c>
      <c r="F4881" s="10">
        <v>42036</v>
      </c>
      <c r="G4881" s="10">
        <v>45323</v>
      </c>
      <c r="H4881" s="11">
        <v>10</v>
      </c>
      <c r="I4881" s="20" t="s">
        <v>259</v>
      </c>
      <c r="J4881" s="11" t="s">
        <v>261</v>
      </c>
      <c r="K4881" s="11" t="s">
        <v>12658</v>
      </c>
      <c r="L4881" s="11">
        <v>2</v>
      </c>
    </row>
    <row r="4882" spans="1:12">
      <c r="A4882" s="11" t="s">
        <v>9633</v>
      </c>
      <c r="D4882" s="11" t="s">
        <v>260</v>
      </c>
      <c r="E4882" s="19" t="s">
        <v>9883</v>
      </c>
      <c r="F4882" s="10">
        <v>42036</v>
      </c>
      <c r="G4882" s="10">
        <v>45323</v>
      </c>
      <c r="H4882" s="11">
        <v>10</v>
      </c>
      <c r="I4882" s="20" t="s">
        <v>259</v>
      </c>
      <c r="J4882" s="11" t="s">
        <v>261</v>
      </c>
      <c r="K4882" s="11" t="s">
        <v>12658</v>
      </c>
      <c r="L4882" s="11">
        <v>2</v>
      </c>
    </row>
    <row r="4883" spans="1:12">
      <c r="A4883" s="11" t="s">
        <v>9634</v>
      </c>
      <c r="D4883" s="11" t="s">
        <v>260</v>
      </c>
      <c r="E4883" s="19" t="s">
        <v>9884</v>
      </c>
      <c r="F4883" s="10">
        <v>42036</v>
      </c>
      <c r="G4883" s="10">
        <v>45323</v>
      </c>
      <c r="H4883" s="11">
        <v>10</v>
      </c>
      <c r="I4883" s="20" t="s">
        <v>259</v>
      </c>
      <c r="J4883" s="11" t="s">
        <v>261</v>
      </c>
      <c r="K4883" s="11" t="s">
        <v>12658</v>
      </c>
      <c r="L4883" s="11">
        <v>2</v>
      </c>
    </row>
    <row r="4884" spans="1:12">
      <c r="A4884" s="11" t="s">
        <v>9635</v>
      </c>
      <c r="D4884" s="11" t="s">
        <v>260</v>
      </c>
      <c r="E4884" s="19" t="s">
        <v>9885</v>
      </c>
      <c r="F4884" s="10">
        <v>42036</v>
      </c>
      <c r="G4884" s="10">
        <v>45323</v>
      </c>
      <c r="H4884" s="11">
        <v>10</v>
      </c>
      <c r="I4884" s="20" t="s">
        <v>259</v>
      </c>
      <c r="J4884" s="11" t="s">
        <v>261</v>
      </c>
      <c r="K4884" s="11" t="s">
        <v>12658</v>
      </c>
      <c r="L4884" s="11">
        <v>2</v>
      </c>
    </row>
    <row r="4885" spans="1:12">
      <c r="A4885" s="11" t="s">
        <v>9636</v>
      </c>
      <c r="D4885" s="11" t="s">
        <v>260</v>
      </c>
      <c r="E4885" s="19" t="s">
        <v>9886</v>
      </c>
      <c r="F4885" s="10">
        <v>42036</v>
      </c>
      <c r="G4885" s="10">
        <v>45323</v>
      </c>
      <c r="H4885" s="11">
        <v>10</v>
      </c>
      <c r="I4885" s="20" t="s">
        <v>259</v>
      </c>
      <c r="J4885" s="11" t="s">
        <v>261</v>
      </c>
      <c r="K4885" s="11" t="s">
        <v>12658</v>
      </c>
      <c r="L4885" s="11">
        <v>2</v>
      </c>
    </row>
    <row r="4886" spans="1:12">
      <c r="A4886" s="11" t="s">
        <v>9637</v>
      </c>
      <c r="D4886" s="11" t="s">
        <v>260</v>
      </c>
      <c r="E4886" s="19" t="s">
        <v>9887</v>
      </c>
      <c r="F4886" s="10">
        <v>42036</v>
      </c>
      <c r="G4886" s="10">
        <v>45323</v>
      </c>
      <c r="H4886" s="11">
        <v>10</v>
      </c>
      <c r="I4886" s="20" t="s">
        <v>259</v>
      </c>
      <c r="J4886" s="11" t="s">
        <v>261</v>
      </c>
      <c r="K4886" s="11" t="s">
        <v>12658</v>
      </c>
      <c r="L4886" s="11">
        <v>2</v>
      </c>
    </row>
    <row r="4887" spans="1:12">
      <c r="A4887" s="11" t="s">
        <v>9638</v>
      </c>
      <c r="D4887" s="11" t="s">
        <v>260</v>
      </c>
      <c r="E4887" s="19" t="s">
        <v>9888</v>
      </c>
      <c r="F4887" s="10">
        <v>42036</v>
      </c>
      <c r="G4887" s="10">
        <v>45323</v>
      </c>
      <c r="H4887" s="11">
        <v>10</v>
      </c>
      <c r="I4887" s="11" t="s">
        <v>277</v>
      </c>
      <c r="J4887" s="11" t="s">
        <v>261</v>
      </c>
      <c r="K4887" s="11" t="s">
        <v>12658</v>
      </c>
      <c r="L4887" s="11">
        <v>2</v>
      </c>
    </row>
    <row r="4888" spans="1:12">
      <c r="A4888" s="11" t="s">
        <v>9639</v>
      </c>
      <c r="D4888" s="11" t="s">
        <v>260</v>
      </c>
      <c r="E4888" s="19" t="s">
        <v>9889</v>
      </c>
      <c r="F4888" s="10">
        <v>42036</v>
      </c>
      <c r="G4888" s="10">
        <v>45323</v>
      </c>
      <c r="H4888" s="11">
        <v>10</v>
      </c>
      <c r="I4888" s="11" t="s">
        <v>277</v>
      </c>
      <c r="J4888" s="11" t="s">
        <v>261</v>
      </c>
      <c r="K4888" s="11" t="s">
        <v>12658</v>
      </c>
      <c r="L4888" s="11">
        <v>2</v>
      </c>
    </row>
    <row r="4889" spans="1:12">
      <c r="A4889" s="11" t="s">
        <v>9640</v>
      </c>
      <c r="D4889" s="11" t="s">
        <v>260</v>
      </c>
      <c r="E4889" s="19" t="s">
        <v>9890</v>
      </c>
      <c r="F4889" s="10">
        <v>42036</v>
      </c>
      <c r="G4889" s="10">
        <v>45323</v>
      </c>
      <c r="H4889" s="11">
        <v>10</v>
      </c>
      <c r="I4889" s="11" t="s">
        <v>277</v>
      </c>
      <c r="J4889" s="11" t="s">
        <v>261</v>
      </c>
      <c r="K4889" s="11" t="s">
        <v>12658</v>
      </c>
      <c r="L4889" s="11">
        <v>2</v>
      </c>
    </row>
    <row r="4890" spans="1:12">
      <c r="A4890" s="11" t="s">
        <v>9641</v>
      </c>
      <c r="D4890" s="11" t="s">
        <v>260</v>
      </c>
      <c r="E4890" s="19" t="s">
        <v>9891</v>
      </c>
      <c r="F4890" s="10">
        <v>42036</v>
      </c>
      <c r="G4890" s="10">
        <v>45323</v>
      </c>
      <c r="H4890" s="11">
        <v>10</v>
      </c>
      <c r="I4890" s="20" t="s">
        <v>259</v>
      </c>
      <c r="J4890" s="11" t="s">
        <v>261</v>
      </c>
      <c r="K4890" s="11" t="s">
        <v>12658</v>
      </c>
      <c r="L4890" s="11">
        <v>2</v>
      </c>
    </row>
    <row r="4891" spans="1:12">
      <c r="A4891" s="11" t="s">
        <v>9642</v>
      </c>
      <c r="D4891" s="11" t="s">
        <v>260</v>
      </c>
      <c r="E4891" s="19" t="s">
        <v>9892</v>
      </c>
      <c r="F4891" s="10">
        <v>42036</v>
      </c>
      <c r="G4891" s="10">
        <v>45323</v>
      </c>
      <c r="H4891" s="11">
        <v>10</v>
      </c>
      <c r="I4891" s="20" t="s">
        <v>259</v>
      </c>
      <c r="J4891" s="11" t="s">
        <v>261</v>
      </c>
      <c r="K4891" s="11" t="s">
        <v>12658</v>
      </c>
      <c r="L4891" s="11">
        <v>2</v>
      </c>
    </row>
    <row r="4892" spans="1:12">
      <c r="A4892" s="11" t="s">
        <v>9643</v>
      </c>
      <c r="D4892" s="11" t="s">
        <v>260</v>
      </c>
      <c r="E4892" s="19" t="s">
        <v>9893</v>
      </c>
      <c r="F4892" s="10">
        <v>42036</v>
      </c>
      <c r="G4892" s="10">
        <v>45323</v>
      </c>
      <c r="H4892" s="11">
        <v>10</v>
      </c>
      <c r="I4892" s="20" t="s">
        <v>259</v>
      </c>
      <c r="J4892" s="11" t="s">
        <v>261</v>
      </c>
      <c r="K4892" s="11" t="s">
        <v>12658</v>
      </c>
      <c r="L4892" s="11">
        <v>2</v>
      </c>
    </row>
    <row r="4893" spans="1:12">
      <c r="A4893" s="11" t="s">
        <v>9644</v>
      </c>
      <c r="D4893" s="11" t="s">
        <v>260</v>
      </c>
      <c r="E4893" s="19" t="s">
        <v>9894</v>
      </c>
      <c r="F4893" s="10">
        <v>42036</v>
      </c>
      <c r="G4893" s="10">
        <v>45323</v>
      </c>
      <c r="H4893" s="11">
        <v>10</v>
      </c>
      <c r="I4893" s="20" t="s">
        <v>259</v>
      </c>
      <c r="J4893" s="11" t="s">
        <v>261</v>
      </c>
      <c r="K4893" s="11" t="s">
        <v>12658</v>
      </c>
      <c r="L4893" s="11">
        <v>2</v>
      </c>
    </row>
    <row r="4894" spans="1:12">
      <c r="A4894" s="11" t="s">
        <v>9645</v>
      </c>
      <c r="D4894" s="11" t="s">
        <v>260</v>
      </c>
      <c r="E4894" s="19" t="s">
        <v>9895</v>
      </c>
      <c r="F4894" s="10">
        <v>42036</v>
      </c>
      <c r="G4894" s="10">
        <v>45323</v>
      </c>
      <c r="H4894" s="11">
        <v>10</v>
      </c>
      <c r="I4894" s="20" t="s">
        <v>259</v>
      </c>
      <c r="J4894" s="11" t="s">
        <v>261</v>
      </c>
      <c r="K4894" s="11" t="s">
        <v>12658</v>
      </c>
      <c r="L4894" s="11">
        <v>2</v>
      </c>
    </row>
    <row r="4895" spans="1:12">
      <c r="A4895" s="11" t="s">
        <v>9646</v>
      </c>
      <c r="D4895" s="11" t="s">
        <v>260</v>
      </c>
      <c r="E4895" s="19" t="s">
        <v>9896</v>
      </c>
      <c r="F4895" s="10">
        <v>42036</v>
      </c>
      <c r="G4895" s="10">
        <v>45323</v>
      </c>
      <c r="H4895" s="11">
        <v>10</v>
      </c>
      <c r="I4895" s="20" t="s">
        <v>259</v>
      </c>
      <c r="J4895" s="11" t="s">
        <v>261</v>
      </c>
      <c r="K4895" s="11" t="s">
        <v>12658</v>
      </c>
      <c r="L4895" s="11">
        <v>2</v>
      </c>
    </row>
    <row r="4896" spans="1:12">
      <c r="A4896" s="11" t="s">
        <v>9647</v>
      </c>
      <c r="D4896" s="11" t="s">
        <v>260</v>
      </c>
      <c r="E4896" s="19" t="s">
        <v>9897</v>
      </c>
      <c r="F4896" s="10">
        <v>42036</v>
      </c>
      <c r="G4896" s="10">
        <v>45323</v>
      </c>
      <c r="H4896" s="11">
        <v>10</v>
      </c>
      <c r="I4896" s="20" t="s">
        <v>259</v>
      </c>
      <c r="J4896" s="11" t="s">
        <v>261</v>
      </c>
      <c r="K4896" s="11" t="s">
        <v>12658</v>
      </c>
      <c r="L4896" s="11">
        <v>2</v>
      </c>
    </row>
    <row r="4897" spans="1:12">
      <c r="A4897" s="11" t="s">
        <v>9648</v>
      </c>
      <c r="D4897" s="11" t="s">
        <v>260</v>
      </c>
      <c r="E4897" s="19" t="s">
        <v>9898</v>
      </c>
      <c r="F4897" s="10">
        <v>42036</v>
      </c>
      <c r="G4897" s="10">
        <v>45323</v>
      </c>
      <c r="H4897" s="11">
        <v>10</v>
      </c>
      <c r="I4897" s="20" t="s">
        <v>259</v>
      </c>
      <c r="J4897" s="11" t="s">
        <v>261</v>
      </c>
      <c r="K4897" s="11" t="s">
        <v>12658</v>
      </c>
      <c r="L4897" s="11">
        <v>2</v>
      </c>
    </row>
    <row r="4898" spans="1:12">
      <c r="A4898" s="11" t="s">
        <v>9649</v>
      </c>
      <c r="D4898" s="11" t="s">
        <v>260</v>
      </c>
      <c r="E4898" s="19" t="s">
        <v>9899</v>
      </c>
      <c r="F4898" s="10">
        <v>42036</v>
      </c>
      <c r="G4898" s="10">
        <v>45323</v>
      </c>
      <c r="H4898" s="11">
        <v>10</v>
      </c>
      <c r="I4898" s="20" t="s">
        <v>259</v>
      </c>
      <c r="J4898" s="11" t="s">
        <v>261</v>
      </c>
      <c r="K4898" s="11" t="s">
        <v>12658</v>
      </c>
      <c r="L4898" s="11">
        <v>2</v>
      </c>
    </row>
    <row r="4899" spans="1:12">
      <c r="A4899" s="11" t="s">
        <v>9650</v>
      </c>
      <c r="D4899" s="11" t="s">
        <v>260</v>
      </c>
      <c r="E4899" s="19" t="s">
        <v>9900</v>
      </c>
      <c r="F4899" s="10">
        <v>42036</v>
      </c>
      <c r="G4899" s="10">
        <v>45323</v>
      </c>
      <c r="H4899" s="11">
        <v>10</v>
      </c>
      <c r="I4899" s="20" t="s">
        <v>259</v>
      </c>
      <c r="J4899" s="11" t="s">
        <v>261</v>
      </c>
      <c r="K4899" s="11" t="s">
        <v>12658</v>
      </c>
      <c r="L4899" s="11">
        <v>2</v>
      </c>
    </row>
    <row r="4900" spans="1:12">
      <c r="A4900" s="11" t="s">
        <v>9651</v>
      </c>
      <c r="D4900" s="11" t="s">
        <v>260</v>
      </c>
      <c r="E4900" s="19" t="s">
        <v>9901</v>
      </c>
      <c r="F4900" s="10">
        <v>42036</v>
      </c>
      <c r="G4900" s="10">
        <v>45323</v>
      </c>
      <c r="H4900" s="11">
        <v>10</v>
      </c>
      <c r="I4900" s="20" t="s">
        <v>259</v>
      </c>
      <c r="J4900" s="11" t="s">
        <v>261</v>
      </c>
      <c r="K4900" s="11" t="s">
        <v>12658</v>
      </c>
      <c r="L4900" s="11">
        <v>2</v>
      </c>
    </row>
    <row r="4901" spans="1:12">
      <c r="A4901" s="11" t="s">
        <v>9652</v>
      </c>
      <c r="D4901" s="11" t="s">
        <v>260</v>
      </c>
      <c r="E4901" s="19" t="s">
        <v>9902</v>
      </c>
      <c r="F4901" s="10">
        <v>42036</v>
      </c>
      <c r="G4901" s="10">
        <v>45323</v>
      </c>
      <c r="H4901" s="11">
        <v>10</v>
      </c>
      <c r="I4901" s="20" t="s">
        <v>259</v>
      </c>
      <c r="J4901" s="11" t="s">
        <v>261</v>
      </c>
      <c r="K4901" s="11" t="s">
        <v>12658</v>
      </c>
      <c r="L4901" s="11">
        <v>2</v>
      </c>
    </row>
    <row r="4902" spans="1:12">
      <c r="A4902" s="11" t="s">
        <v>9653</v>
      </c>
      <c r="D4902" s="11" t="s">
        <v>260</v>
      </c>
      <c r="E4902" s="19" t="s">
        <v>9903</v>
      </c>
      <c r="F4902" s="10">
        <v>42036</v>
      </c>
      <c r="G4902" s="10">
        <v>45323</v>
      </c>
      <c r="H4902" s="11">
        <v>10</v>
      </c>
      <c r="I4902" s="20" t="s">
        <v>259</v>
      </c>
      <c r="J4902" s="11" t="s">
        <v>261</v>
      </c>
      <c r="K4902" s="11" t="s">
        <v>12658</v>
      </c>
      <c r="L4902" s="11">
        <v>2</v>
      </c>
    </row>
    <row r="4903" spans="1:12">
      <c r="A4903" s="11" t="s">
        <v>9654</v>
      </c>
      <c r="D4903" s="11" t="s">
        <v>260</v>
      </c>
      <c r="E4903" s="19" t="s">
        <v>9904</v>
      </c>
      <c r="F4903" s="10">
        <v>42036</v>
      </c>
      <c r="G4903" s="10">
        <v>45323</v>
      </c>
      <c r="H4903" s="11">
        <v>10</v>
      </c>
      <c r="I4903" s="20" t="s">
        <v>259</v>
      </c>
      <c r="J4903" s="11" t="s">
        <v>261</v>
      </c>
      <c r="K4903" s="11" t="s">
        <v>12658</v>
      </c>
      <c r="L4903" s="11">
        <v>2</v>
      </c>
    </row>
    <row r="4904" spans="1:12">
      <c r="A4904" s="11" t="s">
        <v>9655</v>
      </c>
      <c r="D4904" s="11" t="s">
        <v>260</v>
      </c>
      <c r="E4904" s="19" t="s">
        <v>9905</v>
      </c>
      <c r="F4904" s="10">
        <v>42036</v>
      </c>
      <c r="G4904" s="10">
        <v>45323</v>
      </c>
      <c r="H4904" s="11">
        <v>10</v>
      </c>
      <c r="I4904" s="20" t="s">
        <v>259</v>
      </c>
      <c r="J4904" s="11" t="s">
        <v>261</v>
      </c>
      <c r="K4904" s="11" t="s">
        <v>12658</v>
      </c>
      <c r="L4904" s="11">
        <v>2</v>
      </c>
    </row>
    <row r="4905" spans="1:12">
      <c r="A4905" s="11" t="s">
        <v>9656</v>
      </c>
      <c r="D4905" s="11" t="s">
        <v>260</v>
      </c>
      <c r="E4905" s="19" t="s">
        <v>9906</v>
      </c>
      <c r="F4905" s="10">
        <v>42036</v>
      </c>
      <c r="G4905" s="10">
        <v>45323</v>
      </c>
      <c r="H4905" s="11">
        <v>10</v>
      </c>
      <c r="I4905" s="11" t="s">
        <v>277</v>
      </c>
      <c r="J4905" s="11" t="s">
        <v>261</v>
      </c>
      <c r="K4905" s="11" t="s">
        <v>12658</v>
      </c>
      <c r="L4905" s="11">
        <v>2</v>
      </c>
    </row>
    <row r="4906" spans="1:12">
      <c r="A4906" s="11" t="s">
        <v>9657</v>
      </c>
      <c r="D4906" s="11" t="s">
        <v>260</v>
      </c>
      <c r="E4906" s="19" t="s">
        <v>9907</v>
      </c>
      <c r="F4906" s="10">
        <v>42036</v>
      </c>
      <c r="G4906" s="10">
        <v>45323</v>
      </c>
      <c r="H4906" s="11">
        <v>10</v>
      </c>
      <c r="I4906" s="11" t="s">
        <v>277</v>
      </c>
      <c r="J4906" s="11" t="s">
        <v>261</v>
      </c>
      <c r="K4906" s="11" t="s">
        <v>12658</v>
      </c>
      <c r="L4906" s="11">
        <v>2</v>
      </c>
    </row>
    <row r="4907" spans="1:12">
      <c r="A4907" s="11" t="s">
        <v>9658</v>
      </c>
      <c r="D4907" s="11" t="s">
        <v>260</v>
      </c>
      <c r="E4907" s="19" t="s">
        <v>9908</v>
      </c>
      <c r="F4907" s="10">
        <v>42036</v>
      </c>
      <c r="G4907" s="10">
        <v>45323</v>
      </c>
      <c r="H4907" s="11">
        <v>10</v>
      </c>
      <c r="I4907" s="11" t="s">
        <v>277</v>
      </c>
      <c r="J4907" s="11" t="s">
        <v>261</v>
      </c>
      <c r="K4907" s="11" t="s">
        <v>12658</v>
      </c>
      <c r="L4907" s="11">
        <v>2</v>
      </c>
    </row>
    <row r="4908" spans="1:12">
      <c r="A4908" s="11" t="s">
        <v>9659</v>
      </c>
      <c r="D4908" s="11" t="s">
        <v>260</v>
      </c>
      <c r="E4908" s="19" t="s">
        <v>9909</v>
      </c>
      <c r="F4908" s="10">
        <v>42036</v>
      </c>
      <c r="G4908" s="10">
        <v>45323</v>
      </c>
      <c r="H4908" s="11">
        <v>10</v>
      </c>
      <c r="I4908" s="20" t="s">
        <v>259</v>
      </c>
      <c r="J4908" s="11" t="s">
        <v>261</v>
      </c>
      <c r="K4908" s="11" t="s">
        <v>12658</v>
      </c>
      <c r="L4908" s="11">
        <v>2</v>
      </c>
    </row>
    <row r="4909" spans="1:12">
      <c r="A4909" s="11" t="s">
        <v>9660</v>
      </c>
      <c r="D4909" s="11" t="s">
        <v>260</v>
      </c>
      <c r="E4909" s="19" t="s">
        <v>9910</v>
      </c>
      <c r="F4909" s="10">
        <v>42036</v>
      </c>
      <c r="G4909" s="10">
        <v>45323</v>
      </c>
      <c r="H4909" s="11">
        <v>10</v>
      </c>
      <c r="I4909" s="20" t="s">
        <v>259</v>
      </c>
      <c r="J4909" s="11" t="s">
        <v>261</v>
      </c>
      <c r="K4909" s="11" t="s">
        <v>12658</v>
      </c>
      <c r="L4909" s="11">
        <v>2</v>
      </c>
    </row>
    <row r="4910" spans="1:12">
      <c r="A4910" s="11" t="s">
        <v>9661</v>
      </c>
      <c r="D4910" s="11" t="s">
        <v>260</v>
      </c>
      <c r="E4910" s="19" t="s">
        <v>9911</v>
      </c>
      <c r="F4910" s="10">
        <v>42036</v>
      </c>
      <c r="G4910" s="10">
        <v>45323</v>
      </c>
      <c r="H4910" s="11">
        <v>10</v>
      </c>
      <c r="I4910" s="20" t="s">
        <v>259</v>
      </c>
      <c r="J4910" s="11" t="s">
        <v>261</v>
      </c>
      <c r="K4910" s="11" t="s">
        <v>12658</v>
      </c>
      <c r="L4910" s="11">
        <v>2</v>
      </c>
    </row>
    <row r="4911" spans="1:12">
      <c r="A4911" s="11" t="s">
        <v>9662</v>
      </c>
      <c r="D4911" s="11" t="s">
        <v>260</v>
      </c>
      <c r="E4911" s="19" t="s">
        <v>9912</v>
      </c>
      <c r="F4911" s="10">
        <v>42036</v>
      </c>
      <c r="G4911" s="10">
        <v>45323</v>
      </c>
      <c r="H4911" s="11">
        <v>10</v>
      </c>
      <c r="I4911" s="20" t="s">
        <v>259</v>
      </c>
      <c r="J4911" s="11" t="s">
        <v>261</v>
      </c>
      <c r="K4911" s="11" t="s">
        <v>12658</v>
      </c>
      <c r="L4911" s="11">
        <v>2</v>
      </c>
    </row>
    <row r="4912" spans="1:12">
      <c r="A4912" s="11" t="s">
        <v>9663</v>
      </c>
      <c r="D4912" s="11" t="s">
        <v>260</v>
      </c>
      <c r="E4912" s="19" t="s">
        <v>9913</v>
      </c>
      <c r="F4912" s="10">
        <v>42036</v>
      </c>
      <c r="G4912" s="10">
        <v>45323</v>
      </c>
      <c r="H4912" s="11">
        <v>10</v>
      </c>
      <c r="I4912" s="20" t="s">
        <v>259</v>
      </c>
      <c r="J4912" s="11" t="s">
        <v>261</v>
      </c>
      <c r="K4912" s="11" t="s">
        <v>12658</v>
      </c>
      <c r="L4912" s="11">
        <v>2</v>
      </c>
    </row>
    <row r="4913" spans="1:12">
      <c r="A4913" s="11" t="s">
        <v>9664</v>
      </c>
      <c r="D4913" s="11" t="s">
        <v>260</v>
      </c>
      <c r="E4913" s="19" t="s">
        <v>9914</v>
      </c>
      <c r="F4913" s="10">
        <v>42036</v>
      </c>
      <c r="G4913" s="10">
        <v>45323</v>
      </c>
      <c r="H4913" s="11">
        <v>10</v>
      </c>
      <c r="I4913" s="20" t="s">
        <v>259</v>
      </c>
      <c r="J4913" s="11" t="s">
        <v>261</v>
      </c>
      <c r="K4913" s="11" t="s">
        <v>12658</v>
      </c>
      <c r="L4913" s="11">
        <v>2</v>
      </c>
    </row>
    <row r="4914" spans="1:12">
      <c r="A4914" s="11" t="s">
        <v>9665</v>
      </c>
      <c r="D4914" s="11" t="s">
        <v>260</v>
      </c>
      <c r="E4914" s="19" t="s">
        <v>9915</v>
      </c>
      <c r="F4914" s="10">
        <v>42036</v>
      </c>
      <c r="G4914" s="10">
        <v>45323</v>
      </c>
      <c r="H4914" s="11">
        <v>10</v>
      </c>
      <c r="I4914" s="20" t="s">
        <v>259</v>
      </c>
      <c r="J4914" s="11" t="s">
        <v>261</v>
      </c>
      <c r="K4914" s="11" t="s">
        <v>12658</v>
      </c>
      <c r="L4914" s="11">
        <v>2</v>
      </c>
    </row>
    <row r="4915" spans="1:12">
      <c r="A4915" s="11" t="s">
        <v>9666</v>
      </c>
      <c r="D4915" s="11" t="s">
        <v>260</v>
      </c>
      <c r="E4915" s="19" t="s">
        <v>9916</v>
      </c>
      <c r="F4915" s="10">
        <v>42036</v>
      </c>
      <c r="G4915" s="10">
        <v>45323</v>
      </c>
      <c r="H4915" s="11">
        <v>10</v>
      </c>
      <c r="I4915" s="20" t="s">
        <v>259</v>
      </c>
      <c r="J4915" s="11" t="s">
        <v>261</v>
      </c>
      <c r="K4915" s="11" t="s">
        <v>12658</v>
      </c>
      <c r="L4915" s="11">
        <v>2</v>
      </c>
    </row>
    <row r="4916" spans="1:12">
      <c r="A4916" s="11" t="s">
        <v>9667</v>
      </c>
      <c r="D4916" s="11" t="s">
        <v>260</v>
      </c>
      <c r="E4916" s="19" t="s">
        <v>9917</v>
      </c>
      <c r="F4916" s="10">
        <v>42036</v>
      </c>
      <c r="G4916" s="10">
        <v>45323</v>
      </c>
      <c r="H4916" s="11">
        <v>10</v>
      </c>
      <c r="I4916" s="20" t="s">
        <v>259</v>
      </c>
      <c r="J4916" s="11" t="s">
        <v>261</v>
      </c>
      <c r="K4916" s="11" t="s">
        <v>12658</v>
      </c>
      <c r="L4916" s="11">
        <v>2</v>
      </c>
    </row>
    <row r="4917" spans="1:12">
      <c r="A4917" s="11" t="s">
        <v>9668</v>
      </c>
      <c r="D4917" s="11" t="s">
        <v>260</v>
      </c>
      <c r="E4917" s="19" t="s">
        <v>9918</v>
      </c>
      <c r="F4917" s="10">
        <v>42036</v>
      </c>
      <c r="G4917" s="10">
        <v>45323</v>
      </c>
      <c r="H4917" s="11">
        <v>10</v>
      </c>
      <c r="I4917" s="20" t="s">
        <v>259</v>
      </c>
      <c r="J4917" s="11" t="s">
        <v>261</v>
      </c>
      <c r="K4917" s="11" t="s">
        <v>12658</v>
      </c>
      <c r="L4917" s="11">
        <v>2</v>
      </c>
    </row>
    <row r="4918" spans="1:12">
      <c r="A4918" s="11" t="s">
        <v>9669</v>
      </c>
      <c r="D4918" s="11" t="s">
        <v>260</v>
      </c>
      <c r="E4918" s="19" t="s">
        <v>9919</v>
      </c>
      <c r="F4918" s="10">
        <v>42036</v>
      </c>
      <c r="G4918" s="10">
        <v>45323</v>
      </c>
      <c r="H4918" s="11">
        <v>10</v>
      </c>
      <c r="I4918" s="20" t="s">
        <v>259</v>
      </c>
      <c r="J4918" s="11" t="s">
        <v>261</v>
      </c>
      <c r="K4918" s="11" t="s">
        <v>12658</v>
      </c>
      <c r="L4918" s="11">
        <v>2</v>
      </c>
    </row>
    <row r="4919" spans="1:12">
      <c r="A4919" s="11" t="s">
        <v>9670</v>
      </c>
      <c r="D4919" s="11" t="s">
        <v>260</v>
      </c>
      <c r="E4919" s="19" t="s">
        <v>9920</v>
      </c>
      <c r="F4919" s="10">
        <v>42036</v>
      </c>
      <c r="G4919" s="10">
        <v>45323</v>
      </c>
      <c r="H4919" s="11">
        <v>10</v>
      </c>
      <c r="I4919" s="20" t="s">
        <v>259</v>
      </c>
      <c r="J4919" s="11" t="s">
        <v>261</v>
      </c>
      <c r="K4919" s="11" t="s">
        <v>12658</v>
      </c>
      <c r="L4919" s="11">
        <v>2</v>
      </c>
    </row>
    <row r="4920" spans="1:12">
      <c r="A4920" s="11" t="s">
        <v>9671</v>
      </c>
      <c r="D4920" s="11" t="s">
        <v>260</v>
      </c>
      <c r="E4920" s="19" t="s">
        <v>9921</v>
      </c>
      <c r="F4920" s="10">
        <v>42036</v>
      </c>
      <c r="G4920" s="10">
        <v>45323</v>
      </c>
      <c r="H4920" s="11">
        <v>10</v>
      </c>
      <c r="I4920" s="20" t="s">
        <v>259</v>
      </c>
      <c r="J4920" s="11" t="s">
        <v>261</v>
      </c>
      <c r="K4920" s="11" t="s">
        <v>12658</v>
      </c>
      <c r="L4920" s="11">
        <v>2</v>
      </c>
    </row>
    <row r="4921" spans="1:12">
      <c r="A4921" s="11" t="s">
        <v>9672</v>
      </c>
      <c r="D4921" s="11" t="s">
        <v>260</v>
      </c>
      <c r="E4921" s="19" t="s">
        <v>9922</v>
      </c>
      <c r="F4921" s="10">
        <v>42036</v>
      </c>
      <c r="G4921" s="10">
        <v>45323</v>
      </c>
      <c r="H4921" s="11">
        <v>10</v>
      </c>
      <c r="I4921" s="20" t="s">
        <v>259</v>
      </c>
      <c r="J4921" s="11" t="s">
        <v>261</v>
      </c>
      <c r="K4921" s="11" t="s">
        <v>12658</v>
      </c>
      <c r="L4921" s="11">
        <v>2</v>
      </c>
    </row>
    <row r="4922" spans="1:12">
      <c r="A4922" s="11" t="s">
        <v>9673</v>
      </c>
      <c r="D4922" s="11" t="s">
        <v>260</v>
      </c>
      <c r="E4922" s="19" t="s">
        <v>9923</v>
      </c>
      <c r="F4922" s="10">
        <v>42036</v>
      </c>
      <c r="G4922" s="10">
        <v>45323</v>
      </c>
      <c r="H4922" s="11">
        <v>10</v>
      </c>
      <c r="I4922" s="20" t="s">
        <v>259</v>
      </c>
      <c r="J4922" s="11" t="s">
        <v>261</v>
      </c>
      <c r="K4922" s="11" t="s">
        <v>12658</v>
      </c>
      <c r="L4922" s="11">
        <v>2</v>
      </c>
    </row>
    <row r="4923" spans="1:12">
      <c r="A4923" s="11" t="s">
        <v>9674</v>
      </c>
      <c r="D4923" s="11" t="s">
        <v>260</v>
      </c>
      <c r="E4923" s="19" t="s">
        <v>9924</v>
      </c>
      <c r="F4923" s="10">
        <v>42036</v>
      </c>
      <c r="G4923" s="10">
        <v>45323</v>
      </c>
      <c r="H4923" s="11">
        <v>10</v>
      </c>
      <c r="I4923" s="11" t="s">
        <v>277</v>
      </c>
      <c r="J4923" s="11" t="s">
        <v>261</v>
      </c>
      <c r="K4923" s="11" t="s">
        <v>12658</v>
      </c>
      <c r="L4923" s="11">
        <v>2</v>
      </c>
    </row>
    <row r="4924" spans="1:12">
      <c r="A4924" s="11" t="s">
        <v>9675</v>
      </c>
      <c r="D4924" s="11" t="s">
        <v>260</v>
      </c>
      <c r="E4924" s="19" t="s">
        <v>9925</v>
      </c>
      <c r="F4924" s="10">
        <v>42036</v>
      </c>
      <c r="G4924" s="10">
        <v>45323</v>
      </c>
      <c r="H4924" s="11">
        <v>10</v>
      </c>
      <c r="I4924" s="11" t="s">
        <v>277</v>
      </c>
      <c r="J4924" s="11" t="s">
        <v>261</v>
      </c>
      <c r="K4924" s="11" t="s">
        <v>12658</v>
      </c>
      <c r="L4924" s="11">
        <v>2</v>
      </c>
    </row>
    <row r="4925" spans="1:12">
      <c r="A4925" s="11" t="s">
        <v>9676</v>
      </c>
      <c r="D4925" s="11" t="s">
        <v>260</v>
      </c>
      <c r="E4925" s="19" t="s">
        <v>9926</v>
      </c>
      <c r="F4925" s="10">
        <v>42036</v>
      </c>
      <c r="G4925" s="10">
        <v>45323</v>
      </c>
      <c r="H4925" s="11">
        <v>10</v>
      </c>
      <c r="I4925" s="11" t="s">
        <v>277</v>
      </c>
      <c r="J4925" s="11" t="s">
        <v>261</v>
      </c>
      <c r="K4925" s="11" t="s">
        <v>12658</v>
      </c>
      <c r="L4925" s="11">
        <v>2</v>
      </c>
    </row>
    <row r="4926" spans="1:12">
      <c r="A4926" s="11" t="s">
        <v>9677</v>
      </c>
      <c r="D4926" s="11" t="s">
        <v>260</v>
      </c>
      <c r="E4926" s="19" t="s">
        <v>9927</v>
      </c>
      <c r="F4926" s="10">
        <v>42036</v>
      </c>
      <c r="G4926" s="10">
        <v>45323</v>
      </c>
      <c r="H4926" s="11">
        <v>10</v>
      </c>
      <c r="I4926" s="20" t="s">
        <v>259</v>
      </c>
      <c r="J4926" s="11" t="s">
        <v>261</v>
      </c>
      <c r="K4926" s="11" t="s">
        <v>12658</v>
      </c>
      <c r="L4926" s="11">
        <v>2</v>
      </c>
    </row>
    <row r="4927" spans="1:12">
      <c r="A4927" s="11" t="s">
        <v>9678</v>
      </c>
      <c r="D4927" s="11" t="s">
        <v>260</v>
      </c>
      <c r="E4927" s="19" t="s">
        <v>9928</v>
      </c>
      <c r="F4927" s="10">
        <v>42036</v>
      </c>
      <c r="G4927" s="10">
        <v>45323</v>
      </c>
      <c r="H4927" s="11">
        <v>10</v>
      </c>
      <c r="I4927" s="20" t="s">
        <v>259</v>
      </c>
      <c r="J4927" s="11" t="s">
        <v>261</v>
      </c>
      <c r="K4927" s="11" t="s">
        <v>12658</v>
      </c>
      <c r="L4927" s="11">
        <v>2</v>
      </c>
    </row>
    <row r="4928" spans="1:12">
      <c r="A4928" s="11" t="s">
        <v>9679</v>
      </c>
      <c r="D4928" s="11" t="s">
        <v>260</v>
      </c>
      <c r="E4928" s="19" t="s">
        <v>9929</v>
      </c>
      <c r="F4928" s="10">
        <v>42036</v>
      </c>
      <c r="G4928" s="10">
        <v>45323</v>
      </c>
      <c r="H4928" s="11">
        <v>10</v>
      </c>
      <c r="I4928" s="20" t="s">
        <v>259</v>
      </c>
      <c r="J4928" s="11" t="s">
        <v>261</v>
      </c>
      <c r="K4928" s="11" t="s">
        <v>12658</v>
      </c>
      <c r="L4928" s="11">
        <v>2</v>
      </c>
    </row>
    <row r="4929" spans="1:12">
      <c r="A4929" s="11" t="s">
        <v>9680</v>
      </c>
      <c r="D4929" s="11" t="s">
        <v>260</v>
      </c>
      <c r="E4929" s="19" t="s">
        <v>9930</v>
      </c>
      <c r="F4929" s="10">
        <v>42036</v>
      </c>
      <c r="G4929" s="10">
        <v>45323</v>
      </c>
      <c r="H4929" s="11">
        <v>10</v>
      </c>
      <c r="I4929" s="20" t="s">
        <v>259</v>
      </c>
      <c r="J4929" s="11" t="s">
        <v>261</v>
      </c>
      <c r="K4929" s="11" t="s">
        <v>12658</v>
      </c>
      <c r="L4929" s="11">
        <v>2</v>
      </c>
    </row>
    <row r="4930" spans="1:12">
      <c r="A4930" s="11" t="s">
        <v>9681</v>
      </c>
      <c r="D4930" s="11" t="s">
        <v>260</v>
      </c>
      <c r="E4930" s="19" t="s">
        <v>9931</v>
      </c>
      <c r="F4930" s="10">
        <v>42036</v>
      </c>
      <c r="G4930" s="10">
        <v>45323</v>
      </c>
      <c r="H4930" s="11">
        <v>10</v>
      </c>
      <c r="I4930" s="20" t="s">
        <v>259</v>
      </c>
      <c r="J4930" s="11" t="s">
        <v>261</v>
      </c>
      <c r="K4930" s="11" t="s">
        <v>12658</v>
      </c>
      <c r="L4930" s="11">
        <v>2</v>
      </c>
    </row>
    <row r="4931" spans="1:12">
      <c r="A4931" s="11" t="s">
        <v>9682</v>
      </c>
      <c r="D4931" s="11" t="s">
        <v>260</v>
      </c>
      <c r="E4931" s="19" t="s">
        <v>9932</v>
      </c>
      <c r="F4931" s="10">
        <v>42036</v>
      </c>
      <c r="G4931" s="10">
        <v>45323</v>
      </c>
      <c r="H4931" s="11">
        <v>10</v>
      </c>
      <c r="I4931" s="20" t="s">
        <v>259</v>
      </c>
      <c r="J4931" s="11" t="s">
        <v>261</v>
      </c>
      <c r="K4931" s="11" t="s">
        <v>12658</v>
      </c>
      <c r="L4931" s="11">
        <v>2</v>
      </c>
    </row>
    <row r="4932" spans="1:12">
      <c r="A4932" s="11" t="s">
        <v>9683</v>
      </c>
      <c r="D4932" s="11" t="s">
        <v>260</v>
      </c>
      <c r="E4932" s="19" t="s">
        <v>9933</v>
      </c>
      <c r="F4932" s="10">
        <v>42036</v>
      </c>
      <c r="G4932" s="10">
        <v>45323</v>
      </c>
      <c r="H4932" s="11">
        <v>10</v>
      </c>
      <c r="I4932" s="20" t="s">
        <v>259</v>
      </c>
      <c r="J4932" s="11" t="s">
        <v>261</v>
      </c>
      <c r="K4932" s="11" t="s">
        <v>12658</v>
      </c>
      <c r="L4932" s="11">
        <v>2</v>
      </c>
    </row>
    <row r="4933" spans="1:12">
      <c r="A4933" s="11" t="s">
        <v>9684</v>
      </c>
      <c r="D4933" s="11" t="s">
        <v>260</v>
      </c>
      <c r="E4933" s="19" t="s">
        <v>9934</v>
      </c>
      <c r="F4933" s="10">
        <v>42036</v>
      </c>
      <c r="G4933" s="10">
        <v>45323</v>
      </c>
      <c r="H4933" s="11">
        <v>10</v>
      </c>
      <c r="I4933" s="20" t="s">
        <v>259</v>
      </c>
      <c r="J4933" s="11" t="s">
        <v>261</v>
      </c>
      <c r="K4933" s="11" t="s">
        <v>12658</v>
      </c>
      <c r="L4933" s="11">
        <v>2</v>
      </c>
    </row>
    <row r="4934" spans="1:12">
      <c r="A4934" s="11" t="s">
        <v>9685</v>
      </c>
      <c r="D4934" s="11" t="s">
        <v>260</v>
      </c>
      <c r="E4934" s="19" t="s">
        <v>9935</v>
      </c>
      <c r="F4934" s="10">
        <v>42036</v>
      </c>
      <c r="G4934" s="10">
        <v>45323</v>
      </c>
      <c r="H4934" s="11">
        <v>10</v>
      </c>
      <c r="I4934" s="20" t="s">
        <v>259</v>
      </c>
      <c r="J4934" s="11" t="s">
        <v>261</v>
      </c>
      <c r="K4934" s="11" t="s">
        <v>12658</v>
      </c>
      <c r="L4934" s="11">
        <v>2</v>
      </c>
    </row>
    <row r="4935" spans="1:12">
      <c r="A4935" s="11" t="s">
        <v>9686</v>
      </c>
      <c r="D4935" s="11" t="s">
        <v>260</v>
      </c>
      <c r="E4935" s="19" t="s">
        <v>9936</v>
      </c>
      <c r="F4935" s="10">
        <v>42036</v>
      </c>
      <c r="G4935" s="10">
        <v>45323</v>
      </c>
      <c r="H4935" s="11">
        <v>10</v>
      </c>
      <c r="I4935" s="20" t="s">
        <v>259</v>
      </c>
      <c r="J4935" s="11" t="s">
        <v>261</v>
      </c>
      <c r="K4935" s="11" t="s">
        <v>12658</v>
      </c>
      <c r="L4935" s="11">
        <v>2</v>
      </c>
    </row>
    <row r="4936" spans="1:12">
      <c r="A4936" s="11" t="s">
        <v>9687</v>
      </c>
      <c r="D4936" s="11" t="s">
        <v>260</v>
      </c>
      <c r="E4936" s="19" t="s">
        <v>9937</v>
      </c>
      <c r="F4936" s="10">
        <v>42036</v>
      </c>
      <c r="G4936" s="10">
        <v>45323</v>
      </c>
      <c r="H4936" s="11">
        <v>10</v>
      </c>
      <c r="I4936" s="20" t="s">
        <v>259</v>
      </c>
      <c r="J4936" s="11" t="s">
        <v>261</v>
      </c>
      <c r="K4936" s="11" t="s">
        <v>12658</v>
      </c>
      <c r="L4936" s="11">
        <v>2</v>
      </c>
    </row>
    <row r="4937" spans="1:12">
      <c r="A4937" s="11" t="s">
        <v>9688</v>
      </c>
      <c r="D4937" s="11" t="s">
        <v>260</v>
      </c>
      <c r="E4937" s="19" t="s">
        <v>9938</v>
      </c>
      <c r="F4937" s="10">
        <v>42036</v>
      </c>
      <c r="G4937" s="10">
        <v>45323</v>
      </c>
      <c r="H4937" s="11">
        <v>10</v>
      </c>
      <c r="I4937" s="20" t="s">
        <v>259</v>
      </c>
      <c r="J4937" s="11" t="s">
        <v>261</v>
      </c>
      <c r="K4937" s="11" t="s">
        <v>12658</v>
      </c>
      <c r="L4937" s="11">
        <v>2</v>
      </c>
    </row>
    <row r="4938" spans="1:12">
      <c r="A4938" s="11" t="s">
        <v>9689</v>
      </c>
      <c r="D4938" s="11" t="s">
        <v>260</v>
      </c>
      <c r="E4938" s="19" t="s">
        <v>9939</v>
      </c>
      <c r="F4938" s="10">
        <v>42036</v>
      </c>
      <c r="G4938" s="10">
        <v>45323</v>
      </c>
      <c r="H4938" s="11">
        <v>10</v>
      </c>
      <c r="I4938" s="20" t="s">
        <v>259</v>
      </c>
      <c r="J4938" s="11" t="s">
        <v>261</v>
      </c>
      <c r="K4938" s="11" t="s">
        <v>12658</v>
      </c>
      <c r="L4938" s="11">
        <v>2</v>
      </c>
    </row>
    <row r="4939" spans="1:12">
      <c r="A4939" s="11" t="s">
        <v>9690</v>
      </c>
      <c r="D4939" s="11" t="s">
        <v>260</v>
      </c>
      <c r="E4939" s="19" t="s">
        <v>9940</v>
      </c>
      <c r="F4939" s="10">
        <v>42036</v>
      </c>
      <c r="G4939" s="10">
        <v>45323</v>
      </c>
      <c r="H4939" s="11">
        <v>10</v>
      </c>
      <c r="I4939" s="20" t="s">
        <v>259</v>
      </c>
      <c r="J4939" s="11" t="s">
        <v>261</v>
      </c>
      <c r="K4939" s="11" t="s">
        <v>12658</v>
      </c>
      <c r="L4939" s="11">
        <v>2</v>
      </c>
    </row>
    <row r="4940" spans="1:12">
      <c r="A4940" s="11" t="s">
        <v>9691</v>
      </c>
      <c r="D4940" s="11" t="s">
        <v>260</v>
      </c>
      <c r="E4940" s="19" t="s">
        <v>9941</v>
      </c>
      <c r="F4940" s="10">
        <v>42036</v>
      </c>
      <c r="G4940" s="10">
        <v>45323</v>
      </c>
      <c r="H4940" s="11">
        <v>10</v>
      </c>
      <c r="I4940" s="20" t="s">
        <v>259</v>
      </c>
      <c r="J4940" s="11" t="s">
        <v>261</v>
      </c>
      <c r="K4940" s="11" t="s">
        <v>12658</v>
      </c>
      <c r="L4940" s="11">
        <v>2</v>
      </c>
    </row>
    <row r="4941" spans="1:12">
      <c r="A4941" s="11" t="s">
        <v>9692</v>
      </c>
      <c r="D4941" s="11" t="s">
        <v>260</v>
      </c>
      <c r="E4941" s="19" t="s">
        <v>9942</v>
      </c>
      <c r="F4941" s="10">
        <v>42036</v>
      </c>
      <c r="G4941" s="10">
        <v>45323</v>
      </c>
      <c r="H4941" s="11">
        <v>10</v>
      </c>
      <c r="I4941" s="11" t="s">
        <v>277</v>
      </c>
      <c r="J4941" s="11" t="s">
        <v>261</v>
      </c>
      <c r="K4941" s="11" t="s">
        <v>12658</v>
      </c>
      <c r="L4941" s="11">
        <v>2</v>
      </c>
    </row>
    <row r="4942" spans="1:12">
      <c r="A4942" s="11" t="s">
        <v>9693</v>
      </c>
      <c r="D4942" s="11" t="s">
        <v>260</v>
      </c>
      <c r="E4942" s="19" t="s">
        <v>9943</v>
      </c>
      <c r="F4942" s="10">
        <v>42036</v>
      </c>
      <c r="G4942" s="10">
        <v>45323</v>
      </c>
      <c r="H4942" s="11">
        <v>10</v>
      </c>
      <c r="I4942" s="11" t="s">
        <v>277</v>
      </c>
      <c r="J4942" s="11" t="s">
        <v>261</v>
      </c>
      <c r="K4942" s="11" t="s">
        <v>12658</v>
      </c>
      <c r="L4942" s="11">
        <v>2</v>
      </c>
    </row>
    <row r="4943" spans="1:12">
      <c r="A4943" s="11" t="s">
        <v>9694</v>
      </c>
      <c r="D4943" s="11" t="s">
        <v>260</v>
      </c>
      <c r="E4943" s="19" t="s">
        <v>9944</v>
      </c>
      <c r="F4943" s="10">
        <v>42036</v>
      </c>
      <c r="G4943" s="10">
        <v>45323</v>
      </c>
      <c r="H4943" s="11">
        <v>10</v>
      </c>
      <c r="I4943" s="11" t="s">
        <v>277</v>
      </c>
      <c r="J4943" s="11" t="s">
        <v>261</v>
      </c>
      <c r="K4943" s="11" t="s">
        <v>12658</v>
      </c>
      <c r="L4943" s="11">
        <v>2</v>
      </c>
    </row>
    <row r="4944" spans="1:12">
      <c r="A4944" s="11" t="s">
        <v>9695</v>
      </c>
      <c r="D4944" s="11" t="s">
        <v>260</v>
      </c>
      <c r="E4944" s="19" t="s">
        <v>9945</v>
      </c>
      <c r="F4944" s="10">
        <v>42036</v>
      </c>
      <c r="G4944" s="10">
        <v>45323</v>
      </c>
      <c r="H4944" s="11">
        <v>10</v>
      </c>
      <c r="I4944" s="20" t="s">
        <v>259</v>
      </c>
      <c r="J4944" s="11" t="s">
        <v>261</v>
      </c>
      <c r="K4944" s="11" t="s">
        <v>12658</v>
      </c>
      <c r="L4944" s="11">
        <v>2</v>
      </c>
    </row>
    <row r="4945" spans="1:12">
      <c r="A4945" s="11" t="s">
        <v>9696</v>
      </c>
      <c r="D4945" s="11" t="s">
        <v>260</v>
      </c>
      <c r="E4945" s="19" t="s">
        <v>9946</v>
      </c>
      <c r="F4945" s="10">
        <v>42036</v>
      </c>
      <c r="G4945" s="10">
        <v>45323</v>
      </c>
      <c r="H4945" s="11">
        <v>10</v>
      </c>
      <c r="I4945" s="20" t="s">
        <v>259</v>
      </c>
      <c r="J4945" s="11" t="s">
        <v>261</v>
      </c>
      <c r="K4945" s="11" t="s">
        <v>12658</v>
      </c>
      <c r="L4945" s="11">
        <v>2</v>
      </c>
    </row>
    <row r="4946" spans="1:12">
      <c r="A4946" s="11" t="s">
        <v>9697</v>
      </c>
      <c r="D4946" s="11" t="s">
        <v>260</v>
      </c>
      <c r="E4946" s="19" t="s">
        <v>9947</v>
      </c>
      <c r="F4946" s="10">
        <v>42036</v>
      </c>
      <c r="G4946" s="10">
        <v>45323</v>
      </c>
      <c r="H4946" s="11">
        <v>10</v>
      </c>
      <c r="I4946" s="20" t="s">
        <v>259</v>
      </c>
      <c r="J4946" s="11" t="s">
        <v>261</v>
      </c>
      <c r="K4946" s="11" t="s">
        <v>12658</v>
      </c>
      <c r="L4946" s="11">
        <v>2</v>
      </c>
    </row>
    <row r="4947" spans="1:12">
      <c r="A4947" s="11" t="s">
        <v>9698</v>
      </c>
      <c r="D4947" s="11" t="s">
        <v>260</v>
      </c>
      <c r="E4947" s="19" t="s">
        <v>9948</v>
      </c>
      <c r="F4947" s="10">
        <v>42036</v>
      </c>
      <c r="G4947" s="10">
        <v>45323</v>
      </c>
      <c r="H4947" s="11">
        <v>10</v>
      </c>
      <c r="I4947" s="20" t="s">
        <v>259</v>
      </c>
      <c r="J4947" s="11" t="s">
        <v>261</v>
      </c>
      <c r="K4947" s="11" t="s">
        <v>12658</v>
      </c>
      <c r="L4947" s="11">
        <v>2</v>
      </c>
    </row>
    <row r="4948" spans="1:12">
      <c r="A4948" s="11" t="s">
        <v>9699</v>
      </c>
      <c r="D4948" s="11" t="s">
        <v>260</v>
      </c>
      <c r="E4948" s="19" t="s">
        <v>9949</v>
      </c>
      <c r="F4948" s="10">
        <v>42036</v>
      </c>
      <c r="G4948" s="10">
        <v>45323</v>
      </c>
      <c r="H4948" s="11">
        <v>10</v>
      </c>
      <c r="I4948" s="20" t="s">
        <v>259</v>
      </c>
      <c r="J4948" s="11" t="s">
        <v>261</v>
      </c>
      <c r="K4948" s="11" t="s">
        <v>12658</v>
      </c>
      <c r="L4948" s="11">
        <v>2</v>
      </c>
    </row>
    <row r="4949" spans="1:12">
      <c r="A4949" s="11" t="s">
        <v>9700</v>
      </c>
      <c r="D4949" s="11" t="s">
        <v>260</v>
      </c>
      <c r="E4949" s="19" t="s">
        <v>9950</v>
      </c>
      <c r="F4949" s="10">
        <v>42036</v>
      </c>
      <c r="G4949" s="10">
        <v>45323</v>
      </c>
      <c r="H4949" s="11">
        <v>10</v>
      </c>
      <c r="I4949" s="20" t="s">
        <v>259</v>
      </c>
      <c r="J4949" s="11" t="s">
        <v>261</v>
      </c>
      <c r="K4949" s="11" t="s">
        <v>12658</v>
      </c>
      <c r="L4949" s="11">
        <v>2</v>
      </c>
    </row>
    <row r="4950" spans="1:12">
      <c r="A4950" s="11" t="s">
        <v>9701</v>
      </c>
      <c r="D4950" s="11" t="s">
        <v>260</v>
      </c>
      <c r="E4950" s="19" t="s">
        <v>9951</v>
      </c>
      <c r="F4950" s="10">
        <v>42036</v>
      </c>
      <c r="G4950" s="10">
        <v>45323</v>
      </c>
      <c r="H4950" s="11">
        <v>10</v>
      </c>
      <c r="I4950" s="20" t="s">
        <v>259</v>
      </c>
      <c r="J4950" s="11" t="s">
        <v>261</v>
      </c>
      <c r="K4950" s="11" t="s">
        <v>12658</v>
      </c>
      <c r="L4950" s="11">
        <v>2</v>
      </c>
    </row>
    <row r="4951" spans="1:12">
      <c r="A4951" s="11" t="s">
        <v>9702</v>
      </c>
      <c r="D4951" s="11" t="s">
        <v>260</v>
      </c>
      <c r="E4951" s="19" t="s">
        <v>9952</v>
      </c>
      <c r="F4951" s="10">
        <v>42036</v>
      </c>
      <c r="G4951" s="10">
        <v>45323</v>
      </c>
      <c r="H4951" s="11">
        <v>10</v>
      </c>
      <c r="I4951" s="20" t="s">
        <v>259</v>
      </c>
      <c r="J4951" s="11" t="s">
        <v>261</v>
      </c>
      <c r="K4951" s="11" t="s">
        <v>12658</v>
      </c>
      <c r="L4951" s="11">
        <v>2</v>
      </c>
    </row>
    <row r="4952" spans="1:12">
      <c r="A4952" s="11" t="s">
        <v>9703</v>
      </c>
      <c r="D4952" s="11" t="s">
        <v>260</v>
      </c>
      <c r="E4952" s="19" t="s">
        <v>9953</v>
      </c>
      <c r="F4952" s="10">
        <v>42036</v>
      </c>
      <c r="G4952" s="10">
        <v>45323</v>
      </c>
      <c r="H4952" s="11">
        <v>10</v>
      </c>
      <c r="I4952" s="20" t="s">
        <v>259</v>
      </c>
      <c r="J4952" s="11" t="s">
        <v>261</v>
      </c>
      <c r="K4952" s="11" t="s">
        <v>12658</v>
      </c>
      <c r="L4952" s="11">
        <v>2</v>
      </c>
    </row>
    <row r="4953" spans="1:12">
      <c r="A4953" s="11" t="s">
        <v>9704</v>
      </c>
      <c r="D4953" s="11" t="s">
        <v>260</v>
      </c>
      <c r="E4953" s="19" t="s">
        <v>9954</v>
      </c>
      <c r="F4953" s="10">
        <v>42036</v>
      </c>
      <c r="G4953" s="10">
        <v>45323</v>
      </c>
      <c r="H4953" s="11">
        <v>10</v>
      </c>
      <c r="I4953" s="20" t="s">
        <v>259</v>
      </c>
      <c r="J4953" s="11" t="s">
        <v>261</v>
      </c>
      <c r="K4953" s="11" t="s">
        <v>12658</v>
      </c>
      <c r="L4953" s="11">
        <v>2</v>
      </c>
    </row>
    <row r="4954" spans="1:12">
      <c r="A4954" s="11" t="s">
        <v>9705</v>
      </c>
      <c r="D4954" s="11" t="s">
        <v>260</v>
      </c>
      <c r="E4954" s="19" t="s">
        <v>9955</v>
      </c>
      <c r="F4954" s="10">
        <v>42036</v>
      </c>
      <c r="G4954" s="10">
        <v>45323</v>
      </c>
      <c r="H4954" s="11">
        <v>10</v>
      </c>
      <c r="I4954" s="20" t="s">
        <v>259</v>
      </c>
      <c r="J4954" s="11" t="s">
        <v>261</v>
      </c>
      <c r="K4954" s="11" t="s">
        <v>12658</v>
      </c>
      <c r="L4954" s="11">
        <v>2</v>
      </c>
    </row>
    <row r="4955" spans="1:12">
      <c r="A4955" s="11" t="s">
        <v>9706</v>
      </c>
      <c r="D4955" s="11" t="s">
        <v>260</v>
      </c>
      <c r="E4955" s="19" t="s">
        <v>9956</v>
      </c>
      <c r="F4955" s="10">
        <v>42036</v>
      </c>
      <c r="G4955" s="10">
        <v>45323</v>
      </c>
      <c r="H4955" s="11">
        <v>10</v>
      </c>
      <c r="I4955" s="20" t="s">
        <v>259</v>
      </c>
      <c r="J4955" s="11" t="s">
        <v>261</v>
      </c>
      <c r="K4955" s="11" t="s">
        <v>12658</v>
      </c>
      <c r="L4955" s="11">
        <v>2</v>
      </c>
    </row>
    <row r="4956" spans="1:12">
      <c r="A4956" s="11" t="s">
        <v>9707</v>
      </c>
      <c r="D4956" s="11" t="s">
        <v>260</v>
      </c>
      <c r="E4956" s="19" t="s">
        <v>9957</v>
      </c>
      <c r="F4956" s="10">
        <v>42036</v>
      </c>
      <c r="G4956" s="10">
        <v>45323</v>
      </c>
      <c r="H4956" s="11">
        <v>10</v>
      </c>
      <c r="I4956" s="20" t="s">
        <v>259</v>
      </c>
      <c r="J4956" s="11" t="s">
        <v>261</v>
      </c>
      <c r="K4956" s="11" t="s">
        <v>12658</v>
      </c>
      <c r="L4956" s="11">
        <v>2</v>
      </c>
    </row>
    <row r="4957" spans="1:12">
      <c r="A4957" s="11" t="s">
        <v>9708</v>
      </c>
      <c r="D4957" s="11" t="s">
        <v>260</v>
      </c>
      <c r="E4957" s="19" t="s">
        <v>9958</v>
      </c>
      <c r="F4957" s="10">
        <v>42036</v>
      </c>
      <c r="G4957" s="10">
        <v>45323</v>
      </c>
      <c r="H4957" s="11">
        <v>10</v>
      </c>
      <c r="I4957" s="20" t="s">
        <v>259</v>
      </c>
      <c r="J4957" s="11" t="s">
        <v>261</v>
      </c>
      <c r="K4957" s="11" t="s">
        <v>12658</v>
      </c>
      <c r="L4957" s="11">
        <v>2</v>
      </c>
    </row>
    <row r="4958" spans="1:12">
      <c r="A4958" s="11" t="s">
        <v>9709</v>
      </c>
      <c r="D4958" s="11" t="s">
        <v>260</v>
      </c>
      <c r="E4958" s="19" t="s">
        <v>9959</v>
      </c>
      <c r="F4958" s="10">
        <v>42036</v>
      </c>
      <c r="G4958" s="10">
        <v>45323</v>
      </c>
      <c r="H4958" s="11">
        <v>10</v>
      </c>
      <c r="I4958" s="20" t="s">
        <v>259</v>
      </c>
      <c r="J4958" s="11" t="s">
        <v>261</v>
      </c>
      <c r="K4958" s="11" t="s">
        <v>12658</v>
      </c>
      <c r="L4958" s="11">
        <v>2</v>
      </c>
    </row>
    <row r="4959" spans="1:12">
      <c r="A4959" s="11" t="s">
        <v>9710</v>
      </c>
      <c r="D4959" s="11" t="s">
        <v>260</v>
      </c>
      <c r="E4959" s="19" t="s">
        <v>9960</v>
      </c>
      <c r="F4959" s="10">
        <v>42036</v>
      </c>
      <c r="G4959" s="10">
        <v>45323</v>
      </c>
      <c r="H4959" s="11">
        <v>10</v>
      </c>
      <c r="I4959" s="11" t="s">
        <v>277</v>
      </c>
      <c r="J4959" s="11" t="s">
        <v>261</v>
      </c>
      <c r="K4959" s="11" t="s">
        <v>12658</v>
      </c>
      <c r="L4959" s="11">
        <v>2</v>
      </c>
    </row>
    <row r="4960" spans="1:12">
      <c r="A4960" s="11" t="s">
        <v>9711</v>
      </c>
      <c r="D4960" s="11" t="s">
        <v>260</v>
      </c>
      <c r="E4960" s="19" t="s">
        <v>9961</v>
      </c>
      <c r="F4960" s="10">
        <v>42036</v>
      </c>
      <c r="G4960" s="10">
        <v>45323</v>
      </c>
      <c r="H4960" s="11">
        <v>10</v>
      </c>
      <c r="I4960" s="11" t="s">
        <v>277</v>
      </c>
      <c r="J4960" s="11" t="s">
        <v>261</v>
      </c>
      <c r="K4960" s="11" t="s">
        <v>12658</v>
      </c>
      <c r="L4960" s="11">
        <v>2</v>
      </c>
    </row>
    <row r="4961" spans="1:12">
      <c r="A4961" s="11" t="s">
        <v>9712</v>
      </c>
      <c r="D4961" s="11" t="s">
        <v>260</v>
      </c>
      <c r="E4961" s="19" t="s">
        <v>9962</v>
      </c>
      <c r="F4961" s="10">
        <v>42036</v>
      </c>
      <c r="G4961" s="10">
        <v>45323</v>
      </c>
      <c r="H4961" s="11">
        <v>10</v>
      </c>
      <c r="I4961" s="11" t="s">
        <v>277</v>
      </c>
      <c r="J4961" s="11" t="s">
        <v>261</v>
      </c>
      <c r="K4961" s="11" t="s">
        <v>12658</v>
      </c>
      <c r="L4961" s="11">
        <v>2</v>
      </c>
    </row>
    <row r="4962" spans="1:12">
      <c r="A4962" s="11" t="s">
        <v>9713</v>
      </c>
      <c r="D4962" s="11" t="s">
        <v>260</v>
      </c>
      <c r="E4962" s="19" t="s">
        <v>9963</v>
      </c>
      <c r="F4962" s="10">
        <v>42036</v>
      </c>
      <c r="G4962" s="10">
        <v>45323</v>
      </c>
      <c r="H4962" s="11">
        <v>10</v>
      </c>
      <c r="I4962" s="20" t="s">
        <v>259</v>
      </c>
      <c r="J4962" s="11" t="s">
        <v>261</v>
      </c>
      <c r="K4962" s="11" t="s">
        <v>12658</v>
      </c>
      <c r="L4962" s="11">
        <v>2</v>
      </c>
    </row>
    <row r="4963" spans="1:12">
      <c r="A4963" s="11" t="s">
        <v>9714</v>
      </c>
      <c r="D4963" s="11" t="s">
        <v>260</v>
      </c>
      <c r="E4963" s="19" t="s">
        <v>9964</v>
      </c>
      <c r="F4963" s="10">
        <v>42036</v>
      </c>
      <c r="G4963" s="10">
        <v>45323</v>
      </c>
      <c r="H4963" s="11">
        <v>10</v>
      </c>
      <c r="I4963" s="20" t="s">
        <v>259</v>
      </c>
      <c r="J4963" s="11" t="s">
        <v>261</v>
      </c>
      <c r="K4963" s="11" t="s">
        <v>12658</v>
      </c>
      <c r="L4963" s="11">
        <v>2</v>
      </c>
    </row>
    <row r="4964" spans="1:12">
      <c r="A4964" s="11" t="s">
        <v>9715</v>
      </c>
      <c r="D4964" s="11" t="s">
        <v>260</v>
      </c>
      <c r="E4964" s="19" t="s">
        <v>9965</v>
      </c>
      <c r="F4964" s="10">
        <v>42036</v>
      </c>
      <c r="G4964" s="10">
        <v>45323</v>
      </c>
      <c r="H4964" s="11">
        <v>10</v>
      </c>
      <c r="I4964" s="20" t="s">
        <v>259</v>
      </c>
      <c r="J4964" s="11" t="s">
        <v>261</v>
      </c>
      <c r="K4964" s="11" t="s">
        <v>12658</v>
      </c>
      <c r="L4964" s="11">
        <v>2</v>
      </c>
    </row>
    <row r="4965" spans="1:12">
      <c r="A4965" s="11" t="s">
        <v>9716</v>
      </c>
      <c r="D4965" s="11" t="s">
        <v>260</v>
      </c>
      <c r="E4965" s="19" t="s">
        <v>9966</v>
      </c>
      <c r="F4965" s="10">
        <v>42036</v>
      </c>
      <c r="G4965" s="10">
        <v>45323</v>
      </c>
      <c r="H4965" s="11">
        <v>10</v>
      </c>
      <c r="I4965" s="20" t="s">
        <v>259</v>
      </c>
      <c r="J4965" s="11" t="s">
        <v>261</v>
      </c>
      <c r="K4965" s="11" t="s">
        <v>12658</v>
      </c>
      <c r="L4965" s="11">
        <v>2</v>
      </c>
    </row>
    <row r="4966" spans="1:12">
      <c r="A4966" s="11" t="s">
        <v>9717</v>
      </c>
      <c r="D4966" s="11" t="s">
        <v>260</v>
      </c>
      <c r="E4966" s="19" t="s">
        <v>9967</v>
      </c>
      <c r="F4966" s="10">
        <v>42036</v>
      </c>
      <c r="G4966" s="10">
        <v>45323</v>
      </c>
      <c r="H4966" s="11">
        <v>10</v>
      </c>
      <c r="I4966" s="20" t="s">
        <v>259</v>
      </c>
      <c r="J4966" s="11" t="s">
        <v>261</v>
      </c>
      <c r="K4966" s="11" t="s">
        <v>12658</v>
      </c>
      <c r="L4966" s="11">
        <v>2</v>
      </c>
    </row>
    <row r="4967" spans="1:12">
      <c r="A4967" s="11" t="s">
        <v>9718</v>
      </c>
      <c r="D4967" s="11" t="s">
        <v>260</v>
      </c>
      <c r="E4967" s="19" t="s">
        <v>9968</v>
      </c>
      <c r="F4967" s="10">
        <v>42036</v>
      </c>
      <c r="G4967" s="10">
        <v>45323</v>
      </c>
      <c r="H4967" s="11">
        <v>10</v>
      </c>
      <c r="I4967" s="20" t="s">
        <v>259</v>
      </c>
      <c r="J4967" s="11" t="s">
        <v>261</v>
      </c>
      <c r="K4967" s="11" t="s">
        <v>12658</v>
      </c>
      <c r="L4967" s="11">
        <v>2</v>
      </c>
    </row>
    <row r="4968" spans="1:12">
      <c r="A4968" s="11" t="s">
        <v>9719</v>
      </c>
      <c r="D4968" s="11" t="s">
        <v>260</v>
      </c>
      <c r="E4968" s="19" t="s">
        <v>9969</v>
      </c>
      <c r="F4968" s="10">
        <v>42036</v>
      </c>
      <c r="G4968" s="10">
        <v>45323</v>
      </c>
      <c r="H4968" s="11">
        <v>10</v>
      </c>
      <c r="I4968" s="20" t="s">
        <v>259</v>
      </c>
      <c r="J4968" s="11" t="s">
        <v>261</v>
      </c>
      <c r="K4968" s="11" t="s">
        <v>12658</v>
      </c>
      <c r="L4968" s="11">
        <v>2</v>
      </c>
    </row>
    <row r="4969" spans="1:12">
      <c r="A4969" s="11" t="s">
        <v>9720</v>
      </c>
      <c r="D4969" s="11" t="s">
        <v>260</v>
      </c>
      <c r="E4969" s="19" t="s">
        <v>9970</v>
      </c>
      <c r="F4969" s="10">
        <v>42036</v>
      </c>
      <c r="G4969" s="10">
        <v>45323</v>
      </c>
      <c r="H4969" s="11">
        <v>10</v>
      </c>
      <c r="I4969" s="20" t="s">
        <v>259</v>
      </c>
      <c r="J4969" s="11" t="s">
        <v>261</v>
      </c>
      <c r="K4969" s="11" t="s">
        <v>12658</v>
      </c>
      <c r="L4969" s="11">
        <v>2</v>
      </c>
    </row>
    <row r="4970" spans="1:12">
      <c r="A4970" s="11" t="s">
        <v>9721</v>
      </c>
      <c r="D4970" s="11" t="s">
        <v>260</v>
      </c>
      <c r="E4970" s="19" t="s">
        <v>9971</v>
      </c>
      <c r="F4970" s="10">
        <v>42036</v>
      </c>
      <c r="G4970" s="10">
        <v>45323</v>
      </c>
      <c r="H4970" s="11">
        <v>10</v>
      </c>
      <c r="I4970" s="20" t="s">
        <v>259</v>
      </c>
      <c r="J4970" s="11" t="s">
        <v>261</v>
      </c>
      <c r="K4970" s="11" t="s">
        <v>12658</v>
      </c>
      <c r="L4970" s="11">
        <v>2</v>
      </c>
    </row>
    <row r="4971" spans="1:12">
      <c r="A4971" s="11" t="s">
        <v>9722</v>
      </c>
      <c r="D4971" s="11" t="s">
        <v>260</v>
      </c>
      <c r="E4971" s="19" t="s">
        <v>9972</v>
      </c>
      <c r="F4971" s="10">
        <v>42036</v>
      </c>
      <c r="G4971" s="10">
        <v>45323</v>
      </c>
      <c r="H4971" s="11">
        <v>10</v>
      </c>
      <c r="I4971" s="20" t="s">
        <v>259</v>
      </c>
      <c r="J4971" s="11" t="s">
        <v>261</v>
      </c>
      <c r="K4971" s="11" t="s">
        <v>12658</v>
      </c>
      <c r="L4971" s="11">
        <v>2</v>
      </c>
    </row>
    <row r="4972" spans="1:12">
      <c r="A4972" s="11" t="s">
        <v>9723</v>
      </c>
      <c r="D4972" s="11" t="s">
        <v>260</v>
      </c>
      <c r="E4972" s="19" t="s">
        <v>9973</v>
      </c>
      <c r="F4972" s="10">
        <v>42036</v>
      </c>
      <c r="G4972" s="10">
        <v>45323</v>
      </c>
      <c r="H4972" s="11">
        <v>10</v>
      </c>
      <c r="I4972" s="20" t="s">
        <v>259</v>
      </c>
      <c r="J4972" s="11" t="s">
        <v>261</v>
      </c>
      <c r="K4972" s="11" t="s">
        <v>12658</v>
      </c>
      <c r="L4972" s="11">
        <v>2</v>
      </c>
    </row>
    <row r="4973" spans="1:12">
      <c r="A4973" s="11" t="s">
        <v>9724</v>
      </c>
      <c r="D4973" s="11" t="s">
        <v>260</v>
      </c>
      <c r="E4973" s="19" t="s">
        <v>9974</v>
      </c>
      <c r="F4973" s="10">
        <v>42036</v>
      </c>
      <c r="G4973" s="10">
        <v>45323</v>
      </c>
      <c r="H4973" s="11">
        <v>10</v>
      </c>
      <c r="I4973" s="20" t="s">
        <v>259</v>
      </c>
      <c r="J4973" s="11" t="s">
        <v>261</v>
      </c>
      <c r="K4973" s="11" t="s">
        <v>12658</v>
      </c>
      <c r="L4973" s="11">
        <v>2</v>
      </c>
    </row>
    <row r="4974" spans="1:12">
      <c r="A4974" s="11" t="s">
        <v>9725</v>
      </c>
      <c r="D4974" s="11" t="s">
        <v>260</v>
      </c>
      <c r="E4974" s="19" t="s">
        <v>9975</v>
      </c>
      <c r="F4974" s="10">
        <v>42036</v>
      </c>
      <c r="G4974" s="10">
        <v>45323</v>
      </c>
      <c r="H4974" s="11">
        <v>10</v>
      </c>
      <c r="I4974" s="20" t="s">
        <v>259</v>
      </c>
      <c r="J4974" s="11" t="s">
        <v>261</v>
      </c>
      <c r="K4974" s="11" t="s">
        <v>12658</v>
      </c>
      <c r="L4974" s="11">
        <v>2</v>
      </c>
    </row>
    <row r="4975" spans="1:12">
      <c r="A4975" s="11" t="s">
        <v>9726</v>
      </c>
      <c r="D4975" s="11" t="s">
        <v>260</v>
      </c>
      <c r="E4975" s="19" t="s">
        <v>9976</v>
      </c>
      <c r="F4975" s="10">
        <v>42036</v>
      </c>
      <c r="G4975" s="10">
        <v>45323</v>
      </c>
      <c r="H4975" s="11">
        <v>10</v>
      </c>
      <c r="I4975" s="20" t="s">
        <v>259</v>
      </c>
      <c r="J4975" s="11" t="s">
        <v>261</v>
      </c>
      <c r="K4975" s="11" t="s">
        <v>12658</v>
      </c>
      <c r="L4975" s="11">
        <v>2</v>
      </c>
    </row>
    <row r="4976" spans="1:12">
      <c r="A4976" s="11" t="s">
        <v>9727</v>
      </c>
      <c r="D4976" s="11" t="s">
        <v>260</v>
      </c>
      <c r="E4976" s="19" t="s">
        <v>9977</v>
      </c>
      <c r="F4976" s="10">
        <v>42036</v>
      </c>
      <c r="G4976" s="10">
        <v>45323</v>
      </c>
      <c r="H4976" s="11">
        <v>10</v>
      </c>
      <c r="I4976" s="20" t="s">
        <v>259</v>
      </c>
      <c r="J4976" s="11" t="s">
        <v>261</v>
      </c>
      <c r="K4976" s="11" t="s">
        <v>12658</v>
      </c>
      <c r="L4976" s="11">
        <v>2</v>
      </c>
    </row>
    <row r="4977" spans="1:12">
      <c r="A4977" s="11" t="s">
        <v>9728</v>
      </c>
      <c r="D4977" s="11" t="s">
        <v>260</v>
      </c>
      <c r="E4977" s="19" t="s">
        <v>9978</v>
      </c>
      <c r="F4977" s="10">
        <v>42036</v>
      </c>
      <c r="G4977" s="10">
        <v>45323</v>
      </c>
      <c r="H4977" s="11">
        <v>10</v>
      </c>
      <c r="I4977" s="11" t="s">
        <v>277</v>
      </c>
      <c r="J4977" s="11" t="s">
        <v>261</v>
      </c>
      <c r="K4977" s="11" t="s">
        <v>12658</v>
      </c>
      <c r="L4977" s="11">
        <v>2</v>
      </c>
    </row>
    <row r="4978" spans="1:12">
      <c r="A4978" s="11" t="s">
        <v>9729</v>
      </c>
      <c r="D4978" s="11" t="s">
        <v>260</v>
      </c>
      <c r="E4978" s="19" t="s">
        <v>9979</v>
      </c>
      <c r="F4978" s="10">
        <v>42036</v>
      </c>
      <c r="G4978" s="10">
        <v>45323</v>
      </c>
      <c r="H4978" s="11">
        <v>10</v>
      </c>
      <c r="I4978" s="11" t="s">
        <v>277</v>
      </c>
      <c r="J4978" s="11" t="s">
        <v>261</v>
      </c>
      <c r="K4978" s="11" t="s">
        <v>12658</v>
      </c>
      <c r="L4978" s="11">
        <v>2</v>
      </c>
    </row>
    <row r="4979" spans="1:12">
      <c r="A4979" s="11" t="s">
        <v>9730</v>
      </c>
      <c r="D4979" s="11" t="s">
        <v>260</v>
      </c>
      <c r="E4979" s="19" t="s">
        <v>9980</v>
      </c>
      <c r="F4979" s="10">
        <v>42036</v>
      </c>
      <c r="G4979" s="10">
        <v>45323</v>
      </c>
      <c r="H4979" s="11">
        <v>10</v>
      </c>
      <c r="I4979" s="11" t="s">
        <v>277</v>
      </c>
      <c r="J4979" s="11" t="s">
        <v>261</v>
      </c>
      <c r="K4979" s="11" t="s">
        <v>12658</v>
      </c>
      <c r="L4979" s="11">
        <v>2</v>
      </c>
    </row>
    <row r="4980" spans="1:12">
      <c r="A4980" s="11" t="s">
        <v>9731</v>
      </c>
      <c r="D4980" s="11" t="s">
        <v>260</v>
      </c>
      <c r="E4980" s="19" t="s">
        <v>9981</v>
      </c>
      <c r="F4980" s="10">
        <v>42036</v>
      </c>
      <c r="G4980" s="10">
        <v>45323</v>
      </c>
      <c r="H4980" s="11">
        <v>10</v>
      </c>
      <c r="I4980" s="20" t="s">
        <v>259</v>
      </c>
      <c r="J4980" s="11" t="s">
        <v>261</v>
      </c>
      <c r="K4980" s="11" t="s">
        <v>12658</v>
      </c>
      <c r="L4980" s="11">
        <v>2</v>
      </c>
    </row>
    <row r="4981" spans="1:12">
      <c r="A4981" s="11" t="s">
        <v>9732</v>
      </c>
      <c r="D4981" s="11" t="s">
        <v>260</v>
      </c>
      <c r="E4981" s="19" t="s">
        <v>9982</v>
      </c>
      <c r="F4981" s="10">
        <v>42036</v>
      </c>
      <c r="G4981" s="10">
        <v>45323</v>
      </c>
      <c r="H4981" s="11">
        <v>10</v>
      </c>
      <c r="I4981" s="20" t="s">
        <v>259</v>
      </c>
      <c r="J4981" s="11" t="s">
        <v>261</v>
      </c>
      <c r="K4981" s="11" t="s">
        <v>12658</v>
      </c>
      <c r="L4981" s="11">
        <v>2</v>
      </c>
    </row>
    <row r="4982" spans="1:12">
      <c r="A4982" s="11" t="s">
        <v>9733</v>
      </c>
      <c r="D4982" s="11" t="s">
        <v>260</v>
      </c>
      <c r="E4982" s="19" t="s">
        <v>9983</v>
      </c>
      <c r="F4982" s="10">
        <v>42036</v>
      </c>
      <c r="G4982" s="10">
        <v>45323</v>
      </c>
      <c r="H4982" s="11">
        <v>10</v>
      </c>
      <c r="I4982" s="20" t="s">
        <v>259</v>
      </c>
      <c r="J4982" s="11" t="s">
        <v>261</v>
      </c>
      <c r="K4982" s="11" t="s">
        <v>12658</v>
      </c>
      <c r="L4982" s="11">
        <v>2</v>
      </c>
    </row>
    <row r="4983" spans="1:12">
      <c r="A4983" s="11" t="s">
        <v>9734</v>
      </c>
      <c r="D4983" s="11" t="s">
        <v>260</v>
      </c>
      <c r="E4983" s="19" t="s">
        <v>9984</v>
      </c>
      <c r="F4983" s="10">
        <v>42036</v>
      </c>
      <c r="G4983" s="10">
        <v>45323</v>
      </c>
      <c r="H4983" s="11">
        <v>10</v>
      </c>
      <c r="I4983" s="20" t="s">
        <v>259</v>
      </c>
      <c r="J4983" s="11" t="s">
        <v>261</v>
      </c>
      <c r="K4983" s="11" t="s">
        <v>12658</v>
      </c>
      <c r="L4983" s="11">
        <v>2</v>
      </c>
    </row>
    <row r="4984" spans="1:12">
      <c r="A4984" s="11" t="s">
        <v>9735</v>
      </c>
      <c r="D4984" s="11" t="s">
        <v>260</v>
      </c>
      <c r="E4984" s="19" t="s">
        <v>9985</v>
      </c>
      <c r="F4984" s="10">
        <v>42036</v>
      </c>
      <c r="G4984" s="10">
        <v>45323</v>
      </c>
      <c r="H4984" s="11">
        <v>10</v>
      </c>
      <c r="I4984" s="20" t="s">
        <v>259</v>
      </c>
      <c r="J4984" s="11" t="s">
        <v>261</v>
      </c>
      <c r="K4984" s="11" t="s">
        <v>12658</v>
      </c>
      <c r="L4984" s="11">
        <v>2</v>
      </c>
    </row>
    <row r="4985" spans="1:12">
      <c r="A4985" s="11" t="s">
        <v>9736</v>
      </c>
      <c r="D4985" s="11" t="s">
        <v>260</v>
      </c>
      <c r="E4985" s="19" t="s">
        <v>9986</v>
      </c>
      <c r="F4985" s="10">
        <v>42036</v>
      </c>
      <c r="G4985" s="10">
        <v>45323</v>
      </c>
      <c r="H4985" s="11">
        <v>10</v>
      </c>
      <c r="I4985" s="20" t="s">
        <v>259</v>
      </c>
      <c r="J4985" s="11" t="s">
        <v>261</v>
      </c>
      <c r="K4985" s="11" t="s">
        <v>12658</v>
      </c>
      <c r="L4985" s="11">
        <v>2</v>
      </c>
    </row>
    <row r="4986" spans="1:12">
      <c r="A4986" s="11" t="s">
        <v>9737</v>
      </c>
      <c r="D4986" s="11" t="s">
        <v>260</v>
      </c>
      <c r="E4986" s="19" t="s">
        <v>9987</v>
      </c>
      <c r="F4986" s="10">
        <v>42036</v>
      </c>
      <c r="G4986" s="10">
        <v>45323</v>
      </c>
      <c r="H4986" s="11">
        <v>10</v>
      </c>
      <c r="I4986" s="20" t="s">
        <v>259</v>
      </c>
      <c r="J4986" s="11" t="s">
        <v>261</v>
      </c>
      <c r="K4986" s="11" t="s">
        <v>12658</v>
      </c>
      <c r="L4986" s="11">
        <v>2</v>
      </c>
    </row>
    <row r="4987" spans="1:12">
      <c r="A4987" s="11" t="s">
        <v>9738</v>
      </c>
      <c r="D4987" s="11" t="s">
        <v>260</v>
      </c>
      <c r="E4987" s="19" t="s">
        <v>9988</v>
      </c>
      <c r="F4987" s="10">
        <v>42036</v>
      </c>
      <c r="G4987" s="10">
        <v>45323</v>
      </c>
      <c r="H4987" s="11">
        <v>10</v>
      </c>
      <c r="I4987" s="20" t="s">
        <v>259</v>
      </c>
      <c r="J4987" s="11" t="s">
        <v>261</v>
      </c>
      <c r="K4987" s="11" t="s">
        <v>12658</v>
      </c>
      <c r="L4987" s="11">
        <v>2</v>
      </c>
    </row>
    <row r="4988" spans="1:12">
      <c r="A4988" s="11" t="s">
        <v>9739</v>
      </c>
      <c r="D4988" s="11" t="s">
        <v>260</v>
      </c>
      <c r="E4988" s="19" t="s">
        <v>9989</v>
      </c>
      <c r="F4988" s="10">
        <v>42036</v>
      </c>
      <c r="G4988" s="10">
        <v>45323</v>
      </c>
      <c r="H4988" s="11">
        <v>10</v>
      </c>
      <c r="I4988" s="20" t="s">
        <v>259</v>
      </c>
      <c r="J4988" s="11" t="s">
        <v>261</v>
      </c>
      <c r="K4988" s="11" t="s">
        <v>12658</v>
      </c>
      <c r="L4988" s="11">
        <v>2</v>
      </c>
    </row>
    <row r="4989" spans="1:12">
      <c r="A4989" s="11" t="s">
        <v>9740</v>
      </c>
      <c r="D4989" s="11" t="s">
        <v>260</v>
      </c>
      <c r="E4989" s="19" t="s">
        <v>9990</v>
      </c>
      <c r="F4989" s="10">
        <v>42036</v>
      </c>
      <c r="G4989" s="10">
        <v>45323</v>
      </c>
      <c r="H4989" s="11">
        <v>10</v>
      </c>
      <c r="I4989" s="20" t="s">
        <v>259</v>
      </c>
      <c r="J4989" s="11" t="s">
        <v>261</v>
      </c>
      <c r="K4989" s="11" t="s">
        <v>12658</v>
      </c>
      <c r="L4989" s="11">
        <v>2</v>
      </c>
    </row>
    <row r="4990" spans="1:12">
      <c r="A4990" s="11" t="s">
        <v>9741</v>
      </c>
      <c r="D4990" s="11" t="s">
        <v>260</v>
      </c>
      <c r="E4990" s="19" t="s">
        <v>9991</v>
      </c>
      <c r="F4990" s="10">
        <v>42036</v>
      </c>
      <c r="G4990" s="10">
        <v>45323</v>
      </c>
      <c r="H4990" s="11">
        <v>10</v>
      </c>
      <c r="I4990" s="20" t="s">
        <v>259</v>
      </c>
      <c r="J4990" s="11" t="s">
        <v>261</v>
      </c>
      <c r="K4990" s="11" t="s">
        <v>12658</v>
      </c>
      <c r="L4990" s="11">
        <v>2</v>
      </c>
    </row>
    <row r="4991" spans="1:12">
      <c r="A4991" s="11" t="s">
        <v>9742</v>
      </c>
      <c r="D4991" s="11" t="s">
        <v>260</v>
      </c>
      <c r="E4991" s="19" t="s">
        <v>9992</v>
      </c>
      <c r="F4991" s="10">
        <v>42036</v>
      </c>
      <c r="G4991" s="10">
        <v>45323</v>
      </c>
      <c r="H4991" s="11">
        <v>10</v>
      </c>
      <c r="I4991" s="20" t="s">
        <v>259</v>
      </c>
      <c r="J4991" s="11" t="s">
        <v>261</v>
      </c>
      <c r="K4991" s="11" t="s">
        <v>12658</v>
      </c>
      <c r="L4991" s="11">
        <v>2</v>
      </c>
    </row>
    <row r="4992" spans="1:12">
      <c r="A4992" s="11" t="s">
        <v>9743</v>
      </c>
      <c r="D4992" s="11" t="s">
        <v>260</v>
      </c>
      <c r="E4992" s="19" t="s">
        <v>9993</v>
      </c>
      <c r="F4992" s="10">
        <v>42036</v>
      </c>
      <c r="G4992" s="10">
        <v>45323</v>
      </c>
      <c r="H4992" s="11">
        <v>10</v>
      </c>
      <c r="I4992" s="20" t="s">
        <v>259</v>
      </c>
      <c r="J4992" s="11" t="s">
        <v>261</v>
      </c>
      <c r="K4992" s="11" t="s">
        <v>12658</v>
      </c>
      <c r="L4992" s="11">
        <v>2</v>
      </c>
    </row>
    <row r="4993" spans="1:12">
      <c r="A4993" s="11" t="s">
        <v>9744</v>
      </c>
      <c r="D4993" s="11" t="s">
        <v>260</v>
      </c>
      <c r="E4993" s="19" t="s">
        <v>9994</v>
      </c>
      <c r="F4993" s="10">
        <v>42036</v>
      </c>
      <c r="G4993" s="10">
        <v>45323</v>
      </c>
      <c r="H4993" s="11">
        <v>10</v>
      </c>
      <c r="I4993" s="20" t="s">
        <v>259</v>
      </c>
      <c r="J4993" s="11" t="s">
        <v>261</v>
      </c>
      <c r="K4993" s="11" t="s">
        <v>12658</v>
      </c>
      <c r="L4993" s="11">
        <v>2</v>
      </c>
    </row>
    <row r="4994" spans="1:12">
      <c r="A4994" s="11" t="s">
        <v>9745</v>
      </c>
      <c r="D4994" s="11" t="s">
        <v>260</v>
      </c>
      <c r="E4994" s="19" t="s">
        <v>9995</v>
      </c>
      <c r="F4994" s="10">
        <v>42036</v>
      </c>
      <c r="G4994" s="10">
        <v>45323</v>
      </c>
      <c r="H4994" s="11">
        <v>10</v>
      </c>
      <c r="I4994" s="20" t="s">
        <v>259</v>
      </c>
      <c r="J4994" s="11" t="s">
        <v>261</v>
      </c>
      <c r="K4994" s="11" t="s">
        <v>12658</v>
      </c>
      <c r="L4994" s="11">
        <v>2</v>
      </c>
    </row>
    <row r="4995" spans="1:12">
      <c r="A4995" s="11" t="s">
        <v>9746</v>
      </c>
      <c r="D4995" s="11" t="s">
        <v>260</v>
      </c>
      <c r="E4995" s="19" t="s">
        <v>9996</v>
      </c>
      <c r="F4995" s="10">
        <v>42036</v>
      </c>
      <c r="G4995" s="10">
        <v>45323</v>
      </c>
      <c r="H4995" s="11">
        <v>10</v>
      </c>
      <c r="I4995" s="11" t="s">
        <v>277</v>
      </c>
      <c r="J4995" s="11" t="s">
        <v>261</v>
      </c>
      <c r="K4995" s="11" t="s">
        <v>12658</v>
      </c>
      <c r="L4995" s="11">
        <v>2</v>
      </c>
    </row>
    <row r="4996" spans="1:12">
      <c r="A4996" s="11" t="s">
        <v>9747</v>
      </c>
      <c r="D4996" s="11" t="s">
        <v>260</v>
      </c>
      <c r="E4996" s="19" t="s">
        <v>9997</v>
      </c>
      <c r="F4996" s="10">
        <v>42036</v>
      </c>
      <c r="G4996" s="10">
        <v>45323</v>
      </c>
      <c r="H4996" s="11">
        <v>10</v>
      </c>
      <c r="I4996" s="11" t="s">
        <v>277</v>
      </c>
      <c r="J4996" s="11" t="s">
        <v>261</v>
      </c>
      <c r="K4996" s="11" t="s">
        <v>12658</v>
      </c>
      <c r="L4996" s="11">
        <v>2</v>
      </c>
    </row>
    <row r="4997" spans="1:12">
      <c r="A4997" s="11" t="s">
        <v>9748</v>
      </c>
      <c r="D4997" s="11" t="s">
        <v>260</v>
      </c>
      <c r="E4997" s="19" t="s">
        <v>9998</v>
      </c>
      <c r="F4997" s="10">
        <v>42036</v>
      </c>
      <c r="G4997" s="10">
        <v>45323</v>
      </c>
      <c r="H4997" s="11">
        <v>10</v>
      </c>
      <c r="I4997" s="11" t="s">
        <v>277</v>
      </c>
      <c r="J4997" s="11" t="s">
        <v>261</v>
      </c>
      <c r="K4997" s="11" t="s">
        <v>12658</v>
      </c>
      <c r="L4997" s="11">
        <v>2</v>
      </c>
    </row>
    <row r="4998" spans="1:12">
      <c r="A4998" s="11" t="s">
        <v>9749</v>
      </c>
      <c r="D4998" s="11" t="s">
        <v>260</v>
      </c>
      <c r="E4998" s="19" t="s">
        <v>9999</v>
      </c>
      <c r="F4998" s="10">
        <v>42036</v>
      </c>
      <c r="G4998" s="10">
        <v>45323</v>
      </c>
      <c r="H4998" s="11">
        <v>10</v>
      </c>
      <c r="I4998" s="20" t="s">
        <v>259</v>
      </c>
      <c r="J4998" s="11" t="s">
        <v>261</v>
      </c>
      <c r="K4998" s="11" t="s">
        <v>12658</v>
      </c>
      <c r="L4998" s="11">
        <v>2</v>
      </c>
    </row>
    <row r="4999" spans="1:12">
      <c r="A4999" s="11" t="s">
        <v>9750</v>
      </c>
      <c r="D4999" s="11" t="s">
        <v>260</v>
      </c>
      <c r="E4999" s="19" t="s">
        <v>10000</v>
      </c>
      <c r="F4999" s="10">
        <v>42036</v>
      </c>
      <c r="G4999" s="10">
        <v>45323</v>
      </c>
      <c r="H4999" s="11">
        <v>10</v>
      </c>
      <c r="I4999" s="20" t="s">
        <v>259</v>
      </c>
      <c r="J4999" s="11" t="s">
        <v>261</v>
      </c>
      <c r="K4999" s="11" t="s">
        <v>12658</v>
      </c>
      <c r="L4999" s="11">
        <v>2</v>
      </c>
    </row>
    <row r="5000" spans="1:12">
      <c r="A5000" s="11" t="s">
        <v>9751</v>
      </c>
      <c r="D5000" s="11" t="s">
        <v>260</v>
      </c>
      <c r="E5000" s="19" t="s">
        <v>10001</v>
      </c>
      <c r="F5000" s="10">
        <v>42036</v>
      </c>
      <c r="G5000" s="10">
        <v>45323</v>
      </c>
      <c r="H5000" s="11">
        <v>10</v>
      </c>
      <c r="I5000" s="20" t="s">
        <v>259</v>
      </c>
      <c r="J5000" s="11" t="s">
        <v>261</v>
      </c>
      <c r="K5000" s="11" t="s">
        <v>12658</v>
      </c>
      <c r="L5000" s="11">
        <v>2</v>
      </c>
    </row>
    <row r="5001" spans="1:12">
      <c r="A5001" s="11" t="s">
        <v>9752</v>
      </c>
      <c r="D5001" s="11" t="s">
        <v>260</v>
      </c>
      <c r="E5001" s="19" t="s">
        <v>10002</v>
      </c>
      <c r="F5001" s="10">
        <v>42036</v>
      </c>
      <c r="G5001" s="10">
        <v>45323</v>
      </c>
      <c r="H5001" s="11">
        <v>10</v>
      </c>
      <c r="I5001" s="20" t="s">
        <v>259</v>
      </c>
      <c r="J5001" s="11" t="s">
        <v>261</v>
      </c>
      <c r="K5001" s="11" t="s">
        <v>12658</v>
      </c>
      <c r="L5001" s="11">
        <v>2</v>
      </c>
    </row>
    <row r="5002" spans="1:12">
      <c r="A5002" s="11" t="s">
        <v>9753</v>
      </c>
      <c r="D5002" s="11" t="s">
        <v>260</v>
      </c>
      <c r="E5002" s="19" t="s">
        <v>10003</v>
      </c>
      <c r="F5002" s="10">
        <v>42036</v>
      </c>
      <c r="G5002" s="10">
        <v>45323</v>
      </c>
      <c r="H5002" s="11">
        <v>10</v>
      </c>
      <c r="I5002" s="20" t="s">
        <v>259</v>
      </c>
      <c r="J5002" s="11" t="s">
        <v>261</v>
      </c>
      <c r="K5002" s="11" t="s">
        <v>12658</v>
      </c>
      <c r="L5002" s="11">
        <v>2</v>
      </c>
    </row>
    <row r="5003" spans="1:12">
      <c r="A5003" s="11" t="s">
        <v>9754</v>
      </c>
      <c r="D5003" s="11" t="s">
        <v>260</v>
      </c>
      <c r="E5003" s="19" t="s">
        <v>10004</v>
      </c>
      <c r="F5003" s="10">
        <v>42036</v>
      </c>
      <c r="G5003" s="10">
        <v>45323</v>
      </c>
      <c r="H5003" s="11">
        <v>10</v>
      </c>
      <c r="I5003" s="20" t="s">
        <v>259</v>
      </c>
      <c r="J5003" s="11" t="s">
        <v>261</v>
      </c>
      <c r="K5003" s="11" t="s">
        <v>12658</v>
      </c>
      <c r="L5003" s="11">
        <v>2</v>
      </c>
    </row>
    <row r="5004" spans="1:12">
      <c r="A5004" s="11" t="s">
        <v>9755</v>
      </c>
      <c r="D5004" s="11" t="s">
        <v>260</v>
      </c>
      <c r="E5004" s="19" t="s">
        <v>10005</v>
      </c>
      <c r="F5004" s="10">
        <v>42036</v>
      </c>
      <c r="G5004" s="10">
        <v>45323</v>
      </c>
      <c r="H5004" s="11">
        <v>10</v>
      </c>
      <c r="I5004" s="20" t="s">
        <v>259</v>
      </c>
      <c r="J5004" s="11" t="s">
        <v>261</v>
      </c>
      <c r="K5004" s="11" t="s">
        <v>12658</v>
      </c>
      <c r="L5004" s="11">
        <v>2</v>
      </c>
    </row>
    <row r="5005" spans="1:12">
      <c r="A5005" s="11" t="s">
        <v>9756</v>
      </c>
      <c r="D5005" s="11" t="s">
        <v>260</v>
      </c>
      <c r="E5005" s="19" t="s">
        <v>10006</v>
      </c>
      <c r="F5005" s="10">
        <v>42036</v>
      </c>
      <c r="G5005" s="10">
        <v>45323</v>
      </c>
      <c r="H5005" s="11">
        <v>10</v>
      </c>
      <c r="I5005" s="20" t="s">
        <v>259</v>
      </c>
      <c r="J5005" s="11" t="s">
        <v>261</v>
      </c>
      <c r="K5005" s="11" t="s">
        <v>12658</v>
      </c>
      <c r="L5005" s="11">
        <v>2</v>
      </c>
    </row>
    <row r="5006" spans="1:12">
      <c r="A5006" s="11" t="s">
        <v>9757</v>
      </c>
      <c r="D5006" s="11" t="s">
        <v>260</v>
      </c>
      <c r="E5006" s="19" t="s">
        <v>10007</v>
      </c>
      <c r="F5006" s="10">
        <v>42036</v>
      </c>
      <c r="G5006" s="10">
        <v>45323</v>
      </c>
      <c r="H5006" s="11">
        <v>10</v>
      </c>
      <c r="I5006" s="20" t="s">
        <v>259</v>
      </c>
      <c r="J5006" s="11" t="s">
        <v>261</v>
      </c>
      <c r="K5006" s="11" t="s">
        <v>12658</v>
      </c>
      <c r="L5006" s="11">
        <v>2</v>
      </c>
    </row>
    <row r="5007" spans="1:12">
      <c r="A5007" s="11" t="s">
        <v>9758</v>
      </c>
      <c r="D5007" s="11" t="s">
        <v>260</v>
      </c>
      <c r="E5007" s="19" t="s">
        <v>10008</v>
      </c>
      <c r="F5007" s="10">
        <v>42036</v>
      </c>
      <c r="G5007" s="10">
        <v>45323</v>
      </c>
      <c r="H5007" s="11">
        <v>10</v>
      </c>
      <c r="I5007" s="20" t="s">
        <v>259</v>
      </c>
      <c r="J5007" s="11" t="s">
        <v>261</v>
      </c>
      <c r="K5007" s="11" t="s">
        <v>12658</v>
      </c>
      <c r="L5007" s="11">
        <v>2</v>
      </c>
    </row>
    <row r="5008" spans="1:12">
      <c r="A5008" s="11" t="s">
        <v>9759</v>
      </c>
      <c r="D5008" s="11" t="s">
        <v>260</v>
      </c>
      <c r="E5008" s="19" t="s">
        <v>10009</v>
      </c>
      <c r="F5008" s="10">
        <v>42036</v>
      </c>
      <c r="G5008" s="10">
        <v>45323</v>
      </c>
      <c r="H5008" s="11">
        <v>10</v>
      </c>
      <c r="I5008" s="20" t="s">
        <v>259</v>
      </c>
      <c r="J5008" s="11" t="s">
        <v>261</v>
      </c>
      <c r="K5008" s="11" t="s">
        <v>12658</v>
      </c>
      <c r="L5008" s="11">
        <v>2</v>
      </c>
    </row>
    <row r="5009" spans="1:12">
      <c r="A5009" s="11" t="s">
        <v>9760</v>
      </c>
      <c r="D5009" s="11" t="s">
        <v>260</v>
      </c>
      <c r="E5009" s="19" t="s">
        <v>10010</v>
      </c>
      <c r="F5009" s="10">
        <v>42036</v>
      </c>
      <c r="G5009" s="10">
        <v>45323</v>
      </c>
      <c r="H5009" s="11">
        <v>10</v>
      </c>
      <c r="I5009" s="20" t="s">
        <v>259</v>
      </c>
      <c r="J5009" s="11" t="s">
        <v>261</v>
      </c>
      <c r="K5009" s="11" t="s">
        <v>12658</v>
      </c>
      <c r="L5009" s="11">
        <v>2</v>
      </c>
    </row>
    <row r="5010" spans="1:12">
      <c r="A5010" s="11" t="s">
        <v>9761</v>
      </c>
      <c r="D5010" s="11" t="s">
        <v>260</v>
      </c>
      <c r="E5010" s="19" t="s">
        <v>10011</v>
      </c>
      <c r="F5010" s="10">
        <v>42036</v>
      </c>
      <c r="G5010" s="10">
        <v>45323</v>
      </c>
      <c r="H5010" s="11">
        <v>10</v>
      </c>
      <c r="I5010" s="20" t="s">
        <v>259</v>
      </c>
      <c r="J5010" s="11" t="s">
        <v>261</v>
      </c>
      <c r="K5010" s="11" t="s">
        <v>12658</v>
      </c>
      <c r="L5010" s="11">
        <v>2</v>
      </c>
    </row>
    <row r="5011" spans="1:12">
      <c r="A5011" s="11" t="s">
        <v>9762</v>
      </c>
      <c r="D5011" s="11" t="s">
        <v>260</v>
      </c>
      <c r="E5011" s="19" t="s">
        <v>10012</v>
      </c>
      <c r="F5011" s="10">
        <v>42036</v>
      </c>
      <c r="G5011" s="10">
        <v>45323</v>
      </c>
      <c r="H5011" s="11">
        <v>10</v>
      </c>
      <c r="I5011" s="20" t="s">
        <v>259</v>
      </c>
      <c r="J5011" s="11" t="s">
        <v>261</v>
      </c>
      <c r="K5011" s="11" t="s">
        <v>12658</v>
      </c>
      <c r="L5011" s="11">
        <v>2</v>
      </c>
    </row>
    <row r="5012" spans="1:12">
      <c r="A5012" s="11" t="s">
        <v>10013</v>
      </c>
      <c r="D5012" s="11" t="s">
        <v>260</v>
      </c>
      <c r="E5012" s="19" t="s">
        <v>10263</v>
      </c>
      <c r="F5012" s="10">
        <v>42036</v>
      </c>
      <c r="G5012" s="10">
        <v>45323</v>
      </c>
      <c r="H5012" s="11">
        <v>10</v>
      </c>
      <c r="I5012" s="20" t="s">
        <v>259</v>
      </c>
      <c r="J5012" s="11" t="s">
        <v>261</v>
      </c>
      <c r="K5012" s="11" t="s">
        <v>12658</v>
      </c>
      <c r="L5012" s="11">
        <v>2</v>
      </c>
    </row>
    <row r="5013" spans="1:12">
      <c r="A5013" s="11" t="s">
        <v>10014</v>
      </c>
      <c r="D5013" s="11" t="s">
        <v>260</v>
      </c>
      <c r="E5013" s="19" t="s">
        <v>10264</v>
      </c>
      <c r="F5013" s="10">
        <v>42036</v>
      </c>
      <c r="G5013" s="10">
        <v>45323</v>
      </c>
      <c r="H5013" s="11">
        <v>10</v>
      </c>
      <c r="I5013" s="11" t="s">
        <v>277</v>
      </c>
      <c r="J5013" s="11" t="s">
        <v>261</v>
      </c>
      <c r="K5013" s="11" t="s">
        <v>12658</v>
      </c>
      <c r="L5013" s="11">
        <v>2</v>
      </c>
    </row>
    <row r="5014" spans="1:12">
      <c r="A5014" s="11" t="s">
        <v>10015</v>
      </c>
      <c r="D5014" s="11" t="s">
        <v>260</v>
      </c>
      <c r="E5014" s="19" t="s">
        <v>10265</v>
      </c>
      <c r="F5014" s="10">
        <v>42036</v>
      </c>
      <c r="G5014" s="10">
        <v>45323</v>
      </c>
      <c r="H5014" s="11">
        <v>10</v>
      </c>
      <c r="I5014" s="11" t="s">
        <v>277</v>
      </c>
      <c r="J5014" s="11" t="s">
        <v>261</v>
      </c>
      <c r="K5014" s="11" t="s">
        <v>12658</v>
      </c>
      <c r="L5014" s="11">
        <v>2</v>
      </c>
    </row>
    <row r="5015" spans="1:12">
      <c r="A5015" s="11" t="s">
        <v>10016</v>
      </c>
      <c r="D5015" s="11" t="s">
        <v>260</v>
      </c>
      <c r="E5015" s="19" t="s">
        <v>10266</v>
      </c>
      <c r="F5015" s="10">
        <v>42036</v>
      </c>
      <c r="G5015" s="10">
        <v>45323</v>
      </c>
      <c r="H5015" s="11">
        <v>10</v>
      </c>
      <c r="I5015" s="11" t="s">
        <v>277</v>
      </c>
      <c r="J5015" s="11" t="s">
        <v>261</v>
      </c>
      <c r="K5015" s="11" t="s">
        <v>12658</v>
      </c>
      <c r="L5015" s="11">
        <v>2</v>
      </c>
    </row>
    <row r="5016" spans="1:12">
      <c r="A5016" s="11" t="s">
        <v>10017</v>
      </c>
      <c r="D5016" s="11" t="s">
        <v>260</v>
      </c>
      <c r="E5016" s="19" t="s">
        <v>10267</v>
      </c>
      <c r="F5016" s="10">
        <v>42036</v>
      </c>
      <c r="G5016" s="10">
        <v>45323</v>
      </c>
      <c r="H5016" s="11">
        <v>10</v>
      </c>
      <c r="I5016" s="20" t="s">
        <v>259</v>
      </c>
      <c r="J5016" s="11" t="s">
        <v>261</v>
      </c>
      <c r="K5016" s="11" t="s">
        <v>12658</v>
      </c>
      <c r="L5016" s="11">
        <v>2</v>
      </c>
    </row>
    <row r="5017" spans="1:12">
      <c r="A5017" s="11" t="s">
        <v>10018</v>
      </c>
      <c r="D5017" s="11" t="s">
        <v>260</v>
      </c>
      <c r="E5017" s="19" t="s">
        <v>10268</v>
      </c>
      <c r="F5017" s="10">
        <v>42036</v>
      </c>
      <c r="G5017" s="10">
        <v>45323</v>
      </c>
      <c r="H5017" s="11">
        <v>10</v>
      </c>
      <c r="I5017" s="20" t="s">
        <v>259</v>
      </c>
      <c r="J5017" s="11" t="s">
        <v>261</v>
      </c>
      <c r="K5017" s="11" t="s">
        <v>12658</v>
      </c>
      <c r="L5017" s="11">
        <v>2</v>
      </c>
    </row>
    <row r="5018" spans="1:12">
      <c r="A5018" s="11" t="s">
        <v>10019</v>
      </c>
      <c r="D5018" s="11" t="s">
        <v>260</v>
      </c>
      <c r="E5018" s="19" t="s">
        <v>10269</v>
      </c>
      <c r="F5018" s="10">
        <v>42036</v>
      </c>
      <c r="G5018" s="10">
        <v>45323</v>
      </c>
      <c r="H5018" s="11">
        <v>10</v>
      </c>
      <c r="I5018" s="20" t="s">
        <v>259</v>
      </c>
      <c r="J5018" s="11" t="s">
        <v>261</v>
      </c>
      <c r="K5018" s="11" t="s">
        <v>12658</v>
      </c>
      <c r="L5018" s="11">
        <v>2</v>
      </c>
    </row>
    <row r="5019" spans="1:12">
      <c r="A5019" s="11" t="s">
        <v>10020</v>
      </c>
      <c r="D5019" s="11" t="s">
        <v>260</v>
      </c>
      <c r="E5019" s="19" t="s">
        <v>10270</v>
      </c>
      <c r="F5019" s="10">
        <v>42036</v>
      </c>
      <c r="G5019" s="10">
        <v>45323</v>
      </c>
      <c r="H5019" s="11">
        <v>10</v>
      </c>
      <c r="I5019" s="20" t="s">
        <v>259</v>
      </c>
      <c r="J5019" s="11" t="s">
        <v>261</v>
      </c>
      <c r="K5019" s="11" t="s">
        <v>12658</v>
      </c>
      <c r="L5019" s="11">
        <v>2</v>
      </c>
    </row>
    <row r="5020" spans="1:12">
      <c r="A5020" s="11" t="s">
        <v>10021</v>
      </c>
      <c r="D5020" s="11" t="s">
        <v>260</v>
      </c>
      <c r="E5020" s="19" t="s">
        <v>10271</v>
      </c>
      <c r="F5020" s="10">
        <v>42036</v>
      </c>
      <c r="G5020" s="10">
        <v>45323</v>
      </c>
      <c r="H5020" s="11">
        <v>10</v>
      </c>
      <c r="I5020" s="20" t="s">
        <v>259</v>
      </c>
      <c r="J5020" s="11" t="s">
        <v>261</v>
      </c>
      <c r="K5020" s="11" t="s">
        <v>12658</v>
      </c>
      <c r="L5020" s="11">
        <v>2</v>
      </c>
    </row>
    <row r="5021" spans="1:12">
      <c r="A5021" s="11" t="s">
        <v>10022</v>
      </c>
      <c r="D5021" s="11" t="s">
        <v>260</v>
      </c>
      <c r="E5021" s="19" t="s">
        <v>10272</v>
      </c>
      <c r="F5021" s="10">
        <v>42036</v>
      </c>
      <c r="G5021" s="10">
        <v>45323</v>
      </c>
      <c r="H5021" s="11">
        <v>10</v>
      </c>
      <c r="I5021" s="20" t="s">
        <v>259</v>
      </c>
      <c r="J5021" s="11" t="s">
        <v>261</v>
      </c>
      <c r="K5021" s="11" t="s">
        <v>12658</v>
      </c>
      <c r="L5021" s="11">
        <v>2</v>
      </c>
    </row>
    <row r="5022" spans="1:12">
      <c r="A5022" s="11" t="s">
        <v>10023</v>
      </c>
      <c r="D5022" s="11" t="s">
        <v>260</v>
      </c>
      <c r="E5022" s="19" t="s">
        <v>10273</v>
      </c>
      <c r="F5022" s="10">
        <v>42036</v>
      </c>
      <c r="G5022" s="10">
        <v>45323</v>
      </c>
      <c r="H5022" s="11">
        <v>10</v>
      </c>
      <c r="I5022" s="20" t="s">
        <v>259</v>
      </c>
      <c r="J5022" s="11" t="s">
        <v>261</v>
      </c>
      <c r="K5022" s="11" t="s">
        <v>12658</v>
      </c>
      <c r="L5022" s="11">
        <v>2</v>
      </c>
    </row>
    <row r="5023" spans="1:12">
      <c r="A5023" s="11" t="s">
        <v>10024</v>
      </c>
      <c r="D5023" s="11" t="s">
        <v>260</v>
      </c>
      <c r="E5023" s="19" t="s">
        <v>10274</v>
      </c>
      <c r="F5023" s="10">
        <v>42036</v>
      </c>
      <c r="G5023" s="10">
        <v>45323</v>
      </c>
      <c r="H5023" s="11">
        <v>10</v>
      </c>
      <c r="I5023" s="20" t="s">
        <v>259</v>
      </c>
      <c r="J5023" s="11" t="s">
        <v>261</v>
      </c>
      <c r="K5023" s="11" t="s">
        <v>12658</v>
      </c>
      <c r="L5023" s="11">
        <v>2</v>
      </c>
    </row>
    <row r="5024" spans="1:12">
      <c r="A5024" s="11" t="s">
        <v>10025</v>
      </c>
      <c r="D5024" s="11" t="s">
        <v>260</v>
      </c>
      <c r="E5024" s="19" t="s">
        <v>10275</v>
      </c>
      <c r="F5024" s="10">
        <v>42036</v>
      </c>
      <c r="G5024" s="10">
        <v>45323</v>
      </c>
      <c r="H5024" s="11">
        <v>10</v>
      </c>
      <c r="I5024" s="20" t="s">
        <v>259</v>
      </c>
      <c r="J5024" s="11" t="s">
        <v>261</v>
      </c>
      <c r="K5024" s="11" t="s">
        <v>12658</v>
      </c>
      <c r="L5024" s="11">
        <v>2</v>
      </c>
    </row>
    <row r="5025" spans="1:12">
      <c r="A5025" s="11" t="s">
        <v>10026</v>
      </c>
      <c r="D5025" s="11" t="s">
        <v>260</v>
      </c>
      <c r="E5025" s="19" t="s">
        <v>10276</v>
      </c>
      <c r="F5025" s="10">
        <v>42036</v>
      </c>
      <c r="G5025" s="10">
        <v>45323</v>
      </c>
      <c r="H5025" s="11">
        <v>10</v>
      </c>
      <c r="I5025" s="20" t="s">
        <v>259</v>
      </c>
      <c r="J5025" s="11" t="s">
        <v>261</v>
      </c>
      <c r="K5025" s="11" t="s">
        <v>12658</v>
      </c>
      <c r="L5025" s="11">
        <v>2</v>
      </c>
    </row>
    <row r="5026" spans="1:12">
      <c r="A5026" s="11" t="s">
        <v>10027</v>
      </c>
      <c r="D5026" s="11" t="s">
        <v>260</v>
      </c>
      <c r="E5026" s="19" t="s">
        <v>10277</v>
      </c>
      <c r="F5026" s="10">
        <v>42036</v>
      </c>
      <c r="G5026" s="10">
        <v>45323</v>
      </c>
      <c r="H5026" s="11">
        <v>10</v>
      </c>
      <c r="I5026" s="20" t="s">
        <v>259</v>
      </c>
      <c r="J5026" s="11" t="s">
        <v>261</v>
      </c>
      <c r="K5026" s="11" t="s">
        <v>12658</v>
      </c>
      <c r="L5026" s="11">
        <v>2</v>
      </c>
    </row>
    <row r="5027" spans="1:12">
      <c r="A5027" s="11" t="s">
        <v>10028</v>
      </c>
      <c r="D5027" s="11" t="s">
        <v>260</v>
      </c>
      <c r="E5027" s="19" t="s">
        <v>10278</v>
      </c>
      <c r="F5027" s="10">
        <v>42036</v>
      </c>
      <c r="G5027" s="10">
        <v>45323</v>
      </c>
      <c r="H5027" s="11">
        <v>10</v>
      </c>
      <c r="I5027" s="20" t="s">
        <v>259</v>
      </c>
      <c r="J5027" s="11" t="s">
        <v>261</v>
      </c>
      <c r="K5027" s="11" t="s">
        <v>12658</v>
      </c>
      <c r="L5027" s="11">
        <v>2</v>
      </c>
    </row>
    <row r="5028" spans="1:12">
      <c r="A5028" s="11" t="s">
        <v>10029</v>
      </c>
      <c r="D5028" s="11" t="s">
        <v>260</v>
      </c>
      <c r="E5028" s="19" t="s">
        <v>10279</v>
      </c>
      <c r="F5028" s="10">
        <v>42036</v>
      </c>
      <c r="G5028" s="10">
        <v>45323</v>
      </c>
      <c r="H5028" s="11">
        <v>10</v>
      </c>
      <c r="I5028" s="20" t="s">
        <v>259</v>
      </c>
      <c r="J5028" s="11" t="s">
        <v>261</v>
      </c>
      <c r="K5028" s="11" t="s">
        <v>12658</v>
      </c>
      <c r="L5028" s="11">
        <v>2</v>
      </c>
    </row>
    <row r="5029" spans="1:12">
      <c r="A5029" s="11" t="s">
        <v>10030</v>
      </c>
      <c r="D5029" s="11" t="s">
        <v>260</v>
      </c>
      <c r="E5029" s="19" t="s">
        <v>10280</v>
      </c>
      <c r="F5029" s="10">
        <v>42036</v>
      </c>
      <c r="G5029" s="10">
        <v>45323</v>
      </c>
      <c r="H5029" s="11">
        <v>10</v>
      </c>
      <c r="I5029" s="20" t="s">
        <v>259</v>
      </c>
      <c r="J5029" s="11" t="s">
        <v>261</v>
      </c>
      <c r="K5029" s="11" t="s">
        <v>12658</v>
      </c>
      <c r="L5029" s="11">
        <v>2</v>
      </c>
    </row>
    <row r="5030" spans="1:12">
      <c r="A5030" s="11" t="s">
        <v>10031</v>
      </c>
      <c r="D5030" s="11" t="s">
        <v>260</v>
      </c>
      <c r="E5030" s="19" t="s">
        <v>10281</v>
      </c>
      <c r="F5030" s="10">
        <v>42036</v>
      </c>
      <c r="G5030" s="10">
        <v>45323</v>
      </c>
      <c r="H5030" s="11">
        <v>10</v>
      </c>
      <c r="I5030" s="20" t="s">
        <v>259</v>
      </c>
      <c r="J5030" s="11" t="s">
        <v>261</v>
      </c>
      <c r="K5030" s="11" t="s">
        <v>12658</v>
      </c>
      <c r="L5030" s="11">
        <v>2</v>
      </c>
    </row>
    <row r="5031" spans="1:12">
      <c r="A5031" s="11" t="s">
        <v>10032</v>
      </c>
      <c r="D5031" s="11" t="s">
        <v>260</v>
      </c>
      <c r="E5031" s="19" t="s">
        <v>10282</v>
      </c>
      <c r="F5031" s="10">
        <v>42036</v>
      </c>
      <c r="G5031" s="10">
        <v>45323</v>
      </c>
      <c r="H5031" s="11">
        <v>10</v>
      </c>
      <c r="I5031" s="11" t="s">
        <v>277</v>
      </c>
      <c r="J5031" s="11" t="s">
        <v>261</v>
      </c>
      <c r="K5031" s="11" t="s">
        <v>12658</v>
      </c>
      <c r="L5031" s="11">
        <v>2</v>
      </c>
    </row>
    <row r="5032" spans="1:12">
      <c r="A5032" s="11" t="s">
        <v>10033</v>
      </c>
      <c r="D5032" s="11" t="s">
        <v>260</v>
      </c>
      <c r="E5032" s="19" t="s">
        <v>10283</v>
      </c>
      <c r="F5032" s="10">
        <v>42036</v>
      </c>
      <c r="G5032" s="10">
        <v>45323</v>
      </c>
      <c r="H5032" s="11">
        <v>10</v>
      </c>
      <c r="I5032" s="11" t="s">
        <v>277</v>
      </c>
      <c r="J5032" s="11" t="s">
        <v>261</v>
      </c>
      <c r="K5032" s="11" t="s">
        <v>12658</v>
      </c>
      <c r="L5032" s="11">
        <v>2</v>
      </c>
    </row>
    <row r="5033" spans="1:12">
      <c r="A5033" s="11" t="s">
        <v>10034</v>
      </c>
      <c r="D5033" s="11" t="s">
        <v>260</v>
      </c>
      <c r="E5033" s="19" t="s">
        <v>10284</v>
      </c>
      <c r="F5033" s="10">
        <v>42036</v>
      </c>
      <c r="G5033" s="10">
        <v>45323</v>
      </c>
      <c r="H5033" s="11">
        <v>10</v>
      </c>
      <c r="I5033" s="11" t="s">
        <v>277</v>
      </c>
      <c r="J5033" s="11" t="s">
        <v>261</v>
      </c>
      <c r="K5033" s="11" t="s">
        <v>12658</v>
      </c>
      <c r="L5033" s="11">
        <v>2</v>
      </c>
    </row>
    <row r="5034" spans="1:12">
      <c r="A5034" s="11" t="s">
        <v>10035</v>
      </c>
      <c r="D5034" s="11" t="s">
        <v>260</v>
      </c>
      <c r="E5034" s="19" t="s">
        <v>10285</v>
      </c>
      <c r="F5034" s="10">
        <v>42036</v>
      </c>
      <c r="G5034" s="10">
        <v>45323</v>
      </c>
      <c r="H5034" s="11">
        <v>10</v>
      </c>
      <c r="I5034" s="20" t="s">
        <v>259</v>
      </c>
      <c r="J5034" s="11" t="s">
        <v>261</v>
      </c>
      <c r="K5034" s="11" t="s">
        <v>12658</v>
      </c>
      <c r="L5034" s="11">
        <v>2</v>
      </c>
    </row>
    <row r="5035" spans="1:12">
      <c r="A5035" s="11" t="s">
        <v>10036</v>
      </c>
      <c r="D5035" s="11" t="s">
        <v>260</v>
      </c>
      <c r="E5035" s="19" t="s">
        <v>10286</v>
      </c>
      <c r="F5035" s="10">
        <v>42036</v>
      </c>
      <c r="G5035" s="10">
        <v>45323</v>
      </c>
      <c r="H5035" s="11">
        <v>10</v>
      </c>
      <c r="I5035" s="20" t="s">
        <v>259</v>
      </c>
      <c r="J5035" s="11" t="s">
        <v>261</v>
      </c>
      <c r="K5035" s="11" t="s">
        <v>12658</v>
      </c>
      <c r="L5035" s="11">
        <v>2</v>
      </c>
    </row>
    <row r="5036" spans="1:12">
      <c r="A5036" s="11" t="s">
        <v>10037</v>
      </c>
      <c r="D5036" s="11" t="s">
        <v>260</v>
      </c>
      <c r="E5036" s="19" t="s">
        <v>10287</v>
      </c>
      <c r="F5036" s="10">
        <v>42036</v>
      </c>
      <c r="G5036" s="10">
        <v>45323</v>
      </c>
      <c r="H5036" s="11">
        <v>10</v>
      </c>
      <c r="I5036" s="20" t="s">
        <v>259</v>
      </c>
      <c r="J5036" s="11" t="s">
        <v>261</v>
      </c>
      <c r="K5036" s="11" t="s">
        <v>12658</v>
      </c>
      <c r="L5036" s="11">
        <v>2</v>
      </c>
    </row>
    <row r="5037" spans="1:12">
      <c r="A5037" s="11" t="s">
        <v>10038</v>
      </c>
      <c r="D5037" s="11" t="s">
        <v>260</v>
      </c>
      <c r="E5037" s="19" t="s">
        <v>10288</v>
      </c>
      <c r="F5037" s="10">
        <v>42036</v>
      </c>
      <c r="G5037" s="10">
        <v>45323</v>
      </c>
      <c r="H5037" s="11">
        <v>10</v>
      </c>
      <c r="I5037" s="20" t="s">
        <v>259</v>
      </c>
      <c r="J5037" s="11" t="s">
        <v>261</v>
      </c>
      <c r="K5037" s="11" t="s">
        <v>12658</v>
      </c>
      <c r="L5037" s="11">
        <v>2</v>
      </c>
    </row>
    <row r="5038" spans="1:12">
      <c r="A5038" s="11" t="s">
        <v>10039</v>
      </c>
      <c r="D5038" s="11" t="s">
        <v>260</v>
      </c>
      <c r="E5038" s="19" t="s">
        <v>10289</v>
      </c>
      <c r="F5038" s="10">
        <v>42036</v>
      </c>
      <c r="G5038" s="10">
        <v>45323</v>
      </c>
      <c r="H5038" s="11">
        <v>10</v>
      </c>
      <c r="I5038" s="20" t="s">
        <v>259</v>
      </c>
      <c r="J5038" s="11" t="s">
        <v>261</v>
      </c>
      <c r="K5038" s="11" t="s">
        <v>12658</v>
      </c>
      <c r="L5038" s="11">
        <v>2</v>
      </c>
    </row>
    <row r="5039" spans="1:12">
      <c r="A5039" s="11" t="s">
        <v>10040</v>
      </c>
      <c r="D5039" s="11" t="s">
        <v>260</v>
      </c>
      <c r="E5039" s="19" t="s">
        <v>10290</v>
      </c>
      <c r="F5039" s="10">
        <v>42036</v>
      </c>
      <c r="G5039" s="10">
        <v>45323</v>
      </c>
      <c r="H5039" s="11">
        <v>10</v>
      </c>
      <c r="I5039" s="20" t="s">
        <v>259</v>
      </c>
      <c r="J5039" s="11" t="s">
        <v>261</v>
      </c>
      <c r="K5039" s="11" t="s">
        <v>12658</v>
      </c>
      <c r="L5039" s="11">
        <v>2</v>
      </c>
    </row>
    <row r="5040" spans="1:12">
      <c r="A5040" s="11" t="s">
        <v>10041</v>
      </c>
      <c r="D5040" s="11" t="s">
        <v>260</v>
      </c>
      <c r="E5040" s="19" t="s">
        <v>10291</v>
      </c>
      <c r="F5040" s="10">
        <v>42036</v>
      </c>
      <c r="G5040" s="10">
        <v>45323</v>
      </c>
      <c r="H5040" s="11">
        <v>10</v>
      </c>
      <c r="I5040" s="20" t="s">
        <v>259</v>
      </c>
      <c r="J5040" s="11" t="s">
        <v>261</v>
      </c>
      <c r="K5040" s="11" t="s">
        <v>12658</v>
      </c>
      <c r="L5040" s="11">
        <v>2</v>
      </c>
    </row>
    <row r="5041" spans="1:12">
      <c r="A5041" s="11" t="s">
        <v>10042</v>
      </c>
      <c r="D5041" s="11" t="s">
        <v>260</v>
      </c>
      <c r="E5041" s="19" t="s">
        <v>10292</v>
      </c>
      <c r="F5041" s="10">
        <v>42036</v>
      </c>
      <c r="G5041" s="10">
        <v>45323</v>
      </c>
      <c r="H5041" s="11">
        <v>10</v>
      </c>
      <c r="I5041" s="20" t="s">
        <v>259</v>
      </c>
      <c r="J5041" s="11" t="s">
        <v>261</v>
      </c>
      <c r="K5041" s="11" t="s">
        <v>12658</v>
      </c>
      <c r="L5041" s="11">
        <v>2</v>
      </c>
    </row>
    <row r="5042" spans="1:12">
      <c r="A5042" s="11" t="s">
        <v>10043</v>
      </c>
      <c r="D5042" s="11" t="s">
        <v>260</v>
      </c>
      <c r="E5042" s="19" t="s">
        <v>10293</v>
      </c>
      <c r="F5042" s="10">
        <v>42036</v>
      </c>
      <c r="G5042" s="10">
        <v>45323</v>
      </c>
      <c r="H5042" s="11">
        <v>10</v>
      </c>
      <c r="I5042" s="20" t="s">
        <v>259</v>
      </c>
      <c r="J5042" s="11" t="s">
        <v>261</v>
      </c>
      <c r="K5042" s="11" t="s">
        <v>12658</v>
      </c>
      <c r="L5042" s="11">
        <v>2</v>
      </c>
    </row>
    <row r="5043" spans="1:12">
      <c r="A5043" s="11" t="s">
        <v>10044</v>
      </c>
      <c r="D5043" s="11" t="s">
        <v>260</v>
      </c>
      <c r="E5043" s="19" t="s">
        <v>10294</v>
      </c>
      <c r="F5043" s="10">
        <v>42036</v>
      </c>
      <c r="G5043" s="10">
        <v>45323</v>
      </c>
      <c r="H5043" s="11">
        <v>10</v>
      </c>
      <c r="I5043" s="20" t="s">
        <v>259</v>
      </c>
      <c r="J5043" s="11" t="s">
        <v>261</v>
      </c>
      <c r="K5043" s="11" t="s">
        <v>12658</v>
      </c>
      <c r="L5043" s="11">
        <v>2</v>
      </c>
    </row>
    <row r="5044" spans="1:12">
      <c r="A5044" s="11" t="s">
        <v>10045</v>
      </c>
      <c r="D5044" s="11" t="s">
        <v>260</v>
      </c>
      <c r="E5044" s="19" t="s">
        <v>10295</v>
      </c>
      <c r="F5044" s="10">
        <v>42036</v>
      </c>
      <c r="G5044" s="10">
        <v>45323</v>
      </c>
      <c r="H5044" s="11">
        <v>10</v>
      </c>
      <c r="I5044" s="20" t="s">
        <v>259</v>
      </c>
      <c r="J5044" s="11" t="s">
        <v>261</v>
      </c>
      <c r="K5044" s="11" t="s">
        <v>12658</v>
      </c>
      <c r="L5044" s="11">
        <v>2</v>
      </c>
    </row>
    <row r="5045" spans="1:12">
      <c r="A5045" s="11" t="s">
        <v>10046</v>
      </c>
      <c r="D5045" s="11" t="s">
        <v>260</v>
      </c>
      <c r="E5045" s="19" t="s">
        <v>10296</v>
      </c>
      <c r="F5045" s="10">
        <v>42036</v>
      </c>
      <c r="G5045" s="10">
        <v>45323</v>
      </c>
      <c r="H5045" s="11">
        <v>10</v>
      </c>
      <c r="I5045" s="20" t="s">
        <v>259</v>
      </c>
      <c r="J5045" s="11" t="s">
        <v>261</v>
      </c>
      <c r="K5045" s="11" t="s">
        <v>12658</v>
      </c>
      <c r="L5045" s="11">
        <v>2</v>
      </c>
    </row>
    <row r="5046" spans="1:12">
      <c r="A5046" s="11" t="s">
        <v>10047</v>
      </c>
      <c r="D5046" s="11" t="s">
        <v>260</v>
      </c>
      <c r="E5046" s="19" t="s">
        <v>10297</v>
      </c>
      <c r="F5046" s="10">
        <v>42036</v>
      </c>
      <c r="G5046" s="10">
        <v>45323</v>
      </c>
      <c r="H5046" s="11">
        <v>10</v>
      </c>
      <c r="I5046" s="20" t="s">
        <v>259</v>
      </c>
      <c r="J5046" s="11" t="s">
        <v>261</v>
      </c>
      <c r="K5046" s="11" t="s">
        <v>12658</v>
      </c>
      <c r="L5046" s="11">
        <v>2</v>
      </c>
    </row>
    <row r="5047" spans="1:12">
      <c r="A5047" s="11" t="s">
        <v>10048</v>
      </c>
      <c r="D5047" s="11" t="s">
        <v>260</v>
      </c>
      <c r="E5047" s="19" t="s">
        <v>10298</v>
      </c>
      <c r="F5047" s="10">
        <v>42036</v>
      </c>
      <c r="G5047" s="10">
        <v>45323</v>
      </c>
      <c r="H5047" s="11">
        <v>10</v>
      </c>
      <c r="I5047" s="20" t="s">
        <v>259</v>
      </c>
      <c r="J5047" s="11" t="s">
        <v>261</v>
      </c>
      <c r="K5047" s="11" t="s">
        <v>12658</v>
      </c>
      <c r="L5047" s="11">
        <v>2</v>
      </c>
    </row>
    <row r="5048" spans="1:12">
      <c r="A5048" s="11" t="s">
        <v>10049</v>
      </c>
      <c r="D5048" s="11" t="s">
        <v>260</v>
      </c>
      <c r="E5048" s="19" t="s">
        <v>10299</v>
      </c>
      <c r="F5048" s="10">
        <v>42036</v>
      </c>
      <c r="G5048" s="10">
        <v>45323</v>
      </c>
      <c r="H5048" s="11">
        <v>10</v>
      </c>
      <c r="I5048" s="20" t="s">
        <v>259</v>
      </c>
      <c r="J5048" s="11" t="s">
        <v>261</v>
      </c>
      <c r="K5048" s="11" t="s">
        <v>12658</v>
      </c>
      <c r="L5048" s="11">
        <v>2</v>
      </c>
    </row>
    <row r="5049" spans="1:12">
      <c r="A5049" s="11" t="s">
        <v>10050</v>
      </c>
      <c r="D5049" s="11" t="s">
        <v>260</v>
      </c>
      <c r="E5049" s="19" t="s">
        <v>10300</v>
      </c>
      <c r="F5049" s="10">
        <v>42036</v>
      </c>
      <c r="G5049" s="10">
        <v>45323</v>
      </c>
      <c r="H5049" s="11">
        <v>10</v>
      </c>
      <c r="I5049" s="11" t="s">
        <v>277</v>
      </c>
      <c r="J5049" s="11" t="s">
        <v>261</v>
      </c>
      <c r="K5049" s="11" t="s">
        <v>12658</v>
      </c>
      <c r="L5049" s="11">
        <v>2</v>
      </c>
    </row>
    <row r="5050" spans="1:12">
      <c r="A5050" s="11" t="s">
        <v>10051</v>
      </c>
      <c r="D5050" s="11" t="s">
        <v>260</v>
      </c>
      <c r="E5050" s="19" t="s">
        <v>10301</v>
      </c>
      <c r="F5050" s="10">
        <v>42036</v>
      </c>
      <c r="G5050" s="10">
        <v>45323</v>
      </c>
      <c r="H5050" s="11">
        <v>10</v>
      </c>
      <c r="I5050" s="11" t="s">
        <v>277</v>
      </c>
      <c r="J5050" s="11" t="s">
        <v>261</v>
      </c>
      <c r="K5050" s="11" t="s">
        <v>12658</v>
      </c>
      <c r="L5050" s="11">
        <v>2</v>
      </c>
    </row>
    <row r="5051" spans="1:12">
      <c r="A5051" s="11" t="s">
        <v>10052</v>
      </c>
      <c r="D5051" s="11" t="s">
        <v>260</v>
      </c>
      <c r="E5051" s="19" t="s">
        <v>10302</v>
      </c>
      <c r="F5051" s="10">
        <v>42036</v>
      </c>
      <c r="G5051" s="10">
        <v>45323</v>
      </c>
      <c r="H5051" s="11">
        <v>10</v>
      </c>
      <c r="I5051" s="11" t="s">
        <v>277</v>
      </c>
      <c r="J5051" s="11" t="s">
        <v>261</v>
      </c>
      <c r="K5051" s="11" t="s">
        <v>12658</v>
      </c>
      <c r="L5051" s="11">
        <v>2</v>
      </c>
    </row>
    <row r="5052" spans="1:12">
      <c r="A5052" s="11" t="s">
        <v>10053</v>
      </c>
      <c r="D5052" s="11" t="s">
        <v>260</v>
      </c>
      <c r="E5052" s="19" t="s">
        <v>10303</v>
      </c>
      <c r="F5052" s="10">
        <v>42036</v>
      </c>
      <c r="G5052" s="10">
        <v>45323</v>
      </c>
      <c r="H5052" s="11">
        <v>10</v>
      </c>
      <c r="I5052" s="20" t="s">
        <v>259</v>
      </c>
      <c r="J5052" s="11" t="s">
        <v>261</v>
      </c>
      <c r="K5052" s="11" t="s">
        <v>12658</v>
      </c>
      <c r="L5052" s="11">
        <v>2</v>
      </c>
    </row>
    <row r="5053" spans="1:12">
      <c r="A5053" s="11" t="s">
        <v>10054</v>
      </c>
      <c r="D5053" s="11" t="s">
        <v>260</v>
      </c>
      <c r="E5053" s="19" t="s">
        <v>10304</v>
      </c>
      <c r="F5053" s="10">
        <v>42036</v>
      </c>
      <c r="G5053" s="10">
        <v>45323</v>
      </c>
      <c r="H5053" s="11">
        <v>10</v>
      </c>
      <c r="I5053" s="20" t="s">
        <v>259</v>
      </c>
      <c r="J5053" s="11" t="s">
        <v>261</v>
      </c>
      <c r="K5053" s="11" t="s">
        <v>12658</v>
      </c>
      <c r="L5053" s="11">
        <v>2</v>
      </c>
    </row>
    <row r="5054" spans="1:12">
      <c r="A5054" s="11" t="s">
        <v>10055</v>
      </c>
      <c r="D5054" s="11" t="s">
        <v>260</v>
      </c>
      <c r="E5054" s="19" t="s">
        <v>10305</v>
      </c>
      <c r="F5054" s="10">
        <v>42036</v>
      </c>
      <c r="G5054" s="10">
        <v>45323</v>
      </c>
      <c r="H5054" s="11">
        <v>10</v>
      </c>
      <c r="I5054" s="20" t="s">
        <v>259</v>
      </c>
      <c r="J5054" s="11" t="s">
        <v>261</v>
      </c>
      <c r="K5054" s="11" t="s">
        <v>12658</v>
      </c>
      <c r="L5054" s="11">
        <v>2</v>
      </c>
    </row>
    <row r="5055" spans="1:12">
      <c r="A5055" s="11" t="s">
        <v>10056</v>
      </c>
      <c r="D5055" s="11" t="s">
        <v>260</v>
      </c>
      <c r="E5055" s="19" t="s">
        <v>10306</v>
      </c>
      <c r="F5055" s="10">
        <v>42036</v>
      </c>
      <c r="G5055" s="10">
        <v>45323</v>
      </c>
      <c r="H5055" s="11">
        <v>10</v>
      </c>
      <c r="I5055" s="20" t="s">
        <v>259</v>
      </c>
      <c r="J5055" s="11" t="s">
        <v>261</v>
      </c>
      <c r="K5055" s="11" t="s">
        <v>12658</v>
      </c>
      <c r="L5055" s="11">
        <v>2</v>
      </c>
    </row>
    <row r="5056" spans="1:12">
      <c r="A5056" s="11" t="s">
        <v>10057</v>
      </c>
      <c r="D5056" s="11" t="s">
        <v>260</v>
      </c>
      <c r="E5056" s="19" t="s">
        <v>10307</v>
      </c>
      <c r="F5056" s="10">
        <v>42036</v>
      </c>
      <c r="G5056" s="10">
        <v>45323</v>
      </c>
      <c r="H5056" s="11">
        <v>10</v>
      </c>
      <c r="I5056" s="20" t="s">
        <v>259</v>
      </c>
      <c r="J5056" s="11" t="s">
        <v>261</v>
      </c>
      <c r="K5056" s="11" t="s">
        <v>12658</v>
      </c>
      <c r="L5056" s="11">
        <v>2</v>
      </c>
    </row>
    <row r="5057" spans="1:12">
      <c r="A5057" s="11" t="s">
        <v>10058</v>
      </c>
      <c r="D5057" s="11" t="s">
        <v>260</v>
      </c>
      <c r="E5057" s="19" t="s">
        <v>10308</v>
      </c>
      <c r="F5057" s="10">
        <v>42036</v>
      </c>
      <c r="G5057" s="10">
        <v>45323</v>
      </c>
      <c r="H5057" s="11">
        <v>10</v>
      </c>
      <c r="I5057" s="20" t="s">
        <v>259</v>
      </c>
      <c r="J5057" s="11" t="s">
        <v>261</v>
      </c>
      <c r="K5057" s="11" t="s">
        <v>12658</v>
      </c>
      <c r="L5057" s="11">
        <v>2</v>
      </c>
    </row>
    <row r="5058" spans="1:12">
      <c r="A5058" s="11" t="s">
        <v>10059</v>
      </c>
      <c r="D5058" s="11" t="s">
        <v>260</v>
      </c>
      <c r="E5058" s="19" t="s">
        <v>10309</v>
      </c>
      <c r="F5058" s="10">
        <v>42036</v>
      </c>
      <c r="G5058" s="10">
        <v>45323</v>
      </c>
      <c r="H5058" s="11">
        <v>10</v>
      </c>
      <c r="I5058" s="20" t="s">
        <v>259</v>
      </c>
      <c r="J5058" s="11" t="s">
        <v>261</v>
      </c>
      <c r="K5058" s="11" t="s">
        <v>12658</v>
      </c>
      <c r="L5058" s="11">
        <v>2</v>
      </c>
    </row>
    <row r="5059" spans="1:12">
      <c r="A5059" s="11" t="s">
        <v>10060</v>
      </c>
      <c r="D5059" s="11" t="s">
        <v>260</v>
      </c>
      <c r="E5059" s="19" t="s">
        <v>10310</v>
      </c>
      <c r="F5059" s="10">
        <v>42036</v>
      </c>
      <c r="G5059" s="10">
        <v>45323</v>
      </c>
      <c r="H5059" s="11">
        <v>10</v>
      </c>
      <c r="I5059" s="20" t="s">
        <v>259</v>
      </c>
      <c r="J5059" s="11" t="s">
        <v>261</v>
      </c>
      <c r="K5059" s="11" t="s">
        <v>12658</v>
      </c>
      <c r="L5059" s="11">
        <v>2</v>
      </c>
    </row>
    <row r="5060" spans="1:12">
      <c r="A5060" s="11" t="s">
        <v>10061</v>
      </c>
      <c r="D5060" s="11" t="s">
        <v>260</v>
      </c>
      <c r="E5060" s="19" t="s">
        <v>10311</v>
      </c>
      <c r="F5060" s="10">
        <v>42036</v>
      </c>
      <c r="G5060" s="10">
        <v>45323</v>
      </c>
      <c r="H5060" s="11">
        <v>10</v>
      </c>
      <c r="I5060" s="20" t="s">
        <v>259</v>
      </c>
      <c r="J5060" s="11" t="s">
        <v>261</v>
      </c>
      <c r="K5060" s="11" t="s">
        <v>12658</v>
      </c>
      <c r="L5060" s="11">
        <v>2</v>
      </c>
    </row>
    <row r="5061" spans="1:12">
      <c r="A5061" s="11" t="s">
        <v>10062</v>
      </c>
      <c r="D5061" s="11" t="s">
        <v>260</v>
      </c>
      <c r="E5061" s="19" t="s">
        <v>10312</v>
      </c>
      <c r="F5061" s="10">
        <v>42036</v>
      </c>
      <c r="G5061" s="10">
        <v>45323</v>
      </c>
      <c r="H5061" s="11">
        <v>10</v>
      </c>
      <c r="I5061" s="20" t="s">
        <v>259</v>
      </c>
      <c r="J5061" s="11" t="s">
        <v>261</v>
      </c>
      <c r="K5061" s="11" t="s">
        <v>12658</v>
      </c>
      <c r="L5061" s="11">
        <v>2</v>
      </c>
    </row>
    <row r="5062" spans="1:12">
      <c r="A5062" s="11" t="s">
        <v>10063</v>
      </c>
      <c r="D5062" s="11" t="s">
        <v>260</v>
      </c>
      <c r="E5062" s="19" t="s">
        <v>10313</v>
      </c>
      <c r="F5062" s="10">
        <v>42036</v>
      </c>
      <c r="G5062" s="10">
        <v>45323</v>
      </c>
      <c r="H5062" s="11">
        <v>10</v>
      </c>
      <c r="I5062" s="20" t="s">
        <v>259</v>
      </c>
      <c r="J5062" s="11" t="s">
        <v>261</v>
      </c>
      <c r="K5062" s="11" t="s">
        <v>12658</v>
      </c>
      <c r="L5062" s="11">
        <v>2</v>
      </c>
    </row>
    <row r="5063" spans="1:12">
      <c r="A5063" s="11" t="s">
        <v>10064</v>
      </c>
      <c r="D5063" s="11" t="s">
        <v>260</v>
      </c>
      <c r="E5063" s="19" t="s">
        <v>10314</v>
      </c>
      <c r="F5063" s="10">
        <v>42036</v>
      </c>
      <c r="G5063" s="10">
        <v>45323</v>
      </c>
      <c r="H5063" s="11">
        <v>10</v>
      </c>
      <c r="I5063" s="20" t="s">
        <v>259</v>
      </c>
      <c r="J5063" s="11" t="s">
        <v>261</v>
      </c>
      <c r="K5063" s="11" t="s">
        <v>12658</v>
      </c>
      <c r="L5063" s="11">
        <v>2</v>
      </c>
    </row>
    <row r="5064" spans="1:12">
      <c r="A5064" s="11" t="s">
        <v>10065</v>
      </c>
      <c r="D5064" s="11" t="s">
        <v>260</v>
      </c>
      <c r="E5064" s="19" t="s">
        <v>10315</v>
      </c>
      <c r="F5064" s="10">
        <v>42036</v>
      </c>
      <c r="G5064" s="10">
        <v>45323</v>
      </c>
      <c r="H5064" s="11">
        <v>10</v>
      </c>
      <c r="I5064" s="20" t="s">
        <v>259</v>
      </c>
      <c r="J5064" s="11" t="s">
        <v>261</v>
      </c>
      <c r="K5064" s="11" t="s">
        <v>12658</v>
      </c>
      <c r="L5064" s="11">
        <v>2</v>
      </c>
    </row>
    <row r="5065" spans="1:12">
      <c r="A5065" s="11" t="s">
        <v>10066</v>
      </c>
      <c r="D5065" s="11" t="s">
        <v>260</v>
      </c>
      <c r="E5065" s="19" t="s">
        <v>10316</v>
      </c>
      <c r="F5065" s="10">
        <v>42036</v>
      </c>
      <c r="G5065" s="10">
        <v>45323</v>
      </c>
      <c r="H5065" s="11">
        <v>10</v>
      </c>
      <c r="I5065" s="20" t="s">
        <v>259</v>
      </c>
      <c r="J5065" s="11" t="s">
        <v>261</v>
      </c>
      <c r="K5065" s="11" t="s">
        <v>12658</v>
      </c>
      <c r="L5065" s="11">
        <v>2</v>
      </c>
    </row>
    <row r="5066" spans="1:12">
      <c r="A5066" s="11" t="s">
        <v>10067</v>
      </c>
      <c r="D5066" s="11" t="s">
        <v>260</v>
      </c>
      <c r="E5066" s="19" t="s">
        <v>10317</v>
      </c>
      <c r="F5066" s="10">
        <v>42036</v>
      </c>
      <c r="G5066" s="10">
        <v>45323</v>
      </c>
      <c r="H5066" s="11">
        <v>10</v>
      </c>
      <c r="I5066" s="20" t="s">
        <v>259</v>
      </c>
      <c r="J5066" s="11" t="s">
        <v>261</v>
      </c>
      <c r="K5066" s="11" t="s">
        <v>12658</v>
      </c>
      <c r="L5066" s="11">
        <v>2</v>
      </c>
    </row>
    <row r="5067" spans="1:12">
      <c r="A5067" s="11" t="s">
        <v>10068</v>
      </c>
      <c r="D5067" s="11" t="s">
        <v>260</v>
      </c>
      <c r="E5067" s="19" t="s">
        <v>10318</v>
      </c>
      <c r="F5067" s="10">
        <v>42036</v>
      </c>
      <c r="G5067" s="10">
        <v>45323</v>
      </c>
      <c r="H5067" s="11">
        <v>10</v>
      </c>
      <c r="I5067" s="11" t="s">
        <v>277</v>
      </c>
      <c r="J5067" s="11" t="s">
        <v>261</v>
      </c>
      <c r="K5067" s="11" t="s">
        <v>12658</v>
      </c>
      <c r="L5067" s="11">
        <v>2</v>
      </c>
    </row>
    <row r="5068" spans="1:12">
      <c r="A5068" s="11" t="s">
        <v>10069</v>
      </c>
      <c r="D5068" s="11" t="s">
        <v>260</v>
      </c>
      <c r="E5068" s="19" t="s">
        <v>10319</v>
      </c>
      <c r="F5068" s="10">
        <v>42036</v>
      </c>
      <c r="G5068" s="10">
        <v>45323</v>
      </c>
      <c r="H5068" s="11">
        <v>10</v>
      </c>
      <c r="I5068" s="11" t="s">
        <v>277</v>
      </c>
      <c r="J5068" s="11" t="s">
        <v>261</v>
      </c>
      <c r="K5068" s="11" t="s">
        <v>12658</v>
      </c>
      <c r="L5068" s="11">
        <v>2</v>
      </c>
    </row>
    <row r="5069" spans="1:12">
      <c r="A5069" s="11" t="s">
        <v>10070</v>
      </c>
      <c r="D5069" s="11" t="s">
        <v>260</v>
      </c>
      <c r="E5069" s="19" t="s">
        <v>10320</v>
      </c>
      <c r="F5069" s="10">
        <v>42036</v>
      </c>
      <c r="G5069" s="10">
        <v>45323</v>
      </c>
      <c r="H5069" s="11">
        <v>10</v>
      </c>
      <c r="I5069" s="11" t="s">
        <v>277</v>
      </c>
      <c r="J5069" s="11" t="s">
        <v>261</v>
      </c>
      <c r="K5069" s="11" t="s">
        <v>12658</v>
      </c>
      <c r="L5069" s="11">
        <v>2</v>
      </c>
    </row>
    <row r="5070" spans="1:12">
      <c r="A5070" s="11" t="s">
        <v>10071</v>
      </c>
      <c r="D5070" s="11" t="s">
        <v>260</v>
      </c>
      <c r="E5070" s="19" t="s">
        <v>10321</v>
      </c>
      <c r="F5070" s="10">
        <v>42036</v>
      </c>
      <c r="G5070" s="10">
        <v>45323</v>
      </c>
      <c r="H5070" s="11">
        <v>10</v>
      </c>
      <c r="I5070" s="20" t="s">
        <v>259</v>
      </c>
      <c r="J5070" s="11" t="s">
        <v>261</v>
      </c>
      <c r="K5070" s="11" t="s">
        <v>12658</v>
      </c>
      <c r="L5070" s="11">
        <v>2</v>
      </c>
    </row>
    <row r="5071" spans="1:12">
      <c r="A5071" s="11" t="s">
        <v>10072</v>
      </c>
      <c r="D5071" s="11" t="s">
        <v>260</v>
      </c>
      <c r="E5071" s="19" t="s">
        <v>10322</v>
      </c>
      <c r="F5071" s="10">
        <v>42036</v>
      </c>
      <c r="G5071" s="10">
        <v>45323</v>
      </c>
      <c r="H5071" s="11">
        <v>10</v>
      </c>
      <c r="I5071" s="20" t="s">
        <v>259</v>
      </c>
      <c r="J5071" s="11" t="s">
        <v>261</v>
      </c>
      <c r="K5071" s="11" t="s">
        <v>12658</v>
      </c>
      <c r="L5071" s="11">
        <v>2</v>
      </c>
    </row>
    <row r="5072" spans="1:12">
      <c r="A5072" s="11" t="s">
        <v>10073</v>
      </c>
      <c r="D5072" s="11" t="s">
        <v>260</v>
      </c>
      <c r="E5072" s="19" t="s">
        <v>10323</v>
      </c>
      <c r="F5072" s="10">
        <v>42036</v>
      </c>
      <c r="G5072" s="10">
        <v>45323</v>
      </c>
      <c r="H5072" s="11">
        <v>10</v>
      </c>
      <c r="I5072" s="20" t="s">
        <v>259</v>
      </c>
      <c r="J5072" s="11" t="s">
        <v>261</v>
      </c>
      <c r="K5072" s="11" t="s">
        <v>12658</v>
      </c>
      <c r="L5072" s="11">
        <v>2</v>
      </c>
    </row>
    <row r="5073" spans="1:12">
      <c r="A5073" s="11" t="s">
        <v>10074</v>
      </c>
      <c r="D5073" s="11" t="s">
        <v>260</v>
      </c>
      <c r="E5073" s="19" t="s">
        <v>10324</v>
      </c>
      <c r="F5073" s="10">
        <v>42036</v>
      </c>
      <c r="G5073" s="10">
        <v>45323</v>
      </c>
      <c r="H5073" s="11">
        <v>10</v>
      </c>
      <c r="I5073" s="20" t="s">
        <v>259</v>
      </c>
      <c r="J5073" s="11" t="s">
        <v>261</v>
      </c>
      <c r="K5073" s="11" t="s">
        <v>12658</v>
      </c>
      <c r="L5073" s="11">
        <v>2</v>
      </c>
    </row>
    <row r="5074" spans="1:12">
      <c r="A5074" s="11" t="s">
        <v>10075</v>
      </c>
      <c r="D5074" s="11" t="s">
        <v>260</v>
      </c>
      <c r="E5074" s="19" t="s">
        <v>10325</v>
      </c>
      <c r="F5074" s="10">
        <v>42036</v>
      </c>
      <c r="G5074" s="10">
        <v>45323</v>
      </c>
      <c r="H5074" s="11">
        <v>10</v>
      </c>
      <c r="I5074" s="20" t="s">
        <v>259</v>
      </c>
      <c r="J5074" s="11" t="s">
        <v>261</v>
      </c>
      <c r="K5074" s="11" t="s">
        <v>12658</v>
      </c>
      <c r="L5074" s="11">
        <v>2</v>
      </c>
    </row>
    <row r="5075" spans="1:12">
      <c r="A5075" s="11" t="s">
        <v>10076</v>
      </c>
      <c r="D5075" s="11" t="s">
        <v>260</v>
      </c>
      <c r="E5075" s="19" t="s">
        <v>10326</v>
      </c>
      <c r="F5075" s="10">
        <v>42036</v>
      </c>
      <c r="G5075" s="10">
        <v>45323</v>
      </c>
      <c r="H5075" s="11">
        <v>10</v>
      </c>
      <c r="I5075" s="20" t="s">
        <v>259</v>
      </c>
      <c r="J5075" s="11" t="s">
        <v>261</v>
      </c>
      <c r="K5075" s="11" t="s">
        <v>12658</v>
      </c>
      <c r="L5075" s="11">
        <v>2</v>
      </c>
    </row>
    <row r="5076" spans="1:12">
      <c r="A5076" s="11" t="s">
        <v>10077</v>
      </c>
      <c r="D5076" s="11" t="s">
        <v>260</v>
      </c>
      <c r="E5076" s="19" t="s">
        <v>10327</v>
      </c>
      <c r="F5076" s="10">
        <v>42036</v>
      </c>
      <c r="G5076" s="10">
        <v>45323</v>
      </c>
      <c r="H5076" s="11">
        <v>10</v>
      </c>
      <c r="I5076" s="20" t="s">
        <v>259</v>
      </c>
      <c r="J5076" s="11" t="s">
        <v>261</v>
      </c>
      <c r="K5076" s="11" t="s">
        <v>12658</v>
      </c>
      <c r="L5076" s="11">
        <v>2</v>
      </c>
    </row>
    <row r="5077" spans="1:12">
      <c r="A5077" s="11" t="s">
        <v>10078</v>
      </c>
      <c r="D5077" s="11" t="s">
        <v>260</v>
      </c>
      <c r="E5077" s="19" t="s">
        <v>10328</v>
      </c>
      <c r="F5077" s="10">
        <v>42036</v>
      </c>
      <c r="G5077" s="10">
        <v>45323</v>
      </c>
      <c r="H5077" s="11">
        <v>10</v>
      </c>
      <c r="I5077" s="20" t="s">
        <v>259</v>
      </c>
      <c r="J5077" s="11" t="s">
        <v>261</v>
      </c>
      <c r="K5077" s="11" t="s">
        <v>12658</v>
      </c>
      <c r="L5077" s="11">
        <v>2</v>
      </c>
    </row>
    <row r="5078" spans="1:12">
      <c r="A5078" s="11" t="s">
        <v>10079</v>
      </c>
      <c r="D5078" s="11" t="s">
        <v>260</v>
      </c>
      <c r="E5078" s="19" t="s">
        <v>10329</v>
      </c>
      <c r="F5078" s="10">
        <v>42036</v>
      </c>
      <c r="G5078" s="10">
        <v>45323</v>
      </c>
      <c r="H5078" s="11">
        <v>10</v>
      </c>
      <c r="I5078" s="20" t="s">
        <v>259</v>
      </c>
      <c r="J5078" s="11" t="s">
        <v>261</v>
      </c>
      <c r="K5078" s="11" t="s">
        <v>12658</v>
      </c>
      <c r="L5078" s="11">
        <v>2</v>
      </c>
    </row>
    <row r="5079" spans="1:12">
      <c r="A5079" s="11" t="s">
        <v>10080</v>
      </c>
      <c r="D5079" s="11" t="s">
        <v>260</v>
      </c>
      <c r="E5079" s="19" t="s">
        <v>10330</v>
      </c>
      <c r="F5079" s="10">
        <v>42036</v>
      </c>
      <c r="G5079" s="10">
        <v>45323</v>
      </c>
      <c r="H5079" s="11">
        <v>10</v>
      </c>
      <c r="I5079" s="20" t="s">
        <v>259</v>
      </c>
      <c r="J5079" s="11" t="s">
        <v>261</v>
      </c>
      <c r="K5079" s="11" t="s">
        <v>12658</v>
      </c>
      <c r="L5079" s="11">
        <v>2</v>
      </c>
    </row>
    <row r="5080" spans="1:12">
      <c r="A5080" s="11" t="s">
        <v>10081</v>
      </c>
      <c r="D5080" s="11" t="s">
        <v>260</v>
      </c>
      <c r="E5080" s="19" t="s">
        <v>10331</v>
      </c>
      <c r="F5080" s="10">
        <v>42036</v>
      </c>
      <c r="G5080" s="10">
        <v>45323</v>
      </c>
      <c r="H5080" s="11">
        <v>10</v>
      </c>
      <c r="I5080" s="20" t="s">
        <v>259</v>
      </c>
      <c r="J5080" s="11" t="s">
        <v>261</v>
      </c>
      <c r="K5080" s="11" t="s">
        <v>12658</v>
      </c>
      <c r="L5080" s="11">
        <v>2</v>
      </c>
    </row>
    <row r="5081" spans="1:12">
      <c r="A5081" s="11" t="s">
        <v>10082</v>
      </c>
      <c r="D5081" s="11" t="s">
        <v>260</v>
      </c>
      <c r="E5081" s="19" t="s">
        <v>10332</v>
      </c>
      <c r="F5081" s="10">
        <v>42036</v>
      </c>
      <c r="G5081" s="10">
        <v>45323</v>
      </c>
      <c r="H5081" s="11">
        <v>10</v>
      </c>
      <c r="I5081" s="20" t="s">
        <v>259</v>
      </c>
      <c r="J5081" s="11" t="s">
        <v>261</v>
      </c>
      <c r="K5081" s="11" t="s">
        <v>12658</v>
      </c>
      <c r="L5081" s="11">
        <v>2</v>
      </c>
    </row>
    <row r="5082" spans="1:12">
      <c r="A5082" s="11" t="s">
        <v>10083</v>
      </c>
      <c r="D5082" s="11" t="s">
        <v>260</v>
      </c>
      <c r="E5082" s="19" t="s">
        <v>10333</v>
      </c>
      <c r="F5082" s="10">
        <v>42036</v>
      </c>
      <c r="G5082" s="10">
        <v>45323</v>
      </c>
      <c r="H5082" s="11">
        <v>10</v>
      </c>
      <c r="I5082" s="20" t="s">
        <v>259</v>
      </c>
      <c r="J5082" s="11" t="s">
        <v>261</v>
      </c>
      <c r="K5082" s="11" t="s">
        <v>12658</v>
      </c>
      <c r="L5082" s="11">
        <v>2</v>
      </c>
    </row>
    <row r="5083" spans="1:12">
      <c r="A5083" s="11" t="s">
        <v>10084</v>
      </c>
      <c r="D5083" s="11" t="s">
        <v>260</v>
      </c>
      <c r="E5083" s="19" t="s">
        <v>10334</v>
      </c>
      <c r="F5083" s="10">
        <v>42036</v>
      </c>
      <c r="G5083" s="10">
        <v>45323</v>
      </c>
      <c r="H5083" s="11">
        <v>10</v>
      </c>
      <c r="I5083" s="20" t="s">
        <v>259</v>
      </c>
      <c r="J5083" s="11" t="s">
        <v>261</v>
      </c>
      <c r="K5083" s="11" t="s">
        <v>12658</v>
      </c>
      <c r="L5083" s="11">
        <v>2</v>
      </c>
    </row>
    <row r="5084" spans="1:12">
      <c r="A5084" s="11" t="s">
        <v>10085</v>
      </c>
      <c r="D5084" s="11" t="s">
        <v>260</v>
      </c>
      <c r="E5084" s="19" t="s">
        <v>10335</v>
      </c>
      <c r="F5084" s="10">
        <v>42036</v>
      </c>
      <c r="G5084" s="10">
        <v>45323</v>
      </c>
      <c r="H5084" s="11">
        <v>10</v>
      </c>
      <c r="I5084" s="20" t="s">
        <v>259</v>
      </c>
      <c r="J5084" s="11" t="s">
        <v>261</v>
      </c>
      <c r="K5084" s="11" t="s">
        <v>12658</v>
      </c>
      <c r="L5084" s="11">
        <v>2</v>
      </c>
    </row>
    <row r="5085" spans="1:12">
      <c r="A5085" s="11" t="s">
        <v>10086</v>
      </c>
      <c r="D5085" s="11" t="s">
        <v>260</v>
      </c>
      <c r="E5085" s="19" t="s">
        <v>10336</v>
      </c>
      <c r="F5085" s="10">
        <v>42036</v>
      </c>
      <c r="G5085" s="10">
        <v>45323</v>
      </c>
      <c r="H5085" s="11">
        <v>10</v>
      </c>
      <c r="I5085" s="11" t="s">
        <v>277</v>
      </c>
      <c r="J5085" s="11" t="s">
        <v>261</v>
      </c>
      <c r="K5085" s="11" t="s">
        <v>12658</v>
      </c>
      <c r="L5085" s="11">
        <v>2</v>
      </c>
    </row>
    <row r="5086" spans="1:12">
      <c r="A5086" s="11" t="s">
        <v>10087</v>
      </c>
      <c r="D5086" s="11" t="s">
        <v>260</v>
      </c>
      <c r="E5086" s="19" t="s">
        <v>10337</v>
      </c>
      <c r="F5086" s="10">
        <v>42036</v>
      </c>
      <c r="G5086" s="10">
        <v>45323</v>
      </c>
      <c r="H5086" s="11">
        <v>10</v>
      </c>
      <c r="I5086" s="11" t="s">
        <v>277</v>
      </c>
      <c r="J5086" s="11" t="s">
        <v>261</v>
      </c>
      <c r="K5086" s="11" t="s">
        <v>12658</v>
      </c>
      <c r="L5086" s="11">
        <v>2</v>
      </c>
    </row>
    <row r="5087" spans="1:12">
      <c r="A5087" s="11" t="s">
        <v>10088</v>
      </c>
      <c r="D5087" s="11" t="s">
        <v>260</v>
      </c>
      <c r="E5087" s="19" t="s">
        <v>10338</v>
      </c>
      <c r="F5087" s="10">
        <v>42036</v>
      </c>
      <c r="G5087" s="10">
        <v>45323</v>
      </c>
      <c r="H5087" s="11">
        <v>10</v>
      </c>
      <c r="I5087" s="11" t="s">
        <v>277</v>
      </c>
      <c r="J5087" s="11" t="s">
        <v>261</v>
      </c>
      <c r="K5087" s="11" t="s">
        <v>12658</v>
      </c>
      <c r="L5087" s="11">
        <v>2</v>
      </c>
    </row>
    <row r="5088" spans="1:12">
      <c r="A5088" s="11" t="s">
        <v>10089</v>
      </c>
      <c r="D5088" s="11" t="s">
        <v>260</v>
      </c>
      <c r="E5088" s="19" t="s">
        <v>10339</v>
      </c>
      <c r="F5088" s="10">
        <v>42036</v>
      </c>
      <c r="G5088" s="10">
        <v>45323</v>
      </c>
      <c r="H5088" s="11">
        <v>10</v>
      </c>
      <c r="I5088" s="20" t="s">
        <v>259</v>
      </c>
      <c r="J5088" s="11" t="s">
        <v>261</v>
      </c>
      <c r="K5088" s="11" t="s">
        <v>12658</v>
      </c>
      <c r="L5088" s="11">
        <v>2</v>
      </c>
    </row>
    <row r="5089" spans="1:12">
      <c r="A5089" s="11" t="s">
        <v>10090</v>
      </c>
      <c r="D5089" s="11" t="s">
        <v>260</v>
      </c>
      <c r="E5089" s="19" t="s">
        <v>10340</v>
      </c>
      <c r="F5089" s="10">
        <v>42036</v>
      </c>
      <c r="G5089" s="10">
        <v>45323</v>
      </c>
      <c r="H5089" s="11">
        <v>10</v>
      </c>
      <c r="I5089" s="20" t="s">
        <v>259</v>
      </c>
      <c r="J5089" s="11" t="s">
        <v>261</v>
      </c>
      <c r="K5089" s="11" t="s">
        <v>12658</v>
      </c>
      <c r="L5089" s="11">
        <v>2</v>
      </c>
    </row>
    <row r="5090" spans="1:12">
      <c r="A5090" s="11" t="s">
        <v>10091</v>
      </c>
      <c r="D5090" s="11" t="s">
        <v>260</v>
      </c>
      <c r="E5090" s="19" t="s">
        <v>10341</v>
      </c>
      <c r="F5090" s="10">
        <v>42036</v>
      </c>
      <c r="G5090" s="10">
        <v>45323</v>
      </c>
      <c r="H5090" s="11">
        <v>10</v>
      </c>
      <c r="I5090" s="20" t="s">
        <v>259</v>
      </c>
      <c r="J5090" s="11" t="s">
        <v>261</v>
      </c>
      <c r="K5090" s="11" t="s">
        <v>12658</v>
      </c>
      <c r="L5090" s="11">
        <v>2</v>
      </c>
    </row>
    <row r="5091" spans="1:12">
      <c r="A5091" s="11" t="s">
        <v>10092</v>
      </c>
      <c r="D5091" s="11" t="s">
        <v>260</v>
      </c>
      <c r="E5091" s="19" t="s">
        <v>10342</v>
      </c>
      <c r="F5091" s="10">
        <v>42036</v>
      </c>
      <c r="G5091" s="10">
        <v>45323</v>
      </c>
      <c r="H5091" s="11">
        <v>10</v>
      </c>
      <c r="I5091" s="20" t="s">
        <v>259</v>
      </c>
      <c r="J5091" s="11" t="s">
        <v>261</v>
      </c>
      <c r="K5091" s="11" t="s">
        <v>12658</v>
      </c>
      <c r="L5091" s="11">
        <v>2</v>
      </c>
    </row>
    <row r="5092" spans="1:12">
      <c r="A5092" s="11" t="s">
        <v>10093</v>
      </c>
      <c r="D5092" s="11" t="s">
        <v>260</v>
      </c>
      <c r="E5092" s="19" t="s">
        <v>10343</v>
      </c>
      <c r="F5092" s="10">
        <v>42036</v>
      </c>
      <c r="G5092" s="10">
        <v>45323</v>
      </c>
      <c r="H5092" s="11">
        <v>10</v>
      </c>
      <c r="I5092" s="20" t="s">
        <v>259</v>
      </c>
      <c r="J5092" s="11" t="s">
        <v>261</v>
      </c>
      <c r="K5092" s="11" t="s">
        <v>12658</v>
      </c>
      <c r="L5092" s="11">
        <v>2</v>
      </c>
    </row>
    <row r="5093" spans="1:12">
      <c r="A5093" s="11" t="s">
        <v>10094</v>
      </c>
      <c r="D5093" s="11" t="s">
        <v>260</v>
      </c>
      <c r="E5093" s="19" t="s">
        <v>10344</v>
      </c>
      <c r="F5093" s="10">
        <v>42036</v>
      </c>
      <c r="G5093" s="10">
        <v>45323</v>
      </c>
      <c r="H5093" s="11">
        <v>10</v>
      </c>
      <c r="I5093" s="20" t="s">
        <v>259</v>
      </c>
      <c r="J5093" s="11" t="s">
        <v>261</v>
      </c>
      <c r="K5093" s="11" t="s">
        <v>12658</v>
      </c>
      <c r="L5093" s="11">
        <v>2</v>
      </c>
    </row>
    <row r="5094" spans="1:12">
      <c r="A5094" s="11" t="s">
        <v>10095</v>
      </c>
      <c r="D5094" s="11" t="s">
        <v>260</v>
      </c>
      <c r="E5094" s="19" t="s">
        <v>10345</v>
      </c>
      <c r="F5094" s="10">
        <v>42036</v>
      </c>
      <c r="G5094" s="10">
        <v>45323</v>
      </c>
      <c r="H5094" s="11">
        <v>10</v>
      </c>
      <c r="I5094" s="20" t="s">
        <v>259</v>
      </c>
      <c r="J5094" s="11" t="s">
        <v>261</v>
      </c>
      <c r="K5094" s="11" t="s">
        <v>12658</v>
      </c>
      <c r="L5094" s="11">
        <v>2</v>
      </c>
    </row>
    <row r="5095" spans="1:12">
      <c r="A5095" s="11" t="s">
        <v>10096</v>
      </c>
      <c r="D5095" s="11" t="s">
        <v>260</v>
      </c>
      <c r="E5095" s="19" t="s">
        <v>10346</v>
      </c>
      <c r="F5095" s="10">
        <v>42036</v>
      </c>
      <c r="G5095" s="10">
        <v>45323</v>
      </c>
      <c r="H5095" s="11">
        <v>10</v>
      </c>
      <c r="I5095" s="20" t="s">
        <v>259</v>
      </c>
      <c r="J5095" s="11" t="s">
        <v>261</v>
      </c>
      <c r="K5095" s="11" t="s">
        <v>12658</v>
      </c>
      <c r="L5095" s="11">
        <v>2</v>
      </c>
    </row>
    <row r="5096" spans="1:12">
      <c r="A5096" s="11" t="s">
        <v>10097</v>
      </c>
      <c r="D5096" s="11" t="s">
        <v>260</v>
      </c>
      <c r="E5096" s="19" t="s">
        <v>10347</v>
      </c>
      <c r="F5096" s="10">
        <v>42036</v>
      </c>
      <c r="G5096" s="10">
        <v>45323</v>
      </c>
      <c r="H5096" s="11">
        <v>10</v>
      </c>
      <c r="I5096" s="20" t="s">
        <v>259</v>
      </c>
      <c r="J5096" s="11" t="s">
        <v>261</v>
      </c>
      <c r="K5096" s="11" t="s">
        <v>12658</v>
      </c>
      <c r="L5096" s="11">
        <v>2</v>
      </c>
    </row>
    <row r="5097" spans="1:12">
      <c r="A5097" s="11" t="s">
        <v>10098</v>
      </c>
      <c r="D5097" s="11" t="s">
        <v>260</v>
      </c>
      <c r="E5097" s="19" t="s">
        <v>10348</v>
      </c>
      <c r="F5097" s="10">
        <v>42036</v>
      </c>
      <c r="G5097" s="10">
        <v>45323</v>
      </c>
      <c r="H5097" s="11">
        <v>10</v>
      </c>
      <c r="I5097" s="20" t="s">
        <v>259</v>
      </c>
      <c r="J5097" s="11" t="s">
        <v>261</v>
      </c>
      <c r="K5097" s="11" t="s">
        <v>12658</v>
      </c>
      <c r="L5097" s="11">
        <v>2</v>
      </c>
    </row>
    <row r="5098" spans="1:12">
      <c r="A5098" s="11" t="s">
        <v>10099</v>
      </c>
      <c r="D5098" s="11" t="s">
        <v>260</v>
      </c>
      <c r="E5098" s="19" t="s">
        <v>10349</v>
      </c>
      <c r="F5098" s="10">
        <v>42036</v>
      </c>
      <c r="G5098" s="10">
        <v>45323</v>
      </c>
      <c r="H5098" s="11">
        <v>10</v>
      </c>
      <c r="I5098" s="20" t="s">
        <v>259</v>
      </c>
      <c r="J5098" s="11" t="s">
        <v>261</v>
      </c>
      <c r="K5098" s="11" t="s">
        <v>12658</v>
      </c>
      <c r="L5098" s="11">
        <v>2</v>
      </c>
    </row>
    <row r="5099" spans="1:12">
      <c r="A5099" s="11" t="s">
        <v>10100</v>
      </c>
      <c r="D5099" s="11" t="s">
        <v>260</v>
      </c>
      <c r="E5099" s="19" t="s">
        <v>10350</v>
      </c>
      <c r="F5099" s="10">
        <v>42036</v>
      </c>
      <c r="G5099" s="10">
        <v>45323</v>
      </c>
      <c r="H5099" s="11">
        <v>10</v>
      </c>
      <c r="I5099" s="20" t="s">
        <v>259</v>
      </c>
      <c r="J5099" s="11" t="s">
        <v>261</v>
      </c>
      <c r="K5099" s="11" t="s">
        <v>12658</v>
      </c>
      <c r="L5099" s="11">
        <v>2</v>
      </c>
    </row>
    <row r="5100" spans="1:12">
      <c r="A5100" s="11" t="s">
        <v>10101</v>
      </c>
      <c r="D5100" s="11" t="s">
        <v>260</v>
      </c>
      <c r="E5100" s="19" t="s">
        <v>10351</v>
      </c>
      <c r="F5100" s="10">
        <v>42036</v>
      </c>
      <c r="G5100" s="10">
        <v>45323</v>
      </c>
      <c r="H5100" s="11">
        <v>10</v>
      </c>
      <c r="I5100" s="20" t="s">
        <v>259</v>
      </c>
      <c r="J5100" s="11" t="s">
        <v>261</v>
      </c>
      <c r="K5100" s="11" t="s">
        <v>12658</v>
      </c>
      <c r="L5100" s="11">
        <v>2</v>
      </c>
    </row>
    <row r="5101" spans="1:12">
      <c r="A5101" s="11" t="s">
        <v>10102</v>
      </c>
      <c r="D5101" s="11" t="s">
        <v>260</v>
      </c>
      <c r="E5101" s="19" t="s">
        <v>10352</v>
      </c>
      <c r="F5101" s="10">
        <v>42036</v>
      </c>
      <c r="G5101" s="10">
        <v>45323</v>
      </c>
      <c r="H5101" s="11">
        <v>10</v>
      </c>
      <c r="I5101" s="20" t="s">
        <v>259</v>
      </c>
      <c r="J5101" s="11" t="s">
        <v>261</v>
      </c>
      <c r="K5101" s="11" t="s">
        <v>12658</v>
      </c>
      <c r="L5101" s="11">
        <v>2</v>
      </c>
    </row>
    <row r="5102" spans="1:12">
      <c r="A5102" s="11" t="s">
        <v>10103</v>
      </c>
      <c r="D5102" s="11" t="s">
        <v>260</v>
      </c>
      <c r="E5102" s="19" t="s">
        <v>10353</v>
      </c>
      <c r="F5102" s="10">
        <v>42036</v>
      </c>
      <c r="G5102" s="10">
        <v>45323</v>
      </c>
      <c r="H5102" s="11">
        <v>10</v>
      </c>
      <c r="I5102" s="20" t="s">
        <v>259</v>
      </c>
      <c r="J5102" s="11" t="s">
        <v>261</v>
      </c>
      <c r="K5102" s="11" t="s">
        <v>12658</v>
      </c>
      <c r="L5102" s="11">
        <v>2</v>
      </c>
    </row>
    <row r="5103" spans="1:12">
      <c r="A5103" s="11" t="s">
        <v>10104</v>
      </c>
      <c r="D5103" s="11" t="s">
        <v>260</v>
      </c>
      <c r="E5103" s="19" t="s">
        <v>10354</v>
      </c>
      <c r="F5103" s="10">
        <v>42036</v>
      </c>
      <c r="G5103" s="10">
        <v>45323</v>
      </c>
      <c r="H5103" s="11">
        <v>10</v>
      </c>
      <c r="I5103" s="11" t="s">
        <v>277</v>
      </c>
      <c r="J5103" s="11" t="s">
        <v>261</v>
      </c>
      <c r="K5103" s="11" t="s">
        <v>12658</v>
      </c>
      <c r="L5103" s="11">
        <v>2</v>
      </c>
    </row>
    <row r="5104" spans="1:12">
      <c r="A5104" s="11" t="s">
        <v>10105</v>
      </c>
      <c r="D5104" s="11" t="s">
        <v>260</v>
      </c>
      <c r="E5104" s="19" t="s">
        <v>10355</v>
      </c>
      <c r="F5104" s="10">
        <v>42036</v>
      </c>
      <c r="G5104" s="10">
        <v>45323</v>
      </c>
      <c r="H5104" s="11">
        <v>10</v>
      </c>
      <c r="I5104" s="11" t="s">
        <v>277</v>
      </c>
      <c r="J5104" s="11" t="s">
        <v>261</v>
      </c>
      <c r="K5104" s="11" t="s">
        <v>12658</v>
      </c>
      <c r="L5104" s="11">
        <v>2</v>
      </c>
    </row>
    <row r="5105" spans="1:12">
      <c r="A5105" s="11" t="s">
        <v>10106</v>
      </c>
      <c r="D5105" s="11" t="s">
        <v>260</v>
      </c>
      <c r="E5105" s="19" t="s">
        <v>10356</v>
      </c>
      <c r="F5105" s="10">
        <v>42036</v>
      </c>
      <c r="G5105" s="10">
        <v>45323</v>
      </c>
      <c r="H5105" s="11">
        <v>10</v>
      </c>
      <c r="I5105" s="11" t="s">
        <v>277</v>
      </c>
      <c r="J5105" s="11" t="s">
        <v>261</v>
      </c>
      <c r="K5105" s="11" t="s">
        <v>12658</v>
      </c>
      <c r="L5105" s="11">
        <v>2</v>
      </c>
    </row>
    <row r="5106" spans="1:12">
      <c r="A5106" s="11" t="s">
        <v>10107</v>
      </c>
      <c r="D5106" s="11" t="s">
        <v>260</v>
      </c>
      <c r="E5106" s="19" t="s">
        <v>10357</v>
      </c>
      <c r="F5106" s="10">
        <v>42036</v>
      </c>
      <c r="G5106" s="10">
        <v>45323</v>
      </c>
      <c r="H5106" s="11">
        <v>10</v>
      </c>
      <c r="I5106" s="20" t="s">
        <v>259</v>
      </c>
      <c r="J5106" s="11" t="s">
        <v>261</v>
      </c>
      <c r="K5106" s="11" t="s">
        <v>12658</v>
      </c>
      <c r="L5106" s="11">
        <v>2</v>
      </c>
    </row>
    <row r="5107" spans="1:12">
      <c r="A5107" s="11" t="s">
        <v>10108</v>
      </c>
      <c r="D5107" s="11" t="s">
        <v>260</v>
      </c>
      <c r="E5107" s="19" t="s">
        <v>10358</v>
      </c>
      <c r="F5107" s="10">
        <v>42036</v>
      </c>
      <c r="G5107" s="10">
        <v>45323</v>
      </c>
      <c r="H5107" s="11">
        <v>10</v>
      </c>
      <c r="I5107" s="20" t="s">
        <v>259</v>
      </c>
      <c r="J5107" s="11" t="s">
        <v>261</v>
      </c>
      <c r="K5107" s="11" t="s">
        <v>12658</v>
      </c>
      <c r="L5107" s="11">
        <v>2</v>
      </c>
    </row>
    <row r="5108" spans="1:12">
      <c r="A5108" s="11" t="s">
        <v>10109</v>
      </c>
      <c r="D5108" s="11" t="s">
        <v>260</v>
      </c>
      <c r="E5108" s="19" t="s">
        <v>10359</v>
      </c>
      <c r="F5108" s="10">
        <v>42036</v>
      </c>
      <c r="G5108" s="10">
        <v>45323</v>
      </c>
      <c r="H5108" s="11">
        <v>10</v>
      </c>
      <c r="I5108" s="20" t="s">
        <v>259</v>
      </c>
      <c r="J5108" s="11" t="s">
        <v>261</v>
      </c>
      <c r="K5108" s="11" t="s">
        <v>12658</v>
      </c>
      <c r="L5108" s="11">
        <v>2</v>
      </c>
    </row>
    <row r="5109" spans="1:12">
      <c r="A5109" s="11" t="s">
        <v>10110</v>
      </c>
      <c r="D5109" s="11" t="s">
        <v>260</v>
      </c>
      <c r="E5109" s="19" t="s">
        <v>10360</v>
      </c>
      <c r="F5109" s="10">
        <v>42036</v>
      </c>
      <c r="G5109" s="10">
        <v>45323</v>
      </c>
      <c r="H5109" s="11">
        <v>10</v>
      </c>
      <c r="I5109" s="20" t="s">
        <v>259</v>
      </c>
      <c r="J5109" s="11" t="s">
        <v>261</v>
      </c>
      <c r="K5109" s="11" t="s">
        <v>12658</v>
      </c>
      <c r="L5109" s="11">
        <v>2</v>
      </c>
    </row>
    <row r="5110" spans="1:12">
      <c r="A5110" s="11" t="s">
        <v>10111</v>
      </c>
      <c r="D5110" s="11" t="s">
        <v>260</v>
      </c>
      <c r="E5110" s="19" t="s">
        <v>10361</v>
      </c>
      <c r="F5110" s="10">
        <v>42036</v>
      </c>
      <c r="G5110" s="10">
        <v>45323</v>
      </c>
      <c r="H5110" s="11">
        <v>10</v>
      </c>
      <c r="I5110" s="20" t="s">
        <v>259</v>
      </c>
      <c r="J5110" s="11" t="s">
        <v>261</v>
      </c>
      <c r="K5110" s="11" t="s">
        <v>12658</v>
      </c>
      <c r="L5110" s="11">
        <v>2</v>
      </c>
    </row>
    <row r="5111" spans="1:12">
      <c r="A5111" s="11" t="s">
        <v>10112</v>
      </c>
      <c r="D5111" s="11" t="s">
        <v>260</v>
      </c>
      <c r="E5111" s="19" t="s">
        <v>10362</v>
      </c>
      <c r="F5111" s="10">
        <v>42036</v>
      </c>
      <c r="G5111" s="10">
        <v>45323</v>
      </c>
      <c r="H5111" s="11">
        <v>10</v>
      </c>
      <c r="I5111" s="20" t="s">
        <v>259</v>
      </c>
      <c r="J5111" s="11" t="s">
        <v>261</v>
      </c>
      <c r="K5111" s="11" t="s">
        <v>12658</v>
      </c>
      <c r="L5111" s="11">
        <v>2</v>
      </c>
    </row>
    <row r="5112" spans="1:12">
      <c r="A5112" s="11" t="s">
        <v>10113</v>
      </c>
      <c r="D5112" s="11" t="s">
        <v>260</v>
      </c>
      <c r="E5112" s="19" t="s">
        <v>10363</v>
      </c>
      <c r="F5112" s="10">
        <v>42036</v>
      </c>
      <c r="G5112" s="10">
        <v>45323</v>
      </c>
      <c r="H5112" s="11">
        <v>10</v>
      </c>
      <c r="I5112" s="20" t="s">
        <v>259</v>
      </c>
      <c r="J5112" s="11" t="s">
        <v>261</v>
      </c>
      <c r="K5112" s="11" t="s">
        <v>12658</v>
      </c>
      <c r="L5112" s="11">
        <v>2</v>
      </c>
    </row>
    <row r="5113" spans="1:12">
      <c r="A5113" s="11" t="s">
        <v>10114</v>
      </c>
      <c r="D5113" s="11" t="s">
        <v>260</v>
      </c>
      <c r="E5113" s="19" t="s">
        <v>10364</v>
      </c>
      <c r="F5113" s="10">
        <v>42036</v>
      </c>
      <c r="G5113" s="10">
        <v>45323</v>
      </c>
      <c r="H5113" s="11">
        <v>10</v>
      </c>
      <c r="I5113" s="20" t="s">
        <v>259</v>
      </c>
      <c r="J5113" s="11" t="s">
        <v>261</v>
      </c>
      <c r="K5113" s="11" t="s">
        <v>12658</v>
      </c>
      <c r="L5113" s="11">
        <v>2</v>
      </c>
    </row>
    <row r="5114" spans="1:12">
      <c r="A5114" s="11" t="s">
        <v>10115</v>
      </c>
      <c r="D5114" s="11" t="s">
        <v>260</v>
      </c>
      <c r="E5114" s="19" t="s">
        <v>10365</v>
      </c>
      <c r="F5114" s="10">
        <v>42036</v>
      </c>
      <c r="G5114" s="10">
        <v>45323</v>
      </c>
      <c r="H5114" s="11">
        <v>10</v>
      </c>
      <c r="I5114" s="20" t="s">
        <v>259</v>
      </c>
      <c r="J5114" s="11" t="s">
        <v>261</v>
      </c>
      <c r="K5114" s="11" t="s">
        <v>12658</v>
      </c>
      <c r="L5114" s="11">
        <v>2</v>
      </c>
    </row>
    <row r="5115" spans="1:12">
      <c r="A5115" s="11" t="s">
        <v>10116</v>
      </c>
      <c r="D5115" s="11" t="s">
        <v>260</v>
      </c>
      <c r="E5115" s="19" t="s">
        <v>10366</v>
      </c>
      <c r="F5115" s="10">
        <v>42036</v>
      </c>
      <c r="G5115" s="10">
        <v>45323</v>
      </c>
      <c r="H5115" s="11">
        <v>10</v>
      </c>
      <c r="I5115" s="20" t="s">
        <v>259</v>
      </c>
      <c r="J5115" s="11" t="s">
        <v>261</v>
      </c>
      <c r="K5115" s="11" t="s">
        <v>12658</v>
      </c>
      <c r="L5115" s="11">
        <v>2</v>
      </c>
    </row>
    <row r="5116" spans="1:12">
      <c r="A5116" s="11" t="s">
        <v>10117</v>
      </c>
      <c r="D5116" s="11" t="s">
        <v>260</v>
      </c>
      <c r="E5116" s="19" t="s">
        <v>10367</v>
      </c>
      <c r="F5116" s="10">
        <v>42036</v>
      </c>
      <c r="G5116" s="10">
        <v>45323</v>
      </c>
      <c r="H5116" s="11">
        <v>10</v>
      </c>
      <c r="I5116" s="20" t="s">
        <v>259</v>
      </c>
      <c r="J5116" s="11" t="s">
        <v>261</v>
      </c>
      <c r="K5116" s="11" t="s">
        <v>12658</v>
      </c>
      <c r="L5116" s="11">
        <v>2</v>
      </c>
    </row>
    <row r="5117" spans="1:12">
      <c r="A5117" s="11" t="s">
        <v>10118</v>
      </c>
      <c r="D5117" s="11" t="s">
        <v>260</v>
      </c>
      <c r="E5117" s="19" t="s">
        <v>10368</v>
      </c>
      <c r="F5117" s="10">
        <v>42036</v>
      </c>
      <c r="G5117" s="10">
        <v>45323</v>
      </c>
      <c r="H5117" s="11">
        <v>10</v>
      </c>
      <c r="I5117" s="20" t="s">
        <v>259</v>
      </c>
      <c r="J5117" s="11" t="s">
        <v>261</v>
      </c>
      <c r="K5117" s="11" t="s">
        <v>12658</v>
      </c>
      <c r="L5117" s="11">
        <v>2</v>
      </c>
    </row>
    <row r="5118" spans="1:12">
      <c r="A5118" s="11" t="s">
        <v>10119</v>
      </c>
      <c r="D5118" s="11" t="s">
        <v>260</v>
      </c>
      <c r="E5118" s="19" t="s">
        <v>10369</v>
      </c>
      <c r="F5118" s="10">
        <v>42036</v>
      </c>
      <c r="G5118" s="10">
        <v>45323</v>
      </c>
      <c r="H5118" s="11">
        <v>10</v>
      </c>
      <c r="I5118" s="20" t="s">
        <v>259</v>
      </c>
      <c r="J5118" s="11" t="s">
        <v>261</v>
      </c>
      <c r="K5118" s="11" t="s">
        <v>12658</v>
      </c>
      <c r="L5118" s="11">
        <v>2</v>
      </c>
    </row>
    <row r="5119" spans="1:12">
      <c r="A5119" s="11" t="s">
        <v>10120</v>
      </c>
      <c r="D5119" s="11" t="s">
        <v>260</v>
      </c>
      <c r="E5119" s="19" t="s">
        <v>10370</v>
      </c>
      <c r="F5119" s="10">
        <v>42036</v>
      </c>
      <c r="G5119" s="10">
        <v>45323</v>
      </c>
      <c r="H5119" s="11">
        <v>10</v>
      </c>
      <c r="I5119" s="20" t="s">
        <v>259</v>
      </c>
      <c r="J5119" s="11" t="s">
        <v>261</v>
      </c>
      <c r="K5119" s="11" t="s">
        <v>12658</v>
      </c>
      <c r="L5119" s="11">
        <v>2</v>
      </c>
    </row>
    <row r="5120" spans="1:12">
      <c r="A5120" s="11" t="s">
        <v>10121</v>
      </c>
      <c r="D5120" s="11" t="s">
        <v>260</v>
      </c>
      <c r="E5120" s="19" t="s">
        <v>10371</v>
      </c>
      <c r="F5120" s="10">
        <v>42036</v>
      </c>
      <c r="G5120" s="10">
        <v>45323</v>
      </c>
      <c r="H5120" s="11">
        <v>10</v>
      </c>
      <c r="I5120" s="20" t="s">
        <v>259</v>
      </c>
      <c r="J5120" s="11" t="s">
        <v>261</v>
      </c>
      <c r="K5120" s="11" t="s">
        <v>12658</v>
      </c>
      <c r="L5120" s="11">
        <v>2</v>
      </c>
    </row>
    <row r="5121" spans="1:12">
      <c r="A5121" s="11" t="s">
        <v>10122</v>
      </c>
      <c r="D5121" s="11" t="s">
        <v>260</v>
      </c>
      <c r="E5121" s="19" t="s">
        <v>10372</v>
      </c>
      <c r="F5121" s="10">
        <v>42036</v>
      </c>
      <c r="G5121" s="10">
        <v>45323</v>
      </c>
      <c r="H5121" s="11">
        <v>10</v>
      </c>
      <c r="I5121" s="11" t="s">
        <v>277</v>
      </c>
      <c r="J5121" s="11" t="s">
        <v>261</v>
      </c>
      <c r="K5121" s="11" t="s">
        <v>12658</v>
      </c>
      <c r="L5121" s="11">
        <v>2</v>
      </c>
    </row>
    <row r="5122" spans="1:12">
      <c r="A5122" s="11" t="s">
        <v>10123</v>
      </c>
      <c r="D5122" s="11" t="s">
        <v>260</v>
      </c>
      <c r="E5122" s="19" t="s">
        <v>10373</v>
      </c>
      <c r="F5122" s="10">
        <v>42036</v>
      </c>
      <c r="G5122" s="10">
        <v>45323</v>
      </c>
      <c r="H5122" s="11">
        <v>10</v>
      </c>
      <c r="I5122" s="11" t="s">
        <v>277</v>
      </c>
      <c r="J5122" s="11" t="s">
        <v>261</v>
      </c>
      <c r="K5122" s="11" t="s">
        <v>12658</v>
      </c>
      <c r="L5122" s="11">
        <v>2</v>
      </c>
    </row>
    <row r="5123" spans="1:12">
      <c r="A5123" s="11" t="s">
        <v>10124</v>
      </c>
      <c r="D5123" s="11" t="s">
        <v>260</v>
      </c>
      <c r="E5123" s="19" t="s">
        <v>10374</v>
      </c>
      <c r="F5123" s="10">
        <v>42036</v>
      </c>
      <c r="G5123" s="10">
        <v>45323</v>
      </c>
      <c r="H5123" s="11">
        <v>10</v>
      </c>
      <c r="I5123" s="11" t="s">
        <v>277</v>
      </c>
      <c r="J5123" s="11" t="s">
        <v>261</v>
      </c>
      <c r="K5123" s="11" t="s">
        <v>12658</v>
      </c>
      <c r="L5123" s="11">
        <v>2</v>
      </c>
    </row>
    <row r="5124" spans="1:12">
      <c r="A5124" s="11" t="s">
        <v>10125</v>
      </c>
      <c r="D5124" s="11" t="s">
        <v>260</v>
      </c>
      <c r="E5124" s="19" t="s">
        <v>10375</v>
      </c>
      <c r="F5124" s="10">
        <v>42036</v>
      </c>
      <c r="G5124" s="10">
        <v>45323</v>
      </c>
      <c r="H5124" s="11">
        <v>10</v>
      </c>
      <c r="I5124" s="20" t="s">
        <v>259</v>
      </c>
      <c r="J5124" s="11" t="s">
        <v>261</v>
      </c>
      <c r="K5124" s="11" t="s">
        <v>12658</v>
      </c>
      <c r="L5124" s="11">
        <v>2</v>
      </c>
    </row>
    <row r="5125" spans="1:12">
      <c r="A5125" s="11" t="s">
        <v>10126</v>
      </c>
      <c r="D5125" s="11" t="s">
        <v>260</v>
      </c>
      <c r="E5125" s="19" t="s">
        <v>10376</v>
      </c>
      <c r="F5125" s="10">
        <v>42036</v>
      </c>
      <c r="G5125" s="10">
        <v>45323</v>
      </c>
      <c r="H5125" s="11">
        <v>10</v>
      </c>
      <c r="I5125" s="20" t="s">
        <v>259</v>
      </c>
      <c r="J5125" s="11" t="s">
        <v>261</v>
      </c>
      <c r="K5125" s="11" t="s">
        <v>12658</v>
      </c>
      <c r="L5125" s="11">
        <v>2</v>
      </c>
    </row>
    <row r="5126" spans="1:12">
      <c r="A5126" s="11" t="s">
        <v>10127</v>
      </c>
      <c r="D5126" s="11" t="s">
        <v>260</v>
      </c>
      <c r="E5126" s="19" t="s">
        <v>10377</v>
      </c>
      <c r="F5126" s="10">
        <v>42036</v>
      </c>
      <c r="G5126" s="10">
        <v>45323</v>
      </c>
      <c r="H5126" s="11">
        <v>10</v>
      </c>
      <c r="I5126" s="20" t="s">
        <v>259</v>
      </c>
      <c r="J5126" s="11" t="s">
        <v>261</v>
      </c>
      <c r="K5126" s="11" t="s">
        <v>12658</v>
      </c>
      <c r="L5126" s="11">
        <v>2</v>
      </c>
    </row>
    <row r="5127" spans="1:12">
      <c r="A5127" s="11" t="s">
        <v>10128</v>
      </c>
      <c r="D5127" s="11" t="s">
        <v>260</v>
      </c>
      <c r="E5127" s="19" t="s">
        <v>10378</v>
      </c>
      <c r="F5127" s="10">
        <v>42036</v>
      </c>
      <c r="G5127" s="10">
        <v>45323</v>
      </c>
      <c r="H5127" s="11">
        <v>10</v>
      </c>
      <c r="I5127" s="20" t="s">
        <v>259</v>
      </c>
      <c r="J5127" s="11" t="s">
        <v>261</v>
      </c>
      <c r="K5127" s="11" t="s">
        <v>12658</v>
      </c>
      <c r="L5127" s="11">
        <v>2</v>
      </c>
    </row>
    <row r="5128" spans="1:12">
      <c r="A5128" s="11" t="s">
        <v>10129</v>
      </c>
      <c r="D5128" s="11" t="s">
        <v>260</v>
      </c>
      <c r="E5128" s="19" t="s">
        <v>10379</v>
      </c>
      <c r="F5128" s="10">
        <v>42036</v>
      </c>
      <c r="G5128" s="10">
        <v>45323</v>
      </c>
      <c r="H5128" s="11">
        <v>10</v>
      </c>
      <c r="I5128" s="20" t="s">
        <v>259</v>
      </c>
      <c r="J5128" s="11" t="s">
        <v>261</v>
      </c>
      <c r="K5128" s="11" t="s">
        <v>12658</v>
      </c>
      <c r="L5128" s="11">
        <v>2</v>
      </c>
    </row>
    <row r="5129" spans="1:12">
      <c r="A5129" s="11" t="s">
        <v>10130</v>
      </c>
      <c r="D5129" s="11" t="s">
        <v>260</v>
      </c>
      <c r="E5129" s="19" t="s">
        <v>10380</v>
      </c>
      <c r="F5129" s="10">
        <v>42036</v>
      </c>
      <c r="G5129" s="10">
        <v>45323</v>
      </c>
      <c r="H5129" s="11">
        <v>10</v>
      </c>
      <c r="I5129" s="20" t="s">
        <v>259</v>
      </c>
      <c r="J5129" s="11" t="s">
        <v>261</v>
      </c>
      <c r="K5129" s="11" t="s">
        <v>12658</v>
      </c>
      <c r="L5129" s="11">
        <v>2</v>
      </c>
    </row>
    <row r="5130" spans="1:12">
      <c r="A5130" s="11" t="s">
        <v>10131</v>
      </c>
      <c r="D5130" s="11" t="s">
        <v>260</v>
      </c>
      <c r="E5130" s="19" t="s">
        <v>10381</v>
      </c>
      <c r="F5130" s="10">
        <v>42036</v>
      </c>
      <c r="G5130" s="10">
        <v>45323</v>
      </c>
      <c r="H5130" s="11">
        <v>10</v>
      </c>
      <c r="I5130" s="20" t="s">
        <v>259</v>
      </c>
      <c r="J5130" s="11" t="s">
        <v>261</v>
      </c>
      <c r="K5130" s="11" t="s">
        <v>12658</v>
      </c>
      <c r="L5130" s="11">
        <v>2</v>
      </c>
    </row>
    <row r="5131" spans="1:12">
      <c r="A5131" s="11" t="s">
        <v>10132</v>
      </c>
      <c r="D5131" s="11" t="s">
        <v>260</v>
      </c>
      <c r="E5131" s="19" t="s">
        <v>10382</v>
      </c>
      <c r="F5131" s="10">
        <v>42036</v>
      </c>
      <c r="G5131" s="10">
        <v>45323</v>
      </c>
      <c r="H5131" s="11">
        <v>10</v>
      </c>
      <c r="I5131" s="20" t="s">
        <v>259</v>
      </c>
      <c r="J5131" s="11" t="s">
        <v>261</v>
      </c>
      <c r="K5131" s="11" t="s">
        <v>12658</v>
      </c>
      <c r="L5131" s="11">
        <v>2</v>
      </c>
    </row>
    <row r="5132" spans="1:12">
      <c r="A5132" s="11" t="s">
        <v>10133</v>
      </c>
      <c r="D5132" s="11" t="s">
        <v>260</v>
      </c>
      <c r="E5132" s="19" t="s">
        <v>10383</v>
      </c>
      <c r="F5132" s="10">
        <v>42036</v>
      </c>
      <c r="G5132" s="10">
        <v>45323</v>
      </c>
      <c r="H5132" s="11">
        <v>10</v>
      </c>
      <c r="I5132" s="20" t="s">
        <v>259</v>
      </c>
      <c r="J5132" s="11" t="s">
        <v>261</v>
      </c>
      <c r="K5132" s="11" t="s">
        <v>12658</v>
      </c>
      <c r="L5132" s="11">
        <v>2</v>
      </c>
    </row>
    <row r="5133" spans="1:12">
      <c r="A5133" s="11" t="s">
        <v>10134</v>
      </c>
      <c r="D5133" s="11" t="s">
        <v>260</v>
      </c>
      <c r="E5133" s="19" t="s">
        <v>10384</v>
      </c>
      <c r="F5133" s="10">
        <v>42036</v>
      </c>
      <c r="G5133" s="10">
        <v>45323</v>
      </c>
      <c r="H5133" s="11">
        <v>10</v>
      </c>
      <c r="I5133" s="20" t="s">
        <v>259</v>
      </c>
      <c r="J5133" s="11" t="s">
        <v>261</v>
      </c>
      <c r="K5133" s="11" t="s">
        <v>12658</v>
      </c>
      <c r="L5133" s="11">
        <v>2</v>
      </c>
    </row>
    <row r="5134" spans="1:12">
      <c r="A5134" s="11" t="s">
        <v>10135</v>
      </c>
      <c r="D5134" s="11" t="s">
        <v>260</v>
      </c>
      <c r="E5134" s="19" t="s">
        <v>10385</v>
      </c>
      <c r="F5134" s="10">
        <v>42036</v>
      </c>
      <c r="G5134" s="10">
        <v>45323</v>
      </c>
      <c r="H5134" s="11">
        <v>10</v>
      </c>
      <c r="I5134" s="20" t="s">
        <v>259</v>
      </c>
      <c r="J5134" s="11" t="s">
        <v>261</v>
      </c>
      <c r="K5134" s="11" t="s">
        <v>12658</v>
      </c>
      <c r="L5134" s="11">
        <v>2</v>
      </c>
    </row>
    <row r="5135" spans="1:12">
      <c r="A5135" s="11" t="s">
        <v>10136</v>
      </c>
      <c r="D5135" s="11" t="s">
        <v>260</v>
      </c>
      <c r="E5135" s="19" t="s">
        <v>10386</v>
      </c>
      <c r="F5135" s="10">
        <v>42036</v>
      </c>
      <c r="G5135" s="10">
        <v>45323</v>
      </c>
      <c r="H5135" s="11">
        <v>10</v>
      </c>
      <c r="I5135" s="20" t="s">
        <v>259</v>
      </c>
      <c r="J5135" s="11" t="s">
        <v>261</v>
      </c>
      <c r="K5135" s="11" t="s">
        <v>12658</v>
      </c>
      <c r="L5135" s="11">
        <v>2</v>
      </c>
    </row>
    <row r="5136" spans="1:12">
      <c r="A5136" s="11" t="s">
        <v>10137</v>
      </c>
      <c r="D5136" s="11" t="s">
        <v>260</v>
      </c>
      <c r="E5136" s="19" t="s">
        <v>10387</v>
      </c>
      <c r="F5136" s="10">
        <v>42036</v>
      </c>
      <c r="G5136" s="10">
        <v>45323</v>
      </c>
      <c r="H5136" s="11">
        <v>10</v>
      </c>
      <c r="I5136" s="20" t="s">
        <v>259</v>
      </c>
      <c r="J5136" s="11" t="s">
        <v>261</v>
      </c>
      <c r="K5136" s="11" t="s">
        <v>12658</v>
      </c>
      <c r="L5136" s="11">
        <v>2</v>
      </c>
    </row>
    <row r="5137" spans="1:12">
      <c r="A5137" s="11" t="s">
        <v>10138</v>
      </c>
      <c r="D5137" s="11" t="s">
        <v>260</v>
      </c>
      <c r="E5137" s="19" t="s">
        <v>10388</v>
      </c>
      <c r="F5137" s="10">
        <v>42036</v>
      </c>
      <c r="G5137" s="10">
        <v>45323</v>
      </c>
      <c r="H5137" s="11">
        <v>10</v>
      </c>
      <c r="I5137" s="20" t="s">
        <v>259</v>
      </c>
      <c r="J5137" s="11" t="s">
        <v>261</v>
      </c>
      <c r="K5137" s="11" t="s">
        <v>12658</v>
      </c>
      <c r="L5137" s="11">
        <v>2</v>
      </c>
    </row>
    <row r="5138" spans="1:12">
      <c r="A5138" s="11" t="s">
        <v>10139</v>
      </c>
      <c r="D5138" s="11" t="s">
        <v>260</v>
      </c>
      <c r="E5138" s="19" t="s">
        <v>10389</v>
      </c>
      <c r="F5138" s="10">
        <v>42036</v>
      </c>
      <c r="G5138" s="10">
        <v>45323</v>
      </c>
      <c r="H5138" s="11">
        <v>10</v>
      </c>
      <c r="I5138" s="20" t="s">
        <v>259</v>
      </c>
      <c r="J5138" s="11" t="s">
        <v>261</v>
      </c>
      <c r="K5138" s="11" t="s">
        <v>12658</v>
      </c>
      <c r="L5138" s="11">
        <v>2</v>
      </c>
    </row>
    <row r="5139" spans="1:12">
      <c r="A5139" s="11" t="s">
        <v>10140</v>
      </c>
      <c r="D5139" s="11" t="s">
        <v>260</v>
      </c>
      <c r="E5139" s="19" t="s">
        <v>10390</v>
      </c>
      <c r="F5139" s="10">
        <v>42036</v>
      </c>
      <c r="G5139" s="10">
        <v>45323</v>
      </c>
      <c r="H5139" s="11">
        <v>10</v>
      </c>
      <c r="I5139" s="11" t="s">
        <v>277</v>
      </c>
      <c r="J5139" s="11" t="s">
        <v>261</v>
      </c>
      <c r="K5139" s="11" t="s">
        <v>12658</v>
      </c>
      <c r="L5139" s="11">
        <v>2</v>
      </c>
    </row>
    <row r="5140" spans="1:12">
      <c r="A5140" s="11" t="s">
        <v>10141</v>
      </c>
      <c r="D5140" s="11" t="s">
        <v>260</v>
      </c>
      <c r="E5140" s="19" t="s">
        <v>10391</v>
      </c>
      <c r="F5140" s="10">
        <v>42036</v>
      </c>
      <c r="G5140" s="10">
        <v>45323</v>
      </c>
      <c r="H5140" s="11">
        <v>10</v>
      </c>
      <c r="I5140" s="11" t="s">
        <v>277</v>
      </c>
      <c r="J5140" s="11" t="s">
        <v>261</v>
      </c>
      <c r="K5140" s="11" t="s">
        <v>12658</v>
      </c>
      <c r="L5140" s="11">
        <v>2</v>
      </c>
    </row>
    <row r="5141" spans="1:12">
      <c r="A5141" s="11" t="s">
        <v>10142</v>
      </c>
      <c r="D5141" s="11" t="s">
        <v>260</v>
      </c>
      <c r="E5141" s="19" t="s">
        <v>10392</v>
      </c>
      <c r="F5141" s="10">
        <v>42036</v>
      </c>
      <c r="G5141" s="10">
        <v>45323</v>
      </c>
      <c r="H5141" s="11">
        <v>10</v>
      </c>
      <c r="I5141" s="11" t="s">
        <v>277</v>
      </c>
      <c r="J5141" s="11" t="s">
        <v>261</v>
      </c>
      <c r="K5141" s="11" t="s">
        <v>12658</v>
      </c>
      <c r="L5141" s="11">
        <v>2</v>
      </c>
    </row>
    <row r="5142" spans="1:12">
      <c r="A5142" s="11" t="s">
        <v>10143</v>
      </c>
      <c r="D5142" s="11" t="s">
        <v>260</v>
      </c>
      <c r="E5142" s="19" t="s">
        <v>10393</v>
      </c>
      <c r="F5142" s="10">
        <v>42036</v>
      </c>
      <c r="G5142" s="10">
        <v>45323</v>
      </c>
      <c r="H5142" s="11">
        <v>10</v>
      </c>
      <c r="I5142" s="20" t="s">
        <v>259</v>
      </c>
      <c r="J5142" s="11" t="s">
        <v>261</v>
      </c>
      <c r="K5142" s="11" t="s">
        <v>12658</v>
      </c>
      <c r="L5142" s="11">
        <v>2</v>
      </c>
    </row>
    <row r="5143" spans="1:12">
      <c r="A5143" s="11" t="s">
        <v>10144</v>
      </c>
      <c r="D5143" s="11" t="s">
        <v>260</v>
      </c>
      <c r="E5143" s="19" t="s">
        <v>10394</v>
      </c>
      <c r="F5143" s="10">
        <v>42036</v>
      </c>
      <c r="G5143" s="10">
        <v>45323</v>
      </c>
      <c r="H5143" s="11">
        <v>10</v>
      </c>
      <c r="I5143" s="20" t="s">
        <v>259</v>
      </c>
      <c r="J5143" s="11" t="s">
        <v>261</v>
      </c>
      <c r="K5143" s="11" t="s">
        <v>12658</v>
      </c>
      <c r="L5143" s="11">
        <v>2</v>
      </c>
    </row>
    <row r="5144" spans="1:12">
      <c r="A5144" s="11" t="s">
        <v>10145</v>
      </c>
      <c r="D5144" s="11" t="s">
        <v>260</v>
      </c>
      <c r="E5144" s="19" t="s">
        <v>10395</v>
      </c>
      <c r="F5144" s="10">
        <v>42036</v>
      </c>
      <c r="G5144" s="10">
        <v>45323</v>
      </c>
      <c r="H5144" s="11">
        <v>10</v>
      </c>
      <c r="I5144" s="20" t="s">
        <v>259</v>
      </c>
      <c r="J5144" s="11" t="s">
        <v>261</v>
      </c>
      <c r="K5144" s="11" t="s">
        <v>12658</v>
      </c>
      <c r="L5144" s="11">
        <v>2</v>
      </c>
    </row>
    <row r="5145" spans="1:12">
      <c r="A5145" s="11" t="s">
        <v>10146</v>
      </c>
      <c r="D5145" s="11" t="s">
        <v>260</v>
      </c>
      <c r="E5145" s="19" t="s">
        <v>10396</v>
      </c>
      <c r="F5145" s="10">
        <v>42036</v>
      </c>
      <c r="G5145" s="10">
        <v>45323</v>
      </c>
      <c r="H5145" s="11">
        <v>10</v>
      </c>
      <c r="I5145" s="20" t="s">
        <v>259</v>
      </c>
      <c r="J5145" s="11" t="s">
        <v>261</v>
      </c>
      <c r="K5145" s="11" t="s">
        <v>12658</v>
      </c>
      <c r="L5145" s="11">
        <v>2</v>
      </c>
    </row>
    <row r="5146" spans="1:12">
      <c r="A5146" s="11" t="s">
        <v>10147</v>
      </c>
      <c r="D5146" s="11" t="s">
        <v>260</v>
      </c>
      <c r="E5146" s="19" t="s">
        <v>10397</v>
      </c>
      <c r="F5146" s="10">
        <v>42036</v>
      </c>
      <c r="G5146" s="10">
        <v>45323</v>
      </c>
      <c r="H5146" s="11">
        <v>10</v>
      </c>
      <c r="I5146" s="20" t="s">
        <v>259</v>
      </c>
      <c r="J5146" s="11" t="s">
        <v>261</v>
      </c>
      <c r="K5146" s="11" t="s">
        <v>12658</v>
      </c>
      <c r="L5146" s="11">
        <v>2</v>
      </c>
    </row>
    <row r="5147" spans="1:12">
      <c r="A5147" s="11" t="s">
        <v>10148</v>
      </c>
      <c r="D5147" s="11" t="s">
        <v>260</v>
      </c>
      <c r="E5147" s="19" t="s">
        <v>10398</v>
      </c>
      <c r="F5147" s="10">
        <v>42036</v>
      </c>
      <c r="G5147" s="10">
        <v>45323</v>
      </c>
      <c r="H5147" s="11">
        <v>10</v>
      </c>
      <c r="I5147" s="20" t="s">
        <v>259</v>
      </c>
      <c r="J5147" s="11" t="s">
        <v>261</v>
      </c>
      <c r="K5147" s="11" t="s">
        <v>12658</v>
      </c>
      <c r="L5147" s="11">
        <v>2</v>
      </c>
    </row>
    <row r="5148" spans="1:12">
      <c r="A5148" s="11" t="s">
        <v>10149</v>
      </c>
      <c r="D5148" s="11" t="s">
        <v>260</v>
      </c>
      <c r="E5148" s="19" t="s">
        <v>10399</v>
      </c>
      <c r="F5148" s="10">
        <v>42036</v>
      </c>
      <c r="G5148" s="10">
        <v>45323</v>
      </c>
      <c r="H5148" s="11">
        <v>10</v>
      </c>
      <c r="I5148" s="20" t="s">
        <v>259</v>
      </c>
      <c r="J5148" s="11" t="s">
        <v>261</v>
      </c>
      <c r="K5148" s="11" t="s">
        <v>12658</v>
      </c>
      <c r="L5148" s="11">
        <v>2</v>
      </c>
    </row>
    <row r="5149" spans="1:12">
      <c r="A5149" s="11" t="s">
        <v>10150</v>
      </c>
      <c r="D5149" s="11" t="s">
        <v>260</v>
      </c>
      <c r="E5149" s="19" t="s">
        <v>10400</v>
      </c>
      <c r="F5149" s="10">
        <v>42036</v>
      </c>
      <c r="G5149" s="10">
        <v>45323</v>
      </c>
      <c r="H5149" s="11">
        <v>10</v>
      </c>
      <c r="I5149" s="20" t="s">
        <v>259</v>
      </c>
      <c r="J5149" s="11" t="s">
        <v>261</v>
      </c>
      <c r="K5149" s="11" t="s">
        <v>12658</v>
      </c>
      <c r="L5149" s="11">
        <v>2</v>
      </c>
    </row>
    <row r="5150" spans="1:12">
      <c r="A5150" s="11" t="s">
        <v>10151</v>
      </c>
      <c r="D5150" s="11" t="s">
        <v>260</v>
      </c>
      <c r="E5150" s="19" t="s">
        <v>10401</v>
      </c>
      <c r="F5150" s="10">
        <v>42036</v>
      </c>
      <c r="G5150" s="10">
        <v>45323</v>
      </c>
      <c r="H5150" s="11">
        <v>10</v>
      </c>
      <c r="I5150" s="20" t="s">
        <v>259</v>
      </c>
      <c r="J5150" s="11" t="s">
        <v>261</v>
      </c>
      <c r="K5150" s="11" t="s">
        <v>12658</v>
      </c>
      <c r="L5150" s="11">
        <v>2</v>
      </c>
    </row>
    <row r="5151" spans="1:12">
      <c r="A5151" s="11" t="s">
        <v>10152</v>
      </c>
      <c r="D5151" s="11" t="s">
        <v>260</v>
      </c>
      <c r="E5151" s="19" t="s">
        <v>10402</v>
      </c>
      <c r="F5151" s="10">
        <v>42036</v>
      </c>
      <c r="G5151" s="10">
        <v>45323</v>
      </c>
      <c r="H5151" s="11">
        <v>10</v>
      </c>
      <c r="I5151" s="20" t="s">
        <v>259</v>
      </c>
      <c r="J5151" s="11" t="s">
        <v>261</v>
      </c>
      <c r="K5151" s="11" t="s">
        <v>12658</v>
      </c>
      <c r="L5151" s="11">
        <v>2</v>
      </c>
    </row>
    <row r="5152" spans="1:12">
      <c r="A5152" s="11" t="s">
        <v>10153</v>
      </c>
      <c r="D5152" s="11" t="s">
        <v>260</v>
      </c>
      <c r="E5152" s="19" t="s">
        <v>10403</v>
      </c>
      <c r="F5152" s="10">
        <v>42036</v>
      </c>
      <c r="G5152" s="10">
        <v>45323</v>
      </c>
      <c r="H5152" s="11">
        <v>10</v>
      </c>
      <c r="I5152" s="20" t="s">
        <v>259</v>
      </c>
      <c r="J5152" s="11" t="s">
        <v>261</v>
      </c>
      <c r="K5152" s="11" t="s">
        <v>12658</v>
      </c>
      <c r="L5152" s="11">
        <v>2</v>
      </c>
    </row>
    <row r="5153" spans="1:12">
      <c r="A5153" s="11" t="s">
        <v>10154</v>
      </c>
      <c r="D5153" s="11" t="s">
        <v>260</v>
      </c>
      <c r="E5153" s="19" t="s">
        <v>10404</v>
      </c>
      <c r="F5153" s="10">
        <v>42036</v>
      </c>
      <c r="G5153" s="10">
        <v>45323</v>
      </c>
      <c r="H5153" s="11">
        <v>10</v>
      </c>
      <c r="I5153" s="20" t="s">
        <v>259</v>
      </c>
      <c r="J5153" s="11" t="s">
        <v>261</v>
      </c>
      <c r="K5153" s="11" t="s">
        <v>12658</v>
      </c>
      <c r="L5153" s="11">
        <v>2</v>
      </c>
    </row>
    <row r="5154" spans="1:12">
      <c r="A5154" s="11" t="s">
        <v>10155</v>
      </c>
      <c r="D5154" s="11" t="s">
        <v>260</v>
      </c>
      <c r="E5154" s="19" t="s">
        <v>10405</v>
      </c>
      <c r="F5154" s="10">
        <v>42036</v>
      </c>
      <c r="G5154" s="10">
        <v>45323</v>
      </c>
      <c r="H5154" s="11">
        <v>10</v>
      </c>
      <c r="I5154" s="20" t="s">
        <v>259</v>
      </c>
      <c r="J5154" s="11" t="s">
        <v>261</v>
      </c>
      <c r="K5154" s="11" t="s">
        <v>12658</v>
      </c>
      <c r="L5154" s="11">
        <v>2</v>
      </c>
    </row>
    <row r="5155" spans="1:12">
      <c r="A5155" s="11" t="s">
        <v>10156</v>
      </c>
      <c r="D5155" s="11" t="s">
        <v>260</v>
      </c>
      <c r="E5155" s="19" t="s">
        <v>10406</v>
      </c>
      <c r="F5155" s="10">
        <v>42036</v>
      </c>
      <c r="G5155" s="10">
        <v>45323</v>
      </c>
      <c r="H5155" s="11">
        <v>10</v>
      </c>
      <c r="I5155" s="20" t="s">
        <v>259</v>
      </c>
      <c r="J5155" s="11" t="s">
        <v>261</v>
      </c>
      <c r="K5155" s="11" t="s">
        <v>12658</v>
      </c>
      <c r="L5155" s="11">
        <v>2</v>
      </c>
    </row>
    <row r="5156" spans="1:12">
      <c r="A5156" s="11" t="s">
        <v>10157</v>
      </c>
      <c r="D5156" s="11" t="s">
        <v>260</v>
      </c>
      <c r="E5156" s="19" t="s">
        <v>10407</v>
      </c>
      <c r="F5156" s="10">
        <v>42036</v>
      </c>
      <c r="G5156" s="10">
        <v>45323</v>
      </c>
      <c r="H5156" s="11">
        <v>10</v>
      </c>
      <c r="I5156" s="20" t="s">
        <v>259</v>
      </c>
      <c r="J5156" s="11" t="s">
        <v>261</v>
      </c>
      <c r="K5156" s="11" t="s">
        <v>12658</v>
      </c>
      <c r="L5156" s="11">
        <v>2</v>
      </c>
    </row>
    <row r="5157" spans="1:12">
      <c r="A5157" s="11" t="s">
        <v>10158</v>
      </c>
      <c r="D5157" s="11" t="s">
        <v>260</v>
      </c>
      <c r="E5157" s="19" t="s">
        <v>10408</v>
      </c>
      <c r="F5157" s="10">
        <v>42036</v>
      </c>
      <c r="G5157" s="10">
        <v>45323</v>
      </c>
      <c r="H5157" s="11">
        <v>10</v>
      </c>
      <c r="I5157" s="11" t="s">
        <v>277</v>
      </c>
      <c r="J5157" s="11" t="s">
        <v>261</v>
      </c>
      <c r="K5157" s="11" t="s">
        <v>12658</v>
      </c>
      <c r="L5157" s="11">
        <v>2</v>
      </c>
    </row>
    <row r="5158" spans="1:12">
      <c r="A5158" s="11" t="s">
        <v>10159</v>
      </c>
      <c r="D5158" s="11" t="s">
        <v>260</v>
      </c>
      <c r="E5158" s="19" t="s">
        <v>10409</v>
      </c>
      <c r="F5158" s="10">
        <v>42036</v>
      </c>
      <c r="G5158" s="10">
        <v>45323</v>
      </c>
      <c r="H5158" s="11">
        <v>10</v>
      </c>
      <c r="I5158" s="11" t="s">
        <v>277</v>
      </c>
      <c r="J5158" s="11" t="s">
        <v>261</v>
      </c>
      <c r="K5158" s="11" t="s">
        <v>12658</v>
      </c>
      <c r="L5158" s="11">
        <v>2</v>
      </c>
    </row>
    <row r="5159" spans="1:12">
      <c r="A5159" s="11" t="s">
        <v>10160</v>
      </c>
      <c r="D5159" s="11" t="s">
        <v>260</v>
      </c>
      <c r="E5159" s="19" t="s">
        <v>10410</v>
      </c>
      <c r="F5159" s="10">
        <v>42036</v>
      </c>
      <c r="G5159" s="10">
        <v>45323</v>
      </c>
      <c r="H5159" s="11">
        <v>10</v>
      </c>
      <c r="I5159" s="11" t="s">
        <v>277</v>
      </c>
      <c r="J5159" s="11" t="s">
        <v>261</v>
      </c>
      <c r="K5159" s="11" t="s">
        <v>12658</v>
      </c>
      <c r="L5159" s="11">
        <v>2</v>
      </c>
    </row>
    <row r="5160" spans="1:12">
      <c r="A5160" s="11" t="s">
        <v>10161</v>
      </c>
      <c r="D5160" s="11" t="s">
        <v>260</v>
      </c>
      <c r="E5160" s="19" t="s">
        <v>10411</v>
      </c>
      <c r="F5160" s="10">
        <v>42036</v>
      </c>
      <c r="G5160" s="10">
        <v>45323</v>
      </c>
      <c r="H5160" s="11">
        <v>10</v>
      </c>
      <c r="I5160" s="20" t="s">
        <v>259</v>
      </c>
      <c r="J5160" s="11" t="s">
        <v>261</v>
      </c>
      <c r="K5160" s="11" t="s">
        <v>12658</v>
      </c>
      <c r="L5160" s="11">
        <v>2</v>
      </c>
    </row>
    <row r="5161" spans="1:12">
      <c r="A5161" s="11" t="s">
        <v>10162</v>
      </c>
      <c r="D5161" s="11" t="s">
        <v>260</v>
      </c>
      <c r="E5161" s="19" t="s">
        <v>10412</v>
      </c>
      <c r="F5161" s="10">
        <v>42036</v>
      </c>
      <c r="G5161" s="10">
        <v>45323</v>
      </c>
      <c r="H5161" s="11">
        <v>10</v>
      </c>
      <c r="I5161" s="20" t="s">
        <v>259</v>
      </c>
      <c r="J5161" s="11" t="s">
        <v>261</v>
      </c>
      <c r="K5161" s="11" t="s">
        <v>12658</v>
      </c>
      <c r="L5161" s="11">
        <v>2</v>
      </c>
    </row>
    <row r="5162" spans="1:12">
      <c r="A5162" s="11" t="s">
        <v>10163</v>
      </c>
      <c r="D5162" s="11" t="s">
        <v>260</v>
      </c>
      <c r="E5162" s="19" t="s">
        <v>10413</v>
      </c>
      <c r="F5162" s="10">
        <v>42036</v>
      </c>
      <c r="G5162" s="10">
        <v>45323</v>
      </c>
      <c r="H5162" s="11">
        <v>10</v>
      </c>
      <c r="I5162" s="20" t="s">
        <v>259</v>
      </c>
      <c r="J5162" s="11" t="s">
        <v>261</v>
      </c>
      <c r="K5162" s="11" t="s">
        <v>12658</v>
      </c>
      <c r="L5162" s="11">
        <v>2</v>
      </c>
    </row>
    <row r="5163" spans="1:12">
      <c r="A5163" s="11" t="s">
        <v>10164</v>
      </c>
      <c r="D5163" s="11" t="s">
        <v>260</v>
      </c>
      <c r="E5163" s="19" t="s">
        <v>10414</v>
      </c>
      <c r="F5163" s="10">
        <v>42036</v>
      </c>
      <c r="G5163" s="10">
        <v>45323</v>
      </c>
      <c r="H5163" s="11">
        <v>10</v>
      </c>
      <c r="I5163" s="20" t="s">
        <v>259</v>
      </c>
      <c r="J5163" s="11" t="s">
        <v>261</v>
      </c>
      <c r="K5163" s="11" t="s">
        <v>12658</v>
      </c>
      <c r="L5163" s="11">
        <v>2</v>
      </c>
    </row>
    <row r="5164" spans="1:12">
      <c r="A5164" s="11" t="s">
        <v>10165</v>
      </c>
      <c r="D5164" s="11" t="s">
        <v>260</v>
      </c>
      <c r="E5164" s="19" t="s">
        <v>10415</v>
      </c>
      <c r="F5164" s="10">
        <v>42036</v>
      </c>
      <c r="G5164" s="10">
        <v>45323</v>
      </c>
      <c r="H5164" s="11">
        <v>10</v>
      </c>
      <c r="I5164" s="20" t="s">
        <v>259</v>
      </c>
      <c r="J5164" s="11" t="s">
        <v>261</v>
      </c>
      <c r="K5164" s="11" t="s">
        <v>12658</v>
      </c>
      <c r="L5164" s="11">
        <v>2</v>
      </c>
    </row>
    <row r="5165" spans="1:12">
      <c r="A5165" s="11" t="s">
        <v>10166</v>
      </c>
      <c r="D5165" s="11" t="s">
        <v>260</v>
      </c>
      <c r="E5165" s="19" t="s">
        <v>10416</v>
      </c>
      <c r="F5165" s="10">
        <v>42036</v>
      </c>
      <c r="G5165" s="10">
        <v>45323</v>
      </c>
      <c r="H5165" s="11">
        <v>10</v>
      </c>
      <c r="I5165" s="20" t="s">
        <v>259</v>
      </c>
      <c r="J5165" s="11" t="s">
        <v>261</v>
      </c>
      <c r="K5165" s="11" t="s">
        <v>12658</v>
      </c>
      <c r="L5165" s="11">
        <v>2</v>
      </c>
    </row>
    <row r="5166" spans="1:12">
      <c r="A5166" s="11" t="s">
        <v>10167</v>
      </c>
      <c r="D5166" s="11" t="s">
        <v>260</v>
      </c>
      <c r="E5166" s="19" t="s">
        <v>10417</v>
      </c>
      <c r="F5166" s="10">
        <v>42036</v>
      </c>
      <c r="G5166" s="10">
        <v>45323</v>
      </c>
      <c r="H5166" s="11">
        <v>10</v>
      </c>
      <c r="I5166" s="20" t="s">
        <v>259</v>
      </c>
      <c r="J5166" s="11" t="s">
        <v>261</v>
      </c>
      <c r="K5166" s="11" t="s">
        <v>12658</v>
      </c>
      <c r="L5166" s="11">
        <v>2</v>
      </c>
    </row>
    <row r="5167" spans="1:12">
      <c r="A5167" s="11" t="s">
        <v>10168</v>
      </c>
      <c r="D5167" s="11" t="s">
        <v>260</v>
      </c>
      <c r="E5167" s="19" t="s">
        <v>10418</v>
      </c>
      <c r="F5167" s="10">
        <v>42036</v>
      </c>
      <c r="G5167" s="10">
        <v>45323</v>
      </c>
      <c r="H5167" s="11">
        <v>10</v>
      </c>
      <c r="I5167" s="20" t="s">
        <v>259</v>
      </c>
      <c r="J5167" s="11" t="s">
        <v>261</v>
      </c>
      <c r="K5167" s="11" t="s">
        <v>12658</v>
      </c>
      <c r="L5167" s="11">
        <v>2</v>
      </c>
    </row>
    <row r="5168" spans="1:12">
      <c r="A5168" s="11" t="s">
        <v>10169</v>
      </c>
      <c r="D5168" s="11" t="s">
        <v>260</v>
      </c>
      <c r="E5168" s="19" t="s">
        <v>10419</v>
      </c>
      <c r="F5168" s="10">
        <v>42036</v>
      </c>
      <c r="G5168" s="10">
        <v>45323</v>
      </c>
      <c r="H5168" s="11">
        <v>10</v>
      </c>
      <c r="I5168" s="20" t="s">
        <v>259</v>
      </c>
      <c r="J5168" s="11" t="s">
        <v>261</v>
      </c>
      <c r="K5168" s="11" t="s">
        <v>12658</v>
      </c>
      <c r="L5168" s="11">
        <v>2</v>
      </c>
    </row>
    <row r="5169" spans="1:12">
      <c r="A5169" s="11" t="s">
        <v>10170</v>
      </c>
      <c r="D5169" s="11" t="s">
        <v>260</v>
      </c>
      <c r="E5169" s="19" t="s">
        <v>10420</v>
      </c>
      <c r="F5169" s="10">
        <v>42036</v>
      </c>
      <c r="G5169" s="10">
        <v>45323</v>
      </c>
      <c r="H5169" s="11">
        <v>10</v>
      </c>
      <c r="I5169" s="20" t="s">
        <v>259</v>
      </c>
      <c r="J5169" s="11" t="s">
        <v>261</v>
      </c>
      <c r="K5169" s="11" t="s">
        <v>12658</v>
      </c>
      <c r="L5169" s="11">
        <v>2</v>
      </c>
    </row>
    <row r="5170" spans="1:12">
      <c r="A5170" s="11" t="s">
        <v>10171</v>
      </c>
      <c r="D5170" s="11" t="s">
        <v>260</v>
      </c>
      <c r="E5170" s="19" t="s">
        <v>10421</v>
      </c>
      <c r="F5170" s="10">
        <v>42036</v>
      </c>
      <c r="G5170" s="10">
        <v>45323</v>
      </c>
      <c r="H5170" s="11">
        <v>10</v>
      </c>
      <c r="I5170" s="20" t="s">
        <v>259</v>
      </c>
      <c r="J5170" s="11" t="s">
        <v>261</v>
      </c>
      <c r="K5170" s="11" t="s">
        <v>12658</v>
      </c>
      <c r="L5170" s="11">
        <v>2</v>
      </c>
    </row>
    <row r="5171" spans="1:12">
      <c r="A5171" s="11" t="s">
        <v>10172</v>
      </c>
      <c r="D5171" s="11" t="s">
        <v>260</v>
      </c>
      <c r="E5171" s="19" t="s">
        <v>10422</v>
      </c>
      <c r="F5171" s="10">
        <v>42036</v>
      </c>
      <c r="G5171" s="10">
        <v>45323</v>
      </c>
      <c r="H5171" s="11">
        <v>10</v>
      </c>
      <c r="I5171" s="20" t="s">
        <v>259</v>
      </c>
      <c r="J5171" s="11" t="s">
        <v>261</v>
      </c>
      <c r="K5171" s="11" t="s">
        <v>12658</v>
      </c>
      <c r="L5171" s="11">
        <v>2</v>
      </c>
    </row>
    <row r="5172" spans="1:12">
      <c r="A5172" s="11" t="s">
        <v>10173</v>
      </c>
      <c r="D5172" s="11" t="s">
        <v>260</v>
      </c>
      <c r="E5172" s="19" t="s">
        <v>10423</v>
      </c>
      <c r="F5172" s="10">
        <v>42036</v>
      </c>
      <c r="G5172" s="10">
        <v>45323</v>
      </c>
      <c r="H5172" s="11">
        <v>10</v>
      </c>
      <c r="I5172" s="20" t="s">
        <v>259</v>
      </c>
      <c r="J5172" s="11" t="s">
        <v>261</v>
      </c>
      <c r="K5172" s="11" t="s">
        <v>12658</v>
      </c>
      <c r="L5172" s="11">
        <v>2</v>
      </c>
    </row>
    <row r="5173" spans="1:12">
      <c r="A5173" s="11" t="s">
        <v>10174</v>
      </c>
      <c r="D5173" s="11" t="s">
        <v>260</v>
      </c>
      <c r="E5173" s="19" t="s">
        <v>10424</v>
      </c>
      <c r="F5173" s="10">
        <v>42036</v>
      </c>
      <c r="G5173" s="10">
        <v>45323</v>
      </c>
      <c r="H5173" s="11">
        <v>10</v>
      </c>
      <c r="I5173" s="20" t="s">
        <v>259</v>
      </c>
      <c r="J5173" s="11" t="s">
        <v>261</v>
      </c>
      <c r="K5173" s="11" t="s">
        <v>12658</v>
      </c>
      <c r="L5173" s="11">
        <v>2</v>
      </c>
    </row>
    <row r="5174" spans="1:12">
      <c r="A5174" s="11" t="s">
        <v>10175</v>
      </c>
      <c r="D5174" s="11" t="s">
        <v>260</v>
      </c>
      <c r="E5174" s="19" t="s">
        <v>10425</v>
      </c>
      <c r="F5174" s="10">
        <v>42036</v>
      </c>
      <c r="G5174" s="10">
        <v>45323</v>
      </c>
      <c r="H5174" s="11">
        <v>10</v>
      </c>
      <c r="I5174" s="20" t="s">
        <v>259</v>
      </c>
      <c r="J5174" s="11" t="s">
        <v>261</v>
      </c>
      <c r="K5174" s="11" t="s">
        <v>12658</v>
      </c>
      <c r="L5174" s="11">
        <v>2</v>
      </c>
    </row>
    <row r="5175" spans="1:12">
      <c r="A5175" s="11" t="s">
        <v>10176</v>
      </c>
      <c r="D5175" s="11" t="s">
        <v>260</v>
      </c>
      <c r="E5175" s="19" t="s">
        <v>10426</v>
      </c>
      <c r="F5175" s="10">
        <v>42036</v>
      </c>
      <c r="G5175" s="10">
        <v>45323</v>
      </c>
      <c r="H5175" s="11">
        <v>10</v>
      </c>
      <c r="I5175" s="11" t="s">
        <v>277</v>
      </c>
      <c r="J5175" s="11" t="s">
        <v>261</v>
      </c>
      <c r="K5175" s="11" t="s">
        <v>12658</v>
      </c>
      <c r="L5175" s="11">
        <v>2</v>
      </c>
    </row>
    <row r="5176" spans="1:12">
      <c r="A5176" s="11" t="s">
        <v>10177</v>
      </c>
      <c r="D5176" s="11" t="s">
        <v>260</v>
      </c>
      <c r="E5176" s="19" t="s">
        <v>10427</v>
      </c>
      <c r="F5176" s="10">
        <v>42036</v>
      </c>
      <c r="G5176" s="10">
        <v>45323</v>
      </c>
      <c r="H5176" s="11">
        <v>10</v>
      </c>
      <c r="I5176" s="11" t="s">
        <v>277</v>
      </c>
      <c r="J5176" s="11" t="s">
        <v>261</v>
      </c>
      <c r="K5176" s="11" t="s">
        <v>12658</v>
      </c>
      <c r="L5176" s="11">
        <v>2</v>
      </c>
    </row>
    <row r="5177" spans="1:12">
      <c r="A5177" s="11" t="s">
        <v>10178</v>
      </c>
      <c r="D5177" s="11" t="s">
        <v>260</v>
      </c>
      <c r="E5177" s="19" t="s">
        <v>10428</v>
      </c>
      <c r="F5177" s="10">
        <v>42036</v>
      </c>
      <c r="G5177" s="10">
        <v>45323</v>
      </c>
      <c r="H5177" s="11">
        <v>10</v>
      </c>
      <c r="I5177" s="11" t="s">
        <v>277</v>
      </c>
      <c r="J5177" s="11" t="s">
        <v>261</v>
      </c>
      <c r="K5177" s="11" t="s">
        <v>12658</v>
      </c>
      <c r="L5177" s="11">
        <v>2</v>
      </c>
    </row>
    <row r="5178" spans="1:12">
      <c r="A5178" s="11" t="s">
        <v>10179</v>
      </c>
      <c r="D5178" s="11" t="s">
        <v>260</v>
      </c>
      <c r="E5178" s="19" t="s">
        <v>10429</v>
      </c>
      <c r="F5178" s="10">
        <v>42036</v>
      </c>
      <c r="G5178" s="10">
        <v>45323</v>
      </c>
      <c r="H5178" s="11">
        <v>10</v>
      </c>
      <c r="I5178" s="20" t="s">
        <v>259</v>
      </c>
      <c r="J5178" s="11" t="s">
        <v>261</v>
      </c>
      <c r="K5178" s="11" t="s">
        <v>12658</v>
      </c>
      <c r="L5178" s="11">
        <v>2</v>
      </c>
    </row>
    <row r="5179" spans="1:12">
      <c r="A5179" s="11" t="s">
        <v>10180</v>
      </c>
      <c r="D5179" s="11" t="s">
        <v>260</v>
      </c>
      <c r="E5179" s="19" t="s">
        <v>10430</v>
      </c>
      <c r="F5179" s="10">
        <v>42036</v>
      </c>
      <c r="G5179" s="10">
        <v>45323</v>
      </c>
      <c r="H5179" s="11">
        <v>10</v>
      </c>
      <c r="I5179" s="20" t="s">
        <v>259</v>
      </c>
      <c r="J5179" s="11" t="s">
        <v>261</v>
      </c>
      <c r="K5179" s="11" t="s">
        <v>12658</v>
      </c>
      <c r="L5179" s="11">
        <v>2</v>
      </c>
    </row>
    <row r="5180" spans="1:12">
      <c r="A5180" s="11" t="s">
        <v>10181</v>
      </c>
      <c r="D5180" s="11" t="s">
        <v>260</v>
      </c>
      <c r="E5180" s="19" t="s">
        <v>10431</v>
      </c>
      <c r="F5180" s="10">
        <v>42036</v>
      </c>
      <c r="G5180" s="10">
        <v>45323</v>
      </c>
      <c r="H5180" s="11">
        <v>10</v>
      </c>
      <c r="I5180" s="20" t="s">
        <v>259</v>
      </c>
      <c r="J5180" s="11" t="s">
        <v>261</v>
      </c>
      <c r="K5180" s="11" t="s">
        <v>12658</v>
      </c>
      <c r="L5180" s="11">
        <v>2</v>
      </c>
    </row>
    <row r="5181" spans="1:12">
      <c r="A5181" s="11" t="s">
        <v>10182</v>
      </c>
      <c r="D5181" s="11" t="s">
        <v>260</v>
      </c>
      <c r="E5181" s="19" t="s">
        <v>10432</v>
      </c>
      <c r="F5181" s="10">
        <v>42036</v>
      </c>
      <c r="G5181" s="10">
        <v>45323</v>
      </c>
      <c r="H5181" s="11">
        <v>10</v>
      </c>
      <c r="I5181" s="20" t="s">
        <v>259</v>
      </c>
      <c r="J5181" s="11" t="s">
        <v>261</v>
      </c>
      <c r="K5181" s="11" t="s">
        <v>12658</v>
      </c>
      <c r="L5181" s="11">
        <v>2</v>
      </c>
    </row>
    <row r="5182" spans="1:12">
      <c r="A5182" s="11" t="s">
        <v>10183</v>
      </c>
      <c r="D5182" s="11" t="s">
        <v>260</v>
      </c>
      <c r="E5182" s="19" t="s">
        <v>10433</v>
      </c>
      <c r="F5182" s="10">
        <v>42036</v>
      </c>
      <c r="G5182" s="10">
        <v>45323</v>
      </c>
      <c r="H5182" s="11">
        <v>10</v>
      </c>
      <c r="I5182" s="20" t="s">
        <v>259</v>
      </c>
      <c r="J5182" s="11" t="s">
        <v>261</v>
      </c>
      <c r="K5182" s="11" t="s">
        <v>12658</v>
      </c>
      <c r="L5182" s="11">
        <v>2</v>
      </c>
    </row>
    <row r="5183" spans="1:12">
      <c r="A5183" s="11" t="s">
        <v>10184</v>
      </c>
      <c r="D5183" s="11" t="s">
        <v>260</v>
      </c>
      <c r="E5183" s="19" t="s">
        <v>10434</v>
      </c>
      <c r="F5183" s="10">
        <v>42036</v>
      </c>
      <c r="G5183" s="10">
        <v>45323</v>
      </c>
      <c r="H5183" s="11">
        <v>10</v>
      </c>
      <c r="I5183" s="20" t="s">
        <v>259</v>
      </c>
      <c r="J5183" s="11" t="s">
        <v>261</v>
      </c>
      <c r="K5183" s="11" t="s">
        <v>12658</v>
      </c>
      <c r="L5183" s="11">
        <v>2</v>
      </c>
    </row>
    <row r="5184" spans="1:12">
      <c r="A5184" s="11" t="s">
        <v>10185</v>
      </c>
      <c r="D5184" s="11" t="s">
        <v>260</v>
      </c>
      <c r="E5184" s="19" t="s">
        <v>10435</v>
      </c>
      <c r="F5184" s="10">
        <v>42036</v>
      </c>
      <c r="G5184" s="10">
        <v>45323</v>
      </c>
      <c r="H5184" s="11">
        <v>10</v>
      </c>
      <c r="I5184" s="20" t="s">
        <v>259</v>
      </c>
      <c r="J5184" s="11" t="s">
        <v>261</v>
      </c>
      <c r="K5184" s="11" t="s">
        <v>12658</v>
      </c>
      <c r="L5184" s="11">
        <v>2</v>
      </c>
    </row>
    <row r="5185" spans="1:12">
      <c r="A5185" s="11" t="s">
        <v>10186</v>
      </c>
      <c r="D5185" s="11" t="s">
        <v>260</v>
      </c>
      <c r="E5185" s="19" t="s">
        <v>10436</v>
      </c>
      <c r="F5185" s="10">
        <v>42036</v>
      </c>
      <c r="G5185" s="10">
        <v>45323</v>
      </c>
      <c r="H5185" s="11">
        <v>10</v>
      </c>
      <c r="I5185" s="20" t="s">
        <v>259</v>
      </c>
      <c r="J5185" s="11" t="s">
        <v>261</v>
      </c>
      <c r="K5185" s="11" t="s">
        <v>12658</v>
      </c>
      <c r="L5185" s="11">
        <v>2</v>
      </c>
    </row>
    <row r="5186" spans="1:12">
      <c r="A5186" s="11" t="s">
        <v>10187</v>
      </c>
      <c r="D5186" s="11" t="s">
        <v>260</v>
      </c>
      <c r="E5186" s="19" t="s">
        <v>10437</v>
      </c>
      <c r="F5186" s="10">
        <v>42036</v>
      </c>
      <c r="G5186" s="10">
        <v>45323</v>
      </c>
      <c r="H5186" s="11">
        <v>10</v>
      </c>
      <c r="I5186" s="20" t="s">
        <v>259</v>
      </c>
      <c r="J5186" s="11" t="s">
        <v>261</v>
      </c>
      <c r="K5186" s="11" t="s">
        <v>12658</v>
      </c>
      <c r="L5186" s="11">
        <v>2</v>
      </c>
    </row>
    <row r="5187" spans="1:12">
      <c r="A5187" s="11" t="s">
        <v>10188</v>
      </c>
      <c r="D5187" s="11" t="s">
        <v>260</v>
      </c>
      <c r="E5187" s="19" t="s">
        <v>10438</v>
      </c>
      <c r="F5187" s="10">
        <v>42036</v>
      </c>
      <c r="G5187" s="10">
        <v>45323</v>
      </c>
      <c r="H5187" s="11">
        <v>10</v>
      </c>
      <c r="I5187" s="20" t="s">
        <v>259</v>
      </c>
      <c r="J5187" s="11" t="s">
        <v>261</v>
      </c>
      <c r="K5187" s="11" t="s">
        <v>12658</v>
      </c>
      <c r="L5187" s="11">
        <v>2</v>
      </c>
    </row>
    <row r="5188" spans="1:12">
      <c r="A5188" s="11" t="s">
        <v>10189</v>
      </c>
      <c r="D5188" s="11" t="s">
        <v>260</v>
      </c>
      <c r="E5188" s="19" t="s">
        <v>10439</v>
      </c>
      <c r="F5188" s="10">
        <v>42036</v>
      </c>
      <c r="G5188" s="10">
        <v>45323</v>
      </c>
      <c r="H5188" s="11">
        <v>10</v>
      </c>
      <c r="I5188" s="20" t="s">
        <v>259</v>
      </c>
      <c r="J5188" s="11" t="s">
        <v>261</v>
      </c>
      <c r="K5188" s="11" t="s">
        <v>12658</v>
      </c>
      <c r="L5188" s="11">
        <v>2</v>
      </c>
    </row>
    <row r="5189" spans="1:12">
      <c r="A5189" s="11" t="s">
        <v>10190</v>
      </c>
      <c r="D5189" s="11" t="s">
        <v>260</v>
      </c>
      <c r="E5189" s="19" t="s">
        <v>10440</v>
      </c>
      <c r="F5189" s="10">
        <v>42036</v>
      </c>
      <c r="G5189" s="10">
        <v>45323</v>
      </c>
      <c r="H5189" s="11">
        <v>10</v>
      </c>
      <c r="I5189" s="20" t="s">
        <v>259</v>
      </c>
      <c r="J5189" s="11" t="s">
        <v>261</v>
      </c>
      <c r="K5189" s="11" t="s">
        <v>12658</v>
      </c>
      <c r="L5189" s="11">
        <v>2</v>
      </c>
    </row>
    <row r="5190" spans="1:12">
      <c r="A5190" s="11" t="s">
        <v>10191</v>
      </c>
      <c r="D5190" s="11" t="s">
        <v>260</v>
      </c>
      <c r="E5190" s="19" t="s">
        <v>10441</v>
      </c>
      <c r="F5190" s="10">
        <v>42036</v>
      </c>
      <c r="G5190" s="10">
        <v>45323</v>
      </c>
      <c r="H5190" s="11">
        <v>10</v>
      </c>
      <c r="I5190" s="20" t="s">
        <v>259</v>
      </c>
      <c r="J5190" s="11" t="s">
        <v>261</v>
      </c>
      <c r="K5190" s="11" t="s">
        <v>12658</v>
      </c>
      <c r="L5190" s="11">
        <v>2</v>
      </c>
    </row>
    <row r="5191" spans="1:12">
      <c r="A5191" s="11" t="s">
        <v>10192</v>
      </c>
      <c r="D5191" s="11" t="s">
        <v>260</v>
      </c>
      <c r="E5191" s="19" t="s">
        <v>10442</v>
      </c>
      <c r="F5191" s="10">
        <v>42036</v>
      </c>
      <c r="G5191" s="10">
        <v>45323</v>
      </c>
      <c r="H5191" s="11">
        <v>10</v>
      </c>
      <c r="I5191" s="20" t="s">
        <v>259</v>
      </c>
      <c r="J5191" s="11" t="s">
        <v>261</v>
      </c>
      <c r="K5191" s="11" t="s">
        <v>12658</v>
      </c>
      <c r="L5191" s="11">
        <v>2</v>
      </c>
    </row>
    <row r="5192" spans="1:12">
      <c r="A5192" s="11" t="s">
        <v>10193</v>
      </c>
      <c r="D5192" s="11" t="s">
        <v>260</v>
      </c>
      <c r="E5192" s="19" t="s">
        <v>10443</v>
      </c>
      <c r="F5192" s="10">
        <v>42036</v>
      </c>
      <c r="G5192" s="10">
        <v>45323</v>
      </c>
      <c r="H5192" s="11">
        <v>10</v>
      </c>
      <c r="I5192" s="20" t="s">
        <v>259</v>
      </c>
      <c r="J5192" s="11" t="s">
        <v>261</v>
      </c>
      <c r="K5192" s="11" t="s">
        <v>12658</v>
      </c>
      <c r="L5192" s="11">
        <v>2</v>
      </c>
    </row>
    <row r="5193" spans="1:12">
      <c r="A5193" s="11" t="s">
        <v>10194</v>
      </c>
      <c r="D5193" s="11" t="s">
        <v>260</v>
      </c>
      <c r="E5193" s="19" t="s">
        <v>10444</v>
      </c>
      <c r="F5193" s="10">
        <v>42036</v>
      </c>
      <c r="G5193" s="10">
        <v>45323</v>
      </c>
      <c r="H5193" s="11">
        <v>10</v>
      </c>
      <c r="I5193" s="11" t="s">
        <v>277</v>
      </c>
      <c r="J5193" s="11" t="s">
        <v>261</v>
      </c>
      <c r="K5193" s="11" t="s">
        <v>12658</v>
      </c>
      <c r="L5193" s="11">
        <v>2</v>
      </c>
    </row>
    <row r="5194" spans="1:12">
      <c r="A5194" s="11" t="s">
        <v>10195</v>
      </c>
      <c r="D5194" s="11" t="s">
        <v>260</v>
      </c>
      <c r="E5194" s="19" t="s">
        <v>10445</v>
      </c>
      <c r="F5194" s="10">
        <v>42036</v>
      </c>
      <c r="G5194" s="10">
        <v>45323</v>
      </c>
      <c r="H5194" s="11">
        <v>10</v>
      </c>
      <c r="I5194" s="11" t="s">
        <v>277</v>
      </c>
      <c r="J5194" s="11" t="s">
        <v>261</v>
      </c>
      <c r="K5194" s="11" t="s">
        <v>12658</v>
      </c>
      <c r="L5194" s="11">
        <v>2</v>
      </c>
    </row>
    <row r="5195" spans="1:12">
      <c r="A5195" s="11" t="s">
        <v>10196</v>
      </c>
      <c r="D5195" s="11" t="s">
        <v>260</v>
      </c>
      <c r="E5195" s="19" t="s">
        <v>10446</v>
      </c>
      <c r="F5195" s="10">
        <v>42036</v>
      </c>
      <c r="G5195" s="10">
        <v>45323</v>
      </c>
      <c r="H5195" s="11">
        <v>10</v>
      </c>
      <c r="I5195" s="11" t="s">
        <v>277</v>
      </c>
      <c r="J5195" s="11" t="s">
        <v>261</v>
      </c>
      <c r="K5195" s="11" t="s">
        <v>12658</v>
      </c>
      <c r="L5195" s="11">
        <v>2</v>
      </c>
    </row>
    <row r="5196" spans="1:12">
      <c r="A5196" s="11" t="s">
        <v>10197</v>
      </c>
      <c r="D5196" s="11" t="s">
        <v>260</v>
      </c>
      <c r="E5196" s="19" t="s">
        <v>10447</v>
      </c>
      <c r="F5196" s="10">
        <v>42036</v>
      </c>
      <c r="G5196" s="10">
        <v>45323</v>
      </c>
      <c r="H5196" s="11">
        <v>10</v>
      </c>
      <c r="I5196" s="20" t="s">
        <v>259</v>
      </c>
      <c r="J5196" s="11" t="s">
        <v>261</v>
      </c>
      <c r="K5196" s="11" t="s">
        <v>12658</v>
      </c>
      <c r="L5196" s="11">
        <v>2</v>
      </c>
    </row>
    <row r="5197" spans="1:12">
      <c r="A5197" s="11" t="s">
        <v>10198</v>
      </c>
      <c r="D5197" s="11" t="s">
        <v>260</v>
      </c>
      <c r="E5197" s="19" t="s">
        <v>10448</v>
      </c>
      <c r="F5197" s="10">
        <v>42036</v>
      </c>
      <c r="G5197" s="10">
        <v>45323</v>
      </c>
      <c r="H5197" s="11">
        <v>10</v>
      </c>
      <c r="I5197" s="20" t="s">
        <v>259</v>
      </c>
      <c r="J5197" s="11" t="s">
        <v>261</v>
      </c>
      <c r="K5197" s="11" t="s">
        <v>12658</v>
      </c>
      <c r="L5197" s="11">
        <v>2</v>
      </c>
    </row>
    <row r="5198" spans="1:12">
      <c r="A5198" s="11" t="s">
        <v>10199</v>
      </c>
      <c r="D5198" s="11" t="s">
        <v>260</v>
      </c>
      <c r="E5198" s="19" t="s">
        <v>10449</v>
      </c>
      <c r="F5198" s="10">
        <v>42036</v>
      </c>
      <c r="G5198" s="10">
        <v>45323</v>
      </c>
      <c r="H5198" s="11">
        <v>10</v>
      </c>
      <c r="I5198" s="20" t="s">
        <v>259</v>
      </c>
      <c r="J5198" s="11" t="s">
        <v>261</v>
      </c>
      <c r="K5198" s="11" t="s">
        <v>12658</v>
      </c>
      <c r="L5198" s="11">
        <v>2</v>
      </c>
    </row>
    <row r="5199" spans="1:12">
      <c r="A5199" s="11" t="s">
        <v>10200</v>
      </c>
      <c r="D5199" s="11" t="s">
        <v>260</v>
      </c>
      <c r="E5199" s="19" t="s">
        <v>10450</v>
      </c>
      <c r="F5199" s="10">
        <v>42036</v>
      </c>
      <c r="G5199" s="10">
        <v>45323</v>
      </c>
      <c r="H5199" s="11">
        <v>10</v>
      </c>
      <c r="I5199" s="20" t="s">
        <v>259</v>
      </c>
      <c r="J5199" s="11" t="s">
        <v>261</v>
      </c>
      <c r="K5199" s="11" t="s">
        <v>12658</v>
      </c>
      <c r="L5199" s="11">
        <v>2</v>
      </c>
    </row>
    <row r="5200" spans="1:12">
      <c r="A5200" s="11" t="s">
        <v>10201</v>
      </c>
      <c r="D5200" s="11" t="s">
        <v>260</v>
      </c>
      <c r="E5200" s="19" t="s">
        <v>10451</v>
      </c>
      <c r="F5200" s="10">
        <v>42036</v>
      </c>
      <c r="G5200" s="10">
        <v>45323</v>
      </c>
      <c r="H5200" s="11">
        <v>10</v>
      </c>
      <c r="I5200" s="20" t="s">
        <v>259</v>
      </c>
      <c r="J5200" s="11" t="s">
        <v>261</v>
      </c>
      <c r="K5200" s="11" t="s">
        <v>12658</v>
      </c>
      <c r="L5200" s="11">
        <v>2</v>
      </c>
    </row>
    <row r="5201" spans="1:12">
      <c r="A5201" s="11" t="s">
        <v>10202</v>
      </c>
      <c r="D5201" s="11" t="s">
        <v>260</v>
      </c>
      <c r="E5201" s="19" t="s">
        <v>10452</v>
      </c>
      <c r="F5201" s="10">
        <v>42036</v>
      </c>
      <c r="G5201" s="10">
        <v>45323</v>
      </c>
      <c r="H5201" s="11">
        <v>10</v>
      </c>
      <c r="I5201" s="20" t="s">
        <v>259</v>
      </c>
      <c r="J5201" s="11" t="s">
        <v>261</v>
      </c>
      <c r="K5201" s="11" t="s">
        <v>12658</v>
      </c>
      <c r="L5201" s="11">
        <v>2</v>
      </c>
    </row>
    <row r="5202" spans="1:12">
      <c r="A5202" s="11" t="s">
        <v>10203</v>
      </c>
      <c r="D5202" s="11" t="s">
        <v>260</v>
      </c>
      <c r="E5202" s="19" t="s">
        <v>10453</v>
      </c>
      <c r="F5202" s="10">
        <v>42036</v>
      </c>
      <c r="G5202" s="10">
        <v>45323</v>
      </c>
      <c r="H5202" s="11">
        <v>10</v>
      </c>
      <c r="I5202" s="20" t="s">
        <v>259</v>
      </c>
      <c r="J5202" s="11" t="s">
        <v>261</v>
      </c>
      <c r="K5202" s="11" t="s">
        <v>12658</v>
      </c>
      <c r="L5202" s="11">
        <v>2</v>
      </c>
    </row>
    <row r="5203" spans="1:12">
      <c r="A5203" s="11" t="s">
        <v>10204</v>
      </c>
      <c r="D5203" s="11" t="s">
        <v>260</v>
      </c>
      <c r="E5203" s="19" t="s">
        <v>10454</v>
      </c>
      <c r="F5203" s="10">
        <v>42036</v>
      </c>
      <c r="G5203" s="10">
        <v>45323</v>
      </c>
      <c r="H5203" s="11">
        <v>10</v>
      </c>
      <c r="I5203" s="20" t="s">
        <v>259</v>
      </c>
      <c r="J5203" s="11" t="s">
        <v>261</v>
      </c>
      <c r="K5203" s="11" t="s">
        <v>12658</v>
      </c>
      <c r="L5203" s="11">
        <v>2</v>
      </c>
    </row>
    <row r="5204" spans="1:12">
      <c r="A5204" s="11" t="s">
        <v>10205</v>
      </c>
      <c r="D5204" s="11" t="s">
        <v>260</v>
      </c>
      <c r="E5204" s="19" t="s">
        <v>10455</v>
      </c>
      <c r="F5204" s="10">
        <v>42036</v>
      </c>
      <c r="G5204" s="10">
        <v>45323</v>
      </c>
      <c r="H5204" s="11">
        <v>10</v>
      </c>
      <c r="I5204" s="20" t="s">
        <v>259</v>
      </c>
      <c r="J5204" s="11" t="s">
        <v>261</v>
      </c>
      <c r="K5204" s="11" t="s">
        <v>12658</v>
      </c>
      <c r="L5204" s="11">
        <v>2</v>
      </c>
    </row>
    <row r="5205" spans="1:12">
      <c r="A5205" s="11" t="s">
        <v>10206</v>
      </c>
      <c r="D5205" s="11" t="s">
        <v>260</v>
      </c>
      <c r="E5205" s="19" t="s">
        <v>10456</v>
      </c>
      <c r="F5205" s="10">
        <v>42036</v>
      </c>
      <c r="G5205" s="10">
        <v>45323</v>
      </c>
      <c r="H5205" s="11">
        <v>10</v>
      </c>
      <c r="I5205" s="20" t="s">
        <v>259</v>
      </c>
      <c r="J5205" s="11" t="s">
        <v>261</v>
      </c>
      <c r="K5205" s="11" t="s">
        <v>12658</v>
      </c>
      <c r="L5205" s="11">
        <v>2</v>
      </c>
    </row>
    <row r="5206" spans="1:12">
      <c r="A5206" s="11" t="s">
        <v>10207</v>
      </c>
      <c r="D5206" s="11" t="s">
        <v>260</v>
      </c>
      <c r="E5206" s="19" t="s">
        <v>10457</v>
      </c>
      <c r="F5206" s="10">
        <v>42036</v>
      </c>
      <c r="G5206" s="10">
        <v>45323</v>
      </c>
      <c r="H5206" s="11">
        <v>10</v>
      </c>
      <c r="I5206" s="20" t="s">
        <v>259</v>
      </c>
      <c r="J5206" s="11" t="s">
        <v>261</v>
      </c>
      <c r="K5206" s="11" t="s">
        <v>12658</v>
      </c>
      <c r="L5206" s="11">
        <v>2</v>
      </c>
    </row>
    <row r="5207" spans="1:12">
      <c r="A5207" s="11" t="s">
        <v>10208</v>
      </c>
      <c r="D5207" s="11" t="s">
        <v>260</v>
      </c>
      <c r="E5207" s="19" t="s">
        <v>10458</v>
      </c>
      <c r="F5207" s="10">
        <v>42036</v>
      </c>
      <c r="G5207" s="10">
        <v>45323</v>
      </c>
      <c r="H5207" s="11">
        <v>10</v>
      </c>
      <c r="I5207" s="20" t="s">
        <v>259</v>
      </c>
      <c r="J5207" s="11" t="s">
        <v>261</v>
      </c>
      <c r="K5207" s="11" t="s">
        <v>12658</v>
      </c>
      <c r="L5207" s="11">
        <v>2</v>
      </c>
    </row>
    <row r="5208" spans="1:12">
      <c r="A5208" s="11" t="s">
        <v>10209</v>
      </c>
      <c r="D5208" s="11" t="s">
        <v>260</v>
      </c>
      <c r="E5208" s="19" t="s">
        <v>10459</v>
      </c>
      <c r="F5208" s="10">
        <v>42036</v>
      </c>
      <c r="G5208" s="10">
        <v>45323</v>
      </c>
      <c r="H5208" s="11">
        <v>10</v>
      </c>
      <c r="I5208" s="20" t="s">
        <v>259</v>
      </c>
      <c r="J5208" s="11" t="s">
        <v>261</v>
      </c>
      <c r="K5208" s="11" t="s">
        <v>12658</v>
      </c>
      <c r="L5208" s="11">
        <v>2</v>
      </c>
    </row>
    <row r="5209" spans="1:12">
      <c r="A5209" s="11" t="s">
        <v>10210</v>
      </c>
      <c r="D5209" s="11" t="s">
        <v>260</v>
      </c>
      <c r="E5209" s="19" t="s">
        <v>10460</v>
      </c>
      <c r="F5209" s="10">
        <v>42036</v>
      </c>
      <c r="G5209" s="10">
        <v>45323</v>
      </c>
      <c r="H5209" s="11">
        <v>10</v>
      </c>
      <c r="I5209" s="20" t="s">
        <v>259</v>
      </c>
      <c r="J5209" s="11" t="s">
        <v>261</v>
      </c>
      <c r="K5209" s="11" t="s">
        <v>12658</v>
      </c>
      <c r="L5209" s="11">
        <v>2</v>
      </c>
    </row>
    <row r="5210" spans="1:12">
      <c r="A5210" s="11" t="s">
        <v>10211</v>
      </c>
      <c r="D5210" s="11" t="s">
        <v>260</v>
      </c>
      <c r="E5210" s="19" t="s">
        <v>10461</v>
      </c>
      <c r="F5210" s="10">
        <v>42036</v>
      </c>
      <c r="G5210" s="10">
        <v>45323</v>
      </c>
      <c r="H5210" s="11">
        <v>10</v>
      </c>
      <c r="I5210" s="20" t="s">
        <v>259</v>
      </c>
      <c r="J5210" s="11" t="s">
        <v>261</v>
      </c>
      <c r="K5210" s="11" t="s">
        <v>12658</v>
      </c>
      <c r="L5210" s="11">
        <v>2</v>
      </c>
    </row>
    <row r="5211" spans="1:12">
      <c r="A5211" s="11" t="s">
        <v>10212</v>
      </c>
      <c r="D5211" s="11" t="s">
        <v>260</v>
      </c>
      <c r="E5211" s="19" t="s">
        <v>10462</v>
      </c>
      <c r="F5211" s="10">
        <v>42036</v>
      </c>
      <c r="G5211" s="10">
        <v>45323</v>
      </c>
      <c r="H5211" s="11">
        <v>10</v>
      </c>
      <c r="I5211" s="11" t="s">
        <v>277</v>
      </c>
      <c r="J5211" s="11" t="s">
        <v>261</v>
      </c>
      <c r="K5211" s="11" t="s">
        <v>12658</v>
      </c>
      <c r="L5211" s="11">
        <v>2</v>
      </c>
    </row>
    <row r="5212" spans="1:12">
      <c r="A5212" s="11" t="s">
        <v>10213</v>
      </c>
      <c r="D5212" s="11" t="s">
        <v>260</v>
      </c>
      <c r="E5212" s="19" t="s">
        <v>10463</v>
      </c>
      <c r="F5212" s="10">
        <v>42036</v>
      </c>
      <c r="G5212" s="10">
        <v>45323</v>
      </c>
      <c r="H5212" s="11">
        <v>10</v>
      </c>
      <c r="I5212" s="11" t="s">
        <v>277</v>
      </c>
      <c r="J5212" s="11" t="s">
        <v>261</v>
      </c>
      <c r="K5212" s="11" t="s">
        <v>12658</v>
      </c>
      <c r="L5212" s="11">
        <v>2</v>
      </c>
    </row>
    <row r="5213" spans="1:12">
      <c r="A5213" s="11" t="s">
        <v>10214</v>
      </c>
      <c r="D5213" s="11" t="s">
        <v>260</v>
      </c>
      <c r="E5213" s="19" t="s">
        <v>10464</v>
      </c>
      <c r="F5213" s="10">
        <v>42036</v>
      </c>
      <c r="G5213" s="10">
        <v>45323</v>
      </c>
      <c r="H5213" s="11">
        <v>10</v>
      </c>
      <c r="I5213" s="11" t="s">
        <v>277</v>
      </c>
      <c r="J5213" s="11" t="s">
        <v>261</v>
      </c>
      <c r="K5213" s="11" t="s">
        <v>12658</v>
      </c>
      <c r="L5213" s="11">
        <v>2</v>
      </c>
    </row>
    <row r="5214" spans="1:12">
      <c r="A5214" s="11" t="s">
        <v>10215</v>
      </c>
      <c r="D5214" s="11" t="s">
        <v>260</v>
      </c>
      <c r="E5214" s="19" t="s">
        <v>10465</v>
      </c>
      <c r="F5214" s="10">
        <v>42036</v>
      </c>
      <c r="G5214" s="10">
        <v>45323</v>
      </c>
      <c r="H5214" s="11">
        <v>10</v>
      </c>
      <c r="I5214" s="20" t="s">
        <v>259</v>
      </c>
      <c r="J5214" s="11" t="s">
        <v>261</v>
      </c>
      <c r="K5214" s="11" t="s">
        <v>12658</v>
      </c>
      <c r="L5214" s="11">
        <v>2</v>
      </c>
    </row>
    <row r="5215" spans="1:12">
      <c r="A5215" s="11" t="s">
        <v>10216</v>
      </c>
      <c r="D5215" s="11" t="s">
        <v>260</v>
      </c>
      <c r="E5215" s="19" t="s">
        <v>10466</v>
      </c>
      <c r="F5215" s="10">
        <v>42036</v>
      </c>
      <c r="G5215" s="10">
        <v>45323</v>
      </c>
      <c r="H5215" s="11">
        <v>10</v>
      </c>
      <c r="I5215" s="20" t="s">
        <v>259</v>
      </c>
      <c r="J5215" s="11" t="s">
        <v>261</v>
      </c>
      <c r="K5215" s="11" t="s">
        <v>12658</v>
      </c>
      <c r="L5215" s="11">
        <v>2</v>
      </c>
    </row>
    <row r="5216" spans="1:12">
      <c r="A5216" s="11" t="s">
        <v>10217</v>
      </c>
      <c r="D5216" s="11" t="s">
        <v>260</v>
      </c>
      <c r="E5216" s="19" t="s">
        <v>10467</v>
      </c>
      <c r="F5216" s="10">
        <v>42036</v>
      </c>
      <c r="G5216" s="10">
        <v>45323</v>
      </c>
      <c r="H5216" s="11">
        <v>10</v>
      </c>
      <c r="I5216" s="20" t="s">
        <v>259</v>
      </c>
      <c r="J5216" s="11" t="s">
        <v>261</v>
      </c>
      <c r="K5216" s="11" t="s">
        <v>12658</v>
      </c>
      <c r="L5216" s="11">
        <v>2</v>
      </c>
    </row>
    <row r="5217" spans="1:12">
      <c r="A5217" s="11" t="s">
        <v>10218</v>
      </c>
      <c r="D5217" s="11" t="s">
        <v>260</v>
      </c>
      <c r="E5217" s="19" t="s">
        <v>10468</v>
      </c>
      <c r="F5217" s="10">
        <v>42036</v>
      </c>
      <c r="G5217" s="10">
        <v>45323</v>
      </c>
      <c r="H5217" s="11">
        <v>10</v>
      </c>
      <c r="I5217" s="20" t="s">
        <v>259</v>
      </c>
      <c r="J5217" s="11" t="s">
        <v>261</v>
      </c>
      <c r="K5217" s="11" t="s">
        <v>12658</v>
      </c>
      <c r="L5217" s="11">
        <v>2</v>
      </c>
    </row>
    <row r="5218" spans="1:12">
      <c r="A5218" s="11" t="s">
        <v>10219</v>
      </c>
      <c r="D5218" s="11" t="s">
        <v>260</v>
      </c>
      <c r="E5218" s="19" t="s">
        <v>10469</v>
      </c>
      <c r="F5218" s="10">
        <v>42036</v>
      </c>
      <c r="G5218" s="10">
        <v>45323</v>
      </c>
      <c r="H5218" s="11">
        <v>10</v>
      </c>
      <c r="I5218" s="20" t="s">
        <v>259</v>
      </c>
      <c r="J5218" s="11" t="s">
        <v>261</v>
      </c>
      <c r="K5218" s="11" t="s">
        <v>12658</v>
      </c>
      <c r="L5218" s="11">
        <v>2</v>
      </c>
    </row>
    <row r="5219" spans="1:12">
      <c r="A5219" s="11" t="s">
        <v>10220</v>
      </c>
      <c r="D5219" s="11" t="s">
        <v>260</v>
      </c>
      <c r="E5219" s="19" t="s">
        <v>10470</v>
      </c>
      <c r="F5219" s="10">
        <v>42036</v>
      </c>
      <c r="G5219" s="10">
        <v>45323</v>
      </c>
      <c r="H5219" s="11">
        <v>10</v>
      </c>
      <c r="I5219" s="20" t="s">
        <v>259</v>
      </c>
      <c r="J5219" s="11" t="s">
        <v>261</v>
      </c>
      <c r="K5219" s="11" t="s">
        <v>12658</v>
      </c>
      <c r="L5219" s="11">
        <v>2</v>
      </c>
    </row>
    <row r="5220" spans="1:12">
      <c r="A5220" s="11" t="s">
        <v>10221</v>
      </c>
      <c r="D5220" s="11" t="s">
        <v>260</v>
      </c>
      <c r="E5220" s="19" t="s">
        <v>10471</v>
      </c>
      <c r="F5220" s="10">
        <v>42036</v>
      </c>
      <c r="G5220" s="10">
        <v>45323</v>
      </c>
      <c r="H5220" s="11">
        <v>10</v>
      </c>
      <c r="I5220" s="20" t="s">
        <v>259</v>
      </c>
      <c r="J5220" s="11" t="s">
        <v>261</v>
      </c>
      <c r="K5220" s="11" t="s">
        <v>12658</v>
      </c>
      <c r="L5220" s="11">
        <v>2</v>
      </c>
    </row>
    <row r="5221" spans="1:12">
      <c r="A5221" s="11" t="s">
        <v>10222</v>
      </c>
      <c r="D5221" s="11" t="s">
        <v>260</v>
      </c>
      <c r="E5221" s="19" t="s">
        <v>10472</v>
      </c>
      <c r="F5221" s="10">
        <v>42036</v>
      </c>
      <c r="G5221" s="10">
        <v>45323</v>
      </c>
      <c r="H5221" s="11">
        <v>10</v>
      </c>
      <c r="I5221" s="20" t="s">
        <v>259</v>
      </c>
      <c r="J5221" s="11" t="s">
        <v>261</v>
      </c>
      <c r="K5221" s="11" t="s">
        <v>12658</v>
      </c>
      <c r="L5221" s="11">
        <v>2</v>
      </c>
    </row>
    <row r="5222" spans="1:12">
      <c r="A5222" s="11" t="s">
        <v>10223</v>
      </c>
      <c r="D5222" s="11" t="s">
        <v>260</v>
      </c>
      <c r="E5222" s="19" t="s">
        <v>10473</v>
      </c>
      <c r="F5222" s="10">
        <v>42036</v>
      </c>
      <c r="G5222" s="10">
        <v>45323</v>
      </c>
      <c r="H5222" s="11">
        <v>10</v>
      </c>
      <c r="I5222" s="20" t="s">
        <v>259</v>
      </c>
      <c r="J5222" s="11" t="s">
        <v>261</v>
      </c>
      <c r="K5222" s="11" t="s">
        <v>12658</v>
      </c>
      <c r="L5222" s="11">
        <v>2</v>
      </c>
    </row>
    <row r="5223" spans="1:12">
      <c r="A5223" s="11" t="s">
        <v>10224</v>
      </c>
      <c r="D5223" s="11" t="s">
        <v>260</v>
      </c>
      <c r="E5223" s="19" t="s">
        <v>10474</v>
      </c>
      <c r="F5223" s="10">
        <v>42036</v>
      </c>
      <c r="G5223" s="10">
        <v>45323</v>
      </c>
      <c r="H5223" s="11">
        <v>10</v>
      </c>
      <c r="I5223" s="20" t="s">
        <v>259</v>
      </c>
      <c r="J5223" s="11" t="s">
        <v>261</v>
      </c>
      <c r="K5223" s="11" t="s">
        <v>12658</v>
      </c>
      <c r="L5223" s="11">
        <v>2</v>
      </c>
    </row>
    <row r="5224" spans="1:12">
      <c r="A5224" s="11" t="s">
        <v>10225</v>
      </c>
      <c r="D5224" s="11" t="s">
        <v>260</v>
      </c>
      <c r="E5224" s="19" t="s">
        <v>10475</v>
      </c>
      <c r="F5224" s="10">
        <v>42036</v>
      </c>
      <c r="G5224" s="10">
        <v>45323</v>
      </c>
      <c r="H5224" s="11">
        <v>10</v>
      </c>
      <c r="I5224" s="20" t="s">
        <v>259</v>
      </c>
      <c r="J5224" s="11" t="s">
        <v>261</v>
      </c>
      <c r="K5224" s="11" t="s">
        <v>12658</v>
      </c>
      <c r="L5224" s="11">
        <v>2</v>
      </c>
    </row>
    <row r="5225" spans="1:12">
      <c r="A5225" s="11" t="s">
        <v>10226</v>
      </c>
      <c r="D5225" s="11" t="s">
        <v>260</v>
      </c>
      <c r="E5225" s="19" t="s">
        <v>10476</v>
      </c>
      <c r="F5225" s="10">
        <v>42036</v>
      </c>
      <c r="G5225" s="10">
        <v>45323</v>
      </c>
      <c r="H5225" s="11">
        <v>10</v>
      </c>
      <c r="I5225" s="20" t="s">
        <v>259</v>
      </c>
      <c r="J5225" s="11" t="s">
        <v>261</v>
      </c>
      <c r="K5225" s="11" t="s">
        <v>12658</v>
      </c>
      <c r="L5225" s="11">
        <v>2</v>
      </c>
    </row>
    <row r="5226" spans="1:12">
      <c r="A5226" s="11" t="s">
        <v>10227</v>
      </c>
      <c r="D5226" s="11" t="s">
        <v>260</v>
      </c>
      <c r="E5226" s="19" t="s">
        <v>10477</v>
      </c>
      <c r="F5226" s="10">
        <v>42036</v>
      </c>
      <c r="G5226" s="10">
        <v>45323</v>
      </c>
      <c r="H5226" s="11">
        <v>10</v>
      </c>
      <c r="I5226" s="20" t="s">
        <v>259</v>
      </c>
      <c r="J5226" s="11" t="s">
        <v>261</v>
      </c>
      <c r="K5226" s="11" t="s">
        <v>12658</v>
      </c>
      <c r="L5226" s="11">
        <v>2</v>
      </c>
    </row>
    <row r="5227" spans="1:12">
      <c r="A5227" s="11" t="s">
        <v>10228</v>
      </c>
      <c r="D5227" s="11" t="s">
        <v>260</v>
      </c>
      <c r="E5227" s="19" t="s">
        <v>10478</v>
      </c>
      <c r="F5227" s="10">
        <v>42036</v>
      </c>
      <c r="G5227" s="10">
        <v>45323</v>
      </c>
      <c r="H5227" s="11">
        <v>10</v>
      </c>
      <c r="I5227" s="20" t="s">
        <v>259</v>
      </c>
      <c r="J5227" s="11" t="s">
        <v>261</v>
      </c>
      <c r="K5227" s="11" t="s">
        <v>12658</v>
      </c>
      <c r="L5227" s="11">
        <v>2</v>
      </c>
    </row>
    <row r="5228" spans="1:12">
      <c r="A5228" s="11" t="s">
        <v>10229</v>
      </c>
      <c r="D5228" s="11" t="s">
        <v>260</v>
      </c>
      <c r="E5228" s="19" t="s">
        <v>10479</v>
      </c>
      <c r="F5228" s="10">
        <v>42036</v>
      </c>
      <c r="G5228" s="10">
        <v>45323</v>
      </c>
      <c r="H5228" s="11">
        <v>10</v>
      </c>
      <c r="I5228" s="20" t="s">
        <v>259</v>
      </c>
      <c r="J5228" s="11" t="s">
        <v>261</v>
      </c>
      <c r="K5228" s="11" t="s">
        <v>12658</v>
      </c>
      <c r="L5228" s="11">
        <v>2</v>
      </c>
    </row>
    <row r="5229" spans="1:12">
      <c r="A5229" s="11" t="s">
        <v>10230</v>
      </c>
      <c r="D5229" s="11" t="s">
        <v>260</v>
      </c>
      <c r="E5229" s="19" t="s">
        <v>10480</v>
      </c>
      <c r="F5229" s="10">
        <v>42036</v>
      </c>
      <c r="G5229" s="10">
        <v>45323</v>
      </c>
      <c r="H5229" s="11">
        <v>10</v>
      </c>
      <c r="I5229" s="11" t="s">
        <v>277</v>
      </c>
      <c r="J5229" s="11" t="s">
        <v>261</v>
      </c>
      <c r="K5229" s="11" t="s">
        <v>12658</v>
      </c>
      <c r="L5229" s="11">
        <v>2</v>
      </c>
    </row>
    <row r="5230" spans="1:12">
      <c r="A5230" s="11" t="s">
        <v>10231</v>
      </c>
      <c r="D5230" s="11" t="s">
        <v>260</v>
      </c>
      <c r="E5230" s="19" t="s">
        <v>10481</v>
      </c>
      <c r="F5230" s="10">
        <v>42036</v>
      </c>
      <c r="G5230" s="10">
        <v>45323</v>
      </c>
      <c r="H5230" s="11">
        <v>10</v>
      </c>
      <c r="I5230" s="11" t="s">
        <v>277</v>
      </c>
      <c r="J5230" s="11" t="s">
        <v>261</v>
      </c>
      <c r="K5230" s="11" t="s">
        <v>12658</v>
      </c>
      <c r="L5230" s="11">
        <v>2</v>
      </c>
    </row>
    <row r="5231" spans="1:12">
      <c r="A5231" s="11" t="s">
        <v>10232</v>
      </c>
      <c r="D5231" s="11" t="s">
        <v>260</v>
      </c>
      <c r="E5231" s="19" t="s">
        <v>10482</v>
      </c>
      <c r="F5231" s="10">
        <v>42036</v>
      </c>
      <c r="G5231" s="10">
        <v>45323</v>
      </c>
      <c r="H5231" s="11">
        <v>10</v>
      </c>
      <c r="I5231" s="11" t="s">
        <v>277</v>
      </c>
      <c r="J5231" s="11" t="s">
        <v>261</v>
      </c>
      <c r="K5231" s="11" t="s">
        <v>12658</v>
      </c>
      <c r="L5231" s="11">
        <v>2</v>
      </c>
    </row>
    <row r="5232" spans="1:12">
      <c r="A5232" s="11" t="s">
        <v>10233</v>
      </c>
      <c r="D5232" s="11" t="s">
        <v>260</v>
      </c>
      <c r="E5232" s="19" t="s">
        <v>10483</v>
      </c>
      <c r="F5232" s="10">
        <v>42036</v>
      </c>
      <c r="G5232" s="10">
        <v>45323</v>
      </c>
      <c r="H5232" s="11">
        <v>10</v>
      </c>
      <c r="I5232" s="20" t="s">
        <v>259</v>
      </c>
      <c r="J5232" s="11" t="s">
        <v>261</v>
      </c>
      <c r="K5232" s="11" t="s">
        <v>12658</v>
      </c>
      <c r="L5232" s="11">
        <v>2</v>
      </c>
    </row>
    <row r="5233" spans="1:12">
      <c r="A5233" s="11" t="s">
        <v>10234</v>
      </c>
      <c r="D5233" s="11" t="s">
        <v>260</v>
      </c>
      <c r="E5233" s="19" t="s">
        <v>10484</v>
      </c>
      <c r="F5233" s="10">
        <v>42036</v>
      </c>
      <c r="G5233" s="10">
        <v>45323</v>
      </c>
      <c r="H5233" s="11">
        <v>10</v>
      </c>
      <c r="I5233" s="20" t="s">
        <v>259</v>
      </c>
      <c r="J5233" s="11" t="s">
        <v>261</v>
      </c>
      <c r="K5233" s="11" t="s">
        <v>12658</v>
      </c>
      <c r="L5233" s="11">
        <v>2</v>
      </c>
    </row>
    <row r="5234" spans="1:12">
      <c r="A5234" s="11" t="s">
        <v>10235</v>
      </c>
      <c r="D5234" s="11" t="s">
        <v>260</v>
      </c>
      <c r="E5234" s="19" t="s">
        <v>10485</v>
      </c>
      <c r="F5234" s="10">
        <v>42036</v>
      </c>
      <c r="G5234" s="10">
        <v>45323</v>
      </c>
      <c r="H5234" s="11">
        <v>10</v>
      </c>
      <c r="I5234" s="20" t="s">
        <v>259</v>
      </c>
      <c r="J5234" s="11" t="s">
        <v>261</v>
      </c>
      <c r="K5234" s="11" t="s">
        <v>12658</v>
      </c>
      <c r="L5234" s="11">
        <v>2</v>
      </c>
    </row>
    <row r="5235" spans="1:12">
      <c r="A5235" s="11" t="s">
        <v>10236</v>
      </c>
      <c r="D5235" s="11" t="s">
        <v>260</v>
      </c>
      <c r="E5235" s="19" t="s">
        <v>10486</v>
      </c>
      <c r="F5235" s="10">
        <v>42036</v>
      </c>
      <c r="G5235" s="10">
        <v>45323</v>
      </c>
      <c r="H5235" s="11">
        <v>10</v>
      </c>
      <c r="I5235" s="20" t="s">
        <v>259</v>
      </c>
      <c r="J5235" s="11" t="s">
        <v>261</v>
      </c>
      <c r="K5235" s="11" t="s">
        <v>12658</v>
      </c>
      <c r="L5235" s="11">
        <v>2</v>
      </c>
    </row>
    <row r="5236" spans="1:12">
      <c r="A5236" s="11" t="s">
        <v>10237</v>
      </c>
      <c r="D5236" s="11" t="s">
        <v>260</v>
      </c>
      <c r="E5236" s="19" t="s">
        <v>10487</v>
      </c>
      <c r="F5236" s="10">
        <v>42036</v>
      </c>
      <c r="G5236" s="10">
        <v>45323</v>
      </c>
      <c r="H5236" s="11">
        <v>10</v>
      </c>
      <c r="I5236" s="20" t="s">
        <v>259</v>
      </c>
      <c r="J5236" s="11" t="s">
        <v>261</v>
      </c>
      <c r="K5236" s="11" t="s">
        <v>12658</v>
      </c>
      <c r="L5236" s="11">
        <v>2</v>
      </c>
    </row>
    <row r="5237" spans="1:12">
      <c r="A5237" s="11" t="s">
        <v>10238</v>
      </c>
      <c r="D5237" s="11" t="s">
        <v>260</v>
      </c>
      <c r="E5237" s="19" t="s">
        <v>10488</v>
      </c>
      <c r="F5237" s="10">
        <v>42036</v>
      </c>
      <c r="G5237" s="10">
        <v>45323</v>
      </c>
      <c r="H5237" s="11">
        <v>10</v>
      </c>
      <c r="I5237" s="20" t="s">
        <v>259</v>
      </c>
      <c r="J5237" s="11" t="s">
        <v>261</v>
      </c>
      <c r="K5237" s="11" t="s">
        <v>12658</v>
      </c>
      <c r="L5237" s="11">
        <v>2</v>
      </c>
    </row>
    <row r="5238" spans="1:12">
      <c r="A5238" s="11" t="s">
        <v>10239</v>
      </c>
      <c r="D5238" s="11" t="s">
        <v>260</v>
      </c>
      <c r="E5238" s="19" t="s">
        <v>10489</v>
      </c>
      <c r="F5238" s="10">
        <v>42036</v>
      </c>
      <c r="G5238" s="10">
        <v>45323</v>
      </c>
      <c r="H5238" s="11">
        <v>10</v>
      </c>
      <c r="I5238" s="20" t="s">
        <v>259</v>
      </c>
      <c r="J5238" s="11" t="s">
        <v>261</v>
      </c>
      <c r="K5238" s="11" t="s">
        <v>12658</v>
      </c>
      <c r="L5238" s="11">
        <v>2</v>
      </c>
    </row>
    <row r="5239" spans="1:12">
      <c r="A5239" s="11" t="s">
        <v>10240</v>
      </c>
      <c r="D5239" s="11" t="s">
        <v>260</v>
      </c>
      <c r="E5239" s="19" t="s">
        <v>10490</v>
      </c>
      <c r="F5239" s="10">
        <v>42036</v>
      </c>
      <c r="G5239" s="10">
        <v>45323</v>
      </c>
      <c r="H5239" s="11">
        <v>10</v>
      </c>
      <c r="I5239" s="20" t="s">
        <v>259</v>
      </c>
      <c r="J5239" s="11" t="s">
        <v>261</v>
      </c>
      <c r="K5239" s="11" t="s">
        <v>12658</v>
      </c>
      <c r="L5239" s="11">
        <v>2</v>
      </c>
    </row>
    <row r="5240" spans="1:12">
      <c r="A5240" s="11" t="s">
        <v>10241</v>
      </c>
      <c r="D5240" s="11" t="s">
        <v>260</v>
      </c>
      <c r="E5240" s="19" t="s">
        <v>10491</v>
      </c>
      <c r="F5240" s="10">
        <v>42036</v>
      </c>
      <c r="G5240" s="10">
        <v>45323</v>
      </c>
      <c r="H5240" s="11">
        <v>10</v>
      </c>
      <c r="I5240" s="20" t="s">
        <v>259</v>
      </c>
      <c r="J5240" s="11" t="s">
        <v>261</v>
      </c>
      <c r="K5240" s="11" t="s">
        <v>12658</v>
      </c>
      <c r="L5240" s="11">
        <v>2</v>
      </c>
    </row>
    <row r="5241" spans="1:12">
      <c r="A5241" s="11" t="s">
        <v>10242</v>
      </c>
      <c r="D5241" s="11" t="s">
        <v>260</v>
      </c>
      <c r="E5241" s="19" t="s">
        <v>10492</v>
      </c>
      <c r="F5241" s="10">
        <v>42036</v>
      </c>
      <c r="G5241" s="10">
        <v>45323</v>
      </c>
      <c r="H5241" s="11">
        <v>10</v>
      </c>
      <c r="I5241" s="20" t="s">
        <v>259</v>
      </c>
      <c r="J5241" s="11" t="s">
        <v>261</v>
      </c>
      <c r="K5241" s="11" t="s">
        <v>12658</v>
      </c>
      <c r="L5241" s="11">
        <v>2</v>
      </c>
    </row>
    <row r="5242" spans="1:12">
      <c r="A5242" s="11" t="s">
        <v>10243</v>
      </c>
      <c r="D5242" s="11" t="s">
        <v>260</v>
      </c>
      <c r="E5242" s="19" t="s">
        <v>10493</v>
      </c>
      <c r="F5242" s="10">
        <v>42036</v>
      </c>
      <c r="G5242" s="10">
        <v>45323</v>
      </c>
      <c r="H5242" s="11">
        <v>10</v>
      </c>
      <c r="I5242" s="20" t="s">
        <v>259</v>
      </c>
      <c r="J5242" s="11" t="s">
        <v>261</v>
      </c>
      <c r="K5242" s="11" t="s">
        <v>12658</v>
      </c>
      <c r="L5242" s="11">
        <v>2</v>
      </c>
    </row>
    <row r="5243" spans="1:12">
      <c r="A5243" s="11" t="s">
        <v>10244</v>
      </c>
      <c r="D5243" s="11" t="s">
        <v>260</v>
      </c>
      <c r="E5243" s="19" t="s">
        <v>10494</v>
      </c>
      <c r="F5243" s="10">
        <v>42036</v>
      </c>
      <c r="G5243" s="10">
        <v>45323</v>
      </c>
      <c r="H5243" s="11">
        <v>10</v>
      </c>
      <c r="I5243" s="20" t="s">
        <v>259</v>
      </c>
      <c r="J5243" s="11" t="s">
        <v>261</v>
      </c>
      <c r="K5243" s="11" t="s">
        <v>12658</v>
      </c>
      <c r="L5243" s="11">
        <v>2</v>
      </c>
    </row>
    <row r="5244" spans="1:12">
      <c r="A5244" s="11" t="s">
        <v>10245</v>
      </c>
      <c r="D5244" s="11" t="s">
        <v>260</v>
      </c>
      <c r="E5244" s="19" t="s">
        <v>10495</v>
      </c>
      <c r="F5244" s="10">
        <v>42036</v>
      </c>
      <c r="G5244" s="10">
        <v>45323</v>
      </c>
      <c r="H5244" s="11">
        <v>10</v>
      </c>
      <c r="I5244" s="20" t="s">
        <v>259</v>
      </c>
      <c r="J5244" s="11" t="s">
        <v>261</v>
      </c>
      <c r="K5244" s="11" t="s">
        <v>12658</v>
      </c>
      <c r="L5244" s="11">
        <v>2</v>
      </c>
    </row>
    <row r="5245" spans="1:12">
      <c r="A5245" s="11" t="s">
        <v>10246</v>
      </c>
      <c r="D5245" s="11" t="s">
        <v>260</v>
      </c>
      <c r="E5245" s="19" t="s">
        <v>10496</v>
      </c>
      <c r="F5245" s="10">
        <v>42036</v>
      </c>
      <c r="G5245" s="10">
        <v>45323</v>
      </c>
      <c r="H5245" s="11">
        <v>10</v>
      </c>
      <c r="I5245" s="20" t="s">
        <v>259</v>
      </c>
      <c r="J5245" s="11" t="s">
        <v>261</v>
      </c>
      <c r="K5245" s="11" t="s">
        <v>12658</v>
      </c>
      <c r="L5245" s="11">
        <v>2</v>
      </c>
    </row>
    <row r="5246" spans="1:12">
      <c r="A5246" s="11" t="s">
        <v>10247</v>
      </c>
      <c r="D5246" s="11" t="s">
        <v>260</v>
      </c>
      <c r="E5246" s="19" t="s">
        <v>10497</v>
      </c>
      <c r="F5246" s="10">
        <v>42036</v>
      </c>
      <c r="G5246" s="10">
        <v>45323</v>
      </c>
      <c r="H5246" s="11">
        <v>10</v>
      </c>
      <c r="I5246" s="20" t="s">
        <v>259</v>
      </c>
      <c r="J5246" s="11" t="s">
        <v>261</v>
      </c>
      <c r="K5246" s="11" t="s">
        <v>12658</v>
      </c>
      <c r="L5246" s="11">
        <v>2</v>
      </c>
    </row>
    <row r="5247" spans="1:12">
      <c r="A5247" s="11" t="s">
        <v>10248</v>
      </c>
      <c r="D5247" s="11" t="s">
        <v>260</v>
      </c>
      <c r="E5247" s="19" t="s">
        <v>10498</v>
      </c>
      <c r="F5247" s="10">
        <v>42036</v>
      </c>
      <c r="G5247" s="10">
        <v>45323</v>
      </c>
      <c r="H5247" s="11">
        <v>10</v>
      </c>
      <c r="I5247" s="11" t="s">
        <v>277</v>
      </c>
      <c r="J5247" s="11" t="s">
        <v>261</v>
      </c>
      <c r="K5247" s="11" t="s">
        <v>12658</v>
      </c>
      <c r="L5247" s="11">
        <v>2</v>
      </c>
    </row>
    <row r="5248" spans="1:12">
      <c r="A5248" s="11" t="s">
        <v>10249</v>
      </c>
      <c r="D5248" s="11" t="s">
        <v>260</v>
      </c>
      <c r="E5248" s="19" t="s">
        <v>10499</v>
      </c>
      <c r="F5248" s="10">
        <v>42036</v>
      </c>
      <c r="G5248" s="10">
        <v>45323</v>
      </c>
      <c r="H5248" s="11">
        <v>10</v>
      </c>
      <c r="I5248" s="11" t="s">
        <v>277</v>
      </c>
      <c r="J5248" s="11" t="s">
        <v>261</v>
      </c>
      <c r="K5248" s="11" t="s">
        <v>12658</v>
      </c>
      <c r="L5248" s="11">
        <v>2</v>
      </c>
    </row>
    <row r="5249" spans="1:12">
      <c r="A5249" s="11" t="s">
        <v>10250</v>
      </c>
      <c r="D5249" s="11" t="s">
        <v>260</v>
      </c>
      <c r="E5249" s="19" t="s">
        <v>10500</v>
      </c>
      <c r="F5249" s="10">
        <v>42036</v>
      </c>
      <c r="G5249" s="10">
        <v>45323</v>
      </c>
      <c r="H5249" s="11">
        <v>10</v>
      </c>
      <c r="I5249" s="11" t="s">
        <v>277</v>
      </c>
      <c r="J5249" s="11" t="s">
        <v>261</v>
      </c>
      <c r="K5249" s="11" t="s">
        <v>12658</v>
      </c>
      <c r="L5249" s="11">
        <v>2</v>
      </c>
    </row>
    <row r="5250" spans="1:12">
      <c r="A5250" s="11" t="s">
        <v>10251</v>
      </c>
      <c r="D5250" s="11" t="s">
        <v>260</v>
      </c>
      <c r="E5250" s="19" t="s">
        <v>10501</v>
      </c>
      <c r="F5250" s="10">
        <v>42036</v>
      </c>
      <c r="G5250" s="10">
        <v>45323</v>
      </c>
      <c r="H5250" s="11">
        <v>10</v>
      </c>
      <c r="I5250" s="20" t="s">
        <v>259</v>
      </c>
      <c r="J5250" s="11" t="s">
        <v>261</v>
      </c>
      <c r="K5250" s="11" t="s">
        <v>12658</v>
      </c>
      <c r="L5250" s="11">
        <v>2</v>
      </c>
    </row>
    <row r="5251" spans="1:12">
      <c r="A5251" s="11" t="s">
        <v>10252</v>
      </c>
      <c r="D5251" s="11" t="s">
        <v>260</v>
      </c>
      <c r="E5251" s="19" t="s">
        <v>10502</v>
      </c>
      <c r="F5251" s="10">
        <v>42036</v>
      </c>
      <c r="G5251" s="10">
        <v>45323</v>
      </c>
      <c r="H5251" s="11">
        <v>10</v>
      </c>
      <c r="I5251" s="20" t="s">
        <v>259</v>
      </c>
      <c r="J5251" s="11" t="s">
        <v>261</v>
      </c>
      <c r="K5251" s="11" t="s">
        <v>12658</v>
      </c>
      <c r="L5251" s="11">
        <v>2</v>
      </c>
    </row>
    <row r="5252" spans="1:12">
      <c r="A5252" s="11" t="s">
        <v>10253</v>
      </c>
      <c r="D5252" s="11" t="s">
        <v>260</v>
      </c>
      <c r="E5252" s="19" t="s">
        <v>10503</v>
      </c>
      <c r="F5252" s="10">
        <v>42036</v>
      </c>
      <c r="G5252" s="10">
        <v>45323</v>
      </c>
      <c r="H5252" s="11">
        <v>10</v>
      </c>
      <c r="I5252" s="20" t="s">
        <v>259</v>
      </c>
      <c r="J5252" s="11" t="s">
        <v>261</v>
      </c>
      <c r="K5252" s="11" t="s">
        <v>12658</v>
      </c>
      <c r="L5252" s="11">
        <v>2</v>
      </c>
    </row>
    <row r="5253" spans="1:12">
      <c r="A5253" s="11" t="s">
        <v>10254</v>
      </c>
      <c r="D5253" s="11" t="s">
        <v>260</v>
      </c>
      <c r="E5253" s="19" t="s">
        <v>10504</v>
      </c>
      <c r="F5253" s="10">
        <v>42036</v>
      </c>
      <c r="G5253" s="10">
        <v>45323</v>
      </c>
      <c r="H5253" s="11">
        <v>10</v>
      </c>
      <c r="I5253" s="20" t="s">
        <v>259</v>
      </c>
      <c r="J5253" s="11" t="s">
        <v>261</v>
      </c>
      <c r="K5253" s="11" t="s">
        <v>12658</v>
      </c>
      <c r="L5253" s="11">
        <v>2</v>
      </c>
    </row>
    <row r="5254" spans="1:12">
      <c r="A5254" s="11" t="s">
        <v>10255</v>
      </c>
      <c r="D5254" s="11" t="s">
        <v>260</v>
      </c>
      <c r="E5254" s="19" t="s">
        <v>10505</v>
      </c>
      <c r="F5254" s="10">
        <v>42036</v>
      </c>
      <c r="G5254" s="10">
        <v>45323</v>
      </c>
      <c r="H5254" s="11">
        <v>10</v>
      </c>
      <c r="I5254" s="20" t="s">
        <v>259</v>
      </c>
      <c r="J5254" s="11" t="s">
        <v>261</v>
      </c>
      <c r="K5254" s="11" t="s">
        <v>12658</v>
      </c>
      <c r="L5254" s="11">
        <v>2</v>
      </c>
    </row>
    <row r="5255" spans="1:12">
      <c r="A5255" s="11" t="s">
        <v>10256</v>
      </c>
      <c r="D5255" s="11" t="s">
        <v>260</v>
      </c>
      <c r="E5255" s="19" t="s">
        <v>10506</v>
      </c>
      <c r="F5255" s="10">
        <v>42036</v>
      </c>
      <c r="G5255" s="10">
        <v>45323</v>
      </c>
      <c r="H5255" s="11">
        <v>10</v>
      </c>
      <c r="I5255" s="20" t="s">
        <v>259</v>
      </c>
      <c r="J5255" s="11" t="s">
        <v>261</v>
      </c>
      <c r="K5255" s="11" t="s">
        <v>12658</v>
      </c>
      <c r="L5255" s="11">
        <v>2</v>
      </c>
    </row>
    <row r="5256" spans="1:12">
      <c r="A5256" s="11" t="s">
        <v>10257</v>
      </c>
      <c r="D5256" s="11" t="s">
        <v>260</v>
      </c>
      <c r="E5256" s="19" t="s">
        <v>10507</v>
      </c>
      <c r="F5256" s="10">
        <v>42036</v>
      </c>
      <c r="G5256" s="10">
        <v>45323</v>
      </c>
      <c r="H5256" s="11">
        <v>10</v>
      </c>
      <c r="I5256" s="20" t="s">
        <v>259</v>
      </c>
      <c r="J5256" s="11" t="s">
        <v>261</v>
      </c>
      <c r="K5256" s="11" t="s">
        <v>12658</v>
      </c>
      <c r="L5256" s="11">
        <v>2</v>
      </c>
    </row>
    <row r="5257" spans="1:12">
      <c r="A5257" s="11" t="s">
        <v>10258</v>
      </c>
      <c r="D5257" s="11" t="s">
        <v>260</v>
      </c>
      <c r="E5257" s="19" t="s">
        <v>10508</v>
      </c>
      <c r="F5257" s="10">
        <v>42036</v>
      </c>
      <c r="G5257" s="10">
        <v>45323</v>
      </c>
      <c r="H5257" s="11">
        <v>10</v>
      </c>
      <c r="I5257" s="20" t="s">
        <v>259</v>
      </c>
      <c r="J5257" s="11" t="s">
        <v>261</v>
      </c>
      <c r="K5257" s="11" t="s">
        <v>12658</v>
      </c>
      <c r="L5257" s="11">
        <v>2</v>
      </c>
    </row>
    <row r="5258" spans="1:12">
      <c r="A5258" s="11" t="s">
        <v>10259</v>
      </c>
      <c r="D5258" s="11" t="s">
        <v>260</v>
      </c>
      <c r="E5258" s="19" t="s">
        <v>10509</v>
      </c>
      <c r="F5258" s="10">
        <v>42036</v>
      </c>
      <c r="G5258" s="10">
        <v>45323</v>
      </c>
      <c r="H5258" s="11">
        <v>10</v>
      </c>
      <c r="I5258" s="20" t="s">
        <v>259</v>
      </c>
      <c r="J5258" s="11" t="s">
        <v>261</v>
      </c>
      <c r="K5258" s="11" t="s">
        <v>12658</v>
      </c>
      <c r="L5258" s="11">
        <v>2</v>
      </c>
    </row>
    <row r="5259" spans="1:12">
      <c r="A5259" s="11" t="s">
        <v>10260</v>
      </c>
      <c r="D5259" s="11" t="s">
        <v>260</v>
      </c>
      <c r="E5259" s="19" t="s">
        <v>10510</v>
      </c>
      <c r="F5259" s="10">
        <v>42036</v>
      </c>
      <c r="G5259" s="10">
        <v>45323</v>
      </c>
      <c r="H5259" s="11">
        <v>10</v>
      </c>
      <c r="I5259" s="20" t="s">
        <v>259</v>
      </c>
      <c r="J5259" s="11" t="s">
        <v>261</v>
      </c>
      <c r="K5259" s="11" t="s">
        <v>12658</v>
      </c>
      <c r="L5259" s="11">
        <v>2</v>
      </c>
    </row>
    <row r="5260" spans="1:12">
      <c r="A5260" s="11" t="s">
        <v>10261</v>
      </c>
      <c r="D5260" s="11" t="s">
        <v>260</v>
      </c>
      <c r="E5260" s="19" t="s">
        <v>10511</v>
      </c>
      <c r="F5260" s="10">
        <v>42036</v>
      </c>
      <c r="G5260" s="10">
        <v>45323</v>
      </c>
      <c r="H5260" s="11">
        <v>10</v>
      </c>
      <c r="I5260" s="20" t="s">
        <v>259</v>
      </c>
      <c r="J5260" s="11" t="s">
        <v>261</v>
      </c>
      <c r="K5260" s="11" t="s">
        <v>12658</v>
      </c>
      <c r="L5260" s="11">
        <v>2</v>
      </c>
    </row>
    <row r="5261" spans="1:12">
      <c r="A5261" s="11" t="s">
        <v>10262</v>
      </c>
      <c r="D5261" s="11" t="s">
        <v>260</v>
      </c>
      <c r="E5261" s="19" t="s">
        <v>10512</v>
      </c>
      <c r="F5261" s="10">
        <v>42036</v>
      </c>
      <c r="G5261" s="10">
        <v>45323</v>
      </c>
      <c r="H5261" s="11">
        <v>10</v>
      </c>
      <c r="I5261" s="20" t="s">
        <v>259</v>
      </c>
      <c r="J5261" s="11" t="s">
        <v>261</v>
      </c>
      <c r="K5261" s="11" t="s">
        <v>12658</v>
      </c>
      <c r="L5261" s="11">
        <v>2</v>
      </c>
    </row>
    <row r="5262" spans="1:12">
      <c r="A5262" s="11" t="s">
        <v>10513</v>
      </c>
      <c r="D5262" s="11" t="s">
        <v>260</v>
      </c>
      <c r="E5262" s="19" t="s">
        <v>10763</v>
      </c>
      <c r="F5262" s="10">
        <v>42036</v>
      </c>
      <c r="G5262" s="10">
        <v>45323</v>
      </c>
      <c r="H5262" s="11">
        <v>10</v>
      </c>
      <c r="I5262" s="20" t="s">
        <v>259</v>
      </c>
      <c r="J5262" s="11" t="s">
        <v>261</v>
      </c>
      <c r="K5262" s="11" t="s">
        <v>12658</v>
      </c>
      <c r="L5262" s="11">
        <v>2</v>
      </c>
    </row>
    <row r="5263" spans="1:12">
      <c r="A5263" s="11" t="s">
        <v>10514</v>
      </c>
      <c r="D5263" s="11" t="s">
        <v>260</v>
      </c>
      <c r="E5263" s="19" t="s">
        <v>10764</v>
      </c>
      <c r="F5263" s="10">
        <v>42036</v>
      </c>
      <c r="G5263" s="10">
        <v>45323</v>
      </c>
      <c r="H5263" s="11">
        <v>10</v>
      </c>
      <c r="I5263" s="20" t="s">
        <v>259</v>
      </c>
      <c r="J5263" s="11" t="s">
        <v>261</v>
      </c>
      <c r="K5263" s="11" t="s">
        <v>12658</v>
      </c>
      <c r="L5263" s="11">
        <v>2</v>
      </c>
    </row>
    <row r="5264" spans="1:12">
      <c r="A5264" s="11" t="s">
        <v>10515</v>
      </c>
      <c r="D5264" s="11" t="s">
        <v>260</v>
      </c>
      <c r="E5264" s="19" t="s">
        <v>10765</v>
      </c>
      <c r="F5264" s="10">
        <v>42036</v>
      </c>
      <c r="G5264" s="10">
        <v>45323</v>
      </c>
      <c r="H5264" s="11">
        <v>10</v>
      </c>
      <c r="I5264" s="20" t="s">
        <v>259</v>
      </c>
      <c r="J5264" s="11" t="s">
        <v>261</v>
      </c>
      <c r="K5264" s="11" t="s">
        <v>12658</v>
      </c>
      <c r="L5264" s="11">
        <v>2</v>
      </c>
    </row>
    <row r="5265" spans="1:12">
      <c r="A5265" s="11" t="s">
        <v>10516</v>
      </c>
      <c r="D5265" s="11" t="s">
        <v>260</v>
      </c>
      <c r="E5265" s="19" t="s">
        <v>10766</v>
      </c>
      <c r="F5265" s="10">
        <v>42036</v>
      </c>
      <c r="G5265" s="10">
        <v>45323</v>
      </c>
      <c r="H5265" s="11">
        <v>10</v>
      </c>
      <c r="I5265" s="11" t="s">
        <v>277</v>
      </c>
      <c r="J5265" s="11" t="s">
        <v>261</v>
      </c>
      <c r="K5265" s="11" t="s">
        <v>12658</v>
      </c>
      <c r="L5265" s="11">
        <v>2</v>
      </c>
    </row>
    <row r="5266" spans="1:12">
      <c r="A5266" s="11" t="s">
        <v>10517</v>
      </c>
      <c r="D5266" s="11" t="s">
        <v>260</v>
      </c>
      <c r="E5266" s="19" t="s">
        <v>10767</v>
      </c>
      <c r="F5266" s="10">
        <v>42036</v>
      </c>
      <c r="G5266" s="10">
        <v>45323</v>
      </c>
      <c r="H5266" s="11">
        <v>10</v>
      </c>
      <c r="I5266" s="11" t="s">
        <v>277</v>
      </c>
      <c r="J5266" s="11" t="s">
        <v>261</v>
      </c>
      <c r="K5266" s="11" t="s">
        <v>12658</v>
      </c>
      <c r="L5266" s="11">
        <v>2</v>
      </c>
    </row>
    <row r="5267" spans="1:12">
      <c r="A5267" s="11" t="s">
        <v>10518</v>
      </c>
      <c r="D5267" s="11" t="s">
        <v>260</v>
      </c>
      <c r="E5267" s="19" t="s">
        <v>10768</v>
      </c>
      <c r="F5267" s="10">
        <v>42036</v>
      </c>
      <c r="G5267" s="10">
        <v>45323</v>
      </c>
      <c r="H5267" s="11">
        <v>10</v>
      </c>
      <c r="I5267" s="11" t="s">
        <v>277</v>
      </c>
      <c r="J5267" s="11" t="s">
        <v>261</v>
      </c>
      <c r="K5267" s="11" t="s">
        <v>12658</v>
      </c>
      <c r="L5267" s="11">
        <v>2</v>
      </c>
    </row>
    <row r="5268" spans="1:12">
      <c r="A5268" s="11" t="s">
        <v>10519</v>
      </c>
      <c r="D5268" s="11" t="s">
        <v>260</v>
      </c>
      <c r="E5268" s="19" t="s">
        <v>10769</v>
      </c>
      <c r="F5268" s="10">
        <v>42036</v>
      </c>
      <c r="G5268" s="10">
        <v>45323</v>
      </c>
      <c r="H5268" s="11">
        <v>10</v>
      </c>
      <c r="I5268" s="20" t="s">
        <v>259</v>
      </c>
      <c r="J5268" s="11" t="s">
        <v>261</v>
      </c>
      <c r="K5268" s="11" t="s">
        <v>12658</v>
      </c>
      <c r="L5268" s="11">
        <v>2</v>
      </c>
    </row>
    <row r="5269" spans="1:12">
      <c r="A5269" s="11" t="s">
        <v>10520</v>
      </c>
      <c r="D5269" s="11" t="s">
        <v>260</v>
      </c>
      <c r="E5269" s="19" t="s">
        <v>10770</v>
      </c>
      <c r="F5269" s="10">
        <v>42036</v>
      </c>
      <c r="G5269" s="10">
        <v>45323</v>
      </c>
      <c r="H5269" s="11">
        <v>10</v>
      </c>
      <c r="I5269" s="20" t="s">
        <v>259</v>
      </c>
      <c r="J5269" s="11" t="s">
        <v>261</v>
      </c>
      <c r="K5269" s="11" t="s">
        <v>12658</v>
      </c>
      <c r="L5269" s="11">
        <v>2</v>
      </c>
    </row>
    <row r="5270" spans="1:12">
      <c r="A5270" s="11" t="s">
        <v>10521</v>
      </c>
      <c r="D5270" s="11" t="s">
        <v>260</v>
      </c>
      <c r="E5270" s="19" t="s">
        <v>10771</v>
      </c>
      <c r="F5270" s="10">
        <v>42036</v>
      </c>
      <c r="G5270" s="10">
        <v>45323</v>
      </c>
      <c r="H5270" s="11">
        <v>10</v>
      </c>
      <c r="I5270" s="20" t="s">
        <v>259</v>
      </c>
      <c r="J5270" s="11" t="s">
        <v>261</v>
      </c>
      <c r="K5270" s="11" t="s">
        <v>12658</v>
      </c>
      <c r="L5270" s="11">
        <v>2</v>
      </c>
    </row>
    <row r="5271" spans="1:12">
      <c r="A5271" s="11" t="s">
        <v>10522</v>
      </c>
      <c r="D5271" s="11" t="s">
        <v>260</v>
      </c>
      <c r="E5271" s="19" t="s">
        <v>10772</v>
      </c>
      <c r="F5271" s="10">
        <v>42036</v>
      </c>
      <c r="G5271" s="10">
        <v>45323</v>
      </c>
      <c r="H5271" s="11">
        <v>10</v>
      </c>
      <c r="I5271" s="20" t="s">
        <v>259</v>
      </c>
      <c r="J5271" s="11" t="s">
        <v>261</v>
      </c>
      <c r="K5271" s="11" t="s">
        <v>12658</v>
      </c>
      <c r="L5271" s="11">
        <v>2</v>
      </c>
    </row>
    <row r="5272" spans="1:12">
      <c r="A5272" s="11" t="s">
        <v>10523</v>
      </c>
      <c r="D5272" s="11" t="s">
        <v>260</v>
      </c>
      <c r="E5272" s="19" t="s">
        <v>10773</v>
      </c>
      <c r="F5272" s="10">
        <v>42036</v>
      </c>
      <c r="G5272" s="10">
        <v>45323</v>
      </c>
      <c r="H5272" s="11">
        <v>10</v>
      </c>
      <c r="I5272" s="20" t="s">
        <v>259</v>
      </c>
      <c r="J5272" s="11" t="s">
        <v>261</v>
      </c>
      <c r="K5272" s="11" t="s">
        <v>12658</v>
      </c>
      <c r="L5272" s="11">
        <v>2</v>
      </c>
    </row>
    <row r="5273" spans="1:12">
      <c r="A5273" s="11" t="s">
        <v>10524</v>
      </c>
      <c r="D5273" s="11" t="s">
        <v>260</v>
      </c>
      <c r="E5273" s="19" t="s">
        <v>10774</v>
      </c>
      <c r="F5273" s="10">
        <v>42036</v>
      </c>
      <c r="G5273" s="10">
        <v>45323</v>
      </c>
      <c r="H5273" s="11">
        <v>10</v>
      </c>
      <c r="I5273" s="20" t="s">
        <v>259</v>
      </c>
      <c r="J5273" s="11" t="s">
        <v>261</v>
      </c>
      <c r="K5273" s="11" t="s">
        <v>12658</v>
      </c>
      <c r="L5273" s="11">
        <v>2</v>
      </c>
    </row>
    <row r="5274" spans="1:12">
      <c r="A5274" s="11" t="s">
        <v>10525</v>
      </c>
      <c r="D5274" s="11" t="s">
        <v>260</v>
      </c>
      <c r="E5274" s="19" t="s">
        <v>10775</v>
      </c>
      <c r="F5274" s="10">
        <v>42036</v>
      </c>
      <c r="G5274" s="10">
        <v>45323</v>
      </c>
      <c r="H5274" s="11">
        <v>10</v>
      </c>
      <c r="I5274" s="20" t="s">
        <v>259</v>
      </c>
      <c r="J5274" s="11" t="s">
        <v>261</v>
      </c>
      <c r="K5274" s="11" t="s">
        <v>12658</v>
      </c>
      <c r="L5274" s="11">
        <v>2</v>
      </c>
    </row>
    <row r="5275" spans="1:12">
      <c r="A5275" s="11" t="s">
        <v>10526</v>
      </c>
      <c r="D5275" s="11" t="s">
        <v>260</v>
      </c>
      <c r="E5275" s="19" t="s">
        <v>10776</v>
      </c>
      <c r="F5275" s="10">
        <v>42036</v>
      </c>
      <c r="G5275" s="10">
        <v>45323</v>
      </c>
      <c r="H5275" s="11">
        <v>10</v>
      </c>
      <c r="I5275" s="20" t="s">
        <v>259</v>
      </c>
      <c r="J5275" s="11" t="s">
        <v>261</v>
      </c>
      <c r="K5275" s="11" t="s">
        <v>12658</v>
      </c>
      <c r="L5275" s="11">
        <v>2</v>
      </c>
    </row>
    <row r="5276" spans="1:12">
      <c r="A5276" s="11" t="s">
        <v>10527</v>
      </c>
      <c r="D5276" s="11" t="s">
        <v>260</v>
      </c>
      <c r="E5276" s="19" t="s">
        <v>10777</v>
      </c>
      <c r="F5276" s="10">
        <v>42036</v>
      </c>
      <c r="G5276" s="10">
        <v>45323</v>
      </c>
      <c r="H5276" s="11">
        <v>10</v>
      </c>
      <c r="I5276" s="20" t="s">
        <v>259</v>
      </c>
      <c r="J5276" s="11" t="s">
        <v>261</v>
      </c>
      <c r="K5276" s="11" t="s">
        <v>12658</v>
      </c>
      <c r="L5276" s="11">
        <v>2</v>
      </c>
    </row>
    <row r="5277" spans="1:12">
      <c r="A5277" s="11" t="s">
        <v>10528</v>
      </c>
      <c r="D5277" s="11" t="s">
        <v>260</v>
      </c>
      <c r="E5277" s="19" t="s">
        <v>10778</v>
      </c>
      <c r="F5277" s="10">
        <v>42036</v>
      </c>
      <c r="G5277" s="10">
        <v>45323</v>
      </c>
      <c r="H5277" s="11">
        <v>10</v>
      </c>
      <c r="I5277" s="20" t="s">
        <v>259</v>
      </c>
      <c r="J5277" s="11" t="s">
        <v>261</v>
      </c>
      <c r="K5277" s="11" t="s">
        <v>12658</v>
      </c>
      <c r="L5277" s="11">
        <v>2</v>
      </c>
    </row>
    <row r="5278" spans="1:12">
      <c r="A5278" s="11" t="s">
        <v>10529</v>
      </c>
      <c r="D5278" s="11" t="s">
        <v>260</v>
      </c>
      <c r="E5278" s="19" t="s">
        <v>10779</v>
      </c>
      <c r="F5278" s="10">
        <v>42036</v>
      </c>
      <c r="G5278" s="10">
        <v>45323</v>
      </c>
      <c r="H5278" s="11">
        <v>10</v>
      </c>
      <c r="I5278" s="20" t="s">
        <v>259</v>
      </c>
      <c r="J5278" s="11" t="s">
        <v>261</v>
      </c>
      <c r="K5278" s="11" t="s">
        <v>12658</v>
      </c>
      <c r="L5278" s="11">
        <v>2</v>
      </c>
    </row>
    <row r="5279" spans="1:12">
      <c r="A5279" s="11" t="s">
        <v>10530</v>
      </c>
      <c r="D5279" s="11" t="s">
        <v>260</v>
      </c>
      <c r="E5279" s="19" t="s">
        <v>10780</v>
      </c>
      <c r="F5279" s="10">
        <v>42036</v>
      </c>
      <c r="G5279" s="10">
        <v>45323</v>
      </c>
      <c r="H5279" s="11">
        <v>10</v>
      </c>
      <c r="I5279" s="20" t="s">
        <v>259</v>
      </c>
      <c r="J5279" s="11" t="s">
        <v>261</v>
      </c>
      <c r="K5279" s="11" t="s">
        <v>12658</v>
      </c>
      <c r="L5279" s="11">
        <v>2</v>
      </c>
    </row>
    <row r="5280" spans="1:12">
      <c r="A5280" s="11" t="s">
        <v>10531</v>
      </c>
      <c r="D5280" s="11" t="s">
        <v>260</v>
      </c>
      <c r="E5280" s="19" t="s">
        <v>10781</v>
      </c>
      <c r="F5280" s="10">
        <v>42036</v>
      </c>
      <c r="G5280" s="10">
        <v>45323</v>
      </c>
      <c r="H5280" s="11">
        <v>10</v>
      </c>
      <c r="I5280" s="20" t="s">
        <v>259</v>
      </c>
      <c r="J5280" s="11" t="s">
        <v>261</v>
      </c>
      <c r="K5280" s="11" t="s">
        <v>12658</v>
      </c>
      <c r="L5280" s="11">
        <v>2</v>
      </c>
    </row>
    <row r="5281" spans="1:12">
      <c r="A5281" s="11" t="s">
        <v>10532</v>
      </c>
      <c r="D5281" s="11" t="s">
        <v>260</v>
      </c>
      <c r="E5281" s="19" t="s">
        <v>10782</v>
      </c>
      <c r="F5281" s="10">
        <v>42036</v>
      </c>
      <c r="G5281" s="10">
        <v>45323</v>
      </c>
      <c r="H5281" s="11">
        <v>10</v>
      </c>
      <c r="I5281" s="20" t="s">
        <v>259</v>
      </c>
      <c r="J5281" s="11" t="s">
        <v>261</v>
      </c>
      <c r="K5281" s="11" t="s">
        <v>12658</v>
      </c>
      <c r="L5281" s="11">
        <v>2</v>
      </c>
    </row>
    <row r="5282" spans="1:12">
      <c r="A5282" s="11" t="s">
        <v>10533</v>
      </c>
      <c r="D5282" s="11" t="s">
        <v>260</v>
      </c>
      <c r="E5282" s="19" t="s">
        <v>10783</v>
      </c>
      <c r="F5282" s="10">
        <v>42036</v>
      </c>
      <c r="G5282" s="10">
        <v>45323</v>
      </c>
      <c r="H5282" s="11">
        <v>10</v>
      </c>
      <c r="I5282" s="20" t="s">
        <v>259</v>
      </c>
      <c r="J5282" s="11" t="s">
        <v>261</v>
      </c>
      <c r="K5282" s="11" t="s">
        <v>12658</v>
      </c>
      <c r="L5282" s="11">
        <v>2</v>
      </c>
    </row>
    <row r="5283" spans="1:12">
      <c r="A5283" s="11" t="s">
        <v>10534</v>
      </c>
      <c r="D5283" s="11" t="s">
        <v>260</v>
      </c>
      <c r="E5283" s="19" t="s">
        <v>10784</v>
      </c>
      <c r="F5283" s="10">
        <v>42036</v>
      </c>
      <c r="G5283" s="10">
        <v>45323</v>
      </c>
      <c r="H5283" s="11">
        <v>10</v>
      </c>
      <c r="I5283" s="11" t="s">
        <v>277</v>
      </c>
      <c r="J5283" s="11" t="s">
        <v>261</v>
      </c>
      <c r="K5283" s="11" t="s">
        <v>12658</v>
      </c>
      <c r="L5283" s="11">
        <v>2</v>
      </c>
    </row>
    <row r="5284" spans="1:12">
      <c r="A5284" s="11" t="s">
        <v>10535</v>
      </c>
      <c r="D5284" s="11" t="s">
        <v>260</v>
      </c>
      <c r="E5284" s="19" t="s">
        <v>10785</v>
      </c>
      <c r="F5284" s="10">
        <v>42036</v>
      </c>
      <c r="G5284" s="10">
        <v>45323</v>
      </c>
      <c r="H5284" s="11">
        <v>10</v>
      </c>
      <c r="I5284" s="11" t="s">
        <v>277</v>
      </c>
      <c r="J5284" s="11" t="s">
        <v>261</v>
      </c>
      <c r="K5284" s="11" t="s">
        <v>12658</v>
      </c>
      <c r="L5284" s="11">
        <v>2</v>
      </c>
    </row>
    <row r="5285" spans="1:12">
      <c r="A5285" s="11" t="s">
        <v>10536</v>
      </c>
      <c r="D5285" s="11" t="s">
        <v>260</v>
      </c>
      <c r="E5285" s="19" t="s">
        <v>10786</v>
      </c>
      <c r="F5285" s="10">
        <v>42036</v>
      </c>
      <c r="G5285" s="10">
        <v>45323</v>
      </c>
      <c r="H5285" s="11">
        <v>10</v>
      </c>
      <c r="I5285" s="11" t="s">
        <v>277</v>
      </c>
      <c r="J5285" s="11" t="s">
        <v>261</v>
      </c>
      <c r="K5285" s="11" t="s">
        <v>12658</v>
      </c>
      <c r="L5285" s="11">
        <v>2</v>
      </c>
    </row>
    <row r="5286" spans="1:12">
      <c r="A5286" s="11" t="s">
        <v>10537</v>
      </c>
      <c r="D5286" s="11" t="s">
        <v>260</v>
      </c>
      <c r="E5286" s="19" t="s">
        <v>10787</v>
      </c>
      <c r="F5286" s="10">
        <v>42036</v>
      </c>
      <c r="G5286" s="10">
        <v>45323</v>
      </c>
      <c r="H5286" s="11">
        <v>10</v>
      </c>
      <c r="I5286" s="20" t="s">
        <v>259</v>
      </c>
      <c r="J5286" s="11" t="s">
        <v>261</v>
      </c>
      <c r="K5286" s="11" t="s">
        <v>12658</v>
      </c>
      <c r="L5286" s="11">
        <v>2</v>
      </c>
    </row>
    <row r="5287" spans="1:12">
      <c r="A5287" s="11" t="s">
        <v>10538</v>
      </c>
      <c r="D5287" s="11" t="s">
        <v>260</v>
      </c>
      <c r="E5287" s="19" t="s">
        <v>10788</v>
      </c>
      <c r="F5287" s="10">
        <v>42036</v>
      </c>
      <c r="G5287" s="10">
        <v>45323</v>
      </c>
      <c r="H5287" s="11">
        <v>10</v>
      </c>
      <c r="I5287" s="20" t="s">
        <v>259</v>
      </c>
      <c r="J5287" s="11" t="s">
        <v>261</v>
      </c>
      <c r="K5287" s="11" t="s">
        <v>12658</v>
      </c>
      <c r="L5287" s="11">
        <v>2</v>
      </c>
    </row>
    <row r="5288" spans="1:12">
      <c r="A5288" s="11" t="s">
        <v>10539</v>
      </c>
      <c r="D5288" s="11" t="s">
        <v>260</v>
      </c>
      <c r="E5288" s="19" t="s">
        <v>10789</v>
      </c>
      <c r="F5288" s="10">
        <v>42036</v>
      </c>
      <c r="G5288" s="10">
        <v>45323</v>
      </c>
      <c r="H5288" s="11">
        <v>10</v>
      </c>
      <c r="I5288" s="20" t="s">
        <v>259</v>
      </c>
      <c r="J5288" s="11" t="s">
        <v>261</v>
      </c>
      <c r="K5288" s="11" t="s">
        <v>12658</v>
      </c>
      <c r="L5288" s="11">
        <v>2</v>
      </c>
    </row>
    <row r="5289" spans="1:12">
      <c r="A5289" s="11" t="s">
        <v>10540</v>
      </c>
      <c r="D5289" s="11" t="s">
        <v>260</v>
      </c>
      <c r="E5289" s="19" t="s">
        <v>10790</v>
      </c>
      <c r="F5289" s="10">
        <v>42036</v>
      </c>
      <c r="G5289" s="10">
        <v>45323</v>
      </c>
      <c r="H5289" s="11">
        <v>10</v>
      </c>
      <c r="I5289" s="20" t="s">
        <v>259</v>
      </c>
      <c r="J5289" s="11" t="s">
        <v>261</v>
      </c>
      <c r="K5289" s="11" t="s">
        <v>12658</v>
      </c>
      <c r="L5289" s="11">
        <v>2</v>
      </c>
    </row>
    <row r="5290" spans="1:12">
      <c r="A5290" s="11" t="s">
        <v>10541</v>
      </c>
      <c r="D5290" s="11" t="s">
        <v>260</v>
      </c>
      <c r="E5290" s="19" t="s">
        <v>10791</v>
      </c>
      <c r="F5290" s="10">
        <v>42036</v>
      </c>
      <c r="G5290" s="10">
        <v>45323</v>
      </c>
      <c r="H5290" s="11">
        <v>10</v>
      </c>
      <c r="I5290" s="20" t="s">
        <v>259</v>
      </c>
      <c r="J5290" s="11" t="s">
        <v>261</v>
      </c>
      <c r="K5290" s="11" t="s">
        <v>12658</v>
      </c>
      <c r="L5290" s="11">
        <v>2</v>
      </c>
    </row>
    <row r="5291" spans="1:12">
      <c r="A5291" s="11" t="s">
        <v>10542</v>
      </c>
      <c r="D5291" s="11" t="s">
        <v>260</v>
      </c>
      <c r="E5291" s="19" t="s">
        <v>10792</v>
      </c>
      <c r="F5291" s="10">
        <v>42036</v>
      </c>
      <c r="G5291" s="10">
        <v>45323</v>
      </c>
      <c r="H5291" s="11">
        <v>10</v>
      </c>
      <c r="I5291" s="20" t="s">
        <v>259</v>
      </c>
      <c r="J5291" s="11" t="s">
        <v>261</v>
      </c>
      <c r="K5291" s="11" t="s">
        <v>12658</v>
      </c>
      <c r="L5291" s="11">
        <v>2</v>
      </c>
    </row>
    <row r="5292" spans="1:12">
      <c r="A5292" s="11" t="s">
        <v>10543</v>
      </c>
      <c r="D5292" s="11" t="s">
        <v>260</v>
      </c>
      <c r="E5292" s="19" t="s">
        <v>10793</v>
      </c>
      <c r="F5292" s="10">
        <v>42036</v>
      </c>
      <c r="G5292" s="10">
        <v>45323</v>
      </c>
      <c r="H5292" s="11">
        <v>10</v>
      </c>
      <c r="I5292" s="20" t="s">
        <v>259</v>
      </c>
      <c r="J5292" s="11" t="s">
        <v>261</v>
      </c>
      <c r="K5292" s="11" t="s">
        <v>12658</v>
      </c>
      <c r="L5292" s="11">
        <v>2</v>
      </c>
    </row>
    <row r="5293" spans="1:12">
      <c r="A5293" s="11" t="s">
        <v>10544</v>
      </c>
      <c r="D5293" s="11" t="s">
        <v>260</v>
      </c>
      <c r="E5293" s="19" t="s">
        <v>10794</v>
      </c>
      <c r="F5293" s="10">
        <v>42036</v>
      </c>
      <c r="G5293" s="10">
        <v>45323</v>
      </c>
      <c r="H5293" s="11">
        <v>10</v>
      </c>
      <c r="I5293" s="20" t="s">
        <v>259</v>
      </c>
      <c r="J5293" s="11" t="s">
        <v>261</v>
      </c>
      <c r="K5293" s="11" t="s">
        <v>12658</v>
      </c>
      <c r="L5293" s="11">
        <v>2</v>
      </c>
    </row>
    <row r="5294" spans="1:12">
      <c r="A5294" s="11" t="s">
        <v>10545</v>
      </c>
      <c r="D5294" s="11" t="s">
        <v>260</v>
      </c>
      <c r="E5294" s="19" t="s">
        <v>10795</v>
      </c>
      <c r="F5294" s="10">
        <v>42036</v>
      </c>
      <c r="G5294" s="10">
        <v>45323</v>
      </c>
      <c r="H5294" s="11">
        <v>10</v>
      </c>
      <c r="I5294" s="20" t="s">
        <v>259</v>
      </c>
      <c r="J5294" s="11" t="s">
        <v>261</v>
      </c>
      <c r="K5294" s="11" t="s">
        <v>12658</v>
      </c>
      <c r="L5294" s="11">
        <v>2</v>
      </c>
    </row>
    <row r="5295" spans="1:12">
      <c r="A5295" s="11" t="s">
        <v>10546</v>
      </c>
      <c r="D5295" s="11" t="s">
        <v>260</v>
      </c>
      <c r="E5295" s="19" t="s">
        <v>10796</v>
      </c>
      <c r="F5295" s="10">
        <v>42036</v>
      </c>
      <c r="G5295" s="10">
        <v>45323</v>
      </c>
      <c r="H5295" s="11">
        <v>10</v>
      </c>
      <c r="I5295" s="20" t="s">
        <v>259</v>
      </c>
      <c r="J5295" s="11" t="s">
        <v>261</v>
      </c>
      <c r="K5295" s="11" t="s">
        <v>12658</v>
      </c>
      <c r="L5295" s="11">
        <v>2</v>
      </c>
    </row>
    <row r="5296" spans="1:12">
      <c r="A5296" s="11" t="s">
        <v>10547</v>
      </c>
      <c r="D5296" s="11" t="s">
        <v>260</v>
      </c>
      <c r="E5296" s="19" t="s">
        <v>10797</v>
      </c>
      <c r="F5296" s="10">
        <v>42036</v>
      </c>
      <c r="G5296" s="10">
        <v>45323</v>
      </c>
      <c r="H5296" s="11">
        <v>10</v>
      </c>
      <c r="I5296" s="20" t="s">
        <v>259</v>
      </c>
      <c r="J5296" s="11" t="s">
        <v>261</v>
      </c>
      <c r="K5296" s="11" t="s">
        <v>12658</v>
      </c>
      <c r="L5296" s="11">
        <v>2</v>
      </c>
    </row>
    <row r="5297" spans="1:12">
      <c r="A5297" s="11" t="s">
        <v>10548</v>
      </c>
      <c r="D5297" s="11" t="s">
        <v>260</v>
      </c>
      <c r="E5297" s="19" t="s">
        <v>10798</v>
      </c>
      <c r="F5297" s="10">
        <v>42036</v>
      </c>
      <c r="G5297" s="10">
        <v>45323</v>
      </c>
      <c r="H5297" s="11">
        <v>10</v>
      </c>
      <c r="I5297" s="20" t="s">
        <v>259</v>
      </c>
      <c r="J5297" s="11" t="s">
        <v>261</v>
      </c>
      <c r="K5297" s="11" t="s">
        <v>12658</v>
      </c>
      <c r="L5297" s="11">
        <v>2</v>
      </c>
    </row>
    <row r="5298" spans="1:12">
      <c r="A5298" s="11" t="s">
        <v>10549</v>
      </c>
      <c r="D5298" s="11" t="s">
        <v>260</v>
      </c>
      <c r="E5298" s="19" t="s">
        <v>10799</v>
      </c>
      <c r="F5298" s="10">
        <v>42036</v>
      </c>
      <c r="G5298" s="10">
        <v>45323</v>
      </c>
      <c r="H5298" s="11">
        <v>10</v>
      </c>
      <c r="I5298" s="20" t="s">
        <v>259</v>
      </c>
      <c r="J5298" s="11" t="s">
        <v>261</v>
      </c>
      <c r="K5298" s="11" t="s">
        <v>12658</v>
      </c>
      <c r="L5298" s="11">
        <v>2</v>
      </c>
    </row>
    <row r="5299" spans="1:12">
      <c r="A5299" s="11" t="s">
        <v>10550</v>
      </c>
      <c r="D5299" s="11" t="s">
        <v>260</v>
      </c>
      <c r="E5299" s="19" t="s">
        <v>10800</v>
      </c>
      <c r="F5299" s="10">
        <v>42036</v>
      </c>
      <c r="G5299" s="10">
        <v>45323</v>
      </c>
      <c r="H5299" s="11">
        <v>10</v>
      </c>
      <c r="I5299" s="20" t="s">
        <v>259</v>
      </c>
      <c r="J5299" s="11" t="s">
        <v>261</v>
      </c>
      <c r="K5299" s="11" t="s">
        <v>12658</v>
      </c>
      <c r="L5299" s="11">
        <v>2</v>
      </c>
    </row>
    <row r="5300" spans="1:12">
      <c r="A5300" s="11" t="s">
        <v>10551</v>
      </c>
      <c r="D5300" s="11" t="s">
        <v>260</v>
      </c>
      <c r="E5300" s="19" t="s">
        <v>10801</v>
      </c>
      <c r="F5300" s="10">
        <v>42036</v>
      </c>
      <c r="G5300" s="10">
        <v>45323</v>
      </c>
      <c r="H5300" s="11">
        <v>10</v>
      </c>
      <c r="I5300" s="20" t="s">
        <v>259</v>
      </c>
      <c r="J5300" s="11" t="s">
        <v>261</v>
      </c>
      <c r="K5300" s="11" t="s">
        <v>12658</v>
      </c>
      <c r="L5300" s="11">
        <v>2</v>
      </c>
    </row>
    <row r="5301" spans="1:12">
      <c r="A5301" s="11" t="s">
        <v>10552</v>
      </c>
      <c r="D5301" s="11" t="s">
        <v>260</v>
      </c>
      <c r="E5301" s="19" t="s">
        <v>10802</v>
      </c>
      <c r="F5301" s="10">
        <v>42036</v>
      </c>
      <c r="G5301" s="10">
        <v>45323</v>
      </c>
      <c r="H5301" s="11">
        <v>10</v>
      </c>
      <c r="I5301" s="11" t="s">
        <v>277</v>
      </c>
      <c r="J5301" s="11" t="s">
        <v>261</v>
      </c>
      <c r="K5301" s="11" t="s">
        <v>12658</v>
      </c>
      <c r="L5301" s="11">
        <v>2</v>
      </c>
    </row>
    <row r="5302" spans="1:12">
      <c r="A5302" s="11" t="s">
        <v>10553</v>
      </c>
      <c r="D5302" s="11" t="s">
        <v>260</v>
      </c>
      <c r="E5302" s="19" t="s">
        <v>10803</v>
      </c>
      <c r="F5302" s="10">
        <v>42036</v>
      </c>
      <c r="G5302" s="10">
        <v>45323</v>
      </c>
      <c r="H5302" s="11">
        <v>10</v>
      </c>
      <c r="I5302" s="11" t="s">
        <v>277</v>
      </c>
      <c r="J5302" s="11" t="s">
        <v>261</v>
      </c>
      <c r="K5302" s="11" t="s">
        <v>12658</v>
      </c>
      <c r="L5302" s="11">
        <v>2</v>
      </c>
    </row>
    <row r="5303" spans="1:12">
      <c r="A5303" s="11" t="s">
        <v>10554</v>
      </c>
      <c r="D5303" s="11" t="s">
        <v>260</v>
      </c>
      <c r="E5303" s="19" t="s">
        <v>10804</v>
      </c>
      <c r="F5303" s="10">
        <v>42036</v>
      </c>
      <c r="G5303" s="10">
        <v>45323</v>
      </c>
      <c r="H5303" s="11">
        <v>10</v>
      </c>
      <c r="I5303" s="11" t="s">
        <v>277</v>
      </c>
      <c r="J5303" s="11" t="s">
        <v>261</v>
      </c>
      <c r="K5303" s="11" t="s">
        <v>12658</v>
      </c>
      <c r="L5303" s="11">
        <v>2</v>
      </c>
    </row>
    <row r="5304" spans="1:12">
      <c r="A5304" s="11" t="s">
        <v>10555</v>
      </c>
      <c r="D5304" s="11" t="s">
        <v>260</v>
      </c>
      <c r="E5304" s="19" t="s">
        <v>10805</v>
      </c>
      <c r="F5304" s="10">
        <v>42036</v>
      </c>
      <c r="G5304" s="10">
        <v>45323</v>
      </c>
      <c r="H5304" s="11">
        <v>10</v>
      </c>
      <c r="I5304" s="20" t="s">
        <v>259</v>
      </c>
      <c r="J5304" s="11" t="s">
        <v>261</v>
      </c>
      <c r="K5304" s="11" t="s">
        <v>12658</v>
      </c>
      <c r="L5304" s="11">
        <v>2</v>
      </c>
    </row>
    <row r="5305" spans="1:12">
      <c r="A5305" s="11" t="s">
        <v>10556</v>
      </c>
      <c r="D5305" s="11" t="s">
        <v>260</v>
      </c>
      <c r="E5305" s="19" t="s">
        <v>10806</v>
      </c>
      <c r="F5305" s="10">
        <v>42036</v>
      </c>
      <c r="G5305" s="10">
        <v>45323</v>
      </c>
      <c r="H5305" s="11">
        <v>10</v>
      </c>
      <c r="I5305" s="20" t="s">
        <v>259</v>
      </c>
      <c r="J5305" s="11" t="s">
        <v>261</v>
      </c>
      <c r="K5305" s="11" t="s">
        <v>12658</v>
      </c>
      <c r="L5305" s="11">
        <v>2</v>
      </c>
    </row>
    <row r="5306" spans="1:12">
      <c r="A5306" s="11" t="s">
        <v>10557</v>
      </c>
      <c r="D5306" s="11" t="s">
        <v>260</v>
      </c>
      <c r="E5306" s="19" t="s">
        <v>10807</v>
      </c>
      <c r="F5306" s="10">
        <v>42036</v>
      </c>
      <c r="G5306" s="10">
        <v>45323</v>
      </c>
      <c r="H5306" s="11">
        <v>10</v>
      </c>
      <c r="I5306" s="20" t="s">
        <v>259</v>
      </c>
      <c r="J5306" s="11" t="s">
        <v>261</v>
      </c>
      <c r="K5306" s="11" t="s">
        <v>12658</v>
      </c>
      <c r="L5306" s="11">
        <v>2</v>
      </c>
    </row>
    <row r="5307" spans="1:12">
      <c r="A5307" s="11" t="s">
        <v>10558</v>
      </c>
      <c r="D5307" s="11" t="s">
        <v>260</v>
      </c>
      <c r="E5307" s="19" t="s">
        <v>10808</v>
      </c>
      <c r="F5307" s="10">
        <v>42036</v>
      </c>
      <c r="G5307" s="10">
        <v>45323</v>
      </c>
      <c r="H5307" s="11">
        <v>10</v>
      </c>
      <c r="I5307" s="20" t="s">
        <v>259</v>
      </c>
      <c r="J5307" s="11" t="s">
        <v>261</v>
      </c>
      <c r="K5307" s="11" t="s">
        <v>12658</v>
      </c>
      <c r="L5307" s="11">
        <v>2</v>
      </c>
    </row>
    <row r="5308" spans="1:12">
      <c r="A5308" s="11" t="s">
        <v>10559</v>
      </c>
      <c r="D5308" s="11" t="s">
        <v>260</v>
      </c>
      <c r="E5308" s="19" t="s">
        <v>10809</v>
      </c>
      <c r="F5308" s="10">
        <v>42036</v>
      </c>
      <c r="G5308" s="10">
        <v>45323</v>
      </c>
      <c r="H5308" s="11">
        <v>10</v>
      </c>
      <c r="I5308" s="20" t="s">
        <v>259</v>
      </c>
      <c r="J5308" s="11" t="s">
        <v>261</v>
      </c>
      <c r="K5308" s="11" t="s">
        <v>12658</v>
      </c>
      <c r="L5308" s="11">
        <v>2</v>
      </c>
    </row>
    <row r="5309" spans="1:12">
      <c r="A5309" s="11" t="s">
        <v>10560</v>
      </c>
      <c r="D5309" s="11" t="s">
        <v>260</v>
      </c>
      <c r="E5309" s="19" t="s">
        <v>10810</v>
      </c>
      <c r="F5309" s="10">
        <v>42036</v>
      </c>
      <c r="G5309" s="10">
        <v>45323</v>
      </c>
      <c r="H5309" s="11">
        <v>10</v>
      </c>
      <c r="I5309" s="20" t="s">
        <v>259</v>
      </c>
      <c r="J5309" s="11" t="s">
        <v>261</v>
      </c>
      <c r="K5309" s="11" t="s">
        <v>12658</v>
      </c>
      <c r="L5309" s="11">
        <v>2</v>
      </c>
    </row>
    <row r="5310" spans="1:12">
      <c r="A5310" s="11" t="s">
        <v>10561</v>
      </c>
      <c r="D5310" s="11" t="s">
        <v>260</v>
      </c>
      <c r="E5310" s="19" t="s">
        <v>10811</v>
      </c>
      <c r="F5310" s="10">
        <v>42036</v>
      </c>
      <c r="G5310" s="10">
        <v>45323</v>
      </c>
      <c r="H5310" s="11">
        <v>10</v>
      </c>
      <c r="I5310" s="20" t="s">
        <v>259</v>
      </c>
      <c r="J5310" s="11" t="s">
        <v>261</v>
      </c>
      <c r="K5310" s="11" t="s">
        <v>12658</v>
      </c>
      <c r="L5310" s="11">
        <v>2</v>
      </c>
    </row>
    <row r="5311" spans="1:12">
      <c r="A5311" s="11" t="s">
        <v>10562</v>
      </c>
      <c r="D5311" s="11" t="s">
        <v>260</v>
      </c>
      <c r="E5311" s="19" t="s">
        <v>10812</v>
      </c>
      <c r="F5311" s="10">
        <v>42036</v>
      </c>
      <c r="G5311" s="10">
        <v>45323</v>
      </c>
      <c r="H5311" s="11">
        <v>10</v>
      </c>
      <c r="I5311" s="20" t="s">
        <v>259</v>
      </c>
      <c r="J5311" s="11" t="s">
        <v>261</v>
      </c>
      <c r="K5311" s="11" t="s">
        <v>12658</v>
      </c>
      <c r="L5311" s="11">
        <v>2</v>
      </c>
    </row>
    <row r="5312" spans="1:12">
      <c r="A5312" s="11" t="s">
        <v>10563</v>
      </c>
      <c r="D5312" s="11" t="s">
        <v>260</v>
      </c>
      <c r="E5312" s="19" t="s">
        <v>10813</v>
      </c>
      <c r="F5312" s="10">
        <v>42036</v>
      </c>
      <c r="G5312" s="10">
        <v>45323</v>
      </c>
      <c r="H5312" s="11">
        <v>10</v>
      </c>
      <c r="I5312" s="20" t="s">
        <v>259</v>
      </c>
      <c r="J5312" s="11" t="s">
        <v>261</v>
      </c>
      <c r="K5312" s="11" t="s">
        <v>12658</v>
      </c>
      <c r="L5312" s="11">
        <v>2</v>
      </c>
    </row>
    <row r="5313" spans="1:12">
      <c r="A5313" s="11" t="s">
        <v>10564</v>
      </c>
      <c r="D5313" s="11" t="s">
        <v>260</v>
      </c>
      <c r="E5313" s="19" t="s">
        <v>10814</v>
      </c>
      <c r="F5313" s="10">
        <v>42036</v>
      </c>
      <c r="G5313" s="10">
        <v>45323</v>
      </c>
      <c r="H5313" s="11">
        <v>10</v>
      </c>
      <c r="I5313" s="20" t="s">
        <v>259</v>
      </c>
      <c r="J5313" s="11" t="s">
        <v>261</v>
      </c>
      <c r="K5313" s="11" t="s">
        <v>12658</v>
      </c>
      <c r="L5313" s="11">
        <v>2</v>
      </c>
    </row>
    <row r="5314" spans="1:12">
      <c r="A5314" s="11" t="s">
        <v>10565</v>
      </c>
      <c r="D5314" s="11" t="s">
        <v>260</v>
      </c>
      <c r="E5314" s="19" t="s">
        <v>10815</v>
      </c>
      <c r="F5314" s="10">
        <v>42036</v>
      </c>
      <c r="G5314" s="10">
        <v>45323</v>
      </c>
      <c r="H5314" s="11">
        <v>10</v>
      </c>
      <c r="I5314" s="20" t="s">
        <v>259</v>
      </c>
      <c r="J5314" s="11" t="s">
        <v>261</v>
      </c>
      <c r="K5314" s="11" t="s">
        <v>12658</v>
      </c>
      <c r="L5314" s="11">
        <v>2</v>
      </c>
    </row>
    <row r="5315" spans="1:12">
      <c r="A5315" s="11" t="s">
        <v>10566</v>
      </c>
      <c r="D5315" s="11" t="s">
        <v>260</v>
      </c>
      <c r="E5315" s="19" t="s">
        <v>10816</v>
      </c>
      <c r="F5315" s="10">
        <v>42036</v>
      </c>
      <c r="G5315" s="10">
        <v>45323</v>
      </c>
      <c r="H5315" s="11">
        <v>10</v>
      </c>
      <c r="I5315" s="20" t="s">
        <v>259</v>
      </c>
      <c r="J5315" s="11" t="s">
        <v>261</v>
      </c>
      <c r="K5315" s="11" t="s">
        <v>12658</v>
      </c>
      <c r="L5315" s="11">
        <v>2</v>
      </c>
    </row>
    <row r="5316" spans="1:12">
      <c r="A5316" s="11" t="s">
        <v>10567</v>
      </c>
      <c r="D5316" s="11" t="s">
        <v>260</v>
      </c>
      <c r="E5316" s="19" t="s">
        <v>10817</v>
      </c>
      <c r="F5316" s="10">
        <v>42036</v>
      </c>
      <c r="G5316" s="10">
        <v>45323</v>
      </c>
      <c r="H5316" s="11">
        <v>10</v>
      </c>
      <c r="I5316" s="20" t="s">
        <v>259</v>
      </c>
      <c r="J5316" s="11" t="s">
        <v>261</v>
      </c>
      <c r="K5316" s="11" t="s">
        <v>12658</v>
      </c>
      <c r="L5316" s="11">
        <v>2</v>
      </c>
    </row>
    <row r="5317" spans="1:12">
      <c r="A5317" s="11" t="s">
        <v>10568</v>
      </c>
      <c r="D5317" s="11" t="s">
        <v>260</v>
      </c>
      <c r="E5317" s="19" t="s">
        <v>10818</v>
      </c>
      <c r="F5317" s="10">
        <v>42036</v>
      </c>
      <c r="G5317" s="10">
        <v>45323</v>
      </c>
      <c r="H5317" s="11">
        <v>10</v>
      </c>
      <c r="I5317" s="20" t="s">
        <v>259</v>
      </c>
      <c r="J5317" s="11" t="s">
        <v>261</v>
      </c>
      <c r="K5317" s="11" t="s">
        <v>12658</v>
      </c>
      <c r="L5317" s="11">
        <v>2</v>
      </c>
    </row>
    <row r="5318" spans="1:12">
      <c r="A5318" s="11" t="s">
        <v>10569</v>
      </c>
      <c r="D5318" s="11" t="s">
        <v>260</v>
      </c>
      <c r="E5318" s="19" t="s">
        <v>10819</v>
      </c>
      <c r="F5318" s="10">
        <v>42036</v>
      </c>
      <c r="G5318" s="10">
        <v>45323</v>
      </c>
      <c r="H5318" s="11">
        <v>10</v>
      </c>
      <c r="I5318" s="20" t="s">
        <v>259</v>
      </c>
      <c r="J5318" s="11" t="s">
        <v>261</v>
      </c>
      <c r="K5318" s="11" t="s">
        <v>12658</v>
      </c>
      <c r="L5318" s="11">
        <v>2</v>
      </c>
    </row>
    <row r="5319" spans="1:12">
      <c r="A5319" s="11" t="s">
        <v>10570</v>
      </c>
      <c r="D5319" s="11" t="s">
        <v>260</v>
      </c>
      <c r="E5319" s="19" t="s">
        <v>10820</v>
      </c>
      <c r="F5319" s="10">
        <v>42036</v>
      </c>
      <c r="G5319" s="10">
        <v>45323</v>
      </c>
      <c r="H5319" s="11">
        <v>10</v>
      </c>
      <c r="I5319" s="11" t="s">
        <v>277</v>
      </c>
      <c r="J5319" s="11" t="s">
        <v>261</v>
      </c>
      <c r="K5319" s="11" t="s">
        <v>12658</v>
      </c>
      <c r="L5319" s="11">
        <v>2</v>
      </c>
    </row>
    <row r="5320" spans="1:12">
      <c r="A5320" s="11" t="s">
        <v>10571</v>
      </c>
      <c r="D5320" s="11" t="s">
        <v>260</v>
      </c>
      <c r="E5320" s="19" t="s">
        <v>10821</v>
      </c>
      <c r="F5320" s="10">
        <v>42036</v>
      </c>
      <c r="G5320" s="10">
        <v>45323</v>
      </c>
      <c r="H5320" s="11">
        <v>10</v>
      </c>
      <c r="I5320" s="11" t="s">
        <v>277</v>
      </c>
      <c r="J5320" s="11" t="s">
        <v>261</v>
      </c>
      <c r="K5320" s="11" t="s">
        <v>12658</v>
      </c>
      <c r="L5320" s="11">
        <v>2</v>
      </c>
    </row>
    <row r="5321" spans="1:12">
      <c r="A5321" s="11" t="s">
        <v>10572</v>
      </c>
      <c r="D5321" s="11" t="s">
        <v>260</v>
      </c>
      <c r="E5321" s="19" t="s">
        <v>10822</v>
      </c>
      <c r="F5321" s="10">
        <v>42036</v>
      </c>
      <c r="G5321" s="10">
        <v>45323</v>
      </c>
      <c r="H5321" s="11">
        <v>10</v>
      </c>
      <c r="I5321" s="11" t="s">
        <v>277</v>
      </c>
      <c r="J5321" s="11" t="s">
        <v>261</v>
      </c>
      <c r="K5321" s="11" t="s">
        <v>12658</v>
      </c>
      <c r="L5321" s="11">
        <v>2</v>
      </c>
    </row>
    <row r="5322" spans="1:12">
      <c r="A5322" s="11" t="s">
        <v>10573</v>
      </c>
      <c r="D5322" s="11" t="s">
        <v>260</v>
      </c>
      <c r="E5322" s="19" t="s">
        <v>10823</v>
      </c>
      <c r="F5322" s="10">
        <v>42036</v>
      </c>
      <c r="G5322" s="10">
        <v>45323</v>
      </c>
      <c r="H5322" s="11">
        <v>10</v>
      </c>
      <c r="I5322" s="20" t="s">
        <v>259</v>
      </c>
      <c r="J5322" s="11" t="s">
        <v>261</v>
      </c>
      <c r="K5322" s="11" t="s">
        <v>12658</v>
      </c>
      <c r="L5322" s="11">
        <v>2</v>
      </c>
    </row>
    <row r="5323" spans="1:12">
      <c r="A5323" s="11" t="s">
        <v>10574</v>
      </c>
      <c r="D5323" s="11" t="s">
        <v>260</v>
      </c>
      <c r="E5323" s="19" t="s">
        <v>10824</v>
      </c>
      <c r="F5323" s="10">
        <v>42036</v>
      </c>
      <c r="G5323" s="10">
        <v>45323</v>
      </c>
      <c r="H5323" s="11">
        <v>10</v>
      </c>
      <c r="I5323" s="20" t="s">
        <v>259</v>
      </c>
      <c r="J5323" s="11" t="s">
        <v>261</v>
      </c>
      <c r="K5323" s="11" t="s">
        <v>12658</v>
      </c>
      <c r="L5323" s="11">
        <v>2</v>
      </c>
    </row>
    <row r="5324" spans="1:12">
      <c r="A5324" s="11" t="s">
        <v>10575</v>
      </c>
      <c r="D5324" s="11" t="s">
        <v>260</v>
      </c>
      <c r="E5324" s="19" t="s">
        <v>10825</v>
      </c>
      <c r="F5324" s="10">
        <v>42036</v>
      </c>
      <c r="G5324" s="10">
        <v>45323</v>
      </c>
      <c r="H5324" s="11">
        <v>10</v>
      </c>
      <c r="I5324" s="20" t="s">
        <v>259</v>
      </c>
      <c r="J5324" s="11" t="s">
        <v>261</v>
      </c>
      <c r="K5324" s="11" t="s">
        <v>12658</v>
      </c>
      <c r="L5324" s="11">
        <v>2</v>
      </c>
    </row>
    <row r="5325" spans="1:12">
      <c r="A5325" s="11" t="s">
        <v>10576</v>
      </c>
      <c r="D5325" s="11" t="s">
        <v>260</v>
      </c>
      <c r="E5325" s="19" t="s">
        <v>10826</v>
      </c>
      <c r="F5325" s="10">
        <v>42036</v>
      </c>
      <c r="G5325" s="10">
        <v>45323</v>
      </c>
      <c r="H5325" s="11">
        <v>10</v>
      </c>
      <c r="I5325" s="20" t="s">
        <v>259</v>
      </c>
      <c r="J5325" s="11" t="s">
        <v>261</v>
      </c>
      <c r="K5325" s="11" t="s">
        <v>12658</v>
      </c>
      <c r="L5325" s="11">
        <v>2</v>
      </c>
    </row>
    <row r="5326" spans="1:12">
      <c r="A5326" s="11" t="s">
        <v>10577</v>
      </c>
      <c r="D5326" s="11" t="s">
        <v>260</v>
      </c>
      <c r="E5326" s="19" t="s">
        <v>10827</v>
      </c>
      <c r="F5326" s="10">
        <v>42036</v>
      </c>
      <c r="G5326" s="10">
        <v>45323</v>
      </c>
      <c r="H5326" s="11">
        <v>10</v>
      </c>
      <c r="I5326" s="20" t="s">
        <v>259</v>
      </c>
      <c r="J5326" s="11" t="s">
        <v>261</v>
      </c>
      <c r="K5326" s="11" t="s">
        <v>12658</v>
      </c>
      <c r="L5326" s="11">
        <v>2</v>
      </c>
    </row>
    <row r="5327" spans="1:12">
      <c r="A5327" s="11" t="s">
        <v>10578</v>
      </c>
      <c r="D5327" s="11" t="s">
        <v>260</v>
      </c>
      <c r="E5327" s="19" t="s">
        <v>10828</v>
      </c>
      <c r="F5327" s="10">
        <v>42036</v>
      </c>
      <c r="G5327" s="10">
        <v>45323</v>
      </c>
      <c r="H5327" s="11">
        <v>10</v>
      </c>
      <c r="I5327" s="20" t="s">
        <v>259</v>
      </c>
      <c r="J5327" s="11" t="s">
        <v>261</v>
      </c>
      <c r="K5327" s="11" t="s">
        <v>12658</v>
      </c>
      <c r="L5327" s="11">
        <v>2</v>
      </c>
    </row>
    <row r="5328" spans="1:12">
      <c r="A5328" s="11" t="s">
        <v>10579</v>
      </c>
      <c r="D5328" s="11" t="s">
        <v>260</v>
      </c>
      <c r="E5328" s="19" t="s">
        <v>10829</v>
      </c>
      <c r="F5328" s="10">
        <v>42036</v>
      </c>
      <c r="G5328" s="10">
        <v>45323</v>
      </c>
      <c r="H5328" s="11">
        <v>10</v>
      </c>
      <c r="I5328" s="20" t="s">
        <v>259</v>
      </c>
      <c r="J5328" s="11" t="s">
        <v>261</v>
      </c>
      <c r="K5328" s="11" t="s">
        <v>12658</v>
      </c>
      <c r="L5328" s="11">
        <v>2</v>
      </c>
    </row>
    <row r="5329" spans="1:12">
      <c r="A5329" s="11" t="s">
        <v>10580</v>
      </c>
      <c r="D5329" s="11" t="s">
        <v>260</v>
      </c>
      <c r="E5329" s="19" t="s">
        <v>10830</v>
      </c>
      <c r="F5329" s="10">
        <v>42036</v>
      </c>
      <c r="G5329" s="10">
        <v>45323</v>
      </c>
      <c r="H5329" s="11">
        <v>10</v>
      </c>
      <c r="I5329" s="20" t="s">
        <v>259</v>
      </c>
      <c r="J5329" s="11" t="s">
        <v>261</v>
      </c>
      <c r="K5329" s="11" t="s">
        <v>12658</v>
      </c>
      <c r="L5329" s="11">
        <v>2</v>
      </c>
    </row>
    <row r="5330" spans="1:12">
      <c r="A5330" s="11" t="s">
        <v>10581</v>
      </c>
      <c r="D5330" s="11" t="s">
        <v>260</v>
      </c>
      <c r="E5330" s="19" t="s">
        <v>10831</v>
      </c>
      <c r="F5330" s="10">
        <v>42036</v>
      </c>
      <c r="G5330" s="10">
        <v>45323</v>
      </c>
      <c r="H5330" s="11">
        <v>10</v>
      </c>
      <c r="I5330" s="20" t="s">
        <v>259</v>
      </c>
      <c r="J5330" s="11" t="s">
        <v>261</v>
      </c>
      <c r="K5330" s="11" t="s">
        <v>12658</v>
      </c>
      <c r="L5330" s="11">
        <v>2</v>
      </c>
    </row>
    <row r="5331" spans="1:12">
      <c r="A5331" s="11" t="s">
        <v>10582</v>
      </c>
      <c r="D5331" s="11" t="s">
        <v>260</v>
      </c>
      <c r="E5331" s="19" t="s">
        <v>10832</v>
      </c>
      <c r="F5331" s="10">
        <v>42036</v>
      </c>
      <c r="G5331" s="10">
        <v>45323</v>
      </c>
      <c r="H5331" s="11">
        <v>10</v>
      </c>
      <c r="I5331" s="20" t="s">
        <v>259</v>
      </c>
      <c r="J5331" s="11" t="s">
        <v>261</v>
      </c>
      <c r="K5331" s="11" t="s">
        <v>12658</v>
      </c>
      <c r="L5331" s="11">
        <v>2</v>
      </c>
    </row>
    <row r="5332" spans="1:12">
      <c r="A5332" s="11" t="s">
        <v>10583</v>
      </c>
      <c r="D5332" s="11" t="s">
        <v>260</v>
      </c>
      <c r="E5332" s="19" t="s">
        <v>10833</v>
      </c>
      <c r="F5332" s="10">
        <v>42036</v>
      </c>
      <c r="G5332" s="10">
        <v>45323</v>
      </c>
      <c r="H5332" s="11">
        <v>10</v>
      </c>
      <c r="I5332" s="20" t="s">
        <v>259</v>
      </c>
      <c r="J5332" s="11" t="s">
        <v>261</v>
      </c>
      <c r="K5332" s="11" t="s">
        <v>12658</v>
      </c>
      <c r="L5332" s="11">
        <v>2</v>
      </c>
    </row>
    <row r="5333" spans="1:12">
      <c r="A5333" s="11" t="s">
        <v>10584</v>
      </c>
      <c r="D5333" s="11" t="s">
        <v>260</v>
      </c>
      <c r="E5333" s="19" t="s">
        <v>10834</v>
      </c>
      <c r="F5333" s="10">
        <v>42036</v>
      </c>
      <c r="G5333" s="10">
        <v>45323</v>
      </c>
      <c r="H5333" s="11">
        <v>10</v>
      </c>
      <c r="I5333" s="20" t="s">
        <v>259</v>
      </c>
      <c r="J5333" s="11" t="s">
        <v>261</v>
      </c>
      <c r="K5333" s="11" t="s">
        <v>12658</v>
      </c>
      <c r="L5333" s="11">
        <v>2</v>
      </c>
    </row>
    <row r="5334" spans="1:12">
      <c r="A5334" s="11" t="s">
        <v>10585</v>
      </c>
      <c r="D5334" s="11" t="s">
        <v>260</v>
      </c>
      <c r="E5334" s="19" t="s">
        <v>10835</v>
      </c>
      <c r="F5334" s="10">
        <v>42036</v>
      </c>
      <c r="G5334" s="10">
        <v>45323</v>
      </c>
      <c r="H5334" s="11">
        <v>10</v>
      </c>
      <c r="I5334" s="20" t="s">
        <v>259</v>
      </c>
      <c r="J5334" s="11" t="s">
        <v>261</v>
      </c>
      <c r="K5334" s="11" t="s">
        <v>12658</v>
      </c>
      <c r="L5334" s="11">
        <v>2</v>
      </c>
    </row>
    <row r="5335" spans="1:12">
      <c r="A5335" s="11" t="s">
        <v>10586</v>
      </c>
      <c r="D5335" s="11" t="s">
        <v>260</v>
      </c>
      <c r="E5335" s="19" t="s">
        <v>10836</v>
      </c>
      <c r="F5335" s="10">
        <v>42036</v>
      </c>
      <c r="G5335" s="10">
        <v>45323</v>
      </c>
      <c r="H5335" s="11">
        <v>10</v>
      </c>
      <c r="I5335" s="20" t="s">
        <v>259</v>
      </c>
      <c r="J5335" s="11" t="s">
        <v>261</v>
      </c>
      <c r="K5335" s="11" t="s">
        <v>12658</v>
      </c>
      <c r="L5335" s="11">
        <v>2</v>
      </c>
    </row>
    <row r="5336" spans="1:12">
      <c r="A5336" s="11" t="s">
        <v>10587</v>
      </c>
      <c r="D5336" s="11" t="s">
        <v>260</v>
      </c>
      <c r="E5336" s="19" t="s">
        <v>10837</v>
      </c>
      <c r="F5336" s="10">
        <v>42036</v>
      </c>
      <c r="G5336" s="10">
        <v>45323</v>
      </c>
      <c r="H5336" s="11">
        <v>10</v>
      </c>
      <c r="I5336" s="20" t="s">
        <v>259</v>
      </c>
      <c r="J5336" s="11" t="s">
        <v>261</v>
      </c>
      <c r="K5336" s="11" t="s">
        <v>12658</v>
      </c>
      <c r="L5336" s="11">
        <v>2</v>
      </c>
    </row>
    <row r="5337" spans="1:12">
      <c r="A5337" s="11" t="s">
        <v>10588</v>
      </c>
      <c r="D5337" s="11" t="s">
        <v>260</v>
      </c>
      <c r="E5337" s="19" t="s">
        <v>10838</v>
      </c>
      <c r="F5337" s="10">
        <v>42036</v>
      </c>
      <c r="G5337" s="10">
        <v>45323</v>
      </c>
      <c r="H5337" s="11">
        <v>10</v>
      </c>
      <c r="I5337" s="11" t="s">
        <v>277</v>
      </c>
      <c r="J5337" s="11" t="s">
        <v>261</v>
      </c>
      <c r="K5337" s="11" t="s">
        <v>12658</v>
      </c>
      <c r="L5337" s="11">
        <v>2</v>
      </c>
    </row>
    <row r="5338" spans="1:12">
      <c r="A5338" s="11" t="s">
        <v>10589</v>
      </c>
      <c r="D5338" s="11" t="s">
        <v>260</v>
      </c>
      <c r="E5338" s="19" t="s">
        <v>10839</v>
      </c>
      <c r="F5338" s="10">
        <v>42036</v>
      </c>
      <c r="G5338" s="10">
        <v>45323</v>
      </c>
      <c r="H5338" s="11">
        <v>10</v>
      </c>
      <c r="I5338" s="11" t="s">
        <v>277</v>
      </c>
      <c r="J5338" s="11" t="s">
        <v>261</v>
      </c>
      <c r="K5338" s="11" t="s">
        <v>12658</v>
      </c>
      <c r="L5338" s="11">
        <v>2</v>
      </c>
    </row>
    <row r="5339" spans="1:12">
      <c r="A5339" s="11" t="s">
        <v>10590</v>
      </c>
      <c r="D5339" s="11" t="s">
        <v>260</v>
      </c>
      <c r="E5339" s="19" t="s">
        <v>10840</v>
      </c>
      <c r="F5339" s="10">
        <v>42036</v>
      </c>
      <c r="G5339" s="10">
        <v>45323</v>
      </c>
      <c r="H5339" s="11">
        <v>10</v>
      </c>
      <c r="I5339" s="11" t="s">
        <v>277</v>
      </c>
      <c r="J5339" s="11" t="s">
        <v>261</v>
      </c>
      <c r="K5339" s="11" t="s">
        <v>12658</v>
      </c>
      <c r="L5339" s="11">
        <v>2</v>
      </c>
    </row>
    <row r="5340" spans="1:12">
      <c r="A5340" s="11" t="s">
        <v>10591</v>
      </c>
      <c r="D5340" s="11" t="s">
        <v>260</v>
      </c>
      <c r="E5340" s="19" t="s">
        <v>10841</v>
      </c>
      <c r="F5340" s="10">
        <v>42036</v>
      </c>
      <c r="G5340" s="10">
        <v>45323</v>
      </c>
      <c r="H5340" s="11">
        <v>10</v>
      </c>
      <c r="I5340" s="20" t="s">
        <v>259</v>
      </c>
      <c r="J5340" s="11" t="s">
        <v>261</v>
      </c>
      <c r="K5340" s="11" t="s">
        <v>12658</v>
      </c>
      <c r="L5340" s="11">
        <v>2</v>
      </c>
    </row>
    <row r="5341" spans="1:12">
      <c r="A5341" s="11" t="s">
        <v>10592</v>
      </c>
      <c r="D5341" s="11" t="s">
        <v>260</v>
      </c>
      <c r="E5341" s="19" t="s">
        <v>10842</v>
      </c>
      <c r="F5341" s="10">
        <v>42036</v>
      </c>
      <c r="G5341" s="10">
        <v>45323</v>
      </c>
      <c r="H5341" s="11">
        <v>10</v>
      </c>
      <c r="I5341" s="20" t="s">
        <v>259</v>
      </c>
      <c r="J5341" s="11" t="s">
        <v>261</v>
      </c>
      <c r="K5341" s="11" t="s">
        <v>12658</v>
      </c>
      <c r="L5341" s="11">
        <v>2</v>
      </c>
    </row>
    <row r="5342" spans="1:12">
      <c r="A5342" s="11" t="s">
        <v>10593</v>
      </c>
      <c r="D5342" s="11" t="s">
        <v>260</v>
      </c>
      <c r="E5342" s="19" t="s">
        <v>10843</v>
      </c>
      <c r="F5342" s="10">
        <v>42036</v>
      </c>
      <c r="G5342" s="10">
        <v>45323</v>
      </c>
      <c r="H5342" s="11">
        <v>10</v>
      </c>
      <c r="I5342" s="20" t="s">
        <v>259</v>
      </c>
      <c r="J5342" s="11" t="s">
        <v>261</v>
      </c>
      <c r="K5342" s="11" t="s">
        <v>12658</v>
      </c>
      <c r="L5342" s="11">
        <v>2</v>
      </c>
    </row>
    <row r="5343" spans="1:12">
      <c r="A5343" s="11" t="s">
        <v>10594</v>
      </c>
      <c r="D5343" s="11" t="s">
        <v>260</v>
      </c>
      <c r="E5343" s="19" t="s">
        <v>10844</v>
      </c>
      <c r="F5343" s="10">
        <v>42036</v>
      </c>
      <c r="G5343" s="10">
        <v>45323</v>
      </c>
      <c r="H5343" s="11">
        <v>10</v>
      </c>
      <c r="I5343" s="20" t="s">
        <v>259</v>
      </c>
      <c r="J5343" s="11" t="s">
        <v>261</v>
      </c>
      <c r="K5343" s="11" t="s">
        <v>12658</v>
      </c>
      <c r="L5343" s="11">
        <v>2</v>
      </c>
    </row>
    <row r="5344" spans="1:12">
      <c r="A5344" s="11" t="s">
        <v>10595</v>
      </c>
      <c r="D5344" s="11" t="s">
        <v>260</v>
      </c>
      <c r="E5344" s="19" t="s">
        <v>10845</v>
      </c>
      <c r="F5344" s="10">
        <v>42036</v>
      </c>
      <c r="G5344" s="10">
        <v>45323</v>
      </c>
      <c r="H5344" s="11">
        <v>10</v>
      </c>
      <c r="I5344" s="20" t="s">
        <v>259</v>
      </c>
      <c r="J5344" s="11" t="s">
        <v>261</v>
      </c>
      <c r="K5344" s="11" t="s">
        <v>12658</v>
      </c>
      <c r="L5344" s="11">
        <v>2</v>
      </c>
    </row>
    <row r="5345" spans="1:12">
      <c r="A5345" s="11" t="s">
        <v>10596</v>
      </c>
      <c r="D5345" s="11" t="s">
        <v>260</v>
      </c>
      <c r="E5345" s="19" t="s">
        <v>10846</v>
      </c>
      <c r="F5345" s="10">
        <v>42036</v>
      </c>
      <c r="G5345" s="10">
        <v>45323</v>
      </c>
      <c r="H5345" s="11">
        <v>10</v>
      </c>
      <c r="I5345" s="20" t="s">
        <v>259</v>
      </c>
      <c r="J5345" s="11" t="s">
        <v>261</v>
      </c>
      <c r="K5345" s="11" t="s">
        <v>12658</v>
      </c>
      <c r="L5345" s="11">
        <v>2</v>
      </c>
    </row>
    <row r="5346" spans="1:12">
      <c r="A5346" s="11" t="s">
        <v>10597</v>
      </c>
      <c r="D5346" s="11" t="s">
        <v>260</v>
      </c>
      <c r="E5346" s="19" t="s">
        <v>10847</v>
      </c>
      <c r="F5346" s="10">
        <v>42036</v>
      </c>
      <c r="G5346" s="10">
        <v>45323</v>
      </c>
      <c r="H5346" s="11">
        <v>10</v>
      </c>
      <c r="I5346" s="20" t="s">
        <v>259</v>
      </c>
      <c r="J5346" s="11" t="s">
        <v>261</v>
      </c>
      <c r="K5346" s="11" t="s">
        <v>12658</v>
      </c>
      <c r="L5346" s="11">
        <v>2</v>
      </c>
    </row>
    <row r="5347" spans="1:12">
      <c r="A5347" s="11" t="s">
        <v>10598</v>
      </c>
      <c r="D5347" s="11" t="s">
        <v>260</v>
      </c>
      <c r="E5347" s="19" t="s">
        <v>10848</v>
      </c>
      <c r="F5347" s="10">
        <v>42036</v>
      </c>
      <c r="G5347" s="10">
        <v>45323</v>
      </c>
      <c r="H5347" s="11">
        <v>10</v>
      </c>
      <c r="I5347" s="20" t="s">
        <v>259</v>
      </c>
      <c r="J5347" s="11" t="s">
        <v>261</v>
      </c>
      <c r="K5347" s="11" t="s">
        <v>12658</v>
      </c>
      <c r="L5347" s="11">
        <v>2</v>
      </c>
    </row>
    <row r="5348" spans="1:12">
      <c r="A5348" s="11" t="s">
        <v>10599</v>
      </c>
      <c r="D5348" s="11" t="s">
        <v>260</v>
      </c>
      <c r="E5348" s="19" t="s">
        <v>10849</v>
      </c>
      <c r="F5348" s="10">
        <v>42036</v>
      </c>
      <c r="G5348" s="10">
        <v>45323</v>
      </c>
      <c r="H5348" s="11">
        <v>10</v>
      </c>
      <c r="I5348" s="20" t="s">
        <v>259</v>
      </c>
      <c r="J5348" s="11" t="s">
        <v>261</v>
      </c>
      <c r="K5348" s="11" t="s">
        <v>12658</v>
      </c>
      <c r="L5348" s="11">
        <v>2</v>
      </c>
    </row>
    <row r="5349" spans="1:12">
      <c r="A5349" s="11" t="s">
        <v>10600</v>
      </c>
      <c r="D5349" s="11" t="s">
        <v>260</v>
      </c>
      <c r="E5349" s="19" t="s">
        <v>10850</v>
      </c>
      <c r="F5349" s="10">
        <v>42036</v>
      </c>
      <c r="G5349" s="10">
        <v>45323</v>
      </c>
      <c r="H5349" s="11">
        <v>10</v>
      </c>
      <c r="I5349" s="20" t="s">
        <v>259</v>
      </c>
      <c r="J5349" s="11" t="s">
        <v>261</v>
      </c>
      <c r="K5349" s="11" t="s">
        <v>12658</v>
      </c>
      <c r="L5349" s="11">
        <v>2</v>
      </c>
    </row>
    <row r="5350" spans="1:12">
      <c r="A5350" s="11" t="s">
        <v>10601</v>
      </c>
      <c r="D5350" s="11" t="s">
        <v>260</v>
      </c>
      <c r="E5350" s="19" t="s">
        <v>10851</v>
      </c>
      <c r="F5350" s="10">
        <v>42036</v>
      </c>
      <c r="G5350" s="10">
        <v>45323</v>
      </c>
      <c r="H5350" s="11">
        <v>10</v>
      </c>
      <c r="I5350" s="20" t="s">
        <v>259</v>
      </c>
      <c r="J5350" s="11" t="s">
        <v>261</v>
      </c>
      <c r="K5350" s="11" t="s">
        <v>12658</v>
      </c>
      <c r="L5350" s="11">
        <v>2</v>
      </c>
    </row>
    <row r="5351" spans="1:12">
      <c r="A5351" s="11" t="s">
        <v>10602</v>
      </c>
      <c r="D5351" s="11" t="s">
        <v>260</v>
      </c>
      <c r="E5351" s="19" t="s">
        <v>10852</v>
      </c>
      <c r="F5351" s="10">
        <v>42036</v>
      </c>
      <c r="G5351" s="10">
        <v>45323</v>
      </c>
      <c r="H5351" s="11">
        <v>10</v>
      </c>
      <c r="I5351" s="20" t="s">
        <v>259</v>
      </c>
      <c r="J5351" s="11" t="s">
        <v>261</v>
      </c>
      <c r="K5351" s="11" t="s">
        <v>12658</v>
      </c>
      <c r="L5351" s="11">
        <v>2</v>
      </c>
    </row>
    <row r="5352" spans="1:12">
      <c r="A5352" s="11" t="s">
        <v>10603</v>
      </c>
      <c r="D5352" s="11" t="s">
        <v>260</v>
      </c>
      <c r="E5352" s="19" t="s">
        <v>10853</v>
      </c>
      <c r="F5352" s="10">
        <v>42036</v>
      </c>
      <c r="G5352" s="10">
        <v>45323</v>
      </c>
      <c r="H5352" s="11">
        <v>10</v>
      </c>
      <c r="I5352" s="20" t="s">
        <v>259</v>
      </c>
      <c r="J5352" s="11" t="s">
        <v>261</v>
      </c>
      <c r="K5352" s="11" t="s">
        <v>12658</v>
      </c>
      <c r="L5352" s="11">
        <v>2</v>
      </c>
    </row>
    <row r="5353" spans="1:12">
      <c r="A5353" s="11" t="s">
        <v>10604</v>
      </c>
      <c r="D5353" s="11" t="s">
        <v>260</v>
      </c>
      <c r="E5353" s="19" t="s">
        <v>10854</v>
      </c>
      <c r="F5353" s="10">
        <v>42036</v>
      </c>
      <c r="G5353" s="10">
        <v>45323</v>
      </c>
      <c r="H5353" s="11">
        <v>10</v>
      </c>
      <c r="I5353" s="20" t="s">
        <v>259</v>
      </c>
      <c r="J5353" s="11" t="s">
        <v>261</v>
      </c>
      <c r="K5353" s="11" t="s">
        <v>12658</v>
      </c>
      <c r="L5353" s="11">
        <v>2</v>
      </c>
    </row>
    <row r="5354" spans="1:12">
      <c r="A5354" s="11" t="s">
        <v>10605</v>
      </c>
      <c r="D5354" s="11" t="s">
        <v>260</v>
      </c>
      <c r="E5354" s="19" t="s">
        <v>10855</v>
      </c>
      <c r="F5354" s="10">
        <v>42036</v>
      </c>
      <c r="G5354" s="10">
        <v>45323</v>
      </c>
      <c r="H5354" s="11">
        <v>10</v>
      </c>
      <c r="I5354" s="20" t="s">
        <v>259</v>
      </c>
      <c r="J5354" s="11" t="s">
        <v>261</v>
      </c>
      <c r="K5354" s="11" t="s">
        <v>12658</v>
      </c>
      <c r="L5354" s="11">
        <v>2</v>
      </c>
    </row>
    <row r="5355" spans="1:12">
      <c r="A5355" s="11" t="s">
        <v>10606</v>
      </c>
      <c r="D5355" s="11" t="s">
        <v>260</v>
      </c>
      <c r="E5355" s="19" t="s">
        <v>10856</v>
      </c>
      <c r="F5355" s="10">
        <v>42036</v>
      </c>
      <c r="G5355" s="10">
        <v>45323</v>
      </c>
      <c r="H5355" s="11">
        <v>10</v>
      </c>
      <c r="I5355" s="11" t="s">
        <v>277</v>
      </c>
      <c r="J5355" s="11" t="s">
        <v>261</v>
      </c>
      <c r="K5355" s="11" t="s">
        <v>12658</v>
      </c>
      <c r="L5355" s="11">
        <v>2</v>
      </c>
    </row>
    <row r="5356" spans="1:12">
      <c r="A5356" s="11" t="s">
        <v>10607</v>
      </c>
      <c r="D5356" s="11" t="s">
        <v>260</v>
      </c>
      <c r="E5356" s="19" t="s">
        <v>10857</v>
      </c>
      <c r="F5356" s="10">
        <v>42036</v>
      </c>
      <c r="G5356" s="10">
        <v>45323</v>
      </c>
      <c r="H5356" s="11">
        <v>10</v>
      </c>
      <c r="I5356" s="11" t="s">
        <v>277</v>
      </c>
      <c r="J5356" s="11" t="s">
        <v>261</v>
      </c>
      <c r="K5356" s="11" t="s">
        <v>12658</v>
      </c>
      <c r="L5356" s="11">
        <v>2</v>
      </c>
    </row>
    <row r="5357" spans="1:12">
      <c r="A5357" s="11" t="s">
        <v>10608</v>
      </c>
      <c r="D5357" s="11" t="s">
        <v>260</v>
      </c>
      <c r="E5357" s="19" t="s">
        <v>10858</v>
      </c>
      <c r="F5357" s="10">
        <v>42036</v>
      </c>
      <c r="G5357" s="10">
        <v>45323</v>
      </c>
      <c r="H5357" s="11">
        <v>10</v>
      </c>
      <c r="I5357" s="11" t="s">
        <v>277</v>
      </c>
      <c r="J5357" s="11" t="s">
        <v>261</v>
      </c>
      <c r="K5357" s="11" t="s">
        <v>12658</v>
      </c>
      <c r="L5357" s="11">
        <v>2</v>
      </c>
    </row>
    <row r="5358" spans="1:12">
      <c r="A5358" s="11" t="s">
        <v>10609</v>
      </c>
      <c r="D5358" s="11" t="s">
        <v>260</v>
      </c>
      <c r="E5358" s="19" t="s">
        <v>10859</v>
      </c>
      <c r="F5358" s="10">
        <v>42036</v>
      </c>
      <c r="G5358" s="10">
        <v>45323</v>
      </c>
      <c r="H5358" s="11">
        <v>10</v>
      </c>
      <c r="I5358" s="20" t="s">
        <v>259</v>
      </c>
      <c r="J5358" s="11" t="s">
        <v>261</v>
      </c>
      <c r="K5358" s="11" t="s">
        <v>12658</v>
      </c>
      <c r="L5358" s="11">
        <v>2</v>
      </c>
    </row>
    <row r="5359" spans="1:12">
      <c r="A5359" s="11" t="s">
        <v>10610</v>
      </c>
      <c r="D5359" s="11" t="s">
        <v>260</v>
      </c>
      <c r="E5359" s="19" t="s">
        <v>10860</v>
      </c>
      <c r="F5359" s="10">
        <v>42036</v>
      </c>
      <c r="G5359" s="10">
        <v>45323</v>
      </c>
      <c r="H5359" s="11">
        <v>10</v>
      </c>
      <c r="I5359" s="20" t="s">
        <v>259</v>
      </c>
      <c r="J5359" s="11" t="s">
        <v>261</v>
      </c>
      <c r="K5359" s="11" t="s">
        <v>12658</v>
      </c>
      <c r="L5359" s="11">
        <v>2</v>
      </c>
    </row>
    <row r="5360" spans="1:12">
      <c r="A5360" s="11" t="s">
        <v>10611</v>
      </c>
      <c r="D5360" s="11" t="s">
        <v>260</v>
      </c>
      <c r="E5360" s="19" t="s">
        <v>10861</v>
      </c>
      <c r="F5360" s="10">
        <v>42036</v>
      </c>
      <c r="G5360" s="10">
        <v>45323</v>
      </c>
      <c r="H5360" s="11">
        <v>10</v>
      </c>
      <c r="I5360" s="20" t="s">
        <v>259</v>
      </c>
      <c r="J5360" s="11" t="s">
        <v>261</v>
      </c>
      <c r="K5360" s="11" t="s">
        <v>12658</v>
      </c>
      <c r="L5360" s="11">
        <v>2</v>
      </c>
    </row>
    <row r="5361" spans="1:12">
      <c r="A5361" s="11" t="s">
        <v>10612</v>
      </c>
      <c r="D5361" s="11" t="s">
        <v>260</v>
      </c>
      <c r="E5361" s="19" t="s">
        <v>10862</v>
      </c>
      <c r="F5361" s="10">
        <v>42036</v>
      </c>
      <c r="G5361" s="10">
        <v>45323</v>
      </c>
      <c r="H5361" s="11">
        <v>10</v>
      </c>
      <c r="I5361" s="20" t="s">
        <v>259</v>
      </c>
      <c r="J5361" s="11" t="s">
        <v>261</v>
      </c>
      <c r="K5361" s="11" t="s">
        <v>12658</v>
      </c>
      <c r="L5361" s="11">
        <v>2</v>
      </c>
    </row>
    <row r="5362" spans="1:12">
      <c r="A5362" s="11" t="s">
        <v>10613</v>
      </c>
      <c r="D5362" s="11" t="s">
        <v>260</v>
      </c>
      <c r="E5362" s="19" t="s">
        <v>10863</v>
      </c>
      <c r="F5362" s="10">
        <v>42036</v>
      </c>
      <c r="G5362" s="10">
        <v>45323</v>
      </c>
      <c r="H5362" s="11">
        <v>10</v>
      </c>
      <c r="I5362" s="20" t="s">
        <v>259</v>
      </c>
      <c r="J5362" s="11" t="s">
        <v>261</v>
      </c>
      <c r="K5362" s="11" t="s">
        <v>12658</v>
      </c>
      <c r="L5362" s="11">
        <v>2</v>
      </c>
    </row>
    <row r="5363" spans="1:12">
      <c r="A5363" s="11" t="s">
        <v>10614</v>
      </c>
      <c r="D5363" s="11" t="s">
        <v>260</v>
      </c>
      <c r="E5363" s="19" t="s">
        <v>10864</v>
      </c>
      <c r="F5363" s="10">
        <v>42036</v>
      </c>
      <c r="G5363" s="10">
        <v>45323</v>
      </c>
      <c r="H5363" s="11">
        <v>10</v>
      </c>
      <c r="I5363" s="20" t="s">
        <v>259</v>
      </c>
      <c r="J5363" s="11" t="s">
        <v>261</v>
      </c>
      <c r="K5363" s="11" t="s">
        <v>12658</v>
      </c>
      <c r="L5363" s="11">
        <v>2</v>
      </c>
    </row>
    <row r="5364" spans="1:12">
      <c r="A5364" s="11" t="s">
        <v>10615</v>
      </c>
      <c r="D5364" s="11" t="s">
        <v>260</v>
      </c>
      <c r="E5364" s="19" t="s">
        <v>10865</v>
      </c>
      <c r="F5364" s="10">
        <v>42036</v>
      </c>
      <c r="G5364" s="10">
        <v>45323</v>
      </c>
      <c r="H5364" s="11">
        <v>10</v>
      </c>
      <c r="I5364" s="20" t="s">
        <v>259</v>
      </c>
      <c r="J5364" s="11" t="s">
        <v>261</v>
      </c>
      <c r="K5364" s="11" t="s">
        <v>12658</v>
      </c>
      <c r="L5364" s="11">
        <v>2</v>
      </c>
    </row>
    <row r="5365" spans="1:12">
      <c r="A5365" s="11" t="s">
        <v>10616</v>
      </c>
      <c r="D5365" s="11" t="s">
        <v>260</v>
      </c>
      <c r="E5365" s="19" t="s">
        <v>10866</v>
      </c>
      <c r="F5365" s="10">
        <v>42036</v>
      </c>
      <c r="G5365" s="10">
        <v>45323</v>
      </c>
      <c r="H5365" s="11">
        <v>10</v>
      </c>
      <c r="I5365" s="20" t="s">
        <v>259</v>
      </c>
      <c r="J5365" s="11" t="s">
        <v>261</v>
      </c>
      <c r="K5365" s="11" t="s">
        <v>12658</v>
      </c>
      <c r="L5365" s="11">
        <v>2</v>
      </c>
    </row>
    <row r="5366" spans="1:12">
      <c r="A5366" s="11" t="s">
        <v>10617</v>
      </c>
      <c r="D5366" s="11" t="s">
        <v>260</v>
      </c>
      <c r="E5366" s="19" t="s">
        <v>10867</v>
      </c>
      <c r="F5366" s="10">
        <v>42036</v>
      </c>
      <c r="G5366" s="10">
        <v>45323</v>
      </c>
      <c r="H5366" s="11">
        <v>10</v>
      </c>
      <c r="I5366" s="20" t="s">
        <v>259</v>
      </c>
      <c r="J5366" s="11" t="s">
        <v>261</v>
      </c>
      <c r="K5366" s="11" t="s">
        <v>12658</v>
      </c>
      <c r="L5366" s="11">
        <v>2</v>
      </c>
    </row>
    <row r="5367" spans="1:12">
      <c r="A5367" s="11" t="s">
        <v>10618</v>
      </c>
      <c r="D5367" s="11" t="s">
        <v>260</v>
      </c>
      <c r="E5367" s="19" t="s">
        <v>10868</v>
      </c>
      <c r="F5367" s="10">
        <v>42036</v>
      </c>
      <c r="G5367" s="10">
        <v>45323</v>
      </c>
      <c r="H5367" s="11">
        <v>10</v>
      </c>
      <c r="I5367" s="20" t="s">
        <v>259</v>
      </c>
      <c r="J5367" s="11" t="s">
        <v>261</v>
      </c>
      <c r="K5367" s="11" t="s">
        <v>12658</v>
      </c>
      <c r="L5367" s="11">
        <v>2</v>
      </c>
    </row>
    <row r="5368" spans="1:12">
      <c r="A5368" s="11" t="s">
        <v>10619</v>
      </c>
      <c r="D5368" s="11" t="s">
        <v>260</v>
      </c>
      <c r="E5368" s="19" t="s">
        <v>10869</v>
      </c>
      <c r="F5368" s="10">
        <v>42036</v>
      </c>
      <c r="G5368" s="10">
        <v>45323</v>
      </c>
      <c r="H5368" s="11">
        <v>10</v>
      </c>
      <c r="I5368" s="20" t="s">
        <v>259</v>
      </c>
      <c r="J5368" s="11" t="s">
        <v>261</v>
      </c>
      <c r="K5368" s="11" t="s">
        <v>12658</v>
      </c>
      <c r="L5368" s="11">
        <v>2</v>
      </c>
    </row>
    <row r="5369" spans="1:12">
      <c r="A5369" s="11" t="s">
        <v>10620</v>
      </c>
      <c r="D5369" s="11" t="s">
        <v>260</v>
      </c>
      <c r="E5369" s="19" t="s">
        <v>10870</v>
      </c>
      <c r="F5369" s="10">
        <v>42036</v>
      </c>
      <c r="G5369" s="10">
        <v>45323</v>
      </c>
      <c r="H5369" s="11">
        <v>10</v>
      </c>
      <c r="I5369" s="20" t="s">
        <v>259</v>
      </c>
      <c r="J5369" s="11" t="s">
        <v>261</v>
      </c>
      <c r="K5369" s="11" t="s">
        <v>12658</v>
      </c>
      <c r="L5369" s="11">
        <v>2</v>
      </c>
    </row>
    <row r="5370" spans="1:12">
      <c r="A5370" s="11" t="s">
        <v>10621</v>
      </c>
      <c r="D5370" s="11" t="s">
        <v>260</v>
      </c>
      <c r="E5370" s="19" t="s">
        <v>10871</v>
      </c>
      <c r="F5370" s="10">
        <v>42036</v>
      </c>
      <c r="G5370" s="10">
        <v>45323</v>
      </c>
      <c r="H5370" s="11">
        <v>10</v>
      </c>
      <c r="I5370" s="20" t="s">
        <v>259</v>
      </c>
      <c r="J5370" s="11" t="s">
        <v>261</v>
      </c>
      <c r="K5370" s="11" t="s">
        <v>12658</v>
      </c>
      <c r="L5370" s="11">
        <v>2</v>
      </c>
    </row>
    <row r="5371" spans="1:12">
      <c r="A5371" s="11" t="s">
        <v>10622</v>
      </c>
      <c r="D5371" s="11" t="s">
        <v>260</v>
      </c>
      <c r="E5371" s="19" t="s">
        <v>10872</v>
      </c>
      <c r="F5371" s="10">
        <v>42036</v>
      </c>
      <c r="G5371" s="10">
        <v>45323</v>
      </c>
      <c r="H5371" s="11">
        <v>10</v>
      </c>
      <c r="I5371" s="20" t="s">
        <v>259</v>
      </c>
      <c r="J5371" s="11" t="s">
        <v>261</v>
      </c>
      <c r="K5371" s="11" t="s">
        <v>12658</v>
      </c>
      <c r="L5371" s="11">
        <v>2</v>
      </c>
    </row>
    <row r="5372" spans="1:12">
      <c r="A5372" s="11" t="s">
        <v>10623</v>
      </c>
      <c r="D5372" s="11" t="s">
        <v>260</v>
      </c>
      <c r="E5372" s="19" t="s">
        <v>10873</v>
      </c>
      <c r="F5372" s="10">
        <v>42036</v>
      </c>
      <c r="G5372" s="10">
        <v>45323</v>
      </c>
      <c r="H5372" s="11">
        <v>10</v>
      </c>
      <c r="I5372" s="20" t="s">
        <v>259</v>
      </c>
      <c r="J5372" s="11" t="s">
        <v>261</v>
      </c>
      <c r="K5372" s="11" t="s">
        <v>12658</v>
      </c>
      <c r="L5372" s="11">
        <v>2</v>
      </c>
    </row>
    <row r="5373" spans="1:12">
      <c r="A5373" s="11" t="s">
        <v>10624</v>
      </c>
      <c r="D5373" s="11" t="s">
        <v>260</v>
      </c>
      <c r="E5373" s="19" t="s">
        <v>10874</v>
      </c>
      <c r="F5373" s="10">
        <v>42036</v>
      </c>
      <c r="G5373" s="10">
        <v>45323</v>
      </c>
      <c r="H5373" s="11">
        <v>10</v>
      </c>
      <c r="I5373" s="11" t="s">
        <v>277</v>
      </c>
      <c r="J5373" s="11" t="s">
        <v>261</v>
      </c>
      <c r="K5373" s="11" t="s">
        <v>12658</v>
      </c>
      <c r="L5373" s="11">
        <v>2</v>
      </c>
    </row>
    <row r="5374" spans="1:12">
      <c r="A5374" s="11" t="s">
        <v>10625</v>
      </c>
      <c r="D5374" s="11" t="s">
        <v>260</v>
      </c>
      <c r="E5374" s="19" t="s">
        <v>10875</v>
      </c>
      <c r="F5374" s="10">
        <v>42036</v>
      </c>
      <c r="G5374" s="10">
        <v>45323</v>
      </c>
      <c r="H5374" s="11">
        <v>10</v>
      </c>
      <c r="I5374" s="11" t="s">
        <v>277</v>
      </c>
      <c r="J5374" s="11" t="s">
        <v>261</v>
      </c>
      <c r="K5374" s="11" t="s">
        <v>12658</v>
      </c>
      <c r="L5374" s="11">
        <v>2</v>
      </c>
    </row>
    <row r="5375" spans="1:12">
      <c r="A5375" s="11" t="s">
        <v>10626</v>
      </c>
      <c r="D5375" s="11" t="s">
        <v>260</v>
      </c>
      <c r="E5375" s="19" t="s">
        <v>10876</v>
      </c>
      <c r="F5375" s="10">
        <v>42036</v>
      </c>
      <c r="G5375" s="10">
        <v>45323</v>
      </c>
      <c r="H5375" s="11">
        <v>10</v>
      </c>
      <c r="I5375" s="11" t="s">
        <v>277</v>
      </c>
      <c r="J5375" s="11" t="s">
        <v>261</v>
      </c>
      <c r="K5375" s="11" t="s">
        <v>12658</v>
      </c>
      <c r="L5375" s="11">
        <v>2</v>
      </c>
    </row>
    <row r="5376" spans="1:12">
      <c r="A5376" s="11" t="s">
        <v>10627</v>
      </c>
      <c r="D5376" s="11" t="s">
        <v>260</v>
      </c>
      <c r="E5376" s="19" t="s">
        <v>10877</v>
      </c>
      <c r="F5376" s="10">
        <v>42036</v>
      </c>
      <c r="G5376" s="10">
        <v>45323</v>
      </c>
      <c r="H5376" s="11">
        <v>10</v>
      </c>
      <c r="I5376" s="20" t="s">
        <v>259</v>
      </c>
      <c r="J5376" s="11" t="s">
        <v>261</v>
      </c>
      <c r="K5376" s="11" t="s">
        <v>12658</v>
      </c>
      <c r="L5376" s="11">
        <v>2</v>
      </c>
    </row>
    <row r="5377" spans="1:12">
      <c r="A5377" s="11" t="s">
        <v>10628</v>
      </c>
      <c r="D5377" s="11" t="s">
        <v>260</v>
      </c>
      <c r="E5377" s="19" t="s">
        <v>10878</v>
      </c>
      <c r="F5377" s="10">
        <v>42036</v>
      </c>
      <c r="G5377" s="10">
        <v>45323</v>
      </c>
      <c r="H5377" s="11">
        <v>10</v>
      </c>
      <c r="I5377" s="20" t="s">
        <v>259</v>
      </c>
      <c r="J5377" s="11" t="s">
        <v>261</v>
      </c>
      <c r="K5377" s="11" t="s">
        <v>12658</v>
      </c>
      <c r="L5377" s="11">
        <v>2</v>
      </c>
    </row>
    <row r="5378" spans="1:12">
      <c r="A5378" s="11" t="s">
        <v>10629</v>
      </c>
      <c r="D5378" s="11" t="s">
        <v>260</v>
      </c>
      <c r="E5378" s="19" t="s">
        <v>10879</v>
      </c>
      <c r="F5378" s="10">
        <v>42036</v>
      </c>
      <c r="G5378" s="10">
        <v>45323</v>
      </c>
      <c r="H5378" s="11">
        <v>10</v>
      </c>
      <c r="I5378" s="20" t="s">
        <v>259</v>
      </c>
      <c r="J5378" s="11" t="s">
        <v>261</v>
      </c>
      <c r="K5378" s="11" t="s">
        <v>12658</v>
      </c>
      <c r="L5378" s="11">
        <v>2</v>
      </c>
    </row>
    <row r="5379" spans="1:12">
      <c r="A5379" s="11" t="s">
        <v>10630</v>
      </c>
      <c r="D5379" s="11" t="s">
        <v>260</v>
      </c>
      <c r="E5379" s="19" t="s">
        <v>10880</v>
      </c>
      <c r="F5379" s="10">
        <v>42036</v>
      </c>
      <c r="G5379" s="10">
        <v>45323</v>
      </c>
      <c r="H5379" s="11">
        <v>10</v>
      </c>
      <c r="I5379" s="20" t="s">
        <v>259</v>
      </c>
      <c r="J5379" s="11" t="s">
        <v>261</v>
      </c>
      <c r="K5379" s="11" t="s">
        <v>12658</v>
      </c>
      <c r="L5379" s="11">
        <v>2</v>
      </c>
    </row>
    <row r="5380" spans="1:12">
      <c r="A5380" s="11" t="s">
        <v>10631</v>
      </c>
      <c r="D5380" s="11" t="s">
        <v>260</v>
      </c>
      <c r="E5380" s="19" t="s">
        <v>10881</v>
      </c>
      <c r="F5380" s="10">
        <v>42036</v>
      </c>
      <c r="G5380" s="10">
        <v>45323</v>
      </c>
      <c r="H5380" s="11">
        <v>10</v>
      </c>
      <c r="I5380" s="20" t="s">
        <v>259</v>
      </c>
      <c r="J5380" s="11" t="s">
        <v>261</v>
      </c>
      <c r="K5380" s="11" t="s">
        <v>12658</v>
      </c>
      <c r="L5380" s="11">
        <v>2</v>
      </c>
    </row>
    <row r="5381" spans="1:12">
      <c r="A5381" s="11" t="s">
        <v>10632</v>
      </c>
      <c r="D5381" s="11" t="s">
        <v>260</v>
      </c>
      <c r="E5381" s="19" t="s">
        <v>10882</v>
      </c>
      <c r="F5381" s="10">
        <v>42036</v>
      </c>
      <c r="G5381" s="10">
        <v>45323</v>
      </c>
      <c r="H5381" s="11">
        <v>10</v>
      </c>
      <c r="I5381" s="20" t="s">
        <v>259</v>
      </c>
      <c r="J5381" s="11" t="s">
        <v>261</v>
      </c>
      <c r="K5381" s="11" t="s">
        <v>12658</v>
      </c>
      <c r="L5381" s="11">
        <v>2</v>
      </c>
    </row>
    <row r="5382" spans="1:12">
      <c r="A5382" s="11" t="s">
        <v>10633</v>
      </c>
      <c r="D5382" s="11" t="s">
        <v>260</v>
      </c>
      <c r="E5382" s="19" t="s">
        <v>10883</v>
      </c>
      <c r="F5382" s="10">
        <v>42036</v>
      </c>
      <c r="G5382" s="10">
        <v>45323</v>
      </c>
      <c r="H5382" s="11">
        <v>10</v>
      </c>
      <c r="I5382" s="20" t="s">
        <v>259</v>
      </c>
      <c r="J5382" s="11" t="s">
        <v>261</v>
      </c>
      <c r="K5382" s="11" t="s">
        <v>12658</v>
      </c>
      <c r="L5382" s="11">
        <v>2</v>
      </c>
    </row>
    <row r="5383" spans="1:12">
      <c r="A5383" s="11" t="s">
        <v>10634</v>
      </c>
      <c r="D5383" s="11" t="s">
        <v>260</v>
      </c>
      <c r="E5383" s="19" t="s">
        <v>10884</v>
      </c>
      <c r="F5383" s="10">
        <v>42036</v>
      </c>
      <c r="G5383" s="10">
        <v>45323</v>
      </c>
      <c r="H5383" s="11">
        <v>10</v>
      </c>
      <c r="I5383" s="20" t="s">
        <v>259</v>
      </c>
      <c r="J5383" s="11" t="s">
        <v>261</v>
      </c>
      <c r="K5383" s="11" t="s">
        <v>12658</v>
      </c>
      <c r="L5383" s="11">
        <v>2</v>
      </c>
    </row>
    <row r="5384" spans="1:12">
      <c r="A5384" s="11" t="s">
        <v>10635</v>
      </c>
      <c r="D5384" s="11" t="s">
        <v>260</v>
      </c>
      <c r="E5384" s="19" t="s">
        <v>10885</v>
      </c>
      <c r="F5384" s="10">
        <v>42036</v>
      </c>
      <c r="G5384" s="10">
        <v>45323</v>
      </c>
      <c r="H5384" s="11">
        <v>10</v>
      </c>
      <c r="I5384" s="20" t="s">
        <v>259</v>
      </c>
      <c r="J5384" s="11" t="s">
        <v>261</v>
      </c>
      <c r="K5384" s="11" t="s">
        <v>12658</v>
      </c>
      <c r="L5384" s="11">
        <v>2</v>
      </c>
    </row>
    <row r="5385" spans="1:12">
      <c r="A5385" s="11" t="s">
        <v>10636</v>
      </c>
      <c r="D5385" s="11" t="s">
        <v>260</v>
      </c>
      <c r="E5385" s="19" t="s">
        <v>10886</v>
      </c>
      <c r="F5385" s="10">
        <v>42036</v>
      </c>
      <c r="G5385" s="10">
        <v>45323</v>
      </c>
      <c r="H5385" s="11">
        <v>10</v>
      </c>
      <c r="I5385" s="20" t="s">
        <v>259</v>
      </c>
      <c r="J5385" s="11" t="s">
        <v>261</v>
      </c>
      <c r="K5385" s="11" t="s">
        <v>12658</v>
      </c>
      <c r="L5385" s="11">
        <v>2</v>
      </c>
    </row>
    <row r="5386" spans="1:12">
      <c r="A5386" s="11" t="s">
        <v>10637</v>
      </c>
      <c r="D5386" s="11" t="s">
        <v>260</v>
      </c>
      <c r="E5386" s="19" t="s">
        <v>10887</v>
      </c>
      <c r="F5386" s="10">
        <v>42036</v>
      </c>
      <c r="G5386" s="10">
        <v>45323</v>
      </c>
      <c r="H5386" s="11">
        <v>10</v>
      </c>
      <c r="I5386" s="20" t="s">
        <v>259</v>
      </c>
      <c r="J5386" s="11" t="s">
        <v>261</v>
      </c>
      <c r="K5386" s="11" t="s">
        <v>12658</v>
      </c>
      <c r="L5386" s="11">
        <v>2</v>
      </c>
    </row>
    <row r="5387" spans="1:12">
      <c r="A5387" s="11" t="s">
        <v>10638</v>
      </c>
      <c r="D5387" s="11" t="s">
        <v>260</v>
      </c>
      <c r="E5387" s="19" t="s">
        <v>10888</v>
      </c>
      <c r="F5387" s="10">
        <v>42036</v>
      </c>
      <c r="G5387" s="10">
        <v>45323</v>
      </c>
      <c r="H5387" s="11">
        <v>10</v>
      </c>
      <c r="I5387" s="20" t="s">
        <v>259</v>
      </c>
      <c r="J5387" s="11" t="s">
        <v>261</v>
      </c>
      <c r="K5387" s="11" t="s">
        <v>12658</v>
      </c>
      <c r="L5387" s="11">
        <v>2</v>
      </c>
    </row>
    <row r="5388" spans="1:12">
      <c r="A5388" s="11" t="s">
        <v>10639</v>
      </c>
      <c r="D5388" s="11" t="s">
        <v>260</v>
      </c>
      <c r="E5388" s="19" t="s">
        <v>10889</v>
      </c>
      <c r="F5388" s="10">
        <v>42036</v>
      </c>
      <c r="G5388" s="10">
        <v>45323</v>
      </c>
      <c r="H5388" s="11">
        <v>10</v>
      </c>
      <c r="I5388" s="20" t="s">
        <v>259</v>
      </c>
      <c r="J5388" s="11" t="s">
        <v>261</v>
      </c>
      <c r="K5388" s="11" t="s">
        <v>12658</v>
      </c>
      <c r="L5388" s="11">
        <v>2</v>
      </c>
    </row>
    <row r="5389" spans="1:12">
      <c r="A5389" s="11" t="s">
        <v>10640</v>
      </c>
      <c r="D5389" s="11" t="s">
        <v>260</v>
      </c>
      <c r="E5389" s="19" t="s">
        <v>10890</v>
      </c>
      <c r="F5389" s="10">
        <v>42036</v>
      </c>
      <c r="G5389" s="10">
        <v>45323</v>
      </c>
      <c r="H5389" s="11">
        <v>10</v>
      </c>
      <c r="I5389" s="20" t="s">
        <v>259</v>
      </c>
      <c r="J5389" s="11" t="s">
        <v>261</v>
      </c>
      <c r="K5389" s="11" t="s">
        <v>12658</v>
      </c>
      <c r="L5389" s="11">
        <v>2</v>
      </c>
    </row>
    <row r="5390" spans="1:12">
      <c r="A5390" s="11" t="s">
        <v>10641</v>
      </c>
      <c r="D5390" s="11" t="s">
        <v>260</v>
      </c>
      <c r="E5390" s="19" t="s">
        <v>10891</v>
      </c>
      <c r="F5390" s="10">
        <v>42036</v>
      </c>
      <c r="G5390" s="10">
        <v>45323</v>
      </c>
      <c r="H5390" s="11">
        <v>10</v>
      </c>
      <c r="I5390" s="20" t="s">
        <v>259</v>
      </c>
      <c r="J5390" s="11" t="s">
        <v>261</v>
      </c>
      <c r="K5390" s="11" t="s">
        <v>12658</v>
      </c>
      <c r="L5390" s="11">
        <v>2</v>
      </c>
    </row>
    <row r="5391" spans="1:12">
      <c r="A5391" s="11" t="s">
        <v>10642</v>
      </c>
      <c r="D5391" s="11" t="s">
        <v>260</v>
      </c>
      <c r="E5391" s="19" t="s">
        <v>10892</v>
      </c>
      <c r="F5391" s="10">
        <v>42036</v>
      </c>
      <c r="G5391" s="10">
        <v>45323</v>
      </c>
      <c r="H5391" s="11">
        <v>10</v>
      </c>
      <c r="I5391" s="11" t="s">
        <v>277</v>
      </c>
      <c r="J5391" s="11" t="s">
        <v>261</v>
      </c>
      <c r="K5391" s="11" t="s">
        <v>12658</v>
      </c>
      <c r="L5391" s="11">
        <v>2</v>
      </c>
    </row>
    <row r="5392" spans="1:12">
      <c r="A5392" s="11" t="s">
        <v>10643</v>
      </c>
      <c r="D5392" s="11" t="s">
        <v>260</v>
      </c>
      <c r="E5392" s="19" t="s">
        <v>10893</v>
      </c>
      <c r="F5392" s="10">
        <v>42036</v>
      </c>
      <c r="G5392" s="10">
        <v>45323</v>
      </c>
      <c r="H5392" s="11">
        <v>10</v>
      </c>
      <c r="I5392" s="11" t="s">
        <v>277</v>
      </c>
      <c r="J5392" s="11" t="s">
        <v>261</v>
      </c>
      <c r="K5392" s="11" t="s">
        <v>12658</v>
      </c>
      <c r="L5392" s="11">
        <v>2</v>
      </c>
    </row>
    <row r="5393" spans="1:12">
      <c r="A5393" s="11" t="s">
        <v>10644</v>
      </c>
      <c r="D5393" s="11" t="s">
        <v>260</v>
      </c>
      <c r="E5393" s="19" t="s">
        <v>10894</v>
      </c>
      <c r="F5393" s="10">
        <v>42036</v>
      </c>
      <c r="G5393" s="10">
        <v>45323</v>
      </c>
      <c r="H5393" s="11">
        <v>10</v>
      </c>
      <c r="I5393" s="11" t="s">
        <v>277</v>
      </c>
      <c r="J5393" s="11" t="s">
        <v>261</v>
      </c>
      <c r="K5393" s="11" t="s">
        <v>12658</v>
      </c>
      <c r="L5393" s="11">
        <v>2</v>
      </c>
    </row>
    <row r="5394" spans="1:12">
      <c r="A5394" s="11" t="s">
        <v>10645</v>
      </c>
      <c r="D5394" s="11" t="s">
        <v>260</v>
      </c>
      <c r="E5394" s="19" t="s">
        <v>10895</v>
      </c>
      <c r="F5394" s="10">
        <v>42036</v>
      </c>
      <c r="G5394" s="10">
        <v>45323</v>
      </c>
      <c r="H5394" s="11">
        <v>10</v>
      </c>
      <c r="I5394" s="20" t="s">
        <v>259</v>
      </c>
      <c r="J5394" s="11" t="s">
        <v>261</v>
      </c>
      <c r="K5394" s="11" t="s">
        <v>12658</v>
      </c>
      <c r="L5394" s="11">
        <v>2</v>
      </c>
    </row>
    <row r="5395" spans="1:12">
      <c r="A5395" s="11" t="s">
        <v>10646</v>
      </c>
      <c r="D5395" s="11" t="s">
        <v>260</v>
      </c>
      <c r="E5395" s="19" t="s">
        <v>10896</v>
      </c>
      <c r="F5395" s="10">
        <v>42036</v>
      </c>
      <c r="G5395" s="10">
        <v>45323</v>
      </c>
      <c r="H5395" s="11">
        <v>10</v>
      </c>
      <c r="I5395" s="20" t="s">
        <v>259</v>
      </c>
      <c r="J5395" s="11" t="s">
        <v>261</v>
      </c>
      <c r="K5395" s="11" t="s">
        <v>12658</v>
      </c>
      <c r="L5395" s="11">
        <v>2</v>
      </c>
    </row>
    <row r="5396" spans="1:12">
      <c r="A5396" s="11" t="s">
        <v>10647</v>
      </c>
      <c r="D5396" s="11" t="s">
        <v>260</v>
      </c>
      <c r="E5396" s="19" t="s">
        <v>10897</v>
      </c>
      <c r="F5396" s="10">
        <v>42036</v>
      </c>
      <c r="G5396" s="10">
        <v>45323</v>
      </c>
      <c r="H5396" s="11">
        <v>10</v>
      </c>
      <c r="I5396" s="20" t="s">
        <v>259</v>
      </c>
      <c r="J5396" s="11" t="s">
        <v>261</v>
      </c>
      <c r="K5396" s="11" t="s">
        <v>12658</v>
      </c>
      <c r="L5396" s="11">
        <v>2</v>
      </c>
    </row>
    <row r="5397" spans="1:12">
      <c r="A5397" s="11" t="s">
        <v>10648</v>
      </c>
      <c r="D5397" s="11" t="s">
        <v>260</v>
      </c>
      <c r="E5397" s="19" t="s">
        <v>10898</v>
      </c>
      <c r="F5397" s="10">
        <v>42036</v>
      </c>
      <c r="G5397" s="10">
        <v>45323</v>
      </c>
      <c r="H5397" s="11">
        <v>10</v>
      </c>
      <c r="I5397" s="20" t="s">
        <v>259</v>
      </c>
      <c r="J5397" s="11" t="s">
        <v>261</v>
      </c>
      <c r="K5397" s="11" t="s">
        <v>12658</v>
      </c>
      <c r="L5397" s="11">
        <v>2</v>
      </c>
    </row>
    <row r="5398" spans="1:12">
      <c r="A5398" s="11" t="s">
        <v>10649</v>
      </c>
      <c r="D5398" s="11" t="s">
        <v>260</v>
      </c>
      <c r="E5398" s="19" t="s">
        <v>10899</v>
      </c>
      <c r="F5398" s="10">
        <v>42036</v>
      </c>
      <c r="G5398" s="10">
        <v>45323</v>
      </c>
      <c r="H5398" s="11">
        <v>10</v>
      </c>
      <c r="I5398" s="20" t="s">
        <v>259</v>
      </c>
      <c r="J5398" s="11" t="s">
        <v>261</v>
      </c>
      <c r="K5398" s="11" t="s">
        <v>12658</v>
      </c>
      <c r="L5398" s="11">
        <v>2</v>
      </c>
    </row>
    <row r="5399" spans="1:12">
      <c r="A5399" s="11" t="s">
        <v>10650</v>
      </c>
      <c r="D5399" s="11" t="s">
        <v>260</v>
      </c>
      <c r="E5399" s="19" t="s">
        <v>10900</v>
      </c>
      <c r="F5399" s="10">
        <v>42036</v>
      </c>
      <c r="G5399" s="10">
        <v>45323</v>
      </c>
      <c r="H5399" s="11">
        <v>10</v>
      </c>
      <c r="I5399" s="20" t="s">
        <v>259</v>
      </c>
      <c r="J5399" s="11" t="s">
        <v>261</v>
      </c>
      <c r="K5399" s="11" t="s">
        <v>12658</v>
      </c>
      <c r="L5399" s="11">
        <v>2</v>
      </c>
    </row>
    <row r="5400" spans="1:12">
      <c r="A5400" s="11" t="s">
        <v>10651</v>
      </c>
      <c r="D5400" s="11" t="s">
        <v>260</v>
      </c>
      <c r="E5400" s="19" t="s">
        <v>10901</v>
      </c>
      <c r="F5400" s="10">
        <v>42036</v>
      </c>
      <c r="G5400" s="10">
        <v>45323</v>
      </c>
      <c r="H5400" s="11">
        <v>10</v>
      </c>
      <c r="I5400" s="20" t="s">
        <v>259</v>
      </c>
      <c r="J5400" s="11" t="s">
        <v>261</v>
      </c>
      <c r="K5400" s="11" t="s">
        <v>12658</v>
      </c>
      <c r="L5400" s="11">
        <v>2</v>
      </c>
    </row>
    <row r="5401" spans="1:12">
      <c r="A5401" s="11" t="s">
        <v>10652</v>
      </c>
      <c r="D5401" s="11" t="s">
        <v>260</v>
      </c>
      <c r="E5401" s="19" t="s">
        <v>10902</v>
      </c>
      <c r="F5401" s="10">
        <v>42036</v>
      </c>
      <c r="G5401" s="10">
        <v>45323</v>
      </c>
      <c r="H5401" s="11">
        <v>10</v>
      </c>
      <c r="I5401" s="20" t="s">
        <v>259</v>
      </c>
      <c r="J5401" s="11" t="s">
        <v>261</v>
      </c>
      <c r="K5401" s="11" t="s">
        <v>12658</v>
      </c>
      <c r="L5401" s="11">
        <v>2</v>
      </c>
    </row>
    <row r="5402" spans="1:12">
      <c r="A5402" s="11" t="s">
        <v>10653</v>
      </c>
      <c r="D5402" s="11" t="s">
        <v>260</v>
      </c>
      <c r="E5402" s="19" t="s">
        <v>10903</v>
      </c>
      <c r="F5402" s="10">
        <v>42036</v>
      </c>
      <c r="G5402" s="10">
        <v>45323</v>
      </c>
      <c r="H5402" s="11">
        <v>10</v>
      </c>
      <c r="I5402" s="20" t="s">
        <v>259</v>
      </c>
      <c r="J5402" s="11" t="s">
        <v>261</v>
      </c>
      <c r="K5402" s="11" t="s">
        <v>12658</v>
      </c>
      <c r="L5402" s="11">
        <v>2</v>
      </c>
    </row>
    <row r="5403" spans="1:12">
      <c r="A5403" s="11" t="s">
        <v>10654</v>
      </c>
      <c r="D5403" s="11" t="s">
        <v>260</v>
      </c>
      <c r="E5403" s="19" t="s">
        <v>10904</v>
      </c>
      <c r="F5403" s="10">
        <v>42036</v>
      </c>
      <c r="G5403" s="10">
        <v>45323</v>
      </c>
      <c r="H5403" s="11">
        <v>10</v>
      </c>
      <c r="I5403" s="20" t="s">
        <v>259</v>
      </c>
      <c r="J5403" s="11" t="s">
        <v>261</v>
      </c>
      <c r="K5403" s="11" t="s">
        <v>12658</v>
      </c>
      <c r="L5403" s="11">
        <v>2</v>
      </c>
    </row>
    <row r="5404" spans="1:12">
      <c r="A5404" s="11" t="s">
        <v>10655</v>
      </c>
      <c r="D5404" s="11" t="s">
        <v>260</v>
      </c>
      <c r="E5404" s="19" t="s">
        <v>10905</v>
      </c>
      <c r="F5404" s="10">
        <v>42036</v>
      </c>
      <c r="G5404" s="10">
        <v>45323</v>
      </c>
      <c r="H5404" s="11">
        <v>10</v>
      </c>
      <c r="I5404" s="20" t="s">
        <v>259</v>
      </c>
      <c r="J5404" s="11" t="s">
        <v>261</v>
      </c>
      <c r="K5404" s="11" t="s">
        <v>12658</v>
      </c>
      <c r="L5404" s="11">
        <v>2</v>
      </c>
    </row>
    <row r="5405" spans="1:12">
      <c r="A5405" s="11" t="s">
        <v>10656</v>
      </c>
      <c r="D5405" s="11" t="s">
        <v>260</v>
      </c>
      <c r="E5405" s="19" t="s">
        <v>10906</v>
      </c>
      <c r="F5405" s="10">
        <v>42036</v>
      </c>
      <c r="G5405" s="10">
        <v>45323</v>
      </c>
      <c r="H5405" s="11">
        <v>10</v>
      </c>
      <c r="I5405" s="20" t="s">
        <v>259</v>
      </c>
      <c r="J5405" s="11" t="s">
        <v>261</v>
      </c>
      <c r="K5405" s="11" t="s">
        <v>12658</v>
      </c>
      <c r="L5405" s="11">
        <v>2</v>
      </c>
    </row>
    <row r="5406" spans="1:12">
      <c r="A5406" s="11" t="s">
        <v>10657</v>
      </c>
      <c r="D5406" s="11" t="s">
        <v>260</v>
      </c>
      <c r="E5406" s="19" t="s">
        <v>10907</v>
      </c>
      <c r="F5406" s="10">
        <v>42036</v>
      </c>
      <c r="G5406" s="10">
        <v>45323</v>
      </c>
      <c r="H5406" s="11">
        <v>10</v>
      </c>
      <c r="I5406" s="20" t="s">
        <v>259</v>
      </c>
      <c r="J5406" s="11" t="s">
        <v>261</v>
      </c>
      <c r="K5406" s="11" t="s">
        <v>12658</v>
      </c>
      <c r="L5406" s="11">
        <v>2</v>
      </c>
    </row>
    <row r="5407" spans="1:12">
      <c r="A5407" s="11" t="s">
        <v>10658</v>
      </c>
      <c r="D5407" s="11" t="s">
        <v>260</v>
      </c>
      <c r="E5407" s="19" t="s">
        <v>10908</v>
      </c>
      <c r="F5407" s="10">
        <v>42036</v>
      </c>
      <c r="G5407" s="10">
        <v>45323</v>
      </c>
      <c r="H5407" s="11">
        <v>10</v>
      </c>
      <c r="I5407" s="20" t="s">
        <v>259</v>
      </c>
      <c r="J5407" s="11" t="s">
        <v>261</v>
      </c>
      <c r="K5407" s="11" t="s">
        <v>12658</v>
      </c>
      <c r="L5407" s="11">
        <v>2</v>
      </c>
    </row>
    <row r="5408" spans="1:12">
      <c r="A5408" s="11" t="s">
        <v>10659</v>
      </c>
      <c r="D5408" s="11" t="s">
        <v>260</v>
      </c>
      <c r="E5408" s="19" t="s">
        <v>10909</v>
      </c>
      <c r="F5408" s="10">
        <v>42036</v>
      </c>
      <c r="G5408" s="10">
        <v>45323</v>
      </c>
      <c r="H5408" s="11">
        <v>10</v>
      </c>
      <c r="I5408" s="20" t="s">
        <v>259</v>
      </c>
      <c r="J5408" s="11" t="s">
        <v>261</v>
      </c>
      <c r="K5408" s="11" t="s">
        <v>12658</v>
      </c>
      <c r="L5408" s="11">
        <v>2</v>
      </c>
    </row>
    <row r="5409" spans="1:12">
      <c r="A5409" s="11" t="s">
        <v>10660</v>
      </c>
      <c r="D5409" s="11" t="s">
        <v>260</v>
      </c>
      <c r="E5409" s="19" t="s">
        <v>10910</v>
      </c>
      <c r="F5409" s="10">
        <v>42036</v>
      </c>
      <c r="G5409" s="10">
        <v>45323</v>
      </c>
      <c r="H5409" s="11">
        <v>10</v>
      </c>
      <c r="I5409" s="11" t="s">
        <v>277</v>
      </c>
      <c r="J5409" s="11" t="s">
        <v>261</v>
      </c>
      <c r="K5409" s="11" t="s">
        <v>12658</v>
      </c>
      <c r="L5409" s="11">
        <v>2</v>
      </c>
    </row>
    <row r="5410" spans="1:12">
      <c r="A5410" s="11" t="s">
        <v>10661</v>
      </c>
      <c r="D5410" s="11" t="s">
        <v>260</v>
      </c>
      <c r="E5410" s="19" t="s">
        <v>10911</v>
      </c>
      <c r="F5410" s="10">
        <v>42036</v>
      </c>
      <c r="G5410" s="10">
        <v>45323</v>
      </c>
      <c r="H5410" s="11">
        <v>10</v>
      </c>
      <c r="I5410" s="11" t="s">
        <v>277</v>
      </c>
      <c r="J5410" s="11" t="s">
        <v>261</v>
      </c>
      <c r="K5410" s="11" t="s">
        <v>12658</v>
      </c>
      <c r="L5410" s="11">
        <v>2</v>
      </c>
    </row>
    <row r="5411" spans="1:12">
      <c r="A5411" s="11" t="s">
        <v>10662</v>
      </c>
      <c r="D5411" s="11" t="s">
        <v>260</v>
      </c>
      <c r="E5411" s="19" t="s">
        <v>10912</v>
      </c>
      <c r="F5411" s="10">
        <v>42036</v>
      </c>
      <c r="G5411" s="10">
        <v>45323</v>
      </c>
      <c r="H5411" s="11">
        <v>10</v>
      </c>
      <c r="I5411" s="11" t="s">
        <v>277</v>
      </c>
      <c r="J5411" s="11" t="s">
        <v>261</v>
      </c>
      <c r="K5411" s="11" t="s">
        <v>12658</v>
      </c>
      <c r="L5411" s="11">
        <v>2</v>
      </c>
    </row>
    <row r="5412" spans="1:12">
      <c r="A5412" s="11" t="s">
        <v>10663</v>
      </c>
      <c r="D5412" s="11" t="s">
        <v>260</v>
      </c>
      <c r="E5412" s="19" t="s">
        <v>10913</v>
      </c>
      <c r="F5412" s="10">
        <v>42036</v>
      </c>
      <c r="G5412" s="10">
        <v>45323</v>
      </c>
      <c r="H5412" s="11">
        <v>10</v>
      </c>
      <c r="I5412" s="20" t="s">
        <v>259</v>
      </c>
      <c r="J5412" s="11" t="s">
        <v>261</v>
      </c>
      <c r="K5412" s="11" t="s">
        <v>12658</v>
      </c>
      <c r="L5412" s="11">
        <v>2</v>
      </c>
    </row>
    <row r="5413" spans="1:12">
      <c r="A5413" s="11" t="s">
        <v>10664</v>
      </c>
      <c r="D5413" s="11" t="s">
        <v>260</v>
      </c>
      <c r="E5413" s="19" t="s">
        <v>10914</v>
      </c>
      <c r="F5413" s="10">
        <v>42036</v>
      </c>
      <c r="G5413" s="10">
        <v>45323</v>
      </c>
      <c r="H5413" s="11">
        <v>10</v>
      </c>
      <c r="I5413" s="20" t="s">
        <v>259</v>
      </c>
      <c r="J5413" s="11" t="s">
        <v>261</v>
      </c>
      <c r="K5413" s="11" t="s">
        <v>12658</v>
      </c>
      <c r="L5413" s="11">
        <v>2</v>
      </c>
    </row>
    <row r="5414" spans="1:12">
      <c r="A5414" s="11" t="s">
        <v>10665</v>
      </c>
      <c r="D5414" s="11" t="s">
        <v>260</v>
      </c>
      <c r="E5414" s="19" t="s">
        <v>10915</v>
      </c>
      <c r="F5414" s="10">
        <v>42036</v>
      </c>
      <c r="G5414" s="10">
        <v>45323</v>
      </c>
      <c r="H5414" s="11">
        <v>10</v>
      </c>
      <c r="I5414" s="20" t="s">
        <v>259</v>
      </c>
      <c r="J5414" s="11" t="s">
        <v>261</v>
      </c>
      <c r="K5414" s="11" t="s">
        <v>12658</v>
      </c>
      <c r="L5414" s="11">
        <v>2</v>
      </c>
    </row>
    <row r="5415" spans="1:12">
      <c r="A5415" s="11" t="s">
        <v>10666</v>
      </c>
      <c r="D5415" s="11" t="s">
        <v>260</v>
      </c>
      <c r="E5415" s="19" t="s">
        <v>10916</v>
      </c>
      <c r="F5415" s="10">
        <v>42036</v>
      </c>
      <c r="G5415" s="10">
        <v>45323</v>
      </c>
      <c r="H5415" s="11">
        <v>10</v>
      </c>
      <c r="I5415" s="20" t="s">
        <v>259</v>
      </c>
      <c r="J5415" s="11" t="s">
        <v>261</v>
      </c>
      <c r="K5415" s="11" t="s">
        <v>12658</v>
      </c>
      <c r="L5415" s="11">
        <v>2</v>
      </c>
    </row>
    <row r="5416" spans="1:12">
      <c r="A5416" s="11" t="s">
        <v>10667</v>
      </c>
      <c r="D5416" s="11" t="s">
        <v>260</v>
      </c>
      <c r="E5416" s="19" t="s">
        <v>10917</v>
      </c>
      <c r="F5416" s="10">
        <v>42036</v>
      </c>
      <c r="G5416" s="10">
        <v>45323</v>
      </c>
      <c r="H5416" s="11">
        <v>10</v>
      </c>
      <c r="I5416" s="20" t="s">
        <v>259</v>
      </c>
      <c r="J5416" s="11" t="s">
        <v>261</v>
      </c>
      <c r="K5416" s="11" t="s">
        <v>12658</v>
      </c>
      <c r="L5416" s="11">
        <v>2</v>
      </c>
    </row>
    <row r="5417" spans="1:12">
      <c r="A5417" s="11" t="s">
        <v>10668</v>
      </c>
      <c r="D5417" s="11" t="s">
        <v>260</v>
      </c>
      <c r="E5417" s="19" t="s">
        <v>10918</v>
      </c>
      <c r="F5417" s="10">
        <v>42036</v>
      </c>
      <c r="G5417" s="10">
        <v>45323</v>
      </c>
      <c r="H5417" s="11">
        <v>10</v>
      </c>
      <c r="I5417" s="20" t="s">
        <v>259</v>
      </c>
      <c r="J5417" s="11" t="s">
        <v>261</v>
      </c>
      <c r="K5417" s="11" t="s">
        <v>12658</v>
      </c>
      <c r="L5417" s="11">
        <v>2</v>
      </c>
    </row>
    <row r="5418" spans="1:12">
      <c r="A5418" s="11" t="s">
        <v>10669</v>
      </c>
      <c r="D5418" s="11" t="s">
        <v>260</v>
      </c>
      <c r="E5418" s="19" t="s">
        <v>10919</v>
      </c>
      <c r="F5418" s="10">
        <v>42036</v>
      </c>
      <c r="G5418" s="10">
        <v>45323</v>
      </c>
      <c r="H5418" s="11">
        <v>10</v>
      </c>
      <c r="I5418" s="20" t="s">
        <v>259</v>
      </c>
      <c r="J5418" s="11" t="s">
        <v>261</v>
      </c>
      <c r="K5418" s="11" t="s">
        <v>12658</v>
      </c>
      <c r="L5418" s="11">
        <v>2</v>
      </c>
    </row>
    <row r="5419" spans="1:12">
      <c r="A5419" s="11" t="s">
        <v>10670</v>
      </c>
      <c r="D5419" s="11" t="s">
        <v>260</v>
      </c>
      <c r="E5419" s="19" t="s">
        <v>10920</v>
      </c>
      <c r="F5419" s="10">
        <v>42036</v>
      </c>
      <c r="G5419" s="10">
        <v>45323</v>
      </c>
      <c r="H5419" s="11">
        <v>10</v>
      </c>
      <c r="I5419" s="20" t="s">
        <v>259</v>
      </c>
      <c r="J5419" s="11" t="s">
        <v>261</v>
      </c>
      <c r="K5419" s="11" t="s">
        <v>12658</v>
      </c>
      <c r="L5419" s="11">
        <v>2</v>
      </c>
    </row>
    <row r="5420" spans="1:12">
      <c r="A5420" s="11" t="s">
        <v>10671</v>
      </c>
      <c r="D5420" s="11" t="s">
        <v>260</v>
      </c>
      <c r="E5420" s="19" t="s">
        <v>10921</v>
      </c>
      <c r="F5420" s="10">
        <v>42036</v>
      </c>
      <c r="G5420" s="10">
        <v>45323</v>
      </c>
      <c r="H5420" s="11">
        <v>10</v>
      </c>
      <c r="I5420" s="20" t="s">
        <v>259</v>
      </c>
      <c r="J5420" s="11" t="s">
        <v>261</v>
      </c>
      <c r="K5420" s="11" t="s">
        <v>12658</v>
      </c>
      <c r="L5420" s="11">
        <v>2</v>
      </c>
    </row>
    <row r="5421" spans="1:12">
      <c r="A5421" s="11" t="s">
        <v>10672</v>
      </c>
      <c r="D5421" s="11" t="s">
        <v>260</v>
      </c>
      <c r="E5421" s="19" t="s">
        <v>10922</v>
      </c>
      <c r="F5421" s="10">
        <v>42036</v>
      </c>
      <c r="G5421" s="10">
        <v>45323</v>
      </c>
      <c r="H5421" s="11">
        <v>10</v>
      </c>
      <c r="I5421" s="20" t="s">
        <v>259</v>
      </c>
      <c r="J5421" s="11" t="s">
        <v>261</v>
      </c>
      <c r="K5421" s="11" t="s">
        <v>12658</v>
      </c>
      <c r="L5421" s="11">
        <v>2</v>
      </c>
    </row>
    <row r="5422" spans="1:12">
      <c r="A5422" s="11" t="s">
        <v>10673</v>
      </c>
      <c r="D5422" s="11" t="s">
        <v>260</v>
      </c>
      <c r="E5422" s="19" t="s">
        <v>10923</v>
      </c>
      <c r="F5422" s="10">
        <v>42036</v>
      </c>
      <c r="G5422" s="10">
        <v>45323</v>
      </c>
      <c r="H5422" s="11">
        <v>10</v>
      </c>
      <c r="I5422" s="20" t="s">
        <v>259</v>
      </c>
      <c r="J5422" s="11" t="s">
        <v>261</v>
      </c>
      <c r="K5422" s="11" t="s">
        <v>12658</v>
      </c>
      <c r="L5422" s="11">
        <v>2</v>
      </c>
    </row>
    <row r="5423" spans="1:12">
      <c r="A5423" s="11" t="s">
        <v>10674</v>
      </c>
      <c r="D5423" s="11" t="s">
        <v>260</v>
      </c>
      <c r="E5423" s="19" t="s">
        <v>10924</v>
      </c>
      <c r="F5423" s="10">
        <v>42036</v>
      </c>
      <c r="G5423" s="10">
        <v>45323</v>
      </c>
      <c r="H5423" s="11">
        <v>10</v>
      </c>
      <c r="I5423" s="20" t="s">
        <v>259</v>
      </c>
      <c r="J5423" s="11" t="s">
        <v>261</v>
      </c>
      <c r="K5423" s="11" t="s">
        <v>12658</v>
      </c>
      <c r="L5423" s="11">
        <v>2</v>
      </c>
    </row>
    <row r="5424" spans="1:12">
      <c r="A5424" s="11" t="s">
        <v>10675</v>
      </c>
      <c r="D5424" s="11" t="s">
        <v>260</v>
      </c>
      <c r="E5424" s="19" t="s">
        <v>10925</v>
      </c>
      <c r="F5424" s="10">
        <v>42036</v>
      </c>
      <c r="G5424" s="10">
        <v>45323</v>
      </c>
      <c r="H5424" s="11">
        <v>10</v>
      </c>
      <c r="I5424" s="20" t="s">
        <v>259</v>
      </c>
      <c r="J5424" s="11" t="s">
        <v>261</v>
      </c>
      <c r="K5424" s="11" t="s">
        <v>12658</v>
      </c>
      <c r="L5424" s="11">
        <v>2</v>
      </c>
    </row>
    <row r="5425" spans="1:12">
      <c r="A5425" s="11" t="s">
        <v>10676</v>
      </c>
      <c r="D5425" s="11" t="s">
        <v>260</v>
      </c>
      <c r="E5425" s="19" t="s">
        <v>10926</v>
      </c>
      <c r="F5425" s="10">
        <v>42036</v>
      </c>
      <c r="G5425" s="10">
        <v>45323</v>
      </c>
      <c r="H5425" s="11">
        <v>10</v>
      </c>
      <c r="I5425" s="20" t="s">
        <v>259</v>
      </c>
      <c r="J5425" s="11" t="s">
        <v>261</v>
      </c>
      <c r="K5425" s="11" t="s">
        <v>12658</v>
      </c>
      <c r="L5425" s="11">
        <v>2</v>
      </c>
    </row>
    <row r="5426" spans="1:12">
      <c r="A5426" s="11" t="s">
        <v>10677</v>
      </c>
      <c r="D5426" s="11" t="s">
        <v>260</v>
      </c>
      <c r="E5426" s="19" t="s">
        <v>10927</v>
      </c>
      <c r="F5426" s="10">
        <v>42036</v>
      </c>
      <c r="G5426" s="10">
        <v>45323</v>
      </c>
      <c r="H5426" s="11">
        <v>10</v>
      </c>
      <c r="I5426" s="20" t="s">
        <v>259</v>
      </c>
      <c r="J5426" s="11" t="s">
        <v>261</v>
      </c>
      <c r="K5426" s="11" t="s">
        <v>12658</v>
      </c>
      <c r="L5426" s="11">
        <v>2</v>
      </c>
    </row>
    <row r="5427" spans="1:12">
      <c r="A5427" s="11" t="s">
        <v>10678</v>
      </c>
      <c r="D5427" s="11" t="s">
        <v>260</v>
      </c>
      <c r="E5427" s="19" t="s">
        <v>10928</v>
      </c>
      <c r="F5427" s="10">
        <v>42036</v>
      </c>
      <c r="G5427" s="10">
        <v>45323</v>
      </c>
      <c r="H5427" s="11">
        <v>10</v>
      </c>
      <c r="I5427" s="11" t="s">
        <v>277</v>
      </c>
      <c r="J5427" s="11" t="s">
        <v>261</v>
      </c>
      <c r="K5427" s="11" t="s">
        <v>12658</v>
      </c>
      <c r="L5427" s="11">
        <v>2</v>
      </c>
    </row>
    <row r="5428" spans="1:12">
      <c r="A5428" s="11" t="s">
        <v>10679</v>
      </c>
      <c r="D5428" s="11" t="s">
        <v>260</v>
      </c>
      <c r="E5428" s="19" t="s">
        <v>10929</v>
      </c>
      <c r="F5428" s="10">
        <v>42036</v>
      </c>
      <c r="G5428" s="10">
        <v>45323</v>
      </c>
      <c r="H5428" s="11">
        <v>10</v>
      </c>
      <c r="I5428" s="11" t="s">
        <v>277</v>
      </c>
      <c r="J5428" s="11" t="s">
        <v>261</v>
      </c>
      <c r="K5428" s="11" t="s">
        <v>12658</v>
      </c>
      <c r="L5428" s="11">
        <v>2</v>
      </c>
    </row>
    <row r="5429" spans="1:12">
      <c r="A5429" s="11" t="s">
        <v>10680</v>
      </c>
      <c r="D5429" s="11" t="s">
        <v>260</v>
      </c>
      <c r="E5429" s="19" t="s">
        <v>10930</v>
      </c>
      <c r="F5429" s="10">
        <v>42036</v>
      </c>
      <c r="G5429" s="10">
        <v>45323</v>
      </c>
      <c r="H5429" s="11">
        <v>10</v>
      </c>
      <c r="I5429" s="11" t="s">
        <v>277</v>
      </c>
      <c r="J5429" s="11" t="s">
        <v>261</v>
      </c>
      <c r="K5429" s="11" t="s">
        <v>12658</v>
      </c>
      <c r="L5429" s="11">
        <v>2</v>
      </c>
    </row>
    <row r="5430" spans="1:12">
      <c r="A5430" s="11" t="s">
        <v>10681</v>
      </c>
      <c r="D5430" s="11" t="s">
        <v>260</v>
      </c>
      <c r="E5430" s="19" t="s">
        <v>10931</v>
      </c>
      <c r="F5430" s="10">
        <v>42036</v>
      </c>
      <c r="G5430" s="10">
        <v>45323</v>
      </c>
      <c r="H5430" s="11">
        <v>10</v>
      </c>
      <c r="I5430" s="20" t="s">
        <v>259</v>
      </c>
      <c r="J5430" s="11" t="s">
        <v>261</v>
      </c>
      <c r="K5430" s="11" t="s">
        <v>12658</v>
      </c>
      <c r="L5430" s="11">
        <v>2</v>
      </c>
    </row>
    <row r="5431" spans="1:12">
      <c r="A5431" s="11" t="s">
        <v>10682</v>
      </c>
      <c r="D5431" s="11" t="s">
        <v>260</v>
      </c>
      <c r="E5431" s="19" t="s">
        <v>10932</v>
      </c>
      <c r="F5431" s="10">
        <v>42036</v>
      </c>
      <c r="G5431" s="10">
        <v>45323</v>
      </c>
      <c r="H5431" s="11">
        <v>10</v>
      </c>
      <c r="I5431" s="20" t="s">
        <v>259</v>
      </c>
      <c r="J5431" s="11" t="s">
        <v>261</v>
      </c>
      <c r="K5431" s="11" t="s">
        <v>12658</v>
      </c>
      <c r="L5431" s="11">
        <v>2</v>
      </c>
    </row>
    <row r="5432" spans="1:12">
      <c r="A5432" s="11" t="s">
        <v>10683</v>
      </c>
      <c r="D5432" s="11" t="s">
        <v>260</v>
      </c>
      <c r="E5432" s="19" t="s">
        <v>10933</v>
      </c>
      <c r="F5432" s="10">
        <v>42036</v>
      </c>
      <c r="G5432" s="10">
        <v>45323</v>
      </c>
      <c r="H5432" s="11">
        <v>10</v>
      </c>
      <c r="I5432" s="20" t="s">
        <v>259</v>
      </c>
      <c r="J5432" s="11" t="s">
        <v>261</v>
      </c>
      <c r="K5432" s="11" t="s">
        <v>12658</v>
      </c>
      <c r="L5432" s="11">
        <v>2</v>
      </c>
    </row>
    <row r="5433" spans="1:12">
      <c r="A5433" s="11" t="s">
        <v>10684</v>
      </c>
      <c r="D5433" s="11" t="s">
        <v>260</v>
      </c>
      <c r="E5433" s="19" t="s">
        <v>10934</v>
      </c>
      <c r="F5433" s="10">
        <v>42036</v>
      </c>
      <c r="G5433" s="10">
        <v>45323</v>
      </c>
      <c r="H5433" s="11">
        <v>10</v>
      </c>
      <c r="I5433" s="20" t="s">
        <v>259</v>
      </c>
      <c r="J5433" s="11" t="s">
        <v>261</v>
      </c>
      <c r="K5433" s="11" t="s">
        <v>12658</v>
      </c>
      <c r="L5433" s="11">
        <v>2</v>
      </c>
    </row>
    <row r="5434" spans="1:12">
      <c r="A5434" s="11" t="s">
        <v>10685</v>
      </c>
      <c r="D5434" s="11" t="s">
        <v>260</v>
      </c>
      <c r="E5434" s="19" t="s">
        <v>10935</v>
      </c>
      <c r="F5434" s="10">
        <v>42036</v>
      </c>
      <c r="G5434" s="10">
        <v>45323</v>
      </c>
      <c r="H5434" s="11">
        <v>10</v>
      </c>
      <c r="I5434" s="20" t="s">
        <v>259</v>
      </c>
      <c r="J5434" s="11" t="s">
        <v>261</v>
      </c>
      <c r="K5434" s="11" t="s">
        <v>12658</v>
      </c>
      <c r="L5434" s="11">
        <v>2</v>
      </c>
    </row>
    <row r="5435" spans="1:12">
      <c r="A5435" s="11" t="s">
        <v>10686</v>
      </c>
      <c r="D5435" s="11" t="s">
        <v>260</v>
      </c>
      <c r="E5435" s="19" t="s">
        <v>10936</v>
      </c>
      <c r="F5435" s="10">
        <v>42036</v>
      </c>
      <c r="G5435" s="10">
        <v>45323</v>
      </c>
      <c r="H5435" s="11">
        <v>10</v>
      </c>
      <c r="I5435" s="20" t="s">
        <v>259</v>
      </c>
      <c r="J5435" s="11" t="s">
        <v>261</v>
      </c>
      <c r="K5435" s="11" t="s">
        <v>12658</v>
      </c>
      <c r="L5435" s="11">
        <v>2</v>
      </c>
    </row>
    <row r="5436" spans="1:12">
      <c r="A5436" s="11" t="s">
        <v>10687</v>
      </c>
      <c r="D5436" s="11" t="s">
        <v>260</v>
      </c>
      <c r="E5436" s="19" t="s">
        <v>10937</v>
      </c>
      <c r="F5436" s="10">
        <v>42036</v>
      </c>
      <c r="G5436" s="10">
        <v>45323</v>
      </c>
      <c r="H5436" s="11">
        <v>10</v>
      </c>
      <c r="I5436" s="20" t="s">
        <v>259</v>
      </c>
      <c r="J5436" s="11" t="s">
        <v>261</v>
      </c>
      <c r="K5436" s="11" t="s">
        <v>12658</v>
      </c>
      <c r="L5436" s="11">
        <v>2</v>
      </c>
    </row>
    <row r="5437" spans="1:12">
      <c r="A5437" s="11" t="s">
        <v>10688</v>
      </c>
      <c r="D5437" s="11" t="s">
        <v>260</v>
      </c>
      <c r="E5437" s="19" t="s">
        <v>10938</v>
      </c>
      <c r="F5437" s="10">
        <v>42036</v>
      </c>
      <c r="G5437" s="10">
        <v>45323</v>
      </c>
      <c r="H5437" s="11">
        <v>10</v>
      </c>
      <c r="I5437" s="20" t="s">
        <v>259</v>
      </c>
      <c r="J5437" s="11" t="s">
        <v>261</v>
      </c>
      <c r="K5437" s="11" t="s">
        <v>12658</v>
      </c>
      <c r="L5437" s="11">
        <v>2</v>
      </c>
    </row>
    <row r="5438" spans="1:12">
      <c r="A5438" s="11" t="s">
        <v>10689</v>
      </c>
      <c r="D5438" s="11" t="s">
        <v>260</v>
      </c>
      <c r="E5438" s="19" t="s">
        <v>10939</v>
      </c>
      <c r="F5438" s="10">
        <v>42036</v>
      </c>
      <c r="G5438" s="10">
        <v>45323</v>
      </c>
      <c r="H5438" s="11">
        <v>10</v>
      </c>
      <c r="I5438" s="20" t="s">
        <v>259</v>
      </c>
      <c r="J5438" s="11" t="s">
        <v>261</v>
      </c>
      <c r="K5438" s="11" t="s">
        <v>12658</v>
      </c>
      <c r="L5438" s="11">
        <v>2</v>
      </c>
    </row>
    <row r="5439" spans="1:12">
      <c r="A5439" s="11" t="s">
        <v>10690</v>
      </c>
      <c r="D5439" s="11" t="s">
        <v>260</v>
      </c>
      <c r="E5439" s="19" t="s">
        <v>10940</v>
      </c>
      <c r="F5439" s="10">
        <v>42036</v>
      </c>
      <c r="G5439" s="10">
        <v>45323</v>
      </c>
      <c r="H5439" s="11">
        <v>10</v>
      </c>
      <c r="I5439" s="20" t="s">
        <v>259</v>
      </c>
      <c r="J5439" s="11" t="s">
        <v>261</v>
      </c>
      <c r="K5439" s="11" t="s">
        <v>12658</v>
      </c>
      <c r="L5439" s="11">
        <v>2</v>
      </c>
    </row>
    <row r="5440" spans="1:12">
      <c r="A5440" s="11" t="s">
        <v>10691</v>
      </c>
      <c r="D5440" s="11" t="s">
        <v>260</v>
      </c>
      <c r="E5440" s="19" t="s">
        <v>10941</v>
      </c>
      <c r="F5440" s="10">
        <v>42036</v>
      </c>
      <c r="G5440" s="10">
        <v>45323</v>
      </c>
      <c r="H5440" s="11">
        <v>10</v>
      </c>
      <c r="I5440" s="20" t="s">
        <v>259</v>
      </c>
      <c r="J5440" s="11" t="s">
        <v>261</v>
      </c>
      <c r="K5440" s="11" t="s">
        <v>12658</v>
      </c>
      <c r="L5440" s="11">
        <v>2</v>
      </c>
    </row>
    <row r="5441" spans="1:12">
      <c r="A5441" s="11" t="s">
        <v>10692</v>
      </c>
      <c r="D5441" s="11" t="s">
        <v>260</v>
      </c>
      <c r="E5441" s="19" t="s">
        <v>10942</v>
      </c>
      <c r="F5441" s="10">
        <v>42036</v>
      </c>
      <c r="G5441" s="10">
        <v>45323</v>
      </c>
      <c r="H5441" s="11">
        <v>10</v>
      </c>
      <c r="I5441" s="20" t="s">
        <v>259</v>
      </c>
      <c r="J5441" s="11" t="s">
        <v>261</v>
      </c>
      <c r="K5441" s="11" t="s">
        <v>12658</v>
      </c>
      <c r="L5441" s="11">
        <v>2</v>
      </c>
    </row>
    <row r="5442" spans="1:12">
      <c r="A5442" s="11" t="s">
        <v>10693</v>
      </c>
      <c r="D5442" s="11" t="s">
        <v>260</v>
      </c>
      <c r="E5442" s="19" t="s">
        <v>10943</v>
      </c>
      <c r="F5442" s="10">
        <v>42036</v>
      </c>
      <c r="G5442" s="10">
        <v>45323</v>
      </c>
      <c r="H5442" s="11">
        <v>10</v>
      </c>
      <c r="I5442" s="20" t="s">
        <v>259</v>
      </c>
      <c r="J5442" s="11" t="s">
        <v>261</v>
      </c>
      <c r="K5442" s="11" t="s">
        <v>12658</v>
      </c>
      <c r="L5442" s="11">
        <v>2</v>
      </c>
    </row>
    <row r="5443" spans="1:12">
      <c r="A5443" s="11" t="s">
        <v>10694</v>
      </c>
      <c r="D5443" s="11" t="s">
        <v>260</v>
      </c>
      <c r="E5443" s="19" t="s">
        <v>10944</v>
      </c>
      <c r="F5443" s="10">
        <v>42036</v>
      </c>
      <c r="G5443" s="10">
        <v>45323</v>
      </c>
      <c r="H5443" s="11">
        <v>10</v>
      </c>
      <c r="I5443" s="20" t="s">
        <v>259</v>
      </c>
      <c r="J5443" s="11" t="s">
        <v>261</v>
      </c>
      <c r="K5443" s="11" t="s">
        <v>12658</v>
      </c>
      <c r="L5443" s="11">
        <v>2</v>
      </c>
    </row>
    <row r="5444" spans="1:12">
      <c r="A5444" s="11" t="s">
        <v>10695</v>
      </c>
      <c r="D5444" s="11" t="s">
        <v>260</v>
      </c>
      <c r="E5444" s="19" t="s">
        <v>10945</v>
      </c>
      <c r="F5444" s="10">
        <v>42036</v>
      </c>
      <c r="G5444" s="10">
        <v>45323</v>
      </c>
      <c r="H5444" s="11">
        <v>10</v>
      </c>
      <c r="I5444" s="20" t="s">
        <v>259</v>
      </c>
      <c r="J5444" s="11" t="s">
        <v>261</v>
      </c>
      <c r="K5444" s="11" t="s">
        <v>12658</v>
      </c>
      <c r="L5444" s="11">
        <v>2</v>
      </c>
    </row>
    <row r="5445" spans="1:12">
      <c r="A5445" s="11" t="s">
        <v>10696</v>
      </c>
      <c r="D5445" s="11" t="s">
        <v>260</v>
      </c>
      <c r="E5445" s="19" t="s">
        <v>10946</v>
      </c>
      <c r="F5445" s="10">
        <v>42036</v>
      </c>
      <c r="G5445" s="10">
        <v>45323</v>
      </c>
      <c r="H5445" s="11">
        <v>10</v>
      </c>
      <c r="I5445" s="11" t="s">
        <v>277</v>
      </c>
      <c r="J5445" s="11" t="s">
        <v>261</v>
      </c>
      <c r="K5445" s="11" t="s">
        <v>12658</v>
      </c>
      <c r="L5445" s="11">
        <v>2</v>
      </c>
    </row>
    <row r="5446" spans="1:12">
      <c r="A5446" s="11" t="s">
        <v>10697</v>
      </c>
      <c r="D5446" s="11" t="s">
        <v>260</v>
      </c>
      <c r="E5446" s="19" t="s">
        <v>10947</v>
      </c>
      <c r="F5446" s="10">
        <v>42036</v>
      </c>
      <c r="G5446" s="10">
        <v>45323</v>
      </c>
      <c r="H5446" s="11">
        <v>10</v>
      </c>
      <c r="I5446" s="11" t="s">
        <v>277</v>
      </c>
      <c r="J5446" s="11" t="s">
        <v>261</v>
      </c>
      <c r="K5446" s="11" t="s">
        <v>12658</v>
      </c>
      <c r="L5446" s="11">
        <v>2</v>
      </c>
    </row>
    <row r="5447" spans="1:12">
      <c r="A5447" s="11" t="s">
        <v>10698</v>
      </c>
      <c r="D5447" s="11" t="s">
        <v>260</v>
      </c>
      <c r="E5447" s="19" t="s">
        <v>10948</v>
      </c>
      <c r="F5447" s="10">
        <v>42036</v>
      </c>
      <c r="G5447" s="10">
        <v>45323</v>
      </c>
      <c r="H5447" s="11">
        <v>10</v>
      </c>
      <c r="I5447" s="11" t="s">
        <v>277</v>
      </c>
      <c r="J5447" s="11" t="s">
        <v>261</v>
      </c>
      <c r="K5447" s="11" t="s">
        <v>12658</v>
      </c>
      <c r="L5447" s="11">
        <v>2</v>
      </c>
    </row>
    <row r="5448" spans="1:12">
      <c r="A5448" s="11" t="s">
        <v>10699</v>
      </c>
      <c r="D5448" s="11" t="s">
        <v>260</v>
      </c>
      <c r="E5448" s="19" t="s">
        <v>10949</v>
      </c>
      <c r="F5448" s="10">
        <v>42036</v>
      </c>
      <c r="G5448" s="10">
        <v>45323</v>
      </c>
      <c r="H5448" s="11">
        <v>10</v>
      </c>
      <c r="I5448" s="20" t="s">
        <v>259</v>
      </c>
      <c r="J5448" s="11" t="s">
        <v>261</v>
      </c>
      <c r="K5448" s="11" t="s">
        <v>12658</v>
      </c>
      <c r="L5448" s="11">
        <v>2</v>
      </c>
    </row>
    <row r="5449" spans="1:12">
      <c r="A5449" s="11" t="s">
        <v>10700</v>
      </c>
      <c r="D5449" s="11" t="s">
        <v>260</v>
      </c>
      <c r="E5449" s="19" t="s">
        <v>10950</v>
      </c>
      <c r="F5449" s="10">
        <v>42036</v>
      </c>
      <c r="G5449" s="10">
        <v>45323</v>
      </c>
      <c r="H5449" s="11">
        <v>10</v>
      </c>
      <c r="I5449" s="20" t="s">
        <v>259</v>
      </c>
      <c r="J5449" s="11" t="s">
        <v>261</v>
      </c>
      <c r="K5449" s="11" t="s">
        <v>12658</v>
      </c>
      <c r="L5449" s="11">
        <v>2</v>
      </c>
    </row>
    <row r="5450" spans="1:12">
      <c r="A5450" s="11" t="s">
        <v>10701</v>
      </c>
      <c r="D5450" s="11" t="s">
        <v>260</v>
      </c>
      <c r="E5450" s="19" t="s">
        <v>10951</v>
      </c>
      <c r="F5450" s="10">
        <v>42036</v>
      </c>
      <c r="G5450" s="10">
        <v>45323</v>
      </c>
      <c r="H5450" s="11">
        <v>10</v>
      </c>
      <c r="I5450" s="20" t="s">
        <v>259</v>
      </c>
      <c r="J5450" s="11" t="s">
        <v>261</v>
      </c>
      <c r="K5450" s="11" t="s">
        <v>12658</v>
      </c>
      <c r="L5450" s="11">
        <v>2</v>
      </c>
    </row>
    <row r="5451" spans="1:12">
      <c r="A5451" s="11" t="s">
        <v>10702</v>
      </c>
      <c r="D5451" s="11" t="s">
        <v>260</v>
      </c>
      <c r="E5451" s="19" t="s">
        <v>10952</v>
      </c>
      <c r="F5451" s="10">
        <v>42036</v>
      </c>
      <c r="G5451" s="10">
        <v>45323</v>
      </c>
      <c r="H5451" s="11">
        <v>10</v>
      </c>
      <c r="I5451" s="20" t="s">
        <v>259</v>
      </c>
      <c r="J5451" s="11" t="s">
        <v>261</v>
      </c>
      <c r="K5451" s="11" t="s">
        <v>12658</v>
      </c>
      <c r="L5451" s="11">
        <v>2</v>
      </c>
    </row>
    <row r="5452" spans="1:12">
      <c r="A5452" s="11" t="s">
        <v>10703</v>
      </c>
      <c r="D5452" s="11" t="s">
        <v>260</v>
      </c>
      <c r="E5452" s="19" t="s">
        <v>10953</v>
      </c>
      <c r="F5452" s="10">
        <v>42036</v>
      </c>
      <c r="G5452" s="10">
        <v>45323</v>
      </c>
      <c r="H5452" s="11">
        <v>10</v>
      </c>
      <c r="I5452" s="20" t="s">
        <v>259</v>
      </c>
      <c r="J5452" s="11" t="s">
        <v>261</v>
      </c>
      <c r="K5452" s="11" t="s">
        <v>12658</v>
      </c>
      <c r="L5452" s="11">
        <v>2</v>
      </c>
    </row>
    <row r="5453" spans="1:12">
      <c r="A5453" s="11" t="s">
        <v>10704</v>
      </c>
      <c r="D5453" s="11" t="s">
        <v>260</v>
      </c>
      <c r="E5453" s="19" t="s">
        <v>10954</v>
      </c>
      <c r="F5453" s="10">
        <v>42036</v>
      </c>
      <c r="G5453" s="10">
        <v>45323</v>
      </c>
      <c r="H5453" s="11">
        <v>10</v>
      </c>
      <c r="I5453" s="20" t="s">
        <v>259</v>
      </c>
      <c r="J5453" s="11" t="s">
        <v>261</v>
      </c>
      <c r="K5453" s="11" t="s">
        <v>12658</v>
      </c>
      <c r="L5453" s="11">
        <v>2</v>
      </c>
    </row>
    <row r="5454" spans="1:12">
      <c r="A5454" s="11" t="s">
        <v>10705</v>
      </c>
      <c r="D5454" s="11" t="s">
        <v>260</v>
      </c>
      <c r="E5454" s="19" t="s">
        <v>10955</v>
      </c>
      <c r="F5454" s="10">
        <v>42036</v>
      </c>
      <c r="G5454" s="10">
        <v>45323</v>
      </c>
      <c r="H5454" s="11">
        <v>10</v>
      </c>
      <c r="I5454" s="20" t="s">
        <v>259</v>
      </c>
      <c r="J5454" s="11" t="s">
        <v>261</v>
      </c>
      <c r="K5454" s="11" t="s">
        <v>12658</v>
      </c>
      <c r="L5454" s="11">
        <v>2</v>
      </c>
    </row>
    <row r="5455" spans="1:12">
      <c r="A5455" s="11" t="s">
        <v>10706</v>
      </c>
      <c r="D5455" s="11" t="s">
        <v>260</v>
      </c>
      <c r="E5455" s="19" t="s">
        <v>10956</v>
      </c>
      <c r="F5455" s="10">
        <v>42036</v>
      </c>
      <c r="G5455" s="10">
        <v>45323</v>
      </c>
      <c r="H5455" s="11">
        <v>10</v>
      </c>
      <c r="I5455" s="20" t="s">
        <v>259</v>
      </c>
      <c r="J5455" s="11" t="s">
        <v>261</v>
      </c>
      <c r="K5455" s="11" t="s">
        <v>12658</v>
      </c>
      <c r="L5455" s="11">
        <v>2</v>
      </c>
    </row>
    <row r="5456" spans="1:12">
      <c r="A5456" s="11" t="s">
        <v>10707</v>
      </c>
      <c r="D5456" s="11" t="s">
        <v>260</v>
      </c>
      <c r="E5456" s="19" t="s">
        <v>10957</v>
      </c>
      <c r="F5456" s="10">
        <v>42036</v>
      </c>
      <c r="G5456" s="10">
        <v>45323</v>
      </c>
      <c r="H5456" s="11">
        <v>10</v>
      </c>
      <c r="I5456" s="20" t="s">
        <v>259</v>
      </c>
      <c r="J5456" s="11" t="s">
        <v>261</v>
      </c>
      <c r="K5456" s="11" t="s">
        <v>12658</v>
      </c>
      <c r="L5456" s="11">
        <v>2</v>
      </c>
    </row>
    <row r="5457" spans="1:12">
      <c r="A5457" s="11" t="s">
        <v>10708</v>
      </c>
      <c r="D5457" s="11" t="s">
        <v>260</v>
      </c>
      <c r="E5457" s="19" t="s">
        <v>10958</v>
      </c>
      <c r="F5457" s="10">
        <v>42036</v>
      </c>
      <c r="G5457" s="10">
        <v>45323</v>
      </c>
      <c r="H5457" s="11">
        <v>10</v>
      </c>
      <c r="I5457" s="20" t="s">
        <v>259</v>
      </c>
      <c r="J5457" s="11" t="s">
        <v>261</v>
      </c>
      <c r="K5457" s="11" t="s">
        <v>12658</v>
      </c>
      <c r="L5457" s="11">
        <v>2</v>
      </c>
    </row>
    <row r="5458" spans="1:12">
      <c r="A5458" s="11" t="s">
        <v>10709</v>
      </c>
      <c r="D5458" s="11" t="s">
        <v>260</v>
      </c>
      <c r="E5458" s="19" t="s">
        <v>10959</v>
      </c>
      <c r="F5458" s="10">
        <v>42036</v>
      </c>
      <c r="G5458" s="10">
        <v>45323</v>
      </c>
      <c r="H5458" s="11">
        <v>10</v>
      </c>
      <c r="I5458" s="20" t="s">
        <v>259</v>
      </c>
      <c r="J5458" s="11" t="s">
        <v>261</v>
      </c>
      <c r="K5458" s="11" t="s">
        <v>12658</v>
      </c>
      <c r="L5458" s="11">
        <v>2</v>
      </c>
    </row>
    <row r="5459" spans="1:12">
      <c r="A5459" s="11" t="s">
        <v>10710</v>
      </c>
      <c r="D5459" s="11" t="s">
        <v>260</v>
      </c>
      <c r="E5459" s="19" t="s">
        <v>10960</v>
      </c>
      <c r="F5459" s="10">
        <v>42036</v>
      </c>
      <c r="G5459" s="10">
        <v>45323</v>
      </c>
      <c r="H5459" s="11">
        <v>10</v>
      </c>
      <c r="I5459" s="20" t="s">
        <v>259</v>
      </c>
      <c r="J5459" s="11" t="s">
        <v>261</v>
      </c>
      <c r="K5459" s="11" t="s">
        <v>12658</v>
      </c>
      <c r="L5459" s="11">
        <v>2</v>
      </c>
    </row>
    <row r="5460" spans="1:12">
      <c r="A5460" s="11" t="s">
        <v>10711</v>
      </c>
      <c r="D5460" s="11" t="s">
        <v>260</v>
      </c>
      <c r="E5460" s="19" t="s">
        <v>10961</v>
      </c>
      <c r="F5460" s="10">
        <v>42036</v>
      </c>
      <c r="G5460" s="10">
        <v>45323</v>
      </c>
      <c r="H5460" s="11">
        <v>10</v>
      </c>
      <c r="I5460" s="20" t="s">
        <v>259</v>
      </c>
      <c r="J5460" s="11" t="s">
        <v>261</v>
      </c>
      <c r="K5460" s="11" t="s">
        <v>12658</v>
      </c>
      <c r="L5460" s="11">
        <v>2</v>
      </c>
    </row>
    <row r="5461" spans="1:12">
      <c r="A5461" s="11" t="s">
        <v>10712</v>
      </c>
      <c r="D5461" s="11" t="s">
        <v>260</v>
      </c>
      <c r="E5461" s="19" t="s">
        <v>10962</v>
      </c>
      <c r="F5461" s="10">
        <v>42036</v>
      </c>
      <c r="G5461" s="10">
        <v>45323</v>
      </c>
      <c r="H5461" s="11">
        <v>10</v>
      </c>
      <c r="I5461" s="20" t="s">
        <v>259</v>
      </c>
      <c r="J5461" s="11" t="s">
        <v>261</v>
      </c>
      <c r="K5461" s="11" t="s">
        <v>12658</v>
      </c>
      <c r="L5461" s="11">
        <v>2</v>
      </c>
    </row>
    <row r="5462" spans="1:12">
      <c r="A5462" s="11" t="s">
        <v>10713</v>
      </c>
      <c r="D5462" s="11" t="s">
        <v>260</v>
      </c>
      <c r="E5462" s="19" t="s">
        <v>10963</v>
      </c>
      <c r="F5462" s="10">
        <v>42036</v>
      </c>
      <c r="G5462" s="10">
        <v>45323</v>
      </c>
      <c r="H5462" s="11">
        <v>10</v>
      </c>
      <c r="I5462" s="20" t="s">
        <v>259</v>
      </c>
      <c r="J5462" s="11" t="s">
        <v>261</v>
      </c>
      <c r="K5462" s="11" t="s">
        <v>12658</v>
      </c>
      <c r="L5462" s="11">
        <v>2</v>
      </c>
    </row>
    <row r="5463" spans="1:12">
      <c r="A5463" s="11" t="s">
        <v>10714</v>
      </c>
      <c r="D5463" s="11" t="s">
        <v>260</v>
      </c>
      <c r="E5463" s="19" t="s">
        <v>10964</v>
      </c>
      <c r="F5463" s="10">
        <v>42036</v>
      </c>
      <c r="G5463" s="10">
        <v>45323</v>
      </c>
      <c r="H5463" s="11">
        <v>10</v>
      </c>
      <c r="I5463" s="11" t="s">
        <v>277</v>
      </c>
      <c r="J5463" s="11" t="s">
        <v>261</v>
      </c>
      <c r="K5463" s="11" t="s">
        <v>12658</v>
      </c>
      <c r="L5463" s="11">
        <v>2</v>
      </c>
    </row>
    <row r="5464" spans="1:12">
      <c r="A5464" s="11" t="s">
        <v>10715</v>
      </c>
      <c r="D5464" s="11" t="s">
        <v>260</v>
      </c>
      <c r="E5464" s="19" t="s">
        <v>10965</v>
      </c>
      <c r="F5464" s="10">
        <v>42036</v>
      </c>
      <c r="G5464" s="10">
        <v>45323</v>
      </c>
      <c r="H5464" s="11">
        <v>10</v>
      </c>
      <c r="I5464" s="11" t="s">
        <v>277</v>
      </c>
      <c r="J5464" s="11" t="s">
        <v>261</v>
      </c>
      <c r="K5464" s="11" t="s">
        <v>12658</v>
      </c>
      <c r="L5464" s="11">
        <v>2</v>
      </c>
    </row>
    <row r="5465" spans="1:12">
      <c r="A5465" s="11" t="s">
        <v>10716</v>
      </c>
      <c r="D5465" s="11" t="s">
        <v>260</v>
      </c>
      <c r="E5465" s="19" t="s">
        <v>10966</v>
      </c>
      <c r="F5465" s="10">
        <v>42036</v>
      </c>
      <c r="G5465" s="10">
        <v>45323</v>
      </c>
      <c r="H5465" s="11">
        <v>10</v>
      </c>
      <c r="I5465" s="11" t="s">
        <v>277</v>
      </c>
      <c r="J5465" s="11" t="s">
        <v>261</v>
      </c>
      <c r="K5465" s="11" t="s">
        <v>12658</v>
      </c>
      <c r="L5465" s="11">
        <v>2</v>
      </c>
    </row>
    <row r="5466" spans="1:12">
      <c r="A5466" s="11" t="s">
        <v>10717</v>
      </c>
      <c r="D5466" s="11" t="s">
        <v>260</v>
      </c>
      <c r="E5466" s="19" t="s">
        <v>10967</v>
      </c>
      <c r="F5466" s="10">
        <v>42036</v>
      </c>
      <c r="G5466" s="10">
        <v>45323</v>
      </c>
      <c r="H5466" s="11">
        <v>10</v>
      </c>
      <c r="I5466" s="20" t="s">
        <v>259</v>
      </c>
      <c r="J5466" s="11" t="s">
        <v>261</v>
      </c>
      <c r="K5466" s="11" t="s">
        <v>12658</v>
      </c>
      <c r="L5466" s="11">
        <v>2</v>
      </c>
    </row>
    <row r="5467" spans="1:12">
      <c r="A5467" s="11" t="s">
        <v>10718</v>
      </c>
      <c r="D5467" s="11" t="s">
        <v>260</v>
      </c>
      <c r="E5467" s="19" t="s">
        <v>10968</v>
      </c>
      <c r="F5467" s="10">
        <v>42036</v>
      </c>
      <c r="G5467" s="10">
        <v>45323</v>
      </c>
      <c r="H5467" s="11">
        <v>10</v>
      </c>
      <c r="I5467" s="20" t="s">
        <v>259</v>
      </c>
      <c r="J5467" s="11" t="s">
        <v>261</v>
      </c>
      <c r="K5467" s="11" t="s">
        <v>12658</v>
      </c>
      <c r="L5467" s="11">
        <v>2</v>
      </c>
    </row>
    <row r="5468" spans="1:12">
      <c r="A5468" s="11" t="s">
        <v>10719</v>
      </c>
      <c r="D5468" s="11" t="s">
        <v>260</v>
      </c>
      <c r="E5468" s="19" t="s">
        <v>10969</v>
      </c>
      <c r="F5468" s="10">
        <v>42036</v>
      </c>
      <c r="G5468" s="10">
        <v>45323</v>
      </c>
      <c r="H5468" s="11">
        <v>10</v>
      </c>
      <c r="I5468" s="20" t="s">
        <v>259</v>
      </c>
      <c r="J5468" s="11" t="s">
        <v>261</v>
      </c>
      <c r="K5468" s="11" t="s">
        <v>12658</v>
      </c>
      <c r="L5468" s="11">
        <v>2</v>
      </c>
    </row>
    <row r="5469" spans="1:12">
      <c r="A5469" s="11" t="s">
        <v>10720</v>
      </c>
      <c r="D5469" s="11" t="s">
        <v>260</v>
      </c>
      <c r="E5469" s="19" t="s">
        <v>10970</v>
      </c>
      <c r="F5469" s="10">
        <v>42036</v>
      </c>
      <c r="G5469" s="10">
        <v>45323</v>
      </c>
      <c r="H5469" s="11">
        <v>10</v>
      </c>
      <c r="I5469" s="20" t="s">
        <v>259</v>
      </c>
      <c r="J5469" s="11" t="s">
        <v>261</v>
      </c>
      <c r="K5469" s="11" t="s">
        <v>12658</v>
      </c>
      <c r="L5469" s="11">
        <v>2</v>
      </c>
    </row>
    <row r="5470" spans="1:12">
      <c r="A5470" s="11" t="s">
        <v>10721</v>
      </c>
      <c r="D5470" s="11" t="s">
        <v>260</v>
      </c>
      <c r="E5470" s="19" t="s">
        <v>10971</v>
      </c>
      <c r="F5470" s="10">
        <v>42036</v>
      </c>
      <c r="G5470" s="10">
        <v>45323</v>
      </c>
      <c r="H5470" s="11">
        <v>10</v>
      </c>
      <c r="I5470" s="20" t="s">
        <v>259</v>
      </c>
      <c r="J5470" s="11" t="s">
        <v>261</v>
      </c>
      <c r="K5470" s="11" t="s">
        <v>12658</v>
      </c>
      <c r="L5470" s="11">
        <v>2</v>
      </c>
    </row>
    <row r="5471" spans="1:12">
      <c r="A5471" s="11" t="s">
        <v>10722</v>
      </c>
      <c r="D5471" s="11" t="s">
        <v>260</v>
      </c>
      <c r="E5471" s="19" t="s">
        <v>10972</v>
      </c>
      <c r="F5471" s="10">
        <v>42036</v>
      </c>
      <c r="G5471" s="10">
        <v>45323</v>
      </c>
      <c r="H5471" s="11">
        <v>10</v>
      </c>
      <c r="I5471" s="20" t="s">
        <v>259</v>
      </c>
      <c r="J5471" s="11" t="s">
        <v>261</v>
      </c>
      <c r="K5471" s="11" t="s">
        <v>12658</v>
      </c>
      <c r="L5471" s="11">
        <v>2</v>
      </c>
    </row>
    <row r="5472" spans="1:12">
      <c r="A5472" s="11" t="s">
        <v>10723</v>
      </c>
      <c r="D5472" s="11" t="s">
        <v>260</v>
      </c>
      <c r="E5472" s="19" t="s">
        <v>10973</v>
      </c>
      <c r="F5472" s="10">
        <v>42036</v>
      </c>
      <c r="G5472" s="10">
        <v>45323</v>
      </c>
      <c r="H5472" s="11">
        <v>10</v>
      </c>
      <c r="I5472" s="20" t="s">
        <v>259</v>
      </c>
      <c r="J5472" s="11" t="s">
        <v>261</v>
      </c>
      <c r="K5472" s="11" t="s">
        <v>12658</v>
      </c>
      <c r="L5472" s="11">
        <v>2</v>
      </c>
    </row>
    <row r="5473" spans="1:12">
      <c r="A5473" s="11" t="s">
        <v>10724</v>
      </c>
      <c r="D5473" s="11" t="s">
        <v>260</v>
      </c>
      <c r="E5473" s="19" t="s">
        <v>10974</v>
      </c>
      <c r="F5473" s="10">
        <v>42036</v>
      </c>
      <c r="G5473" s="10">
        <v>45323</v>
      </c>
      <c r="H5473" s="11">
        <v>10</v>
      </c>
      <c r="I5473" s="20" t="s">
        <v>259</v>
      </c>
      <c r="J5473" s="11" t="s">
        <v>261</v>
      </c>
      <c r="K5473" s="11" t="s">
        <v>12658</v>
      </c>
      <c r="L5473" s="11">
        <v>2</v>
      </c>
    </row>
    <row r="5474" spans="1:12">
      <c r="A5474" s="11" t="s">
        <v>10725</v>
      </c>
      <c r="D5474" s="11" t="s">
        <v>260</v>
      </c>
      <c r="E5474" s="19" t="s">
        <v>10975</v>
      </c>
      <c r="F5474" s="10">
        <v>42036</v>
      </c>
      <c r="G5474" s="10">
        <v>45323</v>
      </c>
      <c r="H5474" s="11">
        <v>10</v>
      </c>
      <c r="I5474" s="20" t="s">
        <v>259</v>
      </c>
      <c r="J5474" s="11" t="s">
        <v>261</v>
      </c>
      <c r="K5474" s="11" t="s">
        <v>12658</v>
      </c>
      <c r="L5474" s="11">
        <v>2</v>
      </c>
    </row>
    <row r="5475" spans="1:12">
      <c r="A5475" s="11" t="s">
        <v>10726</v>
      </c>
      <c r="D5475" s="11" t="s">
        <v>260</v>
      </c>
      <c r="E5475" s="19" t="s">
        <v>10976</v>
      </c>
      <c r="F5475" s="10">
        <v>42036</v>
      </c>
      <c r="G5475" s="10">
        <v>45323</v>
      </c>
      <c r="H5475" s="11">
        <v>10</v>
      </c>
      <c r="I5475" s="20" t="s">
        <v>259</v>
      </c>
      <c r="J5475" s="11" t="s">
        <v>261</v>
      </c>
      <c r="K5475" s="11" t="s">
        <v>12658</v>
      </c>
      <c r="L5475" s="11">
        <v>2</v>
      </c>
    </row>
    <row r="5476" spans="1:12">
      <c r="A5476" s="11" t="s">
        <v>10727</v>
      </c>
      <c r="D5476" s="11" t="s">
        <v>260</v>
      </c>
      <c r="E5476" s="19" t="s">
        <v>10977</v>
      </c>
      <c r="F5476" s="10">
        <v>42036</v>
      </c>
      <c r="G5476" s="10">
        <v>45323</v>
      </c>
      <c r="H5476" s="11">
        <v>10</v>
      </c>
      <c r="I5476" s="20" t="s">
        <v>259</v>
      </c>
      <c r="J5476" s="11" t="s">
        <v>261</v>
      </c>
      <c r="K5476" s="11" t="s">
        <v>12658</v>
      </c>
      <c r="L5476" s="11">
        <v>2</v>
      </c>
    </row>
    <row r="5477" spans="1:12">
      <c r="A5477" s="11" t="s">
        <v>10728</v>
      </c>
      <c r="D5477" s="11" t="s">
        <v>260</v>
      </c>
      <c r="E5477" s="19" t="s">
        <v>10978</v>
      </c>
      <c r="F5477" s="10">
        <v>42036</v>
      </c>
      <c r="G5477" s="10">
        <v>45323</v>
      </c>
      <c r="H5477" s="11">
        <v>10</v>
      </c>
      <c r="I5477" s="20" t="s">
        <v>259</v>
      </c>
      <c r="J5477" s="11" t="s">
        <v>261</v>
      </c>
      <c r="K5477" s="11" t="s">
        <v>12658</v>
      </c>
      <c r="L5477" s="11">
        <v>2</v>
      </c>
    </row>
    <row r="5478" spans="1:12">
      <c r="A5478" s="11" t="s">
        <v>10729</v>
      </c>
      <c r="D5478" s="11" t="s">
        <v>260</v>
      </c>
      <c r="E5478" s="19" t="s">
        <v>10979</v>
      </c>
      <c r="F5478" s="10">
        <v>42036</v>
      </c>
      <c r="G5478" s="10">
        <v>45323</v>
      </c>
      <c r="H5478" s="11">
        <v>10</v>
      </c>
      <c r="I5478" s="20" t="s">
        <v>259</v>
      </c>
      <c r="J5478" s="11" t="s">
        <v>261</v>
      </c>
      <c r="K5478" s="11" t="s">
        <v>12658</v>
      </c>
      <c r="L5478" s="11">
        <v>2</v>
      </c>
    </row>
    <row r="5479" spans="1:12">
      <c r="A5479" s="11" t="s">
        <v>10730</v>
      </c>
      <c r="D5479" s="11" t="s">
        <v>260</v>
      </c>
      <c r="E5479" s="19" t="s">
        <v>10980</v>
      </c>
      <c r="F5479" s="10">
        <v>42036</v>
      </c>
      <c r="G5479" s="10">
        <v>45323</v>
      </c>
      <c r="H5479" s="11">
        <v>10</v>
      </c>
      <c r="I5479" s="20" t="s">
        <v>259</v>
      </c>
      <c r="J5479" s="11" t="s">
        <v>261</v>
      </c>
      <c r="K5479" s="11" t="s">
        <v>12658</v>
      </c>
      <c r="L5479" s="11">
        <v>2</v>
      </c>
    </row>
    <row r="5480" spans="1:12">
      <c r="A5480" s="11" t="s">
        <v>10731</v>
      </c>
      <c r="D5480" s="11" t="s">
        <v>260</v>
      </c>
      <c r="E5480" s="19" t="s">
        <v>10981</v>
      </c>
      <c r="F5480" s="10">
        <v>42036</v>
      </c>
      <c r="G5480" s="10">
        <v>45323</v>
      </c>
      <c r="H5480" s="11">
        <v>10</v>
      </c>
      <c r="I5480" s="20" t="s">
        <v>259</v>
      </c>
      <c r="J5480" s="11" t="s">
        <v>261</v>
      </c>
      <c r="K5480" s="11" t="s">
        <v>12658</v>
      </c>
      <c r="L5480" s="11">
        <v>2</v>
      </c>
    </row>
    <row r="5481" spans="1:12">
      <c r="A5481" s="11" t="s">
        <v>10732</v>
      </c>
      <c r="D5481" s="11" t="s">
        <v>260</v>
      </c>
      <c r="E5481" s="19" t="s">
        <v>10982</v>
      </c>
      <c r="F5481" s="10">
        <v>42036</v>
      </c>
      <c r="G5481" s="10">
        <v>45323</v>
      </c>
      <c r="H5481" s="11">
        <v>10</v>
      </c>
      <c r="I5481" s="11" t="s">
        <v>277</v>
      </c>
      <c r="J5481" s="11" t="s">
        <v>261</v>
      </c>
      <c r="K5481" s="11" t="s">
        <v>12658</v>
      </c>
      <c r="L5481" s="11">
        <v>2</v>
      </c>
    </row>
    <row r="5482" spans="1:12">
      <c r="A5482" s="11" t="s">
        <v>10733</v>
      </c>
      <c r="D5482" s="11" t="s">
        <v>260</v>
      </c>
      <c r="E5482" s="19" t="s">
        <v>10983</v>
      </c>
      <c r="F5482" s="10">
        <v>42036</v>
      </c>
      <c r="G5482" s="10">
        <v>45323</v>
      </c>
      <c r="H5482" s="11">
        <v>10</v>
      </c>
      <c r="I5482" s="11" t="s">
        <v>277</v>
      </c>
      <c r="J5482" s="11" t="s">
        <v>261</v>
      </c>
      <c r="K5482" s="11" t="s">
        <v>12658</v>
      </c>
      <c r="L5482" s="11">
        <v>2</v>
      </c>
    </row>
    <row r="5483" spans="1:12">
      <c r="A5483" s="11" t="s">
        <v>10734</v>
      </c>
      <c r="D5483" s="11" t="s">
        <v>260</v>
      </c>
      <c r="E5483" s="19" t="s">
        <v>10984</v>
      </c>
      <c r="F5483" s="10">
        <v>42036</v>
      </c>
      <c r="G5483" s="10">
        <v>45323</v>
      </c>
      <c r="H5483" s="11">
        <v>10</v>
      </c>
      <c r="I5483" s="11" t="s">
        <v>277</v>
      </c>
      <c r="J5483" s="11" t="s">
        <v>261</v>
      </c>
      <c r="K5483" s="11" t="s">
        <v>12658</v>
      </c>
      <c r="L5483" s="11">
        <v>2</v>
      </c>
    </row>
    <row r="5484" spans="1:12">
      <c r="A5484" s="11" t="s">
        <v>10735</v>
      </c>
      <c r="D5484" s="11" t="s">
        <v>260</v>
      </c>
      <c r="E5484" s="19" t="s">
        <v>10985</v>
      </c>
      <c r="F5484" s="10">
        <v>42036</v>
      </c>
      <c r="G5484" s="10">
        <v>45323</v>
      </c>
      <c r="H5484" s="11">
        <v>10</v>
      </c>
      <c r="I5484" s="20" t="s">
        <v>259</v>
      </c>
      <c r="J5484" s="11" t="s">
        <v>261</v>
      </c>
      <c r="K5484" s="11" t="s">
        <v>12658</v>
      </c>
      <c r="L5484" s="11">
        <v>2</v>
      </c>
    </row>
    <row r="5485" spans="1:12">
      <c r="A5485" s="11" t="s">
        <v>10736</v>
      </c>
      <c r="D5485" s="11" t="s">
        <v>260</v>
      </c>
      <c r="E5485" s="19" t="s">
        <v>10986</v>
      </c>
      <c r="F5485" s="10">
        <v>42036</v>
      </c>
      <c r="G5485" s="10">
        <v>45323</v>
      </c>
      <c r="H5485" s="11">
        <v>10</v>
      </c>
      <c r="I5485" s="20" t="s">
        <v>259</v>
      </c>
      <c r="J5485" s="11" t="s">
        <v>261</v>
      </c>
      <c r="K5485" s="11" t="s">
        <v>12658</v>
      </c>
      <c r="L5485" s="11">
        <v>2</v>
      </c>
    </row>
    <row r="5486" spans="1:12">
      <c r="A5486" s="11" t="s">
        <v>10737</v>
      </c>
      <c r="D5486" s="11" t="s">
        <v>260</v>
      </c>
      <c r="E5486" s="19" t="s">
        <v>10987</v>
      </c>
      <c r="F5486" s="10">
        <v>42036</v>
      </c>
      <c r="G5486" s="10">
        <v>45323</v>
      </c>
      <c r="H5486" s="11">
        <v>10</v>
      </c>
      <c r="I5486" s="20" t="s">
        <v>259</v>
      </c>
      <c r="J5486" s="11" t="s">
        <v>261</v>
      </c>
      <c r="K5486" s="11" t="s">
        <v>12658</v>
      </c>
      <c r="L5486" s="11">
        <v>2</v>
      </c>
    </row>
    <row r="5487" spans="1:12">
      <c r="A5487" s="11" t="s">
        <v>10738</v>
      </c>
      <c r="D5487" s="11" t="s">
        <v>260</v>
      </c>
      <c r="E5487" s="19" t="s">
        <v>10988</v>
      </c>
      <c r="F5487" s="10">
        <v>42036</v>
      </c>
      <c r="G5487" s="10">
        <v>45323</v>
      </c>
      <c r="H5487" s="11">
        <v>10</v>
      </c>
      <c r="I5487" s="20" t="s">
        <v>259</v>
      </c>
      <c r="J5487" s="11" t="s">
        <v>261</v>
      </c>
      <c r="K5487" s="11" t="s">
        <v>12658</v>
      </c>
      <c r="L5487" s="11">
        <v>2</v>
      </c>
    </row>
    <row r="5488" spans="1:12">
      <c r="A5488" s="11" t="s">
        <v>10739</v>
      </c>
      <c r="D5488" s="11" t="s">
        <v>260</v>
      </c>
      <c r="E5488" s="19" t="s">
        <v>10989</v>
      </c>
      <c r="F5488" s="10">
        <v>42036</v>
      </c>
      <c r="G5488" s="10">
        <v>45323</v>
      </c>
      <c r="H5488" s="11">
        <v>10</v>
      </c>
      <c r="I5488" s="20" t="s">
        <v>259</v>
      </c>
      <c r="J5488" s="11" t="s">
        <v>261</v>
      </c>
      <c r="K5488" s="11" t="s">
        <v>12658</v>
      </c>
      <c r="L5488" s="11">
        <v>2</v>
      </c>
    </row>
    <row r="5489" spans="1:12">
      <c r="A5489" s="11" t="s">
        <v>10740</v>
      </c>
      <c r="D5489" s="11" t="s">
        <v>260</v>
      </c>
      <c r="E5489" s="19" t="s">
        <v>10990</v>
      </c>
      <c r="F5489" s="10">
        <v>42036</v>
      </c>
      <c r="G5489" s="10">
        <v>45323</v>
      </c>
      <c r="H5489" s="11">
        <v>10</v>
      </c>
      <c r="I5489" s="20" t="s">
        <v>259</v>
      </c>
      <c r="J5489" s="11" t="s">
        <v>261</v>
      </c>
      <c r="K5489" s="11" t="s">
        <v>12658</v>
      </c>
      <c r="L5489" s="11">
        <v>2</v>
      </c>
    </row>
    <row r="5490" spans="1:12">
      <c r="A5490" s="11" t="s">
        <v>10741</v>
      </c>
      <c r="D5490" s="11" t="s">
        <v>260</v>
      </c>
      <c r="E5490" s="19" t="s">
        <v>10991</v>
      </c>
      <c r="F5490" s="10">
        <v>42036</v>
      </c>
      <c r="G5490" s="10">
        <v>45323</v>
      </c>
      <c r="H5490" s="11">
        <v>10</v>
      </c>
      <c r="I5490" s="20" t="s">
        <v>259</v>
      </c>
      <c r="J5490" s="11" t="s">
        <v>261</v>
      </c>
      <c r="K5490" s="11" t="s">
        <v>12658</v>
      </c>
      <c r="L5490" s="11">
        <v>2</v>
      </c>
    </row>
    <row r="5491" spans="1:12">
      <c r="A5491" s="11" t="s">
        <v>10742</v>
      </c>
      <c r="D5491" s="11" t="s">
        <v>260</v>
      </c>
      <c r="E5491" s="19" t="s">
        <v>10992</v>
      </c>
      <c r="F5491" s="10">
        <v>42036</v>
      </c>
      <c r="G5491" s="10">
        <v>45323</v>
      </c>
      <c r="H5491" s="11">
        <v>10</v>
      </c>
      <c r="I5491" s="20" t="s">
        <v>259</v>
      </c>
      <c r="J5491" s="11" t="s">
        <v>261</v>
      </c>
      <c r="K5491" s="11" t="s">
        <v>12658</v>
      </c>
      <c r="L5491" s="11">
        <v>2</v>
      </c>
    </row>
    <row r="5492" spans="1:12">
      <c r="A5492" s="11" t="s">
        <v>10743</v>
      </c>
      <c r="D5492" s="11" t="s">
        <v>260</v>
      </c>
      <c r="E5492" s="19" t="s">
        <v>10993</v>
      </c>
      <c r="F5492" s="10">
        <v>42036</v>
      </c>
      <c r="G5492" s="10">
        <v>45323</v>
      </c>
      <c r="H5492" s="11">
        <v>10</v>
      </c>
      <c r="I5492" s="20" t="s">
        <v>259</v>
      </c>
      <c r="J5492" s="11" t="s">
        <v>261</v>
      </c>
      <c r="K5492" s="11" t="s">
        <v>12658</v>
      </c>
      <c r="L5492" s="11">
        <v>2</v>
      </c>
    </row>
    <row r="5493" spans="1:12">
      <c r="A5493" s="11" t="s">
        <v>10744</v>
      </c>
      <c r="D5493" s="11" t="s">
        <v>260</v>
      </c>
      <c r="E5493" s="19" t="s">
        <v>10994</v>
      </c>
      <c r="F5493" s="10">
        <v>42036</v>
      </c>
      <c r="G5493" s="10">
        <v>45323</v>
      </c>
      <c r="H5493" s="11">
        <v>10</v>
      </c>
      <c r="I5493" s="20" t="s">
        <v>259</v>
      </c>
      <c r="J5493" s="11" t="s">
        <v>261</v>
      </c>
      <c r="K5493" s="11" t="s">
        <v>12658</v>
      </c>
      <c r="L5493" s="11">
        <v>2</v>
      </c>
    </row>
    <row r="5494" spans="1:12">
      <c r="A5494" s="11" t="s">
        <v>10745</v>
      </c>
      <c r="D5494" s="11" t="s">
        <v>260</v>
      </c>
      <c r="E5494" s="19" t="s">
        <v>10995</v>
      </c>
      <c r="F5494" s="10">
        <v>42036</v>
      </c>
      <c r="G5494" s="10">
        <v>45323</v>
      </c>
      <c r="H5494" s="11">
        <v>10</v>
      </c>
      <c r="I5494" s="20" t="s">
        <v>259</v>
      </c>
      <c r="J5494" s="11" t="s">
        <v>261</v>
      </c>
      <c r="K5494" s="11" t="s">
        <v>12658</v>
      </c>
      <c r="L5494" s="11">
        <v>2</v>
      </c>
    </row>
    <row r="5495" spans="1:12">
      <c r="A5495" s="11" t="s">
        <v>10746</v>
      </c>
      <c r="D5495" s="11" t="s">
        <v>260</v>
      </c>
      <c r="E5495" s="19" t="s">
        <v>10996</v>
      </c>
      <c r="F5495" s="10">
        <v>42036</v>
      </c>
      <c r="G5495" s="10">
        <v>45323</v>
      </c>
      <c r="H5495" s="11">
        <v>10</v>
      </c>
      <c r="I5495" s="20" t="s">
        <v>259</v>
      </c>
      <c r="J5495" s="11" t="s">
        <v>261</v>
      </c>
      <c r="K5495" s="11" t="s">
        <v>12658</v>
      </c>
      <c r="L5495" s="11">
        <v>2</v>
      </c>
    </row>
    <row r="5496" spans="1:12">
      <c r="A5496" s="11" t="s">
        <v>10747</v>
      </c>
      <c r="D5496" s="11" t="s">
        <v>260</v>
      </c>
      <c r="E5496" s="19" t="s">
        <v>10997</v>
      </c>
      <c r="F5496" s="10">
        <v>42036</v>
      </c>
      <c r="G5496" s="10">
        <v>45323</v>
      </c>
      <c r="H5496" s="11">
        <v>10</v>
      </c>
      <c r="I5496" s="20" t="s">
        <v>259</v>
      </c>
      <c r="J5496" s="11" t="s">
        <v>261</v>
      </c>
      <c r="K5496" s="11" t="s">
        <v>12658</v>
      </c>
      <c r="L5496" s="11">
        <v>2</v>
      </c>
    </row>
    <row r="5497" spans="1:12">
      <c r="A5497" s="11" t="s">
        <v>10748</v>
      </c>
      <c r="D5497" s="11" t="s">
        <v>260</v>
      </c>
      <c r="E5497" s="19" t="s">
        <v>10998</v>
      </c>
      <c r="F5497" s="10">
        <v>42036</v>
      </c>
      <c r="G5497" s="10">
        <v>45323</v>
      </c>
      <c r="H5497" s="11">
        <v>10</v>
      </c>
      <c r="I5497" s="20" t="s">
        <v>259</v>
      </c>
      <c r="J5497" s="11" t="s">
        <v>261</v>
      </c>
      <c r="K5497" s="11" t="s">
        <v>12658</v>
      </c>
      <c r="L5497" s="11">
        <v>2</v>
      </c>
    </row>
    <row r="5498" spans="1:12">
      <c r="A5498" s="11" t="s">
        <v>10749</v>
      </c>
      <c r="D5498" s="11" t="s">
        <v>260</v>
      </c>
      <c r="E5498" s="19" t="s">
        <v>10999</v>
      </c>
      <c r="F5498" s="10">
        <v>42036</v>
      </c>
      <c r="G5498" s="10">
        <v>45323</v>
      </c>
      <c r="H5498" s="11">
        <v>10</v>
      </c>
      <c r="I5498" s="20" t="s">
        <v>259</v>
      </c>
      <c r="J5498" s="11" t="s">
        <v>261</v>
      </c>
      <c r="K5498" s="11" t="s">
        <v>12658</v>
      </c>
      <c r="L5498" s="11">
        <v>2</v>
      </c>
    </row>
    <row r="5499" spans="1:12">
      <c r="A5499" s="11" t="s">
        <v>10750</v>
      </c>
      <c r="D5499" s="11" t="s">
        <v>260</v>
      </c>
      <c r="E5499" s="19" t="s">
        <v>11000</v>
      </c>
      <c r="F5499" s="10">
        <v>42036</v>
      </c>
      <c r="G5499" s="10">
        <v>45323</v>
      </c>
      <c r="H5499" s="11">
        <v>10</v>
      </c>
      <c r="I5499" s="11" t="s">
        <v>277</v>
      </c>
      <c r="J5499" s="11" t="s">
        <v>261</v>
      </c>
      <c r="K5499" s="11" t="s">
        <v>12658</v>
      </c>
      <c r="L5499" s="11">
        <v>2</v>
      </c>
    </row>
    <row r="5500" spans="1:12">
      <c r="A5500" s="11" t="s">
        <v>10751</v>
      </c>
      <c r="D5500" s="11" t="s">
        <v>260</v>
      </c>
      <c r="E5500" s="19" t="s">
        <v>11001</v>
      </c>
      <c r="F5500" s="10">
        <v>42036</v>
      </c>
      <c r="G5500" s="10">
        <v>45323</v>
      </c>
      <c r="H5500" s="11">
        <v>10</v>
      </c>
      <c r="I5500" s="11" t="s">
        <v>277</v>
      </c>
      <c r="J5500" s="11" t="s">
        <v>261</v>
      </c>
      <c r="K5500" s="11" t="s">
        <v>12658</v>
      </c>
      <c r="L5500" s="11">
        <v>2</v>
      </c>
    </row>
    <row r="5501" spans="1:12">
      <c r="A5501" s="11" t="s">
        <v>10752</v>
      </c>
      <c r="D5501" s="11" t="s">
        <v>260</v>
      </c>
      <c r="E5501" s="19" t="s">
        <v>11002</v>
      </c>
      <c r="F5501" s="10">
        <v>42036</v>
      </c>
      <c r="G5501" s="10">
        <v>45323</v>
      </c>
      <c r="H5501" s="11">
        <v>10</v>
      </c>
      <c r="I5501" s="11" t="s">
        <v>277</v>
      </c>
      <c r="J5501" s="11" t="s">
        <v>261</v>
      </c>
      <c r="K5501" s="11" t="s">
        <v>12658</v>
      </c>
      <c r="L5501" s="11">
        <v>2</v>
      </c>
    </row>
    <row r="5502" spans="1:12">
      <c r="A5502" s="11" t="s">
        <v>10753</v>
      </c>
      <c r="D5502" s="11" t="s">
        <v>260</v>
      </c>
      <c r="E5502" s="19" t="s">
        <v>11003</v>
      </c>
      <c r="F5502" s="10">
        <v>42036</v>
      </c>
      <c r="G5502" s="10">
        <v>45323</v>
      </c>
      <c r="H5502" s="11">
        <v>10</v>
      </c>
      <c r="I5502" s="20" t="s">
        <v>259</v>
      </c>
      <c r="J5502" s="11" t="s">
        <v>261</v>
      </c>
      <c r="K5502" s="11" t="s">
        <v>12658</v>
      </c>
      <c r="L5502" s="11">
        <v>2</v>
      </c>
    </row>
    <row r="5503" spans="1:12">
      <c r="A5503" s="11" t="s">
        <v>10754</v>
      </c>
      <c r="D5503" s="11" t="s">
        <v>260</v>
      </c>
      <c r="E5503" s="19" t="s">
        <v>11004</v>
      </c>
      <c r="F5503" s="10">
        <v>42036</v>
      </c>
      <c r="G5503" s="10">
        <v>45323</v>
      </c>
      <c r="H5503" s="11">
        <v>10</v>
      </c>
      <c r="I5503" s="20" t="s">
        <v>259</v>
      </c>
      <c r="J5503" s="11" t="s">
        <v>261</v>
      </c>
      <c r="K5503" s="11" t="s">
        <v>12658</v>
      </c>
      <c r="L5503" s="11">
        <v>2</v>
      </c>
    </row>
    <row r="5504" spans="1:12">
      <c r="A5504" s="11" t="s">
        <v>10755</v>
      </c>
      <c r="D5504" s="11" t="s">
        <v>260</v>
      </c>
      <c r="E5504" s="19" t="s">
        <v>11005</v>
      </c>
      <c r="F5504" s="10">
        <v>42036</v>
      </c>
      <c r="G5504" s="10">
        <v>45323</v>
      </c>
      <c r="H5504" s="11">
        <v>10</v>
      </c>
      <c r="I5504" s="20" t="s">
        <v>259</v>
      </c>
      <c r="J5504" s="11" t="s">
        <v>261</v>
      </c>
      <c r="K5504" s="11" t="s">
        <v>12658</v>
      </c>
      <c r="L5504" s="11">
        <v>2</v>
      </c>
    </row>
    <row r="5505" spans="1:12">
      <c r="A5505" s="11" t="s">
        <v>10756</v>
      </c>
      <c r="D5505" s="11" t="s">
        <v>260</v>
      </c>
      <c r="E5505" s="19" t="s">
        <v>11006</v>
      </c>
      <c r="F5505" s="10">
        <v>42036</v>
      </c>
      <c r="G5505" s="10">
        <v>45323</v>
      </c>
      <c r="H5505" s="11">
        <v>10</v>
      </c>
      <c r="I5505" s="20" t="s">
        <v>259</v>
      </c>
      <c r="J5505" s="11" t="s">
        <v>261</v>
      </c>
      <c r="K5505" s="11" t="s">
        <v>12658</v>
      </c>
      <c r="L5505" s="11">
        <v>2</v>
      </c>
    </row>
    <row r="5506" spans="1:12">
      <c r="A5506" s="11" t="s">
        <v>10757</v>
      </c>
      <c r="D5506" s="11" t="s">
        <v>260</v>
      </c>
      <c r="E5506" s="19" t="s">
        <v>11007</v>
      </c>
      <c r="F5506" s="10">
        <v>42036</v>
      </c>
      <c r="G5506" s="10">
        <v>45323</v>
      </c>
      <c r="H5506" s="11">
        <v>10</v>
      </c>
      <c r="I5506" s="20" t="s">
        <v>259</v>
      </c>
      <c r="J5506" s="11" t="s">
        <v>261</v>
      </c>
      <c r="K5506" s="11" t="s">
        <v>12658</v>
      </c>
      <c r="L5506" s="11">
        <v>2</v>
      </c>
    </row>
    <row r="5507" spans="1:12">
      <c r="A5507" s="11" t="s">
        <v>10758</v>
      </c>
      <c r="D5507" s="11" t="s">
        <v>260</v>
      </c>
      <c r="E5507" s="19" t="s">
        <v>11008</v>
      </c>
      <c r="F5507" s="10">
        <v>42036</v>
      </c>
      <c r="G5507" s="10">
        <v>45323</v>
      </c>
      <c r="H5507" s="11">
        <v>10</v>
      </c>
      <c r="I5507" s="20" t="s">
        <v>259</v>
      </c>
      <c r="J5507" s="11" t="s">
        <v>261</v>
      </c>
      <c r="K5507" s="11" t="s">
        <v>12658</v>
      </c>
      <c r="L5507" s="11">
        <v>2</v>
      </c>
    </row>
    <row r="5508" spans="1:12">
      <c r="A5508" s="11" t="s">
        <v>10759</v>
      </c>
      <c r="D5508" s="11" t="s">
        <v>260</v>
      </c>
      <c r="E5508" s="19" t="s">
        <v>11009</v>
      </c>
      <c r="F5508" s="10">
        <v>42036</v>
      </c>
      <c r="G5508" s="10">
        <v>45323</v>
      </c>
      <c r="H5508" s="11">
        <v>10</v>
      </c>
      <c r="I5508" s="20" t="s">
        <v>259</v>
      </c>
      <c r="J5508" s="11" t="s">
        <v>261</v>
      </c>
      <c r="K5508" s="11" t="s">
        <v>12658</v>
      </c>
      <c r="L5508" s="11">
        <v>2</v>
      </c>
    </row>
    <row r="5509" spans="1:12">
      <c r="A5509" s="11" t="s">
        <v>10760</v>
      </c>
      <c r="D5509" s="11" t="s">
        <v>260</v>
      </c>
      <c r="E5509" s="19" t="s">
        <v>11010</v>
      </c>
      <c r="F5509" s="10">
        <v>42036</v>
      </c>
      <c r="G5509" s="10">
        <v>45323</v>
      </c>
      <c r="H5509" s="11">
        <v>10</v>
      </c>
      <c r="I5509" s="20" t="s">
        <v>259</v>
      </c>
      <c r="J5509" s="11" t="s">
        <v>261</v>
      </c>
      <c r="K5509" s="11" t="s">
        <v>12658</v>
      </c>
      <c r="L5509" s="11">
        <v>2</v>
      </c>
    </row>
    <row r="5510" spans="1:12">
      <c r="A5510" s="11" t="s">
        <v>10761</v>
      </c>
      <c r="D5510" s="11" t="s">
        <v>260</v>
      </c>
      <c r="E5510" s="19" t="s">
        <v>11011</v>
      </c>
      <c r="F5510" s="10">
        <v>42036</v>
      </c>
      <c r="G5510" s="10">
        <v>45323</v>
      </c>
      <c r="H5510" s="11">
        <v>10</v>
      </c>
      <c r="I5510" s="20" t="s">
        <v>259</v>
      </c>
      <c r="J5510" s="11" t="s">
        <v>261</v>
      </c>
      <c r="K5510" s="11" t="s">
        <v>12658</v>
      </c>
      <c r="L5510" s="11">
        <v>2</v>
      </c>
    </row>
    <row r="5511" spans="1:12">
      <c r="A5511" s="11" t="s">
        <v>10762</v>
      </c>
      <c r="D5511" s="11" t="s">
        <v>260</v>
      </c>
      <c r="E5511" s="19" t="s">
        <v>11012</v>
      </c>
      <c r="F5511" s="10">
        <v>42036</v>
      </c>
      <c r="G5511" s="10">
        <v>45323</v>
      </c>
      <c r="H5511" s="11">
        <v>10</v>
      </c>
      <c r="I5511" s="20" t="s">
        <v>259</v>
      </c>
      <c r="J5511" s="11" t="s">
        <v>261</v>
      </c>
      <c r="K5511" s="11" t="s">
        <v>12658</v>
      </c>
      <c r="L5511" s="11">
        <v>2</v>
      </c>
    </row>
    <row r="5512" spans="1:12">
      <c r="A5512" s="11" t="s">
        <v>11013</v>
      </c>
      <c r="D5512" s="11" t="s">
        <v>260</v>
      </c>
      <c r="E5512" s="19" t="s">
        <v>11263</v>
      </c>
      <c r="F5512" s="10">
        <v>42036</v>
      </c>
      <c r="G5512" s="10">
        <v>45323</v>
      </c>
      <c r="H5512" s="11">
        <v>10</v>
      </c>
      <c r="I5512" s="20" t="s">
        <v>259</v>
      </c>
      <c r="J5512" s="11" t="s">
        <v>261</v>
      </c>
      <c r="K5512" s="11" t="s">
        <v>12658</v>
      </c>
      <c r="L5512" s="11">
        <v>2</v>
      </c>
    </row>
    <row r="5513" spans="1:12">
      <c r="A5513" s="11" t="s">
        <v>11014</v>
      </c>
      <c r="D5513" s="11" t="s">
        <v>260</v>
      </c>
      <c r="E5513" s="19" t="s">
        <v>11264</v>
      </c>
      <c r="F5513" s="10">
        <v>42036</v>
      </c>
      <c r="G5513" s="10">
        <v>45323</v>
      </c>
      <c r="H5513" s="11">
        <v>10</v>
      </c>
      <c r="I5513" s="20" t="s">
        <v>259</v>
      </c>
      <c r="J5513" s="11" t="s">
        <v>261</v>
      </c>
      <c r="K5513" s="11" t="s">
        <v>12658</v>
      </c>
      <c r="L5513" s="11">
        <v>2</v>
      </c>
    </row>
    <row r="5514" spans="1:12">
      <c r="A5514" s="11" t="s">
        <v>11015</v>
      </c>
      <c r="D5514" s="11" t="s">
        <v>260</v>
      </c>
      <c r="E5514" s="19" t="s">
        <v>11265</v>
      </c>
      <c r="F5514" s="10">
        <v>42036</v>
      </c>
      <c r="G5514" s="10">
        <v>45323</v>
      </c>
      <c r="H5514" s="11">
        <v>10</v>
      </c>
      <c r="I5514" s="20" t="s">
        <v>259</v>
      </c>
      <c r="J5514" s="11" t="s">
        <v>261</v>
      </c>
      <c r="K5514" s="11" t="s">
        <v>12658</v>
      </c>
      <c r="L5514" s="11">
        <v>2</v>
      </c>
    </row>
    <row r="5515" spans="1:12">
      <c r="A5515" s="11" t="s">
        <v>11016</v>
      </c>
      <c r="D5515" s="11" t="s">
        <v>260</v>
      </c>
      <c r="E5515" s="19" t="s">
        <v>11266</v>
      </c>
      <c r="F5515" s="10">
        <v>42036</v>
      </c>
      <c r="G5515" s="10">
        <v>45323</v>
      </c>
      <c r="H5515" s="11">
        <v>10</v>
      </c>
      <c r="I5515" s="20" t="s">
        <v>259</v>
      </c>
      <c r="J5515" s="11" t="s">
        <v>261</v>
      </c>
      <c r="K5515" s="11" t="s">
        <v>12658</v>
      </c>
      <c r="L5515" s="11">
        <v>2</v>
      </c>
    </row>
    <row r="5516" spans="1:12">
      <c r="A5516" s="11" t="s">
        <v>11017</v>
      </c>
      <c r="D5516" s="11" t="s">
        <v>260</v>
      </c>
      <c r="E5516" s="19" t="s">
        <v>11267</v>
      </c>
      <c r="F5516" s="10">
        <v>42036</v>
      </c>
      <c r="G5516" s="10">
        <v>45323</v>
      </c>
      <c r="H5516" s="11">
        <v>10</v>
      </c>
      <c r="I5516" s="20" t="s">
        <v>259</v>
      </c>
      <c r="J5516" s="11" t="s">
        <v>261</v>
      </c>
      <c r="K5516" s="11" t="s">
        <v>12658</v>
      </c>
      <c r="L5516" s="11">
        <v>2</v>
      </c>
    </row>
    <row r="5517" spans="1:12">
      <c r="A5517" s="11" t="s">
        <v>11018</v>
      </c>
      <c r="D5517" s="11" t="s">
        <v>260</v>
      </c>
      <c r="E5517" s="19" t="s">
        <v>11268</v>
      </c>
      <c r="F5517" s="10">
        <v>42036</v>
      </c>
      <c r="G5517" s="10">
        <v>45323</v>
      </c>
      <c r="H5517" s="11">
        <v>10</v>
      </c>
      <c r="I5517" s="11" t="s">
        <v>277</v>
      </c>
      <c r="J5517" s="11" t="s">
        <v>261</v>
      </c>
      <c r="K5517" s="11" t="s">
        <v>12658</v>
      </c>
      <c r="L5517" s="11">
        <v>2</v>
      </c>
    </row>
    <row r="5518" spans="1:12">
      <c r="A5518" s="11" t="s">
        <v>11019</v>
      </c>
      <c r="D5518" s="11" t="s">
        <v>260</v>
      </c>
      <c r="E5518" s="19" t="s">
        <v>11269</v>
      </c>
      <c r="F5518" s="10">
        <v>42036</v>
      </c>
      <c r="G5518" s="10">
        <v>45323</v>
      </c>
      <c r="H5518" s="11">
        <v>10</v>
      </c>
      <c r="I5518" s="11" t="s">
        <v>277</v>
      </c>
      <c r="J5518" s="11" t="s">
        <v>261</v>
      </c>
      <c r="K5518" s="11" t="s">
        <v>12658</v>
      </c>
      <c r="L5518" s="11">
        <v>2</v>
      </c>
    </row>
    <row r="5519" spans="1:12">
      <c r="A5519" s="11" t="s">
        <v>11020</v>
      </c>
      <c r="D5519" s="11" t="s">
        <v>260</v>
      </c>
      <c r="E5519" s="19" t="s">
        <v>11270</v>
      </c>
      <c r="F5519" s="10">
        <v>42036</v>
      </c>
      <c r="G5519" s="10">
        <v>45323</v>
      </c>
      <c r="H5519" s="11">
        <v>10</v>
      </c>
      <c r="I5519" s="11" t="s">
        <v>277</v>
      </c>
      <c r="J5519" s="11" t="s">
        <v>261</v>
      </c>
      <c r="K5519" s="11" t="s">
        <v>12658</v>
      </c>
      <c r="L5519" s="11">
        <v>2</v>
      </c>
    </row>
    <row r="5520" spans="1:12">
      <c r="A5520" s="11" t="s">
        <v>11021</v>
      </c>
      <c r="D5520" s="11" t="s">
        <v>260</v>
      </c>
      <c r="E5520" s="19" t="s">
        <v>11271</v>
      </c>
      <c r="F5520" s="10">
        <v>42036</v>
      </c>
      <c r="G5520" s="10">
        <v>45323</v>
      </c>
      <c r="H5520" s="11">
        <v>10</v>
      </c>
      <c r="I5520" s="20" t="s">
        <v>259</v>
      </c>
      <c r="J5520" s="11" t="s">
        <v>261</v>
      </c>
      <c r="K5520" s="11" t="s">
        <v>12658</v>
      </c>
      <c r="L5520" s="11">
        <v>2</v>
      </c>
    </row>
    <row r="5521" spans="1:12">
      <c r="A5521" s="11" t="s">
        <v>11022</v>
      </c>
      <c r="D5521" s="11" t="s">
        <v>260</v>
      </c>
      <c r="E5521" s="19" t="s">
        <v>11272</v>
      </c>
      <c r="F5521" s="10">
        <v>42036</v>
      </c>
      <c r="G5521" s="10">
        <v>45323</v>
      </c>
      <c r="H5521" s="11">
        <v>10</v>
      </c>
      <c r="I5521" s="20" t="s">
        <v>259</v>
      </c>
      <c r="J5521" s="11" t="s">
        <v>261</v>
      </c>
      <c r="K5521" s="11" t="s">
        <v>12658</v>
      </c>
      <c r="L5521" s="11">
        <v>2</v>
      </c>
    </row>
    <row r="5522" spans="1:12">
      <c r="A5522" s="11" t="s">
        <v>11023</v>
      </c>
      <c r="D5522" s="11" t="s">
        <v>260</v>
      </c>
      <c r="E5522" s="19" t="s">
        <v>11273</v>
      </c>
      <c r="F5522" s="10">
        <v>42036</v>
      </c>
      <c r="G5522" s="10">
        <v>45323</v>
      </c>
      <c r="H5522" s="11">
        <v>10</v>
      </c>
      <c r="I5522" s="20" t="s">
        <v>259</v>
      </c>
      <c r="J5522" s="11" t="s">
        <v>261</v>
      </c>
      <c r="K5522" s="11" t="s">
        <v>12658</v>
      </c>
      <c r="L5522" s="11">
        <v>2</v>
      </c>
    </row>
    <row r="5523" spans="1:12">
      <c r="A5523" s="11" t="s">
        <v>11024</v>
      </c>
      <c r="D5523" s="11" t="s">
        <v>260</v>
      </c>
      <c r="E5523" s="19" t="s">
        <v>11274</v>
      </c>
      <c r="F5523" s="10">
        <v>42036</v>
      </c>
      <c r="G5523" s="10">
        <v>45323</v>
      </c>
      <c r="H5523" s="11">
        <v>10</v>
      </c>
      <c r="I5523" s="20" t="s">
        <v>259</v>
      </c>
      <c r="J5523" s="11" t="s">
        <v>261</v>
      </c>
      <c r="K5523" s="11" t="s">
        <v>12658</v>
      </c>
      <c r="L5523" s="11">
        <v>2</v>
      </c>
    </row>
    <row r="5524" spans="1:12">
      <c r="A5524" s="11" t="s">
        <v>11025</v>
      </c>
      <c r="D5524" s="11" t="s">
        <v>260</v>
      </c>
      <c r="E5524" s="19" t="s">
        <v>11275</v>
      </c>
      <c r="F5524" s="10">
        <v>42036</v>
      </c>
      <c r="G5524" s="10">
        <v>45323</v>
      </c>
      <c r="H5524" s="11">
        <v>10</v>
      </c>
      <c r="I5524" s="20" t="s">
        <v>259</v>
      </c>
      <c r="J5524" s="11" t="s">
        <v>261</v>
      </c>
      <c r="K5524" s="11" t="s">
        <v>12658</v>
      </c>
      <c r="L5524" s="11">
        <v>2</v>
      </c>
    </row>
    <row r="5525" spans="1:12">
      <c r="A5525" s="11" t="s">
        <v>11026</v>
      </c>
      <c r="D5525" s="11" t="s">
        <v>260</v>
      </c>
      <c r="E5525" s="19" t="s">
        <v>11276</v>
      </c>
      <c r="F5525" s="10">
        <v>42036</v>
      </c>
      <c r="G5525" s="10">
        <v>45323</v>
      </c>
      <c r="H5525" s="11">
        <v>10</v>
      </c>
      <c r="I5525" s="20" t="s">
        <v>259</v>
      </c>
      <c r="J5525" s="11" t="s">
        <v>261</v>
      </c>
      <c r="K5525" s="11" t="s">
        <v>12658</v>
      </c>
      <c r="L5525" s="11">
        <v>2</v>
      </c>
    </row>
    <row r="5526" spans="1:12">
      <c r="A5526" s="11" t="s">
        <v>11027</v>
      </c>
      <c r="D5526" s="11" t="s">
        <v>260</v>
      </c>
      <c r="E5526" s="19" t="s">
        <v>11277</v>
      </c>
      <c r="F5526" s="10">
        <v>42036</v>
      </c>
      <c r="G5526" s="10">
        <v>45323</v>
      </c>
      <c r="H5526" s="11">
        <v>10</v>
      </c>
      <c r="I5526" s="20" t="s">
        <v>259</v>
      </c>
      <c r="J5526" s="11" t="s">
        <v>261</v>
      </c>
      <c r="K5526" s="11" t="s">
        <v>12658</v>
      </c>
      <c r="L5526" s="11">
        <v>2</v>
      </c>
    </row>
    <row r="5527" spans="1:12">
      <c r="A5527" s="11" t="s">
        <v>11028</v>
      </c>
      <c r="D5527" s="11" t="s">
        <v>260</v>
      </c>
      <c r="E5527" s="19" t="s">
        <v>11278</v>
      </c>
      <c r="F5527" s="10">
        <v>42036</v>
      </c>
      <c r="G5527" s="10">
        <v>45323</v>
      </c>
      <c r="H5527" s="11">
        <v>10</v>
      </c>
      <c r="I5527" s="20" t="s">
        <v>259</v>
      </c>
      <c r="J5527" s="11" t="s">
        <v>261</v>
      </c>
      <c r="K5527" s="11" t="s">
        <v>12658</v>
      </c>
      <c r="L5527" s="11">
        <v>2</v>
      </c>
    </row>
    <row r="5528" spans="1:12">
      <c r="A5528" s="11" t="s">
        <v>11029</v>
      </c>
      <c r="D5528" s="11" t="s">
        <v>260</v>
      </c>
      <c r="E5528" s="19" t="s">
        <v>11279</v>
      </c>
      <c r="F5528" s="10">
        <v>42036</v>
      </c>
      <c r="G5528" s="10">
        <v>45323</v>
      </c>
      <c r="H5528" s="11">
        <v>10</v>
      </c>
      <c r="I5528" s="20" t="s">
        <v>259</v>
      </c>
      <c r="J5528" s="11" t="s">
        <v>261</v>
      </c>
      <c r="K5528" s="11" t="s">
        <v>12658</v>
      </c>
      <c r="L5528" s="11">
        <v>2</v>
      </c>
    </row>
    <row r="5529" spans="1:12">
      <c r="A5529" s="11" t="s">
        <v>11030</v>
      </c>
      <c r="D5529" s="11" t="s">
        <v>260</v>
      </c>
      <c r="E5529" s="19" t="s">
        <v>11280</v>
      </c>
      <c r="F5529" s="10">
        <v>42036</v>
      </c>
      <c r="G5529" s="10">
        <v>45323</v>
      </c>
      <c r="H5529" s="11">
        <v>10</v>
      </c>
      <c r="I5529" s="20" t="s">
        <v>259</v>
      </c>
      <c r="J5529" s="11" t="s">
        <v>261</v>
      </c>
      <c r="K5529" s="11" t="s">
        <v>12658</v>
      </c>
      <c r="L5529" s="11">
        <v>2</v>
      </c>
    </row>
    <row r="5530" spans="1:12">
      <c r="A5530" s="11" t="s">
        <v>11031</v>
      </c>
      <c r="D5530" s="11" t="s">
        <v>260</v>
      </c>
      <c r="E5530" s="19" t="s">
        <v>11281</v>
      </c>
      <c r="F5530" s="10">
        <v>42036</v>
      </c>
      <c r="G5530" s="10">
        <v>45323</v>
      </c>
      <c r="H5530" s="11">
        <v>10</v>
      </c>
      <c r="I5530" s="20" t="s">
        <v>259</v>
      </c>
      <c r="J5530" s="11" t="s">
        <v>261</v>
      </c>
      <c r="K5530" s="11" t="s">
        <v>12658</v>
      </c>
      <c r="L5530" s="11">
        <v>2</v>
      </c>
    </row>
    <row r="5531" spans="1:12">
      <c r="A5531" s="11" t="s">
        <v>11032</v>
      </c>
      <c r="D5531" s="11" t="s">
        <v>260</v>
      </c>
      <c r="E5531" s="19" t="s">
        <v>11282</v>
      </c>
      <c r="F5531" s="10">
        <v>42036</v>
      </c>
      <c r="G5531" s="10">
        <v>45323</v>
      </c>
      <c r="H5531" s="11">
        <v>10</v>
      </c>
      <c r="I5531" s="20" t="s">
        <v>259</v>
      </c>
      <c r="J5531" s="11" t="s">
        <v>261</v>
      </c>
      <c r="K5531" s="11" t="s">
        <v>12658</v>
      </c>
      <c r="L5531" s="11">
        <v>2</v>
      </c>
    </row>
    <row r="5532" spans="1:12">
      <c r="A5532" s="11" t="s">
        <v>11033</v>
      </c>
      <c r="D5532" s="11" t="s">
        <v>260</v>
      </c>
      <c r="E5532" s="19" t="s">
        <v>11283</v>
      </c>
      <c r="F5532" s="10">
        <v>42036</v>
      </c>
      <c r="G5532" s="10">
        <v>45323</v>
      </c>
      <c r="H5532" s="11">
        <v>10</v>
      </c>
      <c r="I5532" s="20" t="s">
        <v>259</v>
      </c>
      <c r="J5532" s="11" t="s">
        <v>261</v>
      </c>
      <c r="K5532" s="11" t="s">
        <v>12658</v>
      </c>
      <c r="L5532" s="11">
        <v>2</v>
      </c>
    </row>
    <row r="5533" spans="1:12">
      <c r="A5533" s="11" t="s">
        <v>11034</v>
      </c>
      <c r="D5533" s="11" t="s">
        <v>260</v>
      </c>
      <c r="E5533" s="19" t="s">
        <v>11284</v>
      </c>
      <c r="F5533" s="10">
        <v>42036</v>
      </c>
      <c r="G5533" s="10">
        <v>45323</v>
      </c>
      <c r="H5533" s="11">
        <v>10</v>
      </c>
      <c r="I5533" s="20" t="s">
        <v>259</v>
      </c>
      <c r="J5533" s="11" t="s">
        <v>261</v>
      </c>
      <c r="K5533" s="11" t="s">
        <v>12658</v>
      </c>
      <c r="L5533" s="11">
        <v>2</v>
      </c>
    </row>
    <row r="5534" spans="1:12">
      <c r="A5534" s="11" t="s">
        <v>11035</v>
      </c>
      <c r="D5534" s="11" t="s">
        <v>260</v>
      </c>
      <c r="E5534" s="19" t="s">
        <v>11285</v>
      </c>
      <c r="F5534" s="10">
        <v>42036</v>
      </c>
      <c r="G5534" s="10">
        <v>45323</v>
      </c>
      <c r="H5534" s="11">
        <v>10</v>
      </c>
      <c r="I5534" s="20" t="s">
        <v>259</v>
      </c>
      <c r="J5534" s="11" t="s">
        <v>261</v>
      </c>
      <c r="K5534" s="11" t="s">
        <v>12658</v>
      </c>
      <c r="L5534" s="11">
        <v>2</v>
      </c>
    </row>
    <row r="5535" spans="1:12">
      <c r="A5535" s="11" t="s">
        <v>11036</v>
      </c>
      <c r="D5535" s="11" t="s">
        <v>260</v>
      </c>
      <c r="E5535" s="19" t="s">
        <v>11286</v>
      </c>
      <c r="F5535" s="10">
        <v>42036</v>
      </c>
      <c r="G5535" s="10">
        <v>45323</v>
      </c>
      <c r="H5535" s="11">
        <v>10</v>
      </c>
      <c r="I5535" s="11" t="s">
        <v>277</v>
      </c>
      <c r="J5535" s="11" t="s">
        <v>261</v>
      </c>
      <c r="K5535" s="11" t="s">
        <v>12658</v>
      </c>
      <c r="L5535" s="11">
        <v>2</v>
      </c>
    </row>
    <row r="5536" spans="1:12">
      <c r="A5536" s="11" t="s">
        <v>11037</v>
      </c>
      <c r="D5536" s="11" t="s">
        <v>260</v>
      </c>
      <c r="E5536" s="19" t="s">
        <v>11287</v>
      </c>
      <c r="F5536" s="10">
        <v>42036</v>
      </c>
      <c r="G5536" s="10">
        <v>45323</v>
      </c>
      <c r="H5536" s="11">
        <v>10</v>
      </c>
      <c r="I5536" s="11" t="s">
        <v>277</v>
      </c>
      <c r="J5536" s="11" t="s">
        <v>261</v>
      </c>
      <c r="K5536" s="11" t="s">
        <v>12658</v>
      </c>
      <c r="L5536" s="11">
        <v>2</v>
      </c>
    </row>
    <row r="5537" spans="1:12">
      <c r="A5537" s="11" t="s">
        <v>11038</v>
      </c>
      <c r="D5537" s="11" t="s">
        <v>260</v>
      </c>
      <c r="E5537" s="19" t="s">
        <v>11288</v>
      </c>
      <c r="F5537" s="10">
        <v>42036</v>
      </c>
      <c r="G5537" s="10">
        <v>45323</v>
      </c>
      <c r="H5537" s="11">
        <v>10</v>
      </c>
      <c r="I5537" s="11" t="s">
        <v>277</v>
      </c>
      <c r="J5537" s="11" t="s">
        <v>261</v>
      </c>
      <c r="K5537" s="11" t="s">
        <v>12658</v>
      </c>
      <c r="L5537" s="11">
        <v>2</v>
      </c>
    </row>
    <row r="5538" spans="1:12">
      <c r="A5538" s="11" t="s">
        <v>11039</v>
      </c>
      <c r="D5538" s="11" t="s">
        <v>260</v>
      </c>
      <c r="E5538" s="19" t="s">
        <v>11289</v>
      </c>
      <c r="F5538" s="10">
        <v>42036</v>
      </c>
      <c r="G5538" s="10">
        <v>45323</v>
      </c>
      <c r="H5538" s="11">
        <v>10</v>
      </c>
      <c r="I5538" s="20" t="s">
        <v>259</v>
      </c>
      <c r="J5538" s="11" t="s">
        <v>261</v>
      </c>
      <c r="K5538" s="11" t="s">
        <v>12658</v>
      </c>
      <c r="L5538" s="11">
        <v>2</v>
      </c>
    </row>
    <row r="5539" spans="1:12">
      <c r="A5539" s="11" t="s">
        <v>11040</v>
      </c>
      <c r="D5539" s="11" t="s">
        <v>260</v>
      </c>
      <c r="E5539" s="19" t="s">
        <v>11290</v>
      </c>
      <c r="F5539" s="10">
        <v>42036</v>
      </c>
      <c r="G5539" s="10">
        <v>45323</v>
      </c>
      <c r="H5539" s="11">
        <v>10</v>
      </c>
      <c r="I5539" s="20" t="s">
        <v>259</v>
      </c>
      <c r="J5539" s="11" t="s">
        <v>261</v>
      </c>
      <c r="K5539" s="11" t="s">
        <v>12658</v>
      </c>
      <c r="L5539" s="11">
        <v>2</v>
      </c>
    </row>
    <row r="5540" spans="1:12">
      <c r="A5540" s="11" t="s">
        <v>11041</v>
      </c>
      <c r="D5540" s="11" t="s">
        <v>260</v>
      </c>
      <c r="E5540" s="19" t="s">
        <v>11291</v>
      </c>
      <c r="F5540" s="10">
        <v>42036</v>
      </c>
      <c r="G5540" s="10">
        <v>45323</v>
      </c>
      <c r="H5540" s="11">
        <v>10</v>
      </c>
      <c r="I5540" s="20" t="s">
        <v>259</v>
      </c>
      <c r="J5540" s="11" t="s">
        <v>261</v>
      </c>
      <c r="K5540" s="11" t="s">
        <v>12658</v>
      </c>
      <c r="L5540" s="11">
        <v>2</v>
      </c>
    </row>
    <row r="5541" spans="1:12">
      <c r="A5541" s="11" t="s">
        <v>11042</v>
      </c>
      <c r="D5541" s="11" t="s">
        <v>260</v>
      </c>
      <c r="E5541" s="19" t="s">
        <v>11292</v>
      </c>
      <c r="F5541" s="10">
        <v>42036</v>
      </c>
      <c r="G5541" s="10">
        <v>45323</v>
      </c>
      <c r="H5541" s="11">
        <v>10</v>
      </c>
      <c r="I5541" s="20" t="s">
        <v>259</v>
      </c>
      <c r="J5541" s="11" t="s">
        <v>261</v>
      </c>
      <c r="K5541" s="11" t="s">
        <v>12658</v>
      </c>
      <c r="L5541" s="11">
        <v>2</v>
      </c>
    </row>
    <row r="5542" spans="1:12">
      <c r="A5542" s="11" t="s">
        <v>11043</v>
      </c>
      <c r="D5542" s="11" t="s">
        <v>260</v>
      </c>
      <c r="E5542" s="19" t="s">
        <v>11293</v>
      </c>
      <c r="F5542" s="10">
        <v>42036</v>
      </c>
      <c r="G5542" s="10">
        <v>45323</v>
      </c>
      <c r="H5542" s="11">
        <v>10</v>
      </c>
      <c r="I5542" s="20" t="s">
        <v>259</v>
      </c>
      <c r="J5542" s="11" t="s">
        <v>261</v>
      </c>
      <c r="K5542" s="11" t="s">
        <v>12658</v>
      </c>
      <c r="L5542" s="11">
        <v>2</v>
      </c>
    </row>
    <row r="5543" spans="1:12">
      <c r="A5543" s="11" t="s">
        <v>11044</v>
      </c>
      <c r="D5543" s="11" t="s">
        <v>260</v>
      </c>
      <c r="E5543" s="19" t="s">
        <v>11294</v>
      </c>
      <c r="F5543" s="10">
        <v>42036</v>
      </c>
      <c r="G5543" s="10">
        <v>45323</v>
      </c>
      <c r="H5543" s="11">
        <v>10</v>
      </c>
      <c r="I5543" s="20" t="s">
        <v>259</v>
      </c>
      <c r="J5543" s="11" t="s">
        <v>261</v>
      </c>
      <c r="K5543" s="11" t="s">
        <v>12658</v>
      </c>
      <c r="L5543" s="11">
        <v>2</v>
      </c>
    </row>
    <row r="5544" spans="1:12">
      <c r="A5544" s="11" t="s">
        <v>11045</v>
      </c>
      <c r="D5544" s="11" t="s">
        <v>260</v>
      </c>
      <c r="E5544" s="19" t="s">
        <v>11295</v>
      </c>
      <c r="F5544" s="10">
        <v>42036</v>
      </c>
      <c r="G5544" s="10">
        <v>45323</v>
      </c>
      <c r="H5544" s="11">
        <v>10</v>
      </c>
      <c r="I5544" s="20" t="s">
        <v>259</v>
      </c>
      <c r="J5544" s="11" t="s">
        <v>261</v>
      </c>
      <c r="K5544" s="11" t="s">
        <v>12658</v>
      </c>
      <c r="L5544" s="11">
        <v>2</v>
      </c>
    </row>
    <row r="5545" spans="1:12">
      <c r="A5545" s="11" t="s">
        <v>11046</v>
      </c>
      <c r="D5545" s="11" t="s">
        <v>260</v>
      </c>
      <c r="E5545" s="19" t="s">
        <v>11296</v>
      </c>
      <c r="F5545" s="10">
        <v>42036</v>
      </c>
      <c r="G5545" s="10">
        <v>45323</v>
      </c>
      <c r="H5545" s="11">
        <v>10</v>
      </c>
      <c r="I5545" s="20" t="s">
        <v>259</v>
      </c>
      <c r="J5545" s="11" t="s">
        <v>261</v>
      </c>
      <c r="K5545" s="11" t="s">
        <v>12658</v>
      </c>
      <c r="L5545" s="11">
        <v>2</v>
      </c>
    </row>
    <row r="5546" spans="1:12">
      <c r="A5546" s="11" t="s">
        <v>11047</v>
      </c>
      <c r="D5546" s="11" t="s">
        <v>260</v>
      </c>
      <c r="E5546" s="19" t="s">
        <v>11297</v>
      </c>
      <c r="F5546" s="10">
        <v>42036</v>
      </c>
      <c r="G5546" s="10">
        <v>45323</v>
      </c>
      <c r="H5546" s="11">
        <v>10</v>
      </c>
      <c r="I5546" s="20" t="s">
        <v>259</v>
      </c>
      <c r="J5546" s="11" t="s">
        <v>261</v>
      </c>
      <c r="K5546" s="11" t="s">
        <v>12658</v>
      </c>
      <c r="L5546" s="11">
        <v>2</v>
      </c>
    </row>
    <row r="5547" spans="1:12">
      <c r="A5547" s="11" t="s">
        <v>11048</v>
      </c>
      <c r="D5547" s="11" t="s">
        <v>260</v>
      </c>
      <c r="E5547" s="19" t="s">
        <v>11298</v>
      </c>
      <c r="F5547" s="10">
        <v>42036</v>
      </c>
      <c r="G5547" s="10">
        <v>45323</v>
      </c>
      <c r="H5547" s="11">
        <v>10</v>
      </c>
      <c r="I5547" s="20" t="s">
        <v>259</v>
      </c>
      <c r="J5547" s="11" t="s">
        <v>261</v>
      </c>
      <c r="K5547" s="11" t="s">
        <v>12658</v>
      </c>
      <c r="L5547" s="11">
        <v>2</v>
      </c>
    </row>
    <row r="5548" spans="1:12">
      <c r="A5548" s="11" t="s">
        <v>11049</v>
      </c>
      <c r="D5548" s="11" t="s">
        <v>260</v>
      </c>
      <c r="E5548" s="19" t="s">
        <v>11299</v>
      </c>
      <c r="F5548" s="10">
        <v>42036</v>
      </c>
      <c r="G5548" s="10">
        <v>45323</v>
      </c>
      <c r="H5548" s="11">
        <v>10</v>
      </c>
      <c r="I5548" s="20" t="s">
        <v>259</v>
      </c>
      <c r="J5548" s="11" t="s">
        <v>261</v>
      </c>
      <c r="K5548" s="11" t="s">
        <v>12658</v>
      </c>
      <c r="L5548" s="11">
        <v>2</v>
      </c>
    </row>
    <row r="5549" spans="1:12">
      <c r="A5549" s="11" t="s">
        <v>11050</v>
      </c>
      <c r="D5549" s="11" t="s">
        <v>260</v>
      </c>
      <c r="E5549" s="19" t="s">
        <v>11300</v>
      </c>
      <c r="F5549" s="10">
        <v>42036</v>
      </c>
      <c r="G5549" s="10">
        <v>45323</v>
      </c>
      <c r="H5549" s="11">
        <v>10</v>
      </c>
      <c r="I5549" s="20" t="s">
        <v>259</v>
      </c>
      <c r="J5549" s="11" t="s">
        <v>261</v>
      </c>
      <c r="K5549" s="11" t="s">
        <v>12658</v>
      </c>
      <c r="L5549" s="11">
        <v>2</v>
      </c>
    </row>
    <row r="5550" spans="1:12">
      <c r="A5550" s="11" t="s">
        <v>11051</v>
      </c>
      <c r="D5550" s="11" t="s">
        <v>260</v>
      </c>
      <c r="E5550" s="19" t="s">
        <v>11301</v>
      </c>
      <c r="F5550" s="10">
        <v>42036</v>
      </c>
      <c r="G5550" s="10">
        <v>45323</v>
      </c>
      <c r="H5550" s="11">
        <v>10</v>
      </c>
      <c r="I5550" s="20" t="s">
        <v>259</v>
      </c>
      <c r="J5550" s="11" t="s">
        <v>261</v>
      </c>
      <c r="K5550" s="11" t="s">
        <v>12658</v>
      </c>
      <c r="L5550" s="11">
        <v>2</v>
      </c>
    </row>
    <row r="5551" spans="1:12">
      <c r="A5551" s="11" t="s">
        <v>11052</v>
      </c>
      <c r="D5551" s="11" t="s">
        <v>260</v>
      </c>
      <c r="E5551" s="19" t="s">
        <v>11302</v>
      </c>
      <c r="F5551" s="10">
        <v>42036</v>
      </c>
      <c r="G5551" s="10">
        <v>45323</v>
      </c>
      <c r="H5551" s="11">
        <v>10</v>
      </c>
      <c r="I5551" s="20" t="s">
        <v>259</v>
      </c>
      <c r="J5551" s="11" t="s">
        <v>261</v>
      </c>
      <c r="K5551" s="11" t="s">
        <v>12658</v>
      </c>
      <c r="L5551" s="11">
        <v>2</v>
      </c>
    </row>
    <row r="5552" spans="1:12">
      <c r="A5552" s="11" t="s">
        <v>11053</v>
      </c>
      <c r="D5552" s="11" t="s">
        <v>260</v>
      </c>
      <c r="E5552" s="19" t="s">
        <v>11303</v>
      </c>
      <c r="F5552" s="10">
        <v>42036</v>
      </c>
      <c r="G5552" s="10">
        <v>45323</v>
      </c>
      <c r="H5552" s="11">
        <v>10</v>
      </c>
      <c r="I5552" s="20" t="s">
        <v>259</v>
      </c>
      <c r="J5552" s="11" t="s">
        <v>261</v>
      </c>
      <c r="K5552" s="11" t="s">
        <v>12658</v>
      </c>
      <c r="L5552" s="11">
        <v>2</v>
      </c>
    </row>
    <row r="5553" spans="1:12">
      <c r="A5553" s="11" t="s">
        <v>11054</v>
      </c>
      <c r="D5553" s="11" t="s">
        <v>260</v>
      </c>
      <c r="E5553" s="19" t="s">
        <v>11304</v>
      </c>
      <c r="F5553" s="10">
        <v>42036</v>
      </c>
      <c r="G5553" s="10">
        <v>45323</v>
      </c>
      <c r="H5553" s="11">
        <v>10</v>
      </c>
      <c r="I5553" s="11" t="s">
        <v>277</v>
      </c>
      <c r="J5553" s="11" t="s">
        <v>261</v>
      </c>
      <c r="K5553" s="11" t="s">
        <v>12658</v>
      </c>
      <c r="L5553" s="11">
        <v>2</v>
      </c>
    </row>
    <row r="5554" spans="1:12">
      <c r="A5554" s="11" t="s">
        <v>11055</v>
      </c>
      <c r="D5554" s="11" t="s">
        <v>260</v>
      </c>
      <c r="E5554" s="19" t="s">
        <v>11305</v>
      </c>
      <c r="F5554" s="10">
        <v>42036</v>
      </c>
      <c r="G5554" s="10">
        <v>45323</v>
      </c>
      <c r="H5554" s="11">
        <v>10</v>
      </c>
      <c r="I5554" s="11" t="s">
        <v>277</v>
      </c>
      <c r="J5554" s="11" t="s">
        <v>261</v>
      </c>
      <c r="K5554" s="11" t="s">
        <v>12658</v>
      </c>
      <c r="L5554" s="11">
        <v>2</v>
      </c>
    </row>
    <row r="5555" spans="1:12">
      <c r="A5555" s="11" t="s">
        <v>11056</v>
      </c>
      <c r="D5555" s="11" t="s">
        <v>260</v>
      </c>
      <c r="E5555" s="19" t="s">
        <v>11306</v>
      </c>
      <c r="F5555" s="10">
        <v>42036</v>
      </c>
      <c r="G5555" s="10">
        <v>45323</v>
      </c>
      <c r="H5555" s="11">
        <v>10</v>
      </c>
      <c r="I5555" s="11" t="s">
        <v>277</v>
      </c>
      <c r="J5555" s="11" t="s">
        <v>261</v>
      </c>
      <c r="K5555" s="11" t="s">
        <v>12658</v>
      </c>
      <c r="L5555" s="11">
        <v>2</v>
      </c>
    </row>
    <row r="5556" spans="1:12">
      <c r="A5556" s="11" t="s">
        <v>11057</v>
      </c>
      <c r="D5556" s="11" t="s">
        <v>260</v>
      </c>
      <c r="E5556" s="19" t="s">
        <v>11307</v>
      </c>
      <c r="F5556" s="10">
        <v>42036</v>
      </c>
      <c r="G5556" s="10">
        <v>45323</v>
      </c>
      <c r="H5556" s="11">
        <v>10</v>
      </c>
      <c r="I5556" s="20" t="s">
        <v>259</v>
      </c>
      <c r="J5556" s="11" t="s">
        <v>261</v>
      </c>
      <c r="K5556" s="11" t="s">
        <v>12658</v>
      </c>
      <c r="L5556" s="11">
        <v>2</v>
      </c>
    </row>
    <row r="5557" spans="1:12">
      <c r="A5557" s="11" t="s">
        <v>11058</v>
      </c>
      <c r="D5557" s="11" t="s">
        <v>260</v>
      </c>
      <c r="E5557" s="19" t="s">
        <v>11308</v>
      </c>
      <c r="F5557" s="10">
        <v>42036</v>
      </c>
      <c r="G5557" s="10">
        <v>45323</v>
      </c>
      <c r="H5557" s="11">
        <v>10</v>
      </c>
      <c r="I5557" s="20" t="s">
        <v>259</v>
      </c>
      <c r="J5557" s="11" t="s">
        <v>261</v>
      </c>
      <c r="K5557" s="11" t="s">
        <v>12658</v>
      </c>
      <c r="L5557" s="11">
        <v>2</v>
      </c>
    </row>
    <row r="5558" spans="1:12">
      <c r="A5558" s="11" t="s">
        <v>11059</v>
      </c>
      <c r="D5558" s="11" t="s">
        <v>260</v>
      </c>
      <c r="E5558" s="19" t="s">
        <v>11309</v>
      </c>
      <c r="F5558" s="10">
        <v>42036</v>
      </c>
      <c r="G5558" s="10">
        <v>45323</v>
      </c>
      <c r="H5558" s="11">
        <v>10</v>
      </c>
      <c r="I5558" s="20" t="s">
        <v>259</v>
      </c>
      <c r="J5558" s="11" t="s">
        <v>261</v>
      </c>
      <c r="K5558" s="11" t="s">
        <v>12658</v>
      </c>
      <c r="L5558" s="11">
        <v>2</v>
      </c>
    </row>
    <row r="5559" spans="1:12">
      <c r="A5559" s="11" t="s">
        <v>11060</v>
      </c>
      <c r="D5559" s="11" t="s">
        <v>260</v>
      </c>
      <c r="E5559" s="19" t="s">
        <v>11310</v>
      </c>
      <c r="F5559" s="10">
        <v>42036</v>
      </c>
      <c r="G5559" s="10">
        <v>45323</v>
      </c>
      <c r="H5559" s="11">
        <v>10</v>
      </c>
      <c r="I5559" s="20" t="s">
        <v>259</v>
      </c>
      <c r="J5559" s="11" t="s">
        <v>261</v>
      </c>
      <c r="K5559" s="11" t="s">
        <v>12658</v>
      </c>
      <c r="L5559" s="11">
        <v>2</v>
      </c>
    </row>
    <row r="5560" spans="1:12">
      <c r="A5560" s="11" t="s">
        <v>11061</v>
      </c>
      <c r="D5560" s="11" t="s">
        <v>260</v>
      </c>
      <c r="E5560" s="19" t="s">
        <v>11311</v>
      </c>
      <c r="F5560" s="10">
        <v>42036</v>
      </c>
      <c r="G5560" s="10">
        <v>45323</v>
      </c>
      <c r="H5560" s="11">
        <v>10</v>
      </c>
      <c r="I5560" s="20" t="s">
        <v>259</v>
      </c>
      <c r="J5560" s="11" t="s">
        <v>261</v>
      </c>
      <c r="K5560" s="11" t="s">
        <v>12658</v>
      </c>
      <c r="L5560" s="11">
        <v>2</v>
      </c>
    </row>
    <row r="5561" spans="1:12">
      <c r="A5561" s="11" t="s">
        <v>11062</v>
      </c>
      <c r="D5561" s="11" t="s">
        <v>260</v>
      </c>
      <c r="E5561" s="19" t="s">
        <v>11312</v>
      </c>
      <c r="F5561" s="10">
        <v>42036</v>
      </c>
      <c r="G5561" s="10">
        <v>45323</v>
      </c>
      <c r="H5561" s="11">
        <v>10</v>
      </c>
      <c r="I5561" s="20" t="s">
        <v>259</v>
      </c>
      <c r="J5561" s="11" t="s">
        <v>261</v>
      </c>
      <c r="K5561" s="11" t="s">
        <v>12658</v>
      </c>
      <c r="L5561" s="11">
        <v>2</v>
      </c>
    </row>
    <row r="5562" spans="1:12">
      <c r="A5562" s="11" t="s">
        <v>11063</v>
      </c>
      <c r="D5562" s="11" t="s">
        <v>260</v>
      </c>
      <c r="E5562" s="19" t="s">
        <v>11313</v>
      </c>
      <c r="F5562" s="10">
        <v>42036</v>
      </c>
      <c r="G5562" s="10">
        <v>45323</v>
      </c>
      <c r="H5562" s="11">
        <v>10</v>
      </c>
      <c r="I5562" s="20" t="s">
        <v>259</v>
      </c>
      <c r="J5562" s="11" t="s">
        <v>261</v>
      </c>
      <c r="K5562" s="11" t="s">
        <v>12658</v>
      </c>
      <c r="L5562" s="11">
        <v>2</v>
      </c>
    </row>
    <row r="5563" spans="1:12">
      <c r="A5563" s="11" t="s">
        <v>11064</v>
      </c>
      <c r="D5563" s="11" t="s">
        <v>260</v>
      </c>
      <c r="E5563" s="19" t="s">
        <v>11314</v>
      </c>
      <c r="F5563" s="10">
        <v>42036</v>
      </c>
      <c r="G5563" s="10">
        <v>45323</v>
      </c>
      <c r="H5563" s="11">
        <v>10</v>
      </c>
      <c r="I5563" s="20" t="s">
        <v>259</v>
      </c>
      <c r="J5563" s="11" t="s">
        <v>261</v>
      </c>
      <c r="K5563" s="11" t="s">
        <v>12658</v>
      </c>
      <c r="L5563" s="11">
        <v>2</v>
      </c>
    </row>
    <row r="5564" spans="1:12">
      <c r="A5564" s="11" t="s">
        <v>11065</v>
      </c>
      <c r="D5564" s="11" t="s">
        <v>260</v>
      </c>
      <c r="E5564" s="19" t="s">
        <v>11315</v>
      </c>
      <c r="F5564" s="10">
        <v>42036</v>
      </c>
      <c r="G5564" s="10">
        <v>45323</v>
      </c>
      <c r="H5564" s="11">
        <v>10</v>
      </c>
      <c r="I5564" s="20" t="s">
        <v>259</v>
      </c>
      <c r="J5564" s="11" t="s">
        <v>261</v>
      </c>
      <c r="K5564" s="11" t="s">
        <v>12658</v>
      </c>
      <c r="L5564" s="11">
        <v>2</v>
      </c>
    </row>
    <row r="5565" spans="1:12">
      <c r="A5565" s="11" t="s">
        <v>11066</v>
      </c>
      <c r="D5565" s="11" t="s">
        <v>260</v>
      </c>
      <c r="E5565" s="19" t="s">
        <v>11316</v>
      </c>
      <c r="F5565" s="10">
        <v>42036</v>
      </c>
      <c r="G5565" s="10">
        <v>45323</v>
      </c>
      <c r="H5565" s="11">
        <v>10</v>
      </c>
      <c r="I5565" s="20" t="s">
        <v>259</v>
      </c>
      <c r="J5565" s="11" t="s">
        <v>261</v>
      </c>
      <c r="K5565" s="11" t="s">
        <v>12658</v>
      </c>
      <c r="L5565" s="11">
        <v>2</v>
      </c>
    </row>
    <row r="5566" spans="1:12">
      <c r="A5566" s="11" t="s">
        <v>11067</v>
      </c>
      <c r="D5566" s="11" t="s">
        <v>260</v>
      </c>
      <c r="E5566" s="19" t="s">
        <v>11317</v>
      </c>
      <c r="F5566" s="10">
        <v>42036</v>
      </c>
      <c r="G5566" s="10">
        <v>45323</v>
      </c>
      <c r="H5566" s="11">
        <v>10</v>
      </c>
      <c r="I5566" s="20" t="s">
        <v>259</v>
      </c>
      <c r="J5566" s="11" t="s">
        <v>261</v>
      </c>
      <c r="K5566" s="11" t="s">
        <v>12658</v>
      </c>
      <c r="L5566" s="11">
        <v>2</v>
      </c>
    </row>
    <row r="5567" spans="1:12">
      <c r="A5567" s="11" t="s">
        <v>11068</v>
      </c>
      <c r="D5567" s="11" t="s">
        <v>260</v>
      </c>
      <c r="E5567" s="19" t="s">
        <v>11318</v>
      </c>
      <c r="F5567" s="10">
        <v>42036</v>
      </c>
      <c r="G5567" s="10">
        <v>45323</v>
      </c>
      <c r="H5567" s="11">
        <v>10</v>
      </c>
      <c r="I5567" s="20" t="s">
        <v>259</v>
      </c>
      <c r="J5567" s="11" t="s">
        <v>261</v>
      </c>
      <c r="K5567" s="11" t="s">
        <v>12658</v>
      </c>
      <c r="L5567" s="11">
        <v>2</v>
      </c>
    </row>
    <row r="5568" spans="1:12">
      <c r="A5568" s="11" t="s">
        <v>11069</v>
      </c>
      <c r="D5568" s="11" t="s">
        <v>260</v>
      </c>
      <c r="E5568" s="19" t="s">
        <v>11319</v>
      </c>
      <c r="F5568" s="10">
        <v>42036</v>
      </c>
      <c r="G5568" s="10">
        <v>45323</v>
      </c>
      <c r="H5568" s="11">
        <v>10</v>
      </c>
      <c r="I5568" s="20" t="s">
        <v>259</v>
      </c>
      <c r="J5568" s="11" t="s">
        <v>261</v>
      </c>
      <c r="K5568" s="11" t="s">
        <v>12658</v>
      </c>
      <c r="L5568" s="11">
        <v>2</v>
      </c>
    </row>
    <row r="5569" spans="1:12">
      <c r="A5569" s="11" t="s">
        <v>11070</v>
      </c>
      <c r="D5569" s="11" t="s">
        <v>260</v>
      </c>
      <c r="E5569" s="19" t="s">
        <v>11320</v>
      </c>
      <c r="F5569" s="10">
        <v>42036</v>
      </c>
      <c r="G5569" s="10">
        <v>45323</v>
      </c>
      <c r="H5569" s="11">
        <v>10</v>
      </c>
      <c r="I5569" s="20" t="s">
        <v>259</v>
      </c>
      <c r="J5569" s="11" t="s">
        <v>261</v>
      </c>
      <c r="K5569" s="11" t="s">
        <v>12658</v>
      </c>
      <c r="L5569" s="11">
        <v>2</v>
      </c>
    </row>
    <row r="5570" spans="1:12">
      <c r="A5570" s="11" t="s">
        <v>11071</v>
      </c>
      <c r="D5570" s="11" t="s">
        <v>260</v>
      </c>
      <c r="E5570" s="19" t="s">
        <v>11321</v>
      </c>
      <c r="F5570" s="10">
        <v>42036</v>
      </c>
      <c r="G5570" s="10">
        <v>45323</v>
      </c>
      <c r="H5570" s="11">
        <v>10</v>
      </c>
      <c r="I5570" s="20" t="s">
        <v>259</v>
      </c>
      <c r="J5570" s="11" t="s">
        <v>261</v>
      </c>
      <c r="K5570" s="11" t="s">
        <v>12658</v>
      </c>
      <c r="L5570" s="11">
        <v>2</v>
      </c>
    </row>
    <row r="5571" spans="1:12">
      <c r="A5571" s="11" t="s">
        <v>11072</v>
      </c>
      <c r="D5571" s="11" t="s">
        <v>260</v>
      </c>
      <c r="E5571" s="19" t="s">
        <v>11322</v>
      </c>
      <c r="F5571" s="10">
        <v>42036</v>
      </c>
      <c r="G5571" s="10">
        <v>45323</v>
      </c>
      <c r="H5571" s="11">
        <v>10</v>
      </c>
      <c r="I5571" s="11" t="s">
        <v>277</v>
      </c>
      <c r="J5571" s="11" t="s">
        <v>261</v>
      </c>
      <c r="K5571" s="11" t="s">
        <v>12658</v>
      </c>
      <c r="L5571" s="11">
        <v>2</v>
      </c>
    </row>
    <row r="5572" spans="1:12">
      <c r="A5572" s="11" t="s">
        <v>11073</v>
      </c>
      <c r="D5572" s="11" t="s">
        <v>260</v>
      </c>
      <c r="E5572" s="19" t="s">
        <v>11323</v>
      </c>
      <c r="F5572" s="10">
        <v>42036</v>
      </c>
      <c r="G5572" s="10">
        <v>45323</v>
      </c>
      <c r="H5572" s="11">
        <v>10</v>
      </c>
      <c r="I5572" s="11" t="s">
        <v>277</v>
      </c>
      <c r="J5572" s="11" t="s">
        <v>261</v>
      </c>
      <c r="K5572" s="11" t="s">
        <v>12658</v>
      </c>
      <c r="L5572" s="11">
        <v>2</v>
      </c>
    </row>
    <row r="5573" spans="1:12">
      <c r="A5573" s="11" t="s">
        <v>11074</v>
      </c>
      <c r="D5573" s="11" t="s">
        <v>260</v>
      </c>
      <c r="E5573" s="19" t="s">
        <v>11324</v>
      </c>
      <c r="F5573" s="10">
        <v>42036</v>
      </c>
      <c r="G5573" s="10">
        <v>45323</v>
      </c>
      <c r="H5573" s="11">
        <v>10</v>
      </c>
      <c r="I5573" s="11" t="s">
        <v>277</v>
      </c>
      <c r="J5573" s="11" t="s">
        <v>261</v>
      </c>
      <c r="K5573" s="11" t="s">
        <v>12658</v>
      </c>
      <c r="L5573" s="11">
        <v>2</v>
      </c>
    </row>
    <row r="5574" spans="1:12">
      <c r="A5574" s="11" t="s">
        <v>11075</v>
      </c>
      <c r="D5574" s="11" t="s">
        <v>260</v>
      </c>
      <c r="E5574" s="19" t="s">
        <v>11325</v>
      </c>
      <c r="F5574" s="10">
        <v>42036</v>
      </c>
      <c r="G5574" s="10">
        <v>45323</v>
      </c>
      <c r="H5574" s="11">
        <v>10</v>
      </c>
      <c r="I5574" s="20" t="s">
        <v>259</v>
      </c>
      <c r="J5574" s="11" t="s">
        <v>261</v>
      </c>
      <c r="K5574" s="11" t="s">
        <v>12658</v>
      </c>
      <c r="L5574" s="11">
        <v>2</v>
      </c>
    </row>
    <row r="5575" spans="1:12">
      <c r="A5575" s="11" t="s">
        <v>11076</v>
      </c>
      <c r="D5575" s="11" t="s">
        <v>260</v>
      </c>
      <c r="E5575" s="19" t="s">
        <v>11326</v>
      </c>
      <c r="F5575" s="10">
        <v>42036</v>
      </c>
      <c r="G5575" s="10">
        <v>45323</v>
      </c>
      <c r="H5575" s="11">
        <v>10</v>
      </c>
      <c r="I5575" s="20" t="s">
        <v>259</v>
      </c>
      <c r="J5575" s="11" t="s">
        <v>261</v>
      </c>
      <c r="K5575" s="11" t="s">
        <v>12658</v>
      </c>
      <c r="L5575" s="11">
        <v>2</v>
      </c>
    </row>
    <row r="5576" spans="1:12">
      <c r="A5576" s="11" t="s">
        <v>11077</v>
      </c>
      <c r="D5576" s="11" t="s">
        <v>260</v>
      </c>
      <c r="E5576" s="19" t="s">
        <v>11327</v>
      </c>
      <c r="F5576" s="10">
        <v>42036</v>
      </c>
      <c r="G5576" s="10">
        <v>45323</v>
      </c>
      <c r="H5576" s="11">
        <v>10</v>
      </c>
      <c r="I5576" s="20" t="s">
        <v>259</v>
      </c>
      <c r="J5576" s="11" t="s">
        <v>261</v>
      </c>
      <c r="K5576" s="11" t="s">
        <v>12658</v>
      </c>
      <c r="L5576" s="11">
        <v>2</v>
      </c>
    </row>
    <row r="5577" spans="1:12">
      <c r="A5577" s="11" t="s">
        <v>11078</v>
      </c>
      <c r="D5577" s="11" t="s">
        <v>260</v>
      </c>
      <c r="E5577" s="19" t="s">
        <v>11328</v>
      </c>
      <c r="F5577" s="10">
        <v>42036</v>
      </c>
      <c r="G5577" s="10">
        <v>45323</v>
      </c>
      <c r="H5577" s="11">
        <v>10</v>
      </c>
      <c r="I5577" s="20" t="s">
        <v>259</v>
      </c>
      <c r="J5577" s="11" t="s">
        <v>261</v>
      </c>
      <c r="K5577" s="11" t="s">
        <v>12658</v>
      </c>
      <c r="L5577" s="11">
        <v>2</v>
      </c>
    </row>
    <row r="5578" spans="1:12">
      <c r="A5578" s="11" t="s">
        <v>11079</v>
      </c>
      <c r="D5578" s="11" t="s">
        <v>260</v>
      </c>
      <c r="E5578" s="19" t="s">
        <v>11329</v>
      </c>
      <c r="F5578" s="10">
        <v>42036</v>
      </c>
      <c r="G5578" s="10">
        <v>45323</v>
      </c>
      <c r="H5578" s="11">
        <v>10</v>
      </c>
      <c r="I5578" s="20" t="s">
        <v>259</v>
      </c>
      <c r="J5578" s="11" t="s">
        <v>261</v>
      </c>
      <c r="K5578" s="11" t="s">
        <v>12658</v>
      </c>
      <c r="L5578" s="11">
        <v>2</v>
      </c>
    </row>
    <row r="5579" spans="1:12">
      <c r="A5579" s="11" t="s">
        <v>11080</v>
      </c>
      <c r="D5579" s="11" t="s">
        <v>260</v>
      </c>
      <c r="E5579" s="19" t="s">
        <v>11330</v>
      </c>
      <c r="F5579" s="10">
        <v>42036</v>
      </c>
      <c r="G5579" s="10">
        <v>45323</v>
      </c>
      <c r="H5579" s="11">
        <v>10</v>
      </c>
      <c r="I5579" s="20" t="s">
        <v>259</v>
      </c>
      <c r="J5579" s="11" t="s">
        <v>261</v>
      </c>
      <c r="K5579" s="11" t="s">
        <v>12658</v>
      </c>
      <c r="L5579" s="11">
        <v>2</v>
      </c>
    </row>
    <row r="5580" spans="1:12">
      <c r="A5580" s="11" t="s">
        <v>11081</v>
      </c>
      <c r="D5580" s="11" t="s">
        <v>260</v>
      </c>
      <c r="E5580" s="19" t="s">
        <v>11331</v>
      </c>
      <c r="F5580" s="10">
        <v>42036</v>
      </c>
      <c r="G5580" s="10">
        <v>45323</v>
      </c>
      <c r="H5580" s="11">
        <v>10</v>
      </c>
      <c r="I5580" s="20" t="s">
        <v>259</v>
      </c>
      <c r="J5580" s="11" t="s">
        <v>261</v>
      </c>
      <c r="K5580" s="11" t="s">
        <v>12658</v>
      </c>
      <c r="L5580" s="11">
        <v>2</v>
      </c>
    </row>
    <row r="5581" spans="1:12">
      <c r="A5581" s="11" t="s">
        <v>11082</v>
      </c>
      <c r="D5581" s="11" t="s">
        <v>260</v>
      </c>
      <c r="E5581" s="19" t="s">
        <v>11332</v>
      </c>
      <c r="F5581" s="10">
        <v>42036</v>
      </c>
      <c r="G5581" s="10">
        <v>45323</v>
      </c>
      <c r="H5581" s="11">
        <v>10</v>
      </c>
      <c r="I5581" s="20" t="s">
        <v>259</v>
      </c>
      <c r="J5581" s="11" t="s">
        <v>261</v>
      </c>
      <c r="K5581" s="11" t="s">
        <v>12658</v>
      </c>
      <c r="L5581" s="11">
        <v>2</v>
      </c>
    </row>
    <row r="5582" spans="1:12">
      <c r="A5582" s="11" t="s">
        <v>11083</v>
      </c>
      <c r="D5582" s="11" t="s">
        <v>260</v>
      </c>
      <c r="E5582" s="19" t="s">
        <v>11333</v>
      </c>
      <c r="F5582" s="10">
        <v>42036</v>
      </c>
      <c r="G5582" s="10">
        <v>45323</v>
      </c>
      <c r="H5582" s="11">
        <v>10</v>
      </c>
      <c r="I5582" s="20" t="s">
        <v>259</v>
      </c>
      <c r="J5582" s="11" t="s">
        <v>261</v>
      </c>
      <c r="K5582" s="11" t="s">
        <v>12658</v>
      </c>
      <c r="L5582" s="11">
        <v>2</v>
      </c>
    </row>
    <row r="5583" spans="1:12">
      <c r="A5583" s="11" t="s">
        <v>11084</v>
      </c>
      <c r="D5583" s="11" t="s">
        <v>260</v>
      </c>
      <c r="E5583" s="19" t="s">
        <v>11334</v>
      </c>
      <c r="F5583" s="10">
        <v>42036</v>
      </c>
      <c r="G5583" s="10">
        <v>45323</v>
      </c>
      <c r="H5583" s="11">
        <v>10</v>
      </c>
      <c r="I5583" s="20" t="s">
        <v>259</v>
      </c>
      <c r="J5583" s="11" t="s">
        <v>261</v>
      </c>
      <c r="K5583" s="11" t="s">
        <v>12658</v>
      </c>
      <c r="L5583" s="11">
        <v>2</v>
      </c>
    </row>
    <row r="5584" spans="1:12">
      <c r="A5584" s="11" t="s">
        <v>11085</v>
      </c>
      <c r="D5584" s="11" t="s">
        <v>260</v>
      </c>
      <c r="E5584" s="19" t="s">
        <v>11335</v>
      </c>
      <c r="F5584" s="10">
        <v>42036</v>
      </c>
      <c r="G5584" s="10">
        <v>45323</v>
      </c>
      <c r="H5584" s="11">
        <v>10</v>
      </c>
      <c r="I5584" s="20" t="s">
        <v>259</v>
      </c>
      <c r="J5584" s="11" t="s">
        <v>261</v>
      </c>
      <c r="K5584" s="11" t="s">
        <v>12658</v>
      </c>
      <c r="L5584" s="11">
        <v>2</v>
      </c>
    </row>
    <row r="5585" spans="1:12">
      <c r="A5585" s="11" t="s">
        <v>11086</v>
      </c>
      <c r="D5585" s="11" t="s">
        <v>260</v>
      </c>
      <c r="E5585" s="19" t="s">
        <v>11336</v>
      </c>
      <c r="F5585" s="10">
        <v>42036</v>
      </c>
      <c r="G5585" s="10">
        <v>45323</v>
      </c>
      <c r="H5585" s="11">
        <v>10</v>
      </c>
      <c r="I5585" s="20" t="s">
        <v>259</v>
      </c>
      <c r="J5585" s="11" t="s">
        <v>261</v>
      </c>
      <c r="K5585" s="11" t="s">
        <v>12658</v>
      </c>
      <c r="L5585" s="11">
        <v>2</v>
      </c>
    </row>
    <row r="5586" spans="1:12">
      <c r="A5586" s="11" t="s">
        <v>11087</v>
      </c>
      <c r="D5586" s="11" t="s">
        <v>260</v>
      </c>
      <c r="E5586" s="19" t="s">
        <v>11337</v>
      </c>
      <c r="F5586" s="10">
        <v>42036</v>
      </c>
      <c r="G5586" s="10">
        <v>45323</v>
      </c>
      <c r="H5586" s="11">
        <v>10</v>
      </c>
      <c r="I5586" s="20" t="s">
        <v>259</v>
      </c>
      <c r="J5586" s="11" t="s">
        <v>261</v>
      </c>
      <c r="K5586" s="11" t="s">
        <v>12658</v>
      </c>
      <c r="L5586" s="11">
        <v>2</v>
      </c>
    </row>
    <row r="5587" spans="1:12">
      <c r="A5587" s="11" t="s">
        <v>11088</v>
      </c>
      <c r="D5587" s="11" t="s">
        <v>260</v>
      </c>
      <c r="E5587" s="19" t="s">
        <v>11338</v>
      </c>
      <c r="F5587" s="10">
        <v>42036</v>
      </c>
      <c r="G5587" s="10">
        <v>45323</v>
      </c>
      <c r="H5587" s="11">
        <v>10</v>
      </c>
      <c r="I5587" s="20" t="s">
        <v>259</v>
      </c>
      <c r="J5587" s="11" t="s">
        <v>261</v>
      </c>
      <c r="K5587" s="11" t="s">
        <v>12658</v>
      </c>
      <c r="L5587" s="11">
        <v>2</v>
      </c>
    </row>
    <row r="5588" spans="1:12">
      <c r="A5588" s="11" t="s">
        <v>11089</v>
      </c>
      <c r="D5588" s="11" t="s">
        <v>260</v>
      </c>
      <c r="E5588" s="19" t="s">
        <v>11339</v>
      </c>
      <c r="F5588" s="10">
        <v>42036</v>
      </c>
      <c r="G5588" s="10">
        <v>45323</v>
      </c>
      <c r="H5588" s="11">
        <v>10</v>
      </c>
      <c r="I5588" s="20" t="s">
        <v>259</v>
      </c>
      <c r="J5588" s="11" t="s">
        <v>261</v>
      </c>
      <c r="K5588" s="11" t="s">
        <v>12658</v>
      </c>
      <c r="L5588" s="11">
        <v>2</v>
      </c>
    </row>
    <row r="5589" spans="1:12">
      <c r="A5589" s="11" t="s">
        <v>11090</v>
      </c>
      <c r="D5589" s="11" t="s">
        <v>260</v>
      </c>
      <c r="E5589" s="19" t="s">
        <v>11340</v>
      </c>
      <c r="F5589" s="10">
        <v>42036</v>
      </c>
      <c r="G5589" s="10">
        <v>45323</v>
      </c>
      <c r="H5589" s="11">
        <v>10</v>
      </c>
      <c r="I5589" s="11" t="s">
        <v>277</v>
      </c>
      <c r="J5589" s="11" t="s">
        <v>261</v>
      </c>
      <c r="K5589" s="11" t="s">
        <v>12658</v>
      </c>
      <c r="L5589" s="11">
        <v>2</v>
      </c>
    </row>
    <row r="5590" spans="1:12">
      <c r="A5590" s="11" t="s">
        <v>11091</v>
      </c>
      <c r="D5590" s="11" t="s">
        <v>260</v>
      </c>
      <c r="E5590" s="19" t="s">
        <v>11341</v>
      </c>
      <c r="F5590" s="10">
        <v>42036</v>
      </c>
      <c r="G5590" s="10">
        <v>45323</v>
      </c>
      <c r="H5590" s="11">
        <v>10</v>
      </c>
      <c r="I5590" s="11" t="s">
        <v>277</v>
      </c>
      <c r="J5590" s="11" t="s">
        <v>261</v>
      </c>
      <c r="K5590" s="11" t="s">
        <v>12658</v>
      </c>
      <c r="L5590" s="11">
        <v>2</v>
      </c>
    </row>
    <row r="5591" spans="1:12">
      <c r="A5591" s="11" t="s">
        <v>11092</v>
      </c>
      <c r="D5591" s="11" t="s">
        <v>260</v>
      </c>
      <c r="E5591" s="19" t="s">
        <v>11342</v>
      </c>
      <c r="F5591" s="10">
        <v>42036</v>
      </c>
      <c r="G5591" s="10">
        <v>45323</v>
      </c>
      <c r="H5591" s="11">
        <v>10</v>
      </c>
      <c r="I5591" s="11" t="s">
        <v>277</v>
      </c>
      <c r="J5591" s="11" t="s">
        <v>261</v>
      </c>
      <c r="K5591" s="11" t="s">
        <v>12658</v>
      </c>
      <c r="L5591" s="11">
        <v>2</v>
      </c>
    </row>
    <row r="5592" spans="1:12">
      <c r="A5592" s="11" t="s">
        <v>11093</v>
      </c>
      <c r="D5592" s="11" t="s">
        <v>260</v>
      </c>
      <c r="E5592" s="19" t="s">
        <v>11343</v>
      </c>
      <c r="F5592" s="10">
        <v>42036</v>
      </c>
      <c r="G5592" s="10">
        <v>45323</v>
      </c>
      <c r="H5592" s="11">
        <v>10</v>
      </c>
      <c r="I5592" s="20" t="s">
        <v>259</v>
      </c>
      <c r="J5592" s="11" t="s">
        <v>261</v>
      </c>
      <c r="K5592" s="11" t="s">
        <v>12658</v>
      </c>
      <c r="L5592" s="11">
        <v>2</v>
      </c>
    </row>
    <row r="5593" spans="1:12">
      <c r="A5593" s="11" t="s">
        <v>11094</v>
      </c>
      <c r="D5593" s="11" t="s">
        <v>260</v>
      </c>
      <c r="E5593" s="19" t="s">
        <v>11344</v>
      </c>
      <c r="F5593" s="10">
        <v>42036</v>
      </c>
      <c r="G5593" s="10">
        <v>45323</v>
      </c>
      <c r="H5593" s="11">
        <v>10</v>
      </c>
      <c r="I5593" s="20" t="s">
        <v>259</v>
      </c>
      <c r="J5593" s="11" t="s">
        <v>261</v>
      </c>
      <c r="K5593" s="11" t="s">
        <v>12658</v>
      </c>
      <c r="L5593" s="11">
        <v>2</v>
      </c>
    </row>
    <row r="5594" spans="1:12">
      <c r="A5594" s="11" t="s">
        <v>11095</v>
      </c>
      <c r="D5594" s="11" t="s">
        <v>260</v>
      </c>
      <c r="E5594" s="19" t="s">
        <v>11345</v>
      </c>
      <c r="F5594" s="10">
        <v>42036</v>
      </c>
      <c r="G5594" s="10">
        <v>45323</v>
      </c>
      <c r="H5594" s="11">
        <v>10</v>
      </c>
      <c r="I5594" s="20" t="s">
        <v>259</v>
      </c>
      <c r="J5594" s="11" t="s">
        <v>261</v>
      </c>
      <c r="K5594" s="11" t="s">
        <v>12658</v>
      </c>
      <c r="L5594" s="11">
        <v>2</v>
      </c>
    </row>
    <row r="5595" spans="1:12">
      <c r="A5595" s="11" t="s">
        <v>11096</v>
      </c>
      <c r="D5595" s="11" t="s">
        <v>260</v>
      </c>
      <c r="E5595" s="19" t="s">
        <v>11346</v>
      </c>
      <c r="F5595" s="10">
        <v>42036</v>
      </c>
      <c r="G5595" s="10">
        <v>45323</v>
      </c>
      <c r="H5595" s="11">
        <v>10</v>
      </c>
      <c r="I5595" s="20" t="s">
        <v>259</v>
      </c>
      <c r="J5595" s="11" t="s">
        <v>261</v>
      </c>
      <c r="K5595" s="11" t="s">
        <v>12658</v>
      </c>
      <c r="L5595" s="11">
        <v>2</v>
      </c>
    </row>
    <row r="5596" spans="1:12">
      <c r="A5596" s="11" t="s">
        <v>11097</v>
      </c>
      <c r="D5596" s="11" t="s">
        <v>260</v>
      </c>
      <c r="E5596" s="19" t="s">
        <v>11347</v>
      </c>
      <c r="F5596" s="10">
        <v>42036</v>
      </c>
      <c r="G5596" s="10">
        <v>45323</v>
      </c>
      <c r="H5596" s="11">
        <v>10</v>
      </c>
      <c r="I5596" s="20" t="s">
        <v>259</v>
      </c>
      <c r="J5596" s="11" t="s">
        <v>261</v>
      </c>
      <c r="K5596" s="11" t="s">
        <v>12658</v>
      </c>
      <c r="L5596" s="11">
        <v>2</v>
      </c>
    </row>
    <row r="5597" spans="1:12">
      <c r="A5597" s="11" t="s">
        <v>11098</v>
      </c>
      <c r="D5597" s="11" t="s">
        <v>260</v>
      </c>
      <c r="E5597" s="19" t="s">
        <v>11348</v>
      </c>
      <c r="F5597" s="10">
        <v>42036</v>
      </c>
      <c r="G5597" s="10">
        <v>45323</v>
      </c>
      <c r="H5597" s="11">
        <v>10</v>
      </c>
      <c r="I5597" s="20" t="s">
        <v>259</v>
      </c>
      <c r="J5597" s="11" t="s">
        <v>261</v>
      </c>
      <c r="K5597" s="11" t="s">
        <v>12658</v>
      </c>
      <c r="L5597" s="11">
        <v>2</v>
      </c>
    </row>
    <row r="5598" spans="1:12">
      <c r="A5598" s="11" t="s">
        <v>11099</v>
      </c>
      <c r="D5598" s="11" t="s">
        <v>260</v>
      </c>
      <c r="E5598" s="19" t="s">
        <v>11349</v>
      </c>
      <c r="F5598" s="10">
        <v>42036</v>
      </c>
      <c r="G5598" s="10">
        <v>45323</v>
      </c>
      <c r="H5598" s="11">
        <v>10</v>
      </c>
      <c r="I5598" s="20" t="s">
        <v>259</v>
      </c>
      <c r="J5598" s="11" t="s">
        <v>261</v>
      </c>
      <c r="K5598" s="11" t="s">
        <v>12658</v>
      </c>
      <c r="L5598" s="11">
        <v>2</v>
      </c>
    </row>
    <row r="5599" spans="1:12">
      <c r="A5599" s="11" t="s">
        <v>11100</v>
      </c>
      <c r="D5599" s="11" t="s">
        <v>260</v>
      </c>
      <c r="E5599" s="19" t="s">
        <v>11350</v>
      </c>
      <c r="F5599" s="10">
        <v>42036</v>
      </c>
      <c r="G5599" s="10">
        <v>45323</v>
      </c>
      <c r="H5599" s="11">
        <v>10</v>
      </c>
      <c r="I5599" s="20" t="s">
        <v>259</v>
      </c>
      <c r="J5599" s="11" t="s">
        <v>261</v>
      </c>
      <c r="K5599" s="11" t="s">
        <v>12658</v>
      </c>
      <c r="L5599" s="11">
        <v>2</v>
      </c>
    </row>
    <row r="5600" spans="1:12">
      <c r="A5600" s="11" t="s">
        <v>11101</v>
      </c>
      <c r="D5600" s="11" t="s">
        <v>260</v>
      </c>
      <c r="E5600" s="19" t="s">
        <v>11351</v>
      </c>
      <c r="F5600" s="10">
        <v>42036</v>
      </c>
      <c r="G5600" s="10">
        <v>45323</v>
      </c>
      <c r="H5600" s="11">
        <v>10</v>
      </c>
      <c r="I5600" s="20" t="s">
        <v>259</v>
      </c>
      <c r="J5600" s="11" t="s">
        <v>261</v>
      </c>
      <c r="K5600" s="11" t="s">
        <v>12658</v>
      </c>
      <c r="L5600" s="11">
        <v>2</v>
      </c>
    </row>
    <row r="5601" spans="1:12">
      <c r="A5601" s="11" t="s">
        <v>11102</v>
      </c>
      <c r="D5601" s="11" t="s">
        <v>260</v>
      </c>
      <c r="E5601" s="19" t="s">
        <v>11352</v>
      </c>
      <c r="F5601" s="10">
        <v>42036</v>
      </c>
      <c r="G5601" s="10">
        <v>45323</v>
      </c>
      <c r="H5601" s="11">
        <v>10</v>
      </c>
      <c r="I5601" s="20" t="s">
        <v>259</v>
      </c>
      <c r="J5601" s="11" t="s">
        <v>261</v>
      </c>
      <c r="K5601" s="11" t="s">
        <v>12658</v>
      </c>
      <c r="L5601" s="11">
        <v>2</v>
      </c>
    </row>
    <row r="5602" spans="1:12">
      <c r="A5602" s="11" t="s">
        <v>11103</v>
      </c>
      <c r="D5602" s="11" t="s">
        <v>260</v>
      </c>
      <c r="E5602" s="19" t="s">
        <v>11353</v>
      </c>
      <c r="F5602" s="10">
        <v>42036</v>
      </c>
      <c r="G5602" s="10">
        <v>45323</v>
      </c>
      <c r="H5602" s="11">
        <v>10</v>
      </c>
      <c r="I5602" s="20" t="s">
        <v>259</v>
      </c>
      <c r="J5602" s="11" t="s">
        <v>261</v>
      </c>
      <c r="K5602" s="11" t="s">
        <v>12658</v>
      </c>
      <c r="L5602" s="11">
        <v>2</v>
      </c>
    </row>
    <row r="5603" spans="1:12">
      <c r="A5603" s="11" t="s">
        <v>11104</v>
      </c>
      <c r="D5603" s="11" t="s">
        <v>260</v>
      </c>
      <c r="E5603" s="19" t="s">
        <v>11354</v>
      </c>
      <c r="F5603" s="10">
        <v>42036</v>
      </c>
      <c r="G5603" s="10">
        <v>45323</v>
      </c>
      <c r="H5603" s="11">
        <v>10</v>
      </c>
      <c r="I5603" s="20" t="s">
        <v>259</v>
      </c>
      <c r="J5603" s="11" t="s">
        <v>261</v>
      </c>
      <c r="K5603" s="11" t="s">
        <v>12658</v>
      </c>
      <c r="L5603" s="11">
        <v>2</v>
      </c>
    </row>
    <row r="5604" spans="1:12">
      <c r="A5604" s="11" t="s">
        <v>11105</v>
      </c>
      <c r="D5604" s="11" t="s">
        <v>260</v>
      </c>
      <c r="E5604" s="19" t="s">
        <v>11355</v>
      </c>
      <c r="F5604" s="10">
        <v>42036</v>
      </c>
      <c r="G5604" s="10">
        <v>45323</v>
      </c>
      <c r="H5604" s="11">
        <v>10</v>
      </c>
      <c r="I5604" s="20" t="s">
        <v>259</v>
      </c>
      <c r="J5604" s="11" t="s">
        <v>261</v>
      </c>
      <c r="K5604" s="11" t="s">
        <v>12658</v>
      </c>
      <c r="L5604" s="11">
        <v>2</v>
      </c>
    </row>
    <row r="5605" spans="1:12">
      <c r="A5605" s="11" t="s">
        <v>11106</v>
      </c>
      <c r="D5605" s="11" t="s">
        <v>260</v>
      </c>
      <c r="E5605" s="19" t="s">
        <v>11356</v>
      </c>
      <c r="F5605" s="10">
        <v>42036</v>
      </c>
      <c r="G5605" s="10">
        <v>45323</v>
      </c>
      <c r="H5605" s="11">
        <v>10</v>
      </c>
      <c r="I5605" s="20" t="s">
        <v>259</v>
      </c>
      <c r="J5605" s="11" t="s">
        <v>261</v>
      </c>
      <c r="K5605" s="11" t="s">
        <v>12658</v>
      </c>
      <c r="L5605" s="11">
        <v>2</v>
      </c>
    </row>
    <row r="5606" spans="1:12">
      <c r="A5606" s="11" t="s">
        <v>11107</v>
      </c>
      <c r="D5606" s="11" t="s">
        <v>260</v>
      </c>
      <c r="E5606" s="19" t="s">
        <v>11357</v>
      </c>
      <c r="F5606" s="10">
        <v>42036</v>
      </c>
      <c r="G5606" s="10">
        <v>45323</v>
      </c>
      <c r="H5606" s="11">
        <v>10</v>
      </c>
      <c r="I5606" s="20" t="s">
        <v>259</v>
      </c>
      <c r="J5606" s="11" t="s">
        <v>261</v>
      </c>
      <c r="K5606" s="11" t="s">
        <v>12658</v>
      </c>
      <c r="L5606" s="11">
        <v>2</v>
      </c>
    </row>
    <row r="5607" spans="1:12">
      <c r="A5607" s="11" t="s">
        <v>11108</v>
      </c>
      <c r="D5607" s="11" t="s">
        <v>260</v>
      </c>
      <c r="E5607" s="19" t="s">
        <v>11358</v>
      </c>
      <c r="F5607" s="10">
        <v>42036</v>
      </c>
      <c r="G5607" s="10">
        <v>45323</v>
      </c>
      <c r="H5607" s="11">
        <v>10</v>
      </c>
      <c r="I5607" s="11" t="s">
        <v>277</v>
      </c>
      <c r="J5607" s="11" t="s">
        <v>261</v>
      </c>
      <c r="K5607" s="11" t="s">
        <v>12658</v>
      </c>
      <c r="L5607" s="11">
        <v>2</v>
      </c>
    </row>
    <row r="5608" spans="1:12">
      <c r="A5608" s="11" t="s">
        <v>11109</v>
      </c>
      <c r="D5608" s="11" t="s">
        <v>260</v>
      </c>
      <c r="E5608" s="19" t="s">
        <v>11359</v>
      </c>
      <c r="F5608" s="10">
        <v>42036</v>
      </c>
      <c r="G5608" s="10">
        <v>45323</v>
      </c>
      <c r="H5608" s="11">
        <v>10</v>
      </c>
      <c r="I5608" s="11" t="s">
        <v>277</v>
      </c>
      <c r="J5608" s="11" t="s">
        <v>261</v>
      </c>
      <c r="K5608" s="11" t="s">
        <v>12658</v>
      </c>
      <c r="L5608" s="11">
        <v>2</v>
      </c>
    </row>
    <row r="5609" spans="1:12">
      <c r="A5609" s="11" t="s">
        <v>11110</v>
      </c>
      <c r="D5609" s="11" t="s">
        <v>260</v>
      </c>
      <c r="E5609" s="19" t="s">
        <v>11360</v>
      </c>
      <c r="F5609" s="10">
        <v>42036</v>
      </c>
      <c r="G5609" s="10">
        <v>45323</v>
      </c>
      <c r="H5609" s="11">
        <v>10</v>
      </c>
      <c r="I5609" s="11" t="s">
        <v>277</v>
      </c>
      <c r="J5609" s="11" t="s">
        <v>261</v>
      </c>
      <c r="K5609" s="11" t="s">
        <v>12658</v>
      </c>
      <c r="L5609" s="11">
        <v>2</v>
      </c>
    </row>
    <row r="5610" spans="1:12">
      <c r="A5610" s="11" t="s">
        <v>11111</v>
      </c>
      <c r="D5610" s="11" t="s">
        <v>260</v>
      </c>
      <c r="E5610" s="19" t="s">
        <v>11361</v>
      </c>
      <c r="F5610" s="10">
        <v>42036</v>
      </c>
      <c r="G5610" s="10">
        <v>45323</v>
      </c>
      <c r="H5610" s="11">
        <v>10</v>
      </c>
      <c r="I5610" s="20" t="s">
        <v>259</v>
      </c>
      <c r="J5610" s="11" t="s">
        <v>261</v>
      </c>
      <c r="K5610" s="11" t="s">
        <v>12658</v>
      </c>
      <c r="L5610" s="11">
        <v>2</v>
      </c>
    </row>
    <row r="5611" spans="1:12">
      <c r="A5611" s="11" t="s">
        <v>11112</v>
      </c>
      <c r="D5611" s="11" t="s">
        <v>260</v>
      </c>
      <c r="E5611" s="19" t="s">
        <v>11362</v>
      </c>
      <c r="F5611" s="10">
        <v>42036</v>
      </c>
      <c r="G5611" s="10">
        <v>45323</v>
      </c>
      <c r="H5611" s="11">
        <v>10</v>
      </c>
      <c r="I5611" s="20" t="s">
        <v>259</v>
      </c>
      <c r="J5611" s="11" t="s">
        <v>261</v>
      </c>
      <c r="K5611" s="11" t="s">
        <v>12658</v>
      </c>
      <c r="L5611" s="11">
        <v>2</v>
      </c>
    </row>
    <row r="5612" spans="1:12">
      <c r="A5612" s="11" t="s">
        <v>11113</v>
      </c>
      <c r="D5612" s="11" t="s">
        <v>260</v>
      </c>
      <c r="E5612" s="19" t="s">
        <v>11363</v>
      </c>
      <c r="F5612" s="10">
        <v>42036</v>
      </c>
      <c r="G5612" s="10">
        <v>45323</v>
      </c>
      <c r="H5612" s="11">
        <v>10</v>
      </c>
      <c r="I5612" s="20" t="s">
        <v>259</v>
      </c>
      <c r="J5612" s="11" t="s">
        <v>261</v>
      </c>
      <c r="K5612" s="11" t="s">
        <v>12658</v>
      </c>
      <c r="L5612" s="11">
        <v>2</v>
      </c>
    </row>
    <row r="5613" spans="1:12">
      <c r="A5613" s="11" t="s">
        <v>11114</v>
      </c>
      <c r="D5613" s="11" t="s">
        <v>260</v>
      </c>
      <c r="E5613" s="19" t="s">
        <v>11364</v>
      </c>
      <c r="F5613" s="10">
        <v>42036</v>
      </c>
      <c r="G5613" s="10">
        <v>45323</v>
      </c>
      <c r="H5613" s="11">
        <v>10</v>
      </c>
      <c r="I5613" s="20" t="s">
        <v>259</v>
      </c>
      <c r="J5613" s="11" t="s">
        <v>261</v>
      </c>
      <c r="K5613" s="11" t="s">
        <v>12658</v>
      </c>
      <c r="L5613" s="11">
        <v>2</v>
      </c>
    </row>
    <row r="5614" spans="1:12">
      <c r="A5614" s="11" t="s">
        <v>11115</v>
      </c>
      <c r="D5614" s="11" t="s">
        <v>260</v>
      </c>
      <c r="E5614" s="19" t="s">
        <v>11365</v>
      </c>
      <c r="F5614" s="10">
        <v>42036</v>
      </c>
      <c r="G5614" s="10">
        <v>45323</v>
      </c>
      <c r="H5614" s="11">
        <v>10</v>
      </c>
      <c r="I5614" s="20" t="s">
        <v>259</v>
      </c>
      <c r="J5614" s="11" t="s">
        <v>261</v>
      </c>
      <c r="K5614" s="11" t="s">
        <v>12658</v>
      </c>
      <c r="L5614" s="11">
        <v>2</v>
      </c>
    </row>
    <row r="5615" spans="1:12">
      <c r="A5615" s="11" t="s">
        <v>11116</v>
      </c>
      <c r="D5615" s="11" t="s">
        <v>260</v>
      </c>
      <c r="E5615" s="19" t="s">
        <v>11366</v>
      </c>
      <c r="F5615" s="10">
        <v>42036</v>
      </c>
      <c r="G5615" s="10">
        <v>45323</v>
      </c>
      <c r="H5615" s="11">
        <v>10</v>
      </c>
      <c r="I5615" s="20" t="s">
        <v>259</v>
      </c>
      <c r="J5615" s="11" t="s">
        <v>261</v>
      </c>
      <c r="K5615" s="11" t="s">
        <v>12658</v>
      </c>
      <c r="L5615" s="11">
        <v>2</v>
      </c>
    </row>
    <row r="5616" spans="1:12">
      <c r="A5616" s="11" t="s">
        <v>11117</v>
      </c>
      <c r="D5616" s="11" t="s">
        <v>260</v>
      </c>
      <c r="E5616" s="19" t="s">
        <v>11367</v>
      </c>
      <c r="F5616" s="10">
        <v>42036</v>
      </c>
      <c r="G5616" s="10">
        <v>45323</v>
      </c>
      <c r="H5616" s="11">
        <v>10</v>
      </c>
      <c r="I5616" s="20" t="s">
        <v>259</v>
      </c>
      <c r="J5616" s="11" t="s">
        <v>261</v>
      </c>
      <c r="K5616" s="11" t="s">
        <v>12658</v>
      </c>
      <c r="L5616" s="11">
        <v>2</v>
      </c>
    </row>
    <row r="5617" spans="1:12">
      <c r="A5617" s="11" t="s">
        <v>11118</v>
      </c>
      <c r="D5617" s="11" t="s">
        <v>260</v>
      </c>
      <c r="E5617" s="19" t="s">
        <v>11368</v>
      </c>
      <c r="F5617" s="10">
        <v>42036</v>
      </c>
      <c r="G5617" s="10">
        <v>45323</v>
      </c>
      <c r="H5617" s="11">
        <v>10</v>
      </c>
      <c r="I5617" s="20" t="s">
        <v>259</v>
      </c>
      <c r="J5617" s="11" t="s">
        <v>261</v>
      </c>
      <c r="K5617" s="11" t="s">
        <v>12658</v>
      </c>
      <c r="L5617" s="11">
        <v>2</v>
      </c>
    </row>
    <row r="5618" spans="1:12">
      <c r="A5618" s="11" t="s">
        <v>11119</v>
      </c>
      <c r="D5618" s="11" t="s">
        <v>260</v>
      </c>
      <c r="E5618" s="19" t="s">
        <v>11369</v>
      </c>
      <c r="F5618" s="10">
        <v>42036</v>
      </c>
      <c r="G5618" s="10">
        <v>45323</v>
      </c>
      <c r="H5618" s="11">
        <v>10</v>
      </c>
      <c r="I5618" s="20" t="s">
        <v>259</v>
      </c>
      <c r="J5618" s="11" t="s">
        <v>261</v>
      </c>
      <c r="K5618" s="11" t="s">
        <v>12658</v>
      </c>
      <c r="L5618" s="11">
        <v>2</v>
      </c>
    </row>
    <row r="5619" spans="1:12">
      <c r="A5619" s="11" t="s">
        <v>11120</v>
      </c>
      <c r="D5619" s="11" t="s">
        <v>260</v>
      </c>
      <c r="E5619" s="19" t="s">
        <v>11370</v>
      </c>
      <c r="F5619" s="10">
        <v>42036</v>
      </c>
      <c r="G5619" s="10">
        <v>45323</v>
      </c>
      <c r="H5619" s="11">
        <v>10</v>
      </c>
      <c r="I5619" s="20" t="s">
        <v>259</v>
      </c>
      <c r="J5619" s="11" t="s">
        <v>261</v>
      </c>
      <c r="K5619" s="11" t="s">
        <v>12658</v>
      </c>
      <c r="L5619" s="11">
        <v>2</v>
      </c>
    </row>
    <row r="5620" spans="1:12">
      <c r="A5620" s="11" t="s">
        <v>11121</v>
      </c>
      <c r="D5620" s="11" t="s">
        <v>260</v>
      </c>
      <c r="E5620" s="19" t="s">
        <v>11371</v>
      </c>
      <c r="F5620" s="10">
        <v>42036</v>
      </c>
      <c r="G5620" s="10">
        <v>45323</v>
      </c>
      <c r="H5620" s="11">
        <v>10</v>
      </c>
      <c r="I5620" s="20" t="s">
        <v>259</v>
      </c>
      <c r="J5620" s="11" t="s">
        <v>261</v>
      </c>
      <c r="K5620" s="11" t="s">
        <v>12658</v>
      </c>
      <c r="L5620" s="11">
        <v>2</v>
      </c>
    </row>
    <row r="5621" spans="1:12">
      <c r="A5621" s="11" t="s">
        <v>11122</v>
      </c>
      <c r="D5621" s="11" t="s">
        <v>260</v>
      </c>
      <c r="E5621" s="19" t="s">
        <v>11372</v>
      </c>
      <c r="F5621" s="10">
        <v>42036</v>
      </c>
      <c r="G5621" s="10">
        <v>45323</v>
      </c>
      <c r="H5621" s="11">
        <v>10</v>
      </c>
      <c r="I5621" s="20" t="s">
        <v>259</v>
      </c>
      <c r="J5621" s="11" t="s">
        <v>261</v>
      </c>
      <c r="K5621" s="11" t="s">
        <v>12658</v>
      </c>
      <c r="L5621" s="11">
        <v>2</v>
      </c>
    </row>
    <row r="5622" spans="1:12">
      <c r="A5622" s="11" t="s">
        <v>11123</v>
      </c>
      <c r="D5622" s="11" t="s">
        <v>260</v>
      </c>
      <c r="E5622" s="19" t="s">
        <v>11373</v>
      </c>
      <c r="F5622" s="10">
        <v>42036</v>
      </c>
      <c r="G5622" s="10">
        <v>45323</v>
      </c>
      <c r="H5622" s="11">
        <v>10</v>
      </c>
      <c r="I5622" s="20" t="s">
        <v>259</v>
      </c>
      <c r="J5622" s="11" t="s">
        <v>261</v>
      </c>
      <c r="K5622" s="11" t="s">
        <v>12658</v>
      </c>
      <c r="L5622" s="11">
        <v>2</v>
      </c>
    </row>
    <row r="5623" spans="1:12">
      <c r="A5623" s="11" t="s">
        <v>11124</v>
      </c>
      <c r="D5623" s="11" t="s">
        <v>260</v>
      </c>
      <c r="E5623" s="19" t="s">
        <v>11374</v>
      </c>
      <c r="F5623" s="10">
        <v>42036</v>
      </c>
      <c r="G5623" s="10">
        <v>45323</v>
      </c>
      <c r="H5623" s="11">
        <v>10</v>
      </c>
      <c r="I5623" s="20" t="s">
        <v>259</v>
      </c>
      <c r="J5623" s="11" t="s">
        <v>261</v>
      </c>
      <c r="K5623" s="11" t="s">
        <v>12658</v>
      </c>
      <c r="L5623" s="11">
        <v>2</v>
      </c>
    </row>
    <row r="5624" spans="1:12">
      <c r="A5624" s="11" t="s">
        <v>11125</v>
      </c>
      <c r="D5624" s="11" t="s">
        <v>260</v>
      </c>
      <c r="E5624" s="19" t="s">
        <v>11375</v>
      </c>
      <c r="F5624" s="10">
        <v>42036</v>
      </c>
      <c r="G5624" s="10">
        <v>45323</v>
      </c>
      <c r="H5624" s="11">
        <v>10</v>
      </c>
      <c r="I5624" s="20" t="s">
        <v>259</v>
      </c>
      <c r="J5624" s="11" t="s">
        <v>261</v>
      </c>
      <c r="K5624" s="11" t="s">
        <v>12658</v>
      </c>
      <c r="L5624" s="11">
        <v>2</v>
      </c>
    </row>
    <row r="5625" spans="1:12">
      <c r="A5625" s="11" t="s">
        <v>11126</v>
      </c>
      <c r="D5625" s="11" t="s">
        <v>260</v>
      </c>
      <c r="E5625" s="19" t="s">
        <v>11376</v>
      </c>
      <c r="F5625" s="10">
        <v>42036</v>
      </c>
      <c r="G5625" s="10">
        <v>45323</v>
      </c>
      <c r="H5625" s="11">
        <v>10</v>
      </c>
      <c r="I5625" s="11" t="s">
        <v>277</v>
      </c>
      <c r="J5625" s="11" t="s">
        <v>261</v>
      </c>
      <c r="K5625" s="11" t="s">
        <v>12658</v>
      </c>
      <c r="L5625" s="11">
        <v>2</v>
      </c>
    </row>
    <row r="5626" spans="1:12">
      <c r="A5626" s="11" t="s">
        <v>11127</v>
      </c>
      <c r="D5626" s="11" t="s">
        <v>260</v>
      </c>
      <c r="E5626" s="19" t="s">
        <v>11377</v>
      </c>
      <c r="F5626" s="10">
        <v>42036</v>
      </c>
      <c r="G5626" s="10">
        <v>45323</v>
      </c>
      <c r="H5626" s="11">
        <v>10</v>
      </c>
      <c r="I5626" s="11" t="s">
        <v>277</v>
      </c>
      <c r="J5626" s="11" t="s">
        <v>261</v>
      </c>
      <c r="K5626" s="11" t="s">
        <v>12658</v>
      </c>
      <c r="L5626" s="11">
        <v>2</v>
      </c>
    </row>
    <row r="5627" spans="1:12">
      <c r="A5627" s="11" t="s">
        <v>11128</v>
      </c>
      <c r="D5627" s="11" t="s">
        <v>260</v>
      </c>
      <c r="E5627" s="19" t="s">
        <v>11378</v>
      </c>
      <c r="F5627" s="10">
        <v>42036</v>
      </c>
      <c r="G5627" s="10">
        <v>45323</v>
      </c>
      <c r="H5627" s="11">
        <v>10</v>
      </c>
      <c r="I5627" s="11" t="s">
        <v>277</v>
      </c>
      <c r="J5627" s="11" t="s">
        <v>261</v>
      </c>
      <c r="K5627" s="11" t="s">
        <v>12658</v>
      </c>
      <c r="L5627" s="11">
        <v>2</v>
      </c>
    </row>
    <row r="5628" spans="1:12">
      <c r="A5628" s="11" t="s">
        <v>11129</v>
      </c>
      <c r="D5628" s="11" t="s">
        <v>260</v>
      </c>
      <c r="E5628" s="19" t="s">
        <v>11379</v>
      </c>
      <c r="F5628" s="10">
        <v>42036</v>
      </c>
      <c r="G5628" s="10">
        <v>45323</v>
      </c>
      <c r="H5628" s="11">
        <v>10</v>
      </c>
      <c r="I5628" s="20" t="s">
        <v>259</v>
      </c>
      <c r="J5628" s="11" t="s">
        <v>261</v>
      </c>
      <c r="K5628" s="11" t="s">
        <v>12658</v>
      </c>
      <c r="L5628" s="11">
        <v>2</v>
      </c>
    </row>
    <row r="5629" spans="1:12">
      <c r="A5629" s="11" t="s">
        <v>11130</v>
      </c>
      <c r="D5629" s="11" t="s">
        <v>260</v>
      </c>
      <c r="E5629" s="19" t="s">
        <v>11380</v>
      </c>
      <c r="F5629" s="10">
        <v>42036</v>
      </c>
      <c r="G5629" s="10">
        <v>45323</v>
      </c>
      <c r="H5629" s="11">
        <v>10</v>
      </c>
      <c r="I5629" s="20" t="s">
        <v>259</v>
      </c>
      <c r="J5629" s="11" t="s">
        <v>261</v>
      </c>
      <c r="K5629" s="11" t="s">
        <v>12658</v>
      </c>
      <c r="L5629" s="11">
        <v>2</v>
      </c>
    </row>
    <row r="5630" spans="1:12">
      <c r="A5630" s="11" t="s">
        <v>11131</v>
      </c>
      <c r="D5630" s="11" t="s">
        <v>260</v>
      </c>
      <c r="E5630" s="19" t="s">
        <v>11381</v>
      </c>
      <c r="F5630" s="10">
        <v>42036</v>
      </c>
      <c r="G5630" s="10">
        <v>45323</v>
      </c>
      <c r="H5630" s="11">
        <v>10</v>
      </c>
      <c r="I5630" s="20" t="s">
        <v>259</v>
      </c>
      <c r="J5630" s="11" t="s">
        <v>261</v>
      </c>
      <c r="K5630" s="11" t="s">
        <v>12658</v>
      </c>
      <c r="L5630" s="11">
        <v>2</v>
      </c>
    </row>
    <row r="5631" spans="1:12">
      <c r="A5631" s="11" t="s">
        <v>11132</v>
      </c>
      <c r="D5631" s="11" t="s">
        <v>260</v>
      </c>
      <c r="E5631" s="19" t="s">
        <v>11382</v>
      </c>
      <c r="F5631" s="10">
        <v>42036</v>
      </c>
      <c r="G5631" s="10">
        <v>45323</v>
      </c>
      <c r="H5631" s="11">
        <v>10</v>
      </c>
      <c r="I5631" s="20" t="s">
        <v>259</v>
      </c>
      <c r="J5631" s="11" t="s">
        <v>261</v>
      </c>
      <c r="K5631" s="11" t="s">
        <v>12658</v>
      </c>
      <c r="L5631" s="11">
        <v>2</v>
      </c>
    </row>
    <row r="5632" spans="1:12">
      <c r="A5632" s="11" t="s">
        <v>11133</v>
      </c>
      <c r="D5632" s="11" t="s">
        <v>260</v>
      </c>
      <c r="E5632" s="19" t="s">
        <v>11383</v>
      </c>
      <c r="F5632" s="10">
        <v>42036</v>
      </c>
      <c r="G5632" s="10">
        <v>45323</v>
      </c>
      <c r="H5632" s="11">
        <v>10</v>
      </c>
      <c r="I5632" s="20" t="s">
        <v>259</v>
      </c>
      <c r="J5632" s="11" t="s">
        <v>261</v>
      </c>
      <c r="K5632" s="11" t="s">
        <v>12658</v>
      </c>
      <c r="L5632" s="11">
        <v>2</v>
      </c>
    </row>
    <row r="5633" spans="1:12">
      <c r="A5633" s="11" t="s">
        <v>11134</v>
      </c>
      <c r="D5633" s="11" t="s">
        <v>260</v>
      </c>
      <c r="E5633" s="19" t="s">
        <v>11384</v>
      </c>
      <c r="F5633" s="10">
        <v>42036</v>
      </c>
      <c r="G5633" s="10">
        <v>45323</v>
      </c>
      <c r="H5633" s="11">
        <v>10</v>
      </c>
      <c r="I5633" s="20" t="s">
        <v>259</v>
      </c>
      <c r="J5633" s="11" t="s">
        <v>261</v>
      </c>
      <c r="K5633" s="11" t="s">
        <v>12658</v>
      </c>
      <c r="L5633" s="11">
        <v>2</v>
      </c>
    </row>
    <row r="5634" spans="1:12">
      <c r="A5634" s="11" t="s">
        <v>11135</v>
      </c>
      <c r="D5634" s="11" t="s">
        <v>260</v>
      </c>
      <c r="E5634" s="19" t="s">
        <v>11385</v>
      </c>
      <c r="F5634" s="10">
        <v>42036</v>
      </c>
      <c r="G5634" s="10">
        <v>45323</v>
      </c>
      <c r="H5634" s="11">
        <v>10</v>
      </c>
      <c r="I5634" s="20" t="s">
        <v>259</v>
      </c>
      <c r="J5634" s="11" t="s">
        <v>261</v>
      </c>
      <c r="K5634" s="11" t="s">
        <v>12658</v>
      </c>
      <c r="L5634" s="11">
        <v>2</v>
      </c>
    </row>
    <row r="5635" spans="1:12">
      <c r="A5635" s="11" t="s">
        <v>11136</v>
      </c>
      <c r="D5635" s="11" t="s">
        <v>260</v>
      </c>
      <c r="E5635" s="19" t="s">
        <v>11386</v>
      </c>
      <c r="F5635" s="10">
        <v>42036</v>
      </c>
      <c r="G5635" s="10">
        <v>45323</v>
      </c>
      <c r="H5635" s="11">
        <v>10</v>
      </c>
      <c r="I5635" s="20" t="s">
        <v>259</v>
      </c>
      <c r="J5635" s="11" t="s">
        <v>261</v>
      </c>
      <c r="K5635" s="11" t="s">
        <v>12658</v>
      </c>
      <c r="L5635" s="11">
        <v>2</v>
      </c>
    </row>
    <row r="5636" spans="1:12">
      <c r="A5636" s="11" t="s">
        <v>11137</v>
      </c>
      <c r="D5636" s="11" t="s">
        <v>260</v>
      </c>
      <c r="E5636" s="19" t="s">
        <v>11387</v>
      </c>
      <c r="F5636" s="10">
        <v>42036</v>
      </c>
      <c r="G5636" s="10">
        <v>45323</v>
      </c>
      <c r="H5636" s="11">
        <v>10</v>
      </c>
      <c r="I5636" s="20" t="s">
        <v>259</v>
      </c>
      <c r="J5636" s="11" t="s">
        <v>261</v>
      </c>
      <c r="K5636" s="11" t="s">
        <v>12658</v>
      </c>
      <c r="L5636" s="11">
        <v>2</v>
      </c>
    </row>
    <row r="5637" spans="1:12">
      <c r="A5637" s="11" t="s">
        <v>11138</v>
      </c>
      <c r="D5637" s="11" t="s">
        <v>260</v>
      </c>
      <c r="E5637" s="19" t="s">
        <v>11388</v>
      </c>
      <c r="F5637" s="10">
        <v>42036</v>
      </c>
      <c r="G5637" s="10">
        <v>45323</v>
      </c>
      <c r="H5637" s="11">
        <v>10</v>
      </c>
      <c r="I5637" s="20" t="s">
        <v>259</v>
      </c>
      <c r="J5637" s="11" t="s">
        <v>261</v>
      </c>
      <c r="K5637" s="11" t="s">
        <v>12658</v>
      </c>
      <c r="L5637" s="11">
        <v>2</v>
      </c>
    </row>
    <row r="5638" spans="1:12">
      <c r="A5638" s="11" t="s">
        <v>11139</v>
      </c>
      <c r="D5638" s="11" t="s">
        <v>260</v>
      </c>
      <c r="E5638" s="19" t="s">
        <v>11389</v>
      </c>
      <c r="F5638" s="10">
        <v>42036</v>
      </c>
      <c r="G5638" s="10">
        <v>45323</v>
      </c>
      <c r="H5638" s="11">
        <v>10</v>
      </c>
      <c r="I5638" s="20" t="s">
        <v>259</v>
      </c>
      <c r="J5638" s="11" t="s">
        <v>261</v>
      </c>
      <c r="K5638" s="11" t="s">
        <v>12658</v>
      </c>
      <c r="L5638" s="11">
        <v>2</v>
      </c>
    </row>
    <row r="5639" spans="1:12">
      <c r="A5639" s="11" t="s">
        <v>11140</v>
      </c>
      <c r="D5639" s="11" t="s">
        <v>260</v>
      </c>
      <c r="E5639" s="19" t="s">
        <v>11390</v>
      </c>
      <c r="F5639" s="10">
        <v>42036</v>
      </c>
      <c r="G5639" s="10">
        <v>45323</v>
      </c>
      <c r="H5639" s="11">
        <v>10</v>
      </c>
      <c r="I5639" s="20" t="s">
        <v>259</v>
      </c>
      <c r="J5639" s="11" t="s">
        <v>261</v>
      </c>
      <c r="K5639" s="11" t="s">
        <v>12658</v>
      </c>
      <c r="L5639" s="11">
        <v>2</v>
      </c>
    </row>
    <row r="5640" spans="1:12">
      <c r="A5640" s="11" t="s">
        <v>11141</v>
      </c>
      <c r="D5640" s="11" t="s">
        <v>260</v>
      </c>
      <c r="E5640" s="19" t="s">
        <v>11391</v>
      </c>
      <c r="F5640" s="10">
        <v>42036</v>
      </c>
      <c r="G5640" s="10">
        <v>45323</v>
      </c>
      <c r="H5640" s="11">
        <v>10</v>
      </c>
      <c r="I5640" s="20" t="s">
        <v>259</v>
      </c>
      <c r="J5640" s="11" t="s">
        <v>261</v>
      </c>
      <c r="K5640" s="11" t="s">
        <v>12658</v>
      </c>
      <c r="L5640" s="11">
        <v>2</v>
      </c>
    </row>
    <row r="5641" spans="1:12">
      <c r="A5641" s="11" t="s">
        <v>11142</v>
      </c>
      <c r="D5641" s="11" t="s">
        <v>260</v>
      </c>
      <c r="E5641" s="19" t="s">
        <v>11392</v>
      </c>
      <c r="F5641" s="10">
        <v>42036</v>
      </c>
      <c r="G5641" s="10">
        <v>45323</v>
      </c>
      <c r="H5641" s="11">
        <v>10</v>
      </c>
      <c r="I5641" s="20" t="s">
        <v>259</v>
      </c>
      <c r="J5641" s="11" t="s">
        <v>261</v>
      </c>
      <c r="K5641" s="11" t="s">
        <v>12658</v>
      </c>
      <c r="L5641" s="11">
        <v>2</v>
      </c>
    </row>
    <row r="5642" spans="1:12">
      <c r="A5642" s="11" t="s">
        <v>11143</v>
      </c>
      <c r="D5642" s="11" t="s">
        <v>260</v>
      </c>
      <c r="E5642" s="19" t="s">
        <v>11393</v>
      </c>
      <c r="F5642" s="10">
        <v>42036</v>
      </c>
      <c r="G5642" s="10">
        <v>45323</v>
      </c>
      <c r="H5642" s="11">
        <v>10</v>
      </c>
      <c r="I5642" s="20" t="s">
        <v>259</v>
      </c>
      <c r="J5642" s="11" t="s">
        <v>261</v>
      </c>
      <c r="K5642" s="11" t="s">
        <v>12658</v>
      </c>
      <c r="L5642" s="11">
        <v>2</v>
      </c>
    </row>
    <row r="5643" spans="1:12">
      <c r="A5643" s="11" t="s">
        <v>11144</v>
      </c>
      <c r="D5643" s="11" t="s">
        <v>260</v>
      </c>
      <c r="E5643" s="19" t="s">
        <v>11394</v>
      </c>
      <c r="F5643" s="10">
        <v>42036</v>
      </c>
      <c r="G5643" s="10">
        <v>45323</v>
      </c>
      <c r="H5643" s="11">
        <v>10</v>
      </c>
      <c r="I5643" s="11" t="s">
        <v>277</v>
      </c>
      <c r="J5643" s="11" t="s">
        <v>261</v>
      </c>
      <c r="K5643" s="11" t="s">
        <v>12658</v>
      </c>
      <c r="L5643" s="11">
        <v>2</v>
      </c>
    </row>
    <row r="5644" spans="1:12">
      <c r="A5644" s="11" t="s">
        <v>11145</v>
      </c>
      <c r="D5644" s="11" t="s">
        <v>260</v>
      </c>
      <c r="E5644" s="19" t="s">
        <v>11395</v>
      </c>
      <c r="F5644" s="10">
        <v>42036</v>
      </c>
      <c r="G5644" s="10">
        <v>45323</v>
      </c>
      <c r="H5644" s="11">
        <v>10</v>
      </c>
      <c r="I5644" s="11" t="s">
        <v>277</v>
      </c>
      <c r="J5644" s="11" t="s">
        <v>261</v>
      </c>
      <c r="K5644" s="11" t="s">
        <v>12658</v>
      </c>
      <c r="L5644" s="11">
        <v>2</v>
      </c>
    </row>
    <row r="5645" spans="1:12">
      <c r="A5645" s="11" t="s">
        <v>11146</v>
      </c>
      <c r="D5645" s="11" t="s">
        <v>260</v>
      </c>
      <c r="E5645" s="19" t="s">
        <v>11396</v>
      </c>
      <c r="F5645" s="10">
        <v>42036</v>
      </c>
      <c r="G5645" s="10">
        <v>45323</v>
      </c>
      <c r="H5645" s="11">
        <v>10</v>
      </c>
      <c r="I5645" s="11" t="s">
        <v>277</v>
      </c>
      <c r="J5645" s="11" t="s">
        <v>261</v>
      </c>
      <c r="K5645" s="11" t="s">
        <v>12658</v>
      </c>
      <c r="L5645" s="11">
        <v>2</v>
      </c>
    </row>
    <row r="5646" spans="1:12">
      <c r="A5646" s="11" t="s">
        <v>11147</v>
      </c>
      <c r="D5646" s="11" t="s">
        <v>260</v>
      </c>
      <c r="E5646" s="19" t="s">
        <v>11397</v>
      </c>
      <c r="F5646" s="10">
        <v>42036</v>
      </c>
      <c r="G5646" s="10">
        <v>45323</v>
      </c>
      <c r="H5646" s="11">
        <v>10</v>
      </c>
      <c r="I5646" s="20" t="s">
        <v>259</v>
      </c>
      <c r="J5646" s="11" t="s">
        <v>261</v>
      </c>
      <c r="K5646" s="11" t="s">
        <v>12658</v>
      </c>
      <c r="L5646" s="11">
        <v>2</v>
      </c>
    </row>
    <row r="5647" spans="1:12">
      <c r="A5647" s="11" t="s">
        <v>11148</v>
      </c>
      <c r="D5647" s="11" t="s">
        <v>260</v>
      </c>
      <c r="E5647" s="19" t="s">
        <v>11398</v>
      </c>
      <c r="F5647" s="10">
        <v>42036</v>
      </c>
      <c r="G5647" s="10">
        <v>45323</v>
      </c>
      <c r="H5647" s="11">
        <v>10</v>
      </c>
      <c r="I5647" s="20" t="s">
        <v>259</v>
      </c>
      <c r="J5647" s="11" t="s">
        <v>261</v>
      </c>
      <c r="K5647" s="11" t="s">
        <v>12658</v>
      </c>
      <c r="L5647" s="11">
        <v>2</v>
      </c>
    </row>
    <row r="5648" spans="1:12">
      <c r="A5648" s="11" t="s">
        <v>11149</v>
      </c>
      <c r="D5648" s="11" t="s">
        <v>260</v>
      </c>
      <c r="E5648" s="19" t="s">
        <v>11399</v>
      </c>
      <c r="F5648" s="10">
        <v>42036</v>
      </c>
      <c r="G5648" s="10">
        <v>45323</v>
      </c>
      <c r="H5648" s="11">
        <v>10</v>
      </c>
      <c r="I5648" s="20" t="s">
        <v>259</v>
      </c>
      <c r="J5648" s="11" t="s">
        <v>261</v>
      </c>
      <c r="K5648" s="11" t="s">
        <v>12658</v>
      </c>
      <c r="L5648" s="11">
        <v>2</v>
      </c>
    </row>
    <row r="5649" spans="1:12">
      <c r="A5649" s="11" t="s">
        <v>11150</v>
      </c>
      <c r="D5649" s="11" t="s">
        <v>260</v>
      </c>
      <c r="E5649" s="19" t="s">
        <v>11400</v>
      </c>
      <c r="F5649" s="10">
        <v>42036</v>
      </c>
      <c r="G5649" s="10">
        <v>45323</v>
      </c>
      <c r="H5649" s="11">
        <v>10</v>
      </c>
      <c r="I5649" s="20" t="s">
        <v>259</v>
      </c>
      <c r="J5649" s="11" t="s">
        <v>261</v>
      </c>
      <c r="K5649" s="11" t="s">
        <v>12658</v>
      </c>
      <c r="L5649" s="11">
        <v>2</v>
      </c>
    </row>
    <row r="5650" spans="1:12">
      <c r="A5650" s="11" t="s">
        <v>11151</v>
      </c>
      <c r="D5650" s="11" t="s">
        <v>260</v>
      </c>
      <c r="E5650" s="19" t="s">
        <v>11401</v>
      </c>
      <c r="F5650" s="10">
        <v>42036</v>
      </c>
      <c r="G5650" s="10">
        <v>45323</v>
      </c>
      <c r="H5650" s="11">
        <v>10</v>
      </c>
      <c r="I5650" s="20" t="s">
        <v>259</v>
      </c>
      <c r="J5650" s="11" t="s">
        <v>261</v>
      </c>
      <c r="K5650" s="11" t="s">
        <v>12658</v>
      </c>
      <c r="L5650" s="11">
        <v>2</v>
      </c>
    </row>
    <row r="5651" spans="1:12">
      <c r="A5651" s="11" t="s">
        <v>11152</v>
      </c>
      <c r="D5651" s="11" t="s">
        <v>260</v>
      </c>
      <c r="E5651" s="19" t="s">
        <v>11402</v>
      </c>
      <c r="F5651" s="10">
        <v>42036</v>
      </c>
      <c r="G5651" s="10">
        <v>45323</v>
      </c>
      <c r="H5651" s="11">
        <v>10</v>
      </c>
      <c r="I5651" s="20" t="s">
        <v>259</v>
      </c>
      <c r="J5651" s="11" t="s">
        <v>261</v>
      </c>
      <c r="K5651" s="11" t="s">
        <v>12658</v>
      </c>
      <c r="L5651" s="11">
        <v>2</v>
      </c>
    </row>
    <row r="5652" spans="1:12">
      <c r="A5652" s="11" t="s">
        <v>11153</v>
      </c>
      <c r="D5652" s="11" t="s">
        <v>260</v>
      </c>
      <c r="E5652" s="19" t="s">
        <v>11403</v>
      </c>
      <c r="F5652" s="10">
        <v>42036</v>
      </c>
      <c r="G5652" s="10">
        <v>45323</v>
      </c>
      <c r="H5652" s="11">
        <v>10</v>
      </c>
      <c r="I5652" s="20" t="s">
        <v>259</v>
      </c>
      <c r="J5652" s="11" t="s">
        <v>261</v>
      </c>
      <c r="K5652" s="11" t="s">
        <v>12658</v>
      </c>
      <c r="L5652" s="11">
        <v>2</v>
      </c>
    </row>
    <row r="5653" spans="1:12">
      <c r="A5653" s="11" t="s">
        <v>11154</v>
      </c>
      <c r="D5653" s="11" t="s">
        <v>260</v>
      </c>
      <c r="E5653" s="19" t="s">
        <v>11404</v>
      </c>
      <c r="F5653" s="10">
        <v>42036</v>
      </c>
      <c r="G5653" s="10">
        <v>45323</v>
      </c>
      <c r="H5653" s="11">
        <v>10</v>
      </c>
      <c r="I5653" s="20" t="s">
        <v>259</v>
      </c>
      <c r="J5653" s="11" t="s">
        <v>261</v>
      </c>
      <c r="K5653" s="11" t="s">
        <v>12658</v>
      </c>
      <c r="L5653" s="11">
        <v>2</v>
      </c>
    </row>
    <row r="5654" spans="1:12">
      <c r="A5654" s="11" t="s">
        <v>11155</v>
      </c>
      <c r="D5654" s="11" t="s">
        <v>260</v>
      </c>
      <c r="E5654" s="19" t="s">
        <v>11405</v>
      </c>
      <c r="F5654" s="10">
        <v>42036</v>
      </c>
      <c r="G5654" s="10">
        <v>45323</v>
      </c>
      <c r="H5654" s="11">
        <v>10</v>
      </c>
      <c r="I5654" s="20" t="s">
        <v>259</v>
      </c>
      <c r="J5654" s="11" t="s">
        <v>261</v>
      </c>
      <c r="K5654" s="11" t="s">
        <v>12658</v>
      </c>
      <c r="L5654" s="11">
        <v>2</v>
      </c>
    </row>
    <row r="5655" spans="1:12">
      <c r="A5655" s="11" t="s">
        <v>11156</v>
      </c>
      <c r="D5655" s="11" t="s">
        <v>260</v>
      </c>
      <c r="E5655" s="19" t="s">
        <v>11406</v>
      </c>
      <c r="F5655" s="10">
        <v>42036</v>
      </c>
      <c r="G5655" s="10">
        <v>45323</v>
      </c>
      <c r="H5655" s="11">
        <v>10</v>
      </c>
      <c r="I5655" s="20" t="s">
        <v>259</v>
      </c>
      <c r="J5655" s="11" t="s">
        <v>261</v>
      </c>
      <c r="K5655" s="11" t="s">
        <v>12658</v>
      </c>
      <c r="L5655" s="11">
        <v>2</v>
      </c>
    </row>
    <row r="5656" spans="1:12">
      <c r="A5656" s="11" t="s">
        <v>11157</v>
      </c>
      <c r="D5656" s="11" t="s">
        <v>260</v>
      </c>
      <c r="E5656" s="19" t="s">
        <v>11407</v>
      </c>
      <c r="F5656" s="10">
        <v>42036</v>
      </c>
      <c r="G5656" s="10">
        <v>45323</v>
      </c>
      <c r="H5656" s="11">
        <v>10</v>
      </c>
      <c r="I5656" s="20" t="s">
        <v>259</v>
      </c>
      <c r="J5656" s="11" t="s">
        <v>261</v>
      </c>
      <c r="K5656" s="11" t="s">
        <v>12658</v>
      </c>
      <c r="L5656" s="11">
        <v>2</v>
      </c>
    </row>
    <row r="5657" spans="1:12">
      <c r="A5657" s="11" t="s">
        <v>11158</v>
      </c>
      <c r="D5657" s="11" t="s">
        <v>260</v>
      </c>
      <c r="E5657" s="19" t="s">
        <v>11408</v>
      </c>
      <c r="F5657" s="10">
        <v>42036</v>
      </c>
      <c r="G5657" s="10">
        <v>45323</v>
      </c>
      <c r="H5657" s="11">
        <v>10</v>
      </c>
      <c r="I5657" s="20" t="s">
        <v>259</v>
      </c>
      <c r="J5657" s="11" t="s">
        <v>261</v>
      </c>
      <c r="K5657" s="11" t="s">
        <v>12658</v>
      </c>
      <c r="L5657" s="11">
        <v>2</v>
      </c>
    </row>
    <row r="5658" spans="1:12">
      <c r="A5658" s="11" t="s">
        <v>11159</v>
      </c>
      <c r="D5658" s="11" t="s">
        <v>260</v>
      </c>
      <c r="E5658" s="19" t="s">
        <v>11409</v>
      </c>
      <c r="F5658" s="10">
        <v>42036</v>
      </c>
      <c r="G5658" s="10">
        <v>45323</v>
      </c>
      <c r="H5658" s="11">
        <v>10</v>
      </c>
      <c r="I5658" s="20" t="s">
        <v>259</v>
      </c>
      <c r="J5658" s="11" t="s">
        <v>261</v>
      </c>
      <c r="K5658" s="11" t="s">
        <v>12658</v>
      </c>
      <c r="L5658" s="11">
        <v>2</v>
      </c>
    </row>
    <row r="5659" spans="1:12">
      <c r="A5659" s="11" t="s">
        <v>11160</v>
      </c>
      <c r="D5659" s="11" t="s">
        <v>260</v>
      </c>
      <c r="E5659" s="19" t="s">
        <v>11410</v>
      </c>
      <c r="F5659" s="10">
        <v>42036</v>
      </c>
      <c r="G5659" s="10">
        <v>45323</v>
      </c>
      <c r="H5659" s="11">
        <v>10</v>
      </c>
      <c r="I5659" s="20" t="s">
        <v>259</v>
      </c>
      <c r="J5659" s="11" t="s">
        <v>261</v>
      </c>
      <c r="K5659" s="11" t="s">
        <v>12658</v>
      </c>
      <c r="L5659" s="11">
        <v>2</v>
      </c>
    </row>
    <row r="5660" spans="1:12">
      <c r="A5660" s="11" t="s">
        <v>11161</v>
      </c>
      <c r="D5660" s="11" t="s">
        <v>260</v>
      </c>
      <c r="E5660" s="19" t="s">
        <v>11411</v>
      </c>
      <c r="F5660" s="10">
        <v>42036</v>
      </c>
      <c r="G5660" s="10">
        <v>45323</v>
      </c>
      <c r="H5660" s="11">
        <v>10</v>
      </c>
      <c r="I5660" s="20" t="s">
        <v>259</v>
      </c>
      <c r="J5660" s="11" t="s">
        <v>261</v>
      </c>
      <c r="K5660" s="11" t="s">
        <v>12658</v>
      </c>
      <c r="L5660" s="11">
        <v>2</v>
      </c>
    </row>
    <row r="5661" spans="1:12">
      <c r="A5661" s="11" t="s">
        <v>11162</v>
      </c>
      <c r="D5661" s="11" t="s">
        <v>260</v>
      </c>
      <c r="E5661" s="19" t="s">
        <v>11412</v>
      </c>
      <c r="F5661" s="10">
        <v>42036</v>
      </c>
      <c r="G5661" s="10">
        <v>45323</v>
      </c>
      <c r="H5661" s="11">
        <v>10</v>
      </c>
      <c r="I5661" s="11" t="s">
        <v>277</v>
      </c>
      <c r="J5661" s="11" t="s">
        <v>261</v>
      </c>
      <c r="K5661" s="11" t="s">
        <v>12658</v>
      </c>
      <c r="L5661" s="11">
        <v>2</v>
      </c>
    </row>
    <row r="5662" spans="1:12">
      <c r="A5662" s="11" t="s">
        <v>11163</v>
      </c>
      <c r="D5662" s="11" t="s">
        <v>260</v>
      </c>
      <c r="E5662" s="19" t="s">
        <v>11413</v>
      </c>
      <c r="F5662" s="10">
        <v>42036</v>
      </c>
      <c r="G5662" s="10">
        <v>45323</v>
      </c>
      <c r="H5662" s="11">
        <v>10</v>
      </c>
      <c r="I5662" s="11" t="s">
        <v>277</v>
      </c>
      <c r="J5662" s="11" t="s">
        <v>261</v>
      </c>
      <c r="K5662" s="11" t="s">
        <v>12658</v>
      </c>
      <c r="L5662" s="11">
        <v>2</v>
      </c>
    </row>
    <row r="5663" spans="1:12">
      <c r="A5663" s="11" t="s">
        <v>11164</v>
      </c>
      <c r="D5663" s="11" t="s">
        <v>260</v>
      </c>
      <c r="E5663" s="19" t="s">
        <v>11414</v>
      </c>
      <c r="F5663" s="10">
        <v>42036</v>
      </c>
      <c r="G5663" s="10">
        <v>45323</v>
      </c>
      <c r="H5663" s="11">
        <v>10</v>
      </c>
      <c r="I5663" s="11" t="s">
        <v>277</v>
      </c>
      <c r="J5663" s="11" t="s">
        <v>261</v>
      </c>
      <c r="K5663" s="11" t="s">
        <v>12658</v>
      </c>
      <c r="L5663" s="11">
        <v>2</v>
      </c>
    </row>
    <row r="5664" spans="1:12">
      <c r="A5664" s="11" t="s">
        <v>11165</v>
      </c>
      <c r="D5664" s="11" t="s">
        <v>260</v>
      </c>
      <c r="E5664" s="19" t="s">
        <v>11415</v>
      </c>
      <c r="F5664" s="10">
        <v>42036</v>
      </c>
      <c r="G5664" s="10">
        <v>45323</v>
      </c>
      <c r="H5664" s="11">
        <v>10</v>
      </c>
      <c r="I5664" s="20" t="s">
        <v>259</v>
      </c>
      <c r="J5664" s="11" t="s">
        <v>261</v>
      </c>
      <c r="K5664" s="11" t="s">
        <v>12658</v>
      </c>
      <c r="L5664" s="11">
        <v>2</v>
      </c>
    </row>
    <row r="5665" spans="1:12">
      <c r="A5665" s="11" t="s">
        <v>11166</v>
      </c>
      <c r="D5665" s="11" t="s">
        <v>260</v>
      </c>
      <c r="E5665" s="19" t="s">
        <v>11416</v>
      </c>
      <c r="F5665" s="10">
        <v>42036</v>
      </c>
      <c r="G5665" s="10">
        <v>45323</v>
      </c>
      <c r="H5665" s="11">
        <v>10</v>
      </c>
      <c r="I5665" s="20" t="s">
        <v>259</v>
      </c>
      <c r="J5665" s="11" t="s">
        <v>261</v>
      </c>
      <c r="K5665" s="11" t="s">
        <v>12658</v>
      </c>
      <c r="L5665" s="11">
        <v>2</v>
      </c>
    </row>
    <row r="5666" spans="1:12">
      <c r="A5666" s="11" t="s">
        <v>11167</v>
      </c>
      <c r="D5666" s="11" t="s">
        <v>260</v>
      </c>
      <c r="E5666" s="19" t="s">
        <v>11417</v>
      </c>
      <c r="F5666" s="10">
        <v>42036</v>
      </c>
      <c r="G5666" s="10">
        <v>45323</v>
      </c>
      <c r="H5666" s="11">
        <v>10</v>
      </c>
      <c r="I5666" s="20" t="s">
        <v>259</v>
      </c>
      <c r="J5666" s="11" t="s">
        <v>261</v>
      </c>
      <c r="K5666" s="11" t="s">
        <v>12658</v>
      </c>
      <c r="L5666" s="11">
        <v>2</v>
      </c>
    </row>
    <row r="5667" spans="1:12">
      <c r="A5667" s="11" t="s">
        <v>11168</v>
      </c>
      <c r="D5667" s="11" t="s">
        <v>260</v>
      </c>
      <c r="E5667" s="19" t="s">
        <v>11418</v>
      </c>
      <c r="F5667" s="10">
        <v>42036</v>
      </c>
      <c r="G5667" s="10">
        <v>45323</v>
      </c>
      <c r="H5667" s="11">
        <v>10</v>
      </c>
      <c r="I5667" s="20" t="s">
        <v>259</v>
      </c>
      <c r="J5667" s="11" t="s">
        <v>261</v>
      </c>
      <c r="K5667" s="11" t="s">
        <v>12658</v>
      </c>
      <c r="L5667" s="11">
        <v>2</v>
      </c>
    </row>
    <row r="5668" spans="1:12">
      <c r="A5668" s="11" t="s">
        <v>11169</v>
      </c>
      <c r="D5668" s="11" t="s">
        <v>260</v>
      </c>
      <c r="E5668" s="19" t="s">
        <v>11419</v>
      </c>
      <c r="F5668" s="10">
        <v>42036</v>
      </c>
      <c r="G5668" s="10">
        <v>45323</v>
      </c>
      <c r="H5668" s="11">
        <v>10</v>
      </c>
      <c r="I5668" s="20" t="s">
        <v>259</v>
      </c>
      <c r="J5668" s="11" t="s">
        <v>261</v>
      </c>
      <c r="K5668" s="11" t="s">
        <v>12658</v>
      </c>
      <c r="L5668" s="11">
        <v>2</v>
      </c>
    </row>
    <row r="5669" spans="1:12">
      <c r="A5669" s="11" t="s">
        <v>11170</v>
      </c>
      <c r="D5669" s="11" t="s">
        <v>260</v>
      </c>
      <c r="E5669" s="19" t="s">
        <v>11420</v>
      </c>
      <c r="F5669" s="10">
        <v>42036</v>
      </c>
      <c r="G5669" s="10">
        <v>45323</v>
      </c>
      <c r="H5669" s="11">
        <v>10</v>
      </c>
      <c r="I5669" s="20" t="s">
        <v>259</v>
      </c>
      <c r="J5669" s="11" t="s">
        <v>261</v>
      </c>
      <c r="K5669" s="11" t="s">
        <v>12658</v>
      </c>
      <c r="L5669" s="11">
        <v>2</v>
      </c>
    </row>
    <row r="5670" spans="1:12">
      <c r="A5670" s="11" t="s">
        <v>11171</v>
      </c>
      <c r="D5670" s="11" t="s">
        <v>260</v>
      </c>
      <c r="E5670" s="19" t="s">
        <v>11421</v>
      </c>
      <c r="F5670" s="10">
        <v>42036</v>
      </c>
      <c r="G5670" s="10">
        <v>45323</v>
      </c>
      <c r="H5670" s="11">
        <v>10</v>
      </c>
      <c r="I5670" s="20" t="s">
        <v>259</v>
      </c>
      <c r="J5670" s="11" t="s">
        <v>261</v>
      </c>
      <c r="K5670" s="11" t="s">
        <v>12658</v>
      </c>
      <c r="L5670" s="11">
        <v>2</v>
      </c>
    </row>
    <row r="5671" spans="1:12">
      <c r="A5671" s="11" t="s">
        <v>11172</v>
      </c>
      <c r="D5671" s="11" t="s">
        <v>260</v>
      </c>
      <c r="E5671" s="19" t="s">
        <v>11422</v>
      </c>
      <c r="F5671" s="10">
        <v>42036</v>
      </c>
      <c r="G5671" s="10">
        <v>45323</v>
      </c>
      <c r="H5671" s="11">
        <v>10</v>
      </c>
      <c r="I5671" s="20" t="s">
        <v>259</v>
      </c>
      <c r="J5671" s="11" t="s">
        <v>261</v>
      </c>
      <c r="K5671" s="11" t="s">
        <v>12658</v>
      </c>
      <c r="L5671" s="11">
        <v>2</v>
      </c>
    </row>
    <row r="5672" spans="1:12">
      <c r="A5672" s="11" t="s">
        <v>11173</v>
      </c>
      <c r="D5672" s="11" t="s">
        <v>260</v>
      </c>
      <c r="E5672" s="19" t="s">
        <v>11423</v>
      </c>
      <c r="F5672" s="10">
        <v>42036</v>
      </c>
      <c r="G5672" s="10">
        <v>45323</v>
      </c>
      <c r="H5672" s="11">
        <v>10</v>
      </c>
      <c r="I5672" s="20" t="s">
        <v>259</v>
      </c>
      <c r="J5672" s="11" t="s">
        <v>261</v>
      </c>
      <c r="K5672" s="11" t="s">
        <v>12658</v>
      </c>
      <c r="L5672" s="11">
        <v>2</v>
      </c>
    </row>
    <row r="5673" spans="1:12">
      <c r="A5673" s="11" t="s">
        <v>11174</v>
      </c>
      <c r="D5673" s="11" t="s">
        <v>260</v>
      </c>
      <c r="E5673" s="19" t="s">
        <v>11424</v>
      </c>
      <c r="F5673" s="10">
        <v>42036</v>
      </c>
      <c r="G5673" s="10">
        <v>45323</v>
      </c>
      <c r="H5673" s="11">
        <v>10</v>
      </c>
      <c r="I5673" s="20" t="s">
        <v>259</v>
      </c>
      <c r="J5673" s="11" t="s">
        <v>261</v>
      </c>
      <c r="K5673" s="11" t="s">
        <v>12658</v>
      </c>
      <c r="L5673" s="11">
        <v>2</v>
      </c>
    </row>
    <row r="5674" spans="1:12">
      <c r="A5674" s="11" t="s">
        <v>11175</v>
      </c>
      <c r="D5674" s="11" t="s">
        <v>260</v>
      </c>
      <c r="E5674" s="19" t="s">
        <v>11425</v>
      </c>
      <c r="F5674" s="10">
        <v>42036</v>
      </c>
      <c r="G5674" s="10">
        <v>45323</v>
      </c>
      <c r="H5674" s="11">
        <v>10</v>
      </c>
      <c r="I5674" s="20" t="s">
        <v>259</v>
      </c>
      <c r="J5674" s="11" t="s">
        <v>261</v>
      </c>
      <c r="K5674" s="11" t="s">
        <v>12658</v>
      </c>
      <c r="L5674" s="11">
        <v>2</v>
      </c>
    </row>
    <row r="5675" spans="1:12">
      <c r="A5675" s="11" t="s">
        <v>11176</v>
      </c>
      <c r="D5675" s="11" t="s">
        <v>260</v>
      </c>
      <c r="E5675" s="19" t="s">
        <v>11426</v>
      </c>
      <c r="F5675" s="10">
        <v>42036</v>
      </c>
      <c r="G5675" s="10">
        <v>45323</v>
      </c>
      <c r="H5675" s="11">
        <v>10</v>
      </c>
      <c r="I5675" s="20" t="s">
        <v>259</v>
      </c>
      <c r="J5675" s="11" t="s">
        <v>261</v>
      </c>
      <c r="K5675" s="11" t="s">
        <v>12658</v>
      </c>
      <c r="L5675" s="11">
        <v>2</v>
      </c>
    </row>
    <row r="5676" spans="1:12">
      <c r="A5676" s="11" t="s">
        <v>11177</v>
      </c>
      <c r="D5676" s="11" t="s">
        <v>260</v>
      </c>
      <c r="E5676" s="19" t="s">
        <v>11427</v>
      </c>
      <c r="F5676" s="10">
        <v>42036</v>
      </c>
      <c r="G5676" s="10">
        <v>45323</v>
      </c>
      <c r="H5676" s="11">
        <v>10</v>
      </c>
      <c r="I5676" s="20" t="s">
        <v>259</v>
      </c>
      <c r="J5676" s="11" t="s">
        <v>261</v>
      </c>
      <c r="K5676" s="11" t="s">
        <v>12658</v>
      </c>
      <c r="L5676" s="11">
        <v>2</v>
      </c>
    </row>
    <row r="5677" spans="1:12">
      <c r="A5677" s="11" t="s">
        <v>11178</v>
      </c>
      <c r="D5677" s="11" t="s">
        <v>260</v>
      </c>
      <c r="E5677" s="19" t="s">
        <v>11428</v>
      </c>
      <c r="F5677" s="10">
        <v>42036</v>
      </c>
      <c r="G5677" s="10">
        <v>45323</v>
      </c>
      <c r="H5677" s="11">
        <v>10</v>
      </c>
      <c r="I5677" s="20" t="s">
        <v>259</v>
      </c>
      <c r="J5677" s="11" t="s">
        <v>261</v>
      </c>
      <c r="K5677" s="11" t="s">
        <v>12658</v>
      </c>
      <c r="L5677" s="11">
        <v>2</v>
      </c>
    </row>
    <row r="5678" spans="1:12">
      <c r="A5678" s="11" t="s">
        <v>11179</v>
      </c>
      <c r="D5678" s="11" t="s">
        <v>260</v>
      </c>
      <c r="E5678" s="19" t="s">
        <v>11429</v>
      </c>
      <c r="F5678" s="10">
        <v>42036</v>
      </c>
      <c r="G5678" s="10">
        <v>45323</v>
      </c>
      <c r="H5678" s="11">
        <v>10</v>
      </c>
      <c r="I5678" s="20" t="s">
        <v>259</v>
      </c>
      <c r="J5678" s="11" t="s">
        <v>261</v>
      </c>
      <c r="K5678" s="11" t="s">
        <v>12658</v>
      </c>
      <c r="L5678" s="11">
        <v>2</v>
      </c>
    </row>
    <row r="5679" spans="1:12">
      <c r="A5679" s="11" t="s">
        <v>11180</v>
      </c>
      <c r="D5679" s="11" t="s">
        <v>260</v>
      </c>
      <c r="E5679" s="19" t="s">
        <v>11430</v>
      </c>
      <c r="F5679" s="10">
        <v>42036</v>
      </c>
      <c r="G5679" s="10">
        <v>45323</v>
      </c>
      <c r="H5679" s="11">
        <v>10</v>
      </c>
      <c r="I5679" s="11" t="s">
        <v>277</v>
      </c>
      <c r="J5679" s="11" t="s">
        <v>261</v>
      </c>
      <c r="K5679" s="11" t="s">
        <v>12658</v>
      </c>
      <c r="L5679" s="11">
        <v>2</v>
      </c>
    </row>
    <row r="5680" spans="1:12">
      <c r="A5680" s="11" t="s">
        <v>11181</v>
      </c>
      <c r="D5680" s="11" t="s">
        <v>260</v>
      </c>
      <c r="E5680" s="19" t="s">
        <v>11431</v>
      </c>
      <c r="F5680" s="10">
        <v>42036</v>
      </c>
      <c r="G5680" s="10">
        <v>45323</v>
      </c>
      <c r="H5680" s="11">
        <v>10</v>
      </c>
      <c r="I5680" s="11" t="s">
        <v>277</v>
      </c>
      <c r="J5680" s="11" t="s">
        <v>261</v>
      </c>
      <c r="K5680" s="11" t="s">
        <v>12658</v>
      </c>
      <c r="L5680" s="11">
        <v>2</v>
      </c>
    </row>
    <row r="5681" spans="1:12">
      <c r="A5681" s="11" t="s">
        <v>11182</v>
      </c>
      <c r="D5681" s="11" t="s">
        <v>260</v>
      </c>
      <c r="E5681" s="19" t="s">
        <v>11432</v>
      </c>
      <c r="F5681" s="10">
        <v>42036</v>
      </c>
      <c r="G5681" s="10">
        <v>45323</v>
      </c>
      <c r="H5681" s="11">
        <v>10</v>
      </c>
      <c r="I5681" s="11" t="s">
        <v>277</v>
      </c>
      <c r="J5681" s="11" t="s">
        <v>261</v>
      </c>
      <c r="K5681" s="11" t="s">
        <v>12658</v>
      </c>
      <c r="L5681" s="11">
        <v>2</v>
      </c>
    </row>
    <row r="5682" spans="1:12">
      <c r="A5682" s="11" t="s">
        <v>11183</v>
      </c>
      <c r="D5682" s="11" t="s">
        <v>260</v>
      </c>
      <c r="E5682" s="19" t="s">
        <v>11433</v>
      </c>
      <c r="F5682" s="10">
        <v>42036</v>
      </c>
      <c r="G5682" s="10">
        <v>45323</v>
      </c>
      <c r="H5682" s="11">
        <v>10</v>
      </c>
      <c r="I5682" s="20" t="s">
        <v>259</v>
      </c>
      <c r="J5682" s="11" t="s">
        <v>261</v>
      </c>
      <c r="K5682" s="11" t="s">
        <v>12658</v>
      </c>
      <c r="L5682" s="11">
        <v>2</v>
      </c>
    </row>
    <row r="5683" spans="1:12">
      <c r="A5683" s="11" t="s">
        <v>11184</v>
      </c>
      <c r="D5683" s="11" t="s">
        <v>260</v>
      </c>
      <c r="E5683" s="19" t="s">
        <v>11434</v>
      </c>
      <c r="F5683" s="10">
        <v>42036</v>
      </c>
      <c r="G5683" s="10">
        <v>45323</v>
      </c>
      <c r="H5683" s="11">
        <v>10</v>
      </c>
      <c r="I5683" s="20" t="s">
        <v>259</v>
      </c>
      <c r="J5683" s="11" t="s">
        <v>261</v>
      </c>
      <c r="K5683" s="11" t="s">
        <v>12658</v>
      </c>
      <c r="L5683" s="11">
        <v>2</v>
      </c>
    </row>
    <row r="5684" spans="1:12">
      <c r="A5684" s="11" t="s">
        <v>11185</v>
      </c>
      <c r="D5684" s="11" t="s">
        <v>260</v>
      </c>
      <c r="E5684" s="19" t="s">
        <v>11435</v>
      </c>
      <c r="F5684" s="10">
        <v>42036</v>
      </c>
      <c r="G5684" s="10">
        <v>45323</v>
      </c>
      <c r="H5684" s="11">
        <v>10</v>
      </c>
      <c r="I5684" s="20" t="s">
        <v>259</v>
      </c>
      <c r="J5684" s="11" t="s">
        <v>261</v>
      </c>
      <c r="K5684" s="11" t="s">
        <v>12658</v>
      </c>
      <c r="L5684" s="11">
        <v>2</v>
      </c>
    </row>
    <row r="5685" spans="1:12">
      <c r="A5685" s="11" t="s">
        <v>11186</v>
      </c>
      <c r="D5685" s="11" t="s">
        <v>260</v>
      </c>
      <c r="E5685" s="19" t="s">
        <v>11436</v>
      </c>
      <c r="F5685" s="10">
        <v>42036</v>
      </c>
      <c r="G5685" s="10">
        <v>45323</v>
      </c>
      <c r="H5685" s="11">
        <v>10</v>
      </c>
      <c r="I5685" s="20" t="s">
        <v>259</v>
      </c>
      <c r="J5685" s="11" t="s">
        <v>261</v>
      </c>
      <c r="K5685" s="11" t="s">
        <v>12658</v>
      </c>
      <c r="L5685" s="11">
        <v>2</v>
      </c>
    </row>
    <row r="5686" spans="1:12">
      <c r="A5686" s="11" t="s">
        <v>11187</v>
      </c>
      <c r="D5686" s="11" t="s">
        <v>260</v>
      </c>
      <c r="E5686" s="19" t="s">
        <v>11437</v>
      </c>
      <c r="F5686" s="10">
        <v>42036</v>
      </c>
      <c r="G5686" s="10">
        <v>45323</v>
      </c>
      <c r="H5686" s="11">
        <v>10</v>
      </c>
      <c r="I5686" s="20" t="s">
        <v>259</v>
      </c>
      <c r="J5686" s="11" t="s">
        <v>261</v>
      </c>
      <c r="K5686" s="11" t="s">
        <v>12658</v>
      </c>
      <c r="L5686" s="11">
        <v>2</v>
      </c>
    </row>
    <row r="5687" spans="1:12">
      <c r="A5687" s="11" t="s">
        <v>11188</v>
      </c>
      <c r="D5687" s="11" t="s">
        <v>260</v>
      </c>
      <c r="E5687" s="19" t="s">
        <v>11438</v>
      </c>
      <c r="F5687" s="10">
        <v>42036</v>
      </c>
      <c r="G5687" s="10">
        <v>45323</v>
      </c>
      <c r="H5687" s="11">
        <v>10</v>
      </c>
      <c r="I5687" s="20" t="s">
        <v>259</v>
      </c>
      <c r="J5687" s="11" t="s">
        <v>261</v>
      </c>
      <c r="K5687" s="11" t="s">
        <v>12658</v>
      </c>
      <c r="L5687" s="11">
        <v>2</v>
      </c>
    </row>
    <row r="5688" spans="1:12">
      <c r="A5688" s="11" t="s">
        <v>11189</v>
      </c>
      <c r="D5688" s="11" t="s">
        <v>260</v>
      </c>
      <c r="E5688" s="19" t="s">
        <v>11439</v>
      </c>
      <c r="F5688" s="10">
        <v>42036</v>
      </c>
      <c r="G5688" s="10">
        <v>45323</v>
      </c>
      <c r="H5688" s="11">
        <v>10</v>
      </c>
      <c r="I5688" s="20" t="s">
        <v>259</v>
      </c>
      <c r="J5688" s="11" t="s">
        <v>261</v>
      </c>
      <c r="K5688" s="11" t="s">
        <v>12658</v>
      </c>
      <c r="L5688" s="11">
        <v>2</v>
      </c>
    </row>
    <row r="5689" spans="1:12">
      <c r="A5689" s="11" t="s">
        <v>11190</v>
      </c>
      <c r="D5689" s="11" t="s">
        <v>260</v>
      </c>
      <c r="E5689" s="19" t="s">
        <v>11440</v>
      </c>
      <c r="F5689" s="10">
        <v>42036</v>
      </c>
      <c r="G5689" s="10">
        <v>45323</v>
      </c>
      <c r="H5689" s="11">
        <v>10</v>
      </c>
      <c r="I5689" s="20" t="s">
        <v>259</v>
      </c>
      <c r="J5689" s="11" t="s">
        <v>261</v>
      </c>
      <c r="K5689" s="11" t="s">
        <v>12658</v>
      </c>
      <c r="L5689" s="11">
        <v>2</v>
      </c>
    </row>
    <row r="5690" spans="1:12">
      <c r="A5690" s="11" t="s">
        <v>11191</v>
      </c>
      <c r="D5690" s="11" t="s">
        <v>260</v>
      </c>
      <c r="E5690" s="19" t="s">
        <v>11441</v>
      </c>
      <c r="F5690" s="10">
        <v>42036</v>
      </c>
      <c r="G5690" s="10">
        <v>45323</v>
      </c>
      <c r="H5690" s="11">
        <v>10</v>
      </c>
      <c r="I5690" s="20" t="s">
        <v>259</v>
      </c>
      <c r="J5690" s="11" t="s">
        <v>261</v>
      </c>
      <c r="K5690" s="11" t="s">
        <v>12658</v>
      </c>
      <c r="L5690" s="11">
        <v>2</v>
      </c>
    </row>
    <row r="5691" spans="1:12">
      <c r="A5691" s="11" t="s">
        <v>11192</v>
      </c>
      <c r="D5691" s="11" t="s">
        <v>260</v>
      </c>
      <c r="E5691" s="19" t="s">
        <v>11442</v>
      </c>
      <c r="F5691" s="10">
        <v>42036</v>
      </c>
      <c r="G5691" s="10">
        <v>45323</v>
      </c>
      <c r="H5691" s="11">
        <v>10</v>
      </c>
      <c r="I5691" s="20" t="s">
        <v>259</v>
      </c>
      <c r="J5691" s="11" t="s">
        <v>261</v>
      </c>
      <c r="K5691" s="11" t="s">
        <v>12658</v>
      </c>
      <c r="L5691" s="11">
        <v>2</v>
      </c>
    </row>
    <row r="5692" spans="1:12">
      <c r="A5692" s="11" t="s">
        <v>11193</v>
      </c>
      <c r="D5692" s="11" t="s">
        <v>260</v>
      </c>
      <c r="E5692" s="19" t="s">
        <v>11443</v>
      </c>
      <c r="F5692" s="10">
        <v>42036</v>
      </c>
      <c r="G5692" s="10">
        <v>45323</v>
      </c>
      <c r="H5692" s="11">
        <v>10</v>
      </c>
      <c r="I5692" s="20" t="s">
        <v>259</v>
      </c>
      <c r="J5692" s="11" t="s">
        <v>261</v>
      </c>
      <c r="K5692" s="11" t="s">
        <v>12658</v>
      </c>
      <c r="L5692" s="11">
        <v>2</v>
      </c>
    </row>
    <row r="5693" spans="1:12">
      <c r="A5693" s="11" t="s">
        <v>11194</v>
      </c>
      <c r="D5693" s="11" t="s">
        <v>260</v>
      </c>
      <c r="E5693" s="19" t="s">
        <v>11444</v>
      </c>
      <c r="F5693" s="10">
        <v>42036</v>
      </c>
      <c r="G5693" s="10">
        <v>45323</v>
      </c>
      <c r="H5693" s="11">
        <v>10</v>
      </c>
      <c r="I5693" s="20" t="s">
        <v>259</v>
      </c>
      <c r="J5693" s="11" t="s">
        <v>261</v>
      </c>
      <c r="K5693" s="11" t="s">
        <v>12658</v>
      </c>
      <c r="L5693" s="11">
        <v>2</v>
      </c>
    </row>
    <row r="5694" spans="1:12">
      <c r="A5694" s="11" t="s">
        <v>11195</v>
      </c>
      <c r="D5694" s="11" t="s">
        <v>260</v>
      </c>
      <c r="E5694" s="19" t="s">
        <v>11445</v>
      </c>
      <c r="F5694" s="10">
        <v>42036</v>
      </c>
      <c r="G5694" s="10">
        <v>45323</v>
      </c>
      <c r="H5694" s="11">
        <v>10</v>
      </c>
      <c r="I5694" s="20" t="s">
        <v>259</v>
      </c>
      <c r="J5694" s="11" t="s">
        <v>261</v>
      </c>
      <c r="K5694" s="11" t="s">
        <v>12658</v>
      </c>
      <c r="L5694" s="11">
        <v>2</v>
      </c>
    </row>
    <row r="5695" spans="1:12">
      <c r="A5695" s="11" t="s">
        <v>11196</v>
      </c>
      <c r="D5695" s="11" t="s">
        <v>260</v>
      </c>
      <c r="E5695" s="19" t="s">
        <v>11446</v>
      </c>
      <c r="F5695" s="10">
        <v>42036</v>
      </c>
      <c r="G5695" s="10">
        <v>45323</v>
      </c>
      <c r="H5695" s="11">
        <v>10</v>
      </c>
      <c r="I5695" s="20" t="s">
        <v>259</v>
      </c>
      <c r="J5695" s="11" t="s">
        <v>261</v>
      </c>
      <c r="K5695" s="11" t="s">
        <v>12658</v>
      </c>
      <c r="L5695" s="11">
        <v>2</v>
      </c>
    </row>
    <row r="5696" spans="1:12">
      <c r="A5696" s="11" t="s">
        <v>11197</v>
      </c>
      <c r="D5696" s="11" t="s">
        <v>260</v>
      </c>
      <c r="E5696" s="19" t="s">
        <v>11447</v>
      </c>
      <c r="F5696" s="10">
        <v>42036</v>
      </c>
      <c r="G5696" s="10">
        <v>45323</v>
      </c>
      <c r="H5696" s="11">
        <v>10</v>
      </c>
      <c r="I5696" s="20" t="s">
        <v>259</v>
      </c>
      <c r="J5696" s="11" t="s">
        <v>261</v>
      </c>
      <c r="K5696" s="11" t="s">
        <v>12658</v>
      </c>
      <c r="L5696" s="11">
        <v>2</v>
      </c>
    </row>
    <row r="5697" spans="1:12">
      <c r="A5697" s="11" t="s">
        <v>11198</v>
      </c>
      <c r="D5697" s="11" t="s">
        <v>260</v>
      </c>
      <c r="E5697" s="19" t="s">
        <v>11448</v>
      </c>
      <c r="F5697" s="10">
        <v>42036</v>
      </c>
      <c r="G5697" s="10">
        <v>45323</v>
      </c>
      <c r="H5697" s="11">
        <v>10</v>
      </c>
      <c r="I5697" s="11" t="s">
        <v>277</v>
      </c>
      <c r="J5697" s="11" t="s">
        <v>261</v>
      </c>
      <c r="K5697" s="11" t="s">
        <v>12658</v>
      </c>
      <c r="L5697" s="11">
        <v>2</v>
      </c>
    </row>
    <row r="5698" spans="1:12">
      <c r="A5698" s="11" t="s">
        <v>11199</v>
      </c>
      <c r="D5698" s="11" t="s">
        <v>260</v>
      </c>
      <c r="E5698" s="19" t="s">
        <v>11449</v>
      </c>
      <c r="F5698" s="10">
        <v>42036</v>
      </c>
      <c r="G5698" s="10">
        <v>45323</v>
      </c>
      <c r="H5698" s="11">
        <v>10</v>
      </c>
      <c r="I5698" s="11" t="s">
        <v>277</v>
      </c>
      <c r="J5698" s="11" t="s">
        <v>261</v>
      </c>
      <c r="K5698" s="11" t="s">
        <v>12658</v>
      </c>
      <c r="L5698" s="11">
        <v>2</v>
      </c>
    </row>
    <row r="5699" spans="1:12">
      <c r="A5699" s="11" t="s">
        <v>11200</v>
      </c>
      <c r="D5699" s="11" t="s">
        <v>260</v>
      </c>
      <c r="E5699" s="19" t="s">
        <v>11450</v>
      </c>
      <c r="F5699" s="10">
        <v>42036</v>
      </c>
      <c r="G5699" s="10">
        <v>45323</v>
      </c>
      <c r="H5699" s="11">
        <v>10</v>
      </c>
      <c r="I5699" s="11" t="s">
        <v>277</v>
      </c>
      <c r="J5699" s="11" t="s">
        <v>261</v>
      </c>
      <c r="K5699" s="11" t="s">
        <v>12658</v>
      </c>
      <c r="L5699" s="11">
        <v>2</v>
      </c>
    </row>
    <row r="5700" spans="1:12">
      <c r="A5700" s="11" t="s">
        <v>11201</v>
      </c>
      <c r="D5700" s="11" t="s">
        <v>260</v>
      </c>
      <c r="E5700" s="19" t="s">
        <v>11451</v>
      </c>
      <c r="F5700" s="10">
        <v>42036</v>
      </c>
      <c r="G5700" s="10">
        <v>45323</v>
      </c>
      <c r="H5700" s="11">
        <v>10</v>
      </c>
      <c r="I5700" s="20" t="s">
        <v>259</v>
      </c>
      <c r="J5700" s="11" t="s">
        <v>261</v>
      </c>
      <c r="K5700" s="11" t="s">
        <v>12658</v>
      </c>
      <c r="L5700" s="11">
        <v>2</v>
      </c>
    </row>
    <row r="5701" spans="1:12">
      <c r="A5701" s="11" t="s">
        <v>11202</v>
      </c>
      <c r="D5701" s="11" t="s">
        <v>260</v>
      </c>
      <c r="E5701" s="19" t="s">
        <v>11452</v>
      </c>
      <c r="F5701" s="10">
        <v>42036</v>
      </c>
      <c r="G5701" s="10">
        <v>45323</v>
      </c>
      <c r="H5701" s="11">
        <v>10</v>
      </c>
      <c r="I5701" s="20" t="s">
        <v>259</v>
      </c>
      <c r="J5701" s="11" t="s">
        <v>261</v>
      </c>
      <c r="K5701" s="11" t="s">
        <v>12658</v>
      </c>
      <c r="L5701" s="11">
        <v>2</v>
      </c>
    </row>
    <row r="5702" spans="1:12">
      <c r="A5702" s="11" t="s">
        <v>11203</v>
      </c>
      <c r="D5702" s="11" t="s">
        <v>260</v>
      </c>
      <c r="E5702" s="19" t="s">
        <v>11453</v>
      </c>
      <c r="F5702" s="10">
        <v>42036</v>
      </c>
      <c r="G5702" s="10">
        <v>45323</v>
      </c>
      <c r="H5702" s="11">
        <v>10</v>
      </c>
      <c r="I5702" s="20" t="s">
        <v>259</v>
      </c>
      <c r="J5702" s="11" t="s">
        <v>261</v>
      </c>
      <c r="K5702" s="11" t="s">
        <v>12658</v>
      </c>
      <c r="L5702" s="11">
        <v>2</v>
      </c>
    </row>
    <row r="5703" spans="1:12">
      <c r="A5703" s="11" t="s">
        <v>11204</v>
      </c>
      <c r="D5703" s="11" t="s">
        <v>260</v>
      </c>
      <c r="E5703" s="19" t="s">
        <v>11454</v>
      </c>
      <c r="F5703" s="10">
        <v>42036</v>
      </c>
      <c r="G5703" s="10">
        <v>45323</v>
      </c>
      <c r="H5703" s="11">
        <v>10</v>
      </c>
      <c r="I5703" s="20" t="s">
        <v>259</v>
      </c>
      <c r="J5703" s="11" t="s">
        <v>261</v>
      </c>
      <c r="K5703" s="11" t="s">
        <v>12658</v>
      </c>
      <c r="L5703" s="11">
        <v>2</v>
      </c>
    </row>
    <row r="5704" spans="1:12">
      <c r="A5704" s="11" t="s">
        <v>11205</v>
      </c>
      <c r="D5704" s="11" t="s">
        <v>260</v>
      </c>
      <c r="E5704" s="19" t="s">
        <v>11455</v>
      </c>
      <c r="F5704" s="10">
        <v>42036</v>
      </c>
      <c r="G5704" s="10">
        <v>45323</v>
      </c>
      <c r="H5704" s="11">
        <v>10</v>
      </c>
      <c r="I5704" s="20" t="s">
        <v>259</v>
      </c>
      <c r="J5704" s="11" t="s">
        <v>261</v>
      </c>
      <c r="K5704" s="11" t="s">
        <v>12658</v>
      </c>
      <c r="L5704" s="11">
        <v>2</v>
      </c>
    </row>
    <row r="5705" spans="1:12">
      <c r="A5705" s="11" t="s">
        <v>11206</v>
      </c>
      <c r="D5705" s="11" t="s">
        <v>260</v>
      </c>
      <c r="E5705" s="19" t="s">
        <v>11456</v>
      </c>
      <c r="F5705" s="10">
        <v>42036</v>
      </c>
      <c r="G5705" s="10">
        <v>45323</v>
      </c>
      <c r="H5705" s="11">
        <v>10</v>
      </c>
      <c r="I5705" s="20" t="s">
        <v>259</v>
      </c>
      <c r="J5705" s="11" t="s">
        <v>261</v>
      </c>
      <c r="K5705" s="11" t="s">
        <v>12658</v>
      </c>
      <c r="L5705" s="11">
        <v>2</v>
      </c>
    </row>
    <row r="5706" spans="1:12">
      <c r="A5706" s="11" t="s">
        <v>11207</v>
      </c>
      <c r="D5706" s="11" t="s">
        <v>260</v>
      </c>
      <c r="E5706" s="19" t="s">
        <v>11457</v>
      </c>
      <c r="F5706" s="10">
        <v>42036</v>
      </c>
      <c r="G5706" s="10">
        <v>45323</v>
      </c>
      <c r="H5706" s="11">
        <v>10</v>
      </c>
      <c r="I5706" s="20" t="s">
        <v>259</v>
      </c>
      <c r="J5706" s="11" t="s">
        <v>261</v>
      </c>
      <c r="K5706" s="11" t="s">
        <v>12658</v>
      </c>
      <c r="L5706" s="11">
        <v>2</v>
      </c>
    </row>
    <row r="5707" spans="1:12">
      <c r="A5707" s="11" t="s">
        <v>11208</v>
      </c>
      <c r="D5707" s="11" t="s">
        <v>260</v>
      </c>
      <c r="E5707" s="19" t="s">
        <v>11458</v>
      </c>
      <c r="F5707" s="10">
        <v>42036</v>
      </c>
      <c r="G5707" s="10">
        <v>45323</v>
      </c>
      <c r="H5707" s="11">
        <v>10</v>
      </c>
      <c r="I5707" s="20" t="s">
        <v>259</v>
      </c>
      <c r="J5707" s="11" t="s">
        <v>261</v>
      </c>
      <c r="K5707" s="11" t="s">
        <v>12658</v>
      </c>
      <c r="L5707" s="11">
        <v>2</v>
      </c>
    </row>
    <row r="5708" spans="1:12">
      <c r="A5708" s="11" t="s">
        <v>11209</v>
      </c>
      <c r="D5708" s="11" t="s">
        <v>260</v>
      </c>
      <c r="E5708" s="19" t="s">
        <v>11459</v>
      </c>
      <c r="F5708" s="10">
        <v>42036</v>
      </c>
      <c r="G5708" s="10">
        <v>45323</v>
      </c>
      <c r="H5708" s="11">
        <v>10</v>
      </c>
      <c r="I5708" s="20" t="s">
        <v>259</v>
      </c>
      <c r="J5708" s="11" t="s">
        <v>261</v>
      </c>
      <c r="K5708" s="11" t="s">
        <v>12658</v>
      </c>
      <c r="L5708" s="11">
        <v>2</v>
      </c>
    </row>
    <row r="5709" spans="1:12">
      <c r="A5709" s="11" t="s">
        <v>11210</v>
      </c>
      <c r="D5709" s="11" t="s">
        <v>260</v>
      </c>
      <c r="E5709" s="19" t="s">
        <v>11460</v>
      </c>
      <c r="F5709" s="10">
        <v>42036</v>
      </c>
      <c r="G5709" s="10">
        <v>45323</v>
      </c>
      <c r="H5709" s="11">
        <v>10</v>
      </c>
      <c r="I5709" s="20" t="s">
        <v>259</v>
      </c>
      <c r="J5709" s="11" t="s">
        <v>261</v>
      </c>
      <c r="K5709" s="11" t="s">
        <v>12658</v>
      </c>
      <c r="L5709" s="11">
        <v>2</v>
      </c>
    </row>
    <row r="5710" spans="1:12">
      <c r="A5710" s="11" t="s">
        <v>11211</v>
      </c>
      <c r="D5710" s="11" t="s">
        <v>260</v>
      </c>
      <c r="E5710" s="19" t="s">
        <v>11461</v>
      </c>
      <c r="F5710" s="10">
        <v>42036</v>
      </c>
      <c r="G5710" s="10">
        <v>45323</v>
      </c>
      <c r="H5710" s="11">
        <v>10</v>
      </c>
      <c r="I5710" s="20" t="s">
        <v>259</v>
      </c>
      <c r="J5710" s="11" t="s">
        <v>261</v>
      </c>
      <c r="K5710" s="11" t="s">
        <v>12658</v>
      </c>
      <c r="L5710" s="11">
        <v>2</v>
      </c>
    </row>
    <row r="5711" spans="1:12">
      <c r="A5711" s="11" t="s">
        <v>11212</v>
      </c>
      <c r="D5711" s="11" t="s">
        <v>260</v>
      </c>
      <c r="E5711" s="19" t="s">
        <v>11462</v>
      </c>
      <c r="F5711" s="10">
        <v>42036</v>
      </c>
      <c r="G5711" s="10">
        <v>45323</v>
      </c>
      <c r="H5711" s="11">
        <v>10</v>
      </c>
      <c r="I5711" s="20" t="s">
        <v>259</v>
      </c>
      <c r="J5711" s="11" t="s">
        <v>261</v>
      </c>
      <c r="K5711" s="11" t="s">
        <v>12658</v>
      </c>
      <c r="L5711" s="11">
        <v>2</v>
      </c>
    </row>
    <row r="5712" spans="1:12">
      <c r="A5712" s="11" t="s">
        <v>11213</v>
      </c>
      <c r="D5712" s="11" t="s">
        <v>260</v>
      </c>
      <c r="E5712" s="19" t="s">
        <v>11463</v>
      </c>
      <c r="F5712" s="10">
        <v>42036</v>
      </c>
      <c r="G5712" s="10">
        <v>45323</v>
      </c>
      <c r="H5712" s="11">
        <v>10</v>
      </c>
      <c r="I5712" s="20" t="s">
        <v>259</v>
      </c>
      <c r="J5712" s="11" t="s">
        <v>261</v>
      </c>
      <c r="K5712" s="11" t="s">
        <v>12658</v>
      </c>
      <c r="L5712" s="11">
        <v>2</v>
      </c>
    </row>
    <row r="5713" spans="1:12">
      <c r="A5713" s="11" t="s">
        <v>11214</v>
      </c>
      <c r="D5713" s="11" t="s">
        <v>260</v>
      </c>
      <c r="E5713" s="19" t="s">
        <v>11464</v>
      </c>
      <c r="F5713" s="10">
        <v>42036</v>
      </c>
      <c r="G5713" s="10">
        <v>45323</v>
      </c>
      <c r="H5713" s="11">
        <v>10</v>
      </c>
      <c r="I5713" s="20" t="s">
        <v>259</v>
      </c>
      <c r="J5713" s="11" t="s">
        <v>261</v>
      </c>
      <c r="K5713" s="11" t="s">
        <v>12658</v>
      </c>
      <c r="L5713" s="11">
        <v>2</v>
      </c>
    </row>
    <row r="5714" spans="1:12">
      <c r="A5714" s="11" t="s">
        <v>11215</v>
      </c>
      <c r="D5714" s="11" t="s">
        <v>260</v>
      </c>
      <c r="E5714" s="19" t="s">
        <v>11465</v>
      </c>
      <c r="F5714" s="10">
        <v>42036</v>
      </c>
      <c r="G5714" s="10">
        <v>45323</v>
      </c>
      <c r="H5714" s="11">
        <v>10</v>
      </c>
      <c r="I5714" s="20" t="s">
        <v>259</v>
      </c>
      <c r="J5714" s="11" t="s">
        <v>261</v>
      </c>
      <c r="K5714" s="11" t="s">
        <v>12658</v>
      </c>
      <c r="L5714" s="11">
        <v>2</v>
      </c>
    </row>
    <row r="5715" spans="1:12">
      <c r="A5715" s="11" t="s">
        <v>11216</v>
      </c>
      <c r="D5715" s="11" t="s">
        <v>260</v>
      </c>
      <c r="E5715" s="19" t="s">
        <v>11466</v>
      </c>
      <c r="F5715" s="10">
        <v>42036</v>
      </c>
      <c r="G5715" s="10">
        <v>45323</v>
      </c>
      <c r="H5715" s="11">
        <v>10</v>
      </c>
      <c r="I5715" s="11" t="s">
        <v>277</v>
      </c>
      <c r="J5715" s="11" t="s">
        <v>261</v>
      </c>
      <c r="K5715" s="11" t="s">
        <v>12658</v>
      </c>
      <c r="L5715" s="11">
        <v>2</v>
      </c>
    </row>
    <row r="5716" spans="1:12">
      <c r="A5716" s="11" t="s">
        <v>11217</v>
      </c>
      <c r="D5716" s="11" t="s">
        <v>260</v>
      </c>
      <c r="E5716" s="19" t="s">
        <v>11467</v>
      </c>
      <c r="F5716" s="10">
        <v>42036</v>
      </c>
      <c r="G5716" s="10">
        <v>45323</v>
      </c>
      <c r="H5716" s="11">
        <v>10</v>
      </c>
      <c r="I5716" s="11" t="s">
        <v>277</v>
      </c>
      <c r="J5716" s="11" t="s">
        <v>261</v>
      </c>
      <c r="K5716" s="11" t="s">
        <v>12658</v>
      </c>
      <c r="L5716" s="11">
        <v>2</v>
      </c>
    </row>
    <row r="5717" spans="1:12">
      <c r="A5717" s="11" t="s">
        <v>11218</v>
      </c>
      <c r="D5717" s="11" t="s">
        <v>260</v>
      </c>
      <c r="E5717" s="19" t="s">
        <v>11468</v>
      </c>
      <c r="F5717" s="10">
        <v>42036</v>
      </c>
      <c r="G5717" s="10">
        <v>45323</v>
      </c>
      <c r="H5717" s="11">
        <v>10</v>
      </c>
      <c r="I5717" s="11" t="s">
        <v>277</v>
      </c>
      <c r="J5717" s="11" t="s">
        <v>261</v>
      </c>
      <c r="K5717" s="11" t="s">
        <v>12658</v>
      </c>
      <c r="L5717" s="11">
        <v>2</v>
      </c>
    </row>
    <row r="5718" spans="1:12">
      <c r="A5718" s="11" t="s">
        <v>11219</v>
      </c>
      <c r="D5718" s="11" t="s">
        <v>260</v>
      </c>
      <c r="E5718" s="19" t="s">
        <v>11469</v>
      </c>
      <c r="F5718" s="10">
        <v>42036</v>
      </c>
      <c r="G5718" s="10">
        <v>45323</v>
      </c>
      <c r="H5718" s="11">
        <v>10</v>
      </c>
      <c r="I5718" s="20" t="s">
        <v>259</v>
      </c>
      <c r="J5718" s="11" t="s">
        <v>261</v>
      </c>
      <c r="K5718" s="11" t="s">
        <v>12658</v>
      </c>
      <c r="L5718" s="11">
        <v>2</v>
      </c>
    </row>
    <row r="5719" spans="1:12">
      <c r="A5719" s="11" t="s">
        <v>11220</v>
      </c>
      <c r="D5719" s="11" t="s">
        <v>260</v>
      </c>
      <c r="E5719" s="19" t="s">
        <v>11470</v>
      </c>
      <c r="F5719" s="10">
        <v>42036</v>
      </c>
      <c r="G5719" s="10">
        <v>45323</v>
      </c>
      <c r="H5719" s="11">
        <v>10</v>
      </c>
      <c r="I5719" s="20" t="s">
        <v>259</v>
      </c>
      <c r="J5719" s="11" t="s">
        <v>261</v>
      </c>
      <c r="K5719" s="11" t="s">
        <v>12658</v>
      </c>
      <c r="L5719" s="11">
        <v>2</v>
      </c>
    </row>
    <row r="5720" spans="1:12">
      <c r="A5720" s="11" t="s">
        <v>11221</v>
      </c>
      <c r="D5720" s="11" t="s">
        <v>260</v>
      </c>
      <c r="E5720" s="19" t="s">
        <v>11471</v>
      </c>
      <c r="F5720" s="10">
        <v>42036</v>
      </c>
      <c r="G5720" s="10">
        <v>45323</v>
      </c>
      <c r="H5720" s="11">
        <v>10</v>
      </c>
      <c r="I5720" s="20" t="s">
        <v>259</v>
      </c>
      <c r="J5720" s="11" t="s">
        <v>261</v>
      </c>
      <c r="K5720" s="11" t="s">
        <v>12658</v>
      </c>
      <c r="L5720" s="11">
        <v>2</v>
      </c>
    </row>
    <row r="5721" spans="1:12">
      <c r="A5721" s="11" t="s">
        <v>11222</v>
      </c>
      <c r="D5721" s="11" t="s">
        <v>260</v>
      </c>
      <c r="E5721" s="19" t="s">
        <v>11472</v>
      </c>
      <c r="F5721" s="10">
        <v>42036</v>
      </c>
      <c r="G5721" s="10">
        <v>45323</v>
      </c>
      <c r="H5721" s="11">
        <v>10</v>
      </c>
      <c r="I5721" s="20" t="s">
        <v>259</v>
      </c>
      <c r="J5721" s="11" t="s">
        <v>261</v>
      </c>
      <c r="K5721" s="11" t="s">
        <v>12658</v>
      </c>
      <c r="L5721" s="11">
        <v>2</v>
      </c>
    </row>
    <row r="5722" spans="1:12">
      <c r="A5722" s="11" t="s">
        <v>11223</v>
      </c>
      <c r="D5722" s="11" t="s">
        <v>260</v>
      </c>
      <c r="E5722" s="19" t="s">
        <v>11473</v>
      </c>
      <c r="F5722" s="10">
        <v>42036</v>
      </c>
      <c r="G5722" s="10">
        <v>45323</v>
      </c>
      <c r="H5722" s="11">
        <v>10</v>
      </c>
      <c r="I5722" s="20" t="s">
        <v>259</v>
      </c>
      <c r="J5722" s="11" t="s">
        <v>261</v>
      </c>
      <c r="K5722" s="11" t="s">
        <v>12658</v>
      </c>
      <c r="L5722" s="11">
        <v>2</v>
      </c>
    </row>
    <row r="5723" spans="1:12">
      <c r="A5723" s="11" t="s">
        <v>11224</v>
      </c>
      <c r="D5723" s="11" t="s">
        <v>260</v>
      </c>
      <c r="E5723" s="19" t="s">
        <v>11474</v>
      </c>
      <c r="F5723" s="10">
        <v>42036</v>
      </c>
      <c r="G5723" s="10">
        <v>45323</v>
      </c>
      <c r="H5723" s="11">
        <v>10</v>
      </c>
      <c r="I5723" s="20" t="s">
        <v>259</v>
      </c>
      <c r="J5723" s="11" t="s">
        <v>261</v>
      </c>
      <c r="K5723" s="11" t="s">
        <v>12658</v>
      </c>
      <c r="L5723" s="11">
        <v>2</v>
      </c>
    </row>
    <row r="5724" spans="1:12">
      <c r="A5724" s="11" t="s">
        <v>11225</v>
      </c>
      <c r="D5724" s="11" t="s">
        <v>260</v>
      </c>
      <c r="E5724" s="19" t="s">
        <v>11475</v>
      </c>
      <c r="F5724" s="10">
        <v>42036</v>
      </c>
      <c r="G5724" s="10">
        <v>45323</v>
      </c>
      <c r="H5724" s="11">
        <v>10</v>
      </c>
      <c r="I5724" s="20" t="s">
        <v>259</v>
      </c>
      <c r="J5724" s="11" t="s">
        <v>261</v>
      </c>
      <c r="K5724" s="11" t="s">
        <v>12658</v>
      </c>
      <c r="L5724" s="11">
        <v>2</v>
      </c>
    </row>
    <row r="5725" spans="1:12">
      <c r="A5725" s="11" t="s">
        <v>11226</v>
      </c>
      <c r="D5725" s="11" t="s">
        <v>260</v>
      </c>
      <c r="E5725" s="19" t="s">
        <v>11476</v>
      </c>
      <c r="F5725" s="10">
        <v>42036</v>
      </c>
      <c r="G5725" s="10">
        <v>45323</v>
      </c>
      <c r="H5725" s="11">
        <v>10</v>
      </c>
      <c r="I5725" s="20" t="s">
        <v>259</v>
      </c>
      <c r="J5725" s="11" t="s">
        <v>261</v>
      </c>
      <c r="K5725" s="11" t="s">
        <v>12658</v>
      </c>
      <c r="L5725" s="11">
        <v>2</v>
      </c>
    </row>
    <row r="5726" spans="1:12">
      <c r="A5726" s="11" t="s">
        <v>11227</v>
      </c>
      <c r="D5726" s="11" t="s">
        <v>260</v>
      </c>
      <c r="E5726" s="19" t="s">
        <v>11477</v>
      </c>
      <c r="F5726" s="10">
        <v>42036</v>
      </c>
      <c r="G5726" s="10">
        <v>45323</v>
      </c>
      <c r="H5726" s="11">
        <v>10</v>
      </c>
      <c r="I5726" s="20" t="s">
        <v>259</v>
      </c>
      <c r="J5726" s="11" t="s">
        <v>261</v>
      </c>
      <c r="K5726" s="11" t="s">
        <v>12658</v>
      </c>
      <c r="L5726" s="11">
        <v>2</v>
      </c>
    </row>
    <row r="5727" spans="1:12">
      <c r="A5727" s="11" t="s">
        <v>11228</v>
      </c>
      <c r="D5727" s="11" t="s">
        <v>260</v>
      </c>
      <c r="E5727" s="19" t="s">
        <v>11478</v>
      </c>
      <c r="F5727" s="10">
        <v>42036</v>
      </c>
      <c r="G5727" s="10">
        <v>45323</v>
      </c>
      <c r="H5727" s="11">
        <v>10</v>
      </c>
      <c r="I5727" s="20" t="s">
        <v>259</v>
      </c>
      <c r="J5727" s="11" t="s">
        <v>261</v>
      </c>
      <c r="K5727" s="11" t="s">
        <v>12658</v>
      </c>
      <c r="L5727" s="11">
        <v>2</v>
      </c>
    </row>
    <row r="5728" spans="1:12">
      <c r="A5728" s="11" t="s">
        <v>11229</v>
      </c>
      <c r="D5728" s="11" t="s">
        <v>260</v>
      </c>
      <c r="E5728" s="19" t="s">
        <v>11479</v>
      </c>
      <c r="F5728" s="10">
        <v>42036</v>
      </c>
      <c r="G5728" s="10">
        <v>45323</v>
      </c>
      <c r="H5728" s="11">
        <v>10</v>
      </c>
      <c r="I5728" s="20" t="s">
        <v>259</v>
      </c>
      <c r="J5728" s="11" t="s">
        <v>261</v>
      </c>
      <c r="K5728" s="11" t="s">
        <v>12658</v>
      </c>
      <c r="L5728" s="11">
        <v>2</v>
      </c>
    </row>
    <row r="5729" spans="1:12">
      <c r="A5729" s="11" t="s">
        <v>11230</v>
      </c>
      <c r="D5729" s="11" t="s">
        <v>260</v>
      </c>
      <c r="E5729" s="19" t="s">
        <v>11480</v>
      </c>
      <c r="F5729" s="10">
        <v>42036</v>
      </c>
      <c r="G5729" s="10">
        <v>45323</v>
      </c>
      <c r="H5729" s="11">
        <v>10</v>
      </c>
      <c r="I5729" s="20" t="s">
        <v>259</v>
      </c>
      <c r="J5729" s="11" t="s">
        <v>261</v>
      </c>
      <c r="K5729" s="11" t="s">
        <v>12658</v>
      </c>
      <c r="L5729" s="11">
        <v>2</v>
      </c>
    </row>
    <row r="5730" spans="1:12">
      <c r="A5730" s="11" t="s">
        <v>11231</v>
      </c>
      <c r="D5730" s="11" t="s">
        <v>260</v>
      </c>
      <c r="E5730" s="19" t="s">
        <v>11481</v>
      </c>
      <c r="F5730" s="10">
        <v>42036</v>
      </c>
      <c r="G5730" s="10">
        <v>45323</v>
      </c>
      <c r="H5730" s="11">
        <v>10</v>
      </c>
      <c r="I5730" s="20" t="s">
        <v>259</v>
      </c>
      <c r="J5730" s="11" t="s">
        <v>261</v>
      </c>
      <c r="K5730" s="11" t="s">
        <v>12658</v>
      </c>
      <c r="L5730" s="11">
        <v>2</v>
      </c>
    </row>
    <row r="5731" spans="1:12">
      <c r="A5731" s="11" t="s">
        <v>11232</v>
      </c>
      <c r="D5731" s="11" t="s">
        <v>260</v>
      </c>
      <c r="E5731" s="19" t="s">
        <v>11482</v>
      </c>
      <c r="F5731" s="10">
        <v>42036</v>
      </c>
      <c r="G5731" s="10">
        <v>45323</v>
      </c>
      <c r="H5731" s="11">
        <v>10</v>
      </c>
      <c r="I5731" s="20" t="s">
        <v>259</v>
      </c>
      <c r="J5731" s="11" t="s">
        <v>261</v>
      </c>
      <c r="K5731" s="11" t="s">
        <v>12658</v>
      </c>
      <c r="L5731" s="11">
        <v>2</v>
      </c>
    </row>
    <row r="5732" spans="1:12">
      <c r="A5732" s="11" t="s">
        <v>11233</v>
      </c>
      <c r="D5732" s="11" t="s">
        <v>260</v>
      </c>
      <c r="E5732" s="19" t="s">
        <v>11483</v>
      </c>
      <c r="F5732" s="10">
        <v>42036</v>
      </c>
      <c r="G5732" s="10">
        <v>45323</v>
      </c>
      <c r="H5732" s="11">
        <v>10</v>
      </c>
      <c r="I5732" s="20" t="s">
        <v>259</v>
      </c>
      <c r="J5732" s="11" t="s">
        <v>261</v>
      </c>
      <c r="K5732" s="11" t="s">
        <v>12658</v>
      </c>
      <c r="L5732" s="11">
        <v>2</v>
      </c>
    </row>
    <row r="5733" spans="1:12">
      <c r="A5733" s="11" t="s">
        <v>11234</v>
      </c>
      <c r="D5733" s="11" t="s">
        <v>260</v>
      </c>
      <c r="E5733" s="19" t="s">
        <v>11484</v>
      </c>
      <c r="F5733" s="10">
        <v>42036</v>
      </c>
      <c r="G5733" s="10">
        <v>45323</v>
      </c>
      <c r="H5733" s="11">
        <v>10</v>
      </c>
      <c r="I5733" s="11" t="s">
        <v>277</v>
      </c>
      <c r="J5733" s="11" t="s">
        <v>261</v>
      </c>
      <c r="K5733" s="11" t="s">
        <v>12658</v>
      </c>
      <c r="L5733" s="11">
        <v>2</v>
      </c>
    </row>
    <row r="5734" spans="1:12">
      <c r="A5734" s="11" t="s">
        <v>11235</v>
      </c>
      <c r="D5734" s="11" t="s">
        <v>260</v>
      </c>
      <c r="E5734" s="19" t="s">
        <v>11485</v>
      </c>
      <c r="F5734" s="10">
        <v>42036</v>
      </c>
      <c r="G5734" s="10">
        <v>45323</v>
      </c>
      <c r="H5734" s="11">
        <v>10</v>
      </c>
      <c r="I5734" s="11" t="s">
        <v>277</v>
      </c>
      <c r="J5734" s="11" t="s">
        <v>261</v>
      </c>
      <c r="K5734" s="11" t="s">
        <v>12658</v>
      </c>
      <c r="L5734" s="11">
        <v>2</v>
      </c>
    </row>
    <row r="5735" spans="1:12">
      <c r="A5735" s="11" t="s">
        <v>11236</v>
      </c>
      <c r="D5735" s="11" t="s">
        <v>260</v>
      </c>
      <c r="E5735" s="19" t="s">
        <v>11486</v>
      </c>
      <c r="F5735" s="10">
        <v>42036</v>
      </c>
      <c r="G5735" s="10">
        <v>45323</v>
      </c>
      <c r="H5735" s="11">
        <v>10</v>
      </c>
      <c r="I5735" s="11" t="s">
        <v>277</v>
      </c>
      <c r="J5735" s="11" t="s">
        <v>261</v>
      </c>
      <c r="K5735" s="11" t="s">
        <v>12658</v>
      </c>
      <c r="L5735" s="11">
        <v>2</v>
      </c>
    </row>
    <row r="5736" spans="1:12">
      <c r="A5736" s="11" t="s">
        <v>11237</v>
      </c>
      <c r="D5736" s="11" t="s">
        <v>260</v>
      </c>
      <c r="E5736" s="19" t="s">
        <v>11487</v>
      </c>
      <c r="F5736" s="10">
        <v>42036</v>
      </c>
      <c r="G5736" s="10">
        <v>45323</v>
      </c>
      <c r="H5736" s="11">
        <v>10</v>
      </c>
      <c r="I5736" s="20" t="s">
        <v>259</v>
      </c>
      <c r="J5736" s="11" t="s">
        <v>261</v>
      </c>
      <c r="K5736" s="11" t="s">
        <v>12658</v>
      </c>
      <c r="L5736" s="11">
        <v>2</v>
      </c>
    </row>
    <row r="5737" spans="1:12">
      <c r="A5737" s="11" t="s">
        <v>11238</v>
      </c>
      <c r="D5737" s="11" t="s">
        <v>260</v>
      </c>
      <c r="E5737" s="19" t="s">
        <v>11488</v>
      </c>
      <c r="F5737" s="10">
        <v>42036</v>
      </c>
      <c r="G5737" s="10">
        <v>45323</v>
      </c>
      <c r="H5737" s="11">
        <v>10</v>
      </c>
      <c r="I5737" s="20" t="s">
        <v>259</v>
      </c>
      <c r="J5737" s="11" t="s">
        <v>261</v>
      </c>
      <c r="K5737" s="11" t="s">
        <v>12658</v>
      </c>
      <c r="L5737" s="11">
        <v>2</v>
      </c>
    </row>
    <row r="5738" spans="1:12">
      <c r="A5738" s="11" t="s">
        <v>11239</v>
      </c>
      <c r="D5738" s="11" t="s">
        <v>260</v>
      </c>
      <c r="E5738" s="19" t="s">
        <v>11489</v>
      </c>
      <c r="F5738" s="10">
        <v>42036</v>
      </c>
      <c r="G5738" s="10">
        <v>45323</v>
      </c>
      <c r="H5738" s="11">
        <v>10</v>
      </c>
      <c r="I5738" s="20" t="s">
        <v>259</v>
      </c>
      <c r="J5738" s="11" t="s">
        <v>261</v>
      </c>
      <c r="K5738" s="11" t="s">
        <v>12658</v>
      </c>
      <c r="L5738" s="11">
        <v>2</v>
      </c>
    </row>
    <row r="5739" spans="1:12">
      <c r="A5739" s="11" t="s">
        <v>11240</v>
      </c>
      <c r="D5739" s="11" t="s">
        <v>260</v>
      </c>
      <c r="E5739" s="19" t="s">
        <v>11490</v>
      </c>
      <c r="F5739" s="10">
        <v>42036</v>
      </c>
      <c r="G5739" s="10">
        <v>45323</v>
      </c>
      <c r="H5739" s="11">
        <v>10</v>
      </c>
      <c r="I5739" s="20" t="s">
        <v>259</v>
      </c>
      <c r="J5739" s="11" t="s">
        <v>261</v>
      </c>
      <c r="K5739" s="11" t="s">
        <v>12658</v>
      </c>
      <c r="L5739" s="11">
        <v>2</v>
      </c>
    </row>
    <row r="5740" spans="1:12">
      <c r="A5740" s="11" t="s">
        <v>11241</v>
      </c>
      <c r="D5740" s="11" t="s">
        <v>260</v>
      </c>
      <c r="E5740" s="19" t="s">
        <v>11491</v>
      </c>
      <c r="F5740" s="10">
        <v>42036</v>
      </c>
      <c r="G5740" s="10">
        <v>45323</v>
      </c>
      <c r="H5740" s="11">
        <v>10</v>
      </c>
      <c r="I5740" s="20" t="s">
        <v>259</v>
      </c>
      <c r="J5740" s="11" t="s">
        <v>261</v>
      </c>
      <c r="K5740" s="11" t="s">
        <v>12658</v>
      </c>
      <c r="L5740" s="11">
        <v>2</v>
      </c>
    </row>
    <row r="5741" spans="1:12">
      <c r="A5741" s="11" t="s">
        <v>11242</v>
      </c>
      <c r="D5741" s="11" t="s">
        <v>260</v>
      </c>
      <c r="E5741" s="19" t="s">
        <v>11492</v>
      </c>
      <c r="F5741" s="10">
        <v>42036</v>
      </c>
      <c r="G5741" s="10">
        <v>45323</v>
      </c>
      <c r="H5741" s="11">
        <v>10</v>
      </c>
      <c r="I5741" s="20" t="s">
        <v>259</v>
      </c>
      <c r="J5741" s="11" t="s">
        <v>261</v>
      </c>
      <c r="K5741" s="11" t="s">
        <v>12658</v>
      </c>
      <c r="L5741" s="11">
        <v>2</v>
      </c>
    </row>
    <row r="5742" spans="1:12">
      <c r="A5742" s="11" t="s">
        <v>11243</v>
      </c>
      <c r="D5742" s="11" t="s">
        <v>260</v>
      </c>
      <c r="E5742" s="19" t="s">
        <v>11493</v>
      </c>
      <c r="F5742" s="10">
        <v>42036</v>
      </c>
      <c r="G5742" s="10">
        <v>45323</v>
      </c>
      <c r="H5742" s="11">
        <v>10</v>
      </c>
      <c r="I5742" s="20" t="s">
        <v>259</v>
      </c>
      <c r="J5742" s="11" t="s">
        <v>261</v>
      </c>
      <c r="K5742" s="11" t="s">
        <v>12658</v>
      </c>
      <c r="L5742" s="11">
        <v>2</v>
      </c>
    </row>
    <row r="5743" spans="1:12">
      <c r="A5743" s="11" t="s">
        <v>11244</v>
      </c>
      <c r="D5743" s="11" t="s">
        <v>260</v>
      </c>
      <c r="E5743" s="19" t="s">
        <v>11494</v>
      </c>
      <c r="F5743" s="10">
        <v>42036</v>
      </c>
      <c r="G5743" s="10">
        <v>45323</v>
      </c>
      <c r="H5743" s="11">
        <v>10</v>
      </c>
      <c r="I5743" s="20" t="s">
        <v>259</v>
      </c>
      <c r="J5743" s="11" t="s">
        <v>261</v>
      </c>
      <c r="K5743" s="11" t="s">
        <v>12658</v>
      </c>
      <c r="L5743" s="11">
        <v>2</v>
      </c>
    </row>
    <row r="5744" spans="1:12">
      <c r="A5744" s="11" t="s">
        <v>11245</v>
      </c>
      <c r="D5744" s="11" t="s">
        <v>260</v>
      </c>
      <c r="E5744" s="19" t="s">
        <v>11495</v>
      </c>
      <c r="F5744" s="10">
        <v>42036</v>
      </c>
      <c r="G5744" s="10">
        <v>45323</v>
      </c>
      <c r="H5744" s="11">
        <v>10</v>
      </c>
      <c r="I5744" s="20" t="s">
        <v>259</v>
      </c>
      <c r="J5744" s="11" t="s">
        <v>261</v>
      </c>
      <c r="K5744" s="11" t="s">
        <v>12658</v>
      </c>
      <c r="L5744" s="11">
        <v>2</v>
      </c>
    </row>
    <row r="5745" spans="1:12">
      <c r="A5745" s="11" t="s">
        <v>11246</v>
      </c>
      <c r="D5745" s="11" t="s">
        <v>260</v>
      </c>
      <c r="E5745" s="19" t="s">
        <v>11496</v>
      </c>
      <c r="F5745" s="10">
        <v>42036</v>
      </c>
      <c r="G5745" s="10">
        <v>45323</v>
      </c>
      <c r="H5745" s="11">
        <v>10</v>
      </c>
      <c r="I5745" s="20" t="s">
        <v>259</v>
      </c>
      <c r="J5745" s="11" t="s">
        <v>261</v>
      </c>
      <c r="K5745" s="11" t="s">
        <v>12658</v>
      </c>
      <c r="L5745" s="11">
        <v>2</v>
      </c>
    </row>
    <row r="5746" spans="1:12">
      <c r="A5746" s="11" t="s">
        <v>11247</v>
      </c>
      <c r="D5746" s="11" t="s">
        <v>260</v>
      </c>
      <c r="E5746" s="19" t="s">
        <v>11497</v>
      </c>
      <c r="F5746" s="10">
        <v>42036</v>
      </c>
      <c r="G5746" s="10">
        <v>45323</v>
      </c>
      <c r="H5746" s="11">
        <v>10</v>
      </c>
      <c r="I5746" s="20" t="s">
        <v>259</v>
      </c>
      <c r="J5746" s="11" t="s">
        <v>261</v>
      </c>
      <c r="K5746" s="11" t="s">
        <v>12658</v>
      </c>
      <c r="L5746" s="11">
        <v>2</v>
      </c>
    </row>
    <row r="5747" spans="1:12">
      <c r="A5747" s="11" t="s">
        <v>11248</v>
      </c>
      <c r="D5747" s="11" t="s">
        <v>260</v>
      </c>
      <c r="E5747" s="19" t="s">
        <v>11498</v>
      </c>
      <c r="F5747" s="10">
        <v>42036</v>
      </c>
      <c r="G5747" s="10">
        <v>45323</v>
      </c>
      <c r="H5747" s="11">
        <v>10</v>
      </c>
      <c r="I5747" s="20" t="s">
        <v>259</v>
      </c>
      <c r="J5747" s="11" t="s">
        <v>261</v>
      </c>
      <c r="K5747" s="11" t="s">
        <v>12658</v>
      </c>
      <c r="L5747" s="11">
        <v>2</v>
      </c>
    </row>
    <row r="5748" spans="1:12">
      <c r="A5748" s="11" t="s">
        <v>11249</v>
      </c>
      <c r="D5748" s="11" t="s">
        <v>260</v>
      </c>
      <c r="E5748" s="19" t="s">
        <v>11499</v>
      </c>
      <c r="F5748" s="10">
        <v>42036</v>
      </c>
      <c r="G5748" s="10">
        <v>45323</v>
      </c>
      <c r="H5748" s="11">
        <v>10</v>
      </c>
      <c r="I5748" s="20" t="s">
        <v>259</v>
      </c>
      <c r="J5748" s="11" t="s">
        <v>261</v>
      </c>
      <c r="K5748" s="11" t="s">
        <v>12658</v>
      </c>
      <c r="L5748" s="11">
        <v>2</v>
      </c>
    </row>
    <row r="5749" spans="1:12">
      <c r="A5749" s="11" t="s">
        <v>11250</v>
      </c>
      <c r="D5749" s="11" t="s">
        <v>260</v>
      </c>
      <c r="E5749" s="19" t="s">
        <v>11500</v>
      </c>
      <c r="F5749" s="10">
        <v>42036</v>
      </c>
      <c r="G5749" s="10">
        <v>45323</v>
      </c>
      <c r="H5749" s="11">
        <v>10</v>
      </c>
      <c r="I5749" s="20" t="s">
        <v>259</v>
      </c>
      <c r="J5749" s="11" t="s">
        <v>261</v>
      </c>
      <c r="K5749" s="11" t="s">
        <v>12658</v>
      </c>
      <c r="L5749" s="11">
        <v>2</v>
      </c>
    </row>
    <row r="5750" spans="1:12">
      <c r="A5750" s="11" t="s">
        <v>11251</v>
      </c>
      <c r="D5750" s="11" t="s">
        <v>260</v>
      </c>
      <c r="E5750" s="19" t="s">
        <v>11501</v>
      </c>
      <c r="F5750" s="10">
        <v>42036</v>
      </c>
      <c r="G5750" s="10">
        <v>45323</v>
      </c>
      <c r="H5750" s="11">
        <v>10</v>
      </c>
      <c r="I5750" s="20" t="s">
        <v>259</v>
      </c>
      <c r="J5750" s="11" t="s">
        <v>261</v>
      </c>
      <c r="K5750" s="11" t="s">
        <v>12658</v>
      </c>
      <c r="L5750" s="11">
        <v>2</v>
      </c>
    </row>
    <row r="5751" spans="1:12">
      <c r="A5751" s="11" t="s">
        <v>11252</v>
      </c>
      <c r="D5751" s="11" t="s">
        <v>260</v>
      </c>
      <c r="E5751" s="19" t="s">
        <v>11502</v>
      </c>
      <c r="F5751" s="10">
        <v>42036</v>
      </c>
      <c r="G5751" s="10">
        <v>45323</v>
      </c>
      <c r="H5751" s="11">
        <v>10</v>
      </c>
      <c r="I5751" s="11" t="s">
        <v>277</v>
      </c>
      <c r="J5751" s="11" t="s">
        <v>261</v>
      </c>
      <c r="K5751" s="11" t="s">
        <v>12658</v>
      </c>
      <c r="L5751" s="11">
        <v>2</v>
      </c>
    </row>
    <row r="5752" spans="1:12">
      <c r="A5752" s="11" t="s">
        <v>11253</v>
      </c>
      <c r="D5752" s="11" t="s">
        <v>260</v>
      </c>
      <c r="E5752" s="19" t="s">
        <v>11503</v>
      </c>
      <c r="F5752" s="10">
        <v>42036</v>
      </c>
      <c r="G5752" s="10">
        <v>45323</v>
      </c>
      <c r="H5752" s="11">
        <v>10</v>
      </c>
      <c r="I5752" s="11" t="s">
        <v>277</v>
      </c>
      <c r="J5752" s="11" t="s">
        <v>261</v>
      </c>
      <c r="K5752" s="11" t="s">
        <v>12658</v>
      </c>
      <c r="L5752" s="11">
        <v>2</v>
      </c>
    </row>
    <row r="5753" spans="1:12">
      <c r="A5753" s="11" t="s">
        <v>11254</v>
      </c>
      <c r="D5753" s="11" t="s">
        <v>260</v>
      </c>
      <c r="E5753" s="19" t="s">
        <v>11504</v>
      </c>
      <c r="F5753" s="10">
        <v>42036</v>
      </c>
      <c r="G5753" s="10">
        <v>45323</v>
      </c>
      <c r="H5753" s="11">
        <v>10</v>
      </c>
      <c r="I5753" s="11" t="s">
        <v>277</v>
      </c>
      <c r="J5753" s="11" t="s">
        <v>261</v>
      </c>
      <c r="K5753" s="11" t="s">
        <v>12658</v>
      </c>
      <c r="L5753" s="11">
        <v>2</v>
      </c>
    </row>
    <row r="5754" spans="1:12">
      <c r="A5754" s="11" t="s">
        <v>11255</v>
      </c>
      <c r="D5754" s="11" t="s">
        <v>260</v>
      </c>
      <c r="E5754" s="19" t="s">
        <v>11505</v>
      </c>
      <c r="F5754" s="10">
        <v>42036</v>
      </c>
      <c r="G5754" s="10">
        <v>45323</v>
      </c>
      <c r="H5754" s="11">
        <v>10</v>
      </c>
      <c r="I5754" s="20" t="s">
        <v>259</v>
      </c>
      <c r="J5754" s="11" t="s">
        <v>261</v>
      </c>
      <c r="K5754" s="11" t="s">
        <v>12658</v>
      </c>
      <c r="L5754" s="11">
        <v>2</v>
      </c>
    </row>
    <row r="5755" spans="1:12">
      <c r="A5755" s="11" t="s">
        <v>11256</v>
      </c>
      <c r="D5755" s="11" t="s">
        <v>260</v>
      </c>
      <c r="E5755" s="19" t="s">
        <v>11506</v>
      </c>
      <c r="F5755" s="10">
        <v>42036</v>
      </c>
      <c r="G5755" s="10">
        <v>45323</v>
      </c>
      <c r="H5755" s="11">
        <v>10</v>
      </c>
      <c r="I5755" s="20" t="s">
        <v>259</v>
      </c>
      <c r="J5755" s="11" t="s">
        <v>261</v>
      </c>
      <c r="K5755" s="11" t="s">
        <v>12658</v>
      </c>
      <c r="L5755" s="11">
        <v>2</v>
      </c>
    </row>
    <row r="5756" spans="1:12">
      <c r="A5756" s="11" t="s">
        <v>11257</v>
      </c>
      <c r="D5756" s="11" t="s">
        <v>260</v>
      </c>
      <c r="E5756" s="19" t="s">
        <v>11507</v>
      </c>
      <c r="F5756" s="10">
        <v>42036</v>
      </c>
      <c r="G5756" s="10">
        <v>45323</v>
      </c>
      <c r="H5756" s="11">
        <v>10</v>
      </c>
      <c r="I5756" s="20" t="s">
        <v>259</v>
      </c>
      <c r="J5756" s="11" t="s">
        <v>261</v>
      </c>
      <c r="K5756" s="11" t="s">
        <v>12658</v>
      </c>
      <c r="L5756" s="11">
        <v>2</v>
      </c>
    </row>
    <row r="5757" spans="1:12">
      <c r="A5757" s="11" t="s">
        <v>11258</v>
      </c>
      <c r="D5757" s="11" t="s">
        <v>260</v>
      </c>
      <c r="E5757" s="19" t="s">
        <v>11508</v>
      </c>
      <c r="F5757" s="10">
        <v>42036</v>
      </c>
      <c r="G5757" s="10">
        <v>45323</v>
      </c>
      <c r="H5757" s="11">
        <v>10</v>
      </c>
      <c r="I5757" s="20" t="s">
        <v>259</v>
      </c>
      <c r="J5757" s="11" t="s">
        <v>261</v>
      </c>
      <c r="K5757" s="11" t="s">
        <v>12658</v>
      </c>
      <c r="L5757" s="11">
        <v>2</v>
      </c>
    </row>
    <row r="5758" spans="1:12">
      <c r="A5758" s="11" t="s">
        <v>11259</v>
      </c>
      <c r="D5758" s="11" t="s">
        <v>260</v>
      </c>
      <c r="E5758" s="19" t="s">
        <v>11509</v>
      </c>
      <c r="F5758" s="10">
        <v>42036</v>
      </c>
      <c r="G5758" s="10">
        <v>45323</v>
      </c>
      <c r="H5758" s="11">
        <v>10</v>
      </c>
      <c r="I5758" s="20" t="s">
        <v>259</v>
      </c>
      <c r="J5758" s="11" t="s">
        <v>261</v>
      </c>
      <c r="K5758" s="11" t="s">
        <v>12658</v>
      </c>
      <c r="L5758" s="11">
        <v>2</v>
      </c>
    </row>
    <row r="5759" spans="1:12">
      <c r="A5759" s="11" t="s">
        <v>11260</v>
      </c>
      <c r="D5759" s="11" t="s">
        <v>260</v>
      </c>
      <c r="E5759" s="19" t="s">
        <v>11510</v>
      </c>
      <c r="F5759" s="10">
        <v>42036</v>
      </c>
      <c r="G5759" s="10">
        <v>45323</v>
      </c>
      <c r="H5759" s="11">
        <v>10</v>
      </c>
      <c r="I5759" s="20" t="s">
        <v>259</v>
      </c>
      <c r="J5759" s="11" t="s">
        <v>261</v>
      </c>
      <c r="K5759" s="11" t="s">
        <v>12658</v>
      </c>
      <c r="L5759" s="11">
        <v>2</v>
      </c>
    </row>
    <row r="5760" spans="1:12">
      <c r="A5760" s="11" t="s">
        <v>11261</v>
      </c>
      <c r="D5760" s="11" t="s">
        <v>260</v>
      </c>
      <c r="E5760" s="19" t="s">
        <v>11511</v>
      </c>
      <c r="F5760" s="10">
        <v>42036</v>
      </c>
      <c r="G5760" s="10">
        <v>45323</v>
      </c>
      <c r="H5760" s="11">
        <v>10</v>
      </c>
      <c r="I5760" s="20" t="s">
        <v>259</v>
      </c>
      <c r="J5760" s="11" t="s">
        <v>261</v>
      </c>
      <c r="K5760" s="11" t="s">
        <v>12658</v>
      </c>
      <c r="L5760" s="11">
        <v>2</v>
      </c>
    </row>
    <row r="5761" spans="1:12">
      <c r="A5761" s="11" t="s">
        <v>11262</v>
      </c>
      <c r="D5761" s="11" t="s">
        <v>260</v>
      </c>
      <c r="E5761" s="19" t="s">
        <v>11512</v>
      </c>
      <c r="F5761" s="10">
        <v>42036</v>
      </c>
      <c r="G5761" s="10">
        <v>45323</v>
      </c>
      <c r="H5761" s="11">
        <v>10</v>
      </c>
      <c r="I5761" s="20" t="s">
        <v>259</v>
      </c>
      <c r="J5761" s="11" t="s">
        <v>261</v>
      </c>
      <c r="K5761" s="11" t="s">
        <v>12658</v>
      </c>
      <c r="L5761" s="11">
        <v>2</v>
      </c>
    </row>
    <row r="5762" spans="1:12">
      <c r="A5762" s="11" t="s">
        <v>11513</v>
      </c>
      <c r="D5762" s="11" t="s">
        <v>260</v>
      </c>
      <c r="E5762" s="19" t="s">
        <v>11763</v>
      </c>
      <c r="F5762" s="10">
        <v>42036</v>
      </c>
      <c r="G5762" s="10">
        <v>45323</v>
      </c>
      <c r="H5762" s="11">
        <v>10</v>
      </c>
      <c r="I5762" s="20" t="s">
        <v>259</v>
      </c>
      <c r="J5762" s="11" t="s">
        <v>261</v>
      </c>
      <c r="K5762" s="11" t="s">
        <v>12658</v>
      </c>
      <c r="L5762" s="11">
        <v>2</v>
      </c>
    </row>
    <row r="5763" spans="1:12">
      <c r="A5763" s="11" t="s">
        <v>11514</v>
      </c>
      <c r="D5763" s="11" t="s">
        <v>260</v>
      </c>
      <c r="E5763" s="19" t="s">
        <v>11764</v>
      </c>
      <c r="F5763" s="10">
        <v>42036</v>
      </c>
      <c r="G5763" s="10">
        <v>45323</v>
      </c>
      <c r="H5763" s="11">
        <v>10</v>
      </c>
      <c r="I5763" s="20" t="s">
        <v>259</v>
      </c>
      <c r="J5763" s="11" t="s">
        <v>261</v>
      </c>
      <c r="K5763" s="11" t="s">
        <v>12658</v>
      </c>
      <c r="L5763" s="11">
        <v>2</v>
      </c>
    </row>
    <row r="5764" spans="1:12">
      <c r="A5764" s="11" t="s">
        <v>11515</v>
      </c>
      <c r="D5764" s="11" t="s">
        <v>260</v>
      </c>
      <c r="E5764" s="19" t="s">
        <v>11765</v>
      </c>
      <c r="F5764" s="10">
        <v>42036</v>
      </c>
      <c r="G5764" s="10">
        <v>45323</v>
      </c>
      <c r="H5764" s="11">
        <v>10</v>
      </c>
      <c r="I5764" s="20" t="s">
        <v>259</v>
      </c>
      <c r="J5764" s="11" t="s">
        <v>261</v>
      </c>
      <c r="K5764" s="11" t="s">
        <v>12658</v>
      </c>
      <c r="L5764" s="11">
        <v>2</v>
      </c>
    </row>
    <row r="5765" spans="1:12">
      <c r="A5765" s="11" t="s">
        <v>11516</v>
      </c>
      <c r="D5765" s="11" t="s">
        <v>260</v>
      </c>
      <c r="E5765" s="19" t="s">
        <v>11766</v>
      </c>
      <c r="F5765" s="10">
        <v>42036</v>
      </c>
      <c r="G5765" s="10">
        <v>45323</v>
      </c>
      <c r="H5765" s="11">
        <v>10</v>
      </c>
      <c r="I5765" s="20" t="s">
        <v>259</v>
      </c>
      <c r="J5765" s="11" t="s">
        <v>261</v>
      </c>
      <c r="K5765" s="11" t="s">
        <v>12658</v>
      </c>
      <c r="L5765" s="11">
        <v>2</v>
      </c>
    </row>
    <row r="5766" spans="1:12">
      <c r="A5766" s="11" t="s">
        <v>11517</v>
      </c>
      <c r="D5766" s="11" t="s">
        <v>260</v>
      </c>
      <c r="E5766" s="19" t="s">
        <v>11767</v>
      </c>
      <c r="F5766" s="10">
        <v>42036</v>
      </c>
      <c r="G5766" s="10">
        <v>45323</v>
      </c>
      <c r="H5766" s="11">
        <v>10</v>
      </c>
      <c r="I5766" s="20" t="s">
        <v>259</v>
      </c>
      <c r="J5766" s="11" t="s">
        <v>261</v>
      </c>
      <c r="K5766" s="11" t="s">
        <v>12658</v>
      </c>
      <c r="L5766" s="11">
        <v>2</v>
      </c>
    </row>
    <row r="5767" spans="1:12">
      <c r="A5767" s="11" t="s">
        <v>11518</v>
      </c>
      <c r="D5767" s="11" t="s">
        <v>260</v>
      </c>
      <c r="E5767" s="19" t="s">
        <v>11768</v>
      </c>
      <c r="F5767" s="10">
        <v>42036</v>
      </c>
      <c r="G5767" s="10">
        <v>45323</v>
      </c>
      <c r="H5767" s="11">
        <v>10</v>
      </c>
      <c r="I5767" s="20" t="s">
        <v>259</v>
      </c>
      <c r="J5767" s="11" t="s">
        <v>261</v>
      </c>
      <c r="K5767" s="11" t="s">
        <v>12658</v>
      </c>
      <c r="L5767" s="11">
        <v>2</v>
      </c>
    </row>
    <row r="5768" spans="1:12">
      <c r="A5768" s="11" t="s">
        <v>11519</v>
      </c>
      <c r="D5768" s="11" t="s">
        <v>260</v>
      </c>
      <c r="E5768" s="19" t="s">
        <v>11769</v>
      </c>
      <c r="F5768" s="10">
        <v>42036</v>
      </c>
      <c r="G5768" s="10">
        <v>45323</v>
      </c>
      <c r="H5768" s="11">
        <v>10</v>
      </c>
      <c r="I5768" s="20" t="s">
        <v>259</v>
      </c>
      <c r="J5768" s="11" t="s">
        <v>261</v>
      </c>
      <c r="K5768" s="11" t="s">
        <v>12658</v>
      </c>
      <c r="L5768" s="11">
        <v>2</v>
      </c>
    </row>
    <row r="5769" spans="1:12">
      <c r="A5769" s="11" t="s">
        <v>11520</v>
      </c>
      <c r="D5769" s="11" t="s">
        <v>260</v>
      </c>
      <c r="E5769" s="19" t="s">
        <v>11770</v>
      </c>
      <c r="F5769" s="10">
        <v>42036</v>
      </c>
      <c r="G5769" s="10">
        <v>45323</v>
      </c>
      <c r="H5769" s="11">
        <v>10</v>
      </c>
      <c r="I5769" s="11" t="s">
        <v>277</v>
      </c>
      <c r="J5769" s="11" t="s">
        <v>261</v>
      </c>
      <c r="K5769" s="11" t="s">
        <v>12658</v>
      </c>
      <c r="L5769" s="11">
        <v>2</v>
      </c>
    </row>
    <row r="5770" spans="1:12">
      <c r="A5770" s="11" t="s">
        <v>11521</v>
      </c>
      <c r="D5770" s="11" t="s">
        <v>260</v>
      </c>
      <c r="E5770" s="19" t="s">
        <v>11771</v>
      </c>
      <c r="F5770" s="10">
        <v>42036</v>
      </c>
      <c r="G5770" s="10">
        <v>45323</v>
      </c>
      <c r="H5770" s="11">
        <v>10</v>
      </c>
      <c r="I5770" s="11" t="s">
        <v>277</v>
      </c>
      <c r="J5770" s="11" t="s">
        <v>261</v>
      </c>
      <c r="K5770" s="11" t="s">
        <v>12658</v>
      </c>
      <c r="L5770" s="11">
        <v>2</v>
      </c>
    </row>
    <row r="5771" spans="1:12">
      <c r="A5771" s="11" t="s">
        <v>11522</v>
      </c>
      <c r="D5771" s="11" t="s">
        <v>260</v>
      </c>
      <c r="E5771" s="19" t="s">
        <v>11772</v>
      </c>
      <c r="F5771" s="10">
        <v>42036</v>
      </c>
      <c r="G5771" s="10">
        <v>45323</v>
      </c>
      <c r="H5771" s="11">
        <v>10</v>
      </c>
      <c r="I5771" s="11" t="s">
        <v>277</v>
      </c>
      <c r="J5771" s="11" t="s">
        <v>261</v>
      </c>
      <c r="K5771" s="11" t="s">
        <v>12658</v>
      </c>
      <c r="L5771" s="11">
        <v>2</v>
      </c>
    </row>
    <row r="5772" spans="1:12">
      <c r="A5772" s="11" t="s">
        <v>11523</v>
      </c>
      <c r="D5772" s="11" t="s">
        <v>260</v>
      </c>
      <c r="E5772" s="19" t="s">
        <v>11773</v>
      </c>
      <c r="F5772" s="10">
        <v>42036</v>
      </c>
      <c r="G5772" s="10">
        <v>45323</v>
      </c>
      <c r="H5772" s="11">
        <v>10</v>
      </c>
      <c r="I5772" s="20" t="s">
        <v>259</v>
      </c>
      <c r="J5772" s="11" t="s">
        <v>261</v>
      </c>
      <c r="K5772" s="11" t="s">
        <v>12658</v>
      </c>
      <c r="L5772" s="11">
        <v>2</v>
      </c>
    </row>
    <row r="5773" spans="1:12">
      <c r="A5773" s="11" t="s">
        <v>11524</v>
      </c>
      <c r="D5773" s="11" t="s">
        <v>260</v>
      </c>
      <c r="E5773" s="19" t="s">
        <v>11774</v>
      </c>
      <c r="F5773" s="10">
        <v>42036</v>
      </c>
      <c r="G5773" s="10">
        <v>45323</v>
      </c>
      <c r="H5773" s="11">
        <v>10</v>
      </c>
      <c r="I5773" s="20" t="s">
        <v>259</v>
      </c>
      <c r="J5773" s="11" t="s">
        <v>261</v>
      </c>
      <c r="K5773" s="11" t="s">
        <v>12658</v>
      </c>
      <c r="L5773" s="11">
        <v>2</v>
      </c>
    </row>
    <row r="5774" spans="1:12">
      <c r="A5774" s="11" t="s">
        <v>11525</v>
      </c>
      <c r="D5774" s="11" t="s">
        <v>260</v>
      </c>
      <c r="E5774" s="19" t="s">
        <v>11775</v>
      </c>
      <c r="F5774" s="10">
        <v>42036</v>
      </c>
      <c r="G5774" s="10">
        <v>45323</v>
      </c>
      <c r="H5774" s="11">
        <v>10</v>
      </c>
      <c r="I5774" s="20" t="s">
        <v>259</v>
      </c>
      <c r="J5774" s="11" t="s">
        <v>261</v>
      </c>
      <c r="K5774" s="11" t="s">
        <v>12658</v>
      </c>
      <c r="L5774" s="11">
        <v>2</v>
      </c>
    </row>
    <row r="5775" spans="1:12">
      <c r="A5775" s="11" t="s">
        <v>11526</v>
      </c>
      <c r="D5775" s="11" t="s">
        <v>260</v>
      </c>
      <c r="E5775" s="19" t="s">
        <v>11776</v>
      </c>
      <c r="F5775" s="10">
        <v>42036</v>
      </c>
      <c r="G5775" s="10">
        <v>45323</v>
      </c>
      <c r="H5775" s="11">
        <v>10</v>
      </c>
      <c r="I5775" s="20" t="s">
        <v>259</v>
      </c>
      <c r="J5775" s="11" t="s">
        <v>261</v>
      </c>
      <c r="K5775" s="11" t="s">
        <v>12658</v>
      </c>
      <c r="L5775" s="11">
        <v>2</v>
      </c>
    </row>
    <row r="5776" spans="1:12">
      <c r="A5776" s="11" t="s">
        <v>11527</v>
      </c>
      <c r="D5776" s="11" t="s">
        <v>260</v>
      </c>
      <c r="E5776" s="19" t="s">
        <v>11777</v>
      </c>
      <c r="F5776" s="10">
        <v>42036</v>
      </c>
      <c r="G5776" s="10">
        <v>45323</v>
      </c>
      <c r="H5776" s="11">
        <v>10</v>
      </c>
      <c r="I5776" s="20" t="s">
        <v>259</v>
      </c>
      <c r="J5776" s="11" t="s">
        <v>261</v>
      </c>
      <c r="K5776" s="11" t="s">
        <v>12658</v>
      </c>
      <c r="L5776" s="11">
        <v>2</v>
      </c>
    </row>
    <row r="5777" spans="1:12">
      <c r="A5777" s="11" t="s">
        <v>11528</v>
      </c>
      <c r="D5777" s="11" t="s">
        <v>260</v>
      </c>
      <c r="E5777" s="19" t="s">
        <v>11778</v>
      </c>
      <c r="F5777" s="10">
        <v>42036</v>
      </c>
      <c r="G5777" s="10">
        <v>45323</v>
      </c>
      <c r="H5777" s="11">
        <v>10</v>
      </c>
      <c r="I5777" s="20" t="s">
        <v>259</v>
      </c>
      <c r="J5777" s="11" t="s">
        <v>261</v>
      </c>
      <c r="K5777" s="11" t="s">
        <v>12658</v>
      </c>
      <c r="L5777" s="11">
        <v>2</v>
      </c>
    </row>
    <row r="5778" spans="1:12">
      <c r="A5778" s="11" t="s">
        <v>11529</v>
      </c>
      <c r="D5778" s="11" t="s">
        <v>260</v>
      </c>
      <c r="E5778" s="19" t="s">
        <v>11779</v>
      </c>
      <c r="F5778" s="10">
        <v>42036</v>
      </c>
      <c r="G5778" s="10">
        <v>45323</v>
      </c>
      <c r="H5778" s="11">
        <v>10</v>
      </c>
      <c r="I5778" s="20" t="s">
        <v>259</v>
      </c>
      <c r="J5778" s="11" t="s">
        <v>261</v>
      </c>
      <c r="K5778" s="11" t="s">
        <v>12658</v>
      </c>
      <c r="L5778" s="11">
        <v>2</v>
      </c>
    </row>
    <row r="5779" spans="1:12">
      <c r="A5779" s="11" t="s">
        <v>11530</v>
      </c>
      <c r="D5779" s="11" t="s">
        <v>260</v>
      </c>
      <c r="E5779" s="19" t="s">
        <v>11780</v>
      </c>
      <c r="F5779" s="10">
        <v>42036</v>
      </c>
      <c r="G5779" s="10">
        <v>45323</v>
      </c>
      <c r="H5779" s="11">
        <v>10</v>
      </c>
      <c r="I5779" s="20" t="s">
        <v>259</v>
      </c>
      <c r="J5779" s="11" t="s">
        <v>261</v>
      </c>
      <c r="K5779" s="11" t="s">
        <v>12658</v>
      </c>
      <c r="L5779" s="11">
        <v>2</v>
      </c>
    </row>
    <row r="5780" spans="1:12">
      <c r="A5780" s="11" t="s">
        <v>11531</v>
      </c>
      <c r="D5780" s="11" t="s">
        <v>260</v>
      </c>
      <c r="E5780" s="19" t="s">
        <v>11781</v>
      </c>
      <c r="F5780" s="10">
        <v>42036</v>
      </c>
      <c r="G5780" s="10">
        <v>45323</v>
      </c>
      <c r="H5780" s="11">
        <v>10</v>
      </c>
      <c r="I5780" s="20" t="s">
        <v>259</v>
      </c>
      <c r="J5780" s="11" t="s">
        <v>261</v>
      </c>
      <c r="K5780" s="11" t="s">
        <v>12658</v>
      </c>
      <c r="L5780" s="11">
        <v>2</v>
      </c>
    </row>
    <row r="5781" spans="1:12">
      <c r="A5781" s="11" t="s">
        <v>11532</v>
      </c>
      <c r="D5781" s="11" t="s">
        <v>260</v>
      </c>
      <c r="E5781" s="19" t="s">
        <v>11782</v>
      </c>
      <c r="F5781" s="10">
        <v>42036</v>
      </c>
      <c r="G5781" s="10">
        <v>45323</v>
      </c>
      <c r="H5781" s="11">
        <v>10</v>
      </c>
      <c r="I5781" s="20" t="s">
        <v>259</v>
      </c>
      <c r="J5781" s="11" t="s">
        <v>261</v>
      </c>
      <c r="K5781" s="11" t="s">
        <v>12658</v>
      </c>
      <c r="L5781" s="11">
        <v>2</v>
      </c>
    </row>
    <row r="5782" spans="1:12">
      <c r="A5782" s="11" t="s">
        <v>11533</v>
      </c>
      <c r="D5782" s="11" t="s">
        <v>260</v>
      </c>
      <c r="E5782" s="19" t="s">
        <v>11783</v>
      </c>
      <c r="F5782" s="10">
        <v>42036</v>
      </c>
      <c r="G5782" s="10">
        <v>45323</v>
      </c>
      <c r="H5782" s="11">
        <v>10</v>
      </c>
      <c r="I5782" s="20" t="s">
        <v>259</v>
      </c>
      <c r="J5782" s="11" t="s">
        <v>261</v>
      </c>
      <c r="K5782" s="11" t="s">
        <v>12658</v>
      </c>
      <c r="L5782" s="11">
        <v>2</v>
      </c>
    </row>
    <row r="5783" spans="1:12">
      <c r="A5783" s="11" t="s">
        <v>11534</v>
      </c>
      <c r="D5783" s="11" t="s">
        <v>260</v>
      </c>
      <c r="E5783" s="19" t="s">
        <v>11784</v>
      </c>
      <c r="F5783" s="10">
        <v>42036</v>
      </c>
      <c r="G5783" s="10">
        <v>45323</v>
      </c>
      <c r="H5783" s="11">
        <v>10</v>
      </c>
      <c r="I5783" s="20" t="s">
        <v>259</v>
      </c>
      <c r="J5783" s="11" t="s">
        <v>261</v>
      </c>
      <c r="K5783" s="11" t="s">
        <v>12658</v>
      </c>
      <c r="L5783" s="11">
        <v>2</v>
      </c>
    </row>
    <row r="5784" spans="1:12">
      <c r="A5784" s="11" t="s">
        <v>11535</v>
      </c>
      <c r="D5784" s="11" t="s">
        <v>260</v>
      </c>
      <c r="E5784" s="19" t="s">
        <v>11785</v>
      </c>
      <c r="F5784" s="10">
        <v>42036</v>
      </c>
      <c r="G5784" s="10">
        <v>45323</v>
      </c>
      <c r="H5784" s="11">
        <v>10</v>
      </c>
      <c r="I5784" s="20" t="s">
        <v>259</v>
      </c>
      <c r="J5784" s="11" t="s">
        <v>261</v>
      </c>
      <c r="K5784" s="11" t="s">
        <v>12658</v>
      </c>
      <c r="L5784" s="11">
        <v>2</v>
      </c>
    </row>
    <row r="5785" spans="1:12">
      <c r="A5785" s="11" t="s">
        <v>11536</v>
      </c>
      <c r="D5785" s="11" t="s">
        <v>260</v>
      </c>
      <c r="E5785" s="19" t="s">
        <v>11786</v>
      </c>
      <c r="F5785" s="10">
        <v>42036</v>
      </c>
      <c r="G5785" s="10">
        <v>45323</v>
      </c>
      <c r="H5785" s="11">
        <v>10</v>
      </c>
      <c r="I5785" s="20" t="s">
        <v>259</v>
      </c>
      <c r="J5785" s="11" t="s">
        <v>261</v>
      </c>
      <c r="K5785" s="11" t="s">
        <v>12658</v>
      </c>
      <c r="L5785" s="11">
        <v>2</v>
      </c>
    </row>
    <row r="5786" spans="1:12">
      <c r="A5786" s="11" t="s">
        <v>11537</v>
      </c>
      <c r="D5786" s="11" t="s">
        <v>260</v>
      </c>
      <c r="E5786" s="19" t="s">
        <v>11787</v>
      </c>
      <c r="F5786" s="10">
        <v>42036</v>
      </c>
      <c r="G5786" s="10">
        <v>45323</v>
      </c>
      <c r="H5786" s="11">
        <v>10</v>
      </c>
      <c r="I5786" s="20" t="s">
        <v>259</v>
      </c>
      <c r="J5786" s="11" t="s">
        <v>261</v>
      </c>
      <c r="K5786" s="11" t="s">
        <v>12658</v>
      </c>
      <c r="L5786" s="11">
        <v>2</v>
      </c>
    </row>
    <row r="5787" spans="1:12">
      <c r="A5787" s="11" t="s">
        <v>11538</v>
      </c>
      <c r="D5787" s="11" t="s">
        <v>260</v>
      </c>
      <c r="E5787" s="19" t="s">
        <v>11788</v>
      </c>
      <c r="F5787" s="10">
        <v>42036</v>
      </c>
      <c r="G5787" s="10">
        <v>45323</v>
      </c>
      <c r="H5787" s="11">
        <v>10</v>
      </c>
      <c r="I5787" s="11" t="s">
        <v>277</v>
      </c>
      <c r="J5787" s="11" t="s">
        <v>261</v>
      </c>
      <c r="K5787" s="11" t="s">
        <v>12658</v>
      </c>
      <c r="L5787" s="11">
        <v>2</v>
      </c>
    </row>
    <row r="5788" spans="1:12">
      <c r="A5788" s="11" t="s">
        <v>11539</v>
      </c>
      <c r="D5788" s="11" t="s">
        <v>260</v>
      </c>
      <c r="E5788" s="19" t="s">
        <v>11789</v>
      </c>
      <c r="F5788" s="10">
        <v>42036</v>
      </c>
      <c r="G5788" s="10">
        <v>45323</v>
      </c>
      <c r="H5788" s="11">
        <v>10</v>
      </c>
      <c r="I5788" s="11" t="s">
        <v>277</v>
      </c>
      <c r="J5788" s="11" t="s">
        <v>261</v>
      </c>
      <c r="K5788" s="11" t="s">
        <v>12658</v>
      </c>
      <c r="L5788" s="11">
        <v>2</v>
      </c>
    </row>
    <row r="5789" spans="1:12">
      <c r="A5789" s="11" t="s">
        <v>11540</v>
      </c>
      <c r="D5789" s="11" t="s">
        <v>260</v>
      </c>
      <c r="E5789" s="19" t="s">
        <v>11790</v>
      </c>
      <c r="F5789" s="10">
        <v>42036</v>
      </c>
      <c r="G5789" s="10">
        <v>45323</v>
      </c>
      <c r="H5789" s="11">
        <v>10</v>
      </c>
      <c r="I5789" s="11" t="s">
        <v>277</v>
      </c>
      <c r="J5789" s="11" t="s">
        <v>261</v>
      </c>
      <c r="K5789" s="11" t="s">
        <v>12658</v>
      </c>
      <c r="L5789" s="11">
        <v>2</v>
      </c>
    </row>
    <row r="5790" spans="1:12">
      <c r="A5790" s="11" t="s">
        <v>11541</v>
      </c>
      <c r="D5790" s="11" t="s">
        <v>260</v>
      </c>
      <c r="E5790" s="19" t="s">
        <v>11791</v>
      </c>
      <c r="F5790" s="10">
        <v>42036</v>
      </c>
      <c r="G5790" s="10">
        <v>45323</v>
      </c>
      <c r="H5790" s="11">
        <v>10</v>
      </c>
      <c r="I5790" s="20" t="s">
        <v>259</v>
      </c>
      <c r="J5790" s="11" t="s">
        <v>261</v>
      </c>
      <c r="K5790" s="11" t="s">
        <v>12658</v>
      </c>
      <c r="L5790" s="11">
        <v>2</v>
      </c>
    </row>
    <row r="5791" spans="1:12">
      <c r="A5791" s="11" t="s">
        <v>11542</v>
      </c>
      <c r="D5791" s="11" t="s">
        <v>260</v>
      </c>
      <c r="E5791" s="19" t="s">
        <v>11792</v>
      </c>
      <c r="F5791" s="10">
        <v>42036</v>
      </c>
      <c r="G5791" s="10">
        <v>45323</v>
      </c>
      <c r="H5791" s="11">
        <v>10</v>
      </c>
      <c r="I5791" s="20" t="s">
        <v>259</v>
      </c>
      <c r="J5791" s="11" t="s">
        <v>261</v>
      </c>
      <c r="K5791" s="11" t="s">
        <v>12658</v>
      </c>
      <c r="L5791" s="11">
        <v>2</v>
      </c>
    </row>
    <row r="5792" spans="1:12">
      <c r="A5792" s="11" t="s">
        <v>11543</v>
      </c>
      <c r="D5792" s="11" t="s">
        <v>260</v>
      </c>
      <c r="E5792" s="19" t="s">
        <v>11793</v>
      </c>
      <c r="F5792" s="10">
        <v>42036</v>
      </c>
      <c r="G5792" s="10">
        <v>45323</v>
      </c>
      <c r="H5792" s="11">
        <v>10</v>
      </c>
      <c r="I5792" s="20" t="s">
        <v>259</v>
      </c>
      <c r="J5792" s="11" t="s">
        <v>261</v>
      </c>
      <c r="K5792" s="11" t="s">
        <v>12658</v>
      </c>
      <c r="L5792" s="11">
        <v>2</v>
      </c>
    </row>
    <row r="5793" spans="1:12">
      <c r="A5793" s="11" t="s">
        <v>11544</v>
      </c>
      <c r="D5793" s="11" t="s">
        <v>260</v>
      </c>
      <c r="E5793" s="19" t="s">
        <v>11794</v>
      </c>
      <c r="F5793" s="10">
        <v>42036</v>
      </c>
      <c r="G5793" s="10">
        <v>45323</v>
      </c>
      <c r="H5793" s="11">
        <v>10</v>
      </c>
      <c r="I5793" s="20" t="s">
        <v>259</v>
      </c>
      <c r="J5793" s="11" t="s">
        <v>261</v>
      </c>
      <c r="K5793" s="11" t="s">
        <v>12658</v>
      </c>
      <c r="L5793" s="11">
        <v>2</v>
      </c>
    </row>
    <row r="5794" spans="1:12">
      <c r="A5794" s="11" t="s">
        <v>11545</v>
      </c>
      <c r="D5794" s="11" t="s">
        <v>260</v>
      </c>
      <c r="E5794" s="19" t="s">
        <v>11795</v>
      </c>
      <c r="F5794" s="10">
        <v>42036</v>
      </c>
      <c r="G5794" s="10">
        <v>45323</v>
      </c>
      <c r="H5794" s="11">
        <v>10</v>
      </c>
      <c r="I5794" s="20" t="s">
        <v>259</v>
      </c>
      <c r="J5794" s="11" t="s">
        <v>261</v>
      </c>
      <c r="K5794" s="11" t="s">
        <v>12658</v>
      </c>
      <c r="L5794" s="11">
        <v>2</v>
      </c>
    </row>
    <row r="5795" spans="1:12">
      <c r="A5795" s="11" t="s">
        <v>11546</v>
      </c>
      <c r="D5795" s="11" t="s">
        <v>260</v>
      </c>
      <c r="E5795" s="19" t="s">
        <v>11796</v>
      </c>
      <c r="F5795" s="10">
        <v>42036</v>
      </c>
      <c r="G5795" s="10">
        <v>45323</v>
      </c>
      <c r="H5795" s="11">
        <v>10</v>
      </c>
      <c r="I5795" s="20" t="s">
        <v>259</v>
      </c>
      <c r="J5795" s="11" t="s">
        <v>261</v>
      </c>
      <c r="K5795" s="11" t="s">
        <v>12658</v>
      </c>
      <c r="L5795" s="11">
        <v>2</v>
      </c>
    </row>
    <row r="5796" spans="1:12">
      <c r="A5796" s="11" t="s">
        <v>11547</v>
      </c>
      <c r="D5796" s="11" t="s">
        <v>260</v>
      </c>
      <c r="E5796" s="19" t="s">
        <v>11797</v>
      </c>
      <c r="F5796" s="10">
        <v>42036</v>
      </c>
      <c r="G5796" s="10">
        <v>45323</v>
      </c>
      <c r="H5796" s="11">
        <v>10</v>
      </c>
      <c r="I5796" s="20" t="s">
        <v>259</v>
      </c>
      <c r="J5796" s="11" t="s">
        <v>261</v>
      </c>
      <c r="K5796" s="11" t="s">
        <v>12658</v>
      </c>
      <c r="L5796" s="11">
        <v>2</v>
      </c>
    </row>
    <row r="5797" spans="1:12">
      <c r="A5797" s="11" t="s">
        <v>11548</v>
      </c>
      <c r="D5797" s="11" t="s">
        <v>260</v>
      </c>
      <c r="E5797" s="19" t="s">
        <v>11798</v>
      </c>
      <c r="F5797" s="10">
        <v>42036</v>
      </c>
      <c r="G5797" s="10">
        <v>45323</v>
      </c>
      <c r="H5797" s="11">
        <v>10</v>
      </c>
      <c r="I5797" s="20" t="s">
        <v>259</v>
      </c>
      <c r="J5797" s="11" t="s">
        <v>261</v>
      </c>
      <c r="K5797" s="11" t="s">
        <v>12658</v>
      </c>
      <c r="L5797" s="11">
        <v>2</v>
      </c>
    </row>
    <row r="5798" spans="1:12">
      <c r="A5798" s="11" t="s">
        <v>11549</v>
      </c>
      <c r="D5798" s="11" t="s">
        <v>260</v>
      </c>
      <c r="E5798" s="19" t="s">
        <v>11799</v>
      </c>
      <c r="F5798" s="10">
        <v>42036</v>
      </c>
      <c r="G5798" s="10">
        <v>45323</v>
      </c>
      <c r="H5798" s="11">
        <v>10</v>
      </c>
      <c r="I5798" s="20" t="s">
        <v>259</v>
      </c>
      <c r="J5798" s="11" t="s">
        <v>261</v>
      </c>
      <c r="K5798" s="11" t="s">
        <v>12658</v>
      </c>
      <c r="L5798" s="11">
        <v>2</v>
      </c>
    </row>
    <row r="5799" spans="1:12">
      <c r="A5799" s="11" t="s">
        <v>11550</v>
      </c>
      <c r="D5799" s="11" t="s">
        <v>260</v>
      </c>
      <c r="E5799" s="19" t="s">
        <v>11800</v>
      </c>
      <c r="F5799" s="10">
        <v>42036</v>
      </c>
      <c r="G5799" s="10">
        <v>45323</v>
      </c>
      <c r="H5799" s="11">
        <v>10</v>
      </c>
      <c r="I5799" s="20" t="s">
        <v>259</v>
      </c>
      <c r="J5799" s="11" t="s">
        <v>261</v>
      </c>
      <c r="K5799" s="11" t="s">
        <v>12658</v>
      </c>
      <c r="L5799" s="11">
        <v>2</v>
      </c>
    </row>
    <row r="5800" spans="1:12">
      <c r="A5800" s="11" t="s">
        <v>11551</v>
      </c>
      <c r="D5800" s="11" t="s">
        <v>260</v>
      </c>
      <c r="E5800" s="19" t="s">
        <v>11801</v>
      </c>
      <c r="F5800" s="10">
        <v>42036</v>
      </c>
      <c r="G5800" s="10">
        <v>45323</v>
      </c>
      <c r="H5800" s="11">
        <v>10</v>
      </c>
      <c r="I5800" s="20" t="s">
        <v>259</v>
      </c>
      <c r="J5800" s="11" t="s">
        <v>261</v>
      </c>
      <c r="K5800" s="11" t="s">
        <v>12658</v>
      </c>
      <c r="L5800" s="11">
        <v>2</v>
      </c>
    </row>
    <row r="5801" spans="1:12">
      <c r="A5801" s="11" t="s">
        <v>11552</v>
      </c>
      <c r="D5801" s="11" t="s">
        <v>260</v>
      </c>
      <c r="E5801" s="19" t="s">
        <v>11802</v>
      </c>
      <c r="F5801" s="10">
        <v>42036</v>
      </c>
      <c r="G5801" s="10">
        <v>45323</v>
      </c>
      <c r="H5801" s="11">
        <v>10</v>
      </c>
      <c r="I5801" s="20" t="s">
        <v>259</v>
      </c>
      <c r="J5801" s="11" t="s">
        <v>261</v>
      </c>
      <c r="K5801" s="11" t="s">
        <v>12658</v>
      </c>
      <c r="L5801" s="11">
        <v>2</v>
      </c>
    </row>
    <row r="5802" spans="1:12">
      <c r="A5802" s="11" t="s">
        <v>11553</v>
      </c>
      <c r="D5802" s="11" t="s">
        <v>260</v>
      </c>
      <c r="E5802" s="19" t="s">
        <v>11803</v>
      </c>
      <c r="F5802" s="10">
        <v>42036</v>
      </c>
      <c r="G5802" s="10">
        <v>45323</v>
      </c>
      <c r="H5802" s="11">
        <v>10</v>
      </c>
      <c r="I5802" s="20" t="s">
        <v>259</v>
      </c>
      <c r="J5802" s="11" t="s">
        <v>261</v>
      </c>
      <c r="K5802" s="11" t="s">
        <v>12658</v>
      </c>
      <c r="L5802" s="11">
        <v>2</v>
      </c>
    </row>
    <row r="5803" spans="1:12">
      <c r="A5803" s="11" t="s">
        <v>11554</v>
      </c>
      <c r="D5803" s="11" t="s">
        <v>260</v>
      </c>
      <c r="E5803" s="19" t="s">
        <v>11804</v>
      </c>
      <c r="F5803" s="10">
        <v>42036</v>
      </c>
      <c r="G5803" s="10">
        <v>45323</v>
      </c>
      <c r="H5803" s="11">
        <v>10</v>
      </c>
      <c r="I5803" s="20" t="s">
        <v>259</v>
      </c>
      <c r="J5803" s="11" t="s">
        <v>261</v>
      </c>
      <c r="K5803" s="11" t="s">
        <v>12658</v>
      </c>
      <c r="L5803" s="11">
        <v>2</v>
      </c>
    </row>
    <row r="5804" spans="1:12">
      <c r="A5804" s="11" t="s">
        <v>11555</v>
      </c>
      <c r="D5804" s="11" t="s">
        <v>260</v>
      </c>
      <c r="E5804" s="19" t="s">
        <v>11805</v>
      </c>
      <c r="F5804" s="10">
        <v>42036</v>
      </c>
      <c r="G5804" s="10">
        <v>45323</v>
      </c>
      <c r="H5804" s="11">
        <v>10</v>
      </c>
      <c r="I5804" s="20" t="s">
        <v>259</v>
      </c>
      <c r="J5804" s="11" t="s">
        <v>261</v>
      </c>
      <c r="K5804" s="11" t="s">
        <v>12658</v>
      </c>
      <c r="L5804" s="11">
        <v>2</v>
      </c>
    </row>
    <row r="5805" spans="1:12">
      <c r="A5805" s="11" t="s">
        <v>11556</v>
      </c>
      <c r="D5805" s="11" t="s">
        <v>260</v>
      </c>
      <c r="E5805" s="19" t="s">
        <v>11806</v>
      </c>
      <c r="F5805" s="10">
        <v>42036</v>
      </c>
      <c r="G5805" s="10">
        <v>45323</v>
      </c>
      <c r="H5805" s="11">
        <v>10</v>
      </c>
      <c r="I5805" s="11" t="s">
        <v>277</v>
      </c>
      <c r="J5805" s="11" t="s">
        <v>261</v>
      </c>
      <c r="K5805" s="11" t="s">
        <v>12658</v>
      </c>
      <c r="L5805" s="11">
        <v>2</v>
      </c>
    </row>
    <row r="5806" spans="1:12">
      <c r="A5806" s="11" t="s">
        <v>11557</v>
      </c>
      <c r="D5806" s="11" t="s">
        <v>260</v>
      </c>
      <c r="E5806" s="19" t="s">
        <v>11807</v>
      </c>
      <c r="F5806" s="10">
        <v>42036</v>
      </c>
      <c r="G5806" s="10">
        <v>45323</v>
      </c>
      <c r="H5806" s="11">
        <v>10</v>
      </c>
      <c r="I5806" s="11" t="s">
        <v>277</v>
      </c>
      <c r="J5806" s="11" t="s">
        <v>261</v>
      </c>
      <c r="K5806" s="11" t="s">
        <v>12658</v>
      </c>
      <c r="L5806" s="11">
        <v>2</v>
      </c>
    </row>
    <row r="5807" spans="1:12">
      <c r="A5807" s="11" t="s">
        <v>11558</v>
      </c>
      <c r="D5807" s="11" t="s">
        <v>260</v>
      </c>
      <c r="E5807" s="19" t="s">
        <v>11808</v>
      </c>
      <c r="F5807" s="10">
        <v>42036</v>
      </c>
      <c r="G5807" s="10">
        <v>45323</v>
      </c>
      <c r="H5807" s="11">
        <v>10</v>
      </c>
      <c r="I5807" s="11" t="s">
        <v>277</v>
      </c>
      <c r="J5807" s="11" t="s">
        <v>261</v>
      </c>
      <c r="K5807" s="11" t="s">
        <v>12658</v>
      </c>
      <c r="L5807" s="11">
        <v>2</v>
      </c>
    </row>
    <row r="5808" spans="1:12">
      <c r="A5808" s="11" t="s">
        <v>11559</v>
      </c>
      <c r="D5808" s="11" t="s">
        <v>260</v>
      </c>
      <c r="E5808" s="19" t="s">
        <v>11809</v>
      </c>
      <c r="F5808" s="10">
        <v>42036</v>
      </c>
      <c r="G5808" s="10">
        <v>45323</v>
      </c>
      <c r="H5808" s="11">
        <v>10</v>
      </c>
      <c r="I5808" s="20" t="s">
        <v>259</v>
      </c>
      <c r="J5808" s="11" t="s">
        <v>261</v>
      </c>
      <c r="K5808" s="11" t="s">
        <v>12658</v>
      </c>
      <c r="L5808" s="11">
        <v>2</v>
      </c>
    </row>
    <row r="5809" spans="1:12">
      <c r="A5809" s="11" t="s">
        <v>11560</v>
      </c>
      <c r="D5809" s="11" t="s">
        <v>260</v>
      </c>
      <c r="E5809" s="19" t="s">
        <v>11810</v>
      </c>
      <c r="F5809" s="10">
        <v>42036</v>
      </c>
      <c r="G5809" s="10">
        <v>45323</v>
      </c>
      <c r="H5809" s="11">
        <v>10</v>
      </c>
      <c r="I5809" s="20" t="s">
        <v>259</v>
      </c>
      <c r="J5809" s="11" t="s">
        <v>261</v>
      </c>
      <c r="K5809" s="11" t="s">
        <v>12658</v>
      </c>
      <c r="L5809" s="11">
        <v>2</v>
      </c>
    </row>
    <row r="5810" spans="1:12">
      <c r="A5810" s="11" t="s">
        <v>11561</v>
      </c>
      <c r="D5810" s="11" t="s">
        <v>260</v>
      </c>
      <c r="E5810" s="19" t="s">
        <v>11811</v>
      </c>
      <c r="F5810" s="10">
        <v>42036</v>
      </c>
      <c r="G5810" s="10">
        <v>45323</v>
      </c>
      <c r="H5810" s="11">
        <v>10</v>
      </c>
      <c r="I5810" s="20" t="s">
        <v>259</v>
      </c>
      <c r="J5810" s="11" t="s">
        <v>261</v>
      </c>
      <c r="K5810" s="11" t="s">
        <v>12658</v>
      </c>
      <c r="L5810" s="11">
        <v>2</v>
      </c>
    </row>
    <row r="5811" spans="1:12">
      <c r="A5811" s="11" t="s">
        <v>11562</v>
      </c>
      <c r="D5811" s="11" t="s">
        <v>260</v>
      </c>
      <c r="E5811" s="19" t="s">
        <v>11812</v>
      </c>
      <c r="F5811" s="10">
        <v>42036</v>
      </c>
      <c r="G5811" s="10">
        <v>45323</v>
      </c>
      <c r="H5811" s="11">
        <v>10</v>
      </c>
      <c r="I5811" s="20" t="s">
        <v>259</v>
      </c>
      <c r="J5811" s="11" t="s">
        <v>261</v>
      </c>
      <c r="K5811" s="11" t="s">
        <v>12658</v>
      </c>
      <c r="L5811" s="11">
        <v>2</v>
      </c>
    </row>
    <row r="5812" spans="1:12">
      <c r="A5812" s="11" t="s">
        <v>11563</v>
      </c>
      <c r="D5812" s="11" t="s">
        <v>260</v>
      </c>
      <c r="E5812" s="19" t="s">
        <v>11813</v>
      </c>
      <c r="F5812" s="10">
        <v>42036</v>
      </c>
      <c r="G5812" s="10">
        <v>45323</v>
      </c>
      <c r="H5812" s="11">
        <v>10</v>
      </c>
      <c r="I5812" s="20" t="s">
        <v>259</v>
      </c>
      <c r="J5812" s="11" t="s">
        <v>261</v>
      </c>
      <c r="K5812" s="11" t="s">
        <v>12658</v>
      </c>
      <c r="L5812" s="11">
        <v>2</v>
      </c>
    </row>
    <row r="5813" spans="1:12">
      <c r="A5813" s="11" t="s">
        <v>11564</v>
      </c>
      <c r="D5813" s="11" t="s">
        <v>260</v>
      </c>
      <c r="E5813" s="19" t="s">
        <v>11814</v>
      </c>
      <c r="F5813" s="10">
        <v>42036</v>
      </c>
      <c r="G5813" s="10">
        <v>45323</v>
      </c>
      <c r="H5813" s="11">
        <v>10</v>
      </c>
      <c r="I5813" s="20" t="s">
        <v>259</v>
      </c>
      <c r="J5813" s="11" t="s">
        <v>261</v>
      </c>
      <c r="K5813" s="11" t="s">
        <v>12658</v>
      </c>
      <c r="L5813" s="11">
        <v>2</v>
      </c>
    </row>
    <row r="5814" spans="1:12">
      <c r="A5814" s="11" t="s">
        <v>11565</v>
      </c>
      <c r="D5814" s="11" t="s">
        <v>260</v>
      </c>
      <c r="E5814" s="19" t="s">
        <v>11815</v>
      </c>
      <c r="F5814" s="10">
        <v>42036</v>
      </c>
      <c r="G5814" s="10">
        <v>45323</v>
      </c>
      <c r="H5814" s="11">
        <v>10</v>
      </c>
      <c r="I5814" s="20" t="s">
        <v>259</v>
      </c>
      <c r="J5814" s="11" t="s">
        <v>261</v>
      </c>
      <c r="K5814" s="11" t="s">
        <v>12658</v>
      </c>
      <c r="L5814" s="11">
        <v>2</v>
      </c>
    </row>
    <row r="5815" spans="1:12">
      <c r="A5815" s="11" t="s">
        <v>11566</v>
      </c>
      <c r="D5815" s="11" t="s">
        <v>260</v>
      </c>
      <c r="E5815" s="19" t="s">
        <v>11816</v>
      </c>
      <c r="F5815" s="10">
        <v>42036</v>
      </c>
      <c r="G5815" s="10">
        <v>45323</v>
      </c>
      <c r="H5815" s="11">
        <v>10</v>
      </c>
      <c r="I5815" s="20" t="s">
        <v>259</v>
      </c>
      <c r="J5815" s="11" t="s">
        <v>261</v>
      </c>
      <c r="K5815" s="11" t="s">
        <v>12658</v>
      </c>
      <c r="L5815" s="11">
        <v>2</v>
      </c>
    </row>
    <row r="5816" spans="1:12">
      <c r="A5816" s="11" t="s">
        <v>11567</v>
      </c>
      <c r="D5816" s="11" t="s">
        <v>260</v>
      </c>
      <c r="E5816" s="19" t="s">
        <v>11817</v>
      </c>
      <c r="F5816" s="10">
        <v>42036</v>
      </c>
      <c r="G5816" s="10">
        <v>45323</v>
      </c>
      <c r="H5816" s="11">
        <v>10</v>
      </c>
      <c r="I5816" s="20" t="s">
        <v>259</v>
      </c>
      <c r="J5816" s="11" t="s">
        <v>261</v>
      </c>
      <c r="K5816" s="11" t="s">
        <v>12658</v>
      </c>
      <c r="L5816" s="11">
        <v>2</v>
      </c>
    </row>
    <row r="5817" spans="1:12">
      <c r="A5817" s="11" t="s">
        <v>11568</v>
      </c>
      <c r="D5817" s="11" t="s">
        <v>260</v>
      </c>
      <c r="E5817" s="19" t="s">
        <v>11818</v>
      </c>
      <c r="F5817" s="10">
        <v>42036</v>
      </c>
      <c r="G5817" s="10">
        <v>45323</v>
      </c>
      <c r="H5817" s="11">
        <v>10</v>
      </c>
      <c r="I5817" s="20" t="s">
        <v>259</v>
      </c>
      <c r="J5817" s="11" t="s">
        <v>261</v>
      </c>
      <c r="K5817" s="11" t="s">
        <v>12658</v>
      </c>
      <c r="L5817" s="11">
        <v>2</v>
      </c>
    </row>
    <row r="5818" spans="1:12">
      <c r="A5818" s="11" t="s">
        <v>11569</v>
      </c>
      <c r="D5818" s="11" t="s">
        <v>260</v>
      </c>
      <c r="E5818" s="19" t="s">
        <v>11819</v>
      </c>
      <c r="F5818" s="10">
        <v>42036</v>
      </c>
      <c r="G5818" s="10">
        <v>45323</v>
      </c>
      <c r="H5818" s="11">
        <v>10</v>
      </c>
      <c r="I5818" s="20" t="s">
        <v>259</v>
      </c>
      <c r="J5818" s="11" t="s">
        <v>261</v>
      </c>
      <c r="K5818" s="11" t="s">
        <v>12658</v>
      </c>
      <c r="L5818" s="11">
        <v>2</v>
      </c>
    </row>
    <row r="5819" spans="1:12">
      <c r="A5819" s="11" t="s">
        <v>11570</v>
      </c>
      <c r="D5819" s="11" t="s">
        <v>260</v>
      </c>
      <c r="E5819" s="19" t="s">
        <v>11820</v>
      </c>
      <c r="F5819" s="10">
        <v>42036</v>
      </c>
      <c r="G5819" s="10">
        <v>45323</v>
      </c>
      <c r="H5819" s="11">
        <v>10</v>
      </c>
      <c r="I5819" s="20" t="s">
        <v>259</v>
      </c>
      <c r="J5819" s="11" t="s">
        <v>261</v>
      </c>
      <c r="K5819" s="11" t="s">
        <v>12658</v>
      </c>
      <c r="L5819" s="11">
        <v>2</v>
      </c>
    </row>
    <row r="5820" spans="1:12">
      <c r="A5820" s="11" t="s">
        <v>11571</v>
      </c>
      <c r="D5820" s="11" t="s">
        <v>260</v>
      </c>
      <c r="E5820" s="19" t="s">
        <v>11821</v>
      </c>
      <c r="F5820" s="10">
        <v>42036</v>
      </c>
      <c r="G5820" s="10">
        <v>45323</v>
      </c>
      <c r="H5820" s="11">
        <v>10</v>
      </c>
      <c r="I5820" s="20" t="s">
        <v>259</v>
      </c>
      <c r="J5820" s="11" t="s">
        <v>261</v>
      </c>
      <c r="K5820" s="11" t="s">
        <v>12658</v>
      </c>
      <c r="L5820" s="11">
        <v>2</v>
      </c>
    </row>
    <row r="5821" spans="1:12">
      <c r="A5821" s="11" t="s">
        <v>11572</v>
      </c>
      <c r="D5821" s="11" t="s">
        <v>260</v>
      </c>
      <c r="E5821" s="19" t="s">
        <v>11822</v>
      </c>
      <c r="F5821" s="10">
        <v>42036</v>
      </c>
      <c r="G5821" s="10">
        <v>45323</v>
      </c>
      <c r="H5821" s="11">
        <v>10</v>
      </c>
      <c r="I5821" s="20" t="s">
        <v>259</v>
      </c>
      <c r="J5821" s="11" t="s">
        <v>261</v>
      </c>
      <c r="K5821" s="11" t="s">
        <v>12658</v>
      </c>
      <c r="L5821" s="11">
        <v>2</v>
      </c>
    </row>
    <row r="5822" spans="1:12">
      <c r="A5822" s="11" t="s">
        <v>11573</v>
      </c>
      <c r="D5822" s="11" t="s">
        <v>260</v>
      </c>
      <c r="E5822" s="19" t="s">
        <v>11823</v>
      </c>
      <c r="F5822" s="10">
        <v>42036</v>
      </c>
      <c r="G5822" s="10">
        <v>45323</v>
      </c>
      <c r="H5822" s="11">
        <v>10</v>
      </c>
      <c r="I5822" s="20" t="s">
        <v>259</v>
      </c>
      <c r="J5822" s="11" t="s">
        <v>261</v>
      </c>
      <c r="K5822" s="11" t="s">
        <v>12658</v>
      </c>
      <c r="L5822" s="11">
        <v>2</v>
      </c>
    </row>
    <row r="5823" spans="1:12">
      <c r="A5823" s="11" t="s">
        <v>11574</v>
      </c>
      <c r="D5823" s="11" t="s">
        <v>260</v>
      </c>
      <c r="E5823" s="19" t="s">
        <v>11824</v>
      </c>
      <c r="F5823" s="10">
        <v>42036</v>
      </c>
      <c r="G5823" s="10">
        <v>45323</v>
      </c>
      <c r="H5823" s="11">
        <v>10</v>
      </c>
      <c r="I5823" s="11" t="s">
        <v>277</v>
      </c>
      <c r="J5823" s="11" t="s">
        <v>261</v>
      </c>
      <c r="K5823" s="11" t="s">
        <v>12658</v>
      </c>
      <c r="L5823" s="11">
        <v>2</v>
      </c>
    </row>
    <row r="5824" spans="1:12">
      <c r="A5824" s="11" t="s">
        <v>11575</v>
      </c>
      <c r="D5824" s="11" t="s">
        <v>260</v>
      </c>
      <c r="E5824" s="19" t="s">
        <v>11825</v>
      </c>
      <c r="F5824" s="10">
        <v>42036</v>
      </c>
      <c r="G5824" s="10">
        <v>45323</v>
      </c>
      <c r="H5824" s="11">
        <v>10</v>
      </c>
      <c r="I5824" s="11" t="s">
        <v>277</v>
      </c>
      <c r="J5824" s="11" t="s">
        <v>261</v>
      </c>
      <c r="K5824" s="11" t="s">
        <v>12658</v>
      </c>
      <c r="L5824" s="11">
        <v>2</v>
      </c>
    </row>
    <row r="5825" spans="1:12">
      <c r="A5825" s="11" t="s">
        <v>11576</v>
      </c>
      <c r="D5825" s="11" t="s">
        <v>260</v>
      </c>
      <c r="E5825" s="19" t="s">
        <v>11826</v>
      </c>
      <c r="F5825" s="10">
        <v>42036</v>
      </c>
      <c r="G5825" s="10">
        <v>45323</v>
      </c>
      <c r="H5825" s="11">
        <v>10</v>
      </c>
      <c r="I5825" s="11" t="s">
        <v>277</v>
      </c>
      <c r="J5825" s="11" t="s">
        <v>261</v>
      </c>
      <c r="K5825" s="11" t="s">
        <v>12658</v>
      </c>
      <c r="L5825" s="11">
        <v>2</v>
      </c>
    </row>
    <row r="5826" spans="1:12">
      <c r="A5826" s="11" t="s">
        <v>11577</v>
      </c>
      <c r="D5826" s="11" t="s">
        <v>260</v>
      </c>
      <c r="E5826" s="19" t="s">
        <v>11827</v>
      </c>
      <c r="F5826" s="10">
        <v>42036</v>
      </c>
      <c r="G5826" s="10">
        <v>45323</v>
      </c>
      <c r="H5826" s="11">
        <v>10</v>
      </c>
      <c r="I5826" s="20" t="s">
        <v>259</v>
      </c>
      <c r="J5826" s="11" t="s">
        <v>261</v>
      </c>
      <c r="K5826" s="11" t="s">
        <v>12658</v>
      </c>
      <c r="L5826" s="11">
        <v>2</v>
      </c>
    </row>
    <row r="5827" spans="1:12">
      <c r="A5827" s="11" t="s">
        <v>11578</v>
      </c>
      <c r="D5827" s="11" t="s">
        <v>260</v>
      </c>
      <c r="E5827" s="19" t="s">
        <v>11828</v>
      </c>
      <c r="F5827" s="10">
        <v>42036</v>
      </c>
      <c r="G5827" s="10">
        <v>45323</v>
      </c>
      <c r="H5827" s="11">
        <v>10</v>
      </c>
      <c r="I5827" s="20" t="s">
        <v>259</v>
      </c>
      <c r="J5827" s="11" t="s">
        <v>261</v>
      </c>
      <c r="K5827" s="11" t="s">
        <v>12658</v>
      </c>
      <c r="L5827" s="11">
        <v>2</v>
      </c>
    </row>
    <row r="5828" spans="1:12">
      <c r="A5828" s="11" t="s">
        <v>11579</v>
      </c>
      <c r="D5828" s="11" t="s">
        <v>260</v>
      </c>
      <c r="E5828" s="19" t="s">
        <v>11829</v>
      </c>
      <c r="F5828" s="10">
        <v>42036</v>
      </c>
      <c r="G5828" s="10">
        <v>45323</v>
      </c>
      <c r="H5828" s="11">
        <v>10</v>
      </c>
      <c r="I5828" s="20" t="s">
        <v>259</v>
      </c>
      <c r="J5828" s="11" t="s">
        <v>261</v>
      </c>
      <c r="K5828" s="11" t="s">
        <v>12658</v>
      </c>
      <c r="L5828" s="11">
        <v>2</v>
      </c>
    </row>
    <row r="5829" spans="1:12">
      <c r="A5829" s="11" t="s">
        <v>11580</v>
      </c>
      <c r="D5829" s="11" t="s">
        <v>260</v>
      </c>
      <c r="E5829" s="19" t="s">
        <v>11830</v>
      </c>
      <c r="F5829" s="10">
        <v>42036</v>
      </c>
      <c r="G5829" s="10">
        <v>45323</v>
      </c>
      <c r="H5829" s="11">
        <v>10</v>
      </c>
      <c r="I5829" s="20" t="s">
        <v>259</v>
      </c>
      <c r="J5829" s="11" t="s">
        <v>261</v>
      </c>
      <c r="K5829" s="11" t="s">
        <v>12658</v>
      </c>
      <c r="L5829" s="11">
        <v>2</v>
      </c>
    </row>
    <row r="5830" spans="1:12">
      <c r="A5830" s="11" t="s">
        <v>11581</v>
      </c>
      <c r="D5830" s="11" t="s">
        <v>260</v>
      </c>
      <c r="E5830" s="19" t="s">
        <v>11831</v>
      </c>
      <c r="F5830" s="10">
        <v>42036</v>
      </c>
      <c r="G5830" s="10">
        <v>45323</v>
      </c>
      <c r="H5830" s="11">
        <v>10</v>
      </c>
      <c r="I5830" s="20" t="s">
        <v>259</v>
      </c>
      <c r="J5830" s="11" t="s">
        <v>261</v>
      </c>
      <c r="K5830" s="11" t="s">
        <v>12658</v>
      </c>
      <c r="L5830" s="11">
        <v>2</v>
      </c>
    </row>
    <row r="5831" spans="1:12">
      <c r="A5831" s="11" t="s">
        <v>11582</v>
      </c>
      <c r="D5831" s="11" t="s">
        <v>260</v>
      </c>
      <c r="E5831" s="19" t="s">
        <v>11832</v>
      </c>
      <c r="F5831" s="10">
        <v>42036</v>
      </c>
      <c r="G5831" s="10">
        <v>45323</v>
      </c>
      <c r="H5831" s="11">
        <v>10</v>
      </c>
      <c r="I5831" s="20" t="s">
        <v>259</v>
      </c>
      <c r="J5831" s="11" t="s">
        <v>261</v>
      </c>
      <c r="K5831" s="11" t="s">
        <v>12658</v>
      </c>
      <c r="L5831" s="11">
        <v>2</v>
      </c>
    </row>
    <row r="5832" spans="1:12">
      <c r="A5832" s="11" t="s">
        <v>11583</v>
      </c>
      <c r="D5832" s="11" t="s">
        <v>260</v>
      </c>
      <c r="E5832" s="19" t="s">
        <v>11833</v>
      </c>
      <c r="F5832" s="10">
        <v>42036</v>
      </c>
      <c r="G5832" s="10">
        <v>45323</v>
      </c>
      <c r="H5832" s="11">
        <v>10</v>
      </c>
      <c r="I5832" s="20" t="s">
        <v>259</v>
      </c>
      <c r="J5832" s="11" t="s">
        <v>261</v>
      </c>
      <c r="K5832" s="11" t="s">
        <v>12658</v>
      </c>
      <c r="L5832" s="11">
        <v>2</v>
      </c>
    </row>
    <row r="5833" spans="1:12">
      <c r="A5833" s="11" t="s">
        <v>11584</v>
      </c>
      <c r="D5833" s="11" t="s">
        <v>260</v>
      </c>
      <c r="E5833" s="19" t="s">
        <v>11834</v>
      </c>
      <c r="F5833" s="10">
        <v>42036</v>
      </c>
      <c r="G5833" s="10">
        <v>45323</v>
      </c>
      <c r="H5833" s="11">
        <v>10</v>
      </c>
      <c r="I5833" s="20" t="s">
        <v>259</v>
      </c>
      <c r="J5833" s="11" t="s">
        <v>261</v>
      </c>
      <c r="K5833" s="11" t="s">
        <v>12658</v>
      </c>
      <c r="L5833" s="11">
        <v>2</v>
      </c>
    </row>
    <row r="5834" spans="1:12">
      <c r="A5834" s="11" t="s">
        <v>11585</v>
      </c>
      <c r="D5834" s="11" t="s">
        <v>260</v>
      </c>
      <c r="E5834" s="19" t="s">
        <v>11835</v>
      </c>
      <c r="F5834" s="10">
        <v>42036</v>
      </c>
      <c r="G5834" s="10">
        <v>45323</v>
      </c>
      <c r="H5834" s="11">
        <v>10</v>
      </c>
      <c r="I5834" s="20" t="s">
        <v>259</v>
      </c>
      <c r="J5834" s="11" t="s">
        <v>261</v>
      </c>
      <c r="K5834" s="11" t="s">
        <v>12658</v>
      </c>
      <c r="L5834" s="11">
        <v>2</v>
      </c>
    </row>
    <row r="5835" spans="1:12">
      <c r="A5835" s="11" t="s">
        <v>11586</v>
      </c>
      <c r="D5835" s="11" t="s">
        <v>260</v>
      </c>
      <c r="E5835" s="19" t="s">
        <v>11836</v>
      </c>
      <c r="F5835" s="10">
        <v>42036</v>
      </c>
      <c r="G5835" s="10">
        <v>45323</v>
      </c>
      <c r="H5835" s="11">
        <v>10</v>
      </c>
      <c r="I5835" s="20" t="s">
        <v>259</v>
      </c>
      <c r="J5835" s="11" t="s">
        <v>261</v>
      </c>
      <c r="K5835" s="11" t="s">
        <v>12658</v>
      </c>
      <c r="L5835" s="11">
        <v>2</v>
      </c>
    </row>
    <row r="5836" spans="1:12">
      <c r="A5836" s="11" t="s">
        <v>11587</v>
      </c>
      <c r="D5836" s="11" t="s">
        <v>260</v>
      </c>
      <c r="E5836" s="19" t="s">
        <v>11837</v>
      </c>
      <c r="F5836" s="10">
        <v>42036</v>
      </c>
      <c r="G5836" s="10">
        <v>45323</v>
      </c>
      <c r="H5836" s="11">
        <v>10</v>
      </c>
      <c r="I5836" s="20" t="s">
        <v>259</v>
      </c>
      <c r="J5836" s="11" t="s">
        <v>261</v>
      </c>
      <c r="K5836" s="11" t="s">
        <v>12658</v>
      </c>
      <c r="L5836" s="11">
        <v>2</v>
      </c>
    </row>
    <row r="5837" spans="1:12">
      <c r="A5837" s="11" t="s">
        <v>11588</v>
      </c>
      <c r="D5837" s="11" t="s">
        <v>260</v>
      </c>
      <c r="E5837" s="19" t="s">
        <v>11838</v>
      </c>
      <c r="F5837" s="10">
        <v>42036</v>
      </c>
      <c r="G5837" s="10">
        <v>45323</v>
      </c>
      <c r="H5837" s="11">
        <v>10</v>
      </c>
      <c r="I5837" s="20" t="s">
        <v>259</v>
      </c>
      <c r="J5837" s="11" t="s">
        <v>261</v>
      </c>
      <c r="K5837" s="11" t="s">
        <v>12658</v>
      </c>
      <c r="L5837" s="11">
        <v>2</v>
      </c>
    </row>
    <row r="5838" spans="1:12">
      <c r="A5838" s="11" t="s">
        <v>11589</v>
      </c>
      <c r="D5838" s="11" t="s">
        <v>260</v>
      </c>
      <c r="E5838" s="19" t="s">
        <v>11839</v>
      </c>
      <c r="F5838" s="10">
        <v>42036</v>
      </c>
      <c r="G5838" s="10">
        <v>45323</v>
      </c>
      <c r="H5838" s="11">
        <v>10</v>
      </c>
      <c r="I5838" s="20" t="s">
        <v>259</v>
      </c>
      <c r="J5838" s="11" t="s">
        <v>261</v>
      </c>
      <c r="K5838" s="11" t="s">
        <v>12658</v>
      </c>
      <c r="L5838" s="11">
        <v>2</v>
      </c>
    </row>
    <row r="5839" spans="1:12">
      <c r="A5839" s="11" t="s">
        <v>11590</v>
      </c>
      <c r="D5839" s="11" t="s">
        <v>260</v>
      </c>
      <c r="E5839" s="19" t="s">
        <v>11840</v>
      </c>
      <c r="F5839" s="10">
        <v>42036</v>
      </c>
      <c r="G5839" s="10">
        <v>45323</v>
      </c>
      <c r="H5839" s="11">
        <v>10</v>
      </c>
      <c r="I5839" s="20" t="s">
        <v>259</v>
      </c>
      <c r="J5839" s="11" t="s">
        <v>261</v>
      </c>
      <c r="K5839" s="11" t="s">
        <v>12658</v>
      </c>
      <c r="L5839" s="11">
        <v>2</v>
      </c>
    </row>
    <row r="5840" spans="1:12">
      <c r="A5840" s="11" t="s">
        <v>11591</v>
      </c>
      <c r="D5840" s="11" t="s">
        <v>260</v>
      </c>
      <c r="E5840" s="19" t="s">
        <v>11841</v>
      </c>
      <c r="F5840" s="10">
        <v>42036</v>
      </c>
      <c r="G5840" s="10">
        <v>45323</v>
      </c>
      <c r="H5840" s="11">
        <v>10</v>
      </c>
      <c r="I5840" s="20" t="s">
        <v>259</v>
      </c>
      <c r="J5840" s="11" t="s">
        <v>261</v>
      </c>
      <c r="K5840" s="11" t="s">
        <v>12658</v>
      </c>
      <c r="L5840" s="11">
        <v>2</v>
      </c>
    </row>
    <row r="5841" spans="1:12">
      <c r="A5841" s="11" t="s">
        <v>11592</v>
      </c>
      <c r="D5841" s="11" t="s">
        <v>260</v>
      </c>
      <c r="E5841" s="19" t="s">
        <v>11842</v>
      </c>
      <c r="F5841" s="10">
        <v>42036</v>
      </c>
      <c r="G5841" s="10">
        <v>45323</v>
      </c>
      <c r="H5841" s="11">
        <v>10</v>
      </c>
      <c r="I5841" s="11" t="s">
        <v>277</v>
      </c>
      <c r="J5841" s="11" t="s">
        <v>261</v>
      </c>
      <c r="K5841" s="11" t="s">
        <v>12658</v>
      </c>
      <c r="L5841" s="11">
        <v>2</v>
      </c>
    </row>
    <row r="5842" spans="1:12">
      <c r="A5842" s="11" t="s">
        <v>11593</v>
      </c>
      <c r="D5842" s="11" t="s">
        <v>260</v>
      </c>
      <c r="E5842" s="19" t="s">
        <v>11843</v>
      </c>
      <c r="F5842" s="10">
        <v>42036</v>
      </c>
      <c r="G5842" s="10">
        <v>45323</v>
      </c>
      <c r="H5842" s="11">
        <v>10</v>
      </c>
      <c r="I5842" s="11" t="s">
        <v>277</v>
      </c>
      <c r="J5842" s="11" t="s">
        <v>261</v>
      </c>
      <c r="K5842" s="11" t="s">
        <v>12658</v>
      </c>
      <c r="L5842" s="11">
        <v>2</v>
      </c>
    </row>
    <row r="5843" spans="1:12">
      <c r="A5843" s="11" t="s">
        <v>11594</v>
      </c>
      <c r="D5843" s="11" t="s">
        <v>260</v>
      </c>
      <c r="E5843" s="19" t="s">
        <v>11844</v>
      </c>
      <c r="F5843" s="10">
        <v>42036</v>
      </c>
      <c r="G5843" s="10">
        <v>45323</v>
      </c>
      <c r="H5843" s="11">
        <v>10</v>
      </c>
      <c r="I5843" s="11" t="s">
        <v>277</v>
      </c>
      <c r="J5843" s="11" t="s">
        <v>261</v>
      </c>
      <c r="K5843" s="11" t="s">
        <v>12658</v>
      </c>
      <c r="L5843" s="11">
        <v>2</v>
      </c>
    </row>
    <row r="5844" spans="1:12">
      <c r="A5844" s="11" t="s">
        <v>11595</v>
      </c>
      <c r="D5844" s="11" t="s">
        <v>260</v>
      </c>
      <c r="E5844" s="19" t="s">
        <v>11845</v>
      </c>
      <c r="F5844" s="10">
        <v>42036</v>
      </c>
      <c r="G5844" s="10">
        <v>45323</v>
      </c>
      <c r="H5844" s="11">
        <v>10</v>
      </c>
      <c r="I5844" s="20" t="s">
        <v>259</v>
      </c>
      <c r="J5844" s="11" t="s">
        <v>261</v>
      </c>
      <c r="K5844" s="11" t="s">
        <v>12658</v>
      </c>
      <c r="L5844" s="11">
        <v>2</v>
      </c>
    </row>
    <row r="5845" spans="1:12">
      <c r="A5845" s="11" t="s">
        <v>11596</v>
      </c>
      <c r="D5845" s="11" t="s">
        <v>260</v>
      </c>
      <c r="E5845" s="19" t="s">
        <v>11846</v>
      </c>
      <c r="F5845" s="10">
        <v>42036</v>
      </c>
      <c r="G5845" s="10">
        <v>45323</v>
      </c>
      <c r="H5845" s="11">
        <v>10</v>
      </c>
      <c r="I5845" s="20" t="s">
        <v>259</v>
      </c>
      <c r="J5845" s="11" t="s">
        <v>261</v>
      </c>
      <c r="K5845" s="11" t="s">
        <v>12658</v>
      </c>
      <c r="L5845" s="11">
        <v>2</v>
      </c>
    </row>
    <row r="5846" spans="1:12">
      <c r="A5846" s="11" t="s">
        <v>11597</v>
      </c>
      <c r="D5846" s="11" t="s">
        <v>260</v>
      </c>
      <c r="E5846" s="19" t="s">
        <v>11847</v>
      </c>
      <c r="F5846" s="10">
        <v>42036</v>
      </c>
      <c r="G5846" s="10">
        <v>45323</v>
      </c>
      <c r="H5846" s="11">
        <v>10</v>
      </c>
      <c r="I5846" s="20" t="s">
        <v>259</v>
      </c>
      <c r="J5846" s="11" t="s">
        <v>261</v>
      </c>
      <c r="K5846" s="11" t="s">
        <v>12658</v>
      </c>
      <c r="L5846" s="11">
        <v>2</v>
      </c>
    </row>
    <row r="5847" spans="1:12">
      <c r="A5847" s="11" t="s">
        <v>11598</v>
      </c>
      <c r="D5847" s="11" t="s">
        <v>260</v>
      </c>
      <c r="E5847" s="19" t="s">
        <v>11848</v>
      </c>
      <c r="F5847" s="10">
        <v>42036</v>
      </c>
      <c r="G5847" s="10">
        <v>45323</v>
      </c>
      <c r="H5847" s="11">
        <v>10</v>
      </c>
      <c r="I5847" s="20" t="s">
        <v>259</v>
      </c>
      <c r="J5847" s="11" t="s">
        <v>261</v>
      </c>
      <c r="K5847" s="11" t="s">
        <v>12658</v>
      </c>
      <c r="L5847" s="11">
        <v>2</v>
      </c>
    </row>
    <row r="5848" spans="1:12">
      <c r="A5848" s="11" t="s">
        <v>11599</v>
      </c>
      <c r="D5848" s="11" t="s">
        <v>260</v>
      </c>
      <c r="E5848" s="19" t="s">
        <v>11849</v>
      </c>
      <c r="F5848" s="10">
        <v>42036</v>
      </c>
      <c r="G5848" s="10">
        <v>45323</v>
      </c>
      <c r="H5848" s="11">
        <v>10</v>
      </c>
      <c r="I5848" s="20" t="s">
        <v>259</v>
      </c>
      <c r="J5848" s="11" t="s">
        <v>261</v>
      </c>
      <c r="K5848" s="11" t="s">
        <v>12658</v>
      </c>
      <c r="L5848" s="11">
        <v>2</v>
      </c>
    </row>
    <row r="5849" spans="1:12">
      <c r="A5849" s="11" t="s">
        <v>11600</v>
      </c>
      <c r="D5849" s="11" t="s">
        <v>260</v>
      </c>
      <c r="E5849" s="19" t="s">
        <v>11850</v>
      </c>
      <c r="F5849" s="10">
        <v>42036</v>
      </c>
      <c r="G5849" s="10">
        <v>45323</v>
      </c>
      <c r="H5849" s="11">
        <v>10</v>
      </c>
      <c r="I5849" s="20" t="s">
        <v>259</v>
      </c>
      <c r="J5849" s="11" t="s">
        <v>261</v>
      </c>
      <c r="K5849" s="11" t="s">
        <v>12658</v>
      </c>
      <c r="L5849" s="11">
        <v>2</v>
      </c>
    </row>
    <row r="5850" spans="1:12">
      <c r="A5850" s="11" t="s">
        <v>11601</v>
      </c>
      <c r="D5850" s="11" t="s">
        <v>260</v>
      </c>
      <c r="E5850" s="19" t="s">
        <v>11851</v>
      </c>
      <c r="F5850" s="10">
        <v>42036</v>
      </c>
      <c r="G5850" s="10">
        <v>45323</v>
      </c>
      <c r="H5850" s="11">
        <v>10</v>
      </c>
      <c r="I5850" s="20" t="s">
        <v>259</v>
      </c>
      <c r="J5850" s="11" t="s">
        <v>261</v>
      </c>
      <c r="K5850" s="11" t="s">
        <v>12658</v>
      </c>
      <c r="L5850" s="11">
        <v>2</v>
      </c>
    </row>
    <row r="5851" spans="1:12">
      <c r="A5851" s="11" t="s">
        <v>11602</v>
      </c>
      <c r="D5851" s="11" t="s">
        <v>260</v>
      </c>
      <c r="E5851" s="19" t="s">
        <v>11852</v>
      </c>
      <c r="F5851" s="10">
        <v>42036</v>
      </c>
      <c r="G5851" s="10">
        <v>45323</v>
      </c>
      <c r="H5851" s="11">
        <v>10</v>
      </c>
      <c r="I5851" s="20" t="s">
        <v>259</v>
      </c>
      <c r="J5851" s="11" t="s">
        <v>261</v>
      </c>
      <c r="K5851" s="11" t="s">
        <v>12658</v>
      </c>
      <c r="L5851" s="11">
        <v>2</v>
      </c>
    </row>
    <row r="5852" spans="1:12">
      <c r="A5852" s="11" t="s">
        <v>11603</v>
      </c>
      <c r="D5852" s="11" t="s">
        <v>260</v>
      </c>
      <c r="E5852" s="19" t="s">
        <v>11853</v>
      </c>
      <c r="F5852" s="10">
        <v>42036</v>
      </c>
      <c r="G5852" s="10">
        <v>45323</v>
      </c>
      <c r="H5852" s="11">
        <v>10</v>
      </c>
      <c r="I5852" s="20" t="s">
        <v>259</v>
      </c>
      <c r="J5852" s="11" t="s">
        <v>261</v>
      </c>
      <c r="K5852" s="11" t="s">
        <v>12658</v>
      </c>
      <c r="L5852" s="11">
        <v>2</v>
      </c>
    </row>
    <row r="5853" spans="1:12">
      <c r="A5853" s="11" t="s">
        <v>11604</v>
      </c>
      <c r="D5853" s="11" t="s">
        <v>260</v>
      </c>
      <c r="E5853" s="19" t="s">
        <v>11854</v>
      </c>
      <c r="F5853" s="10">
        <v>42036</v>
      </c>
      <c r="G5853" s="10">
        <v>45323</v>
      </c>
      <c r="H5853" s="11">
        <v>10</v>
      </c>
      <c r="I5853" s="20" t="s">
        <v>259</v>
      </c>
      <c r="J5853" s="11" t="s">
        <v>261</v>
      </c>
      <c r="K5853" s="11" t="s">
        <v>12658</v>
      </c>
      <c r="L5853" s="11">
        <v>2</v>
      </c>
    </row>
    <row r="5854" spans="1:12">
      <c r="A5854" s="11" t="s">
        <v>11605</v>
      </c>
      <c r="D5854" s="11" t="s">
        <v>260</v>
      </c>
      <c r="E5854" s="19" t="s">
        <v>11855</v>
      </c>
      <c r="F5854" s="10">
        <v>42036</v>
      </c>
      <c r="G5854" s="10">
        <v>45323</v>
      </c>
      <c r="H5854" s="11">
        <v>10</v>
      </c>
      <c r="I5854" s="20" t="s">
        <v>259</v>
      </c>
      <c r="J5854" s="11" t="s">
        <v>261</v>
      </c>
      <c r="K5854" s="11" t="s">
        <v>12658</v>
      </c>
      <c r="L5854" s="11">
        <v>2</v>
      </c>
    </row>
    <row r="5855" spans="1:12">
      <c r="A5855" s="11" t="s">
        <v>11606</v>
      </c>
      <c r="D5855" s="11" t="s">
        <v>260</v>
      </c>
      <c r="E5855" s="19" t="s">
        <v>11856</v>
      </c>
      <c r="F5855" s="10">
        <v>42036</v>
      </c>
      <c r="G5855" s="10">
        <v>45323</v>
      </c>
      <c r="H5855" s="11">
        <v>10</v>
      </c>
      <c r="I5855" s="20" t="s">
        <v>259</v>
      </c>
      <c r="J5855" s="11" t="s">
        <v>261</v>
      </c>
      <c r="K5855" s="11" t="s">
        <v>12658</v>
      </c>
      <c r="L5855" s="11">
        <v>2</v>
      </c>
    </row>
    <row r="5856" spans="1:12">
      <c r="A5856" s="11" t="s">
        <v>11607</v>
      </c>
      <c r="D5856" s="11" t="s">
        <v>260</v>
      </c>
      <c r="E5856" s="19" t="s">
        <v>11857</v>
      </c>
      <c r="F5856" s="10">
        <v>42036</v>
      </c>
      <c r="G5856" s="10">
        <v>45323</v>
      </c>
      <c r="H5856" s="11">
        <v>10</v>
      </c>
      <c r="I5856" s="20" t="s">
        <v>259</v>
      </c>
      <c r="J5856" s="11" t="s">
        <v>261</v>
      </c>
      <c r="K5856" s="11" t="s">
        <v>12658</v>
      </c>
      <c r="L5856" s="11">
        <v>2</v>
      </c>
    </row>
    <row r="5857" spans="1:12">
      <c r="A5857" s="11" t="s">
        <v>11608</v>
      </c>
      <c r="D5857" s="11" t="s">
        <v>260</v>
      </c>
      <c r="E5857" s="19" t="s">
        <v>11858</v>
      </c>
      <c r="F5857" s="10">
        <v>42036</v>
      </c>
      <c r="G5857" s="10">
        <v>45323</v>
      </c>
      <c r="H5857" s="11">
        <v>10</v>
      </c>
      <c r="I5857" s="20" t="s">
        <v>259</v>
      </c>
      <c r="J5857" s="11" t="s">
        <v>261</v>
      </c>
      <c r="K5857" s="11" t="s">
        <v>12658</v>
      </c>
      <c r="L5857" s="11">
        <v>2</v>
      </c>
    </row>
    <row r="5858" spans="1:12">
      <c r="A5858" s="11" t="s">
        <v>11609</v>
      </c>
      <c r="D5858" s="11" t="s">
        <v>260</v>
      </c>
      <c r="E5858" s="19" t="s">
        <v>11859</v>
      </c>
      <c r="F5858" s="10">
        <v>42036</v>
      </c>
      <c r="G5858" s="10">
        <v>45323</v>
      </c>
      <c r="H5858" s="11">
        <v>10</v>
      </c>
      <c r="I5858" s="20" t="s">
        <v>259</v>
      </c>
      <c r="J5858" s="11" t="s">
        <v>261</v>
      </c>
      <c r="K5858" s="11" t="s">
        <v>12658</v>
      </c>
      <c r="L5858" s="11">
        <v>2</v>
      </c>
    </row>
    <row r="5859" spans="1:12">
      <c r="A5859" s="11" t="s">
        <v>11610</v>
      </c>
      <c r="D5859" s="11" t="s">
        <v>260</v>
      </c>
      <c r="E5859" s="19" t="s">
        <v>11860</v>
      </c>
      <c r="F5859" s="10">
        <v>42036</v>
      </c>
      <c r="G5859" s="10">
        <v>45323</v>
      </c>
      <c r="H5859" s="11">
        <v>10</v>
      </c>
      <c r="I5859" s="11" t="s">
        <v>277</v>
      </c>
      <c r="J5859" s="11" t="s">
        <v>261</v>
      </c>
      <c r="K5859" s="11" t="s">
        <v>12658</v>
      </c>
      <c r="L5859" s="11">
        <v>2</v>
      </c>
    </row>
    <row r="5860" spans="1:12">
      <c r="A5860" s="11" t="s">
        <v>11611</v>
      </c>
      <c r="D5860" s="11" t="s">
        <v>260</v>
      </c>
      <c r="E5860" s="19" t="s">
        <v>11861</v>
      </c>
      <c r="F5860" s="10">
        <v>42036</v>
      </c>
      <c r="G5860" s="10">
        <v>45323</v>
      </c>
      <c r="H5860" s="11">
        <v>10</v>
      </c>
      <c r="I5860" s="11" t="s">
        <v>277</v>
      </c>
      <c r="J5860" s="11" t="s">
        <v>261</v>
      </c>
      <c r="K5860" s="11" t="s">
        <v>12658</v>
      </c>
      <c r="L5860" s="11">
        <v>2</v>
      </c>
    </row>
    <row r="5861" spans="1:12">
      <c r="A5861" s="11" t="s">
        <v>11612</v>
      </c>
      <c r="D5861" s="11" t="s">
        <v>260</v>
      </c>
      <c r="E5861" s="19" t="s">
        <v>11862</v>
      </c>
      <c r="F5861" s="10">
        <v>42036</v>
      </c>
      <c r="G5861" s="10">
        <v>45323</v>
      </c>
      <c r="H5861" s="11">
        <v>10</v>
      </c>
      <c r="I5861" s="11" t="s">
        <v>277</v>
      </c>
      <c r="J5861" s="11" t="s">
        <v>261</v>
      </c>
      <c r="K5861" s="11" t="s">
        <v>12658</v>
      </c>
      <c r="L5861" s="11">
        <v>2</v>
      </c>
    </row>
    <row r="5862" spans="1:12">
      <c r="A5862" s="11" t="s">
        <v>11613</v>
      </c>
      <c r="D5862" s="11" t="s">
        <v>260</v>
      </c>
      <c r="E5862" s="19" t="s">
        <v>11863</v>
      </c>
      <c r="F5862" s="10">
        <v>42036</v>
      </c>
      <c r="G5862" s="10">
        <v>45323</v>
      </c>
      <c r="H5862" s="11">
        <v>10</v>
      </c>
      <c r="I5862" s="20" t="s">
        <v>259</v>
      </c>
      <c r="J5862" s="11" t="s">
        <v>261</v>
      </c>
      <c r="K5862" s="11" t="s">
        <v>12658</v>
      </c>
      <c r="L5862" s="11">
        <v>2</v>
      </c>
    </row>
    <row r="5863" spans="1:12">
      <c r="A5863" s="11" t="s">
        <v>11614</v>
      </c>
      <c r="D5863" s="11" t="s">
        <v>260</v>
      </c>
      <c r="E5863" s="19" t="s">
        <v>11864</v>
      </c>
      <c r="F5863" s="10">
        <v>42036</v>
      </c>
      <c r="G5863" s="10">
        <v>45323</v>
      </c>
      <c r="H5863" s="11">
        <v>10</v>
      </c>
      <c r="I5863" s="20" t="s">
        <v>259</v>
      </c>
      <c r="J5863" s="11" t="s">
        <v>261</v>
      </c>
      <c r="K5863" s="11" t="s">
        <v>12658</v>
      </c>
      <c r="L5863" s="11">
        <v>2</v>
      </c>
    </row>
    <row r="5864" spans="1:12">
      <c r="A5864" s="11" t="s">
        <v>11615</v>
      </c>
      <c r="D5864" s="11" t="s">
        <v>260</v>
      </c>
      <c r="E5864" s="19" t="s">
        <v>11865</v>
      </c>
      <c r="F5864" s="10">
        <v>42036</v>
      </c>
      <c r="G5864" s="10">
        <v>45323</v>
      </c>
      <c r="H5864" s="11">
        <v>10</v>
      </c>
      <c r="I5864" s="20" t="s">
        <v>259</v>
      </c>
      <c r="J5864" s="11" t="s">
        <v>261</v>
      </c>
      <c r="K5864" s="11" t="s">
        <v>12658</v>
      </c>
      <c r="L5864" s="11">
        <v>2</v>
      </c>
    </row>
    <row r="5865" spans="1:12">
      <c r="A5865" s="11" t="s">
        <v>11616</v>
      </c>
      <c r="D5865" s="11" t="s">
        <v>260</v>
      </c>
      <c r="E5865" s="19" t="s">
        <v>11866</v>
      </c>
      <c r="F5865" s="10">
        <v>42036</v>
      </c>
      <c r="G5865" s="10">
        <v>45323</v>
      </c>
      <c r="H5865" s="11">
        <v>10</v>
      </c>
      <c r="I5865" s="20" t="s">
        <v>259</v>
      </c>
      <c r="J5865" s="11" t="s">
        <v>261</v>
      </c>
      <c r="K5865" s="11" t="s">
        <v>12658</v>
      </c>
      <c r="L5865" s="11">
        <v>2</v>
      </c>
    </row>
    <row r="5866" spans="1:12">
      <c r="A5866" s="11" t="s">
        <v>11617</v>
      </c>
      <c r="D5866" s="11" t="s">
        <v>260</v>
      </c>
      <c r="E5866" s="19" t="s">
        <v>11867</v>
      </c>
      <c r="F5866" s="10">
        <v>42036</v>
      </c>
      <c r="G5866" s="10">
        <v>45323</v>
      </c>
      <c r="H5866" s="11">
        <v>10</v>
      </c>
      <c r="I5866" s="20" t="s">
        <v>259</v>
      </c>
      <c r="J5866" s="11" t="s">
        <v>261</v>
      </c>
      <c r="K5866" s="11" t="s">
        <v>12658</v>
      </c>
      <c r="L5866" s="11">
        <v>2</v>
      </c>
    </row>
    <row r="5867" spans="1:12">
      <c r="A5867" s="11" t="s">
        <v>11618</v>
      </c>
      <c r="D5867" s="11" t="s">
        <v>260</v>
      </c>
      <c r="E5867" s="19" t="s">
        <v>11868</v>
      </c>
      <c r="F5867" s="10">
        <v>42036</v>
      </c>
      <c r="G5867" s="10">
        <v>45323</v>
      </c>
      <c r="H5867" s="11">
        <v>10</v>
      </c>
      <c r="I5867" s="20" t="s">
        <v>259</v>
      </c>
      <c r="J5867" s="11" t="s">
        <v>261</v>
      </c>
      <c r="K5867" s="11" t="s">
        <v>12658</v>
      </c>
      <c r="L5867" s="11">
        <v>2</v>
      </c>
    </row>
    <row r="5868" spans="1:12">
      <c r="A5868" s="11" t="s">
        <v>11619</v>
      </c>
      <c r="D5868" s="11" t="s">
        <v>260</v>
      </c>
      <c r="E5868" s="19" t="s">
        <v>11869</v>
      </c>
      <c r="F5868" s="10">
        <v>42036</v>
      </c>
      <c r="G5868" s="10">
        <v>45323</v>
      </c>
      <c r="H5868" s="11">
        <v>10</v>
      </c>
      <c r="I5868" s="20" t="s">
        <v>259</v>
      </c>
      <c r="J5868" s="11" t="s">
        <v>261</v>
      </c>
      <c r="K5868" s="11" t="s">
        <v>12658</v>
      </c>
      <c r="L5868" s="11">
        <v>2</v>
      </c>
    </row>
    <row r="5869" spans="1:12">
      <c r="A5869" s="11" t="s">
        <v>11620</v>
      </c>
      <c r="D5869" s="11" t="s">
        <v>260</v>
      </c>
      <c r="E5869" s="19" t="s">
        <v>11870</v>
      </c>
      <c r="F5869" s="10">
        <v>42036</v>
      </c>
      <c r="G5869" s="10">
        <v>45323</v>
      </c>
      <c r="H5869" s="11">
        <v>10</v>
      </c>
      <c r="I5869" s="20" t="s">
        <v>259</v>
      </c>
      <c r="J5869" s="11" t="s">
        <v>261</v>
      </c>
      <c r="K5869" s="11" t="s">
        <v>12658</v>
      </c>
      <c r="L5869" s="11">
        <v>2</v>
      </c>
    </row>
    <row r="5870" spans="1:12">
      <c r="A5870" s="11" t="s">
        <v>11621</v>
      </c>
      <c r="D5870" s="11" t="s">
        <v>260</v>
      </c>
      <c r="E5870" s="19" t="s">
        <v>11871</v>
      </c>
      <c r="F5870" s="10">
        <v>42036</v>
      </c>
      <c r="G5870" s="10">
        <v>45323</v>
      </c>
      <c r="H5870" s="11">
        <v>10</v>
      </c>
      <c r="I5870" s="20" t="s">
        <v>259</v>
      </c>
      <c r="J5870" s="11" t="s">
        <v>261</v>
      </c>
      <c r="K5870" s="11" t="s">
        <v>12658</v>
      </c>
      <c r="L5870" s="11">
        <v>2</v>
      </c>
    </row>
    <row r="5871" spans="1:12">
      <c r="A5871" s="11" t="s">
        <v>11622</v>
      </c>
      <c r="D5871" s="11" t="s">
        <v>260</v>
      </c>
      <c r="E5871" s="19" t="s">
        <v>11872</v>
      </c>
      <c r="F5871" s="10">
        <v>42036</v>
      </c>
      <c r="G5871" s="10">
        <v>45323</v>
      </c>
      <c r="H5871" s="11">
        <v>10</v>
      </c>
      <c r="I5871" s="20" t="s">
        <v>259</v>
      </c>
      <c r="J5871" s="11" t="s">
        <v>261</v>
      </c>
      <c r="K5871" s="11" t="s">
        <v>12658</v>
      </c>
      <c r="L5871" s="11">
        <v>2</v>
      </c>
    </row>
    <row r="5872" spans="1:12">
      <c r="A5872" s="11" t="s">
        <v>11623</v>
      </c>
      <c r="D5872" s="11" t="s">
        <v>260</v>
      </c>
      <c r="E5872" s="19" t="s">
        <v>11873</v>
      </c>
      <c r="F5872" s="10">
        <v>42036</v>
      </c>
      <c r="G5872" s="10">
        <v>45323</v>
      </c>
      <c r="H5872" s="11">
        <v>10</v>
      </c>
      <c r="I5872" s="20" t="s">
        <v>259</v>
      </c>
      <c r="J5872" s="11" t="s">
        <v>261</v>
      </c>
      <c r="K5872" s="11" t="s">
        <v>12658</v>
      </c>
      <c r="L5872" s="11">
        <v>2</v>
      </c>
    </row>
    <row r="5873" spans="1:12">
      <c r="A5873" s="11" t="s">
        <v>11624</v>
      </c>
      <c r="D5873" s="11" t="s">
        <v>260</v>
      </c>
      <c r="E5873" s="19" t="s">
        <v>11874</v>
      </c>
      <c r="F5873" s="10">
        <v>42036</v>
      </c>
      <c r="G5873" s="10">
        <v>45323</v>
      </c>
      <c r="H5873" s="11">
        <v>10</v>
      </c>
      <c r="I5873" s="20" t="s">
        <v>259</v>
      </c>
      <c r="J5873" s="11" t="s">
        <v>261</v>
      </c>
      <c r="K5873" s="11" t="s">
        <v>12658</v>
      </c>
      <c r="L5873" s="11">
        <v>2</v>
      </c>
    </row>
    <row r="5874" spans="1:12">
      <c r="A5874" s="11" t="s">
        <v>11625</v>
      </c>
      <c r="D5874" s="11" t="s">
        <v>260</v>
      </c>
      <c r="E5874" s="19" t="s">
        <v>11875</v>
      </c>
      <c r="F5874" s="10">
        <v>42036</v>
      </c>
      <c r="G5874" s="10">
        <v>45323</v>
      </c>
      <c r="H5874" s="11">
        <v>10</v>
      </c>
      <c r="I5874" s="20" t="s">
        <v>259</v>
      </c>
      <c r="J5874" s="11" t="s">
        <v>261</v>
      </c>
      <c r="K5874" s="11" t="s">
        <v>12658</v>
      </c>
      <c r="L5874" s="11">
        <v>2</v>
      </c>
    </row>
    <row r="5875" spans="1:12">
      <c r="A5875" s="11" t="s">
        <v>11626</v>
      </c>
      <c r="D5875" s="11" t="s">
        <v>260</v>
      </c>
      <c r="E5875" s="19" t="s">
        <v>11876</v>
      </c>
      <c r="F5875" s="10">
        <v>42036</v>
      </c>
      <c r="G5875" s="10">
        <v>45323</v>
      </c>
      <c r="H5875" s="11">
        <v>10</v>
      </c>
      <c r="I5875" s="20" t="s">
        <v>259</v>
      </c>
      <c r="J5875" s="11" t="s">
        <v>261</v>
      </c>
      <c r="K5875" s="11" t="s">
        <v>12658</v>
      </c>
      <c r="L5875" s="11">
        <v>2</v>
      </c>
    </row>
    <row r="5876" spans="1:12">
      <c r="A5876" s="11" t="s">
        <v>11627</v>
      </c>
      <c r="D5876" s="11" t="s">
        <v>260</v>
      </c>
      <c r="E5876" s="19" t="s">
        <v>11877</v>
      </c>
      <c r="F5876" s="10">
        <v>42036</v>
      </c>
      <c r="G5876" s="10">
        <v>45323</v>
      </c>
      <c r="H5876" s="11">
        <v>10</v>
      </c>
      <c r="I5876" s="20" t="s">
        <v>259</v>
      </c>
      <c r="J5876" s="11" t="s">
        <v>261</v>
      </c>
      <c r="K5876" s="11" t="s">
        <v>12658</v>
      </c>
      <c r="L5876" s="11">
        <v>2</v>
      </c>
    </row>
    <row r="5877" spans="1:12">
      <c r="A5877" s="11" t="s">
        <v>11628</v>
      </c>
      <c r="D5877" s="11" t="s">
        <v>260</v>
      </c>
      <c r="E5877" s="19" t="s">
        <v>11878</v>
      </c>
      <c r="F5877" s="10">
        <v>42036</v>
      </c>
      <c r="G5877" s="10">
        <v>45323</v>
      </c>
      <c r="H5877" s="11">
        <v>10</v>
      </c>
      <c r="I5877" s="11" t="s">
        <v>277</v>
      </c>
      <c r="J5877" s="11" t="s">
        <v>261</v>
      </c>
      <c r="K5877" s="11" t="s">
        <v>12658</v>
      </c>
      <c r="L5877" s="11">
        <v>2</v>
      </c>
    </row>
    <row r="5878" spans="1:12">
      <c r="A5878" s="11" t="s">
        <v>11629</v>
      </c>
      <c r="D5878" s="11" t="s">
        <v>260</v>
      </c>
      <c r="E5878" s="19" t="s">
        <v>11879</v>
      </c>
      <c r="F5878" s="10">
        <v>42036</v>
      </c>
      <c r="G5878" s="10">
        <v>45323</v>
      </c>
      <c r="H5878" s="11">
        <v>10</v>
      </c>
      <c r="I5878" s="11" t="s">
        <v>277</v>
      </c>
      <c r="J5878" s="11" t="s">
        <v>261</v>
      </c>
      <c r="K5878" s="11" t="s">
        <v>12658</v>
      </c>
      <c r="L5878" s="11">
        <v>2</v>
      </c>
    </row>
    <row r="5879" spans="1:12">
      <c r="A5879" s="11" t="s">
        <v>11630</v>
      </c>
      <c r="D5879" s="11" t="s">
        <v>260</v>
      </c>
      <c r="E5879" s="19" t="s">
        <v>11880</v>
      </c>
      <c r="F5879" s="10">
        <v>42036</v>
      </c>
      <c r="G5879" s="10">
        <v>45323</v>
      </c>
      <c r="H5879" s="11">
        <v>10</v>
      </c>
      <c r="I5879" s="11" t="s">
        <v>277</v>
      </c>
      <c r="J5879" s="11" t="s">
        <v>261</v>
      </c>
      <c r="K5879" s="11" t="s">
        <v>12658</v>
      </c>
      <c r="L5879" s="11">
        <v>2</v>
      </c>
    </row>
    <row r="5880" spans="1:12">
      <c r="A5880" s="11" t="s">
        <v>11631</v>
      </c>
      <c r="D5880" s="11" t="s">
        <v>260</v>
      </c>
      <c r="E5880" s="19" t="s">
        <v>11881</v>
      </c>
      <c r="F5880" s="10">
        <v>42036</v>
      </c>
      <c r="G5880" s="10">
        <v>45323</v>
      </c>
      <c r="H5880" s="11">
        <v>10</v>
      </c>
      <c r="I5880" s="20" t="s">
        <v>259</v>
      </c>
      <c r="J5880" s="11" t="s">
        <v>261</v>
      </c>
      <c r="K5880" s="11" t="s">
        <v>12658</v>
      </c>
      <c r="L5880" s="11">
        <v>2</v>
      </c>
    </row>
    <row r="5881" spans="1:12">
      <c r="A5881" s="11" t="s">
        <v>11632</v>
      </c>
      <c r="D5881" s="11" t="s">
        <v>260</v>
      </c>
      <c r="E5881" s="19" t="s">
        <v>11882</v>
      </c>
      <c r="F5881" s="10">
        <v>42036</v>
      </c>
      <c r="G5881" s="10">
        <v>45323</v>
      </c>
      <c r="H5881" s="11">
        <v>10</v>
      </c>
      <c r="I5881" s="20" t="s">
        <v>259</v>
      </c>
      <c r="J5881" s="11" t="s">
        <v>261</v>
      </c>
      <c r="K5881" s="11" t="s">
        <v>12658</v>
      </c>
      <c r="L5881" s="11">
        <v>2</v>
      </c>
    </row>
    <row r="5882" spans="1:12">
      <c r="A5882" s="11" t="s">
        <v>11633</v>
      </c>
      <c r="D5882" s="11" t="s">
        <v>260</v>
      </c>
      <c r="E5882" s="19" t="s">
        <v>11883</v>
      </c>
      <c r="F5882" s="10">
        <v>42036</v>
      </c>
      <c r="G5882" s="10">
        <v>45323</v>
      </c>
      <c r="H5882" s="11">
        <v>10</v>
      </c>
      <c r="I5882" s="20" t="s">
        <v>259</v>
      </c>
      <c r="J5882" s="11" t="s">
        <v>261</v>
      </c>
      <c r="K5882" s="11" t="s">
        <v>12658</v>
      </c>
      <c r="L5882" s="11">
        <v>2</v>
      </c>
    </row>
    <row r="5883" spans="1:12">
      <c r="A5883" s="11" t="s">
        <v>11634</v>
      </c>
      <c r="D5883" s="11" t="s">
        <v>260</v>
      </c>
      <c r="E5883" s="19" t="s">
        <v>11884</v>
      </c>
      <c r="F5883" s="10">
        <v>42036</v>
      </c>
      <c r="G5883" s="10">
        <v>45323</v>
      </c>
      <c r="H5883" s="11">
        <v>10</v>
      </c>
      <c r="I5883" s="20" t="s">
        <v>259</v>
      </c>
      <c r="J5883" s="11" t="s">
        <v>261</v>
      </c>
      <c r="K5883" s="11" t="s">
        <v>12658</v>
      </c>
      <c r="L5883" s="11">
        <v>2</v>
      </c>
    </row>
    <row r="5884" spans="1:12">
      <c r="A5884" s="11" t="s">
        <v>11635</v>
      </c>
      <c r="D5884" s="11" t="s">
        <v>260</v>
      </c>
      <c r="E5884" s="19" t="s">
        <v>11885</v>
      </c>
      <c r="F5884" s="10">
        <v>42036</v>
      </c>
      <c r="G5884" s="10">
        <v>45323</v>
      </c>
      <c r="H5884" s="11">
        <v>10</v>
      </c>
      <c r="I5884" s="20" t="s">
        <v>259</v>
      </c>
      <c r="J5884" s="11" t="s">
        <v>261</v>
      </c>
      <c r="K5884" s="11" t="s">
        <v>12658</v>
      </c>
      <c r="L5884" s="11">
        <v>2</v>
      </c>
    </row>
    <row r="5885" spans="1:12">
      <c r="A5885" s="11" t="s">
        <v>11636</v>
      </c>
      <c r="D5885" s="11" t="s">
        <v>260</v>
      </c>
      <c r="E5885" s="19" t="s">
        <v>11886</v>
      </c>
      <c r="F5885" s="10">
        <v>42036</v>
      </c>
      <c r="G5885" s="10">
        <v>45323</v>
      </c>
      <c r="H5885" s="11">
        <v>10</v>
      </c>
      <c r="I5885" s="20" t="s">
        <v>259</v>
      </c>
      <c r="J5885" s="11" t="s">
        <v>261</v>
      </c>
      <c r="K5885" s="11" t="s">
        <v>12658</v>
      </c>
      <c r="L5885" s="11">
        <v>2</v>
      </c>
    </row>
    <row r="5886" spans="1:12">
      <c r="A5886" s="11" t="s">
        <v>11637</v>
      </c>
      <c r="D5886" s="11" t="s">
        <v>260</v>
      </c>
      <c r="E5886" s="19" t="s">
        <v>11887</v>
      </c>
      <c r="F5886" s="10">
        <v>42036</v>
      </c>
      <c r="G5886" s="10">
        <v>45323</v>
      </c>
      <c r="H5886" s="11">
        <v>10</v>
      </c>
      <c r="I5886" s="20" t="s">
        <v>259</v>
      </c>
      <c r="J5886" s="11" t="s">
        <v>261</v>
      </c>
      <c r="K5886" s="11" t="s">
        <v>12658</v>
      </c>
      <c r="L5886" s="11">
        <v>2</v>
      </c>
    </row>
    <row r="5887" spans="1:12">
      <c r="A5887" s="11" t="s">
        <v>11638</v>
      </c>
      <c r="D5887" s="11" t="s">
        <v>260</v>
      </c>
      <c r="E5887" s="19" t="s">
        <v>11888</v>
      </c>
      <c r="F5887" s="10">
        <v>42036</v>
      </c>
      <c r="G5887" s="10">
        <v>45323</v>
      </c>
      <c r="H5887" s="11">
        <v>10</v>
      </c>
      <c r="I5887" s="20" t="s">
        <v>259</v>
      </c>
      <c r="J5887" s="11" t="s">
        <v>261</v>
      </c>
      <c r="K5887" s="11" t="s">
        <v>12658</v>
      </c>
      <c r="L5887" s="11">
        <v>2</v>
      </c>
    </row>
    <row r="5888" spans="1:12">
      <c r="A5888" s="11" t="s">
        <v>11639</v>
      </c>
      <c r="D5888" s="11" t="s">
        <v>260</v>
      </c>
      <c r="E5888" s="19" t="s">
        <v>11889</v>
      </c>
      <c r="F5888" s="10">
        <v>42036</v>
      </c>
      <c r="G5888" s="10">
        <v>45323</v>
      </c>
      <c r="H5888" s="11">
        <v>10</v>
      </c>
      <c r="I5888" s="20" t="s">
        <v>259</v>
      </c>
      <c r="J5888" s="11" t="s">
        <v>261</v>
      </c>
      <c r="K5888" s="11" t="s">
        <v>12658</v>
      </c>
      <c r="L5888" s="11">
        <v>2</v>
      </c>
    </row>
    <row r="5889" spans="1:12">
      <c r="A5889" s="11" t="s">
        <v>11640</v>
      </c>
      <c r="D5889" s="11" t="s">
        <v>260</v>
      </c>
      <c r="E5889" s="19" t="s">
        <v>11890</v>
      </c>
      <c r="F5889" s="10">
        <v>42036</v>
      </c>
      <c r="G5889" s="10">
        <v>45323</v>
      </c>
      <c r="H5889" s="11">
        <v>10</v>
      </c>
      <c r="I5889" s="20" t="s">
        <v>259</v>
      </c>
      <c r="J5889" s="11" t="s">
        <v>261</v>
      </c>
      <c r="K5889" s="11" t="s">
        <v>12658</v>
      </c>
      <c r="L5889" s="11">
        <v>2</v>
      </c>
    </row>
    <row r="5890" spans="1:12">
      <c r="A5890" s="11" t="s">
        <v>11641</v>
      </c>
      <c r="D5890" s="11" t="s">
        <v>260</v>
      </c>
      <c r="E5890" s="19" t="s">
        <v>11891</v>
      </c>
      <c r="F5890" s="10">
        <v>42036</v>
      </c>
      <c r="G5890" s="10">
        <v>45323</v>
      </c>
      <c r="H5890" s="11">
        <v>10</v>
      </c>
      <c r="I5890" s="20" t="s">
        <v>259</v>
      </c>
      <c r="J5890" s="11" t="s">
        <v>261</v>
      </c>
      <c r="K5890" s="11" t="s">
        <v>12658</v>
      </c>
      <c r="L5890" s="11">
        <v>2</v>
      </c>
    </row>
    <row r="5891" spans="1:12">
      <c r="A5891" s="11" t="s">
        <v>11642</v>
      </c>
      <c r="D5891" s="11" t="s">
        <v>260</v>
      </c>
      <c r="E5891" s="19" t="s">
        <v>11892</v>
      </c>
      <c r="F5891" s="10">
        <v>42036</v>
      </c>
      <c r="G5891" s="10">
        <v>45323</v>
      </c>
      <c r="H5891" s="11">
        <v>10</v>
      </c>
      <c r="I5891" s="20" t="s">
        <v>259</v>
      </c>
      <c r="J5891" s="11" t="s">
        <v>261</v>
      </c>
      <c r="K5891" s="11" t="s">
        <v>12658</v>
      </c>
      <c r="L5891" s="11">
        <v>2</v>
      </c>
    </row>
    <row r="5892" spans="1:12">
      <c r="A5892" s="11" t="s">
        <v>11643</v>
      </c>
      <c r="D5892" s="11" t="s">
        <v>260</v>
      </c>
      <c r="E5892" s="19" t="s">
        <v>11893</v>
      </c>
      <c r="F5892" s="10">
        <v>42036</v>
      </c>
      <c r="G5892" s="10">
        <v>45323</v>
      </c>
      <c r="H5892" s="11">
        <v>10</v>
      </c>
      <c r="I5892" s="20" t="s">
        <v>259</v>
      </c>
      <c r="J5892" s="11" t="s">
        <v>261</v>
      </c>
      <c r="K5892" s="11" t="s">
        <v>12658</v>
      </c>
      <c r="L5892" s="11">
        <v>2</v>
      </c>
    </row>
    <row r="5893" spans="1:12">
      <c r="A5893" s="11" t="s">
        <v>11644</v>
      </c>
      <c r="D5893" s="11" t="s">
        <v>260</v>
      </c>
      <c r="E5893" s="19" t="s">
        <v>11894</v>
      </c>
      <c r="F5893" s="10">
        <v>42036</v>
      </c>
      <c r="G5893" s="10">
        <v>45323</v>
      </c>
      <c r="H5893" s="11">
        <v>10</v>
      </c>
      <c r="I5893" s="20" t="s">
        <v>259</v>
      </c>
      <c r="J5893" s="11" t="s">
        <v>261</v>
      </c>
      <c r="K5893" s="11" t="s">
        <v>12658</v>
      </c>
      <c r="L5893" s="11">
        <v>2</v>
      </c>
    </row>
    <row r="5894" spans="1:12">
      <c r="A5894" s="11" t="s">
        <v>11645</v>
      </c>
      <c r="D5894" s="11" t="s">
        <v>260</v>
      </c>
      <c r="E5894" s="19" t="s">
        <v>11895</v>
      </c>
      <c r="F5894" s="10">
        <v>42036</v>
      </c>
      <c r="G5894" s="10">
        <v>45323</v>
      </c>
      <c r="H5894" s="11">
        <v>10</v>
      </c>
      <c r="I5894" s="20" t="s">
        <v>259</v>
      </c>
      <c r="J5894" s="11" t="s">
        <v>261</v>
      </c>
      <c r="K5894" s="11" t="s">
        <v>12658</v>
      </c>
      <c r="L5894" s="11">
        <v>2</v>
      </c>
    </row>
    <row r="5895" spans="1:12">
      <c r="A5895" s="11" t="s">
        <v>11646</v>
      </c>
      <c r="D5895" s="11" t="s">
        <v>260</v>
      </c>
      <c r="E5895" s="19" t="s">
        <v>11896</v>
      </c>
      <c r="F5895" s="10">
        <v>42036</v>
      </c>
      <c r="G5895" s="10">
        <v>45323</v>
      </c>
      <c r="H5895" s="11">
        <v>10</v>
      </c>
      <c r="I5895" s="11" t="s">
        <v>277</v>
      </c>
      <c r="J5895" s="11" t="s">
        <v>261</v>
      </c>
      <c r="K5895" s="11" t="s">
        <v>12658</v>
      </c>
      <c r="L5895" s="11">
        <v>2</v>
      </c>
    </row>
    <row r="5896" spans="1:12">
      <c r="A5896" s="11" t="s">
        <v>11647</v>
      </c>
      <c r="D5896" s="11" t="s">
        <v>260</v>
      </c>
      <c r="E5896" s="19" t="s">
        <v>11897</v>
      </c>
      <c r="F5896" s="10">
        <v>42036</v>
      </c>
      <c r="G5896" s="10">
        <v>45323</v>
      </c>
      <c r="H5896" s="11">
        <v>10</v>
      </c>
      <c r="I5896" s="11" t="s">
        <v>277</v>
      </c>
      <c r="J5896" s="11" t="s">
        <v>261</v>
      </c>
      <c r="K5896" s="11" t="s">
        <v>12658</v>
      </c>
      <c r="L5896" s="11">
        <v>2</v>
      </c>
    </row>
    <row r="5897" spans="1:12">
      <c r="A5897" s="11" t="s">
        <v>11648</v>
      </c>
      <c r="D5897" s="11" t="s">
        <v>260</v>
      </c>
      <c r="E5897" s="19" t="s">
        <v>11898</v>
      </c>
      <c r="F5897" s="10">
        <v>42036</v>
      </c>
      <c r="G5897" s="10">
        <v>45323</v>
      </c>
      <c r="H5897" s="11">
        <v>10</v>
      </c>
      <c r="I5897" s="11" t="s">
        <v>277</v>
      </c>
      <c r="J5897" s="11" t="s">
        <v>261</v>
      </c>
      <c r="K5897" s="11" t="s">
        <v>12658</v>
      </c>
      <c r="L5897" s="11">
        <v>2</v>
      </c>
    </row>
    <row r="5898" spans="1:12">
      <c r="A5898" s="11" t="s">
        <v>11649</v>
      </c>
      <c r="D5898" s="11" t="s">
        <v>260</v>
      </c>
      <c r="E5898" s="19" t="s">
        <v>11899</v>
      </c>
      <c r="F5898" s="10">
        <v>42036</v>
      </c>
      <c r="G5898" s="10">
        <v>45323</v>
      </c>
      <c r="H5898" s="11">
        <v>10</v>
      </c>
      <c r="I5898" s="20" t="s">
        <v>259</v>
      </c>
      <c r="J5898" s="11" t="s">
        <v>261</v>
      </c>
      <c r="K5898" s="11" t="s">
        <v>12658</v>
      </c>
      <c r="L5898" s="11">
        <v>2</v>
      </c>
    </row>
    <row r="5899" spans="1:12">
      <c r="A5899" s="11" t="s">
        <v>11650</v>
      </c>
      <c r="D5899" s="11" t="s">
        <v>260</v>
      </c>
      <c r="E5899" s="19" t="s">
        <v>11900</v>
      </c>
      <c r="F5899" s="10">
        <v>42036</v>
      </c>
      <c r="G5899" s="10">
        <v>45323</v>
      </c>
      <c r="H5899" s="11">
        <v>10</v>
      </c>
      <c r="I5899" s="20" t="s">
        <v>259</v>
      </c>
      <c r="J5899" s="11" t="s">
        <v>261</v>
      </c>
      <c r="K5899" s="11" t="s">
        <v>12658</v>
      </c>
      <c r="L5899" s="11">
        <v>2</v>
      </c>
    </row>
    <row r="5900" spans="1:12">
      <c r="A5900" s="11" t="s">
        <v>11651</v>
      </c>
      <c r="D5900" s="11" t="s">
        <v>260</v>
      </c>
      <c r="E5900" s="19" t="s">
        <v>11901</v>
      </c>
      <c r="F5900" s="10">
        <v>42036</v>
      </c>
      <c r="G5900" s="10">
        <v>45323</v>
      </c>
      <c r="H5900" s="11">
        <v>10</v>
      </c>
      <c r="I5900" s="20" t="s">
        <v>259</v>
      </c>
      <c r="J5900" s="11" t="s">
        <v>261</v>
      </c>
      <c r="K5900" s="11" t="s">
        <v>12658</v>
      </c>
      <c r="L5900" s="11">
        <v>2</v>
      </c>
    </row>
    <row r="5901" spans="1:12">
      <c r="A5901" s="11" t="s">
        <v>11652</v>
      </c>
      <c r="D5901" s="11" t="s">
        <v>260</v>
      </c>
      <c r="E5901" s="19" t="s">
        <v>11902</v>
      </c>
      <c r="F5901" s="10">
        <v>42036</v>
      </c>
      <c r="G5901" s="10">
        <v>45323</v>
      </c>
      <c r="H5901" s="11">
        <v>10</v>
      </c>
      <c r="I5901" s="20" t="s">
        <v>259</v>
      </c>
      <c r="J5901" s="11" t="s">
        <v>261</v>
      </c>
      <c r="K5901" s="11" t="s">
        <v>12658</v>
      </c>
      <c r="L5901" s="11">
        <v>2</v>
      </c>
    </row>
    <row r="5902" spans="1:12">
      <c r="A5902" s="11" t="s">
        <v>11653</v>
      </c>
      <c r="D5902" s="11" t="s">
        <v>260</v>
      </c>
      <c r="E5902" s="19" t="s">
        <v>11903</v>
      </c>
      <c r="F5902" s="10">
        <v>42036</v>
      </c>
      <c r="G5902" s="10">
        <v>45323</v>
      </c>
      <c r="H5902" s="11">
        <v>10</v>
      </c>
      <c r="I5902" s="20" t="s">
        <v>259</v>
      </c>
      <c r="J5902" s="11" t="s">
        <v>261</v>
      </c>
      <c r="K5902" s="11" t="s">
        <v>12658</v>
      </c>
      <c r="L5902" s="11">
        <v>2</v>
      </c>
    </row>
    <row r="5903" spans="1:12">
      <c r="A5903" s="11" t="s">
        <v>11654</v>
      </c>
      <c r="D5903" s="11" t="s">
        <v>260</v>
      </c>
      <c r="E5903" s="19" t="s">
        <v>11904</v>
      </c>
      <c r="F5903" s="10">
        <v>42036</v>
      </c>
      <c r="G5903" s="10">
        <v>45323</v>
      </c>
      <c r="H5903" s="11">
        <v>10</v>
      </c>
      <c r="I5903" s="20" t="s">
        <v>259</v>
      </c>
      <c r="J5903" s="11" t="s">
        <v>261</v>
      </c>
      <c r="K5903" s="11" t="s">
        <v>12658</v>
      </c>
      <c r="L5903" s="11">
        <v>2</v>
      </c>
    </row>
    <row r="5904" spans="1:12">
      <c r="A5904" s="11" t="s">
        <v>11655</v>
      </c>
      <c r="D5904" s="11" t="s">
        <v>260</v>
      </c>
      <c r="E5904" s="19" t="s">
        <v>11905</v>
      </c>
      <c r="F5904" s="10">
        <v>42036</v>
      </c>
      <c r="G5904" s="10">
        <v>45323</v>
      </c>
      <c r="H5904" s="11">
        <v>10</v>
      </c>
      <c r="I5904" s="20" t="s">
        <v>259</v>
      </c>
      <c r="J5904" s="11" t="s">
        <v>261</v>
      </c>
      <c r="K5904" s="11" t="s">
        <v>12658</v>
      </c>
      <c r="L5904" s="11">
        <v>2</v>
      </c>
    </row>
    <row r="5905" spans="1:12">
      <c r="A5905" s="11" t="s">
        <v>11656</v>
      </c>
      <c r="D5905" s="11" t="s">
        <v>260</v>
      </c>
      <c r="E5905" s="19" t="s">
        <v>11906</v>
      </c>
      <c r="F5905" s="10">
        <v>42036</v>
      </c>
      <c r="G5905" s="10">
        <v>45323</v>
      </c>
      <c r="H5905" s="11">
        <v>10</v>
      </c>
      <c r="I5905" s="20" t="s">
        <v>259</v>
      </c>
      <c r="J5905" s="11" t="s">
        <v>261</v>
      </c>
      <c r="K5905" s="11" t="s">
        <v>12658</v>
      </c>
      <c r="L5905" s="11">
        <v>2</v>
      </c>
    </row>
    <row r="5906" spans="1:12">
      <c r="A5906" s="11" t="s">
        <v>11657</v>
      </c>
      <c r="D5906" s="11" t="s">
        <v>260</v>
      </c>
      <c r="E5906" s="19" t="s">
        <v>11907</v>
      </c>
      <c r="F5906" s="10">
        <v>42036</v>
      </c>
      <c r="G5906" s="10">
        <v>45323</v>
      </c>
      <c r="H5906" s="11">
        <v>10</v>
      </c>
      <c r="I5906" s="20" t="s">
        <v>259</v>
      </c>
      <c r="J5906" s="11" t="s">
        <v>261</v>
      </c>
      <c r="K5906" s="11" t="s">
        <v>12658</v>
      </c>
      <c r="L5906" s="11">
        <v>2</v>
      </c>
    </row>
    <row r="5907" spans="1:12">
      <c r="A5907" s="11" t="s">
        <v>11658</v>
      </c>
      <c r="D5907" s="11" t="s">
        <v>260</v>
      </c>
      <c r="E5907" s="19" t="s">
        <v>11908</v>
      </c>
      <c r="F5907" s="10">
        <v>42036</v>
      </c>
      <c r="G5907" s="10">
        <v>45323</v>
      </c>
      <c r="H5907" s="11">
        <v>10</v>
      </c>
      <c r="I5907" s="20" t="s">
        <v>259</v>
      </c>
      <c r="J5907" s="11" t="s">
        <v>261</v>
      </c>
      <c r="K5907" s="11" t="s">
        <v>12658</v>
      </c>
      <c r="L5907" s="11">
        <v>2</v>
      </c>
    </row>
    <row r="5908" spans="1:12">
      <c r="A5908" s="11" t="s">
        <v>11659</v>
      </c>
      <c r="D5908" s="11" t="s">
        <v>260</v>
      </c>
      <c r="E5908" s="19" t="s">
        <v>11909</v>
      </c>
      <c r="F5908" s="10">
        <v>42036</v>
      </c>
      <c r="G5908" s="10">
        <v>45323</v>
      </c>
      <c r="H5908" s="11">
        <v>10</v>
      </c>
      <c r="I5908" s="20" t="s">
        <v>259</v>
      </c>
      <c r="J5908" s="11" t="s">
        <v>261</v>
      </c>
      <c r="K5908" s="11" t="s">
        <v>12658</v>
      </c>
      <c r="L5908" s="11">
        <v>2</v>
      </c>
    </row>
    <row r="5909" spans="1:12">
      <c r="A5909" s="11" t="s">
        <v>11660</v>
      </c>
      <c r="D5909" s="11" t="s">
        <v>260</v>
      </c>
      <c r="E5909" s="19" t="s">
        <v>11910</v>
      </c>
      <c r="F5909" s="10">
        <v>42036</v>
      </c>
      <c r="G5909" s="10">
        <v>45323</v>
      </c>
      <c r="H5909" s="11">
        <v>10</v>
      </c>
      <c r="I5909" s="20" t="s">
        <v>259</v>
      </c>
      <c r="J5909" s="11" t="s">
        <v>261</v>
      </c>
      <c r="K5909" s="11" t="s">
        <v>12658</v>
      </c>
      <c r="L5909" s="11">
        <v>2</v>
      </c>
    </row>
    <row r="5910" spans="1:12">
      <c r="A5910" s="11" t="s">
        <v>11661</v>
      </c>
      <c r="D5910" s="11" t="s">
        <v>260</v>
      </c>
      <c r="E5910" s="19" t="s">
        <v>11911</v>
      </c>
      <c r="F5910" s="10">
        <v>42036</v>
      </c>
      <c r="G5910" s="10">
        <v>45323</v>
      </c>
      <c r="H5910" s="11">
        <v>10</v>
      </c>
      <c r="I5910" s="20" t="s">
        <v>259</v>
      </c>
      <c r="J5910" s="11" t="s">
        <v>261</v>
      </c>
      <c r="K5910" s="11" t="s">
        <v>12658</v>
      </c>
      <c r="L5910" s="11">
        <v>2</v>
      </c>
    </row>
    <row r="5911" spans="1:12">
      <c r="A5911" s="11" t="s">
        <v>11662</v>
      </c>
      <c r="D5911" s="11" t="s">
        <v>260</v>
      </c>
      <c r="E5911" s="19" t="s">
        <v>11912</v>
      </c>
      <c r="F5911" s="10">
        <v>42036</v>
      </c>
      <c r="G5911" s="10">
        <v>45323</v>
      </c>
      <c r="H5911" s="11">
        <v>10</v>
      </c>
      <c r="I5911" s="20" t="s">
        <v>259</v>
      </c>
      <c r="J5911" s="11" t="s">
        <v>261</v>
      </c>
      <c r="K5911" s="11" t="s">
        <v>12658</v>
      </c>
      <c r="L5911" s="11">
        <v>2</v>
      </c>
    </row>
    <row r="5912" spans="1:12">
      <c r="A5912" s="11" t="s">
        <v>11663</v>
      </c>
      <c r="D5912" s="11" t="s">
        <v>260</v>
      </c>
      <c r="E5912" s="19" t="s">
        <v>11913</v>
      </c>
      <c r="F5912" s="10">
        <v>42036</v>
      </c>
      <c r="G5912" s="10">
        <v>45323</v>
      </c>
      <c r="H5912" s="11">
        <v>10</v>
      </c>
      <c r="I5912" s="20" t="s">
        <v>259</v>
      </c>
      <c r="J5912" s="11" t="s">
        <v>261</v>
      </c>
      <c r="K5912" s="11" t="s">
        <v>12658</v>
      </c>
      <c r="L5912" s="11">
        <v>2</v>
      </c>
    </row>
    <row r="5913" spans="1:12">
      <c r="A5913" s="11" t="s">
        <v>11664</v>
      </c>
      <c r="D5913" s="11" t="s">
        <v>260</v>
      </c>
      <c r="E5913" s="19" t="s">
        <v>11914</v>
      </c>
      <c r="F5913" s="10">
        <v>42036</v>
      </c>
      <c r="G5913" s="10">
        <v>45323</v>
      </c>
      <c r="H5913" s="11">
        <v>10</v>
      </c>
      <c r="I5913" s="11" t="s">
        <v>277</v>
      </c>
      <c r="J5913" s="11" t="s">
        <v>261</v>
      </c>
      <c r="K5913" s="11" t="s">
        <v>12658</v>
      </c>
      <c r="L5913" s="11">
        <v>2</v>
      </c>
    </row>
    <row r="5914" spans="1:12">
      <c r="A5914" s="11" t="s">
        <v>11665</v>
      </c>
      <c r="D5914" s="11" t="s">
        <v>260</v>
      </c>
      <c r="E5914" s="19" t="s">
        <v>11915</v>
      </c>
      <c r="F5914" s="10">
        <v>42036</v>
      </c>
      <c r="G5914" s="10">
        <v>45323</v>
      </c>
      <c r="H5914" s="11">
        <v>10</v>
      </c>
      <c r="I5914" s="11" t="s">
        <v>277</v>
      </c>
      <c r="J5914" s="11" t="s">
        <v>261</v>
      </c>
      <c r="K5914" s="11" t="s">
        <v>12658</v>
      </c>
      <c r="L5914" s="11">
        <v>2</v>
      </c>
    </row>
    <row r="5915" spans="1:12">
      <c r="A5915" s="11" t="s">
        <v>11666</v>
      </c>
      <c r="D5915" s="11" t="s">
        <v>260</v>
      </c>
      <c r="E5915" s="19" t="s">
        <v>11916</v>
      </c>
      <c r="F5915" s="10">
        <v>42036</v>
      </c>
      <c r="G5915" s="10">
        <v>45323</v>
      </c>
      <c r="H5915" s="11">
        <v>10</v>
      </c>
      <c r="I5915" s="11" t="s">
        <v>277</v>
      </c>
      <c r="J5915" s="11" t="s">
        <v>261</v>
      </c>
      <c r="K5915" s="11" t="s">
        <v>12658</v>
      </c>
      <c r="L5915" s="11">
        <v>2</v>
      </c>
    </row>
    <row r="5916" spans="1:12">
      <c r="A5916" s="11" t="s">
        <v>11667</v>
      </c>
      <c r="D5916" s="11" t="s">
        <v>260</v>
      </c>
      <c r="E5916" s="19" t="s">
        <v>11917</v>
      </c>
      <c r="F5916" s="10">
        <v>42036</v>
      </c>
      <c r="G5916" s="10">
        <v>45323</v>
      </c>
      <c r="H5916" s="11">
        <v>10</v>
      </c>
      <c r="I5916" s="20" t="s">
        <v>259</v>
      </c>
      <c r="J5916" s="11" t="s">
        <v>261</v>
      </c>
      <c r="K5916" s="11" t="s">
        <v>12658</v>
      </c>
      <c r="L5916" s="11">
        <v>2</v>
      </c>
    </row>
    <row r="5917" spans="1:12">
      <c r="A5917" s="11" t="s">
        <v>11668</v>
      </c>
      <c r="D5917" s="11" t="s">
        <v>260</v>
      </c>
      <c r="E5917" s="19" t="s">
        <v>11918</v>
      </c>
      <c r="F5917" s="10">
        <v>42036</v>
      </c>
      <c r="G5917" s="10">
        <v>45323</v>
      </c>
      <c r="H5917" s="11">
        <v>10</v>
      </c>
      <c r="I5917" s="20" t="s">
        <v>259</v>
      </c>
      <c r="J5917" s="11" t="s">
        <v>261</v>
      </c>
      <c r="K5917" s="11" t="s">
        <v>12658</v>
      </c>
      <c r="L5917" s="11">
        <v>2</v>
      </c>
    </row>
    <row r="5918" spans="1:12">
      <c r="A5918" s="11" t="s">
        <v>11669</v>
      </c>
      <c r="D5918" s="11" t="s">
        <v>260</v>
      </c>
      <c r="E5918" s="19" t="s">
        <v>11919</v>
      </c>
      <c r="F5918" s="10">
        <v>42036</v>
      </c>
      <c r="G5918" s="10">
        <v>45323</v>
      </c>
      <c r="H5918" s="11">
        <v>10</v>
      </c>
      <c r="I5918" s="20" t="s">
        <v>259</v>
      </c>
      <c r="J5918" s="11" t="s">
        <v>261</v>
      </c>
      <c r="K5918" s="11" t="s">
        <v>12658</v>
      </c>
      <c r="L5918" s="11">
        <v>2</v>
      </c>
    </row>
    <row r="5919" spans="1:12">
      <c r="A5919" s="11" t="s">
        <v>11670</v>
      </c>
      <c r="D5919" s="11" t="s">
        <v>260</v>
      </c>
      <c r="E5919" s="19" t="s">
        <v>11920</v>
      </c>
      <c r="F5919" s="10">
        <v>42036</v>
      </c>
      <c r="G5919" s="10">
        <v>45323</v>
      </c>
      <c r="H5919" s="11">
        <v>10</v>
      </c>
      <c r="I5919" s="20" t="s">
        <v>259</v>
      </c>
      <c r="J5919" s="11" t="s">
        <v>261</v>
      </c>
      <c r="K5919" s="11" t="s">
        <v>12658</v>
      </c>
      <c r="L5919" s="11">
        <v>2</v>
      </c>
    </row>
    <row r="5920" spans="1:12">
      <c r="A5920" s="11" t="s">
        <v>11671</v>
      </c>
      <c r="D5920" s="11" t="s">
        <v>260</v>
      </c>
      <c r="E5920" s="19" t="s">
        <v>11921</v>
      </c>
      <c r="F5920" s="10">
        <v>42036</v>
      </c>
      <c r="G5920" s="10">
        <v>45323</v>
      </c>
      <c r="H5920" s="11">
        <v>10</v>
      </c>
      <c r="I5920" s="20" t="s">
        <v>259</v>
      </c>
      <c r="J5920" s="11" t="s">
        <v>261</v>
      </c>
      <c r="K5920" s="11" t="s">
        <v>12658</v>
      </c>
      <c r="L5920" s="11">
        <v>2</v>
      </c>
    </row>
    <row r="5921" spans="1:12">
      <c r="A5921" s="11" t="s">
        <v>11672</v>
      </c>
      <c r="D5921" s="11" t="s">
        <v>260</v>
      </c>
      <c r="E5921" s="19" t="s">
        <v>11922</v>
      </c>
      <c r="F5921" s="10">
        <v>42036</v>
      </c>
      <c r="G5921" s="10">
        <v>45323</v>
      </c>
      <c r="H5921" s="11">
        <v>10</v>
      </c>
      <c r="I5921" s="20" t="s">
        <v>259</v>
      </c>
      <c r="J5921" s="11" t="s">
        <v>261</v>
      </c>
      <c r="K5921" s="11" t="s">
        <v>12658</v>
      </c>
      <c r="L5921" s="11">
        <v>2</v>
      </c>
    </row>
    <row r="5922" spans="1:12">
      <c r="A5922" s="11" t="s">
        <v>11673</v>
      </c>
      <c r="D5922" s="11" t="s">
        <v>260</v>
      </c>
      <c r="E5922" s="19" t="s">
        <v>11923</v>
      </c>
      <c r="F5922" s="10">
        <v>42036</v>
      </c>
      <c r="G5922" s="10">
        <v>45323</v>
      </c>
      <c r="H5922" s="11">
        <v>10</v>
      </c>
      <c r="I5922" s="20" t="s">
        <v>259</v>
      </c>
      <c r="J5922" s="11" t="s">
        <v>261</v>
      </c>
      <c r="K5922" s="11" t="s">
        <v>12658</v>
      </c>
      <c r="L5922" s="11">
        <v>2</v>
      </c>
    </row>
    <row r="5923" spans="1:12">
      <c r="A5923" s="11" t="s">
        <v>11674</v>
      </c>
      <c r="D5923" s="11" t="s">
        <v>260</v>
      </c>
      <c r="E5923" s="19" t="s">
        <v>11924</v>
      </c>
      <c r="F5923" s="10">
        <v>42036</v>
      </c>
      <c r="G5923" s="10">
        <v>45323</v>
      </c>
      <c r="H5923" s="11">
        <v>10</v>
      </c>
      <c r="I5923" s="20" t="s">
        <v>259</v>
      </c>
      <c r="J5923" s="11" t="s">
        <v>261</v>
      </c>
      <c r="K5923" s="11" t="s">
        <v>12658</v>
      </c>
      <c r="L5923" s="11">
        <v>2</v>
      </c>
    </row>
    <row r="5924" spans="1:12">
      <c r="A5924" s="11" t="s">
        <v>11675</v>
      </c>
      <c r="D5924" s="11" t="s">
        <v>260</v>
      </c>
      <c r="E5924" s="19" t="s">
        <v>11925</v>
      </c>
      <c r="F5924" s="10">
        <v>42036</v>
      </c>
      <c r="G5924" s="10">
        <v>45323</v>
      </c>
      <c r="H5924" s="11">
        <v>10</v>
      </c>
      <c r="I5924" s="20" t="s">
        <v>259</v>
      </c>
      <c r="J5924" s="11" t="s">
        <v>261</v>
      </c>
      <c r="K5924" s="11" t="s">
        <v>12658</v>
      </c>
      <c r="L5924" s="11">
        <v>2</v>
      </c>
    </row>
    <row r="5925" spans="1:12">
      <c r="A5925" s="11" t="s">
        <v>11676</v>
      </c>
      <c r="D5925" s="11" t="s">
        <v>260</v>
      </c>
      <c r="E5925" s="19" t="s">
        <v>11926</v>
      </c>
      <c r="F5925" s="10">
        <v>42036</v>
      </c>
      <c r="G5925" s="10">
        <v>45323</v>
      </c>
      <c r="H5925" s="11">
        <v>10</v>
      </c>
      <c r="I5925" s="20" t="s">
        <v>259</v>
      </c>
      <c r="J5925" s="11" t="s">
        <v>261</v>
      </c>
      <c r="K5925" s="11" t="s">
        <v>12658</v>
      </c>
      <c r="L5925" s="11">
        <v>2</v>
      </c>
    </row>
    <row r="5926" spans="1:12">
      <c r="A5926" s="11" t="s">
        <v>11677</v>
      </c>
      <c r="D5926" s="11" t="s">
        <v>260</v>
      </c>
      <c r="E5926" s="19" t="s">
        <v>11927</v>
      </c>
      <c r="F5926" s="10">
        <v>42036</v>
      </c>
      <c r="G5926" s="10">
        <v>45323</v>
      </c>
      <c r="H5926" s="11">
        <v>10</v>
      </c>
      <c r="I5926" s="20" t="s">
        <v>259</v>
      </c>
      <c r="J5926" s="11" t="s">
        <v>261</v>
      </c>
      <c r="K5926" s="11" t="s">
        <v>12658</v>
      </c>
      <c r="L5926" s="11">
        <v>2</v>
      </c>
    </row>
    <row r="5927" spans="1:12">
      <c r="A5927" s="11" t="s">
        <v>11678</v>
      </c>
      <c r="D5927" s="11" t="s">
        <v>260</v>
      </c>
      <c r="E5927" s="19" t="s">
        <v>11928</v>
      </c>
      <c r="F5927" s="10">
        <v>42036</v>
      </c>
      <c r="G5927" s="10">
        <v>45323</v>
      </c>
      <c r="H5927" s="11">
        <v>10</v>
      </c>
      <c r="I5927" s="20" t="s">
        <v>259</v>
      </c>
      <c r="J5927" s="11" t="s">
        <v>261</v>
      </c>
      <c r="K5927" s="11" t="s">
        <v>12658</v>
      </c>
      <c r="L5927" s="11">
        <v>2</v>
      </c>
    </row>
    <row r="5928" spans="1:12">
      <c r="A5928" s="11" t="s">
        <v>11679</v>
      </c>
      <c r="D5928" s="11" t="s">
        <v>260</v>
      </c>
      <c r="E5928" s="19" t="s">
        <v>11929</v>
      </c>
      <c r="F5928" s="10">
        <v>42036</v>
      </c>
      <c r="G5928" s="10">
        <v>45323</v>
      </c>
      <c r="H5928" s="11">
        <v>10</v>
      </c>
      <c r="I5928" s="20" t="s">
        <v>259</v>
      </c>
      <c r="J5928" s="11" t="s">
        <v>261</v>
      </c>
      <c r="K5928" s="11" t="s">
        <v>12658</v>
      </c>
      <c r="L5928" s="11">
        <v>2</v>
      </c>
    </row>
    <row r="5929" spans="1:12">
      <c r="A5929" s="11" t="s">
        <v>11680</v>
      </c>
      <c r="D5929" s="11" t="s">
        <v>260</v>
      </c>
      <c r="E5929" s="19" t="s">
        <v>11930</v>
      </c>
      <c r="F5929" s="10">
        <v>42036</v>
      </c>
      <c r="G5929" s="10">
        <v>45323</v>
      </c>
      <c r="H5929" s="11">
        <v>10</v>
      </c>
      <c r="I5929" s="20" t="s">
        <v>259</v>
      </c>
      <c r="J5929" s="11" t="s">
        <v>261</v>
      </c>
      <c r="K5929" s="11" t="s">
        <v>12658</v>
      </c>
      <c r="L5929" s="11">
        <v>2</v>
      </c>
    </row>
    <row r="5930" spans="1:12">
      <c r="A5930" s="11" t="s">
        <v>11681</v>
      </c>
      <c r="D5930" s="11" t="s">
        <v>260</v>
      </c>
      <c r="E5930" s="19" t="s">
        <v>11931</v>
      </c>
      <c r="F5930" s="10">
        <v>42036</v>
      </c>
      <c r="G5930" s="10">
        <v>45323</v>
      </c>
      <c r="H5930" s="11">
        <v>10</v>
      </c>
      <c r="I5930" s="20" t="s">
        <v>259</v>
      </c>
      <c r="J5930" s="11" t="s">
        <v>261</v>
      </c>
      <c r="K5930" s="11" t="s">
        <v>12658</v>
      </c>
      <c r="L5930" s="11">
        <v>2</v>
      </c>
    </row>
    <row r="5931" spans="1:12">
      <c r="A5931" s="11" t="s">
        <v>11682</v>
      </c>
      <c r="D5931" s="11" t="s">
        <v>260</v>
      </c>
      <c r="E5931" s="19" t="s">
        <v>11932</v>
      </c>
      <c r="F5931" s="10">
        <v>42036</v>
      </c>
      <c r="G5931" s="10">
        <v>45323</v>
      </c>
      <c r="H5931" s="11">
        <v>10</v>
      </c>
      <c r="I5931" s="11" t="s">
        <v>277</v>
      </c>
      <c r="J5931" s="11" t="s">
        <v>261</v>
      </c>
      <c r="K5931" s="11" t="s">
        <v>12658</v>
      </c>
      <c r="L5931" s="11">
        <v>2</v>
      </c>
    </row>
    <row r="5932" spans="1:12">
      <c r="A5932" s="11" t="s">
        <v>11683</v>
      </c>
      <c r="D5932" s="11" t="s">
        <v>260</v>
      </c>
      <c r="E5932" s="19" t="s">
        <v>11933</v>
      </c>
      <c r="F5932" s="10">
        <v>42036</v>
      </c>
      <c r="G5932" s="10">
        <v>45323</v>
      </c>
      <c r="H5932" s="11">
        <v>10</v>
      </c>
      <c r="I5932" s="11" t="s">
        <v>277</v>
      </c>
      <c r="J5932" s="11" t="s">
        <v>261</v>
      </c>
      <c r="K5932" s="11" t="s">
        <v>12658</v>
      </c>
      <c r="L5932" s="11">
        <v>2</v>
      </c>
    </row>
    <row r="5933" spans="1:12">
      <c r="A5933" s="11" t="s">
        <v>11684</v>
      </c>
      <c r="D5933" s="11" t="s">
        <v>260</v>
      </c>
      <c r="E5933" s="19" t="s">
        <v>11934</v>
      </c>
      <c r="F5933" s="10">
        <v>42036</v>
      </c>
      <c r="G5933" s="10">
        <v>45323</v>
      </c>
      <c r="H5933" s="11">
        <v>10</v>
      </c>
      <c r="I5933" s="11" t="s">
        <v>277</v>
      </c>
      <c r="J5933" s="11" t="s">
        <v>261</v>
      </c>
      <c r="K5933" s="11" t="s">
        <v>12658</v>
      </c>
      <c r="L5933" s="11">
        <v>2</v>
      </c>
    </row>
    <row r="5934" spans="1:12">
      <c r="A5934" s="11" t="s">
        <v>11685</v>
      </c>
      <c r="D5934" s="11" t="s">
        <v>260</v>
      </c>
      <c r="E5934" s="19" t="s">
        <v>11935</v>
      </c>
      <c r="F5934" s="10">
        <v>42036</v>
      </c>
      <c r="G5934" s="10">
        <v>45323</v>
      </c>
      <c r="H5934" s="11">
        <v>10</v>
      </c>
      <c r="I5934" s="20" t="s">
        <v>259</v>
      </c>
      <c r="J5934" s="11" t="s">
        <v>261</v>
      </c>
      <c r="K5934" s="11" t="s">
        <v>12658</v>
      </c>
      <c r="L5934" s="11">
        <v>2</v>
      </c>
    </row>
    <row r="5935" spans="1:12">
      <c r="A5935" s="11" t="s">
        <v>11686</v>
      </c>
      <c r="D5935" s="11" t="s">
        <v>260</v>
      </c>
      <c r="E5935" s="19" t="s">
        <v>11936</v>
      </c>
      <c r="F5935" s="10">
        <v>42036</v>
      </c>
      <c r="G5935" s="10">
        <v>45323</v>
      </c>
      <c r="H5935" s="11">
        <v>10</v>
      </c>
      <c r="I5935" s="20" t="s">
        <v>259</v>
      </c>
      <c r="J5935" s="11" t="s">
        <v>261</v>
      </c>
      <c r="K5935" s="11" t="s">
        <v>12658</v>
      </c>
      <c r="L5935" s="11">
        <v>2</v>
      </c>
    </row>
    <row r="5936" spans="1:12">
      <c r="A5936" s="11" t="s">
        <v>11687</v>
      </c>
      <c r="D5936" s="11" t="s">
        <v>260</v>
      </c>
      <c r="E5936" s="19" t="s">
        <v>11937</v>
      </c>
      <c r="F5936" s="10">
        <v>42036</v>
      </c>
      <c r="G5936" s="10">
        <v>45323</v>
      </c>
      <c r="H5936" s="11">
        <v>10</v>
      </c>
      <c r="I5936" s="20" t="s">
        <v>259</v>
      </c>
      <c r="J5936" s="11" t="s">
        <v>261</v>
      </c>
      <c r="K5936" s="11" t="s">
        <v>12658</v>
      </c>
      <c r="L5936" s="11">
        <v>2</v>
      </c>
    </row>
    <row r="5937" spans="1:12">
      <c r="A5937" s="11" t="s">
        <v>11688</v>
      </c>
      <c r="D5937" s="11" t="s">
        <v>260</v>
      </c>
      <c r="E5937" s="19" t="s">
        <v>11938</v>
      </c>
      <c r="F5937" s="10">
        <v>42036</v>
      </c>
      <c r="G5937" s="10">
        <v>45323</v>
      </c>
      <c r="H5937" s="11">
        <v>10</v>
      </c>
      <c r="I5937" s="20" t="s">
        <v>259</v>
      </c>
      <c r="J5937" s="11" t="s">
        <v>261</v>
      </c>
      <c r="K5937" s="11" t="s">
        <v>12658</v>
      </c>
      <c r="L5937" s="11">
        <v>2</v>
      </c>
    </row>
    <row r="5938" spans="1:12">
      <c r="A5938" s="11" t="s">
        <v>11689</v>
      </c>
      <c r="D5938" s="11" t="s">
        <v>260</v>
      </c>
      <c r="E5938" s="19" t="s">
        <v>11939</v>
      </c>
      <c r="F5938" s="10">
        <v>42036</v>
      </c>
      <c r="G5938" s="10">
        <v>45323</v>
      </c>
      <c r="H5938" s="11">
        <v>10</v>
      </c>
      <c r="I5938" s="20" t="s">
        <v>259</v>
      </c>
      <c r="J5938" s="11" t="s">
        <v>261</v>
      </c>
      <c r="K5938" s="11" t="s">
        <v>12658</v>
      </c>
      <c r="L5938" s="11">
        <v>2</v>
      </c>
    </row>
    <row r="5939" spans="1:12">
      <c r="A5939" s="11" t="s">
        <v>11690</v>
      </c>
      <c r="D5939" s="11" t="s">
        <v>260</v>
      </c>
      <c r="E5939" s="19" t="s">
        <v>11940</v>
      </c>
      <c r="F5939" s="10">
        <v>42036</v>
      </c>
      <c r="G5939" s="10">
        <v>45323</v>
      </c>
      <c r="H5939" s="11">
        <v>10</v>
      </c>
      <c r="I5939" s="20" t="s">
        <v>259</v>
      </c>
      <c r="J5939" s="11" t="s">
        <v>261</v>
      </c>
      <c r="K5939" s="11" t="s">
        <v>12658</v>
      </c>
      <c r="L5939" s="11">
        <v>2</v>
      </c>
    </row>
    <row r="5940" spans="1:12">
      <c r="A5940" s="11" t="s">
        <v>11691</v>
      </c>
      <c r="D5940" s="11" t="s">
        <v>260</v>
      </c>
      <c r="E5940" s="19" t="s">
        <v>11941</v>
      </c>
      <c r="F5940" s="10">
        <v>42036</v>
      </c>
      <c r="G5940" s="10">
        <v>45323</v>
      </c>
      <c r="H5940" s="11">
        <v>10</v>
      </c>
      <c r="I5940" s="20" t="s">
        <v>259</v>
      </c>
      <c r="J5940" s="11" t="s">
        <v>261</v>
      </c>
      <c r="K5940" s="11" t="s">
        <v>12658</v>
      </c>
      <c r="L5940" s="11">
        <v>2</v>
      </c>
    </row>
    <row r="5941" spans="1:12">
      <c r="A5941" s="11" t="s">
        <v>11692</v>
      </c>
      <c r="D5941" s="11" t="s">
        <v>260</v>
      </c>
      <c r="E5941" s="19" t="s">
        <v>11942</v>
      </c>
      <c r="F5941" s="10">
        <v>42036</v>
      </c>
      <c r="G5941" s="10">
        <v>45323</v>
      </c>
      <c r="H5941" s="11">
        <v>10</v>
      </c>
      <c r="I5941" s="20" t="s">
        <v>259</v>
      </c>
      <c r="J5941" s="11" t="s">
        <v>261</v>
      </c>
      <c r="K5941" s="11" t="s">
        <v>12658</v>
      </c>
      <c r="L5941" s="11">
        <v>2</v>
      </c>
    </row>
    <row r="5942" spans="1:12">
      <c r="A5942" s="11" t="s">
        <v>11693</v>
      </c>
      <c r="D5942" s="11" t="s">
        <v>260</v>
      </c>
      <c r="E5942" s="19" t="s">
        <v>11943</v>
      </c>
      <c r="F5942" s="10">
        <v>42036</v>
      </c>
      <c r="G5942" s="10">
        <v>45323</v>
      </c>
      <c r="H5942" s="11">
        <v>10</v>
      </c>
      <c r="I5942" s="20" t="s">
        <v>259</v>
      </c>
      <c r="J5942" s="11" t="s">
        <v>261</v>
      </c>
      <c r="K5942" s="11" t="s">
        <v>12658</v>
      </c>
      <c r="L5942" s="11">
        <v>2</v>
      </c>
    </row>
    <row r="5943" spans="1:12">
      <c r="A5943" s="11" t="s">
        <v>11694</v>
      </c>
      <c r="D5943" s="11" t="s">
        <v>260</v>
      </c>
      <c r="E5943" s="19" t="s">
        <v>11944</v>
      </c>
      <c r="F5943" s="10">
        <v>42036</v>
      </c>
      <c r="G5943" s="10">
        <v>45323</v>
      </c>
      <c r="H5943" s="11">
        <v>10</v>
      </c>
      <c r="I5943" s="20" t="s">
        <v>259</v>
      </c>
      <c r="J5943" s="11" t="s">
        <v>261</v>
      </c>
      <c r="K5943" s="11" t="s">
        <v>12658</v>
      </c>
      <c r="L5943" s="11">
        <v>2</v>
      </c>
    </row>
    <row r="5944" spans="1:12">
      <c r="A5944" s="11" t="s">
        <v>11695</v>
      </c>
      <c r="D5944" s="11" t="s">
        <v>260</v>
      </c>
      <c r="E5944" s="19" t="s">
        <v>11945</v>
      </c>
      <c r="F5944" s="10">
        <v>42036</v>
      </c>
      <c r="G5944" s="10">
        <v>45323</v>
      </c>
      <c r="H5944" s="11">
        <v>10</v>
      </c>
      <c r="I5944" s="20" t="s">
        <v>259</v>
      </c>
      <c r="J5944" s="11" t="s">
        <v>261</v>
      </c>
      <c r="K5944" s="11" t="s">
        <v>12658</v>
      </c>
      <c r="L5944" s="11">
        <v>2</v>
      </c>
    </row>
    <row r="5945" spans="1:12">
      <c r="A5945" s="11" t="s">
        <v>11696</v>
      </c>
      <c r="D5945" s="11" t="s">
        <v>260</v>
      </c>
      <c r="E5945" s="19" t="s">
        <v>11946</v>
      </c>
      <c r="F5945" s="10">
        <v>42036</v>
      </c>
      <c r="G5945" s="10">
        <v>45323</v>
      </c>
      <c r="H5945" s="11">
        <v>10</v>
      </c>
      <c r="I5945" s="20" t="s">
        <v>259</v>
      </c>
      <c r="J5945" s="11" t="s">
        <v>261</v>
      </c>
      <c r="K5945" s="11" t="s">
        <v>12658</v>
      </c>
      <c r="L5945" s="11">
        <v>2</v>
      </c>
    </row>
    <row r="5946" spans="1:12">
      <c r="A5946" s="11" t="s">
        <v>11697</v>
      </c>
      <c r="D5946" s="11" t="s">
        <v>260</v>
      </c>
      <c r="E5946" s="19" t="s">
        <v>11947</v>
      </c>
      <c r="F5946" s="10">
        <v>42036</v>
      </c>
      <c r="G5946" s="10">
        <v>45323</v>
      </c>
      <c r="H5946" s="11">
        <v>10</v>
      </c>
      <c r="I5946" s="20" t="s">
        <v>259</v>
      </c>
      <c r="J5946" s="11" t="s">
        <v>261</v>
      </c>
      <c r="K5946" s="11" t="s">
        <v>12658</v>
      </c>
      <c r="L5946" s="11">
        <v>2</v>
      </c>
    </row>
    <row r="5947" spans="1:12">
      <c r="A5947" s="11" t="s">
        <v>11698</v>
      </c>
      <c r="D5947" s="11" t="s">
        <v>260</v>
      </c>
      <c r="E5947" s="19" t="s">
        <v>11948</v>
      </c>
      <c r="F5947" s="10">
        <v>42036</v>
      </c>
      <c r="G5947" s="10">
        <v>45323</v>
      </c>
      <c r="H5947" s="11">
        <v>10</v>
      </c>
      <c r="I5947" s="20" t="s">
        <v>259</v>
      </c>
      <c r="J5947" s="11" t="s">
        <v>261</v>
      </c>
      <c r="K5947" s="11" t="s">
        <v>12658</v>
      </c>
      <c r="L5947" s="11">
        <v>2</v>
      </c>
    </row>
    <row r="5948" spans="1:12">
      <c r="A5948" s="11" t="s">
        <v>11699</v>
      </c>
      <c r="D5948" s="11" t="s">
        <v>260</v>
      </c>
      <c r="E5948" s="19" t="s">
        <v>11949</v>
      </c>
      <c r="F5948" s="10">
        <v>42036</v>
      </c>
      <c r="G5948" s="10">
        <v>45323</v>
      </c>
      <c r="H5948" s="11">
        <v>10</v>
      </c>
      <c r="I5948" s="20" t="s">
        <v>259</v>
      </c>
      <c r="J5948" s="11" t="s">
        <v>261</v>
      </c>
      <c r="K5948" s="11" t="s">
        <v>12658</v>
      </c>
      <c r="L5948" s="11">
        <v>2</v>
      </c>
    </row>
    <row r="5949" spans="1:12">
      <c r="A5949" s="11" t="s">
        <v>11700</v>
      </c>
      <c r="D5949" s="11" t="s">
        <v>260</v>
      </c>
      <c r="E5949" s="19" t="s">
        <v>11950</v>
      </c>
      <c r="F5949" s="10">
        <v>42036</v>
      </c>
      <c r="G5949" s="10">
        <v>45323</v>
      </c>
      <c r="H5949" s="11">
        <v>10</v>
      </c>
      <c r="I5949" s="11" t="s">
        <v>277</v>
      </c>
      <c r="J5949" s="11" t="s">
        <v>261</v>
      </c>
      <c r="K5949" s="11" t="s">
        <v>12658</v>
      </c>
      <c r="L5949" s="11">
        <v>2</v>
      </c>
    </row>
    <row r="5950" spans="1:12">
      <c r="A5950" s="11" t="s">
        <v>11701</v>
      </c>
      <c r="D5950" s="11" t="s">
        <v>260</v>
      </c>
      <c r="E5950" s="19" t="s">
        <v>11951</v>
      </c>
      <c r="F5950" s="10">
        <v>42036</v>
      </c>
      <c r="G5950" s="10">
        <v>45323</v>
      </c>
      <c r="H5950" s="11">
        <v>10</v>
      </c>
      <c r="I5950" s="11" t="s">
        <v>277</v>
      </c>
      <c r="J5950" s="11" t="s">
        <v>261</v>
      </c>
      <c r="K5950" s="11" t="s">
        <v>12658</v>
      </c>
      <c r="L5950" s="11">
        <v>2</v>
      </c>
    </row>
    <row r="5951" spans="1:12">
      <c r="A5951" s="11" t="s">
        <v>11702</v>
      </c>
      <c r="D5951" s="11" t="s">
        <v>260</v>
      </c>
      <c r="E5951" s="19" t="s">
        <v>11952</v>
      </c>
      <c r="F5951" s="10">
        <v>42036</v>
      </c>
      <c r="G5951" s="10">
        <v>45323</v>
      </c>
      <c r="H5951" s="11">
        <v>10</v>
      </c>
      <c r="I5951" s="11" t="s">
        <v>277</v>
      </c>
      <c r="J5951" s="11" t="s">
        <v>261</v>
      </c>
      <c r="K5951" s="11" t="s">
        <v>12658</v>
      </c>
      <c r="L5951" s="11">
        <v>2</v>
      </c>
    </row>
    <row r="5952" spans="1:12">
      <c r="A5952" s="11" t="s">
        <v>11703</v>
      </c>
      <c r="D5952" s="11" t="s">
        <v>260</v>
      </c>
      <c r="E5952" s="19" t="s">
        <v>11953</v>
      </c>
      <c r="F5952" s="10">
        <v>42036</v>
      </c>
      <c r="G5952" s="10">
        <v>45323</v>
      </c>
      <c r="H5952" s="11">
        <v>10</v>
      </c>
      <c r="I5952" s="20" t="s">
        <v>259</v>
      </c>
      <c r="J5952" s="11" t="s">
        <v>261</v>
      </c>
      <c r="K5952" s="11" t="s">
        <v>12658</v>
      </c>
      <c r="L5952" s="11">
        <v>2</v>
      </c>
    </row>
    <row r="5953" spans="1:12">
      <c r="A5953" s="11" t="s">
        <v>11704</v>
      </c>
      <c r="D5953" s="11" t="s">
        <v>260</v>
      </c>
      <c r="E5953" s="19" t="s">
        <v>11954</v>
      </c>
      <c r="F5953" s="10">
        <v>42036</v>
      </c>
      <c r="G5953" s="10">
        <v>45323</v>
      </c>
      <c r="H5953" s="11">
        <v>10</v>
      </c>
      <c r="I5953" s="20" t="s">
        <v>259</v>
      </c>
      <c r="J5953" s="11" t="s">
        <v>261</v>
      </c>
      <c r="K5953" s="11" t="s">
        <v>12658</v>
      </c>
      <c r="L5953" s="11">
        <v>2</v>
      </c>
    </row>
    <row r="5954" spans="1:12">
      <c r="A5954" s="11" t="s">
        <v>11705</v>
      </c>
      <c r="D5954" s="11" t="s">
        <v>260</v>
      </c>
      <c r="E5954" s="19" t="s">
        <v>11955</v>
      </c>
      <c r="F5954" s="10">
        <v>42036</v>
      </c>
      <c r="G5954" s="10">
        <v>45323</v>
      </c>
      <c r="H5954" s="11">
        <v>10</v>
      </c>
      <c r="I5954" s="20" t="s">
        <v>259</v>
      </c>
      <c r="J5954" s="11" t="s">
        <v>261</v>
      </c>
      <c r="K5954" s="11" t="s">
        <v>12658</v>
      </c>
      <c r="L5954" s="11">
        <v>2</v>
      </c>
    </row>
    <row r="5955" spans="1:12">
      <c r="A5955" s="11" t="s">
        <v>11706</v>
      </c>
      <c r="D5955" s="11" t="s">
        <v>260</v>
      </c>
      <c r="E5955" s="19" t="s">
        <v>11956</v>
      </c>
      <c r="F5955" s="10">
        <v>42036</v>
      </c>
      <c r="G5955" s="10">
        <v>45323</v>
      </c>
      <c r="H5955" s="11">
        <v>10</v>
      </c>
      <c r="I5955" s="20" t="s">
        <v>259</v>
      </c>
      <c r="J5955" s="11" t="s">
        <v>261</v>
      </c>
      <c r="K5955" s="11" t="s">
        <v>12658</v>
      </c>
      <c r="L5955" s="11">
        <v>2</v>
      </c>
    </row>
    <row r="5956" spans="1:12">
      <c r="A5956" s="11" t="s">
        <v>11707</v>
      </c>
      <c r="D5956" s="11" t="s">
        <v>260</v>
      </c>
      <c r="E5956" s="19" t="s">
        <v>11957</v>
      </c>
      <c r="F5956" s="10">
        <v>42036</v>
      </c>
      <c r="G5956" s="10">
        <v>45323</v>
      </c>
      <c r="H5956" s="11">
        <v>10</v>
      </c>
      <c r="I5956" s="20" t="s">
        <v>259</v>
      </c>
      <c r="J5956" s="11" t="s">
        <v>261</v>
      </c>
      <c r="K5956" s="11" t="s">
        <v>12658</v>
      </c>
      <c r="L5956" s="11">
        <v>2</v>
      </c>
    </row>
    <row r="5957" spans="1:12">
      <c r="A5957" s="11" t="s">
        <v>11708</v>
      </c>
      <c r="D5957" s="11" t="s">
        <v>260</v>
      </c>
      <c r="E5957" s="19" t="s">
        <v>11958</v>
      </c>
      <c r="F5957" s="10">
        <v>42036</v>
      </c>
      <c r="G5957" s="10">
        <v>45323</v>
      </c>
      <c r="H5957" s="11">
        <v>10</v>
      </c>
      <c r="I5957" s="20" t="s">
        <v>259</v>
      </c>
      <c r="J5957" s="11" t="s">
        <v>261</v>
      </c>
      <c r="K5957" s="11" t="s">
        <v>12658</v>
      </c>
      <c r="L5957" s="11">
        <v>2</v>
      </c>
    </row>
    <row r="5958" spans="1:12">
      <c r="A5958" s="11" t="s">
        <v>11709</v>
      </c>
      <c r="D5958" s="11" t="s">
        <v>260</v>
      </c>
      <c r="E5958" s="19" t="s">
        <v>11959</v>
      </c>
      <c r="F5958" s="10">
        <v>42036</v>
      </c>
      <c r="G5958" s="10">
        <v>45323</v>
      </c>
      <c r="H5958" s="11">
        <v>10</v>
      </c>
      <c r="I5958" s="20" t="s">
        <v>259</v>
      </c>
      <c r="J5958" s="11" t="s">
        <v>261</v>
      </c>
      <c r="K5958" s="11" t="s">
        <v>12658</v>
      </c>
      <c r="L5958" s="11">
        <v>2</v>
      </c>
    </row>
    <row r="5959" spans="1:12">
      <c r="A5959" s="11" t="s">
        <v>11710</v>
      </c>
      <c r="D5959" s="11" t="s">
        <v>260</v>
      </c>
      <c r="E5959" s="19" t="s">
        <v>11960</v>
      </c>
      <c r="F5959" s="10">
        <v>42036</v>
      </c>
      <c r="G5959" s="10">
        <v>45323</v>
      </c>
      <c r="H5959" s="11">
        <v>10</v>
      </c>
      <c r="I5959" s="20" t="s">
        <v>259</v>
      </c>
      <c r="J5959" s="11" t="s">
        <v>261</v>
      </c>
      <c r="K5959" s="11" t="s">
        <v>12658</v>
      </c>
      <c r="L5959" s="11">
        <v>2</v>
      </c>
    </row>
    <row r="5960" spans="1:12">
      <c r="A5960" s="11" t="s">
        <v>11711</v>
      </c>
      <c r="D5960" s="11" t="s">
        <v>260</v>
      </c>
      <c r="E5960" s="19" t="s">
        <v>11961</v>
      </c>
      <c r="F5960" s="10">
        <v>42036</v>
      </c>
      <c r="G5960" s="10">
        <v>45323</v>
      </c>
      <c r="H5960" s="11">
        <v>10</v>
      </c>
      <c r="I5960" s="20" t="s">
        <v>259</v>
      </c>
      <c r="J5960" s="11" t="s">
        <v>261</v>
      </c>
      <c r="K5960" s="11" t="s">
        <v>12658</v>
      </c>
      <c r="L5960" s="11">
        <v>2</v>
      </c>
    </row>
    <row r="5961" spans="1:12">
      <c r="A5961" s="11" t="s">
        <v>11712</v>
      </c>
      <c r="D5961" s="11" t="s">
        <v>260</v>
      </c>
      <c r="E5961" s="19" t="s">
        <v>11962</v>
      </c>
      <c r="F5961" s="10">
        <v>42036</v>
      </c>
      <c r="G5961" s="10">
        <v>45323</v>
      </c>
      <c r="H5961" s="11">
        <v>10</v>
      </c>
      <c r="I5961" s="20" t="s">
        <v>259</v>
      </c>
      <c r="J5961" s="11" t="s">
        <v>261</v>
      </c>
      <c r="K5961" s="11" t="s">
        <v>12658</v>
      </c>
      <c r="L5961" s="11">
        <v>2</v>
      </c>
    </row>
    <row r="5962" spans="1:12">
      <c r="A5962" s="11" t="s">
        <v>11713</v>
      </c>
      <c r="D5962" s="11" t="s">
        <v>260</v>
      </c>
      <c r="E5962" s="19" t="s">
        <v>11963</v>
      </c>
      <c r="F5962" s="10">
        <v>42036</v>
      </c>
      <c r="G5962" s="10">
        <v>45323</v>
      </c>
      <c r="H5962" s="11">
        <v>10</v>
      </c>
      <c r="I5962" s="20" t="s">
        <v>259</v>
      </c>
      <c r="J5962" s="11" t="s">
        <v>261</v>
      </c>
      <c r="K5962" s="11" t="s">
        <v>12658</v>
      </c>
      <c r="L5962" s="11">
        <v>2</v>
      </c>
    </row>
    <row r="5963" spans="1:12">
      <c r="A5963" s="11" t="s">
        <v>11714</v>
      </c>
      <c r="D5963" s="11" t="s">
        <v>260</v>
      </c>
      <c r="E5963" s="19" t="s">
        <v>11964</v>
      </c>
      <c r="F5963" s="10">
        <v>42036</v>
      </c>
      <c r="G5963" s="10">
        <v>45323</v>
      </c>
      <c r="H5963" s="11">
        <v>10</v>
      </c>
      <c r="I5963" s="20" t="s">
        <v>259</v>
      </c>
      <c r="J5963" s="11" t="s">
        <v>261</v>
      </c>
      <c r="K5963" s="11" t="s">
        <v>12658</v>
      </c>
      <c r="L5963" s="11">
        <v>2</v>
      </c>
    </row>
    <row r="5964" spans="1:12">
      <c r="A5964" s="11" t="s">
        <v>11715</v>
      </c>
      <c r="D5964" s="11" t="s">
        <v>260</v>
      </c>
      <c r="E5964" s="19" t="s">
        <v>11965</v>
      </c>
      <c r="F5964" s="10">
        <v>42036</v>
      </c>
      <c r="G5964" s="10">
        <v>45323</v>
      </c>
      <c r="H5964" s="11">
        <v>10</v>
      </c>
      <c r="I5964" s="20" t="s">
        <v>259</v>
      </c>
      <c r="J5964" s="11" t="s">
        <v>261</v>
      </c>
      <c r="K5964" s="11" t="s">
        <v>12658</v>
      </c>
      <c r="L5964" s="11">
        <v>2</v>
      </c>
    </row>
    <row r="5965" spans="1:12">
      <c r="A5965" s="11" t="s">
        <v>11716</v>
      </c>
      <c r="D5965" s="11" t="s">
        <v>260</v>
      </c>
      <c r="E5965" s="19" t="s">
        <v>11966</v>
      </c>
      <c r="F5965" s="10">
        <v>42036</v>
      </c>
      <c r="G5965" s="10">
        <v>45323</v>
      </c>
      <c r="H5965" s="11">
        <v>10</v>
      </c>
      <c r="I5965" s="20" t="s">
        <v>259</v>
      </c>
      <c r="J5965" s="11" t="s">
        <v>261</v>
      </c>
      <c r="K5965" s="11" t="s">
        <v>12658</v>
      </c>
      <c r="L5965" s="11">
        <v>2</v>
      </c>
    </row>
    <row r="5966" spans="1:12">
      <c r="A5966" s="11" t="s">
        <v>11717</v>
      </c>
      <c r="D5966" s="11" t="s">
        <v>260</v>
      </c>
      <c r="E5966" s="19" t="s">
        <v>11967</v>
      </c>
      <c r="F5966" s="10">
        <v>42036</v>
      </c>
      <c r="G5966" s="10">
        <v>45323</v>
      </c>
      <c r="H5966" s="11">
        <v>10</v>
      </c>
      <c r="I5966" s="20" t="s">
        <v>259</v>
      </c>
      <c r="J5966" s="11" t="s">
        <v>261</v>
      </c>
      <c r="K5966" s="11" t="s">
        <v>12658</v>
      </c>
      <c r="L5966" s="11">
        <v>2</v>
      </c>
    </row>
    <row r="5967" spans="1:12">
      <c r="A5967" s="11" t="s">
        <v>11718</v>
      </c>
      <c r="D5967" s="11" t="s">
        <v>260</v>
      </c>
      <c r="E5967" s="19" t="s">
        <v>11968</v>
      </c>
      <c r="F5967" s="10">
        <v>42036</v>
      </c>
      <c r="G5967" s="10">
        <v>45323</v>
      </c>
      <c r="H5967" s="11">
        <v>10</v>
      </c>
      <c r="I5967" s="11" t="s">
        <v>277</v>
      </c>
      <c r="J5967" s="11" t="s">
        <v>261</v>
      </c>
      <c r="K5967" s="11" t="s">
        <v>12658</v>
      </c>
      <c r="L5967" s="11">
        <v>2</v>
      </c>
    </row>
    <row r="5968" spans="1:12">
      <c r="A5968" s="11" t="s">
        <v>11719</v>
      </c>
      <c r="D5968" s="11" t="s">
        <v>260</v>
      </c>
      <c r="E5968" s="19" t="s">
        <v>11969</v>
      </c>
      <c r="F5968" s="10">
        <v>42036</v>
      </c>
      <c r="G5968" s="10">
        <v>45323</v>
      </c>
      <c r="H5968" s="11">
        <v>10</v>
      </c>
      <c r="I5968" s="11" t="s">
        <v>277</v>
      </c>
      <c r="J5968" s="11" t="s">
        <v>261</v>
      </c>
      <c r="K5968" s="11" t="s">
        <v>12658</v>
      </c>
      <c r="L5968" s="11">
        <v>2</v>
      </c>
    </row>
    <row r="5969" spans="1:12">
      <c r="A5969" s="11" t="s">
        <v>11720</v>
      </c>
      <c r="D5969" s="11" t="s">
        <v>260</v>
      </c>
      <c r="E5969" s="19" t="s">
        <v>11970</v>
      </c>
      <c r="F5969" s="10">
        <v>42036</v>
      </c>
      <c r="G5969" s="10">
        <v>45323</v>
      </c>
      <c r="H5969" s="11">
        <v>10</v>
      </c>
      <c r="I5969" s="11" t="s">
        <v>277</v>
      </c>
      <c r="J5969" s="11" t="s">
        <v>261</v>
      </c>
      <c r="K5969" s="11" t="s">
        <v>12658</v>
      </c>
      <c r="L5969" s="11">
        <v>2</v>
      </c>
    </row>
    <row r="5970" spans="1:12">
      <c r="A5970" s="11" t="s">
        <v>11721</v>
      </c>
      <c r="D5970" s="11" t="s">
        <v>260</v>
      </c>
      <c r="E5970" s="19" t="s">
        <v>11971</v>
      </c>
      <c r="F5970" s="10">
        <v>42036</v>
      </c>
      <c r="G5970" s="10">
        <v>45323</v>
      </c>
      <c r="H5970" s="11">
        <v>10</v>
      </c>
      <c r="I5970" s="20" t="s">
        <v>259</v>
      </c>
      <c r="J5970" s="11" t="s">
        <v>261</v>
      </c>
      <c r="K5970" s="11" t="s">
        <v>12658</v>
      </c>
      <c r="L5970" s="11">
        <v>2</v>
      </c>
    </row>
    <row r="5971" spans="1:12">
      <c r="A5971" s="11" t="s">
        <v>11722</v>
      </c>
      <c r="D5971" s="11" t="s">
        <v>260</v>
      </c>
      <c r="E5971" s="19" t="s">
        <v>11972</v>
      </c>
      <c r="F5971" s="10">
        <v>42036</v>
      </c>
      <c r="G5971" s="10">
        <v>45323</v>
      </c>
      <c r="H5971" s="11">
        <v>10</v>
      </c>
      <c r="I5971" s="20" t="s">
        <v>259</v>
      </c>
      <c r="J5971" s="11" t="s">
        <v>261</v>
      </c>
      <c r="K5971" s="11" t="s">
        <v>12658</v>
      </c>
      <c r="L5971" s="11">
        <v>2</v>
      </c>
    </row>
    <row r="5972" spans="1:12">
      <c r="A5972" s="11" t="s">
        <v>11723</v>
      </c>
      <c r="D5972" s="11" t="s">
        <v>260</v>
      </c>
      <c r="E5972" s="19" t="s">
        <v>11973</v>
      </c>
      <c r="F5972" s="10">
        <v>42036</v>
      </c>
      <c r="G5972" s="10">
        <v>45323</v>
      </c>
      <c r="H5972" s="11">
        <v>10</v>
      </c>
      <c r="I5972" s="20" t="s">
        <v>259</v>
      </c>
      <c r="J5972" s="11" t="s">
        <v>261</v>
      </c>
      <c r="K5972" s="11" t="s">
        <v>12658</v>
      </c>
      <c r="L5972" s="11">
        <v>2</v>
      </c>
    </row>
    <row r="5973" spans="1:12">
      <c r="A5973" s="11" t="s">
        <v>11724</v>
      </c>
      <c r="D5973" s="11" t="s">
        <v>260</v>
      </c>
      <c r="E5973" s="19" t="s">
        <v>11974</v>
      </c>
      <c r="F5973" s="10">
        <v>42036</v>
      </c>
      <c r="G5973" s="10">
        <v>45323</v>
      </c>
      <c r="H5973" s="11">
        <v>10</v>
      </c>
      <c r="I5973" s="20" t="s">
        <v>259</v>
      </c>
      <c r="J5973" s="11" t="s">
        <v>261</v>
      </c>
      <c r="K5973" s="11" t="s">
        <v>12658</v>
      </c>
      <c r="L5973" s="11">
        <v>2</v>
      </c>
    </row>
    <row r="5974" spans="1:12">
      <c r="A5974" s="11" t="s">
        <v>11725</v>
      </c>
      <c r="D5974" s="11" t="s">
        <v>260</v>
      </c>
      <c r="E5974" s="19" t="s">
        <v>11975</v>
      </c>
      <c r="F5974" s="10">
        <v>42036</v>
      </c>
      <c r="G5974" s="10">
        <v>45323</v>
      </c>
      <c r="H5974" s="11">
        <v>10</v>
      </c>
      <c r="I5974" s="20" t="s">
        <v>259</v>
      </c>
      <c r="J5974" s="11" t="s">
        <v>261</v>
      </c>
      <c r="K5974" s="11" t="s">
        <v>12658</v>
      </c>
      <c r="L5974" s="11">
        <v>2</v>
      </c>
    </row>
    <row r="5975" spans="1:12">
      <c r="A5975" s="11" t="s">
        <v>11726</v>
      </c>
      <c r="D5975" s="11" t="s">
        <v>260</v>
      </c>
      <c r="E5975" s="19" t="s">
        <v>11976</v>
      </c>
      <c r="F5975" s="10">
        <v>42036</v>
      </c>
      <c r="G5975" s="10">
        <v>45323</v>
      </c>
      <c r="H5975" s="11">
        <v>10</v>
      </c>
      <c r="I5975" s="20" t="s">
        <v>259</v>
      </c>
      <c r="J5975" s="11" t="s">
        <v>261</v>
      </c>
      <c r="K5975" s="11" t="s">
        <v>12658</v>
      </c>
      <c r="L5975" s="11">
        <v>2</v>
      </c>
    </row>
    <row r="5976" spans="1:12">
      <c r="A5976" s="11" t="s">
        <v>11727</v>
      </c>
      <c r="D5976" s="11" t="s">
        <v>260</v>
      </c>
      <c r="E5976" s="19" t="s">
        <v>11977</v>
      </c>
      <c r="F5976" s="10">
        <v>42036</v>
      </c>
      <c r="G5976" s="10">
        <v>45323</v>
      </c>
      <c r="H5976" s="11">
        <v>10</v>
      </c>
      <c r="I5976" s="20" t="s">
        <v>259</v>
      </c>
      <c r="J5976" s="11" t="s">
        <v>261</v>
      </c>
      <c r="K5976" s="11" t="s">
        <v>12658</v>
      </c>
      <c r="L5976" s="11">
        <v>2</v>
      </c>
    </row>
    <row r="5977" spans="1:12">
      <c r="A5977" s="11" t="s">
        <v>11728</v>
      </c>
      <c r="D5977" s="11" t="s">
        <v>260</v>
      </c>
      <c r="E5977" s="19" t="s">
        <v>11978</v>
      </c>
      <c r="F5977" s="10">
        <v>42036</v>
      </c>
      <c r="G5977" s="10">
        <v>45323</v>
      </c>
      <c r="H5977" s="11">
        <v>10</v>
      </c>
      <c r="I5977" s="20" t="s">
        <v>259</v>
      </c>
      <c r="J5977" s="11" t="s">
        <v>261</v>
      </c>
      <c r="K5977" s="11" t="s">
        <v>12658</v>
      </c>
      <c r="L5977" s="11">
        <v>2</v>
      </c>
    </row>
    <row r="5978" spans="1:12">
      <c r="A5978" s="11" t="s">
        <v>11729</v>
      </c>
      <c r="D5978" s="11" t="s">
        <v>260</v>
      </c>
      <c r="E5978" s="19" t="s">
        <v>11979</v>
      </c>
      <c r="F5978" s="10">
        <v>42036</v>
      </c>
      <c r="G5978" s="10">
        <v>45323</v>
      </c>
      <c r="H5978" s="11">
        <v>10</v>
      </c>
      <c r="I5978" s="20" t="s">
        <v>259</v>
      </c>
      <c r="J5978" s="11" t="s">
        <v>261</v>
      </c>
      <c r="K5978" s="11" t="s">
        <v>12658</v>
      </c>
      <c r="L5978" s="11">
        <v>2</v>
      </c>
    </row>
    <row r="5979" spans="1:12">
      <c r="A5979" s="11" t="s">
        <v>11730</v>
      </c>
      <c r="D5979" s="11" t="s">
        <v>260</v>
      </c>
      <c r="E5979" s="19" t="s">
        <v>11980</v>
      </c>
      <c r="F5979" s="10">
        <v>42036</v>
      </c>
      <c r="G5979" s="10">
        <v>45323</v>
      </c>
      <c r="H5979" s="11">
        <v>10</v>
      </c>
      <c r="I5979" s="20" t="s">
        <v>259</v>
      </c>
      <c r="J5979" s="11" t="s">
        <v>261</v>
      </c>
      <c r="K5979" s="11" t="s">
        <v>12658</v>
      </c>
      <c r="L5979" s="11">
        <v>2</v>
      </c>
    </row>
    <row r="5980" spans="1:12">
      <c r="A5980" s="11" t="s">
        <v>11731</v>
      </c>
      <c r="D5980" s="11" t="s">
        <v>260</v>
      </c>
      <c r="E5980" s="19" t="s">
        <v>11981</v>
      </c>
      <c r="F5980" s="10">
        <v>42036</v>
      </c>
      <c r="G5980" s="10">
        <v>45323</v>
      </c>
      <c r="H5980" s="11">
        <v>10</v>
      </c>
      <c r="I5980" s="20" t="s">
        <v>259</v>
      </c>
      <c r="J5980" s="11" t="s">
        <v>261</v>
      </c>
      <c r="K5980" s="11" t="s">
        <v>12658</v>
      </c>
      <c r="L5980" s="11">
        <v>2</v>
      </c>
    </row>
    <row r="5981" spans="1:12">
      <c r="A5981" s="11" t="s">
        <v>11732</v>
      </c>
      <c r="D5981" s="11" t="s">
        <v>260</v>
      </c>
      <c r="E5981" s="19" t="s">
        <v>11982</v>
      </c>
      <c r="F5981" s="10">
        <v>42036</v>
      </c>
      <c r="G5981" s="10">
        <v>45323</v>
      </c>
      <c r="H5981" s="11">
        <v>10</v>
      </c>
      <c r="I5981" s="20" t="s">
        <v>259</v>
      </c>
      <c r="J5981" s="11" t="s">
        <v>261</v>
      </c>
      <c r="K5981" s="11" t="s">
        <v>12658</v>
      </c>
      <c r="L5981" s="11">
        <v>2</v>
      </c>
    </row>
    <row r="5982" spans="1:12">
      <c r="A5982" s="11" t="s">
        <v>11733</v>
      </c>
      <c r="D5982" s="11" t="s">
        <v>260</v>
      </c>
      <c r="E5982" s="19" t="s">
        <v>11983</v>
      </c>
      <c r="F5982" s="10">
        <v>42036</v>
      </c>
      <c r="G5982" s="10">
        <v>45323</v>
      </c>
      <c r="H5982" s="11">
        <v>10</v>
      </c>
      <c r="I5982" s="20" t="s">
        <v>259</v>
      </c>
      <c r="J5982" s="11" t="s">
        <v>261</v>
      </c>
      <c r="K5982" s="11" t="s">
        <v>12658</v>
      </c>
      <c r="L5982" s="11">
        <v>2</v>
      </c>
    </row>
    <row r="5983" spans="1:12">
      <c r="A5983" s="11" t="s">
        <v>11734</v>
      </c>
      <c r="D5983" s="11" t="s">
        <v>260</v>
      </c>
      <c r="E5983" s="19" t="s">
        <v>11984</v>
      </c>
      <c r="F5983" s="10">
        <v>42036</v>
      </c>
      <c r="G5983" s="10">
        <v>45323</v>
      </c>
      <c r="H5983" s="11">
        <v>10</v>
      </c>
      <c r="I5983" s="20" t="s">
        <v>259</v>
      </c>
      <c r="J5983" s="11" t="s">
        <v>261</v>
      </c>
      <c r="K5983" s="11" t="s">
        <v>12658</v>
      </c>
      <c r="L5983" s="11">
        <v>2</v>
      </c>
    </row>
    <row r="5984" spans="1:12">
      <c r="A5984" s="11" t="s">
        <v>11735</v>
      </c>
      <c r="D5984" s="11" t="s">
        <v>260</v>
      </c>
      <c r="E5984" s="19" t="s">
        <v>11985</v>
      </c>
      <c r="F5984" s="10">
        <v>42036</v>
      </c>
      <c r="G5984" s="10">
        <v>45323</v>
      </c>
      <c r="H5984" s="11">
        <v>10</v>
      </c>
      <c r="I5984" s="20" t="s">
        <v>259</v>
      </c>
      <c r="J5984" s="11" t="s">
        <v>261</v>
      </c>
      <c r="K5984" s="11" t="s">
        <v>12658</v>
      </c>
      <c r="L5984" s="11">
        <v>2</v>
      </c>
    </row>
    <row r="5985" spans="1:12">
      <c r="A5985" s="11" t="s">
        <v>11736</v>
      </c>
      <c r="D5985" s="11" t="s">
        <v>260</v>
      </c>
      <c r="E5985" s="19" t="s">
        <v>11986</v>
      </c>
      <c r="F5985" s="10">
        <v>42036</v>
      </c>
      <c r="G5985" s="10">
        <v>45323</v>
      </c>
      <c r="H5985" s="11">
        <v>10</v>
      </c>
      <c r="I5985" s="11" t="s">
        <v>277</v>
      </c>
      <c r="J5985" s="11" t="s">
        <v>261</v>
      </c>
      <c r="K5985" s="11" t="s">
        <v>12658</v>
      </c>
      <c r="L5985" s="11">
        <v>2</v>
      </c>
    </row>
    <row r="5986" spans="1:12">
      <c r="A5986" s="11" t="s">
        <v>11737</v>
      </c>
      <c r="D5986" s="11" t="s">
        <v>260</v>
      </c>
      <c r="E5986" s="19" t="s">
        <v>11987</v>
      </c>
      <c r="F5986" s="10">
        <v>42036</v>
      </c>
      <c r="G5986" s="10">
        <v>45323</v>
      </c>
      <c r="H5986" s="11">
        <v>10</v>
      </c>
      <c r="I5986" s="11" t="s">
        <v>277</v>
      </c>
      <c r="J5986" s="11" t="s">
        <v>261</v>
      </c>
      <c r="K5986" s="11" t="s">
        <v>12658</v>
      </c>
      <c r="L5986" s="11">
        <v>2</v>
      </c>
    </row>
    <row r="5987" spans="1:12">
      <c r="A5987" s="11" t="s">
        <v>11738</v>
      </c>
      <c r="D5987" s="11" t="s">
        <v>260</v>
      </c>
      <c r="E5987" s="19" t="s">
        <v>11988</v>
      </c>
      <c r="F5987" s="10">
        <v>42036</v>
      </c>
      <c r="G5987" s="10">
        <v>45323</v>
      </c>
      <c r="H5987" s="11">
        <v>10</v>
      </c>
      <c r="I5987" s="11" t="s">
        <v>277</v>
      </c>
      <c r="J5987" s="11" t="s">
        <v>261</v>
      </c>
      <c r="K5987" s="11" t="s">
        <v>12658</v>
      </c>
      <c r="L5987" s="11">
        <v>2</v>
      </c>
    </row>
    <row r="5988" spans="1:12">
      <c r="A5988" s="11" t="s">
        <v>11739</v>
      </c>
      <c r="D5988" s="11" t="s">
        <v>260</v>
      </c>
      <c r="E5988" s="19" t="s">
        <v>11989</v>
      </c>
      <c r="F5988" s="10">
        <v>42036</v>
      </c>
      <c r="G5988" s="10">
        <v>45323</v>
      </c>
      <c r="H5988" s="11">
        <v>10</v>
      </c>
      <c r="I5988" s="20" t="s">
        <v>259</v>
      </c>
      <c r="J5988" s="11" t="s">
        <v>261</v>
      </c>
      <c r="K5988" s="11" t="s">
        <v>12658</v>
      </c>
      <c r="L5988" s="11">
        <v>2</v>
      </c>
    </row>
    <row r="5989" spans="1:12">
      <c r="A5989" s="11" t="s">
        <v>11740</v>
      </c>
      <c r="D5989" s="11" t="s">
        <v>260</v>
      </c>
      <c r="E5989" s="19" t="s">
        <v>11990</v>
      </c>
      <c r="F5989" s="10">
        <v>42036</v>
      </c>
      <c r="G5989" s="10">
        <v>45323</v>
      </c>
      <c r="H5989" s="11">
        <v>10</v>
      </c>
      <c r="I5989" s="20" t="s">
        <v>259</v>
      </c>
      <c r="J5989" s="11" t="s">
        <v>261</v>
      </c>
      <c r="K5989" s="11" t="s">
        <v>12658</v>
      </c>
      <c r="L5989" s="11">
        <v>2</v>
      </c>
    </row>
    <row r="5990" spans="1:12">
      <c r="A5990" s="11" t="s">
        <v>11741</v>
      </c>
      <c r="D5990" s="11" t="s">
        <v>260</v>
      </c>
      <c r="E5990" s="19" t="s">
        <v>11991</v>
      </c>
      <c r="F5990" s="10">
        <v>42036</v>
      </c>
      <c r="G5990" s="10">
        <v>45323</v>
      </c>
      <c r="H5990" s="11">
        <v>10</v>
      </c>
      <c r="I5990" s="20" t="s">
        <v>259</v>
      </c>
      <c r="J5990" s="11" t="s">
        <v>261</v>
      </c>
      <c r="K5990" s="11" t="s">
        <v>12658</v>
      </c>
      <c r="L5990" s="11">
        <v>2</v>
      </c>
    </row>
    <row r="5991" spans="1:12">
      <c r="A5991" s="11" t="s">
        <v>11742</v>
      </c>
      <c r="D5991" s="11" t="s">
        <v>260</v>
      </c>
      <c r="E5991" s="19" t="s">
        <v>11992</v>
      </c>
      <c r="F5991" s="10">
        <v>42036</v>
      </c>
      <c r="G5991" s="10">
        <v>45323</v>
      </c>
      <c r="H5991" s="11">
        <v>10</v>
      </c>
      <c r="I5991" s="20" t="s">
        <v>259</v>
      </c>
      <c r="J5991" s="11" t="s">
        <v>261</v>
      </c>
      <c r="K5991" s="11" t="s">
        <v>12658</v>
      </c>
      <c r="L5991" s="11">
        <v>2</v>
      </c>
    </row>
    <row r="5992" spans="1:12">
      <c r="A5992" s="11" t="s">
        <v>11743</v>
      </c>
      <c r="D5992" s="11" t="s">
        <v>260</v>
      </c>
      <c r="E5992" s="19" t="s">
        <v>11993</v>
      </c>
      <c r="F5992" s="10">
        <v>42036</v>
      </c>
      <c r="G5992" s="10">
        <v>45323</v>
      </c>
      <c r="H5992" s="11">
        <v>10</v>
      </c>
      <c r="I5992" s="20" t="s">
        <v>259</v>
      </c>
      <c r="J5992" s="11" t="s">
        <v>261</v>
      </c>
      <c r="K5992" s="11" t="s">
        <v>12658</v>
      </c>
      <c r="L5992" s="11">
        <v>2</v>
      </c>
    </row>
    <row r="5993" spans="1:12">
      <c r="A5993" s="11" t="s">
        <v>11744</v>
      </c>
      <c r="D5993" s="11" t="s">
        <v>260</v>
      </c>
      <c r="E5993" s="19" t="s">
        <v>11994</v>
      </c>
      <c r="F5993" s="10">
        <v>42036</v>
      </c>
      <c r="G5993" s="10">
        <v>45323</v>
      </c>
      <c r="H5993" s="11">
        <v>10</v>
      </c>
      <c r="I5993" s="20" t="s">
        <v>259</v>
      </c>
      <c r="J5993" s="11" t="s">
        <v>261</v>
      </c>
      <c r="K5993" s="11" t="s">
        <v>12658</v>
      </c>
      <c r="L5993" s="11">
        <v>2</v>
      </c>
    </row>
    <row r="5994" spans="1:12">
      <c r="A5994" s="11" t="s">
        <v>11745</v>
      </c>
      <c r="D5994" s="11" t="s">
        <v>260</v>
      </c>
      <c r="E5994" s="19" t="s">
        <v>11995</v>
      </c>
      <c r="F5994" s="10">
        <v>42036</v>
      </c>
      <c r="G5994" s="10">
        <v>45323</v>
      </c>
      <c r="H5994" s="11">
        <v>10</v>
      </c>
      <c r="I5994" s="20" t="s">
        <v>259</v>
      </c>
      <c r="J5994" s="11" t="s">
        <v>261</v>
      </c>
      <c r="K5994" s="11" t="s">
        <v>12658</v>
      </c>
      <c r="L5994" s="11">
        <v>2</v>
      </c>
    </row>
    <row r="5995" spans="1:12">
      <c r="A5995" s="11" t="s">
        <v>11746</v>
      </c>
      <c r="D5995" s="11" t="s">
        <v>260</v>
      </c>
      <c r="E5995" s="19" t="s">
        <v>11996</v>
      </c>
      <c r="F5995" s="10">
        <v>42036</v>
      </c>
      <c r="G5995" s="10">
        <v>45323</v>
      </c>
      <c r="H5995" s="11">
        <v>10</v>
      </c>
      <c r="I5995" s="20" t="s">
        <v>259</v>
      </c>
      <c r="J5995" s="11" t="s">
        <v>261</v>
      </c>
      <c r="K5995" s="11" t="s">
        <v>12658</v>
      </c>
      <c r="L5995" s="11">
        <v>2</v>
      </c>
    </row>
    <row r="5996" spans="1:12">
      <c r="A5996" s="11" t="s">
        <v>11747</v>
      </c>
      <c r="D5996" s="11" t="s">
        <v>260</v>
      </c>
      <c r="E5996" s="19" t="s">
        <v>11997</v>
      </c>
      <c r="F5996" s="10">
        <v>42036</v>
      </c>
      <c r="G5996" s="10">
        <v>45323</v>
      </c>
      <c r="H5996" s="11">
        <v>10</v>
      </c>
      <c r="I5996" s="20" t="s">
        <v>259</v>
      </c>
      <c r="J5996" s="11" t="s">
        <v>261</v>
      </c>
      <c r="K5996" s="11" t="s">
        <v>12658</v>
      </c>
      <c r="L5996" s="11">
        <v>2</v>
      </c>
    </row>
    <row r="5997" spans="1:12">
      <c r="A5997" s="11" t="s">
        <v>11748</v>
      </c>
      <c r="D5997" s="11" t="s">
        <v>260</v>
      </c>
      <c r="E5997" s="19" t="s">
        <v>11998</v>
      </c>
      <c r="F5997" s="10">
        <v>42036</v>
      </c>
      <c r="G5997" s="10">
        <v>45323</v>
      </c>
      <c r="H5997" s="11">
        <v>10</v>
      </c>
      <c r="I5997" s="20" t="s">
        <v>259</v>
      </c>
      <c r="J5997" s="11" t="s">
        <v>261</v>
      </c>
      <c r="K5997" s="11" t="s">
        <v>12658</v>
      </c>
      <c r="L5997" s="11">
        <v>2</v>
      </c>
    </row>
    <row r="5998" spans="1:12">
      <c r="A5998" s="11" t="s">
        <v>11749</v>
      </c>
      <c r="D5998" s="11" t="s">
        <v>260</v>
      </c>
      <c r="E5998" s="19" t="s">
        <v>11999</v>
      </c>
      <c r="F5998" s="10">
        <v>42036</v>
      </c>
      <c r="G5998" s="10">
        <v>45323</v>
      </c>
      <c r="H5998" s="11">
        <v>10</v>
      </c>
      <c r="I5998" s="20" t="s">
        <v>259</v>
      </c>
      <c r="J5998" s="11" t="s">
        <v>261</v>
      </c>
      <c r="K5998" s="11" t="s">
        <v>12658</v>
      </c>
      <c r="L5998" s="11">
        <v>2</v>
      </c>
    </row>
    <row r="5999" spans="1:12">
      <c r="A5999" s="11" t="s">
        <v>11750</v>
      </c>
      <c r="D5999" s="11" t="s">
        <v>260</v>
      </c>
      <c r="E5999" s="19" t="s">
        <v>12000</v>
      </c>
      <c r="F5999" s="10">
        <v>42036</v>
      </c>
      <c r="G5999" s="10">
        <v>45323</v>
      </c>
      <c r="H5999" s="11">
        <v>10</v>
      </c>
      <c r="I5999" s="20" t="s">
        <v>259</v>
      </c>
      <c r="J5999" s="11" t="s">
        <v>261</v>
      </c>
      <c r="K5999" s="11" t="s">
        <v>12658</v>
      </c>
      <c r="L5999" s="11">
        <v>2</v>
      </c>
    </row>
    <row r="6000" spans="1:12">
      <c r="A6000" s="11" t="s">
        <v>11751</v>
      </c>
      <c r="D6000" s="11" t="s">
        <v>260</v>
      </c>
      <c r="E6000" s="19" t="s">
        <v>12001</v>
      </c>
      <c r="F6000" s="10">
        <v>42036</v>
      </c>
      <c r="G6000" s="10">
        <v>45323</v>
      </c>
      <c r="H6000" s="11">
        <v>10</v>
      </c>
      <c r="I6000" s="20" t="s">
        <v>259</v>
      </c>
      <c r="J6000" s="11" t="s">
        <v>261</v>
      </c>
      <c r="K6000" s="11" t="s">
        <v>12658</v>
      </c>
      <c r="L6000" s="11">
        <v>2</v>
      </c>
    </row>
    <row r="6001" spans="1:12">
      <c r="A6001" s="11" t="s">
        <v>11752</v>
      </c>
      <c r="D6001" s="11" t="s">
        <v>260</v>
      </c>
      <c r="E6001" s="19" t="s">
        <v>12002</v>
      </c>
      <c r="F6001" s="10">
        <v>42036</v>
      </c>
      <c r="G6001" s="10">
        <v>45323</v>
      </c>
      <c r="H6001" s="11">
        <v>10</v>
      </c>
      <c r="I6001" s="20" t="s">
        <v>259</v>
      </c>
      <c r="J6001" s="11" t="s">
        <v>261</v>
      </c>
      <c r="K6001" s="11" t="s">
        <v>12658</v>
      </c>
      <c r="L6001" s="11">
        <v>2</v>
      </c>
    </row>
    <row r="6002" spans="1:12">
      <c r="A6002" s="11" t="s">
        <v>11753</v>
      </c>
      <c r="D6002" s="11" t="s">
        <v>260</v>
      </c>
      <c r="E6002" s="19" t="s">
        <v>12003</v>
      </c>
      <c r="F6002" s="10">
        <v>42036</v>
      </c>
      <c r="G6002" s="10">
        <v>45323</v>
      </c>
      <c r="H6002" s="11">
        <v>10</v>
      </c>
      <c r="I6002" s="20" t="s">
        <v>259</v>
      </c>
      <c r="J6002" s="11" t="s">
        <v>261</v>
      </c>
      <c r="K6002" s="11" t="s">
        <v>12658</v>
      </c>
      <c r="L6002" s="11">
        <v>2</v>
      </c>
    </row>
    <row r="6003" spans="1:12">
      <c r="A6003" s="11" t="s">
        <v>11754</v>
      </c>
      <c r="D6003" s="11" t="s">
        <v>260</v>
      </c>
      <c r="E6003" s="19" t="s">
        <v>12004</v>
      </c>
      <c r="F6003" s="10">
        <v>42036</v>
      </c>
      <c r="G6003" s="10">
        <v>45323</v>
      </c>
      <c r="H6003" s="11">
        <v>10</v>
      </c>
      <c r="I6003" s="11" t="s">
        <v>277</v>
      </c>
      <c r="J6003" s="11" t="s">
        <v>261</v>
      </c>
      <c r="K6003" s="11" t="s">
        <v>12658</v>
      </c>
      <c r="L6003" s="11">
        <v>2</v>
      </c>
    </row>
    <row r="6004" spans="1:12">
      <c r="A6004" s="11" t="s">
        <v>11755</v>
      </c>
      <c r="D6004" s="11" t="s">
        <v>260</v>
      </c>
      <c r="E6004" s="19" t="s">
        <v>12005</v>
      </c>
      <c r="F6004" s="10">
        <v>42036</v>
      </c>
      <c r="G6004" s="10">
        <v>45323</v>
      </c>
      <c r="H6004" s="11">
        <v>10</v>
      </c>
      <c r="I6004" s="11" t="s">
        <v>277</v>
      </c>
      <c r="J6004" s="11" t="s">
        <v>261</v>
      </c>
      <c r="K6004" s="11" t="s">
        <v>12658</v>
      </c>
      <c r="L6004" s="11">
        <v>2</v>
      </c>
    </row>
    <row r="6005" spans="1:12">
      <c r="A6005" s="11" t="s">
        <v>11756</v>
      </c>
      <c r="D6005" s="11" t="s">
        <v>260</v>
      </c>
      <c r="E6005" s="19" t="s">
        <v>12006</v>
      </c>
      <c r="F6005" s="10">
        <v>42036</v>
      </c>
      <c r="G6005" s="10">
        <v>45323</v>
      </c>
      <c r="H6005" s="11">
        <v>10</v>
      </c>
      <c r="I6005" s="11" t="s">
        <v>277</v>
      </c>
      <c r="J6005" s="11" t="s">
        <v>261</v>
      </c>
      <c r="K6005" s="11" t="s">
        <v>12658</v>
      </c>
      <c r="L6005" s="11">
        <v>2</v>
      </c>
    </row>
    <row r="6006" spans="1:12">
      <c r="A6006" s="11" t="s">
        <v>11757</v>
      </c>
      <c r="D6006" s="11" t="s">
        <v>260</v>
      </c>
      <c r="E6006" s="19" t="s">
        <v>12007</v>
      </c>
      <c r="F6006" s="10">
        <v>42036</v>
      </c>
      <c r="G6006" s="10">
        <v>45323</v>
      </c>
      <c r="H6006" s="11">
        <v>10</v>
      </c>
      <c r="I6006" s="20" t="s">
        <v>259</v>
      </c>
      <c r="J6006" s="11" t="s">
        <v>261</v>
      </c>
      <c r="K6006" s="11" t="s">
        <v>12658</v>
      </c>
      <c r="L6006" s="11">
        <v>2</v>
      </c>
    </row>
    <row r="6007" spans="1:12">
      <c r="A6007" s="11" t="s">
        <v>11758</v>
      </c>
      <c r="D6007" s="11" t="s">
        <v>260</v>
      </c>
      <c r="E6007" s="19" t="s">
        <v>12008</v>
      </c>
      <c r="F6007" s="10">
        <v>42036</v>
      </c>
      <c r="G6007" s="10">
        <v>45323</v>
      </c>
      <c r="H6007" s="11">
        <v>10</v>
      </c>
      <c r="I6007" s="20" t="s">
        <v>259</v>
      </c>
      <c r="J6007" s="11" t="s">
        <v>261</v>
      </c>
      <c r="K6007" s="11" t="s">
        <v>12658</v>
      </c>
      <c r="L6007" s="11">
        <v>2</v>
      </c>
    </row>
    <row r="6008" spans="1:12">
      <c r="A6008" s="11" t="s">
        <v>11759</v>
      </c>
      <c r="D6008" s="11" t="s">
        <v>260</v>
      </c>
      <c r="E6008" s="19" t="s">
        <v>12009</v>
      </c>
      <c r="F6008" s="10">
        <v>42036</v>
      </c>
      <c r="G6008" s="10">
        <v>45323</v>
      </c>
      <c r="H6008" s="11">
        <v>10</v>
      </c>
      <c r="I6008" s="20" t="s">
        <v>259</v>
      </c>
      <c r="J6008" s="11" t="s">
        <v>261</v>
      </c>
      <c r="K6008" s="11" t="s">
        <v>12658</v>
      </c>
      <c r="L6008" s="11">
        <v>2</v>
      </c>
    </row>
    <row r="6009" spans="1:12">
      <c r="A6009" s="11" t="s">
        <v>11760</v>
      </c>
      <c r="D6009" s="11" t="s">
        <v>260</v>
      </c>
      <c r="E6009" s="19" t="s">
        <v>12010</v>
      </c>
      <c r="F6009" s="10">
        <v>42036</v>
      </c>
      <c r="G6009" s="10">
        <v>45323</v>
      </c>
      <c r="H6009" s="11">
        <v>10</v>
      </c>
      <c r="I6009" s="20" t="s">
        <v>259</v>
      </c>
      <c r="J6009" s="11" t="s">
        <v>261</v>
      </c>
      <c r="K6009" s="11" t="s">
        <v>12658</v>
      </c>
      <c r="L6009" s="11">
        <v>2</v>
      </c>
    </row>
    <row r="6010" spans="1:12">
      <c r="A6010" s="11" t="s">
        <v>11761</v>
      </c>
      <c r="D6010" s="11" t="s">
        <v>260</v>
      </c>
      <c r="E6010" s="19" t="s">
        <v>12011</v>
      </c>
      <c r="F6010" s="10">
        <v>42036</v>
      </c>
      <c r="G6010" s="10">
        <v>45323</v>
      </c>
      <c r="H6010" s="11">
        <v>10</v>
      </c>
      <c r="I6010" s="20" t="s">
        <v>259</v>
      </c>
      <c r="J6010" s="11" t="s">
        <v>261</v>
      </c>
      <c r="K6010" s="11" t="s">
        <v>12658</v>
      </c>
      <c r="L6010" s="11">
        <v>2</v>
      </c>
    </row>
    <row r="6011" spans="1:12">
      <c r="A6011" s="11" t="s">
        <v>11762</v>
      </c>
      <c r="D6011" s="11" t="s">
        <v>260</v>
      </c>
      <c r="E6011" s="19" t="s">
        <v>12012</v>
      </c>
      <c r="F6011" s="10">
        <v>42036</v>
      </c>
      <c r="G6011" s="10">
        <v>45323</v>
      </c>
      <c r="H6011" s="11">
        <v>10</v>
      </c>
      <c r="I6011" s="20" t="s">
        <v>259</v>
      </c>
      <c r="J6011" s="11" t="s">
        <v>261</v>
      </c>
      <c r="K6011" s="11" t="s">
        <v>12658</v>
      </c>
      <c r="L6011" s="11">
        <v>2</v>
      </c>
    </row>
    <row r="6012" spans="1:12">
      <c r="A6012" s="11" t="s">
        <v>12013</v>
      </c>
      <c r="D6012" s="11" t="s">
        <v>260</v>
      </c>
      <c r="E6012" s="19" t="s">
        <v>12263</v>
      </c>
      <c r="F6012" s="10">
        <v>42036</v>
      </c>
      <c r="G6012" s="10">
        <v>45323</v>
      </c>
      <c r="H6012" s="11">
        <v>10</v>
      </c>
      <c r="I6012" s="20" t="s">
        <v>259</v>
      </c>
      <c r="J6012" s="11" t="s">
        <v>261</v>
      </c>
      <c r="K6012" s="11" t="s">
        <v>12658</v>
      </c>
      <c r="L6012" s="11">
        <v>2</v>
      </c>
    </row>
    <row r="6013" spans="1:12">
      <c r="A6013" s="11" t="s">
        <v>12014</v>
      </c>
      <c r="D6013" s="11" t="s">
        <v>260</v>
      </c>
      <c r="E6013" s="19" t="s">
        <v>12264</v>
      </c>
      <c r="F6013" s="10">
        <v>42036</v>
      </c>
      <c r="G6013" s="10">
        <v>45323</v>
      </c>
      <c r="H6013" s="11">
        <v>10</v>
      </c>
      <c r="I6013" s="20" t="s">
        <v>259</v>
      </c>
      <c r="J6013" s="11" t="s">
        <v>261</v>
      </c>
      <c r="K6013" s="11" t="s">
        <v>12658</v>
      </c>
      <c r="L6013" s="11">
        <v>2</v>
      </c>
    </row>
    <row r="6014" spans="1:12">
      <c r="A6014" s="11" t="s">
        <v>12015</v>
      </c>
      <c r="D6014" s="11" t="s">
        <v>260</v>
      </c>
      <c r="E6014" s="19" t="s">
        <v>12265</v>
      </c>
      <c r="F6014" s="10">
        <v>42036</v>
      </c>
      <c r="G6014" s="10">
        <v>45323</v>
      </c>
      <c r="H6014" s="11">
        <v>10</v>
      </c>
      <c r="I6014" s="20" t="s">
        <v>259</v>
      </c>
      <c r="J6014" s="11" t="s">
        <v>261</v>
      </c>
      <c r="K6014" s="11" t="s">
        <v>12658</v>
      </c>
      <c r="L6014" s="11">
        <v>2</v>
      </c>
    </row>
    <row r="6015" spans="1:12">
      <c r="A6015" s="11" t="s">
        <v>12016</v>
      </c>
      <c r="D6015" s="11" t="s">
        <v>260</v>
      </c>
      <c r="E6015" s="19" t="s">
        <v>12266</v>
      </c>
      <c r="F6015" s="10">
        <v>42036</v>
      </c>
      <c r="G6015" s="10">
        <v>45323</v>
      </c>
      <c r="H6015" s="11">
        <v>10</v>
      </c>
      <c r="I6015" s="20" t="s">
        <v>259</v>
      </c>
      <c r="J6015" s="11" t="s">
        <v>261</v>
      </c>
      <c r="K6015" s="11" t="s">
        <v>12658</v>
      </c>
      <c r="L6015" s="11">
        <v>2</v>
      </c>
    </row>
    <row r="6016" spans="1:12">
      <c r="A6016" s="11" t="s">
        <v>12017</v>
      </c>
      <c r="D6016" s="11" t="s">
        <v>260</v>
      </c>
      <c r="E6016" s="19" t="s">
        <v>12267</v>
      </c>
      <c r="F6016" s="10">
        <v>42036</v>
      </c>
      <c r="G6016" s="10">
        <v>45323</v>
      </c>
      <c r="H6016" s="11">
        <v>10</v>
      </c>
      <c r="I6016" s="20" t="s">
        <v>259</v>
      </c>
      <c r="J6016" s="11" t="s">
        <v>261</v>
      </c>
      <c r="K6016" s="11" t="s">
        <v>12658</v>
      </c>
      <c r="L6016" s="11">
        <v>2</v>
      </c>
    </row>
    <row r="6017" spans="1:12">
      <c r="A6017" s="11" t="s">
        <v>12018</v>
      </c>
      <c r="D6017" s="11" t="s">
        <v>260</v>
      </c>
      <c r="E6017" s="19" t="s">
        <v>12268</v>
      </c>
      <c r="F6017" s="10">
        <v>42036</v>
      </c>
      <c r="G6017" s="10">
        <v>45323</v>
      </c>
      <c r="H6017" s="11">
        <v>10</v>
      </c>
      <c r="I6017" s="20" t="s">
        <v>259</v>
      </c>
      <c r="J6017" s="11" t="s">
        <v>261</v>
      </c>
      <c r="K6017" s="11" t="s">
        <v>12658</v>
      </c>
      <c r="L6017" s="11">
        <v>2</v>
      </c>
    </row>
    <row r="6018" spans="1:12">
      <c r="A6018" s="11" t="s">
        <v>12019</v>
      </c>
      <c r="D6018" s="11" t="s">
        <v>260</v>
      </c>
      <c r="E6018" s="19" t="s">
        <v>12269</v>
      </c>
      <c r="F6018" s="10">
        <v>42036</v>
      </c>
      <c r="G6018" s="10">
        <v>45323</v>
      </c>
      <c r="H6018" s="11">
        <v>10</v>
      </c>
      <c r="I6018" s="20" t="s">
        <v>259</v>
      </c>
      <c r="J6018" s="11" t="s">
        <v>261</v>
      </c>
      <c r="K6018" s="11" t="s">
        <v>12658</v>
      </c>
      <c r="L6018" s="11">
        <v>2</v>
      </c>
    </row>
    <row r="6019" spans="1:12">
      <c r="A6019" s="11" t="s">
        <v>12020</v>
      </c>
      <c r="D6019" s="11" t="s">
        <v>260</v>
      </c>
      <c r="E6019" s="19" t="s">
        <v>12270</v>
      </c>
      <c r="F6019" s="10">
        <v>42036</v>
      </c>
      <c r="G6019" s="10">
        <v>45323</v>
      </c>
      <c r="H6019" s="11">
        <v>10</v>
      </c>
      <c r="I6019" s="20" t="s">
        <v>259</v>
      </c>
      <c r="J6019" s="11" t="s">
        <v>261</v>
      </c>
      <c r="K6019" s="11" t="s">
        <v>12658</v>
      </c>
      <c r="L6019" s="11">
        <v>2</v>
      </c>
    </row>
    <row r="6020" spans="1:12">
      <c r="A6020" s="11" t="s">
        <v>12021</v>
      </c>
      <c r="D6020" s="11" t="s">
        <v>260</v>
      </c>
      <c r="E6020" s="19" t="s">
        <v>12271</v>
      </c>
      <c r="F6020" s="10">
        <v>42036</v>
      </c>
      <c r="G6020" s="10">
        <v>45323</v>
      </c>
      <c r="H6020" s="11">
        <v>10</v>
      </c>
      <c r="I6020" s="20" t="s">
        <v>259</v>
      </c>
      <c r="J6020" s="11" t="s">
        <v>261</v>
      </c>
      <c r="K6020" s="11" t="s">
        <v>12658</v>
      </c>
      <c r="L6020" s="11">
        <v>2</v>
      </c>
    </row>
    <row r="6021" spans="1:12">
      <c r="A6021" s="11" t="s">
        <v>12022</v>
      </c>
      <c r="D6021" s="11" t="s">
        <v>260</v>
      </c>
      <c r="E6021" s="19" t="s">
        <v>12272</v>
      </c>
      <c r="F6021" s="10">
        <v>42036</v>
      </c>
      <c r="G6021" s="10">
        <v>45323</v>
      </c>
      <c r="H6021" s="11">
        <v>10</v>
      </c>
      <c r="I6021" s="11" t="s">
        <v>277</v>
      </c>
      <c r="J6021" s="11" t="s">
        <v>261</v>
      </c>
      <c r="K6021" s="11" t="s">
        <v>12658</v>
      </c>
      <c r="L6021" s="11">
        <v>2</v>
      </c>
    </row>
    <row r="6022" spans="1:12">
      <c r="A6022" s="11" t="s">
        <v>12023</v>
      </c>
      <c r="D6022" s="11" t="s">
        <v>260</v>
      </c>
      <c r="E6022" s="19" t="s">
        <v>12273</v>
      </c>
      <c r="F6022" s="10">
        <v>42036</v>
      </c>
      <c r="G6022" s="10">
        <v>45323</v>
      </c>
      <c r="H6022" s="11">
        <v>10</v>
      </c>
      <c r="I6022" s="11" t="s">
        <v>277</v>
      </c>
      <c r="J6022" s="11" t="s">
        <v>261</v>
      </c>
      <c r="K6022" s="11" t="s">
        <v>12658</v>
      </c>
      <c r="L6022" s="11">
        <v>2</v>
      </c>
    </row>
    <row r="6023" spans="1:12">
      <c r="A6023" s="11" t="s">
        <v>12024</v>
      </c>
      <c r="D6023" s="11" t="s">
        <v>260</v>
      </c>
      <c r="E6023" s="19" t="s">
        <v>12274</v>
      </c>
      <c r="F6023" s="10">
        <v>42036</v>
      </c>
      <c r="G6023" s="10">
        <v>45323</v>
      </c>
      <c r="H6023" s="11">
        <v>10</v>
      </c>
      <c r="I6023" s="11" t="s">
        <v>277</v>
      </c>
      <c r="J6023" s="11" t="s">
        <v>261</v>
      </c>
      <c r="K6023" s="11" t="s">
        <v>12658</v>
      </c>
      <c r="L6023" s="11">
        <v>2</v>
      </c>
    </row>
    <row r="6024" spans="1:12">
      <c r="A6024" s="11" t="s">
        <v>12025</v>
      </c>
      <c r="D6024" s="11" t="s">
        <v>260</v>
      </c>
      <c r="E6024" s="19" t="s">
        <v>12275</v>
      </c>
      <c r="F6024" s="10">
        <v>42036</v>
      </c>
      <c r="G6024" s="10">
        <v>45323</v>
      </c>
      <c r="H6024" s="11">
        <v>10</v>
      </c>
      <c r="I6024" s="20" t="s">
        <v>259</v>
      </c>
      <c r="J6024" s="11" t="s">
        <v>261</v>
      </c>
      <c r="K6024" s="11" t="s">
        <v>12658</v>
      </c>
      <c r="L6024" s="11">
        <v>2</v>
      </c>
    </row>
    <row r="6025" spans="1:12">
      <c r="A6025" s="11" t="s">
        <v>12026</v>
      </c>
      <c r="D6025" s="11" t="s">
        <v>260</v>
      </c>
      <c r="E6025" s="19" t="s">
        <v>12276</v>
      </c>
      <c r="F6025" s="10">
        <v>42036</v>
      </c>
      <c r="G6025" s="10">
        <v>45323</v>
      </c>
      <c r="H6025" s="11">
        <v>10</v>
      </c>
      <c r="I6025" s="20" t="s">
        <v>259</v>
      </c>
      <c r="J6025" s="11" t="s">
        <v>261</v>
      </c>
      <c r="K6025" s="11" t="s">
        <v>12658</v>
      </c>
      <c r="L6025" s="11">
        <v>2</v>
      </c>
    </row>
    <row r="6026" spans="1:12">
      <c r="A6026" s="11" t="s">
        <v>12027</v>
      </c>
      <c r="D6026" s="11" t="s">
        <v>260</v>
      </c>
      <c r="E6026" s="19" t="s">
        <v>12277</v>
      </c>
      <c r="F6026" s="10">
        <v>42036</v>
      </c>
      <c r="G6026" s="10">
        <v>45323</v>
      </c>
      <c r="H6026" s="11">
        <v>10</v>
      </c>
      <c r="I6026" s="20" t="s">
        <v>259</v>
      </c>
      <c r="J6026" s="11" t="s">
        <v>261</v>
      </c>
      <c r="K6026" s="11" t="s">
        <v>12658</v>
      </c>
      <c r="L6026" s="11">
        <v>2</v>
      </c>
    </row>
    <row r="6027" spans="1:12">
      <c r="A6027" s="11" t="s">
        <v>12028</v>
      </c>
      <c r="D6027" s="11" t="s">
        <v>260</v>
      </c>
      <c r="E6027" s="19" t="s">
        <v>12278</v>
      </c>
      <c r="F6027" s="10">
        <v>42036</v>
      </c>
      <c r="G6027" s="10">
        <v>45323</v>
      </c>
      <c r="H6027" s="11">
        <v>10</v>
      </c>
      <c r="I6027" s="20" t="s">
        <v>259</v>
      </c>
      <c r="J6027" s="11" t="s">
        <v>261</v>
      </c>
      <c r="K6027" s="11" t="s">
        <v>12658</v>
      </c>
      <c r="L6027" s="11">
        <v>2</v>
      </c>
    </row>
    <row r="6028" spans="1:12">
      <c r="A6028" s="11" t="s">
        <v>12029</v>
      </c>
      <c r="D6028" s="11" t="s">
        <v>260</v>
      </c>
      <c r="E6028" s="19" t="s">
        <v>12279</v>
      </c>
      <c r="F6028" s="10">
        <v>42036</v>
      </c>
      <c r="G6028" s="10">
        <v>45323</v>
      </c>
      <c r="H6028" s="11">
        <v>10</v>
      </c>
      <c r="I6028" s="20" t="s">
        <v>259</v>
      </c>
      <c r="J6028" s="11" t="s">
        <v>261</v>
      </c>
      <c r="K6028" s="11" t="s">
        <v>12658</v>
      </c>
      <c r="L6028" s="11">
        <v>2</v>
      </c>
    </row>
    <row r="6029" spans="1:12">
      <c r="A6029" s="11" t="s">
        <v>12030</v>
      </c>
      <c r="D6029" s="11" t="s">
        <v>260</v>
      </c>
      <c r="E6029" s="19" t="s">
        <v>12280</v>
      </c>
      <c r="F6029" s="10">
        <v>42036</v>
      </c>
      <c r="G6029" s="10">
        <v>45323</v>
      </c>
      <c r="H6029" s="11">
        <v>10</v>
      </c>
      <c r="I6029" s="20" t="s">
        <v>259</v>
      </c>
      <c r="J6029" s="11" t="s">
        <v>261</v>
      </c>
      <c r="K6029" s="11" t="s">
        <v>12658</v>
      </c>
      <c r="L6029" s="11">
        <v>2</v>
      </c>
    </row>
    <row r="6030" spans="1:12">
      <c r="A6030" s="11" t="s">
        <v>12031</v>
      </c>
      <c r="D6030" s="11" t="s">
        <v>260</v>
      </c>
      <c r="E6030" s="19" t="s">
        <v>12281</v>
      </c>
      <c r="F6030" s="10">
        <v>42036</v>
      </c>
      <c r="G6030" s="10">
        <v>45323</v>
      </c>
      <c r="H6030" s="11">
        <v>10</v>
      </c>
      <c r="I6030" s="20" t="s">
        <v>259</v>
      </c>
      <c r="J6030" s="11" t="s">
        <v>261</v>
      </c>
      <c r="K6030" s="11" t="s">
        <v>12658</v>
      </c>
      <c r="L6030" s="11">
        <v>2</v>
      </c>
    </row>
    <row r="6031" spans="1:12">
      <c r="A6031" s="11" t="s">
        <v>12032</v>
      </c>
      <c r="D6031" s="11" t="s">
        <v>260</v>
      </c>
      <c r="E6031" s="19" t="s">
        <v>12282</v>
      </c>
      <c r="F6031" s="10">
        <v>42036</v>
      </c>
      <c r="G6031" s="10">
        <v>45323</v>
      </c>
      <c r="H6031" s="11">
        <v>10</v>
      </c>
      <c r="I6031" s="20" t="s">
        <v>259</v>
      </c>
      <c r="J6031" s="11" t="s">
        <v>261</v>
      </c>
      <c r="K6031" s="11" t="s">
        <v>12658</v>
      </c>
      <c r="L6031" s="11">
        <v>2</v>
      </c>
    </row>
    <row r="6032" spans="1:12">
      <c r="A6032" s="11" t="s">
        <v>12033</v>
      </c>
      <c r="D6032" s="11" t="s">
        <v>260</v>
      </c>
      <c r="E6032" s="19" t="s">
        <v>12283</v>
      </c>
      <c r="F6032" s="10">
        <v>42036</v>
      </c>
      <c r="G6032" s="10">
        <v>45323</v>
      </c>
      <c r="H6032" s="11">
        <v>10</v>
      </c>
      <c r="I6032" s="20" t="s">
        <v>259</v>
      </c>
      <c r="J6032" s="11" t="s">
        <v>261</v>
      </c>
      <c r="K6032" s="11" t="s">
        <v>12658</v>
      </c>
      <c r="L6032" s="11">
        <v>2</v>
      </c>
    </row>
    <row r="6033" spans="1:12">
      <c r="A6033" s="11" t="s">
        <v>12034</v>
      </c>
      <c r="D6033" s="11" t="s">
        <v>260</v>
      </c>
      <c r="E6033" s="19" t="s">
        <v>12284</v>
      </c>
      <c r="F6033" s="10">
        <v>42036</v>
      </c>
      <c r="G6033" s="10">
        <v>45323</v>
      </c>
      <c r="H6033" s="11">
        <v>10</v>
      </c>
      <c r="I6033" s="20" t="s">
        <v>259</v>
      </c>
      <c r="J6033" s="11" t="s">
        <v>261</v>
      </c>
      <c r="K6033" s="11" t="s">
        <v>12658</v>
      </c>
      <c r="L6033" s="11">
        <v>2</v>
      </c>
    </row>
    <row r="6034" spans="1:12">
      <c r="A6034" s="11" t="s">
        <v>12035</v>
      </c>
      <c r="D6034" s="11" t="s">
        <v>260</v>
      </c>
      <c r="E6034" s="19" t="s">
        <v>12285</v>
      </c>
      <c r="F6034" s="10">
        <v>42036</v>
      </c>
      <c r="G6034" s="10">
        <v>45323</v>
      </c>
      <c r="H6034" s="11">
        <v>10</v>
      </c>
      <c r="I6034" s="20" t="s">
        <v>259</v>
      </c>
      <c r="J6034" s="11" t="s">
        <v>261</v>
      </c>
      <c r="K6034" s="11" t="s">
        <v>12658</v>
      </c>
      <c r="L6034" s="11">
        <v>2</v>
      </c>
    </row>
    <row r="6035" spans="1:12">
      <c r="A6035" s="11" t="s">
        <v>12036</v>
      </c>
      <c r="D6035" s="11" t="s">
        <v>260</v>
      </c>
      <c r="E6035" s="19" t="s">
        <v>12286</v>
      </c>
      <c r="F6035" s="10">
        <v>42036</v>
      </c>
      <c r="G6035" s="10">
        <v>45323</v>
      </c>
      <c r="H6035" s="11">
        <v>10</v>
      </c>
      <c r="I6035" s="20" t="s">
        <v>259</v>
      </c>
      <c r="J6035" s="11" t="s">
        <v>261</v>
      </c>
      <c r="K6035" s="11" t="s">
        <v>12658</v>
      </c>
      <c r="L6035" s="11">
        <v>2</v>
      </c>
    </row>
    <row r="6036" spans="1:12">
      <c r="A6036" s="11" t="s">
        <v>12037</v>
      </c>
      <c r="D6036" s="11" t="s">
        <v>260</v>
      </c>
      <c r="E6036" s="19" t="s">
        <v>12287</v>
      </c>
      <c r="F6036" s="10">
        <v>42036</v>
      </c>
      <c r="G6036" s="10">
        <v>45323</v>
      </c>
      <c r="H6036" s="11">
        <v>10</v>
      </c>
      <c r="I6036" s="20" t="s">
        <v>259</v>
      </c>
      <c r="J6036" s="11" t="s">
        <v>261</v>
      </c>
      <c r="K6036" s="11" t="s">
        <v>12658</v>
      </c>
      <c r="L6036" s="11">
        <v>2</v>
      </c>
    </row>
    <row r="6037" spans="1:12">
      <c r="A6037" s="11" t="s">
        <v>12038</v>
      </c>
      <c r="D6037" s="11" t="s">
        <v>260</v>
      </c>
      <c r="E6037" s="19" t="s">
        <v>12288</v>
      </c>
      <c r="F6037" s="10">
        <v>42036</v>
      </c>
      <c r="G6037" s="10">
        <v>45323</v>
      </c>
      <c r="H6037" s="11">
        <v>10</v>
      </c>
      <c r="I6037" s="20" t="s">
        <v>259</v>
      </c>
      <c r="J6037" s="11" t="s">
        <v>261</v>
      </c>
      <c r="K6037" s="11" t="s">
        <v>12658</v>
      </c>
      <c r="L6037" s="11">
        <v>2</v>
      </c>
    </row>
    <row r="6038" spans="1:12">
      <c r="A6038" s="11" t="s">
        <v>12039</v>
      </c>
      <c r="D6038" s="11" t="s">
        <v>260</v>
      </c>
      <c r="E6038" s="19" t="s">
        <v>12289</v>
      </c>
      <c r="F6038" s="10">
        <v>42036</v>
      </c>
      <c r="G6038" s="10">
        <v>45323</v>
      </c>
      <c r="H6038" s="11">
        <v>10</v>
      </c>
      <c r="I6038" s="20" t="s">
        <v>259</v>
      </c>
      <c r="J6038" s="11" t="s">
        <v>261</v>
      </c>
      <c r="K6038" s="11" t="s">
        <v>12658</v>
      </c>
      <c r="L6038" s="11">
        <v>2</v>
      </c>
    </row>
    <row r="6039" spans="1:12">
      <c r="A6039" s="11" t="s">
        <v>12040</v>
      </c>
      <c r="D6039" s="11" t="s">
        <v>260</v>
      </c>
      <c r="E6039" s="19" t="s">
        <v>12290</v>
      </c>
      <c r="F6039" s="10">
        <v>42036</v>
      </c>
      <c r="G6039" s="10">
        <v>45323</v>
      </c>
      <c r="H6039" s="11">
        <v>10</v>
      </c>
      <c r="I6039" s="11" t="s">
        <v>277</v>
      </c>
      <c r="J6039" s="11" t="s">
        <v>261</v>
      </c>
      <c r="K6039" s="11" t="s">
        <v>12658</v>
      </c>
      <c r="L6039" s="11">
        <v>2</v>
      </c>
    </row>
    <row r="6040" spans="1:12">
      <c r="A6040" s="11" t="s">
        <v>12041</v>
      </c>
      <c r="D6040" s="11" t="s">
        <v>260</v>
      </c>
      <c r="E6040" s="19" t="s">
        <v>12291</v>
      </c>
      <c r="F6040" s="10">
        <v>42036</v>
      </c>
      <c r="G6040" s="10">
        <v>45323</v>
      </c>
      <c r="H6040" s="11">
        <v>10</v>
      </c>
      <c r="I6040" s="11" t="s">
        <v>277</v>
      </c>
      <c r="J6040" s="11" t="s">
        <v>261</v>
      </c>
      <c r="K6040" s="11" t="s">
        <v>12658</v>
      </c>
      <c r="L6040" s="11">
        <v>2</v>
      </c>
    </row>
    <row r="6041" spans="1:12">
      <c r="A6041" s="11" t="s">
        <v>12042</v>
      </c>
      <c r="D6041" s="11" t="s">
        <v>260</v>
      </c>
      <c r="E6041" s="19" t="s">
        <v>12292</v>
      </c>
      <c r="F6041" s="10">
        <v>42036</v>
      </c>
      <c r="G6041" s="10">
        <v>45323</v>
      </c>
      <c r="H6041" s="11">
        <v>10</v>
      </c>
      <c r="I6041" s="11" t="s">
        <v>277</v>
      </c>
      <c r="J6041" s="11" t="s">
        <v>261</v>
      </c>
      <c r="K6041" s="11" t="s">
        <v>12658</v>
      </c>
      <c r="L6041" s="11">
        <v>2</v>
      </c>
    </row>
    <row r="6042" spans="1:12">
      <c r="A6042" s="11" t="s">
        <v>12043</v>
      </c>
      <c r="D6042" s="11" t="s">
        <v>260</v>
      </c>
      <c r="E6042" s="19" t="s">
        <v>12293</v>
      </c>
      <c r="F6042" s="10">
        <v>42036</v>
      </c>
      <c r="G6042" s="10">
        <v>45323</v>
      </c>
      <c r="H6042" s="11">
        <v>10</v>
      </c>
      <c r="I6042" s="20" t="s">
        <v>259</v>
      </c>
      <c r="J6042" s="11" t="s">
        <v>261</v>
      </c>
      <c r="K6042" s="11" t="s">
        <v>12658</v>
      </c>
      <c r="L6042" s="11">
        <v>2</v>
      </c>
    </row>
    <row r="6043" spans="1:12">
      <c r="A6043" s="11" t="s">
        <v>12044</v>
      </c>
      <c r="D6043" s="11" t="s">
        <v>260</v>
      </c>
      <c r="E6043" s="19" t="s">
        <v>12294</v>
      </c>
      <c r="F6043" s="10">
        <v>42036</v>
      </c>
      <c r="G6043" s="10">
        <v>45323</v>
      </c>
      <c r="H6043" s="11">
        <v>10</v>
      </c>
      <c r="I6043" s="20" t="s">
        <v>259</v>
      </c>
      <c r="J6043" s="11" t="s">
        <v>261</v>
      </c>
      <c r="K6043" s="11" t="s">
        <v>12658</v>
      </c>
      <c r="L6043" s="11">
        <v>2</v>
      </c>
    </row>
    <row r="6044" spans="1:12">
      <c r="A6044" s="11" t="s">
        <v>12045</v>
      </c>
      <c r="D6044" s="11" t="s">
        <v>260</v>
      </c>
      <c r="E6044" s="19" t="s">
        <v>12295</v>
      </c>
      <c r="F6044" s="10">
        <v>42036</v>
      </c>
      <c r="G6044" s="10">
        <v>45323</v>
      </c>
      <c r="H6044" s="11">
        <v>10</v>
      </c>
      <c r="I6044" s="20" t="s">
        <v>259</v>
      </c>
      <c r="J6044" s="11" t="s">
        <v>261</v>
      </c>
      <c r="K6044" s="11" t="s">
        <v>12658</v>
      </c>
      <c r="L6044" s="11">
        <v>2</v>
      </c>
    </row>
    <row r="6045" spans="1:12">
      <c r="A6045" s="11" t="s">
        <v>12046</v>
      </c>
      <c r="D6045" s="11" t="s">
        <v>260</v>
      </c>
      <c r="E6045" s="19" t="s">
        <v>12296</v>
      </c>
      <c r="F6045" s="10">
        <v>42036</v>
      </c>
      <c r="G6045" s="10">
        <v>45323</v>
      </c>
      <c r="H6045" s="11">
        <v>10</v>
      </c>
      <c r="I6045" s="20" t="s">
        <v>259</v>
      </c>
      <c r="J6045" s="11" t="s">
        <v>261</v>
      </c>
      <c r="K6045" s="11" t="s">
        <v>12658</v>
      </c>
      <c r="L6045" s="11">
        <v>2</v>
      </c>
    </row>
    <row r="6046" spans="1:12">
      <c r="A6046" s="11" t="s">
        <v>12047</v>
      </c>
      <c r="D6046" s="11" t="s">
        <v>260</v>
      </c>
      <c r="E6046" s="19" t="s">
        <v>12297</v>
      </c>
      <c r="F6046" s="10">
        <v>42036</v>
      </c>
      <c r="G6046" s="10">
        <v>45323</v>
      </c>
      <c r="H6046" s="11">
        <v>10</v>
      </c>
      <c r="I6046" s="20" t="s">
        <v>259</v>
      </c>
      <c r="J6046" s="11" t="s">
        <v>261</v>
      </c>
      <c r="K6046" s="11" t="s">
        <v>12658</v>
      </c>
      <c r="L6046" s="11">
        <v>2</v>
      </c>
    </row>
    <row r="6047" spans="1:12">
      <c r="A6047" s="11" t="s">
        <v>12048</v>
      </c>
      <c r="D6047" s="11" t="s">
        <v>260</v>
      </c>
      <c r="E6047" s="19" t="s">
        <v>12298</v>
      </c>
      <c r="F6047" s="10">
        <v>42036</v>
      </c>
      <c r="G6047" s="10">
        <v>45323</v>
      </c>
      <c r="H6047" s="11">
        <v>10</v>
      </c>
      <c r="I6047" s="20" t="s">
        <v>259</v>
      </c>
      <c r="J6047" s="11" t="s">
        <v>261</v>
      </c>
      <c r="K6047" s="11" t="s">
        <v>12658</v>
      </c>
      <c r="L6047" s="11">
        <v>2</v>
      </c>
    </row>
    <row r="6048" spans="1:12">
      <c r="A6048" s="11" t="s">
        <v>12049</v>
      </c>
      <c r="D6048" s="11" t="s">
        <v>260</v>
      </c>
      <c r="E6048" s="19" t="s">
        <v>12299</v>
      </c>
      <c r="F6048" s="10">
        <v>42036</v>
      </c>
      <c r="G6048" s="10">
        <v>45323</v>
      </c>
      <c r="H6048" s="11">
        <v>10</v>
      </c>
      <c r="I6048" s="20" t="s">
        <v>259</v>
      </c>
      <c r="J6048" s="11" t="s">
        <v>261</v>
      </c>
      <c r="K6048" s="11" t="s">
        <v>12658</v>
      </c>
      <c r="L6048" s="11">
        <v>2</v>
      </c>
    </row>
    <row r="6049" spans="1:12">
      <c r="A6049" s="11" t="s">
        <v>12050</v>
      </c>
      <c r="D6049" s="11" t="s">
        <v>260</v>
      </c>
      <c r="E6049" s="19" t="s">
        <v>12300</v>
      </c>
      <c r="F6049" s="10">
        <v>42036</v>
      </c>
      <c r="G6049" s="10">
        <v>45323</v>
      </c>
      <c r="H6049" s="11">
        <v>10</v>
      </c>
      <c r="I6049" s="20" t="s">
        <v>259</v>
      </c>
      <c r="J6049" s="11" t="s">
        <v>261</v>
      </c>
      <c r="K6049" s="11" t="s">
        <v>12658</v>
      </c>
      <c r="L6049" s="11">
        <v>2</v>
      </c>
    </row>
    <row r="6050" spans="1:12">
      <c r="A6050" s="11" t="s">
        <v>12051</v>
      </c>
      <c r="D6050" s="11" t="s">
        <v>260</v>
      </c>
      <c r="E6050" s="19" t="s">
        <v>12301</v>
      </c>
      <c r="F6050" s="10">
        <v>42036</v>
      </c>
      <c r="G6050" s="10">
        <v>45323</v>
      </c>
      <c r="H6050" s="11">
        <v>10</v>
      </c>
      <c r="I6050" s="20" t="s">
        <v>259</v>
      </c>
      <c r="J6050" s="11" t="s">
        <v>261</v>
      </c>
      <c r="K6050" s="11" t="s">
        <v>12658</v>
      </c>
      <c r="L6050" s="11">
        <v>2</v>
      </c>
    </row>
    <row r="6051" spans="1:12">
      <c r="A6051" s="11" t="s">
        <v>12052</v>
      </c>
      <c r="D6051" s="11" t="s">
        <v>260</v>
      </c>
      <c r="E6051" s="19" t="s">
        <v>12302</v>
      </c>
      <c r="F6051" s="10">
        <v>42036</v>
      </c>
      <c r="G6051" s="10">
        <v>45323</v>
      </c>
      <c r="H6051" s="11">
        <v>10</v>
      </c>
      <c r="I6051" s="20" t="s">
        <v>259</v>
      </c>
      <c r="J6051" s="11" t="s">
        <v>261</v>
      </c>
      <c r="K6051" s="11" t="s">
        <v>12658</v>
      </c>
      <c r="L6051" s="11">
        <v>2</v>
      </c>
    </row>
    <row r="6052" spans="1:12">
      <c r="A6052" s="11" t="s">
        <v>12053</v>
      </c>
      <c r="D6052" s="11" t="s">
        <v>260</v>
      </c>
      <c r="E6052" s="19" t="s">
        <v>12303</v>
      </c>
      <c r="F6052" s="10">
        <v>42036</v>
      </c>
      <c r="G6052" s="10">
        <v>45323</v>
      </c>
      <c r="H6052" s="11">
        <v>10</v>
      </c>
      <c r="I6052" s="20" t="s">
        <v>259</v>
      </c>
      <c r="J6052" s="11" t="s">
        <v>261</v>
      </c>
      <c r="K6052" s="11" t="s">
        <v>12658</v>
      </c>
      <c r="L6052" s="11">
        <v>2</v>
      </c>
    </row>
    <row r="6053" spans="1:12">
      <c r="A6053" s="11" t="s">
        <v>12054</v>
      </c>
      <c r="D6053" s="11" t="s">
        <v>260</v>
      </c>
      <c r="E6053" s="19" t="s">
        <v>12304</v>
      </c>
      <c r="F6053" s="10">
        <v>42036</v>
      </c>
      <c r="G6053" s="10">
        <v>45323</v>
      </c>
      <c r="H6053" s="11">
        <v>10</v>
      </c>
      <c r="I6053" s="20" t="s">
        <v>259</v>
      </c>
      <c r="J6053" s="11" t="s">
        <v>261</v>
      </c>
      <c r="K6053" s="11" t="s">
        <v>12658</v>
      </c>
      <c r="L6053" s="11">
        <v>2</v>
      </c>
    </row>
    <row r="6054" spans="1:12">
      <c r="A6054" s="11" t="s">
        <v>12055</v>
      </c>
      <c r="D6054" s="11" t="s">
        <v>260</v>
      </c>
      <c r="E6054" s="19" t="s">
        <v>12305</v>
      </c>
      <c r="F6054" s="10">
        <v>42036</v>
      </c>
      <c r="G6054" s="10">
        <v>45323</v>
      </c>
      <c r="H6054" s="11">
        <v>10</v>
      </c>
      <c r="I6054" s="20" t="s">
        <v>259</v>
      </c>
      <c r="J6054" s="11" t="s">
        <v>261</v>
      </c>
      <c r="K6054" s="11" t="s">
        <v>12658</v>
      </c>
      <c r="L6054" s="11">
        <v>2</v>
      </c>
    </row>
    <row r="6055" spans="1:12">
      <c r="A6055" s="11" t="s">
        <v>12056</v>
      </c>
      <c r="D6055" s="11" t="s">
        <v>260</v>
      </c>
      <c r="E6055" s="19" t="s">
        <v>12306</v>
      </c>
      <c r="F6055" s="10">
        <v>42036</v>
      </c>
      <c r="G6055" s="10">
        <v>45323</v>
      </c>
      <c r="H6055" s="11">
        <v>10</v>
      </c>
      <c r="I6055" s="20" t="s">
        <v>259</v>
      </c>
      <c r="J6055" s="11" t="s">
        <v>261</v>
      </c>
      <c r="K6055" s="11" t="s">
        <v>12658</v>
      </c>
      <c r="L6055" s="11">
        <v>2</v>
      </c>
    </row>
    <row r="6056" spans="1:12">
      <c r="A6056" s="11" t="s">
        <v>12057</v>
      </c>
      <c r="D6056" s="11" t="s">
        <v>260</v>
      </c>
      <c r="E6056" s="19" t="s">
        <v>12307</v>
      </c>
      <c r="F6056" s="10">
        <v>42036</v>
      </c>
      <c r="G6056" s="10">
        <v>45323</v>
      </c>
      <c r="H6056" s="11">
        <v>10</v>
      </c>
      <c r="I6056" s="20" t="s">
        <v>259</v>
      </c>
      <c r="J6056" s="11" t="s">
        <v>261</v>
      </c>
      <c r="K6056" s="11" t="s">
        <v>12658</v>
      </c>
      <c r="L6056" s="11">
        <v>2</v>
      </c>
    </row>
    <row r="6057" spans="1:12">
      <c r="A6057" s="11" t="s">
        <v>12058</v>
      </c>
      <c r="D6057" s="11" t="s">
        <v>260</v>
      </c>
      <c r="E6057" s="19" t="s">
        <v>12308</v>
      </c>
      <c r="F6057" s="10">
        <v>42036</v>
      </c>
      <c r="G6057" s="10">
        <v>45323</v>
      </c>
      <c r="H6057" s="11">
        <v>10</v>
      </c>
      <c r="I6057" s="11" t="s">
        <v>277</v>
      </c>
      <c r="J6057" s="11" t="s">
        <v>261</v>
      </c>
      <c r="K6057" s="11" t="s">
        <v>12658</v>
      </c>
      <c r="L6057" s="11">
        <v>2</v>
      </c>
    </row>
    <row r="6058" spans="1:12">
      <c r="A6058" s="11" t="s">
        <v>12059</v>
      </c>
      <c r="D6058" s="11" t="s">
        <v>260</v>
      </c>
      <c r="E6058" s="19" t="s">
        <v>12309</v>
      </c>
      <c r="F6058" s="10">
        <v>42036</v>
      </c>
      <c r="G6058" s="10">
        <v>45323</v>
      </c>
      <c r="H6058" s="11">
        <v>10</v>
      </c>
      <c r="I6058" s="11" t="s">
        <v>277</v>
      </c>
      <c r="J6058" s="11" t="s">
        <v>261</v>
      </c>
      <c r="K6058" s="11" t="s">
        <v>12658</v>
      </c>
      <c r="L6058" s="11">
        <v>2</v>
      </c>
    </row>
    <row r="6059" spans="1:12">
      <c r="A6059" s="11" t="s">
        <v>12060</v>
      </c>
      <c r="D6059" s="11" t="s">
        <v>260</v>
      </c>
      <c r="E6059" s="19" t="s">
        <v>12310</v>
      </c>
      <c r="F6059" s="10">
        <v>42036</v>
      </c>
      <c r="G6059" s="10">
        <v>45323</v>
      </c>
      <c r="H6059" s="11">
        <v>10</v>
      </c>
      <c r="I6059" s="11" t="s">
        <v>277</v>
      </c>
      <c r="J6059" s="11" t="s">
        <v>261</v>
      </c>
      <c r="K6059" s="11" t="s">
        <v>12658</v>
      </c>
      <c r="L6059" s="11">
        <v>2</v>
      </c>
    </row>
    <row r="6060" spans="1:12">
      <c r="A6060" s="11" t="s">
        <v>12061</v>
      </c>
      <c r="D6060" s="11" t="s">
        <v>260</v>
      </c>
      <c r="E6060" s="19" t="s">
        <v>12311</v>
      </c>
      <c r="F6060" s="10">
        <v>42036</v>
      </c>
      <c r="G6060" s="10">
        <v>45323</v>
      </c>
      <c r="H6060" s="11">
        <v>10</v>
      </c>
      <c r="I6060" s="20" t="s">
        <v>259</v>
      </c>
      <c r="J6060" s="11" t="s">
        <v>261</v>
      </c>
      <c r="K6060" s="11" t="s">
        <v>12658</v>
      </c>
      <c r="L6060" s="11">
        <v>2</v>
      </c>
    </row>
    <row r="6061" spans="1:12">
      <c r="A6061" s="11" t="s">
        <v>12062</v>
      </c>
      <c r="D6061" s="11" t="s">
        <v>260</v>
      </c>
      <c r="E6061" s="19" t="s">
        <v>12312</v>
      </c>
      <c r="F6061" s="10">
        <v>42036</v>
      </c>
      <c r="G6061" s="10">
        <v>45323</v>
      </c>
      <c r="H6061" s="11">
        <v>10</v>
      </c>
      <c r="I6061" s="20" t="s">
        <v>259</v>
      </c>
      <c r="J6061" s="11" t="s">
        <v>261</v>
      </c>
      <c r="K6061" s="11" t="s">
        <v>12658</v>
      </c>
      <c r="L6061" s="11">
        <v>2</v>
      </c>
    </row>
    <row r="6062" spans="1:12">
      <c r="A6062" s="11" t="s">
        <v>12063</v>
      </c>
      <c r="D6062" s="11" t="s">
        <v>260</v>
      </c>
      <c r="E6062" s="19" t="s">
        <v>12313</v>
      </c>
      <c r="F6062" s="10">
        <v>42036</v>
      </c>
      <c r="G6062" s="10">
        <v>45323</v>
      </c>
      <c r="H6062" s="11">
        <v>10</v>
      </c>
      <c r="I6062" s="20" t="s">
        <v>259</v>
      </c>
      <c r="J6062" s="11" t="s">
        <v>261</v>
      </c>
      <c r="K6062" s="11" t="s">
        <v>12658</v>
      </c>
      <c r="L6062" s="11">
        <v>2</v>
      </c>
    </row>
    <row r="6063" spans="1:12">
      <c r="A6063" s="11" t="s">
        <v>12064</v>
      </c>
      <c r="D6063" s="11" t="s">
        <v>260</v>
      </c>
      <c r="E6063" s="19" t="s">
        <v>12314</v>
      </c>
      <c r="F6063" s="10">
        <v>42036</v>
      </c>
      <c r="G6063" s="10">
        <v>45323</v>
      </c>
      <c r="H6063" s="11">
        <v>10</v>
      </c>
      <c r="I6063" s="20" t="s">
        <v>259</v>
      </c>
      <c r="J6063" s="11" t="s">
        <v>261</v>
      </c>
      <c r="K6063" s="11" t="s">
        <v>12658</v>
      </c>
      <c r="L6063" s="11">
        <v>2</v>
      </c>
    </row>
    <row r="6064" spans="1:12">
      <c r="A6064" s="11" t="s">
        <v>12065</v>
      </c>
      <c r="D6064" s="11" t="s">
        <v>260</v>
      </c>
      <c r="E6064" s="19" t="s">
        <v>12315</v>
      </c>
      <c r="F6064" s="10">
        <v>42036</v>
      </c>
      <c r="G6064" s="10">
        <v>45323</v>
      </c>
      <c r="H6064" s="11">
        <v>10</v>
      </c>
      <c r="I6064" s="20" t="s">
        <v>259</v>
      </c>
      <c r="J6064" s="11" t="s">
        <v>261</v>
      </c>
      <c r="K6064" s="11" t="s">
        <v>12658</v>
      </c>
      <c r="L6064" s="11">
        <v>2</v>
      </c>
    </row>
    <row r="6065" spans="1:12">
      <c r="A6065" s="11" t="s">
        <v>12066</v>
      </c>
      <c r="D6065" s="11" t="s">
        <v>260</v>
      </c>
      <c r="E6065" s="19" t="s">
        <v>12316</v>
      </c>
      <c r="F6065" s="10">
        <v>42036</v>
      </c>
      <c r="G6065" s="10">
        <v>45323</v>
      </c>
      <c r="H6065" s="11">
        <v>10</v>
      </c>
      <c r="I6065" s="20" t="s">
        <v>259</v>
      </c>
      <c r="J6065" s="11" t="s">
        <v>261</v>
      </c>
      <c r="K6065" s="11" t="s">
        <v>12658</v>
      </c>
      <c r="L6065" s="11">
        <v>2</v>
      </c>
    </row>
    <row r="6066" spans="1:12">
      <c r="A6066" s="11" t="s">
        <v>12067</v>
      </c>
      <c r="D6066" s="11" t="s">
        <v>260</v>
      </c>
      <c r="E6066" s="19" t="s">
        <v>12317</v>
      </c>
      <c r="F6066" s="10">
        <v>42036</v>
      </c>
      <c r="G6066" s="10">
        <v>45323</v>
      </c>
      <c r="H6066" s="11">
        <v>10</v>
      </c>
      <c r="I6066" s="20" t="s">
        <v>259</v>
      </c>
      <c r="J6066" s="11" t="s">
        <v>261</v>
      </c>
      <c r="K6066" s="11" t="s">
        <v>12658</v>
      </c>
      <c r="L6066" s="11">
        <v>2</v>
      </c>
    </row>
    <row r="6067" spans="1:12">
      <c r="A6067" s="11" t="s">
        <v>12068</v>
      </c>
      <c r="D6067" s="11" t="s">
        <v>260</v>
      </c>
      <c r="E6067" s="19" t="s">
        <v>12318</v>
      </c>
      <c r="F6067" s="10">
        <v>42036</v>
      </c>
      <c r="G6067" s="10">
        <v>45323</v>
      </c>
      <c r="H6067" s="11">
        <v>10</v>
      </c>
      <c r="I6067" s="20" t="s">
        <v>259</v>
      </c>
      <c r="J6067" s="11" t="s">
        <v>261</v>
      </c>
      <c r="K6067" s="11" t="s">
        <v>12658</v>
      </c>
      <c r="L6067" s="11">
        <v>2</v>
      </c>
    </row>
    <row r="6068" spans="1:12">
      <c r="A6068" s="11" t="s">
        <v>12069</v>
      </c>
      <c r="D6068" s="11" t="s">
        <v>260</v>
      </c>
      <c r="E6068" s="19" t="s">
        <v>12319</v>
      </c>
      <c r="F6068" s="10">
        <v>42036</v>
      </c>
      <c r="G6068" s="10">
        <v>45323</v>
      </c>
      <c r="H6068" s="11">
        <v>10</v>
      </c>
      <c r="I6068" s="20" t="s">
        <v>259</v>
      </c>
      <c r="J6068" s="11" t="s">
        <v>261</v>
      </c>
      <c r="K6068" s="11" t="s">
        <v>12658</v>
      </c>
      <c r="L6068" s="11">
        <v>2</v>
      </c>
    </row>
    <row r="6069" spans="1:12">
      <c r="A6069" s="11" t="s">
        <v>12070</v>
      </c>
      <c r="D6069" s="11" t="s">
        <v>260</v>
      </c>
      <c r="E6069" s="19" t="s">
        <v>12320</v>
      </c>
      <c r="F6069" s="10">
        <v>42036</v>
      </c>
      <c r="G6069" s="10">
        <v>45323</v>
      </c>
      <c r="H6069" s="11">
        <v>10</v>
      </c>
      <c r="I6069" s="20" t="s">
        <v>259</v>
      </c>
      <c r="J6069" s="11" t="s">
        <v>261</v>
      </c>
      <c r="K6069" s="11" t="s">
        <v>12658</v>
      </c>
      <c r="L6069" s="11">
        <v>2</v>
      </c>
    </row>
    <row r="6070" spans="1:12">
      <c r="A6070" s="11" t="s">
        <v>12071</v>
      </c>
      <c r="D6070" s="11" t="s">
        <v>260</v>
      </c>
      <c r="E6070" s="19" t="s">
        <v>12321</v>
      </c>
      <c r="F6070" s="10">
        <v>42036</v>
      </c>
      <c r="G6070" s="10">
        <v>45323</v>
      </c>
      <c r="H6070" s="11">
        <v>10</v>
      </c>
      <c r="I6070" s="20" t="s">
        <v>259</v>
      </c>
      <c r="J6070" s="11" t="s">
        <v>261</v>
      </c>
      <c r="K6070" s="11" t="s">
        <v>12658</v>
      </c>
      <c r="L6070" s="11">
        <v>2</v>
      </c>
    </row>
    <row r="6071" spans="1:12">
      <c r="A6071" s="11" t="s">
        <v>12072</v>
      </c>
      <c r="D6071" s="11" t="s">
        <v>260</v>
      </c>
      <c r="E6071" s="19" t="s">
        <v>12322</v>
      </c>
      <c r="F6071" s="10">
        <v>42036</v>
      </c>
      <c r="G6071" s="10">
        <v>45323</v>
      </c>
      <c r="H6071" s="11">
        <v>10</v>
      </c>
      <c r="I6071" s="20" t="s">
        <v>259</v>
      </c>
      <c r="J6071" s="11" t="s">
        <v>261</v>
      </c>
      <c r="K6071" s="11" t="s">
        <v>12658</v>
      </c>
      <c r="L6071" s="11">
        <v>2</v>
      </c>
    </row>
    <row r="6072" spans="1:12">
      <c r="A6072" s="11" t="s">
        <v>12073</v>
      </c>
      <c r="D6072" s="11" t="s">
        <v>260</v>
      </c>
      <c r="E6072" s="19" t="s">
        <v>12323</v>
      </c>
      <c r="F6072" s="10">
        <v>42036</v>
      </c>
      <c r="G6072" s="10">
        <v>45323</v>
      </c>
      <c r="H6072" s="11">
        <v>10</v>
      </c>
      <c r="I6072" s="20" t="s">
        <v>259</v>
      </c>
      <c r="J6072" s="11" t="s">
        <v>261</v>
      </c>
      <c r="K6072" s="11" t="s">
        <v>12658</v>
      </c>
      <c r="L6072" s="11">
        <v>2</v>
      </c>
    </row>
    <row r="6073" spans="1:12">
      <c r="A6073" s="11" t="s">
        <v>12074</v>
      </c>
      <c r="D6073" s="11" t="s">
        <v>260</v>
      </c>
      <c r="E6073" s="19" t="s">
        <v>12324</v>
      </c>
      <c r="F6073" s="10">
        <v>42036</v>
      </c>
      <c r="G6073" s="10">
        <v>45323</v>
      </c>
      <c r="H6073" s="11">
        <v>10</v>
      </c>
      <c r="I6073" s="20" t="s">
        <v>259</v>
      </c>
      <c r="J6073" s="11" t="s">
        <v>261</v>
      </c>
      <c r="K6073" s="11" t="s">
        <v>12658</v>
      </c>
      <c r="L6073" s="11">
        <v>2</v>
      </c>
    </row>
    <row r="6074" spans="1:12">
      <c r="A6074" s="11" t="s">
        <v>12075</v>
      </c>
      <c r="D6074" s="11" t="s">
        <v>260</v>
      </c>
      <c r="E6074" s="19" t="s">
        <v>12325</v>
      </c>
      <c r="F6074" s="10">
        <v>42036</v>
      </c>
      <c r="G6074" s="10">
        <v>45323</v>
      </c>
      <c r="H6074" s="11">
        <v>10</v>
      </c>
      <c r="I6074" s="20" t="s">
        <v>259</v>
      </c>
      <c r="J6074" s="11" t="s">
        <v>261</v>
      </c>
      <c r="K6074" s="11" t="s">
        <v>12658</v>
      </c>
      <c r="L6074" s="11">
        <v>2</v>
      </c>
    </row>
    <row r="6075" spans="1:12">
      <c r="A6075" s="11" t="s">
        <v>12076</v>
      </c>
      <c r="D6075" s="11" t="s">
        <v>260</v>
      </c>
      <c r="E6075" s="19" t="s">
        <v>12326</v>
      </c>
      <c r="F6075" s="10">
        <v>42036</v>
      </c>
      <c r="G6075" s="10">
        <v>45323</v>
      </c>
      <c r="H6075" s="11">
        <v>10</v>
      </c>
      <c r="I6075" s="11" t="s">
        <v>277</v>
      </c>
      <c r="J6075" s="11" t="s">
        <v>261</v>
      </c>
      <c r="K6075" s="11" t="s">
        <v>12658</v>
      </c>
      <c r="L6075" s="11">
        <v>2</v>
      </c>
    </row>
    <row r="6076" spans="1:12">
      <c r="A6076" s="11" t="s">
        <v>12077</v>
      </c>
      <c r="D6076" s="11" t="s">
        <v>260</v>
      </c>
      <c r="E6076" s="19" t="s">
        <v>12327</v>
      </c>
      <c r="F6076" s="10">
        <v>42036</v>
      </c>
      <c r="G6076" s="10">
        <v>45323</v>
      </c>
      <c r="H6076" s="11">
        <v>10</v>
      </c>
      <c r="I6076" s="11" t="s">
        <v>277</v>
      </c>
      <c r="J6076" s="11" t="s">
        <v>261</v>
      </c>
      <c r="K6076" s="11" t="s">
        <v>12658</v>
      </c>
      <c r="L6076" s="11">
        <v>2</v>
      </c>
    </row>
    <row r="6077" spans="1:12">
      <c r="A6077" s="11" t="s">
        <v>12078</v>
      </c>
      <c r="D6077" s="11" t="s">
        <v>260</v>
      </c>
      <c r="E6077" s="19" t="s">
        <v>12328</v>
      </c>
      <c r="F6077" s="10">
        <v>42036</v>
      </c>
      <c r="G6077" s="10">
        <v>45323</v>
      </c>
      <c r="H6077" s="11">
        <v>10</v>
      </c>
      <c r="I6077" s="11" t="s">
        <v>277</v>
      </c>
      <c r="J6077" s="11" t="s">
        <v>261</v>
      </c>
      <c r="K6077" s="11" t="s">
        <v>12658</v>
      </c>
      <c r="L6077" s="11">
        <v>2</v>
      </c>
    </row>
    <row r="6078" spans="1:12">
      <c r="A6078" s="11" t="s">
        <v>12079</v>
      </c>
      <c r="D6078" s="11" t="s">
        <v>260</v>
      </c>
      <c r="E6078" s="19" t="s">
        <v>12329</v>
      </c>
      <c r="F6078" s="10">
        <v>42036</v>
      </c>
      <c r="G6078" s="10">
        <v>45323</v>
      </c>
      <c r="H6078" s="11">
        <v>10</v>
      </c>
      <c r="I6078" s="20" t="s">
        <v>259</v>
      </c>
      <c r="J6078" s="11" t="s">
        <v>261</v>
      </c>
      <c r="K6078" s="11" t="s">
        <v>12658</v>
      </c>
      <c r="L6078" s="11">
        <v>2</v>
      </c>
    </row>
    <row r="6079" spans="1:12">
      <c r="A6079" s="11" t="s">
        <v>12080</v>
      </c>
      <c r="D6079" s="11" t="s">
        <v>260</v>
      </c>
      <c r="E6079" s="19" t="s">
        <v>12330</v>
      </c>
      <c r="F6079" s="10">
        <v>42036</v>
      </c>
      <c r="G6079" s="10">
        <v>45323</v>
      </c>
      <c r="H6079" s="11">
        <v>10</v>
      </c>
      <c r="I6079" s="20" t="s">
        <v>259</v>
      </c>
      <c r="J6079" s="11" t="s">
        <v>261</v>
      </c>
      <c r="K6079" s="11" t="s">
        <v>12658</v>
      </c>
      <c r="L6079" s="11">
        <v>2</v>
      </c>
    </row>
    <row r="6080" spans="1:12">
      <c r="A6080" s="11" t="s">
        <v>12081</v>
      </c>
      <c r="D6080" s="11" t="s">
        <v>260</v>
      </c>
      <c r="E6080" s="19" t="s">
        <v>12331</v>
      </c>
      <c r="F6080" s="10">
        <v>42036</v>
      </c>
      <c r="G6080" s="10">
        <v>45323</v>
      </c>
      <c r="H6080" s="11">
        <v>10</v>
      </c>
      <c r="I6080" s="20" t="s">
        <v>259</v>
      </c>
      <c r="J6080" s="11" t="s">
        <v>261</v>
      </c>
      <c r="K6080" s="11" t="s">
        <v>12658</v>
      </c>
      <c r="L6080" s="11">
        <v>2</v>
      </c>
    </row>
    <row r="6081" spans="1:12">
      <c r="A6081" s="11" t="s">
        <v>12082</v>
      </c>
      <c r="D6081" s="11" t="s">
        <v>260</v>
      </c>
      <c r="E6081" s="19" t="s">
        <v>12332</v>
      </c>
      <c r="F6081" s="10">
        <v>42036</v>
      </c>
      <c r="G6081" s="10">
        <v>45323</v>
      </c>
      <c r="H6081" s="11">
        <v>10</v>
      </c>
      <c r="I6081" s="20" t="s">
        <v>259</v>
      </c>
      <c r="J6081" s="11" t="s">
        <v>261</v>
      </c>
      <c r="K6081" s="11" t="s">
        <v>12658</v>
      </c>
      <c r="L6081" s="11">
        <v>2</v>
      </c>
    </row>
    <row r="6082" spans="1:12">
      <c r="A6082" s="11" t="s">
        <v>12083</v>
      </c>
      <c r="D6082" s="11" t="s">
        <v>260</v>
      </c>
      <c r="E6082" s="19" t="s">
        <v>12333</v>
      </c>
      <c r="F6082" s="10">
        <v>42036</v>
      </c>
      <c r="G6082" s="10">
        <v>45323</v>
      </c>
      <c r="H6082" s="11">
        <v>10</v>
      </c>
      <c r="I6082" s="20" t="s">
        <v>259</v>
      </c>
      <c r="J6082" s="11" t="s">
        <v>261</v>
      </c>
      <c r="K6082" s="11" t="s">
        <v>12658</v>
      </c>
      <c r="L6082" s="11">
        <v>2</v>
      </c>
    </row>
    <row r="6083" spans="1:12">
      <c r="A6083" s="11" t="s">
        <v>12084</v>
      </c>
      <c r="D6083" s="11" t="s">
        <v>260</v>
      </c>
      <c r="E6083" s="19" t="s">
        <v>12334</v>
      </c>
      <c r="F6083" s="10">
        <v>42036</v>
      </c>
      <c r="G6083" s="10">
        <v>45323</v>
      </c>
      <c r="H6083" s="11">
        <v>10</v>
      </c>
      <c r="I6083" s="20" t="s">
        <v>259</v>
      </c>
      <c r="J6083" s="11" t="s">
        <v>261</v>
      </c>
      <c r="K6083" s="11" t="s">
        <v>12658</v>
      </c>
      <c r="L6083" s="11">
        <v>2</v>
      </c>
    </row>
    <row r="6084" spans="1:12">
      <c r="A6084" s="11" t="s">
        <v>12085</v>
      </c>
      <c r="D6084" s="11" t="s">
        <v>260</v>
      </c>
      <c r="E6084" s="19" t="s">
        <v>12335</v>
      </c>
      <c r="F6084" s="10">
        <v>42036</v>
      </c>
      <c r="G6084" s="10">
        <v>45323</v>
      </c>
      <c r="H6084" s="11">
        <v>10</v>
      </c>
      <c r="I6084" s="20" t="s">
        <v>259</v>
      </c>
      <c r="J6084" s="11" t="s">
        <v>261</v>
      </c>
      <c r="K6084" s="11" t="s">
        <v>12658</v>
      </c>
      <c r="L6084" s="11">
        <v>2</v>
      </c>
    </row>
    <row r="6085" spans="1:12">
      <c r="A6085" s="11" t="s">
        <v>12086</v>
      </c>
      <c r="D6085" s="11" t="s">
        <v>260</v>
      </c>
      <c r="E6085" s="19" t="s">
        <v>12336</v>
      </c>
      <c r="F6085" s="10">
        <v>42036</v>
      </c>
      <c r="G6085" s="10">
        <v>45323</v>
      </c>
      <c r="H6085" s="11">
        <v>10</v>
      </c>
      <c r="I6085" s="20" t="s">
        <v>259</v>
      </c>
      <c r="J6085" s="11" t="s">
        <v>261</v>
      </c>
      <c r="K6085" s="11" t="s">
        <v>12658</v>
      </c>
      <c r="L6085" s="11">
        <v>2</v>
      </c>
    </row>
    <row r="6086" spans="1:12">
      <c r="A6086" s="11" t="s">
        <v>12087</v>
      </c>
      <c r="D6086" s="11" t="s">
        <v>260</v>
      </c>
      <c r="E6086" s="19" t="s">
        <v>12337</v>
      </c>
      <c r="F6086" s="10">
        <v>42036</v>
      </c>
      <c r="G6086" s="10">
        <v>45323</v>
      </c>
      <c r="H6086" s="11">
        <v>10</v>
      </c>
      <c r="I6086" s="20" t="s">
        <v>259</v>
      </c>
      <c r="J6086" s="11" t="s">
        <v>261</v>
      </c>
      <c r="K6086" s="11" t="s">
        <v>12658</v>
      </c>
      <c r="L6086" s="11">
        <v>2</v>
      </c>
    </row>
    <row r="6087" spans="1:12">
      <c r="A6087" s="11" t="s">
        <v>12088</v>
      </c>
      <c r="D6087" s="11" t="s">
        <v>260</v>
      </c>
      <c r="E6087" s="19" t="s">
        <v>12338</v>
      </c>
      <c r="F6087" s="10">
        <v>42036</v>
      </c>
      <c r="G6087" s="10">
        <v>45323</v>
      </c>
      <c r="H6087" s="11">
        <v>10</v>
      </c>
      <c r="I6087" s="20" t="s">
        <v>259</v>
      </c>
      <c r="J6087" s="11" t="s">
        <v>261</v>
      </c>
      <c r="K6087" s="11" t="s">
        <v>12658</v>
      </c>
      <c r="L6087" s="11">
        <v>2</v>
      </c>
    </row>
    <row r="6088" spans="1:12">
      <c r="A6088" s="11" t="s">
        <v>12089</v>
      </c>
      <c r="D6088" s="11" t="s">
        <v>260</v>
      </c>
      <c r="E6088" s="19" t="s">
        <v>12339</v>
      </c>
      <c r="F6088" s="10">
        <v>42036</v>
      </c>
      <c r="G6088" s="10">
        <v>45323</v>
      </c>
      <c r="H6088" s="11">
        <v>10</v>
      </c>
      <c r="I6088" s="20" t="s">
        <v>259</v>
      </c>
      <c r="J6088" s="11" t="s">
        <v>261</v>
      </c>
      <c r="K6088" s="11" t="s">
        <v>12658</v>
      </c>
      <c r="L6088" s="11">
        <v>2</v>
      </c>
    </row>
    <row r="6089" spans="1:12">
      <c r="A6089" s="11" t="s">
        <v>12090</v>
      </c>
      <c r="D6089" s="11" t="s">
        <v>260</v>
      </c>
      <c r="E6089" s="19" t="s">
        <v>12340</v>
      </c>
      <c r="F6089" s="10">
        <v>42036</v>
      </c>
      <c r="G6089" s="10">
        <v>45323</v>
      </c>
      <c r="H6089" s="11">
        <v>10</v>
      </c>
      <c r="I6089" s="20" t="s">
        <v>259</v>
      </c>
      <c r="J6089" s="11" t="s">
        <v>261</v>
      </c>
      <c r="K6089" s="11" t="s">
        <v>12658</v>
      </c>
      <c r="L6089" s="11">
        <v>2</v>
      </c>
    </row>
    <row r="6090" spans="1:12">
      <c r="A6090" s="11" t="s">
        <v>12091</v>
      </c>
      <c r="D6090" s="11" t="s">
        <v>260</v>
      </c>
      <c r="E6090" s="19" t="s">
        <v>12341</v>
      </c>
      <c r="F6090" s="10">
        <v>42036</v>
      </c>
      <c r="G6090" s="10">
        <v>45323</v>
      </c>
      <c r="H6090" s="11">
        <v>10</v>
      </c>
      <c r="I6090" s="20" t="s">
        <v>259</v>
      </c>
      <c r="J6090" s="11" t="s">
        <v>261</v>
      </c>
      <c r="K6090" s="11" t="s">
        <v>12658</v>
      </c>
      <c r="L6090" s="11">
        <v>2</v>
      </c>
    </row>
    <row r="6091" spans="1:12">
      <c r="A6091" s="11" t="s">
        <v>12092</v>
      </c>
      <c r="D6091" s="11" t="s">
        <v>260</v>
      </c>
      <c r="E6091" s="19" t="s">
        <v>12342</v>
      </c>
      <c r="F6091" s="10">
        <v>42036</v>
      </c>
      <c r="G6091" s="10">
        <v>45323</v>
      </c>
      <c r="H6091" s="11">
        <v>10</v>
      </c>
      <c r="I6091" s="20" t="s">
        <v>259</v>
      </c>
      <c r="J6091" s="11" t="s">
        <v>261</v>
      </c>
      <c r="K6091" s="11" t="s">
        <v>12658</v>
      </c>
      <c r="L6091" s="11">
        <v>2</v>
      </c>
    </row>
    <row r="6092" spans="1:12">
      <c r="A6092" s="11" t="s">
        <v>12093</v>
      </c>
      <c r="D6092" s="11" t="s">
        <v>260</v>
      </c>
      <c r="E6092" s="19" t="s">
        <v>12343</v>
      </c>
      <c r="F6092" s="10">
        <v>42036</v>
      </c>
      <c r="G6092" s="10">
        <v>45323</v>
      </c>
      <c r="H6092" s="11">
        <v>10</v>
      </c>
      <c r="I6092" s="20" t="s">
        <v>259</v>
      </c>
      <c r="J6092" s="11" t="s">
        <v>261</v>
      </c>
      <c r="K6092" s="11" t="s">
        <v>12658</v>
      </c>
      <c r="L6092" s="11">
        <v>2</v>
      </c>
    </row>
    <row r="6093" spans="1:12">
      <c r="A6093" s="11" t="s">
        <v>12094</v>
      </c>
      <c r="D6093" s="11" t="s">
        <v>260</v>
      </c>
      <c r="E6093" s="19" t="s">
        <v>12344</v>
      </c>
      <c r="F6093" s="10">
        <v>42036</v>
      </c>
      <c r="G6093" s="10">
        <v>45323</v>
      </c>
      <c r="H6093" s="11">
        <v>10</v>
      </c>
      <c r="I6093" s="11" t="s">
        <v>277</v>
      </c>
      <c r="J6093" s="11" t="s">
        <v>261</v>
      </c>
      <c r="K6093" s="11" t="s">
        <v>12658</v>
      </c>
      <c r="L6093" s="11">
        <v>2</v>
      </c>
    </row>
    <row r="6094" spans="1:12">
      <c r="A6094" s="11" t="s">
        <v>12095</v>
      </c>
      <c r="D6094" s="11" t="s">
        <v>260</v>
      </c>
      <c r="E6094" s="19" t="s">
        <v>12345</v>
      </c>
      <c r="F6094" s="10">
        <v>42036</v>
      </c>
      <c r="G6094" s="10">
        <v>45323</v>
      </c>
      <c r="H6094" s="11">
        <v>10</v>
      </c>
      <c r="I6094" s="11" t="s">
        <v>277</v>
      </c>
      <c r="J6094" s="11" t="s">
        <v>261</v>
      </c>
      <c r="K6094" s="11" t="s">
        <v>12658</v>
      </c>
      <c r="L6094" s="11">
        <v>2</v>
      </c>
    </row>
    <row r="6095" spans="1:12">
      <c r="A6095" s="11" t="s">
        <v>12096</v>
      </c>
      <c r="D6095" s="11" t="s">
        <v>260</v>
      </c>
      <c r="E6095" s="19" t="s">
        <v>12346</v>
      </c>
      <c r="F6095" s="10">
        <v>42036</v>
      </c>
      <c r="G6095" s="10">
        <v>45323</v>
      </c>
      <c r="H6095" s="11">
        <v>10</v>
      </c>
      <c r="I6095" s="11" t="s">
        <v>277</v>
      </c>
      <c r="J6095" s="11" t="s">
        <v>261</v>
      </c>
      <c r="K6095" s="11" t="s">
        <v>12658</v>
      </c>
      <c r="L6095" s="11">
        <v>2</v>
      </c>
    </row>
    <row r="6096" spans="1:12">
      <c r="A6096" s="11" t="s">
        <v>12097</v>
      </c>
      <c r="D6096" s="11" t="s">
        <v>260</v>
      </c>
      <c r="E6096" s="19" t="s">
        <v>12347</v>
      </c>
      <c r="F6096" s="10">
        <v>42036</v>
      </c>
      <c r="G6096" s="10">
        <v>45323</v>
      </c>
      <c r="H6096" s="11">
        <v>10</v>
      </c>
      <c r="I6096" s="20" t="s">
        <v>259</v>
      </c>
      <c r="J6096" s="11" t="s">
        <v>261</v>
      </c>
      <c r="K6096" s="11" t="s">
        <v>12658</v>
      </c>
      <c r="L6096" s="11">
        <v>2</v>
      </c>
    </row>
    <row r="6097" spans="1:12">
      <c r="A6097" s="11" t="s">
        <v>12098</v>
      </c>
      <c r="D6097" s="11" t="s">
        <v>260</v>
      </c>
      <c r="E6097" s="19" t="s">
        <v>12348</v>
      </c>
      <c r="F6097" s="10">
        <v>42036</v>
      </c>
      <c r="G6097" s="10">
        <v>45323</v>
      </c>
      <c r="H6097" s="11">
        <v>10</v>
      </c>
      <c r="I6097" s="20" t="s">
        <v>259</v>
      </c>
      <c r="J6097" s="11" t="s">
        <v>261</v>
      </c>
      <c r="K6097" s="11" t="s">
        <v>12658</v>
      </c>
      <c r="L6097" s="11">
        <v>2</v>
      </c>
    </row>
    <row r="6098" spans="1:12">
      <c r="A6098" s="11" t="s">
        <v>12099</v>
      </c>
      <c r="D6098" s="11" t="s">
        <v>260</v>
      </c>
      <c r="E6098" s="19" t="s">
        <v>12349</v>
      </c>
      <c r="F6098" s="10">
        <v>42036</v>
      </c>
      <c r="G6098" s="10">
        <v>45323</v>
      </c>
      <c r="H6098" s="11">
        <v>10</v>
      </c>
      <c r="I6098" s="20" t="s">
        <v>259</v>
      </c>
      <c r="J6098" s="11" t="s">
        <v>261</v>
      </c>
      <c r="K6098" s="11" t="s">
        <v>12658</v>
      </c>
      <c r="L6098" s="11">
        <v>2</v>
      </c>
    </row>
    <row r="6099" spans="1:12">
      <c r="A6099" s="11" t="s">
        <v>12100</v>
      </c>
      <c r="D6099" s="11" t="s">
        <v>260</v>
      </c>
      <c r="E6099" s="19" t="s">
        <v>12350</v>
      </c>
      <c r="F6099" s="10">
        <v>42036</v>
      </c>
      <c r="G6099" s="10">
        <v>45323</v>
      </c>
      <c r="H6099" s="11">
        <v>10</v>
      </c>
      <c r="I6099" s="20" t="s">
        <v>259</v>
      </c>
      <c r="J6099" s="11" t="s">
        <v>261</v>
      </c>
      <c r="K6099" s="11" t="s">
        <v>12658</v>
      </c>
      <c r="L6099" s="11">
        <v>2</v>
      </c>
    </row>
    <row r="6100" spans="1:12">
      <c r="A6100" s="11" t="s">
        <v>12101</v>
      </c>
      <c r="D6100" s="11" t="s">
        <v>260</v>
      </c>
      <c r="E6100" s="19" t="s">
        <v>12351</v>
      </c>
      <c r="F6100" s="10">
        <v>42036</v>
      </c>
      <c r="G6100" s="10">
        <v>45323</v>
      </c>
      <c r="H6100" s="11">
        <v>10</v>
      </c>
      <c r="I6100" s="20" t="s">
        <v>259</v>
      </c>
      <c r="J6100" s="11" t="s">
        <v>261</v>
      </c>
      <c r="K6100" s="11" t="s">
        <v>12658</v>
      </c>
      <c r="L6100" s="11">
        <v>2</v>
      </c>
    </row>
    <row r="6101" spans="1:12">
      <c r="A6101" s="11" t="s">
        <v>12102</v>
      </c>
      <c r="D6101" s="11" t="s">
        <v>260</v>
      </c>
      <c r="E6101" s="19" t="s">
        <v>12352</v>
      </c>
      <c r="F6101" s="10">
        <v>42036</v>
      </c>
      <c r="G6101" s="10">
        <v>45323</v>
      </c>
      <c r="H6101" s="11">
        <v>10</v>
      </c>
      <c r="I6101" s="20" t="s">
        <v>259</v>
      </c>
      <c r="J6101" s="11" t="s">
        <v>261</v>
      </c>
      <c r="K6101" s="11" t="s">
        <v>12658</v>
      </c>
      <c r="L6101" s="11">
        <v>2</v>
      </c>
    </row>
    <row r="6102" spans="1:12">
      <c r="A6102" s="11" t="s">
        <v>12103</v>
      </c>
      <c r="D6102" s="11" t="s">
        <v>260</v>
      </c>
      <c r="E6102" s="19" t="s">
        <v>12353</v>
      </c>
      <c r="F6102" s="10">
        <v>42036</v>
      </c>
      <c r="G6102" s="10">
        <v>45323</v>
      </c>
      <c r="H6102" s="11">
        <v>10</v>
      </c>
      <c r="I6102" s="20" t="s">
        <v>259</v>
      </c>
      <c r="J6102" s="11" t="s">
        <v>261</v>
      </c>
      <c r="K6102" s="11" t="s">
        <v>12658</v>
      </c>
      <c r="L6102" s="11">
        <v>2</v>
      </c>
    </row>
    <row r="6103" spans="1:12">
      <c r="A6103" s="11" t="s">
        <v>12104</v>
      </c>
      <c r="D6103" s="11" t="s">
        <v>260</v>
      </c>
      <c r="E6103" s="19" t="s">
        <v>12354</v>
      </c>
      <c r="F6103" s="10">
        <v>42036</v>
      </c>
      <c r="G6103" s="10">
        <v>45323</v>
      </c>
      <c r="H6103" s="11">
        <v>10</v>
      </c>
      <c r="I6103" s="20" t="s">
        <v>259</v>
      </c>
      <c r="J6103" s="11" t="s">
        <v>261</v>
      </c>
      <c r="K6103" s="11" t="s">
        <v>12658</v>
      </c>
      <c r="L6103" s="11">
        <v>2</v>
      </c>
    </row>
    <row r="6104" spans="1:12">
      <c r="A6104" s="11" t="s">
        <v>12105</v>
      </c>
      <c r="D6104" s="11" t="s">
        <v>260</v>
      </c>
      <c r="E6104" s="19" t="s">
        <v>12355</v>
      </c>
      <c r="F6104" s="10">
        <v>42036</v>
      </c>
      <c r="G6104" s="10">
        <v>45323</v>
      </c>
      <c r="H6104" s="11">
        <v>10</v>
      </c>
      <c r="I6104" s="20" t="s">
        <v>259</v>
      </c>
      <c r="J6104" s="11" t="s">
        <v>261</v>
      </c>
      <c r="K6104" s="11" t="s">
        <v>12658</v>
      </c>
      <c r="L6104" s="11">
        <v>2</v>
      </c>
    </row>
    <row r="6105" spans="1:12">
      <c r="A6105" s="11" t="s">
        <v>12106</v>
      </c>
      <c r="D6105" s="11" t="s">
        <v>260</v>
      </c>
      <c r="E6105" s="19" t="s">
        <v>12356</v>
      </c>
      <c r="F6105" s="10">
        <v>42036</v>
      </c>
      <c r="G6105" s="10">
        <v>45323</v>
      </c>
      <c r="H6105" s="11">
        <v>10</v>
      </c>
      <c r="I6105" s="20" t="s">
        <v>259</v>
      </c>
      <c r="J6105" s="11" t="s">
        <v>261</v>
      </c>
      <c r="K6105" s="11" t="s">
        <v>12658</v>
      </c>
      <c r="L6105" s="11">
        <v>2</v>
      </c>
    </row>
    <row r="6106" spans="1:12">
      <c r="A6106" s="11" t="s">
        <v>12107</v>
      </c>
      <c r="D6106" s="11" t="s">
        <v>260</v>
      </c>
      <c r="E6106" s="19" t="s">
        <v>12357</v>
      </c>
      <c r="F6106" s="10">
        <v>42036</v>
      </c>
      <c r="G6106" s="10">
        <v>45323</v>
      </c>
      <c r="H6106" s="11">
        <v>10</v>
      </c>
      <c r="I6106" s="20" t="s">
        <v>259</v>
      </c>
      <c r="J6106" s="11" t="s">
        <v>261</v>
      </c>
      <c r="K6106" s="11" t="s">
        <v>12658</v>
      </c>
      <c r="L6106" s="11">
        <v>2</v>
      </c>
    </row>
    <row r="6107" spans="1:12">
      <c r="A6107" s="11" t="s">
        <v>12108</v>
      </c>
      <c r="D6107" s="11" t="s">
        <v>260</v>
      </c>
      <c r="E6107" s="19" t="s">
        <v>12358</v>
      </c>
      <c r="F6107" s="10">
        <v>42036</v>
      </c>
      <c r="G6107" s="10">
        <v>45323</v>
      </c>
      <c r="H6107" s="11">
        <v>10</v>
      </c>
      <c r="I6107" s="20" t="s">
        <v>259</v>
      </c>
      <c r="J6107" s="11" t="s">
        <v>261</v>
      </c>
      <c r="K6107" s="11" t="s">
        <v>12658</v>
      </c>
      <c r="L6107" s="11">
        <v>2</v>
      </c>
    </row>
    <row r="6108" spans="1:12">
      <c r="A6108" s="11" t="s">
        <v>12109</v>
      </c>
      <c r="D6108" s="11" t="s">
        <v>260</v>
      </c>
      <c r="E6108" s="19" t="s">
        <v>12359</v>
      </c>
      <c r="F6108" s="10">
        <v>42036</v>
      </c>
      <c r="G6108" s="10">
        <v>45323</v>
      </c>
      <c r="H6108" s="11">
        <v>10</v>
      </c>
      <c r="I6108" s="20" t="s">
        <v>259</v>
      </c>
      <c r="J6108" s="11" t="s">
        <v>261</v>
      </c>
      <c r="K6108" s="11" t="s">
        <v>12658</v>
      </c>
      <c r="L6108" s="11">
        <v>2</v>
      </c>
    </row>
    <row r="6109" spans="1:12">
      <c r="A6109" s="11" t="s">
        <v>12110</v>
      </c>
      <c r="D6109" s="11" t="s">
        <v>260</v>
      </c>
      <c r="E6109" s="19" t="s">
        <v>12360</v>
      </c>
      <c r="F6109" s="10">
        <v>42036</v>
      </c>
      <c r="G6109" s="10">
        <v>45323</v>
      </c>
      <c r="H6109" s="11">
        <v>10</v>
      </c>
      <c r="I6109" s="20" t="s">
        <v>259</v>
      </c>
      <c r="J6109" s="11" t="s">
        <v>261</v>
      </c>
      <c r="K6109" s="11" t="s">
        <v>12658</v>
      </c>
      <c r="L6109" s="11">
        <v>2</v>
      </c>
    </row>
    <row r="6110" spans="1:12">
      <c r="A6110" s="11" t="s">
        <v>12111</v>
      </c>
      <c r="D6110" s="11" t="s">
        <v>260</v>
      </c>
      <c r="E6110" s="19" t="s">
        <v>12361</v>
      </c>
      <c r="F6110" s="10">
        <v>42036</v>
      </c>
      <c r="G6110" s="10">
        <v>45323</v>
      </c>
      <c r="H6110" s="11">
        <v>10</v>
      </c>
      <c r="I6110" s="20" t="s">
        <v>259</v>
      </c>
      <c r="J6110" s="11" t="s">
        <v>261</v>
      </c>
      <c r="K6110" s="11" t="s">
        <v>12658</v>
      </c>
      <c r="L6110" s="11">
        <v>2</v>
      </c>
    </row>
    <row r="6111" spans="1:12">
      <c r="A6111" s="11" t="s">
        <v>12112</v>
      </c>
      <c r="D6111" s="11" t="s">
        <v>260</v>
      </c>
      <c r="E6111" s="19" t="s">
        <v>12362</v>
      </c>
      <c r="F6111" s="10">
        <v>42036</v>
      </c>
      <c r="G6111" s="10">
        <v>45323</v>
      </c>
      <c r="H6111" s="11">
        <v>10</v>
      </c>
      <c r="I6111" s="11" t="s">
        <v>277</v>
      </c>
      <c r="J6111" s="11" t="s">
        <v>261</v>
      </c>
      <c r="K6111" s="11" t="s">
        <v>12658</v>
      </c>
      <c r="L6111" s="11">
        <v>2</v>
      </c>
    </row>
    <row r="6112" spans="1:12">
      <c r="A6112" s="11" t="s">
        <v>12113</v>
      </c>
      <c r="D6112" s="11" t="s">
        <v>260</v>
      </c>
      <c r="E6112" s="19" t="s">
        <v>12363</v>
      </c>
      <c r="F6112" s="10">
        <v>42036</v>
      </c>
      <c r="G6112" s="10">
        <v>45323</v>
      </c>
      <c r="H6112" s="11">
        <v>10</v>
      </c>
      <c r="I6112" s="11" t="s">
        <v>277</v>
      </c>
      <c r="J6112" s="11" t="s">
        <v>261</v>
      </c>
      <c r="K6112" s="11" t="s">
        <v>12658</v>
      </c>
      <c r="L6112" s="11">
        <v>2</v>
      </c>
    </row>
    <row r="6113" spans="1:12">
      <c r="A6113" s="11" t="s">
        <v>12114</v>
      </c>
      <c r="D6113" s="11" t="s">
        <v>260</v>
      </c>
      <c r="E6113" s="19" t="s">
        <v>12364</v>
      </c>
      <c r="F6113" s="10">
        <v>42036</v>
      </c>
      <c r="G6113" s="10">
        <v>45323</v>
      </c>
      <c r="H6113" s="11">
        <v>10</v>
      </c>
      <c r="I6113" s="11" t="s">
        <v>277</v>
      </c>
      <c r="J6113" s="11" t="s">
        <v>261</v>
      </c>
      <c r="K6113" s="11" t="s">
        <v>12658</v>
      </c>
      <c r="L6113" s="11">
        <v>2</v>
      </c>
    </row>
    <row r="6114" spans="1:12">
      <c r="A6114" s="11" t="s">
        <v>12115</v>
      </c>
      <c r="D6114" s="11" t="s">
        <v>260</v>
      </c>
      <c r="E6114" s="19" t="s">
        <v>12365</v>
      </c>
      <c r="F6114" s="10">
        <v>42036</v>
      </c>
      <c r="G6114" s="10">
        <v>45323</v>
      </c>
      <c r="H6114" s="11">
        <v>10</v>
      </c>
      <c r="I6114" s="20" t="s">
        <v>259</v>
      </c>
      <c r="J6114" s="11" t="s">
        <v>261</v>
      </c>
      <c r="K6114" s="11" t="s">
        <v>12658</v>
      </c>
      <c r="L6114" s="11">
        <v>2</v>
      </c>
    </row>
    <row r="6115" spans="1:12">
      <c r="A6115" s="11" t="s">
        <v>12116</v>
      </c>
      <c r="D6115" s="11" t="s">
        <v>260</v>
      </c>
      <c r="E6115" s="19" t="s">
        <v>12366</v>
      </c>
      <c r="F6115" s="10">
        <v>42036</v>
      </c>
      <c r="G6115" s="10">
        <v>45323</v>
      </c>
      <c r="H6115" s="11">
        <v>10</v>
      </c>
      <c r="I6115" s="20" t="s">
        <v>259</v>
      </c>
      <c r="J6115" s="11" t="s">
        <v>261</v>
      </c>
      <c r="K6115" s="11" t="s">
        <v>12658</v>
      </c>
      <c r="L6115" s="11">
        <v>2</v>
      </c>
    </row>
    <row r="6116" spans="1:12">
      <c r="A6116" s="11" t="s">
        <v>12117</v>
      </c>
      <c r="D6116" s="11" t="s">
        <v>260</v>
      </c>
      <c r="E6116" s="19" t="s">
        <v>12367</v>
      </c>
      <c r="F6116" s="10">
        <v>42036</v>
      </c>
      <c r="G6116" s="10">
        <v>45323</v>
      </c>
      <c r="H6116" s="11">
        <v>10</v>
      </c>
      <c r="I6116" s="20" t="s">
        <v>259</v>
      </c>
      <c r="J6116" s="11" t="s">
        <v>261</v>
      </c>
      <c r="K6116" s="11" t="s">
        <v>12658</v>
      </c>
      <c r="L6116" s="11">
        <v>2</v>
      </c>
    </row>
    <row r="6117" spans="1:12">
      <c r="A6117" s="11" t="s">
        <v>12118</v>
      </c>
      <c r="D6117" s="11" t="s">
        <v>260</v>
      </c>
      <c r="E6117" s="19" t="s">
        <v>12368</v>
      </c>
      <c r="F6117" s="10">
        <v>42036</v>
      </c>
      <c r="G6117" s="10">
        <v>45323</v>
      </c>
      <c r="H6117" s="11">
        <v>10</v>
      </c>
      <c r="I6117" s="20" t="s">
        <v>259</v>
      </c>
      <c r="J6117" s="11" t="s">
        <v>261</v>
      </c>
      <c r="K6117" s="11" t="s">
        <v>12658</v>
      </c>
      <c r="L6117" s="11">
        <v>2</v>
      </c>
    </row>
    <row r="6118" spans="1:12">
      <c r="A6118" s="11" t="s">
        <v>12119</v>
      </c>
      <c r="D6118" s="11" t="s">
        <v>260</v>
      </c>
      <c r="E6118" s="19" t="s">
        <v>12369</v>
      </c>
      <c r="F6118" s="10">
        <v>42036</v>
      </c>
      <c r="G6118" s="10">
        <v>45323</v>
      </c>
      <c r="H6118" s="11">
        <v>10</v>
      </c>
      <c r="I6118" s="20" t="s">
        <v>259</v>
      </c>
      <c r="J6118" s="11" t="s">
        <v>261</v>
      </c>
      <c r="K6118" s="11" t="s">
        <v>12658</v>
      </c>
      <c r="L6118" s="11">
        <v>2</v>
      </c>
    </row>
    <row r="6119" spans="1:12">
      <c r="A6119" s="11" t="s">
        <v>12120</v>
      </c>
      <c r="D6119" s="11" t="s">
        <v>260</v>
      </c>
      <c r="E6119" s="19" t="s">
        <v>12370</v>
      </c>
      <c r="F6119" s="10">
        <v>42036</v>
      </c>
      <c r="G6119" s="10">
        <v>45323</v>
      </c>
      <c r="H6119" s="11">
        <v>10</v>
      </c>
      <c r="I6119" s="20" t="s">
        <v>259</v>
      </c>
      <c r="J6119" s="11" t="s">
        <v>261</v>
      </c>
      <c r="K6119" s="11" t="s">
        <v>12658</v>
      </c>
      <c r="L6119" s="11">
        <v>2</v>
      </c>
    </row>
    <row r="6120" spans="1:12">
      <c r="A6120" s="11" t="s">
        <v>12121</v>
      </c>
      <c r="D6120" s="11" t="s">
        <v>260</v>
      </c>
      <c r="E6120" s="19" t="s">
        <v>12371</v>
      </c>
      <c r="F6120" s="10">
        <v>42036</v>
      </c>
      <c r="G6120" s="10">
        <v>45323</v>
      </c>
      <c r="H6120" s="11">
        <v>10</v>
      </c>
      <c r="I6120" s="20" t="s">
        <v>259</v>
      </c>
      <c r="J6120" s="11" t="s">
        <v>261</v>
      </c>
      <c r="K6120" s="11" t="s">
        <v>12658</v>
      </c>
      <c r="L6120" s="11">
        <v>2</v>
      </c>
    </row>
    <row r="6121" spans="1:12">
      <c r="A6121" s="11" t="s">
        <v>12122</v>
      </c>
      <c r="D6121" s="11" t="s">
        <v>260</v>
      </c>
      <c r="E6121" s="19" t="s">
        <v>12372</v>
      </c>
      <c r="F6121" s="10">
        <v>42036</v>
      </c>
      <c r="G6121" s="10">
        <v>45323</v>
      </c>
      <c r="H6121" s="11">
        <v>10</v>
      </c>
      <c r="I6121" s="20" t="s">
        <v>259</v>
      </c>
      <c r="J6121" s="11" t="s">
        <v>261</v>
      </c>
      <c r="K6121" s="11" t="s">
        <v>12658</v>
      </c>
      <c r="L6121" s="11">
        <v>2</v>
      </c>
    </row>
    <row r="6122" spans="1:12">
      <c r="A6122" s="11" t="s">
        <v>12123</v>
      </c>
      <c r="D6122" s="11" t="s">
        <v>260</v>
      </c>
      <c r="E6122" s="19" t="s">
        <v>12373</v>
      </c>
      <c r="F6122" s="10">
        <v>42036</v>
      </c>
      <c r="G6122" s="10">
        <v>45323</v>
      </c>
      <c r="H6122" s="11">
        <v>10</v>
      </c>
      <c r="I6122" s="20" t="s">
        <v>259</v>
      </c>
      <c r="J6122" s="11" t="s">
        <v>261</v>
      </c>
      <c r="K6122" s="11" t="s">
        <v>12658</v>
      </c>
      <c r="L6122" s="11">
        <v>2</v>
      </c>
    </row>
    <row r="6123" spans="1:12">
      <c r="A6123" s="11" t="s">
        <v>12124</v>
      </c>
      <c r="D6123" s="11" t="s">
        <v>260</v>
      </c>
      <c r="E6123" s="19" t="s">
        <v>12374</v>
      </c>
      <c r="F6123" s="10">
        <v>42036</v>
      </c>
      <c r="G6123" s="10">
        <v>45323</v>
      </c>
      <c r="H6123" s="11">
        <v>10</v>
      </c>
      <c r="I6123" s="20" t="s">
        <v>259</v>
      </c>
      <c r="J6123" s="11" t="s">
        <v>261</v>
      </c>
      <c r="K6123" s="11" t="s">
        <v>12658</v>
      </c>
      <c r="L6123" s="11">
        <v>2</v>
      </c>
    </row>
    <row r="6124" spans="1:12">
      <c r="A6124" s="11" t="s">
        <v>12125</v>
      </c>
      <c r="D6124" s="11" t="s">
        <v>260</v>
      </c>
      <c r="E6124" s="19" t="s">
        <v>12375</v>
      </c>
      <c r="F6124" s="10">
        <v>42036</v>
      </c>
      <c r="G6124" s="10">
        <v>45323</v>
      </c>
      <c r="H6124" s="11">
        <v>10</v>
      </c>
      <c r="I6124" s="20" t="s">
        <v>259</v>
      </c>
      <c r="J6124" s="11" t="s">
        <v>261</v>
      </c>
      <c r="K6124" s="11" t="s">
        <v>12658</v>
      </c>
      <c r="L6124" s="11">
        <v>2</v>
      </c>
    </row>
    <row r="6125" spans="1:12">
      <c r="A6125" s="11" t="s">
        <v>12126</v>
      </c>
      <c r="D6125" s="11" t="s">
        <v>260</v>
      </c>
      <c r="E6125" s="19" t="s">
        <v>12376</v>
      </c>
      <c r="F6125" s="10">
        <v>42036</v>
      </c>
      <c r="G6125" s="10">
        <v>45323</v>
      </c>
      <c r="H6125" s="11">
        <v>10</v>
      </c>
      <c r="I6125" s="20" t="s">
        <v>259</v>
      </c>
      <c r="J6125" s="11" t="s">
        <v>261</v>
      </c>
      <c r="K6125" s="11" t="s">
        <v>12658</v>
      </c>
      <c r="L6125" s="11">
        <v>2</v>
      </c>
    </row>
    <row r="6126" spans="1:12">
      <c r="A6126" s="11" t="s">
        <v>12127</v>
      </c>
      <c r="D6126" s="11" t="s">
        <v>260</v>
      </c>
      <c r="E6126" s="19" t="s">
        <v>12377</v>
      </c>
      <c r="F6126" s="10">
        <v>42036</v>
      </c>
      <c r="G6126" s="10">
        <v>45323</v>
      </c>
      <c r="H6126" s="11">
        <v>10</v>
      </c>
      <c r="I6126" s="20" t="s">
        <v>259</v>
      </c>
      <c r="J6126" s="11" t="s">
        <v>261</v>
      </c>
      <c r="K6126" s="11" t="s">
        <v>12658</v>
      </c>
      <c r="L6126" s="11">
        <v>2</v>
      </c>
    </row>
    <row r="6127" spans="1:12">
      <c r="A6127" s="11" t="s">
        <v>12128</v>
      </c>
      <c r="D6127" s="11" t="s">
        <v>260</v>
      </c>
      <c r="E6127" s="19" t="s">
        <v>12378</v>
      </c>
      <c r="F6127" s="10">
        <v>42036</v>
      </c>
      <c r="G6127" s="10">
        <v>45323</v>
      </c>
      <c r="H6127" s="11">
        <v>10</v>
      </c>
      <c r="I6127" s="20" t="s">
        <v>259</v>
      </c>
      <c r="J6127" s="11" t="s">
        <v>261</v>
      </c>
      <c r="K6127" s="11" t="s">
        <v>12658</v>
      </c>
      <c r="L6127" s="11">
        <v>2</v>
      </c>
    </row>
    <row r="6128" spans="1:12">
      <c r="A6128" s="11" t="s">
        <v>12129</v>
      </c>
      <c r="D6128" s="11" t="s">
        <v>260</v>
      </c>
      <c r="E6128" s="19" t="s">
        <v>12379</v>
      </c>
      <c r="F6128" s="10">
        <v>42036</v>
      </c>
      <c r="G6128" s="10">
        <v>45323</v>
      </c>
      <c r="H6128" s="11">
        <v>10</v>
      </c>
      <c r="I6128" s="20" t="s">
        <v>259</v>
      </c>
      <c r="J6128" s="11" t="s">
        <v>261</v>
      </c>
      <c r="K6128" s="11" t="s">
        <v>12658</v>
      </c>
      <c r="L6128" s="11">
        <v>2</v>
      </c>
    </row>
    <row r="6129" spans="1:12">
      <c r="A6129" s="11" t="s">
        <v>12130</v>
      </c>
      <c r="D6129" s="11" t="s">
        <v>260</v>
      </c>
      <c r="E6129" s="19" t="s">
        <v>12380</v>
      </c>
      <c r="F6129" s="10">
        <v>42036</v>
      </c>
      <c r="G6129" s="10">
        <v>45323</v>
      </c>
      <c r="H6129" s="11">
        <v>10</v>
      </c>
      <c r="I6129" s="11" t="s">
        <v>277</v>
      </c>
      <c r="J6129" s="11" t="s">
        <v>261</v>
      </c>
      <c r="K6129" s="11" t="s">
        <v>12658</v>
      </c>
      <c r="L6129" s="11">
        <v>2</v>
      </c>
    </row>
    <row r="6130" spans="1:12">
      <c r="A6130" s="11" t="s">
        <v>12131</v>
      </c>
      <c r="D6130" s="11" t="s">
        <v>260</v>
      </c>
      <c r="E6130" s="19" t="s">
        <v>12381</v>
      </c>
      <c r="F6130" s="10">
        <v>42036</v>
      </c>
      <c r="G6130" s="10">
        <v>45323</v>
      </c>
      <c r="H6130" s="11">
        <v>10</v>
      </c>
      <c r="I6130" s="11" t="s">
        <v>277</v>
      </c>
      <c r="J6130" s="11" t="s">
        <v>261</v>
      </c>
      <c r="K6130" s="11" t="s">
        <v>12658</v>
      </c>
      <c r="L6130" s="11">
        <v>2</v>
      </c>
    </row>
    <row r="6131" spans="1:12">
      <c r="A6131" s="11" t="s">
        <v>12132</v>
      </c>
      <c r="D6131" s="11" t="s">
        <v>260</v>
      </c>
      <c r="E6131" s="19" t="s">
        <v>12382</v>
      </c>
      <c r="F6131" s="10">
        <v>42036</v>
      </c>
      <c r="G6131" s="10">
        <v>45323</v>
      </c>
      <c r="H6131" s="11">
        <v>10</v>
      </c>
      <c r="I6131" s="11" t="s">
        <v>277</v>
      </c>
      <c r="J6131" s="11" t="s">
        <v>261</v>
      </c>
      <c r="K6131" s="11" t="s">
        <v>12658</v>
      </c>
      <c r="L6131" s="11">
        <v>2</v>
      </c>
    </row>
    <row r="6132" spans="1:12">
      <c r="A6132" s="11" t="s">
        <v>12133</v>
      </c>
      <c r="D6132" s="11" t="s">
        <v>260</v>
      </c>
      <c r="E6132" s="19" t="s">
        <v>12383</v>
      </c>
      <c r="F6132" s="10">
        <v>42036</v>
      </c>
      <c r="G6132" s="10">
        <v>45323</v>
      </c>
      <c r="H6132" s="11">
        <v>10</v>
      </c>
      <c r="I6132" s="20" t="s">
        <v>259</v>
      </c>
      <c r="J6132" s="11" t="s">
        <v>261</v>
      </c>
      <c r="K6132" s="11" t="s">
        <v>12658</v>
      </c>
      <c r="L6132" s="11">
        <v>2</v>
      </c>
    </row>
    <row r="6133" spans="1:12">
      <c r="A6133" s="11" t="s">
        <v>12134</v>
      </c>
      <c r="D6133" s="11" t="s">
        <v>260</v>
      </c>
      <c r="E6133" s="19" t="s">
        <v>12384</v>
      </c>
      <c r="F6133" s="10">
        <v>42036</v>
      </c>
      <c r="G6133" s="10">
        <v>45323</v>
      </c>
      <c r="H6133" s="11">
        <v>10</v>
      </c>
      <c r="I6133" s="20" t="s">
        <v>259</v>
      </c>
      <c r="J6133" s="11" t="s">
        <v>261</v>
      </c>
      <c r="K6133" s="11" t="s">
        <v>12658</v>
      </c>
      <c r="L6133" s="11">
        <v>2</v>
      </c>
    </row>
    <row r="6134" spans="1:12">
      <c r="A6134" s="11" t="s">
        <v>12135</v>
      </c>
      <c r="D6134" s="11" t="s">
        <v>260</v>
      </c>
      <c r="E6134" s="19" t="s">
        <v>12385</v>
      </c>
      <c r="F6134" s="10">
        <v>42036</v>
      </c>
      <c r="G6134" s="10">
        <v>45323</v>
      </c>
      <c r="H6134" s="11">
        <v>10</v>
      </c>
      <c r="I6134" s="20" t="s">
        <v>259</v>
      </c>
      <c r="J6134" s="11" t="s">
        <v>261</v>
      </c>
      <c r="K6134" s="11" t="s">
        <v>12658</v>
      </c>
      <c r="L6134" s="11">
        <v>2</v>
      </c>
    </row>
    <row r="6135" spans="1:12">
      <c r="A6135" s="11" t="s">
        <v>12136</v>
      </c>
      <c r="D6135" s="11" t="s">
        <v>260</v>
      </c>
      <c r="E6135" s="19" t="s">
        <v>12386</v>
      </c>
      <c r="F6135" s="10">
        <v>42036</v>
      </c>
      <c r="G6135" s="10">
        <v>45323</v>
      </c>
      <c r="H6135" s="11">
        <v>10</v>
      </c>
      <c r="I6135" s="20" t="s">
        <v>259</v>
      </c>
      <c r="J6135" s="11" t="s">
        <v>261</v>
      </c>
      <c r="K6135" s="11" t="s">
        <v>12658</v>
      </c>
      <c r="L6135" s="11">
        <v>2</v>
      </c>
    </row>
    <row r="6136" spans="1:12">
      <c r="A6136" s="11" t="s">
        <v>12137</v>
      </c>
      <c r="D6136" s="11" t="s">
        <v>260</v>
      </c>
      <c r="E6136" s="19" t="s">
        <v>12387</v>
      </c>
      <c r="F6136" s="10">
        <v>42036</v>
      </c>
      <c r="G6136" s="10">
        <v>45323</v>
      </c>
      <c r="H6136" s="11">
        <v>10</v>
      </c>
      <c r="I6136" s="20" t="s">
        <v>259</v>
      </c>
      <c r="J6136" s="11" t="s">
        <v>261</v>
      </c>
      <c r="K6136" s="11" t="s">
        <v>12658</v>
      </c>
      <c r="L6136" s="11">
        <v>2</v>
      </c>
    </row>
    <row r="6137" spans="1:12">
      <c r="A6137" s="11" t="s">
        <v>12138</v>
      </c>
      <c r="D6137" s="11" t="s">
        <v>260</v>
      </c>
      <c r="E6137" s="19" t="s">
        <v>12388</v>
      </c>
      <c r="F6137" s="10">
        <v>42036</v>
      </c>
      <c r="G6137" s="10">
        <v>45323</v>
      </c>
      <c r="H6137" s="11">
        <v>10</v>
      </c>
      <c r="I6137" s="20" t="s">
        <v>259</v>
      </c>
      <c r="J6137" s="11" t="s">
        <v>261</v>
      </c>
      <c r="K6137" s="11" t="s">
        <v>12658</v>
      </c>
      <c r="L6137" s="11">
        <v>2</v>
      </c>
    </row>
    <row r="6138" spans="1:12">
      <c r="A6138" s="11" t="s">
        <v>12139</v>
      </c>
      <c r="D6138" s="11" t="s">
        <v>260</v>
      </c>
      <c r="E6138" s="19" t="s">
        <v>12389</v>
      </c>
      <c r="F6138" s="10">
        <v>42036</v>
      </c>
      <c r="G6138" s="10">
        <v>45323</v>
      </c>
      <c r="H6138" s="11">
        <v>10</v>
      </c>
      <c r="I6138" s="20" t="s">
        <v>259</v>
      </c>
      <c r="J6138" s="11" t="s">
        <v>261</v>
      </c>
      <c r="K6138" s="11" t="s">
        <v>12658</v>
      </c>
      <c r="L6138" s="11">
        <v>2</v>
      </c>
    </row>
    <row r="6139" spans="1:12">
      <c r="A6139" s="11" t="s">
        <v>12140</v>
      </c>
      <c r="D6139" s="11" t="s">
        <v>260</v>
      </c>
      <c r="E6139" s="19" t="s">
        <v>12390</v>
      </c>
      <c r="F6139" s="10">
        <v>42036</v>
      </c>
      <c r="G6139" s="10">
        <v>45323</v>
      </c>
      <c r="H6139" s="11">
        <v>10</v>
      </c>
      <c r="I6139" s="20" t="s">
        <v>259</v>
      </c>
      <c r="J6139" s="11" t="s">
        <v>261</v>
      </c>
      <c r="K6139" s="11" t="s">
        <v>12658</v>
      </c>
      <c r="L6139" s="11">
        <v>2</v>
      </c>
    </row>
    <row r="6140" spans="1:12">
      <c r="A6140" s="11" t="s">
        <v>12141</v>
      </c>
      <c r="D6140" s="11" t="s">
        <v>260</v>
      </c>
      <c r="E6140" s="19" t="s">
        <v>12391</v>
      </c>
      <c r="F6140" s="10">
        <v>42036</v>
      </c>
      <c r="G6140" s="10">
        <v>45323</v>
      </c>
      <c r="H6140" s="11">
        <v>10</v>
      </c>
      <c r="I6140" s="20" t="s">
        <v>259</v>
      </c>
      <c r="J6140" s="11" t="s">
        <v>261</v>
      </c>
      <c r="K6140" s="11" t="s">
        <v>12658</v>
      </c>
      <c r="L6140" s="11">
        <v>2</v>
      </c>
    </row>
    <row r="6141" spans="1:12">
      <c r="A6141" s="11" t="s">
        <v>12142</v>
      </c>
      <c r="D6141" s="11" t="s">
        <v>260</v>
      </c>
      <c r="E6141" s="19" t="s">
        <v>12392</v>
      </c>
      <c r="F6141" s="10">
        <v>42036</v>
      </c>
      <c r="G6141" s="10">
        <v>45323</v>
      </c>
      <c r="H6141" s="11">
        <v>10</v>
      </c>
      <c r="I6141" s="20" t="s">
        <v>259</v>
      </c>
      <c r="J6141" s="11" t="s">
        <v>261</v>
      </c>
      <c r="K6141" s="11" t="s">
        <v>12658</v>
      </c>
      <c r="L6141" s="11">
        <v>2</v>
      </c>
    </row>
    <row r="6142" spans="1:12">
      <c r="A6142" s="11" t="s">
        <v>12143</v>
      </c>
      <c r="D6142" s="11" t="s">
        <v>260</v>
      </c>
      <c r="E6142" s="19" t="s">
        <v>12393</v>
      </c>
      <c r="F6142" s="10">
        <v>42036</v>
      </c>
      <c r="G6142" s="10">
        <v>45323</v>
      </c>
      <c r="H6142" s="11">
        <v>10</v>
      </c>
      <c r="I6142" s="20" t="s">
        <v>259</v>
      </c>
      <c r="J6142" s="11" t="s">
        <v>261</v>
      </c>
      <c r="K6142" s="11" t="s">
        <v>12658</v>
      </c>
      <c r="L6142" s="11">
        <v>2</v>
      </c>
    </row>
    <row r="6143" spans="1:12">
      <c r="A6143" s="11" t="s">
        <v>12144</v>
      </c>
      <c r="D6143" s="11" t="s">
        <v>260</v>
      </c>
      <c r="E6143" s="19" t="s">
        <v>12394</v>
      </c>
      <c r="F6143" s="10">
        <v>42036</v>
      </c>
      <c r="G6143" s="10">
        <v>45323</v>
      </c>
      <c r="H6143" s="11">
        <v>10</v>
      </c>
      <c r="I6143" s="20" t="s">
        <v>259</v>
      </c>
      <c r="J6143" s="11" t="s">
        <v>261</v>
      </c>
      <c r="K6143" s="11" t="s">
        <v>12658</v>
      </c>
      <c r="L6143" s="11">
        <v>2</v>
      </c>
    </row>
    <row r="6144" spans="1:12">
      <c r="A6144" s="11" t="s">
        <v>12145</v>
      </c>
      <c r="D6144" s="11" t="s">
        <v>260</v>
      </c>
      <c r="E6144" s="19" t="s">
        <v>12395</v>
      </c>
      <c r="F6144" s="10">
        <v>42036</v>
      </c>
      <c r="G6144" s="10">
        <v>45323</v>
      </c>
      <c r="H6144" s="11">
        <v>10</v>
      </c>
      <c r="I6144" s="20" t="s">
        <v>259</v>
      </c>
      <c r="J6144" s="11" t="s">
        <v>261</v>
      </c>
      <c r="K6144" s="11" t="s">
        <v>12658</v>
      </c>
      <c r="L6144" s="11">
        <v>2</v>
      </c>
    </row>
    <row r="6145" spans="1:12">
      <c r="A6145" s="11" t="s">
        <v>12146</v>
      </c>
      <c r="D6145" s="11" t="s">
        <v>260</v>
      </c>
      <c r="E6145" s="19" t="s">
        <v>12396</v>
      </c>
      <c r="F6145" s="10">
        <v>42036</v>
      </c>
      <c r="G6145" s="10">
        <v>45323</v>
      </c>
      <c r="H6145" s="11">
        <v>10</v>
      </c>
      <c r="I6145" s="20" t="s">
        <v>259</v>
      </c>
      <c r="J6145" s="11" t="s">
        <v>261</v>
      </c>
      <c r="K6145" s="11" t="s">
        <v>12658</v>
      </c>
      <c r="L6145" s="11">
        <v>2</v>
      </c>
    </row>
    <row r="6146" spans="1:12">
      <c r="A6146" s="11" t="s">
        <v>12147</v>
      </c>
      <c r="D6146" s="11" t="s">
        <v>260</v>
      </c>
      <c r="E6146" s="19" t="s">
        <v>12397</v>
      </c>
      <c r="F6146" s="10">
        <v>42036</v>
      </c>
      <c r="G6146" s="10">
        <v>45323</v>
      </c>
      <c r="H6146" s="11">
        <v>10</v>
      </c>
      <c r="I6146" s="20" t="s">
        <v>259</v>
      </c>
      <c r="J6146" s="11" t="s">
        <v>261</v>
      </c>
      <c r="K6146" s="11" t="s">
        <v>12658</v>
      </c>
      <c r="L6146" s="11">
        <v>2</v>
      </c>
    </row>
    <row r="6147" spans="1:12">
      <c r="A6147" s="11" t="s">
        <v>12148</v>
      </c>
      <c r="D6147" s="11" t="s">
        <v>260</v>
      </c>
      <c r="E6147" s="19" t="s">
        <v>12398</v>
      </c>
      <c r="F6147" s="10">
        <v>42036</v>
      </c>
      <c r="G6147" s="10">
        <v>45323</v>
      </c>
      <c r="H6147" s="11">
        <v>10</v>
      </c>
      <c r="I6147" s="11" t="s">
        <v>277</v>
      </c>
      <c r="J6147" s="11" t="s">
        <v>261</v>
      </c>
      <c r="K6147" s="11" t="s">
        <v>12658</v>
      </c>
      <c r="L6147" s="11">
        <v>2</v>
      </c>
    </row>
    <row r="6148" spans="1:12">
      <c r="A6148" s="11" t="s">
        <v>12149</v>
      </c>
      <c r="D6148" s="11" t="s">
        <v>260</v>
      </c>
      <c r="E6148" s="19" t="s">
        <v>12399</v>
      </c>
      <c r="F6148" s="10">
        <v>42036</v>
      </c>
      <c r="G6148" s="10">
        <v>45323</v>
      </c>
      <c r="H6148" s="11">
        <v>10</v>
      </c>
      <c r="I6148" s="11" t="s">
        <v>277</v>
      </c>
      <c r="J6148" s="11" t="s">
        <v>261</v>
      </c>
      <c r="K6148" s="11" t="s">
        <v>12658</v>
      </c>
      <c r="L6148" s="11">
        <v>2</v>
      </c>
    </row>
    <row r="6149" spans="1:12">
      <c r="A6149" s="11" t="s">
        <v>12150</v>
      </c>
      <c r="D6149" s="11" t="s">
        <v>260</v>
      </c>
      <c r="E6149" s="19" t="s">
        <v>12400</v>
      </c>
      <c r="F6149" s="10">
        <v>42036</v>
      </c>
      <c r="G6149" s="10">
        <v>45323</v>
      </c>
      <c r="H6149" s="11">
        <v>10</v>
      </c>
      <c r="I6149" s="11" t="s">
        <v>277</v>
      </c>
      <c r="J6149" s="11" t="s">
        <v>261</v>
      </c>
      <c r="K6149" s="11" t="s">
        <v>12658</v>
      </c>
      <c r="L6149" s="11">
        <v>2</v>
      </c>
    </row>
    <row r="6150" spans="1:12">
      <c r="A6150" s="11" t="s">
        <v>12151</v>
      </c>
      <c r="D6150" s="11" t="s">
        <v>260</v>
      </c>
      <c r="E6150" s="19" t="s">
        <v>12401</v>
      </c>
      <c r="F6150" s="10">
        <v>42036</v>
      </c>
      <c r="G6150" s="10">
        <v>45323</v>
      </c>
      <c r="H6150" s="11">
        <v>10</v>
      </c>
      <c r="I6150" s="20" t="s">
        <v>259</v>
      </c>
      <c r="J6150" s="11" t="s">
        <v>261</v>
      </c>
      <c r="K6150" s="11" t="s">
        <v>12658</v>
      </c>
      <c r="L6150" s="11">
        <v>2</v>
      </c>
    </row>
    <row r="6151" spans="1:12">
      <c r="A6151" s="11" t="s">
        <v>12152</v>
      </c>
      <c r="D6151" s="11" t="s">
        <v>260</v>
      </c>
      <c r="E6151" s="19" t="s">
        <v>12402</v>
      </c>
      <c r="F6151" s="10">
        <v>42036</v>
      </c>
      <c r="G6151" s="10">
        <v>45323</v>
      </c>
      <c r="H6151" s="11">
        <v>10</v>
      </c>
      <c r="I6151" s="20" t="s">
        <v>259</v>
      </c>
      <c r="J6151" s="11" t="s">
        <v>261</v>
      </c>
      <c r="K6151" s="11" t="s">
        <v>12658</v>
      </c>
      <c r="L6151" s="11">
        <v>2</v>
      </c>
    </row>
    <row r="6152" spans="1:12">
      <c r="A6152" s="11" t="s">
        <v>12153</v>
      </c>
      <c r="D6152" s="11" t="s">
        <v>260</v>
      </c>
      <c r="E6152" s="19" t="s">
        <v>12403</v>
      </c>
      <c r="F6152" s="10">
        <v>42036</v>
      </c>
      <c r="G6152" s="10">
        <v>45323</v>
      </c>
      <c r="H6152" s="11">
        <v>10</v>
      </c>
      <c r="I6152" s="20" t="s">
        <v>259</v>
      </c>
      <c r="J6152" s="11" t="s">
        <v>261</v>
      </c>
      <c r="K6152" s="11" t="s">
        <v>12658</v>
      </c>
      <c r="L6152" s="11">
        <v>2</v>
      </c>
    </row>
    <row r="6153" spans="1:12">
      <c r="A6153" s="11" t="s">
        <v>12154</v>
      </c>
      <c r="D6153" s="11" t="s">
        <v>260</v>
      </c>
      <c r="E6153" s="19" t="s">
        <v>12404</v>
      </c>
      <c r="F6153" s="10">
        <v>42036</v>
      </c>
      <c r="G6153" s="10">
        <v>45323</v>
      </c>
      <c r="H6153" s="11">
        <v>10</v>
      </c>
      <c r="I6153" s="20" t="s">
        <v>259</v>
      </c>
      <c r="J6153" s="11" t="s">
        <v>261</v>
      </c>
      <c r="K6153" s="11" t="s">
        <v>12658</v>
      </c>
      <c r="L6153" s="11">
        <v>2</v>
      </c>
    </row>
    <row r="6154" spans="1:12">
      <c r="A6154" s="11" t="s">
        <v>12155</v>
      </c>
      <c r="D6154" s="11" t="s">
        <v>260</v>
      </c>
      <c r="E6154" s="19" t="s">
        <v>12405</v>
      </c>
      <c r="F6154" s="10">
        <v>42036</v>
      </c>
      <c r="G6154" s="10">
        <v>45323</v>
      </c>
      <c r="H6154" s="11">
        <v>10</v>
      </c>
      <c r="I6154" s="20" t="s">
        <v>259</v>
      </c>
      <c r="J6154" s="11" t="s">
        <v>261</v>
      </c>
      <c r="K6154" s="11" t="s">
        <v>12658</v>
      </c>
      <c r="L6154" s="11">
        <v>2</v>
      </c>
    </row>
    <row r="6155" spans="1:12">
      <c r="A6155" s="11" t="s">
        <v>12156</v>
      </c>
      <c r="D6155" s="11" t="s">
        <v>260</v>
      </c>
      <c r="E6155" s="19" t="s">
        <v>12406</v>
      </c>
      <c r="F6155" s="10">
        <v>42036</v>
      </c>
      <c r="G6155" s="10">
        <v>45323</v>
      </c>
      <c r="H6155" s="11">
        <v>10</v>
      </c>
      <c r="I6155" s="20" t="s">
        <v>259</v>
      </c>
      <c r="J6155" s="11" t="s">
        <v>261</v>
      </c>
      <c r="K6155" s="11" t="s">
        <v>12658</v>
      </c>
      <c r="L6155" s="11">
        <v>2</v>
      </c>
    </row>
    <row r="6156" spans="1:12">
      <c r="A6156" s="11" t="s">
        <v>12157</v>
      </c>
      <c r="D6156" s="11" t="s">
        <v>260</v>
      </c>
      <c r="E6156" s="19" t="s">
        <v>12407</v>
      </c>
      <c r="F6156" s="10">
        <v>42036</v>
      </c>
      <c r="G6156" s="10">
        <v>45323</v>
      </c>
      <c r="H6156" s="11">
        <v>10</v>
      </c>
      <c r="I6156" s="20" t="s">
        <v>259</v>
      </c>
      <c r="J6156" s="11" t="s">
        <v>261</v>
      </c>
      <c r="K6156" s="11" t="s">
        <v>12658</v>
      </c>
      <c r="L6156" s="11">
        <v>2</v>
      </c>
    </row>
    <row r="6157" spans="1:12">
      <c r="A6157" s="11" t="s">
        <v>12158</v>
      </c>
      <c r="D6157" s="11" t="s">
        <v>260</v>
      </c>
      <c r="E6157" s="19" t="s">
        <v>12408</v>
      </c>
      <c r="F6157" s="10">
        <v>42036</v>
      </c>
      <c r="G6157" s="10">
        <v>45323</v>
      </c>
      <c r="H6157" s="11">
        <v>10</v>
      </c>
      <c r="I6157" s="20" t="s">
        <v>259</v>
      </c>
      <c r="J6157" s="11" t="s">
        <v>261</v>
      </c>
      <c r="K6157" s="11" t="s">
        <v>12658</v>
      </c>
      <c r="L6157" s="11">
        <v>2</v>
      </c>
    </row>
    <row r="6158" spans="1:12">
      <c r="A6158" s="11" t="s">
        <v>12159</v>
      </c>
      <c r="D6158" s="11" t="s">
        <v>260</v>
      </c>
      <c r="E6158" s="19" t="s">
        <v>12409</v>
      </c>
      <c r="F6158" s="10">
        <v>42036</v>
      </c>
      <c r="G6158" s="10">
        <v>45323</v>
      </c>
      <c r="H6158" s="11">
        <v>10</v>
      </c>
      <c r="I6158" s="20" t="s">
        <v>259</v>
      </c>
      <c r="J6158" s="11" t="s">
        <v>261</v>
      </c>
      <c r="K6158" s="11" t="s">
        <v>12658</v>
      </c>
      <c r="L6158" s="11">
        <v>2</v>
      </c>
    </row>
    <row r="6159" spans="1:12">
      <c r="A6159" s="11" t="s">
        <v>12160</v>
      </c>
      <c r="D6159" s="11" t="s">
        <v>260</v>
      </c>
      <c r="E6159" s="19" t="s">
        <v>12410</v>
      </c>
      <c r="F6159" s="10">
        <v>42036</v>
      </c>
      <c r="G6159" s="10">
        <v>45323</v>
      </c>
      <c r="H6159" s="11">
        <v>10</v>
      </c>
      <c r="I6159" s="20" t="s">
        <v>259</v>
      </c>
      <c r="J6159" s="11" t="s">
        <v>261</v>
      </c>
      <c r="K6159" s="11" t="s">
        <v>12658</v>
      </c>
      <c r="L6159" s="11">
        <v>2</v>
      </c>
    </row>
    <row r="6160" spans="1:12">
      <c r="A6160" s="11" t="s">
        <v>12161</v>
      </c>
      <c r="D6160" s="11" t="s">
        <v>260</v>
      </c>
      <c r="E6160" s="19" t="s">
        <v>12411</v>
      </c>
      <c r="F6160" s="10">
        <v>42036</v>
      </c>
      <c r="G6160" s="10">
        <v>45323</v>
      </c>
      <c r="H6160" s="11">
        <v>10</v>
      </c>
      <c r="I6160" s="20" t="s">
        <v>259</v>
      </c>
      <c r="J6160" s="11" t="s">
        <v>261</v>
      </c>
      <c r="K6160" s="11" t="s">
        <v>12658</v>
      </c>
      <c r="L6160" s="11">
        <v>2</v>
      </c>
    </row>
    <row r="6161" spans="1:12">
      <c r="A6161" s="11" t="s">
        <v>12162</v>
      </c>
      <c r="D6161" s="11" t="s">
        <v>260</v>
      </c>
      <c r="E6161" s="19" t="s">
        <v>12412</v>
      </c>
      <c r="F6161" s="10">
        <v>42036</v>
      </c>
      <c r="G6161" s="10">
        <v>45323</v>
      </c>
      <c r="H6161" s="11">
        <v>10</v>
      </c>
      <c r="I6161" s="20" t="s">
        <v>259</v>
      </c>
      <c r="J6161" s="11" t="s">
        <v>261</v>
      </c>
      <c r="K6161" s="11" t="s">
        <v>12658</v>
      </c>
      <c r="L6161" s="11">
        <v>2</v>
      </c>
    </row>
    <row r="6162" spans="1:12">
      <c r="A6162" s="11" t="s">
        <v>12163</v>
      </c>
      <c r="D6162" s="11" t="s">
        <v>260</v>
      </c>
      <c r="E6162" s="19" t="s">
        <v>12413</v>
      </c>
      <c r="F6162" s="10">
        <v>42036</v>
      </c>
      <c r="G6162" s="10">
        <v>45323</v>
      </c>
      <c r="H6162" s="11">
        <v>10</v>
      </c>
      <c r="I6162" s="20" t="s">
        <v>259</v>
      </c>
      <c r="J6162" s="11" t="s">
        <v>261</v>
      </c>
      <c r="K6162" s="11" t="s">
        <v>12658</v>
      </c>
      <c r="L6162" s="11">
        <v>2</v>
      </c>
    </row>
    <row r="6163" spans="1:12">
      <c r="A6163" s="11" t="s">
        <v>12164</v>
      </c>
      <c r="D6163" s="11" t="s">
        <v>260</v>
      </c>
      <c r="E6163" s="19" t="s">
        <v>12414</v>
      </c>
      <c r="F6163" s="10">
        <v>42036</v>
      </c>
      <c r="G6163" s="10">
        <v>45323</v>
      </c>
      <c r="H6163" s="11">
        <v>10</v>
      </c>
      <c r="I6163" s="20" t="s">
        <v>259</v>
      </c>
      <c r="J6163" s="11" t="s">
        <v>261</v>
      </c>
      <c r="K6163" s="11" t="s">
        <v>12658</v>
      </c>
      <c r="L6163" s="11">
        <v>2</v>
      </c>
    </row>
    <row r="6164" spans="1:12">
      <c r="A6164" s="11" t="s">
        <v>12165</v>
      </c>
      <c r="D6164" s="11" t="s">
        <v>260</v>
      </c>
      <c r="E6164" s="19" t="s">
        <v>12415</v>
      </c>
      <c r="F6164" s="10">
        <v>42036</v>
      </c>
      <c r="G6164" s="10">
        <v>45323</v>
      </c>
      <c r="H6164" s="11">
        <v>10</v>
      </c>
      <c r="I6164" s="20" t="s">
        <v>259</v>
      </c>
      <c r="J6164" s="11" t="s">
        <v>261</v>
      </c>
      <c r="K6164" s="11" t="s">
        <v>12658</v>
      </c>
      <c r="L6164" s="11">
        <v>2</v>
      </c>
    </row>
    <row r="6165" spans="1:12">
      <c r="A6165" s="11" t="s">
        <v>12166</v>
      </c>
      <c r="D6165" s="11" t="s">
        <v>260</v>
      </c>
      <c r="E6165" s="19" t="s">
        <v>12416</v>
      </c>
      <c r="F6165" s="10">
        <v>42036</v>
      </c>
      <c r="G6165" s="10">
        <v>45323</v>
      </c>
      <c r="H6165" s="11">
        <v>10</v>
      </c>
      <c r="I6165" s="11" t="s">
        <v>277</v>
      </c>
      <c r="J6165" s="11" t="s">
        <v>261</v>
      </c>
      <c r="K6165" s="11" t="s">
        <v>12658</v>
      </c>
      <c r="L6165" s="11">
        <v>2</v>
      </c>
    </row>
    <row r="6166" spans="1:12">
      <c r="A6166" s="11" t="s">
        <v>12167</v>
      </c>
      <c r="D6166" s="11" t="s">
        <v>260</v>
      </c>
      <c r="E6166" s="19" t="s">
        <v>12417</v>
      </c>
      <c r="F6166" s="10">
        <v>42036</v>
      </c>
      <c r="G6166" s="10">
        <v>45323</v>
      </c>
      <c r="H6166" s="11">
        <v>10</v>
      </c>
      <c r="I6166" s="11" t="s">
        <v>277</v>
      </c>
      <c r="J6166" s="11" t="s">
        <v>261</v>
      </c>
      <c r="K6166" s="11" t="s">
        <v>12658</v>
      </c>
      <c r="L6166" s="11">
        <v>2</v>
      </c>
    </row>
    <row r="6167" spans="1:12">
      <c r="A6167" s="11" t="s">
        <v>12168</v>
      </c>
      <c r="D6167" s="11" t="s">
        <v>260</v>
      </c>
      <c r="E6167" s="19" t="s">
        <v>12418</v>
      </c>
      <c r="F6167" s="10">
        <v>42036</v>
      </c>
      <c r="G6167" s="10">
        <v>45323</v>
      </c>
      <c r="H6167" s="11">
        <v>10</v>
      </c>
      <c r="I6167" s="11" t="s">
        <v>277</v>
      </c>
      <c r="J6167" s="11" t="s">
        <v>261</v>
      </c>
      <c r="K6167" s="11" t="s">
        <v>12658</v>
      </c>
      <c r="L6167" s="11">
        <v>2</v>
      </c>
    </row>
    <row r="6168" spans="1:12">
      <c r="A6168" s="11" t="s">
        <v>12169</v>
      </c>
      <c r="D6168" s="11" t="s">
        <v>260</v>
      </c>
      <c r="E6168" s="19" t="s">
        <v>12419</v>
      </c>
      <c r="F6168" s="10">
        <v>42036</v>
      </c>
      <c r="G6168" s="10">
        <v>45323</v>
      </c>
      <c r="H6168" s="11">
        <v>10</v>
      </c>
      <c r="I6168" s="20" t="s">
        <v>259</v>
      </c>
      <c r="J6168" s="11" t="s">
        <v>261</v>
      </c>
      <c r="K6168" s="11" t="s">
        <v>12658</v>
      </c>
      <c r="L6168" s="11">
        <v>2</v>
      </c>
    </row>
    <row r="6169" spans="1:12">
      <c r="A6169" s="11" t="s">
        <v>12170</v>
      </c>
      <c r="D6169" s="11" t="s">
        <v>260</v>
      </c>
      <c r="E6169" s="19" t="s">
        <v>12420</v>
      </c>
      <c r="F6169" s="10">
        <v>42036</v>
      </c>
      <c r="G6169" s="10">
        <v>45323</v>
      </c>
      <c r="H6169" s="11">
        <v>10</v>
      </c>
      <c r="I6169" s="20" t="s">
        <v>259</v>
      </c>
      <c r="J6169" s="11" t="s">
        <v>261</v>
      </c>
      <c r="K6169" s="11" t="s">
        <v>12658</v>
      </c>
      <c r="L6169" s="11">
        <v>2</v>
      </c>
    </row>
    <row r="6170" spans="1:12">
      <c r="A6170" s="11" t="s">
        <v>12171</v>
      </c>
      <c r="D6170" s="11" t="s">
        <v>260</v>
      </c>
      <c r="E6170" s="19" t="s">
        <v>12421</v>
      </c>
      <c r="F6170" s="10">
        <v>42036</v>
      </c>
      <c r="G6170" s="10">
        <v>45323</v>
      </c>
      <c r="H6170" s="11">
        <v>10</v>
      </c>
      <c r="I6170" s="20" t="s">
        <v>259</v>
      </c>
      <c r="J6170" s="11" t="s">
        <v>261</v>
      </c>
      <c r="K6170" s="11" t="s">
        <v>12658</v>
      </c>
      <c r="L6170" s="11">
        <v>2</v>
      </c>
    </row>
    <row r="6171" spans="1:12">
      <c r="A6171" s="11" t="s">
        <v>12172</v>
      </c>
      <c r="D6171" s="11" t="s">
        <v>260</v>
      </c>
      <c r="E6171" s="19" t="s">
        <v>12422</v>
      </c>
      <c r="F6171" s="10">
        <v>42036</v>
      </c>
      <c r="G6171" s="10">
        <v>45323</v>
      </c>
      <c r="H6171" s="11">
        <v>10</v>
      </c>
      <c r="I6171" s="20" t="s">
        <v>259</v>
      </c>
      <c r="J6171" s="11" t="s">
        <v>261</v>
      </c>
      <c r="K6171" s="11" t="s">
        <v>12658</v>
      </c>
      <c r="L6171" s="11">
        <v>2</v>
      </c>
    </row>
    <row r="6172" spans="1:12">
      <c r="A6172" s="11" t="s">
        <v>12173</v>
      </c>
      <c r="D6172" s="11" t="s">
        <v>260</v>
      </c>
      <c r="E6172" s="19" t="s">
        <v>12423</v>
      </c>
      <c r="F6172" s="10">
        <v>42036</v>
      </c>
      <c r="G6172" s="10">
        <v>45323</v>
      </c>
      <c r="H6172" s="11">
        <v>10</v>
      </c>
      <c r="I6172" s="20" t="s">
        <v>259</v>
      </c>
      <c r="J6172" s="11" t="s">
        <v>261</v>
      </c>
      <c r="K6172" s="11" t="s">
        <v>12658</v>
      </c>
      <c r="L6172" s="11">
        <v>2</v>
      </c>
    </row>
    <row r="6173" spans="1:12">
      <c r="A6173" s="11" t="s">
        <v>12174</v>
      </c>
      <c r="D6173" s="11" t="s">
        <v>260</v>
      </c>
      <c r="E6173" s="19" t="s">
        <v>12424</v>
      </c>
      <c r="F6173" s="10">
        <v>42036</v>
      </c>
      <c r="G6173" s="10">
        <v>45323</v>
      </c>
      <c r="H6173" s="11">
        <v>10</v>
      </c>
      <c r="I6173" s="20" t="s">
        <v>259</v>
      </c>
      <c r="J6173" s="11" t="s">
        <v>261</v>
      </c>
      <c r="K6173" s="11" t="s">
        <v>12658</v>
      </c>
      <c r="L6173" s="11">
        <v>2</v>
      </c>
    </row>
    <row r="6174" spans="1:12">
      <c r="A6174" s="11" t="s">
        <v>12175</v>
      </c>
      <c r="D6174" s="11" t="s">
        <v>260</v>
      </c>
      <c r="E6174" s="19" t="s">
        <v>12425</v>
      </c>
      <c r="F6174" s="10">
        <v>42036</v>
      </c>
      <c r="G6174" s="10">
        <v>45323</v>
      </c>
      <c r="H6174" s="11">
        <v>10</v>
      </c>
      <c r="I6174" s="20" t="s">
        <v>259</v>
      </c>
      <c r="J6174" s="11" t="s">
        <v>261</v>
      </c>
      <c r="K6174" s="11" t="s">
        <v>12658</v>
      </c>
      <c r="L6174" s="11">
        <v>2</v>
      </c>
    </row>
    <row r="6175" spans="1:12">
      <c r="A6175" s="11" t="s">
        <v>12176</v>
      </c>
      <c r="D6175" s="11" t="s">
        <v>260</v>
      </c>
      <c r="E6175" s="19" t="s">
        <v>12426</v>
      </c>
      <c r="F6175" s="10">
        <v>42036</v>
      </c>
      <c r="G6175" s="10">
        <v>45323</v>
      </c>
      <c r="H6175" s="11">
        <v>10</v>
      </c>
      <c r="I6175" s="20" t="s">
        <v>259</v>
      </c>
      <c r="J6175" s="11" t="s">
        <v>261</v>
      </c>
      <c r="K6175" s="11" t="s">
        <v>12658</v>
      </c>
      <c r="L6175" s="11">
        <v>2</v>
      </c>
    </row>
    <row r="6176" spans="1:12">
      <c r="A6176" s="11" t="s">
        <v>12177</v>
      </c>
      <c r="D6176" s="11" t="s">
        <v>260</v>
      </c>
      <c r="E6176" s="19" t="s">
        <v>12427</v>
      </c>
      <c r="F6176" s="10">
        <v>42036</v>
      </c>
      <c r="G6176" s="10">
        <v>45323</v>
      </c>
      <c r="H6176" s="11">
        <v>10</v>
      </c>
      <c r="I6176" s="20" t="s">
        <v>259</v>
      </c>
      <c r="J6176" s="11" t="s">
        <v>261</v>
      </c>
      <c r="K6176" s="11" t="s">
        <v>12658</v>
      </c>
      <c r="L6176" s="11">
        <v>2</v>
      </c>
    </row>
    <row r="6177" spans="1:12">
      <c r="A6177" s="11" t="s">
        <v>12178</v>
      </c>
      <c r="D6177" s="11" t="s">
        <v>260</v>
      </c>
      <c r="E6177" s="19" t="s">
        <v>12428</v>
      </c>
      <c r="F6177" s="10">
        <v>42036</v>
      </c>
      <c r="G6177" s="10">
        <v>45323</v>
      </c>
      <c r="H6177" s="11">
        <v>10</v>
      </c>
      <c r="I6177" s="20" t="s">
        <v>259</v>
      </c>
      <c r="J6177" s="11" t="s">
        <v>261</v>
      </c>
      <c r="K6177" s="11" t="s">
        <v>12658</v>
      </c>
      <c r="L6177" s="11">
        <v>2</v>
      </c>
    </row>
    <row r="6178" spans="1:12">
      <c r="A6178" s="11" t="s">
        <v>12179</v>
      </c>
      <c r="D6178" s="11" t="s">
        <v>260</v>
      </c>
      <c r="E6178" s="19" t="s">
        <v>12429</v>
      </c>
      <c r="F6178" s="10">
        <v>42036</v>
      </c>
      <c r="G6178" s="10">
        <v>45323</v>
      </c>
      <c r="H6178" s="11">
        <v>10</v>
      </c>
      <c r="I6178" s="20" t="s">
        <v>259</v>
      </c>
      <c r="J6178" s="11" t="s">
        <v>261</v>
      </c>
      <c r="K6178" s="11" t="s">
        <v>12658</v>
      </c>
      <c r="L6178" s="11">
        <v>2</v>
      </c>
    </row>
    <row r="6179" spans="1:12">
      <c r="A6179" s="11" t="s">
        <v>12180</v>
      </c>
      <c r="D6179" s="11" t="s">
        <v>260</v>
      </c>
      <c r="E6179" s="19" t="s">
        <v>12430</v>
      </c>
      <c r="F6179" s="10">
        <v>42036</v>
      </c>
      <c r="G6179" s="10">
        <v>45323</v>
      </c>
      <c r="H6179" s="11">
        <v>10</v>
      </c>
      <c r="I6179" s="20" t="s">
        <v>259</v>
      </c>
      <c r="J6179" s="11" t="s">
        <v>261</v>
      </c>
      <c r="K6179" s="11" t="s">
        <v>12658</v>
      </c>
      <c r="L6179" s="11">
        <v>2</v>
      </c>
    </row>
    <row r="6180" spans="1:12">
      <c r="A6180" s="11" t="s">
        <v>12181</v>
      </c>
      <c r="D6180" s="11" t="s">
        <v>260</v>
      </c>
      <c r="E6180" s="19" t="s">
        <v>12431</v>
      </c>
      <c r="F6180" s="10">
        <v>42036</v>
      </c>
      <c r="G6180" s="10">
        <v>45323</v>
      </c>
      <c r="H6180" s="11">
        <v>10</v>
      </c>
      <c r="I6180" s="20" t="s">
        <v>259</v>
      </c>
      <c r="J6180" s="11" t="s">
        <v>261</v>
      </c>
      <c r="K6180" s="11" t="s">
        <v>12658</v>
      </c>
      <c r="L6180" s="11">
        <v>2</v>
      </c>
    </row>
    <row r="6181" spans="1:12">
      <c r="A6181" s="11" t="s">
        <v>12182</v>
      </c>
      <c r="D6181" s="11" t="s">
        <v>260</v>
      </c>
      <c r="E6181" s="19" t="s">
        <v>12432</v>
      </c>
      <c r="F6181" s="10">
        <v>42036</v>
      </c>
      <c r="G6181" s="10">
        <v>45323</v>
      </c>
      <c r="H6181" s="11">
        <v>10</v>
      </c>
      <c r="I6181" s="20" t="s">
        <v>259</v>
      </c>
      <c r="J6181" s="11" t="s">
        <v>261</v>
      </c>
      <c r="K6181" s="11" t="s">
        <v>12658</v>
      </c>
      <c r="L6181" s="11">
        <v>2</v>
      </c>
    </row>
    <row r="6182" spans="1:12">
      <c r="A6182" s="11" t="s">
        <v>12183</v>
      </c>
      <c r="D6182" s="11" t="s">
        <v>260</v>
      </c>
      <c r="E6182" s="19" t="s">
        <v>12433</v>
      </c>
      <c r="F6182" s="10">
        <v>42036</v>
      </c>
      <c r="G6182" s="10">
        <v>45323</v>
      </c>
      <c r="H6182" s="11">
        <v>10</v>
      </c>
      <c r="I6182" s="20" t="s">
        <v>259</v>
      </c>
      <c r="J6182" s="11" t="s">
        <v>261</v>
      </c>
      <c r="K6182" s="11" t="s">
        <v>12658</v>
      </c>
      <c r="L6182" s="11">
        <v>2</v>
      </c>
    </row>
    <row r="6183" spans="1:12">
      <c r="A6183" s="11" t="s">
        <v>12184</v>
      </c>
      <c r="D6183" s="11" t="s">
        <v>260</v>
      </c>
      <c r="E6183" s="19" t="s">
        <v>12434</v>
      </c>
      <c r="F6183" s="10">
        <v>42036</v>
      </c>
      <c r="G6183" s="10">
        <v>45323</v>
      </c>
      <c r="H6183" s="11">
        <v>10</v>
      </c>
      <c r="I6183" s="11" t="s">
        <v>277</v>
      </c>
      <c r="J6183" s="11" t="s">
        <v>261</v>
      </c>
      <c r="K6183" s="11" t="s">
        <v>12658</v>
      </c>
      <c r="L6183" s="11">
        <v>2</v>
      </c>
    </row>
    <row r="6184" spans="1:12">
      <c r="A6184" s="11" t="s">
        <v>12185</v>
      </c>
      <c r="D6184" s="11" t="s">
        <v>260</v>
      </c>
      <c r="E6184" s="19" t="s">
        <v>12435</v>
      </c>
      <c r="F6184" s="10">
        <v>42036</v>
      </c>
      <c r="G6184" s="10">
        <v>45323</v>
      </c>
      <c r="H6184" s="11">
        <v>10</v>
      </c>
      <c r="I6184" s="11" t="s">
        <v>277</v>
      </c>
      <c r="J6184" s="11" t="s">
        <v>261</v>
      </c>
      <c r="K6184" s="11" t="s">
        <v>12658</v>
      </c>
      <c r="L6184" s="11">
        <v>2</v>
      </c>
    </row>
    <row r="6185" spans="1:12">
      <c r="A6185" s="11" t="s">
        <v>12186</v>
      </c>
      <c r="D6185" s="11" t="s">
        <v>260</v>
      </c>
      <c r="E6185" s="19" t="s">
        <v>12436</v>
      </c>
      <c r="F6185" s="10">
        <v>42036</v>
      </c>
      <c r="G6185" s="10">
        <v>45323</v>
      </c>
      <c r="H6185" s="11">
        <v>10</v>
      </c>
      <c r="I6185" s="11" t="s">
        <v>277</v>
      </c>
      <c r="J6185" s="11" t="s">
        <v>261</v>
      </c>
      <c r="K6185" s="11" t="s">
        <v>12658</v>
      </c>
      <c r="L6185" s="11">
        <v>2</v>
      </c>
    </row>
    <row r="6186" spans="1:12">
      <c r="A6186" s="11" t="s">
        <v>12187</v>
      </c>
      <c r="D6186" s="11" t="s">
        <v>260</v>
      </c>
      <c r="E6186" s="19" t="s">
        <v>12437</v>
      </c>
      <c r="F6186" s="10">
        <v>42036</v>
      </c>
      <c r="G6186" s="10">
        <v>45323</v>
      </c>
      <c r="H6186" s="11">
        <v>10</v>
      </c>
      <c r="I6186" s="20" t="s">
        <v>259</v>
      </c>
      <c r="J6186" s="11" t="s">
        <v>261</v>
      </c>
      <c r="K6186" s="11" t="s">
        <v>12658</v>
      </c>
      <c r="L6186" s="11">
        <v>2</v>
      </c>
    </row>
    <row r="6187" spans="1:12">
      <c r="A6187" s="11" t="s">
        <v>12188</v>
      </c>
      <c r="D6187" s="11" t="s">
        <v>260</v>
      </c>
      <c r="E6187" s="19" t="s">
        <v>12438</v>
      </c>
      <c r="F6187" s="10">
        <v>42036</v>
      </c>
      <c r="G6187" s="10">
        <v>45323</v>
      </c>
      <c r="H6187" s="11">
        <v>10</v>
      </c>
      <c r="I6187" s="20" t="s">
        <v>259</v>
      </c>
      <c r="J6187" s="11" t="s">
        <v>261</v>
      </c>
      <c r="K6187" s="11" t="s">
        <v>12658</v>
      </c>
      <c r="L6187" s="11">
        <v>2</v>
      </c>
    </row>
    <row r="6188" spans="1:12">
      <c r="A6188" s="11" t="s">
        <v>12189</v>
      </c>
      <c r="D6188" s="11" t="s">
        <v>260</v>
      </c>
      <c r="E6188" s="19" t="s">
        <v>12439</v>
      </c>
      <c r="F6188" s="10">
        <v>42036</v>
      </c>
      <c r="G6188" s="10">
        <v>45323</v>
      </c>
      <c r="H6188" s="11">
        <v>10</v>
      </c>
      <c r="I6188" s="20" t="s">
        <v>259</v>
      </c>
      <c r="J6188" s="11" t="s">
        <v>261</v>
      </c>
      <c r="K6188" s="11" t="s">
        <v>12658</v>
      </c>
      <c r="L6188" s="11">
        <v>2</v>
      </c>
    </row>
    <row r="6189" spans="1:12">
      <c r="A6189" s="11" t="s">
        <v>12190</v>
      </c>
      <c r="D6189" s="11" t="s">
        <v>260</v>
      </c>
      <c r="E6189" s="19" t="s">
        <v>12440</v>
      </c>
      <c r="F6189" s="10">
        <v>42036</v>
      </c>
      <c r="G6189" s="10">
        <v>45323</v>
      </c>
      <c r="H6189" s="11">
        <v>10</v>
      </c>
      <c r="I6189" s="20" t="s">
        <v>259</v>
      </c>
      <c r="J6189" s="11" t="s">
        <v>261</v>
      </c>
      <c r="K6189" s="11" t="s">
        <v>12658</v>
      </c>
      <c r="L6189" s="11">
        <v>2</v>
      </c>
    </row>
    <row r="6190" spans="1:12">
      <c r="A6190" s="11" t="s">
        <v>12191</v>
      </c>
      <c r="D6190" s="11" t="s">
        <v>260</v>
      </c>
      <c r="E6190" s="19" t="s">
        <v>12441</v>
      </c>
      <c r="F6190" s="10">
        <v>42036</v>
      </c>
      <c r="G6190" s="10">
        <v>45323</v>
      </c>
      <c r="H6190" s="11">
        <v>10</v>
      </c>
      <c r="I6190" s="20" t="s">
        <v>259</v>
      </c>
      <c r="J6190" s="11" t="s">
        <v>261</v>
      </c>
      <c r="K6190" s="11" t="s">
        <v>12658</v>
      </c>
      <c r="L6190" s="11">
        <v>2</v>
      </c>
    </row>
    <row r="6191" spans="1:12">
      <c r="A6191" s="11" t="s">
        <v>12192</v>
      </c>
      <c r="D6191" s="11" t="s">
        <v>260</v>
      </c>
      <c r="E6191" s="19" t="s">
        <v>12442</v>
      </c>
      <c r="F6191" s="10">
        <v>42036</v>
      </c>
      <c r="G6191" s="10">
        <v>45323</v>
      </c>
      <c r="H6191" s="11">
        <v>10</v>
      </c>
      <c r="I6191" s="20" t="s">
        <v>259</v>
      </c>
      <c r="J6191" s="11" t="s">
        <v>261</v>
      </c>
      <c r="K6191" s="11" t="s">
        <v>12658</v>
      </c>
      <c r="L6191" s="11">
        <v>2</v>
      </c>
    </row>
    <row r="6192" spans="1:12">
      <c r="A6192" s="11" t="s">
        <v>12193</v>
      </c>
      <c r="D6192" s="11" t="s">
        <v>260</v>
      </c>
      <c r="E6192" s="19" t="s">
        <v>12443</v>
      </c>
      <c r="F6192" s="10">
        <v>42036</v>
      </c>
      <c r="G6192" s="10">
        <v>45323</v>
      </c>
      <c r="H6192" s="11">
        <v>10</v>
      </c>
      <c r="I6192" s="20" t="s">
        <v>259</v>
      </c>
      <c r="J6192" s="11" t="s">
        <v>261</v>
      </c>
      <c r="K6192" s="11" t="s">
        <v>12658</v>
      </c>
      <c r="L6192" s="11">
        <v>2</v>
      </c>
    </row>
    <row r="6193" spans="1:12">
      <c r="A6193" s="11" t="s">
        <v>12194</v>
      </c>
      <c r="D6193" s="11" t="s">
        <v>260</v>
      </c>
      <c r="E6193" s="19" t="s">
        <v>12444</v>
      </c>
      <c r="F6193" s="10">
        <v>42036</v>
      </c>
      <c r="G6193" s="10">
        <v>45323</v>
      </c>
      <c r="H6193" s="11">
        <v>10</v>
      </c>
      <c r="I6193" s="20" t="s">
        <v>259</v>
      </c>
      <c r="J6193" s="11" t="s">
        <v>261</v>
      </c>
      <c r="K6193" s="11" t="s">
        <v>12658</v>
      </c>
      <c r="L6193" s="11">
        <v>2</v>
      </c>
    </row>
    <row r="6194" spans="1:12">
      <c r="A6194" s="11" t="s">
        <v>12195</v>
      </c>
      <c r="D6194" s="11" t="s">
        <v>260</v>
      </c>
      <c r="E6194" s="19" t="s">
        <v>12445</v>
      </c>
      <c r="F6194" s="10">
        <v>42036</v>
      </c>
      <c r="G6194" s="10">
        <v>45323</v>
      </c>
      <c r="H6194" s="11">
        <v>10</v>
      </c>
      <c r="I6194" s="20" t="s">
        <v>259</v>
      </c>
      <c r="J6194" s="11" t="s">
        <v>261</v>
      </c>
      <c r="K6194" s="11" t="s">
        <v>12658</v>
      </c>
      <c r="L6194" s="11">
        <v>2</v>
      </c>
    </row>
    <row r="6195" spans="1:12">
      <c r="A6195" s="11" t="s">
        <v>12196</v>
      </c>
      <c r="D6195" s="11" t="s">
        <v>260</v>
      </c>
      <c r="E6195" s="19" t="s">
        <v>12446</v>
      </c>
      <c r="F6195" s="10">
        <v>42036</v>
      </c>
      <c r="G6195" s="10">
        <v>45323</v>
      </c>
      <c r="H6195" s="11">
        <v>10</v>
      </c>
      <c r="I6195" s="20" t="s">
        <v>259</v>
      </c>
      <c r="J6195" s="11" t="s">
        <v>261</v>
      </c>
      <c r="K6195" s="11" t="s">
        <v>12658</v>
      </c>
      <c r="L6195" s="11">
        <v>2</v>
      </c>
    </row>
    <row r="6196" spans="1:12">
      <c r="A6196" s="11" t="s">
        <v>12197</v>
      </c>
      <c r="D6196" s="11" t="s">
        <v>260</v>
      </c>
      <c r="E6196" s="19" t="s">
        <v>12447</v>
      </c>
      <c r="F6196" s="10">
        <v>42036</v>
      </c>
      <c r="G6196" s="10">
        <v>45323</v>
      </c>
      <c r="H6196" s="11">
        <v>10</v>
      </c>
      <c r="I6196" s="20" t="s">
        <v>259</v>
      </c>
      <c r="J6196" s="11" t="s">
        <v>261</v>
      </c>
      <c r="K6196" s="11" t="s">
        <v>12658</v>
      </c>
      <c r="L6196" s="11">
        <v>2</v>
      </c>
    </row>
    <row r="6197" spans="1:12">
      <c r="A6197" s="11" t="s">
        <v>12198</v>
      </c>
      <c r="D6197" s="11" t="s">
        <v>260</v>
      </c>
      <c r="E6197" s="19" t="s">
        <v>12448</v>
      </c>
      <c r="F6197" s="10">
        <v>42036</v>
      </c>
      <c r="G6197" s="10">
        <v>45323</v>
      </c>
      <c r="H6197" s="11">
        <v>10</v>
      </c>
      <c r="I6197" s="20" t="s">
        <v>259</v>
      </c>
      <c r="J6197" s="11" t="s">
        <v>261</v>
      </c>
      <c r="K6197" s="11" t="s">
        <v>12658</v>
      </c>
      <c r="L6197" s="11">
        <v>2</v>
      </c>
    </row>
    <row r="6198" spans="1:12">
      <c r="A6198" s="11" t="s">
        <v>12199</v>
      </c>
      <c r="D6198" s="11" t="s">
        <v>260</v>
      </c>
      <c r="E6198" s="19" t="s">
        <v>12449</v>
      </c>
      <c r="F6198" s="10">
        <v>42036</v>
      </c>
      <c r="G6198" s="10">
        <v>45323</v>
      </c>
      <c r="H6198" s="11">
        <v>10</v>
      </c>
      <c r="I6198" s="20" t="s">
        <v>259</v>
      </c>
      <c r="J6198" s="11" t="s">
        <v>261</v>
      </c>
      <c r="K6198" s="11" t="s">
        <v>12658</v>
      </c>
      <c r="L6198" s="11">
        <v>2</v>
      </c>
    </row>
    <row r="6199" spans="1:12">
      <c r="A6199" s="11" t="s">
        <v>12200</v>
      </c>
      <c r="D6199" s="11" t="s">
        <v>260</v>
      </c>
      <c r="E6199" s="19" t="s">
        <v>12450</v>
      </c>
      <c r="F6199" s="10">
        <v>42036</v>
      </c>
      <c r="G6199" s="10">
        <v>45323</v>
      </c>
      <c r="H6199" s="11">
        <v>10</v>
      </c>
      <c r="I6199" s="20" t="s">
        <v>259</v>
      </c>
      <c r="J6199" s="11" t="s">
        <v>261</v>
      </c>
      <c r="K6199" s="11" t="s">
        <v>12658</v>
      </c>
      <c r="L6199" s="11">
        <v>2</v>
      </c>
    </row>
    <row r="6200" spans="1:12">
      <c r="A6200" s="11" t="s">
        <v>12201</v>
      </c>
      <c r="D6200" s="11" t="s">
        <v>260</v>
      </c>
      <c r="E6200" s="19" t="s">
        <v>12451</v>
      </c>
      <c r="F6200" s="10">
        <v>42036</v>
      </c>
      <c r="G6200" s="10">
        <v>45323</v>
      </c>
      <c r="H6200" s="11">
        <v>10</v>
      </c>
      <c r="I6200" s="20" t="s">
        <v>259</v>
      </c>
      <c r="J6200" s="11" t="s">
        <v>261</v>
      </c>
      <c r="K6200" s="11" t="s">
        <v>12658</v>
      </c>
      <c r="L6200" s="11">
        <v>2</v>
      </c>
    </row>
    <row r="6201" spans="1:12">
      <c r="A6201" s="11" t="s">
        <v>12202</v>
      </c>
      <c r="D6201" s="11" t="s">
        <v>260</v>
      </c>
      <c r="E6201" s="19" t="s">
        <v>12452</v>
      </c>
      <c r="F6201" s="10">
        <v>42036</v>
      </c>
      <c r="G6201" s="10">
        <v>45323</v>
      </c>
      <c r="H6201" s="11">
        <v>10</v>
      </c>
      <c r="I6201" s="11" t="s">
        <v>277</v>
      </c>
      <c r="J6201" s="11" t="s">
        <v>261</v>
      </c>
      <c r="K6201" s="11" t="s">
        <v>12658</v>
      </c>
      <c r="L6201" s="11">
        <v>2</v>
      </c>
    </row>
    <row r="6202" spans="1:12">
      <c r="A6202" s="11" t="s">
        <v>12203</v>
      </c>
      <c r="D6202" s="11" t="s">
        <v>260</v>
      </c>
      <c r="E6202" s="19" t="s">
        <v>12453</v>
      </c>
      <c r="F6202" s="10">
        <v>42036</v>
      </c>
      <c r="G6202" s="10">
        <v>45323</v>
      </c>
      <c r="H6202" s="11">
        <v>10</v>
      </c>
      <c r="I6202" s="11" t="s">
        <v>277</v>
      </c>
      <c r="J6202" s="11" t="s">
        <v>261</v>
      </c>
      <c r="K6202" s="11" t="s">
        <v>12658</v>
      </c>
      <c r="L6202" s="11">
        <v>2</v>
      </c>
    </row>
    <row r="6203" spans="1:12">
      <c r="A6203" s="11" t="s">
        <v>12204</v>
      </c>
      <c r="D6203" s="11" t="s">
        <v>260</v>
      </c>
      <c r="E6203" s="19" t="s">
        <v>12454</v>
      </c>
      <c r="F6203" s="10">
        <v>42036</v>
      </c>
      <c r="G6203" s="10">
        <v>45323</v>
      </c>
      <c r="H6203" s="11">
        <v>10</v>
      </c>
      <c r="I6203" s="11" t="s">
        <v>277</v>
      </c>
      <c r="J6203" s="11" t="s">
        <v>261</v>
      </c>
      <c r="K6203" s="11" t="s">
        <v>12658</v>
      </c>
      <c r="L6203" s="11">
        <v>2</v>
      </c>
    </row>
    <row r="6204" spans="1:12">
      <c r="A6204" s="11" t="s">
        <v>12205</v>
      </c>
      <c r="D6204" s="11" t="s">
        <v>260</v>
      </c>
      <c r="E6204" s="19" t="s">
        <v>12455</v>
      </c>
      <c r="F6204" s="10">
        <v>42036</v>
      </c>
      <c r="G6204" s="10">
        <v>45323</v>
      </c>
      <c r="H6204" s="11">
        <v>10</v>
      </c>
      <c r="I6204" s="20" t="s">
        <v>259</v>
      </c>
      <c r="J6204" s="11" t="s">
        <v>261</v>
      </c>
      <c r="K6204" s="11" t="s">
        <v>12658</v>
      </c>
      <c r="L6204" s="11">
        <v>2</v>
      </c>
    </row>
    <row r="6205" spans="1:12">
      <c r="A6205" s="11" t="s">
        <v>12206</v>
      </c>
      <c r="D6205" s="11" t="s">
        <v>260</v>
      </c>
      <c r="E6205" s="19" t="s">
        <v>12456</v>
      </c>
      <c r="F6205" s="10">
        <v>42036</v>
      </c>
      <c r="G6205" s="10">
        <v>45323</v>
      </c>
      <c r="H6205" s="11">
        <v>10</v>
      </c>
      <c r="I6205" s="20" t="s">
        <v>259</v>
      </c>
      <c r="J6205" s="11" t="s">
        <v>261</v>
      </c>
      <c r="K6205" s="11" t="s">
        <v>12658</v>
      </c>
      <c r="L6205" s="11">
        <v>2</v>
      </c>
    </row>
    <row r="6206" spans="1:12">
      <c r="A6206" s="11" t="s">
        <v>12207</v>
      </c>
      <c r="D6206" s="11" t="s">
        <v>260</v>
      </c>
      <c r="E6206" s="19" t="s">
        <v>12457</v>
      </c>
      <c r="F6206" s="10">
        <v>42036</v>
      </c>
      <c r="G6206" s="10">
        <v>45323</v>
      </c>
      <c r="H6206" s="11">
        <v>10</v>
      </c>
      <c r="I6206" s="20" t="s">
        <v>259</v>
      </c>
      <c r="J6206" s="11" t="s">
        <v>261</v>
      </c>
      <c r="K6206" s="11" t="s">
        <v>12658</v>
      </c>
      <c r="L6206" s="11">
        <v>2</v>
      </c>
    </row>
    <row r="6207" spans="1:12">
      <c r="A6207" s="11" t="s">
        <v>12208</v>
      </c>
      <c r="D6207" s="11" t="s">
        <v>260</v>
      </c>
      <c r="E6207" s="19" t="s">
        <v>12458</v>
      </c>
      <c r="F6207" s="10">
        <v>42036</v>
      </c>
      <c r="G6207" s="10">
        <v>45323</v>
      </c>
      <c r="H6207" s="11">
        <v>10</v>
      </c>
      <c r="I6207" s="20" t="s">
        <v>259</v>
      </c>
      <c r="J6207" s="11" t="s">
        <v>261</v>
      </c>
      <c r="K6207" s="11" t="s">
        <v>12658</v>
      </c>
      <c r="L6207" s="11">
        <v>2</v>
      </c>
    </row>
    <row r="6208" spans="1:12">
      <c r="A6208" s="11" t="s">
        <v>12209</v>
      </c>
      <c r="D6208" s="11" t="s">
        <v>260</v>
      </c>
      <c r="E6208" s="19" t="s">
        <v>12459</v>
      </c>
      <c r="F6208" s="10">
        <v>42036</v>
      </c>
      <c r="G6208" s="10">
        <v>45323</v>
      </c>
      <c r="H6208" s="11">
        <v>10</v>
      </c>
      <c r="I6208" s="20" t="s">
        <v>259</v>
      </c>
      <c r="J6208" s="11" t="s">
        <v>261</v>
      </c>
      <c r="K6208" s="11" t="s">
        <v>12658</v>
      </c>
      <c r="L6208" s="11">
        <v>2</v>
      </c>
    </row>
    <row r="6209" spans="1:12">
      <c r="A6209" s="11" t="s">
        <v>12210</v>
      </c>
      <c r="D6209" s="11" t="s">
        <v>260</v>
      </c>
      <c r="E6209" s="19" t="s">
        <v>12460</v>
      </c>
      <c r="F6209" s="10">
        <v>42036</v>
      </c>
      <c r="G6209" s="10">
        <v>45323</v>
      </c>
      <c r="H6209" s="11">
        <v>10</v>
      </c>
      <c r="I6209" s="20" t="s">
        <v>259</v>
      </c>
      <c r="J6209" s="11" t="s">
        <v>261</v>
      </c>
      <c r="K6209" s="11" t="s">
        <v>12658</v>
      </c>
      <c r="L6209" s="11">
        <v>2</v>
      </c>
    </row>
    <row r="6210" spans="1:12">
      <c r="A6210" s="11" t="s">
        <v>12211</v>
      </c>
      <c r="D6210" s="11" t="s">
        <v>260</v>
      </c>
      <c r="E6210" s="19" t="s">
        <v>12461</v>
      </c>
      <c r="F6210" s="10">
        <v>42036</v>
      </c>
      <c r="G6210" s="10">
        <v>45323</v>
      </c>
      <c r="H6210" s="11">
        <v>10</v>
      </c>
      <c r="I6210" s="20" t="s">
        <v>259</v>
      </c>
      <c r="J6210" s="11" t="s">
        <v>261</v>
      </c>
      <c r="K6210" s="11" t="s">
        <v>12658</v>
      </c>
      <c r="L6210" s="11">
        <v>2</v>
      </c>
    </row>
    <row r="6211" spans="1:12">
      <c r="A6211" s="11" t="s">
        <v>12212</v>
      </c>
      <c r="D6211" s="11" t="s">
        <v>260</v>
      </c>
      <c r="E6211" s="19" t="s">
        <v>12462</v>
      </c>
      <c r="F6211" s="10">
        <v>42036</v>
      </c>
      <c r="G6211" s="10">
        <v>45323</v>
      </c>
      <c r="H6211" s="11">
        <v>10</v>
      </c>
      <c r="I6211" s="20" t="s">
        <v>259</v>
      </c>
      <c r="J6211" s="11" t="s">
        <v>261</v>
      </c>
      <c r="K6211" s="11" t="s">
        <v>12658</v>
      </c>
      <c r="L6211" s="11">
        <v>2</v>
      </c>
    </row>
    <row r="6212" spans="1:12">
      <c r="A6212" s="11" t="s">
        <v>12213</v>
      </c>
      <c r="D6212" s="11" t="s">
        <v>260</v>
      </c>
      <c r="E6212" s="19" t="s">
        <v>12463</v>
      </c>
      <c r="F6212" s="10">
        <v>42036</v>
      </c>
      <c r="G6212" s="10">
        <v>45323</v>
      </c>
      <c r="H6212" s="11">
        <v>10</v>
      </c>
      <c r="I6212" s="20" t="s">
        <v>259</v>
      </c>
      <c r="J6212" s="11" t="s">
        <v>261</v>
      </c>
      <c r="K6212" s="11" t="s">
        <v>12658</v>
      </c>
      <c r="L6212" s="11">
        <v>2</v>
      </c>
    </row>
    <row r="6213" spans="1:12">
      <c r="A6213" s="11" t="s">
        <v>12214</v>
      </c>
      <c r="D6213" s="11" t="s">
        <v>260</v>
      </c>
      <c r="E6213" s="19" t="s">
        <v>12464</v>
      </c>
      <c r="F6213" s="10">
        <v>42036</v>
      </c>
      <c r="G6213" s="10">
        <v>45323</v>
      </c>
      <c r="H6213" s="11">
        <v>10</v>
      </c>
      <c r="I6213" s="20" t="s">
        <v>259</v>
      </c>
      <c r="J6213" s="11" t="s">
        <v>261</v>
      </c>
      <c r="K6213" s="11" t="s">
        <v>12658</v>
      </c>
      <c r="L6213" s="11">
        <v>2</v>
      </c>
    </row>
    <row r="6214" spans="1:12">
      <c r="A6214" s="11" t="s">
        <v>12215</v>
      </c>
      <c r="D6214" s="11" t="s">
        <v>260</v>
      </c>
      <c r="E6214" s="19" t="s">
        <v>12465</v>
      </c>
      <c r="F6214" s="10">
        <v>42036</v>
      </c>
      <c r="G6214" s="10">
        <v>45323</v>
      </c>
      <c r="H6214" s="11">
        <v>10</v>
      </c>
      <c r="I6214" s="20" t="s">
        <v>259</v>
      </c>
      <c r="J6214" s="11" t="s">
        <v>261</v>
      </c>
      <c r="K6214" s="11" t="s">
        <v>12658</v>
      </c>
      <c r="L6214" s="11">
        <v>2</v>
      </c>
    </row>
    <row r="6215" spans="1:12">
      <c r="A6215" s="11" t="s">
        <v>12216</v>
      </c>
      <c r="D6215" s="11" t="s">
        <v>260</v>
      </c>
      <c r="E6215" s="19" t="s">
        <v>12466</v>
      </c>
      <c r="F6215" s="10">
        <v>42036</v>
      </c>
      <c r="G6215" s="10">
        <v>45323</v>
      </c>
      <c r="H6215" s="11">
        <v>10</v>
      </c>
      <c r="I6215" s="20" t="s">
        <v>259</v>
      </c>
      <c r="J6215" s="11" t="s">
        <v>261</v>
      </c>
      <c r="K6215" s="11" t="s">
        <v>12658</v>
      </c>
      <c r="L6215" s="11">
        <v>2</v>
      </c>
    </row>
    <row r="6216" spans="1:12">
      <c r="A6216" s="11" t="s">
        <v>12217</v>
      </c>
      <c r="D6216" s="11" t="s">
        <v>260</v>
      </c>
      <c r="E6216" s="19" t="s">
        <v>12467</v>
      </c>
      <c r="F6216" s="10">
        <v>42036</v>
      </c>
      <c r="G6216" s="10">
        <v>45323</v>
      </c>
      <c r="H6216" s="11">
        <v>10</v>
      </c>
      <c r="I6216" s="20" t="s">
        <v>259</v>
      </c>
      <c r="J6216" s="11" t="s">
        <v>261</v>
      </c>
      <c r="K6216" s="11" t="s">
        <v>12658</v>
      </c>
      <c r="L6216" s="11">
        <v>2</v>
      </c>
    </row>
    <row r="6217" spans="1:12">
      <c r="A6217" s="11" t="s">
        <v>12218</v>
      </c>
      <c r="D6217" s="11" t="s">
        <v>260</v>
      </c>
      <c r="E6217" s="19" t="s">
        <v>12468</v>
      </c>
      <c r="F6217" s="10">
        <v>42036</v>
      </c>
      <c r="G6217" s="10">
        <v>45323</v>
      </c>
      <c r="H6217" s="11">
        <v>10</v>
      </c>
      <c r="I6217" s="20" t="s">
        <v>259</v>
      </c>
      <c r="J6217" s="11" t="s">
        <v>261</v>
      </c>
      <c r="K6217" s="11" t="s">
        <v>12658</v>
      </c>
      <c r="L6217" s="11">
        <v>2</v>
      </c>
    </row>
    <row r="6218" spans="1:12">
      <c r="A6218" s="11" t="s">
        <v>12219</v>
      </c>
      <c r="D6218" s="11" t="s">
        <v>260</v>
      </c>
      <c r="E6218" s="19" t="s">
        <v>12469</v>
      </c>
      <c r="F6218" s="10">
        <v>42036</v>
      </c>
      <c r="G6218" s="10">
        <v>45323</v>
      </c>
      <c r="H6218" s="11">
        <v>10</v>
      </c>
      <c r="I6218" s="20" t="s">
        <v>259</v>
      </c>
      <c r="J6218" s="11" t="s">
        <v>261</v>
      </c>
      <c r="K6218" s="11" t="s">
        <v>12658</v>
      </c>
      <c r="L6218" s="11">
        <v>2</v>
      </c>
    </row>
    <row r="6219" spans="1:12">
      <c r="A6219" s="11" t="s">
        <v>12220</v>
      </c>
      <c r="D6219" s="11" t="s">
        <v>260</v>
      </c>
      <c r="E6219" s="19" t="s">
        <v>12470</v>
      </c>
      <c r="F6219" s="10">
        <v>42036</v>
      </c>
      <c r="G6219" s="10">
        <v>45323</v>
      </c>
      <c r="H6219" s="11">
        <v>10</v>
      </c>
      <c r="I6219" s="11" t="s">
        <v>277</v>
      </c>
      <c r="J6219" s="11" t="s">
        <v>261</v>
      </c>
      <c r="K6219" s="11" t="s">
        <v>12658</v>
      </c>
      <c r="L6219" s="11">
        <v>2</v>
      </c>
    </row>
    <row r="6220" spans="1:12">
      <c r="A6220" s="11" t="s">
        <v>12221</v>
      </c>
      <c r="D6220" s="11" t="s">
        <v>260</v>
      </c>
      <c r="E6220" s="19" t="s">
        <v>12471</v>
      </c>
      <c r="F6220" s="10">
        <v>42036</v>
      </c>
      <c r="G6220" s="10">
        <v>45323</v>
      </c>
      <c r="H6220" s="11">
        <v>10</v>
      </c>
      <c r="I6220" s="11" t="s">
        <v>277</v>
      </c>
      <c r="J6220" s="11" t="s">
        <v>261</v>
      </c>
      <c r="K6220" s="11" t="s">
        <v>12658</v>
      </c>
      <c r="L6220" s="11">
        <v>2</v>
      </c>
    </row>
    <row r="6221" spans="1:12">
      <c r="A6221" s="11" t="s">
        <v>12222</v>
      </c>
      <c r="D6221" s="11" t="s">
        <v>260</v>
      </c>
      <c r="E6221" s="19" t="s">
        <v>12472</v>
      </c>
      <c r="F6221" s="10">
        <v>42036</v>
      </c>
      <c r="G6221" s="10">
        <v>45323</v>
      </c>
      <c r="H6221" s="11">
        <v>10</v>
      </c>
      <c r="I6221" s="11" t="s">
        <v>277</v>
      </c>
      <c r="J6221" s="11" t="s">
        <v>261</v>
      </c>
      <c r="K6221" s="11" t="s">
        <v>12658</v>
      </c>
      <c r="L6221" s="11">
        <v>2</v>
      </c>
    </row>
    <row r="6222" spans="1:12">
      <c r="A6222" s="11" t="s">
        <v>12223</v>
      </c>
      <c r="D6222" s="11" t="s">
        <v>260</v>
      </c>
      <c r="E6222" s="19" t="s">
        <v>12473</v>
      </c>
      <c r="F6222" s="10">
        <v>42036</v>
      </c>
      <c r="G6222" s="10">
        <v>45323</v>
      </c>
      <c r="H6222" s="11">
        <v>10</v>
      </c>
      <c r="I6222" s="20" t="s">
        <v>259</v>
      </c>
      <c r="J6222" s="11" t="s">
        <v>261</v>
      </c>
      <c r="K6222" s="11" t="s">
        <v>12658</v>
      </c>
      <c r="L6222" s="11">
        <v>2</v>
      </c>
    </row>
    <row r="6223" spans="1:12">
      <c r="A6223" s="11" t="s">
        <v>12224</v>
      </c>
      <c r="D6223" s="11" t="s">
        <v>260</v>
      </c>
      <c r="E6223" s="19" t="s">
        <v>12474</v>
      </c>
      <c r="F6223" s="10">
        <v>42036</v>
      </c>
      <c r="G6223" s="10">
        <v>45323</v>
      </c>
      <c r="H6223" s="11">
        <v>10</v>
      </c>
      <c r="I6223" s="20" t="s">
        <v>259</v>
      </c>
      <c r="J6223" s="11" t="s">
        <v>261</v>
      </c>
      <c r="K6223" s="11" t="s">
        <v>12658</v>
      </c>
      <c r="L6223" s="11">
        <v>2</v>
      </c>
    </row>
    <row r="6224" spans="1:12">
      <c r="A6224" s="11" t="s">
        <v>12225</v>
      </c>
      <c r="D6224" s="11" t="s">
        <v>260</v>
      </c>
      <c r="E6224" s="19" t="s">
        <v>12475</v>
      </c>
      <c r="F6224" s="10">
        <v>42036</v>
      </c>
      <c r="G6224" s="10">
        <v>45323</v>
      </c>
      <c r="H6224" s="11">
        <v>10</v>
      </c>
      <c r="I6224" s="20" t="s">
        <v>259</v>
      </c>
      <c r="J6224" s="11" t="s">
        <v>261</v>
      </c>
      <c r="K6224" s="11" t="s">
        <v>12658</v>
      </c>
      <c r="L6224" s="11">
        <v>2</v>
      </c>
    </row>
    <row r="6225" spans="1:12">
      <c r="A6225" s="11" t="s">
        <v>12226</v>
      </c>
      <c r="D6225" s="11" t="s">
        <v>260</v>
      </c>
      <c r="E6225" s="19" t="s">
        <v>12476</v>
      </c>
      <c r="F6225" s="10">
        <v>42036</v>
      </c>
      <c r="G6225" s="10">
        <v>45323</v>
      </c>
      <c r="H6225" s="11">
        <v>10</v>
      </c>
      <c r="I6225" s="20" t="s">
        <v>259</v>
      </c>
      <c r="J6225" s="11" t="s">
        <v>261</v>
      </c>
      <c r="K6225" s="11" t="s">
        <v>12658</v>
      </c>
      <c r="L6225" s="11">
        <v>2</v>
      </c>
    </row>
    <row r="6226" spans="1:12">
      <c r="A6226" s="11" t="s">
        <v>12227</v>
      </c>
      <c r="D6226" s="11" t="s">
        <v>260</v>
      </c>
      <c r="E6226" s="19" t="s">
        <v>12477</v>
      </c>
      <c r="F6226" s="10">
        <v>42036</v>
      </c>
      <c r="G6226" s="10">
        <v>45323</v>
      </c>
      <c r="H6226" s="11">
        <v>10</v>
      </c>
      <c r="I6226" s="20" t="s">
        <v>259</v>
      </c>
      <c r="J6226" s="11" t="s">
        <v>261</v>
      </c>
      <c r="K6226" s="11" t="s">
        <v>12658</v>
      </c>
      <c r="L6226" s="11">
        <v>2</v>
      </c>
    </row>
    <row r="6227" spans="1:12">
      <c r="A6227" s="11" t="s">
        <v>12228</v>
      </c>
      <c r="D6227" s="11" t="s">
        <v>260</v>
      </c>
      <c r="E6227" s="19" t="s">
        <v>12478</v>
      </c>
      <c r="F6227" s="10">
        <v>42036</v>
      </c>
      <c r="G6227" s="10">
        <v>45323</v>
      </c>
      <c r="H6227" s="11">
        <v>10</v>
      </c>
      <c r="I6227" s="20" t="s">
        <v>259</v>
      </c>
      <c r="J6227" s="11" t="s">
        <v>261</v>
      </c>
      <c r="K6227" s="11" t="s">
        <v>12658</v>
      </c>
      <c r="L6227" s="11">
        <v>2</v>
      </c>
    </row>
    <row r="6228" spans="1:12">
      <c r="A6228" s="11" t="s">
        <v>12229</v>
      </c>
      <c r="D6228" s="11" t="s">
        <v>260</v>
      </c>
      <c r="E6228" s="19" t="s">
        <v>12479</v>
      </c>
      <c r="F6228" s="10">
        <v>42036</v>
      </c>
      <c r="G6228" s="10">
        <v>45323</v>
      </c>
      <c r="H6228" s="11">
        <v>10</v>
      </c>
      <c r="I6228" s="20" t="s">
        <v>259</v>
      </c>
      <c r="J6228" s="11" t="s">
        <v>261</v>
      </c>
      <c r="K6228" s="11" t="s">
        <v>12658</v>
      </c>
      <c r="L6228" s="11">
        <v>2</v>
      </c>
    </row>
    <row r="6229" spans="1:12">
      <c r="A6229" s="11" t="s">
        <v>12230</v>
      </c>
      <c r="D6229" s="11" t="s">
        <v>260</v>
      </c>
      <c r="E6229" s="19" t="s">
        <v>12480</v>
      </c>
      <c r="F6229" s="10">
        <v>42036</v>
      </c>
      <c r="G6229" s="10">
        <v>45323</v>
      </c>
      <c r="H6229" s="11">
        <v>10</v>
      </c>
      <c r="I6229" s="20" t="s">
        <v>259</v>
      </c>
      <c r="J6229" s="11" t="s">
        <v>261</v>
      </c>
      <c r="K6229" s="11" t="s">
        <v>12658</v>
      </c>
      <c r="L6229" s="11">
        <v>2</v>
      </c>
    </row>
    <row r="6230" spans="1:12">
      <c r="A6230" s="11" t="s">
        <v>12231</v>
      </c>
      <c r="D6230" s="11" t="s">
        <v>260</v>
      </c>
      <c r="E6230" s="19" t="s">
        <v>12481</v>
      </c>
      <c r="F6230" s="10">
        <v>42036</v>
      </c>
      <c r="G6230" s="10">
        <v>45323</v>
      </c>
      <c r="H6230" s="11">
        <v>10</v>
      </c>
      <c r="I6230" s="20" t="s">
        <v>259</v>
      </c>
      <c r="J6230" s="11" t="s">
        <v>261</v>
      </c>
      <c r="K6230" s="11" t="s">
        <v>12658</v>
      </c>
      <c r="L6230" s="11">
        <v>2</v>
      </c>
    </row>
    <row r="6231" spans="1:12">
      <c r="A6231" s="11" t="s">
        <v>12232</v>
      </c>
      <c r="D6231" s="11" t="s">
        <v>260</v>
      </c>
      <c r="E6231" s="19" t="s">
        <v>12482</v>
      </c>
      <c r="F6231" s="10">
        <v>42036</v>
      </c>
      <c r="G6231" s="10">
        <v>45323</v>
      </c>
      <c r="H6231" s="11">
        <v>10</v>
      </c>
      <c r="I6231" s="20" t="s">
        <v>259</v>
      </c>
      <c r="J6231" s="11" t="s">
        <v>261</v>
      </c>
      <c r="K6231" s="11" t="s">
        <v>12658</v>
      </c>
      <c r="L6231" s="11">
        <v>2</v>
      </c>
    </row>
    <row r="6232" spans="1:12">
      <c r="A6232" s="11" t="s">
        <v>12233</v>
      </c>
      <c r="D6232" s="11" t="s">
        <v>260</v>
      </c>
      <c r="E6232" s="19" t="s">
        <v>12483</v>
      </c>
      <c r="F6232" s="10">
        <v>42036</v>
      </c>
      <c r="G6232" s="10">
        <v>45323</v>
      </c>
      <c r="H6232" s="11">
        <v>10</v>
      </c>
      <c r="I6232" s="20" t="s">
        <v>259</v>
      </c>
      <c r="J6232" s="11" t="s">
        <v>261</v>
      </c>
      <c r="K6232" s="11" t="s">
        <v>12658</v>
      </c>
      <c r="L6232" s="11">
        <v>2</v>
      </c>
    </row>
    <row r="6233" spans="1:12">
      <c r="A6233" s="11" t="s">
        <v>12234</v>
      </c>
      <c r="D6233" s="11" t="s">
        <v>260</v>
      </c>
      <c r="E6233" s="19" t="s">
        <v>12484</v>
      </c>
      <c r="F6233" s="10">
        <v>42036</v>
      </c>
      <c r="G6233" s="10">
        <v>45323</v>
      </c>
      <c r="H6233" s="11">
        <v>10</v>
      </c>
      <c r="I6233" s="20" t="s">
        <v>259</v>
      </c>
      <c r="J6233" s="11" t="s">
        <v>261</v>
      </c>
      <c r="K6233" s="11" t="s">
        <v>12658</v>
      </c>
      <c r="L6233" s="11">
        <v>2</v>
      </c>
    </row>
    <row r="6234" spans="1:12">
      <c r="A6234" s="11" t="s">
        <v>12235</v>
      </c>
      <c r="D6234" s="11" t="s">
        <v>260</v>
      </c>
      <c r="E6234" s="19" t="s">
        <v>12485</v>
      </c>
      <c r="F6234" s="10">
        <v>42036</v>
      </c>
      <c r="G6234" s="10">
        <v>45323</v>
      </c>
      <c r="H6234" s="11">
        <v>10</v>
      </c>
      <c r="I6234" s="20" t="s">
        <v>259</v>
      </c>
      <c r="J6234" s="11" t="s">
        <v>261</v>
      </c>
      <c r="K6234" s="11" t="s">
        <v>12658</v>
      </c>
      <c r="L6234" s="11">
        <v>2</v>
      </c>
    </row>
    <row r="6235" spans="1:12">
      <c r="A6235" s="11" t="s">
        <v>12236</v>
      </c>
      <c r="D6235" s="11" t="s">
        <v>260</v>
      </c>
      <c r="E6235" s="19" t="s">
        <v>12486</v>
      </c>
      <c r="F6235" s="10">
        <v>42036</v>
      </c>
      <c r="G6235" s="10">
        <v>45323</v>
      </c>
      <c r="H6235" s="11">
        <v>10</v>
      </c>
      <c r="I6235" s="20" t="s">
        <v>259</v>
      </c>
      <c r="J6235" s="11" t="s">
        <v>261</v>
      </c>
      <c r="K6235" s="11" t="s">
        <v>12658</v>
      </c>
      <c r="L6235" s="11">
        <v>2</v>
      </c>
    </row>
    <row r="6236" spans="1:12">
      <c r="A6236" s="11" t="s">
        <v>12237</v>
      </c>
      <c r="D6236" s="11" t="s">
        <v>260</v>
      </c>
      <c r="E6236" s="19" t="s">
        <v>12487</v>
      </c>
      <c r="F6236" s="10">
        <v>42036</v>
      </c>
      <c r="G6236" s="10">
        <v>45323</v>
      </c>
      <c r="H6236" s="11">
        <v>10</v>
      </c>
      <c r="I6236" s="20" t="s">
        <v>259</v>
      </c>
      <c r="J6236" s="11" t="s">
        <v>261</v>
      </c>
      <c r="K6236" s="11" t="s">
        <v>12658</v>
      </c>
      <c r="L6236" s="11">
        <v>2</v>
      </c>
    </row>
    <row r="6237" spans="1:12">
      <c r="A6237" s="11" t="s">
        <v>12238</v>
      </c>
      <c r="D6237" s="11" t="s">
        <v>260</v>
      </c>
      <c r="E6237" s="19" t="s">
        <v>12488</v>
      </c>
      <c r="F6237" s="10">
        <v>42036</v>
      </c>
      <c r="G6237" s="10">
        <v>45323</v>
      </c>
      <c r="H6237" s="11">
        <v>10</v>
      </c>
      <c r="I6237" s="11" t="s">
        <v>277</v>
      </c>
      <c r="J6237" s="11" t="s">
        <v>261</v>
      </c>
      <c r="K6237" s="11" t="s">
        <v>12658</v>
      </c>
      <c r="L6237" s="11">
        <v>2</v>
      </c>
    </row>
    <row r="6238" spans="1:12">
      <c r="A6238" s="11" t="s">
        <v>12239</v>
      </c>
      <c r="D6238" s="11" t="s">
        <v>260</v>
      </c>
      <c r="E6238" s="19" t="s">
        <v>12489</v>
      </c>
      <c r="F6238" s="10">
        <v>42036</v>
      </c>
      <c r="G6238" s="10">
        <v>45323</v>
      </c>
      <c r="H6238" s="11">
        <v>10</v>
      </c>
      <c r="I6238" s="11" t="s">
        <v>277</v>
      </c>
      <c r="J6238" s="11" t="s">
        <v>261</v>
      </c>
      <c r="K6238" s="11" t="s">
        <v>12658</v>
      </c>
      <c r="L6238" s="11">
        <v>2</v>
      </c>
    </row>
    <row r="6239" spans="1:12">
      <c r="A6239" s="11" t="s">
        <v>12240</v>
      </c>
      <c r="D6239" s="11" t="s">
        <v>260</v>
      </c>
      <c r="E6239" s="19" t="s">
        <v>12490</v>
      </c>
      <c r="F6239" s="10">
        <v>42036</v>
      </c>
      <c r="G6239" s="10">
        <v>45323</v>
      </c>
      <c r="H6239" s="11">
        <v>10</v>
      </c>
      <c r="I6239" s="11" t="s">
        <v>277</v>
      </c>
      <c r="J6239" s="11" t="s">
        <v>261</v>
      </c>
      <c r="K6239" s="11" t="s">
        <v>12658</v>
      </c>
      <c r="L6239" s="11">
        <v>2</v>
      </c>
    </row>
    <row r="6240" spans="1:12">
      <c r="A6240" s="11" t="s">
        <v>12241</v>
      </c>
      <c r="D6240" s="11" t="s">
        <v>260</v>
      </c>
      <c r="E6240" s="19" t="s">
        <v>12491</v>
      </c>
      <c r="F6240" s="10">
        <v>42036</v>
      </c>
      <c r="G6240" s="10">
        <v>45323</v>
      </c>
      <c r="H6240" s="11">
        <v>10</v>
      </c>
      <c r="I6240" s="20" t="s">
        <v>259</v>
      </c>
      <c r="J6240" s="11" t="s">
        <v>261</v>
      </c>
      <c r="K6240" s="11" t="s">
        <v>12658</v>
      </c>
      <c r="L6240" s="11">
        <v>2</v>
      </c>
    </row>
    <row r="6241" spans="1:12">
      <c r="A6241" s="11" t="s">
        <v>12242</v>
      </c>
      <c r="D6241" s="11" t="s">
        <v>260</v>
      </c>
      <c r="E6241" s="19" t="s">
        <v>12492</v>
      </c>
      <c r="F6241" s="10">
        <v>42036</v>
      </c>
      <c r="G6241" s="10">
        <v>45323</v>
      </c>
      <c r="H6241" s="11">
        <v>10</v>
      </c>
      <c r="I6241" s="20" t="s">
        <v>259</v>
      </c>
      <c r="J6241" s="11" t="s">
        <v>261</v>
      </c>
      <c r="K6241" s="11" t="s">
        <v>12658</v>
      </c>
      <c r="L6241" s="11">
        <v>2</v>
      </c>
    </row>
    <row r="6242" spans="1:12">
      <c r="A6242" s="11" t="s">
        <v>12243</v>
      </c>
      <c r="D6242" s="11" t="s">
        <v>260</v>
      </c>
      <c r="E6242" s="19" t="s">
        <v>12493</v>
      </c>
      <c r="F6242" s="10">
        <v>42036</v>
      </c>
      <c r="G6242" s="10">
        <v>45323</v>
      </c>
      <c r="H6242" s="11">
        <v>10</v>
      </c>
      <c r="I6242" s="20" t="s">
        <v>259</v>
      </c>
      <c r="J6242" s="11" t="s">
        <v>261</v>
      </c>
      <c r="K6242" s="11" t="s">
        <v>12658</v>
      </c>
      <c r="L6242" s="11">
        <v>2</v>
      </c>
    </row>
    <row r="6243" spans="1:12">
      <c r="A6243" s="11" t="s">
        <v>12244</v>
      </c>
      <c r="D6243" s="11" t="s">
        <v>260</v>
      </c>
      <c r="E6243" s="19" t="s">
        <v>12494</v>
      </c>
      <c r="F6243" s="10">
        <v>42036</v>
      </c>
      <c r="G6243" s="10">
        <v>45323</v>
      </c>
      <c r="H6243" s="11">
        <v>10</v>
      </c>
      <c r="I6243" s="20" t="s">
        <v>259</v>
      </c>
      <c r="J6243" s="11" t="s">
        <v>261</v>
      </c>
      <c r="K6243" s="11" t="s">
        <v>12658</v>
      </c>
      <c r="L6243" s="11">
        <v>2</v>
      </c>
    </row>
    <row r="6244" spans="1:12">
      <c r="A6244" s="11" t="s">
        <v>12245</v>
      </c>
      <c r="D6244" s="11" t="s">
        <v>260</v>
      </c>
      <c r="E6244" s="19" t="s">
        <v>12495</v>
      </c>
      <c r="F6244" s="10">
        <v>42036</v>
      </c>
      <c r="G6244" s="10">
        <v>45323</v>
      </c>
      <c r="H6244" s="11">
        <v>10</v>
      </c>
      <c r="I6244" s="20" t="s">
        <v>259</v>
      </c>
      <c r="J6244" s="11" t="s">
        <v>261</v>
      </c>
      <c r="K6244" s="11" t="s">
        <v>12658</v>
      </c>
      <c r="L6244" s="11">
        <v>2</v>
      </c>
    </row>
    <row r="6245" spans="1:12">
      <c r="A6245" s="11" t="s">
        <v>12246</v>
      </c>
      <c r="D6245" s="11" t="s">
        <v>260</v>
      </c>
      <c r="E6245" s="19" t="s">
        <v>12496</v>
      </c>
      <c r="F6245" s="10">
        <v>42036</v>
      </c>
      <c r="G6245" s="10">
        <v>45323</v>
      </c>
      <c r="H6245" s="11">
        <v>10</v>
      </c>
      <c r="I6245" s="20" t="s">
        <v>259</v>
      </c>
      <c r="J6245" s="11" t="s">
        <v>261</v>
      </c>
      <c r="K6245" s="11" t="s">
        <v>12658</v>
      </c>
      <c r="L6245" s="11">
        <v>2</v>
      </c>
    </row>
    <row r="6246" spans="1:12">
      <c r="A6246" s="11" t="s">
        <v>12247</v>
      </c>
      <c r="D6246" s="11" t="s">
        <v>260</v>
      </c>
      <c r="E6246" s="19" t="s">
        <v>12497</v>
      </c>
      <c r="F6246" s="10">
        <v>42036</v>
      </c>
      <c r="G6246" s="10">
        <v>45323</v>
      </c>
      <c r="H6246" s="11">
        <v>10</v>
      </c>
      <c r="I6246" s="20" t="s">
        <v>259</v>
      </c>
      <c r="J6246" s="11" t="s">
        <v>261</v>
      </c>
      <c r="K6246" s="11" t="s">
        <v>12658</v>
      </c>
      <c r="L6246" s="11">
        <v>2</v>
      </c>
    </row>
    <row r="6247" spans="1:12">
      <c r="A6247" s="11" t="s">
        <v>12248</v>
      </c>
      <c r="D6247" s="11" t="s">
        <v>260</v>
      </c>
      <c r="E6247" s="19" t="s">
        <v>12498</v>
      </c>
      <c r="F6247" s="10">
        <v>42036</v>
      </c>
      <c r="G6247" s="10">
        <v>45323</v>
      </c>
      <c r="H6247" s="11">
        <v>10</v>
      </c>
      <c r="I6247" s="20" t="s">
        <v>259</v>
      </c>
      <c r="J6247" s="11" t="s">
        <v>261</v>
      </c>
      <c r="K6247" s="11" t="s">
        <v>12658</v>
      </c>
      <c r="L6247" s="11">
        <v>2</v>
      </c>
    </row>
    <row r="6248" spans="1:12">
      <c r="A6248" s="11" t="s">
        <v>12249</v>
      </c>
      <c r="D6248" s="11" t="s">
        <v>260</v>
      </c>
      <c r="E6248" s="19" t="s">
        <v>12499</v>
      </c>
      <c r="F6248" s="10">
        <v>42036</v>
      </c>
      <c r="G6248" s="10">
        <v>45323</v>
      </c>
      <c r="H6248" s="11">
        <v>10</v>
      </c>
      <c r="I6248" s="20" t="s">
        <v>259</v>
      </c>
      <c r="J6248" s="11" t="s">
        <v>261</v>
      </c>
      <c r="K6248" s="11" t="s">
        <v>12658</v>
      </c>
      <c r="L6248" s="11">
        <v>2</v>
      </c>
    </row>
    <row r="6249" spans="1:12">
      <c r="A6249" s="11" t="s">
        <v>12250</v>
      </c>
      <c r="D6249" s="11" t="s">
        <v>260</v>
      </c>
      <c r="E6249" s="19" t="s">
        <v>12500</v>
      </c>
      <c r="F6249" s="10">
        <v>42036</v>
      </c>
      <c r="G6249" s="10">
        <v>45323</v>
      </c>
      <c r="H6249" s="11">
        <v>10</v>
      </c>
      <c r="I6249" s="20" t="s">
        <v>259</v>
      </c>
      <c r="J6249" s="11" t="s">
        <v>261</v>
      </c>
      <c r="K6249" s="11" t="s">
        <v>12658</v>
      </c>
      <c r="L6249" s="11">
        <v>2</v>
      </c>
    </row>
    <row r="6250" spans="1:12">
      <c r="A6250" s="11" t="s">
        <v>12251</v>
      </c>
      <c r="D6250" s="11" t="s">
        <v>260</v>
      </c>
      <c r="E6250" s="19" t="s">
        <v>12501</v>
      </c>
      <c r="F6250" s="10">
        <v>42036</v>
      </c>
      <c r="G6250" s="10">
        <v>45323</v>
      </c>
      <c r="H6250" s="11">
        <v>10</v>
      </c>
      <c r="I6250" s="20" t="s">
        <v>259</v>
      </c>
      <c r="J6250" s="11" t="s">
        <v>261</v>
      </c>
      <c r="K6250" s="11" t="s">
        <v>12658</v>
      </c>
      <c r="L6250" s="11">
        <v>2</v>
      </c>
    </row>
    <row r="6251" spans="1:12">
      <c r="A6251" s="11" t="s">
        <v>12252</v>
      </c>
      <c r="D6251" s="11" t="s">
        <v>260</v>
      </c>
      <c r="E6251" s="19" t="s">
        <v>12502</v>
      </c>
      <c r="F6251" s="10">
        <v>42036</v>
      </c>
      <c r="G6251" s="10">
        <v>45323</v>
      </c>
      <c r="H6251" s="11">
        <v>10</v>
      </c>
      <c r="I6251" s="20" t="s">
        <v>259</v>
      </c>
      <c r="J6251" s="11" t="s">
        <v>261</v>
      </c>
      <c r="K6251" s="11" t="s">
        <v>12658</v>
      </c>
      <c r="L6251" s="11">
        <v>2</v>
      </c>
    </row>
    <row r="6252" spans="1:12">
      <c r="A6252" s="11" t="s">
        <v>12253</v>
      </c>
      <c r="D6252" s="11" t="s">
        <v>260</v>
      </c>
      <c r="E6252" s="19" t="s">
        <v>12503</v>
      </c>
      <c r="F6252" s="10">
        <v>42036</v>
      </c>
      <c r="G6252" s="10">
        <v>45323</v>
      </c>
      <c r="H6252" s="11">
        <v>10</v>
      </c>
      <c r="I6252" s="20" t="s">
        <v>259</v>
      </c>
      <c r="J6252" s="11" t="s">
        <v>261</v>
      </c>
      <c r="K6252" s="11" t="s">
        <v>12658</v>
      </c>
      <c r="L6252" s="11">
        <v>2</v>
      </c>
    </row>
    <row r="6253" spans="1:12">
      <c r="A6253" s="11" t="s">
        <v>12254</v>
      </c>
      <c r="D6253" s="11" t="s">
        <v>260</v>
      </c>
      <c r="E6253" s="19" t="s">
        <v>12504</v>
      </c>
      <c r="F6253" s="10">
        <v>42036</v>
      </c>
      <c r="G6253" s="10">
        <v>45323</v>
      </c>
      <c r="H6253" s="11">
        <v>10</v>
      </c>
      <c r="I6253" s="20" t="s">
        <v>259</v>
      </c>
      <c r="J6253" s="11" t="s">
        <v>261</v>
      </c>
      <c r="K6253" s="11" t="s">
        <v>12658</v>
      </c>
      <c r="L6253" s="11">
        <v>2</v>
      </c>
    </row>
    <row r="6254" spans="1:12">
      <c r="A6254" s="11" t="s">
        <v>12255</v>
      </c>
      <c r="D6254" s="11" t="s">
        <v>260</v>
      </c>
      <c r="E6254" s="19" t="s">
        <v>12505</v>
      </c>
      <c r="F6254" s="10">
        <v>42036</v>
      </c>
      <c r="G6254" s="10">
        <v>45323</v>
      </c>
      <c r="H6254" s="11">
        <v>10</v>
      </c>
      <c r="I6254" s="20" t="s">
        <v>259</v>
      </c>
      <c r="J6254" s="11" t="s">
        <v>261</v>
      </c>
      <c r="K6254" s="11" t="s">
        <v>12658</v>
      </c>
      <c r="L6254" s="11">
        <v>2</v>
      </c>
    </row>
    <row r="6255" spans="1:12">
      <c r="A6255" s="11" t="s">
        <v>12256</v>
      </c>
      <c r="D6255" s="11" t="s">
        <v>260</v>
      </c>
      <c r="E6255" s="19" t="s">
        <v>12506</v>
      </c>
      <c r="F6255" s="10">
        <v>42036</v>
      </c>
      <c r="G6255" s="10">
        <v>45323</v>
      </c>
      <c r="H6255" s="11">
        <v>10</v>
      </c>
      <c r="I6255" s="11" t="s">
        <v>277</v>
      </c>
      <c r="J6255" s="11" t="s">
        <v>261</v>
      </c>
      <c r="K6255" s="11" t="s">
        <v>12658</v>
      </c>
      <c r="L6255" s="11">
        <v>2</v>
      </c>
    </row>
    <row r="6256" spans="1:12">
      <c r="A6256" s="11" t="s">
        <v>12257</v>
      </c>
      <c r="D6256" s="11" t="s">
        <v>260</v>
      </c>
      <c r="E6256" s="19" t="s">
        <v>12507</v>
      </c>
      <c r="F6256" s="10">
        <v>42036</v>
      </c>
      <c r="G6256" s="10">
        <v>45323</v>
      </c>
      <c r="H6256" s="11">
        <v>10</v>
      </c>
      <c r="I6256" s="11" t="s">
        <v>277</v>
      </c>
      <c r="J6256" s="11" t="s">
        <v>261</v>
      </c>
      <c r="K6256" s="11" t="s">
        <v>12658</v>
      </c>
      <c r="L6256" s="11">
        <v>2</v>
      </c>
    </row>
    <row r="6257" spans="1:12">
      <c r="A6257" s="11" t="s">
        <v>12258</v>
      </c>
      <c r="D6257" s="11" t="s">
        <v>260</v>
      </c>
      <c r="E6257" s="19" t="s">
        <v>12508</v>
      </c>
      <c r="F6257" s="10">
        <v>42036</v>
      </c>
      <c r="G6257" s="10">
        <v>45323</v>
      </c>
      <c r="H6257" s="11">
        <v>10</v>
      </c>
      <c r="I6257" s="11" t="s">
        <v>277</v>
      </c>
      <c r="J6257" s="11" t="s">
        <v>261</v>
      </c>
      <c r="K6257" s="11" t="s">
        <v>12658</v>
      </c>
      <c r="L6257" s="11">
        <v>2</v>
      </c>
    </row>
    <row r="6258" spans="1:12">
      <c r="A6258" s="11" t="s">
        <v>12259</v>
      </c>
      <c r="D6258" s="11" t="s">
        <v>260</v>
      </c>
      <c r="E6258" s="19" t="s">
        <v>12509</v>
      </c>
      <c r="F6258" s="10">
        <v>42036</v>
      </c>
      <c r="G6258" s="10">
        <v>45323</v>
      </c>
      <c r="H6258" s="11">
        <v>10</v>
      </c>
      <c r="I6258" s="20" t="s">
        <v>259</v>
      </c>
      <c r="J6258" s="11" t="s">
        <v>261</v>
      </c>
      <c r="K6258" s="11" t="s">
        <v>12658</v>
      </c>
      <c r="L6258" s="11">
        <v>2</v>
      </c>
    </row>
    <row r="6259" spans="1:12">
      <c r="A6259" s="11" t="s">
        <v>12260</v>
      </c>
      <c r="D6259" s="11" t="s">
        <v>260</v>
      </c>
      <c r="E6259" s="19" t="s">
        <v>12510</v>
      </c>
      <c r="F6259" s="10">
        <v>42036</v>
      </c>
      <c r="G6259" s="10">
        <v>45323</v>
      </c>
      <c r="H6259" s="11">
        <v>10</v>
      </c>
      <c r="I6259" s="20" t="s">
        <v>259</v>
      </c>
      <c r="J6259" s="11" t="s">
        <v>261</v>
      </c>
      <c r="K6259" s="11" t="s">
        <v>12658</v>
      </c>
      <c r="L6259" s="11">
        <v>2</v>
      </c>
    </row>
    <row r="6260" spans="1:12">
      <c r="A6260" s="11" t="s">
        <v>12261</v>
      </c>
      <c r="D6260" s="11" t="s">
        <v>260</v>
      </c>
      <c r="E6260" s="19" t="s">
        <v>12511</v>
      </c>
      <c r="F6260" s="10">
        <v>42036</v>
      </c>
      <c r="G6260" s="10">
        <v>45323</v>
      </c>
      <c r="H6260" s="11">
        <v>10</v>
      </c>
      <c r="I6260" s="20" t="s">
        <v>259</v>
      </c>
      <c r="J6260" s="11" t="s">
        <v>261</v>
      </c>
      <c r="K6260" s="11" t="s">
        <v>12658</v>
      </c>
      <c r="L6260" s="11">
        <v>2</v>
      </c>
    </row>
    <row r="6261" spans="1:12">
      <c r="A6261" s="11" t="s">
        <v>12262</v>
      </c>
      <c r="D6261" s="11" t="s">
        <v>260</v>
      </c>
      <c r="E6261" s="19" t="s">
        <v>12512</v>
      </c>
      <c r="F6261" s="10">
        <v>42036</v>
      </c>
      <c r="G6261" s="10">
        <v>45323</v>
      </c>
      <c r="H6261" s="11">
        <v>10</v>
      </c>
      <c r="I6261" s="20" t="s">
        <v>259</v>
      </c>
      <c r="J6261" s="11" t="s">
        <v>261</v>
      </c>
      <c r="K6261" s="11" t="s">
        <v>12658</v>
      </c>
      <c r="L6261" s="11">
        <v>2</v>
      </c>
    </row>
    <row r="6262" spans="1:12">
      <c r="A6262" s="11" t="s">
        <v>12513</v>
      </c>
      <c r="D6262" s="11" t="s">
        <v>260</v>
      </c>
      <c r="E6262" s="19" t="s">
        <v>12581</v>
      </c>
      <c r="F6262" s="10">
        <v>42036</v>
      </c>
      <c r="G6262" s="10">
        <v>45323</v>
      </c>
      <c r="H6262" s="11">
        <v>10</v>
      </c>
      <c r="I6262" s="20" t="s">
        <v>259</v>
      </c>
      <c r="J6262" s="11" t="s">
        <v>261</v>
      </c>
      <c r="K6262" s="11" t="s">
        <v>12658</v>
      </c>
      <c r="L6262" s="11">
        <v>2</v>
      </c>
    </row>
    <row r="6263" spans="1:12">
      <c r="A6263" s="11" t="s">
        <v>12514</v>
      </c>
      <c r="D6263" s="11" t="s">
        <v>260</v>
      </c>
      <c r="E6263" s="19" t="s">
        <v>12582</v>
      </c>
      <c r="F6263" s="10">
        <v>42036</v>
      </c>
      <c r="G6263" s="10">
        <v>45323</v>
      </c>
      <c r="H6263" s="11">
        <v>10</v>
      </c>
      <c r="I6263" s="20" t="s">
        <v>259</v>
      </c>
      <c r="J6263" s="11" t="s">
        <v>261</v>
      </c>
      <c r="K6263" s="11" t="s">
        <v>12658</v>
      </c>
      <c r="L6263" s="11">
        <v>2</v>
      </c>
    </row>
    <row r="6264" spans="1:12">
      <c r="A6264" s="11" t="s">
        <v>12515</v>
      </c>
      <c r="D6264" s="11" t="s">
        <v>260</v>
      </c>
      <c r="E6264" s="19" t="s">
        <v>12583</v>
      </c>
      <c r="F6264" s="10">
        <v>42036</v>
      </c>
      <c r="G6264" s="10">
        <v>45323</v>
      </c>
      <c r="H6264" s="11">
        <v>10</v>
      </c>
      <c r="I6264" s="20" t="s">
        <v>259</v>
      </c>
      <c r="J6264" s="11" t="s">
        <v>261</v>
      </c>
      <c r="K6264" s="11" t="s">
        <v>12658</v>
      </c>
      <c r="L6264" s="11">
        <v>2</v>
      </c>
    </row>
    <row r="6265" spans="1:12">
      <c r="A6265" s="11" t="s">
        <v>12516</v>
      </c>
      <c r="D6265" s="11" t="s">
        <v>260</v>
      </c>
      <c r="E6265" s="19" t="s">
        <v>12584</v>
      </c>
      <c r="F6265" s="10">
        <v>42036</v>
      </c>
      <c r="G6265" s="10">
        <v>45323</v>
      </c>
      <c r="H6265" s="11">
        <v>10</v>
      </c>
      <c r="I6265" s="20" t="s">
        <v>259</v>
      </c>
      <c r="J6265" s="11" t="s">
        <v>261</v>
      </c>
      <c r="K6265" s="11" t="s">
        <v>12658</v>
      </c>
      <c r="L6265" s="11">
        <v>2</v>
      </c>
    </row>
    <row r="6266" spans="1:12">
      <c r="A6266" s="11" t="s">
        <v>12517</v>
      </c>
      <c r="D6266" s="11" t="s">
        <v>260</v>
      </c>
      <c r="E6266" s="19" t="s">
        <v>12585</v>
      </c>
      <c r="F6266" s="10">
        <v>42036</v>
      </c>
      <c r="G6266" s="10">
        <v>45323</v>
      </c>
      <c r="H6266" s="11">
        <v>10</v>
      </c>
      <c r="I6266" s="20" t="s">
        <v>259</v>
      </c>
      <c r="J6266" s="11" t="s">
        <v>261</v>
      </c>
      <c r="K6266" s="11" t="s">
        <v>12658</v>
      </c>
      <c r="L6266" s="11">
        <v>2</v>
      </c>
    </row>
    <row r="6267" spans="1:12">
      <c r="A6267" s="11" t="s">
        <v>12518</v>
      </c>
      <c r="D6267" s="11" t="s">
        <v>260</v>
      </c>
      <c r="E6267" s="19" t="s">
        <v>12586</v>
      </c>
      <c r="F6267" s="10">
        <v>42036</v>
      </c>
      <c r="G6267" s="10">
        <v>45323</v>
      </c>
      <c r="H6267" s="11">
        <v>10</v>
      </c>
      <c r="I6267" s="20" t="s">
        <v>259</v>
      </c>
      <c r="J6267" s="11" t="s">
        <v>261</v>
      </c>
      <c r="K6267" s="11" t="s">
        <v>12658</v>
      </c>
      <c r="L6267" s="11">
        <v>2</v>
      </c>
    </row>
    <row r="6268" spans="1:12">
      <c r="A6268" s="11" t="s">
        <v>12519</v>
      </c>
      <c r="D6268" s="11" t="s">
        <v>260</v>
      </c>
      <c r="E6268" s="19" t="s">
        <v>12587</v>
      </c>
      <c r="F6268" s="10">
        <v>42036</v>
      </c>
      <c r="G6268" s="10">
        <v>45323</v>
      </c>
      <c r="H6268" s="11">
        <v>10</v>
      </c>
      <c r="I6268" s="20" t="s">
        <v>259</v>
      </c>
      <c r="J6268" s="11" t="s">
        <v>261</v>
      </c>
      <c r="K6268" s="11" t="s">
        <v>12658</v>
      </c>
      <c r="L6268" s="11">
        <v>2</v>
      </c>
    </row>
    <row r="6269" spans="1:12">
      <c r="A6269" s="11" t="s">
        <v>12520</v>
      </c>
      <c r="D6269" s="11" t="s">
        <v>260</v>
      </c>
      <c r="E6269" s="19" t="s">
        <v>12588</v>
      </c>
      <c r="F6269" s="10">
        <v>42036</v>
      </c>
      <c r="G6269" s="10">
        <v>45323</v>
      </c>
      <c r="H6269" s="11">
        <v>10</v>
      </c>
      <c r="I6269" s="20" t="s">
        <v>259</v>
      </c>
      <c r="J6269" s="11" t="s">
        <v>261</v>
      </c>
      <c r="K6269" s="11" t="s">
        <v>12658</v>
      </c>
      <c r="L6269" s="11">
        <v>2</v>
      </c>
    </row>
    <row r="6270" spans="1:12">
      <c r="A6270" s="11" t="s">
        <v>12521</v>
      </c>
      <c r="D6270" s="11" t="s">
        <v>260</v>
      </c>
      <c r="E6270" s="19" t="s">
        <v>12589</v>
      </c>
      <c r="F6270" s="10">
        <v>42036</v>
      </c>
      <c r="G6270" s="10">
        <v>45323</v>
      </c>
      <c r="H6270" s="11">
        <v>10</v>
      </c>
      <c r="I6270" s="20" t="s">
        <v>259</v>
      </c>
      <c r="J6270" s="11" t="s">
        <v>261</v>
      </c>
      <c r="K6270" s="11" t="s">
        <v>12658</v>
      </c>
      <c r="L6270" s="11">
        <v>2</v>
      </c>
    </row>
    <row r="6271" spans="1:12">
      <c r="A6271" s="11" t="s">
        <v>12522</v>
      </c>
      <c r="D6271" s="11" t="s">
        <v>260</v>
      </c>
      <c r="E6271" s="19" t="s">
        <v>12590</v>
      </c>
      <c r="F6271" s="10">
        <v>42036</v>
      </c>
      <c r="G6271" s="10">
        <v>45323</v>
      </c>
      <c r="H6271" s="11">
        <v>10</v>
      </c>
      <c r="I6271" s="20" t="s">
        <v>259</v>
      </c>
      <c r="J6271" s="11" t="s">
        <v>261</v>
      </c>
      <c r="K6271" s="11" t="s">
        <v>12658</v>
      </c>
      <c r="L6271" s="11">
        <v>2</v>
      </c>
    </row>
    <row r="6272" spans="1:12">
      <c r="A6272" s="11" t="s">
        <v>12523</v>
      </c>
      <c r="D6272" s="11" t="s">
        <v>260</v>
      </c>
      <c r="E6272" s="19" t="s">
        <v>12591</v>
      </c>
      <c r="F6272" s="10">
        <v>42036</v>
      </c>
      <c r="G6272" s="10">
        <v>45323</v>
      </c>
      <c r="H6272" s="11">
        <v>10</v>
      </c>
      <c r="I6272" s="20" t="s">
        <v>259</v>
      </c>
      <c r="J6272" s="11" t="s">
        <v>261</v>
      </c>
      <c r="K6272" s="11" t="s">
        <v>12658</v>
      </c>
      <c r="L6272" s="11">
        <v>2</v>
      </c>
    </row>
    <row r="6273" spans="1:12">
      <c r="A6273" s="11" t="s">
        <v>12524</v>
      </c>
      <c r="D6273" s="11" t="s">
        <v>260</v>
      </c>
      <c r="E6273" s="19" t="s">
        <v>12592</v>
      </c>
      <c r="F6273" s="10">
        <v>42036</v>
      </c>
      <c r="G6273" s="10">
        <v>45323</v>
      </c>
      <c r="H6273" s="11">
        <v>10</v>
      </c>
      <c r="I6273" s="11" t="s">
        <v>277</v>
      </c>
      <c r="J6273" s="11" t="s">
        <v>261</v>
      </c>
      <c r="K6273" s="11" t="s">
        <v>12658</v>
      </c>
      <c r="L6273" s="11">
        <v>2</v>
      </c>
    </row>
    <row r="6274" spans="1:12">
      <c r="A6274" s="11" t="s">
        <v>12525</v>
      </c>
      <c r="D6274" s="11" t="s">
        <v>260</v>
      </c>
      <c r="E6274" s="19" t="s">
        <v>12593</v>
      </c>
      <c r="F6274" s="10">
        <v>42036</v>
      </c>
      <c r="G6274" s="10">
        <v>45323</v>
      </c>
      <c r="H6274" s="11">
        <v>10</v>
      </c>
      <c r="I6274" s="11" t="s">
        <v>277</v>
      </c>
      <c r="J6274" s="11" t="s">
        <v>261</v>
      </c>
      <c r="K6274" s="11" t="s">
        <v>12658</v>
      </c>
      <c r="L6274" s="11">
        <v>2</v>
      </c>
    </row>
    <row r="6275" spans="1:12">
      <c r="A6275" s="11" t="s">
        <v>12526</v>
      </c>
      <c r="D6275" s="11" t="s">
        <v>260</v>
      </c>
      <c r="E6275" s="19" t="s">
        <v>12594</v>
      </c>
      <c r="F6275" s="10">
        <v>42036</v>
      </c>
      <c r="G6275" s="10">
        <v>45323</v>
      </c>
      <c r="H6275" s="11">
        <v>10</v>
      </c>
      <c r="I6275" s="11" t="s">
        <v>277</v>
      </c>
      <c r="J6275" s="11" t="s">
        <v>261</v>
      </c>
      <c r="K6275" s="11" t="s">
        <v>12658</v>
      </c>
      <c r="L6275" s="11">
        <v>2</v>
      </c>
    </row>
    <row r="6276" spans="1:12">
      <c r="A6276" s="11" t="s">
        <v>12527</v>
      </c>
      <c r="D6276" s="11" t="s">
        <v>260</v>
      </c>
      <c r="E6276" s="19" t="s">
        <v>12595</v>
      </c>
      <c r="F6276" s="10">
        <v>42036</v>
      </c>
      <c r="G6276" s="10">
        <v>45323</v>
      </c>
      <c r="H6276" s="11">
        <v>10</v>
      </c>
      <c r="I6276" s="20" t="s">
        <v>259</v>
      </c>
      <c r="J6276" s="11" t="s">
        <v>261</v>
      </c>
      <c r="K6276" s="11" t="s">
        <v>12658</v>
      </c>
      <c r="L6276" s="11">
        <v>2</v>
      </c>
    </row>
    <row r="6277" spans="1:12">
      <c r="A6277" s="11" t="s">
        <v>12528</v>
      </c>
      <c r="D6277" s="11" t="s">
        <v>260</v>
      </c>
      <c r="E6277" s="19" t="s">
        <v>12596</v>
      </c>
      <c r="F6277" s="10">
        <v>42036</v>
      </c>
      <c r="G6277" s="10">
        <v>45323</v>
      </c>
      <c r="H6277" s="11">
        <v>10</v>
      </c>
      <c r="I6277" s="20" t="s">
        <v>259</v>
      </c>
      <c r="J6277" s="11" t="s">
        <v>261</v>
      </c>
      <c r="K6277" s="11" t="s">
        <v>12658</v>
      </c>
      <c r="L6277" s="11">
        <v>2</v>
      </c>
    </row>
    <row r="6278" spans="1:12">
      <c r="A6278" s="11" t="s">
        <v>12529</v>
      </c>
      <c r="D6278" s="11" t="s">
        <v>260</v>
      </c>
      <c r="E6278" s="19" t="s">
        <v>12597</v>
      </c>
      <c r="F6278" s="10">
        <v>42036</v>
      </c>
      <c r="G6278" s="10">
        <v>45323</v>
      </c>
      <c r="H6278" s="11">
        <v>10</v>
      </c>
      <c r="I6278" s="20" t="s">
        <v>259</v>
      </c>
      <c r="J6278" s="11" t="s">
        <v>261</v>
      </c>
      <c r="K6278" s="11" t="s">
        <v>12658</v>
      </c>
      <c r="L6278" s="11">
        <v>2</v>
      </c>
    </row>
    <row r="6279" spans="1:12">
      <c r="A6279" s="11" t="s">
        <v>12530</v>
      </c>
      <c r="D6279" s="11" t="s">
        <v>260</v>
      </c>
      <c r="E6279" s="19" t="s">
        <v>12598</v>
      </c>
      <c r="F6279" s="10">
        <v>42036</v>
      </c>
      <c r="G6279" s="10">
        <v>45323</v>
      </c>
      <c r="H6279" s="11">
        <v>10</v>
      </c>
      <c r="I6279" s="20" t="s">
        <v>259</v>
      </c>
      <c r="J6279" s="11" t="s">
        <v>261</v>
      </c>
      <c r="K6279" s="11" t="s">
        <v>12658</v>
      </c>
      <c r="L6279" s="11">
        <v>2</v>
      </c>
    </row>
    <row r="6280" spans="1:12">
      <c r="A6280" s="11" t="s">
        <v>12531</v>
      </c>
      <c r="D6280" s="11" t="s">
        <v>260</v>
      </c>
      <c r="E6280" s="19" t="s">
        <v>12599</v>
      </c>
      <c r="F6280" s="10">
        <v>42036</v>
      </c>
      <c r="G6280" s="10">
        <v>45323</v>
      </c>
      <c r="H6280" s="11">
        <v>10</v>
      </c>
      <c r="I6280" s="20" t="s">
        <v>259</v>
      </c>
      <c r="J6280" s="11" t="s">
        <v>261</v>
      </c>
      <c r="K6280" s="11" t="s">
        <v>12658</v>
      </c>
      <c r="L6280" s="11">
        <v>2</v>
      </c>
    </row>
    <row r="6281" spans="1:12">
      <c r="A6281" s="11" t="s">
        <v>12532</v>
      </c>
      <c r="D6281" s="11" t="s">
        <v>260</v>
      </c>
      <c r="E6281" s="19" t="s">
        <v>12600</v>
      </c>
      <c r="F6281" s="10">
        <v>42036</v>
      </c>
      <c r="G6281" s="10">
        <v>45323</v>
      </c>
      <c r="H6281" s="11">
        <v>10</v>
      </c>
      <c r="I6281" s="20" t="s">
        <v>259</v>
      </c>
      <c r="J6281" s="11" t="s">
        <v>261</v>
      </c>
      <c r="K6281" s="11" t="s">
        <v>12658</v>
      </c>
      <c r="L6281" s="11">
        <v>2</v>
      </c>
    </row>
    <row r="6282" spans="1:12">
      <c r="A6282" s="11" t="s">
        <v>12533</v>
      </c>
      <c r="D6282" s="11" t="s">
        <v>260</v>
      </c>
      <c r="E6282" s="19" t="s">
        <v>12601</v>
      </c>
      <c r="F6282" s="10">
        <v>42036</v>
      </c>
      <c r="G6282" s="10">
        <v>45323</v>
      </c>
      <c r="H6282" s="11">
        <v>10</v>
      </c>
      <c r="I6282" s="20" t="s">
        <v>259</v>
      </c>
      <c r="J6282" s="11" t="s">
        <v>261</v>
      </c>
      <c r="K6282" s="11" t="s">
        <v>12658</v>
      </c>
      <c r="L6282" s="11">
        <v>2</v>
      </c>
    </row>
    <row r="6283" spans="1:12">
      <c r="A6283" s="11" t="s">
        <v>12534</v>
      </c>
      <c r="D6283" s="11" t="s">
        <v>260</v>
      </c>
      <c r="E6283" s="19" t="s">
        <v>12602</v>
      </c>
      <c r="F6283" s="10">
        <v>42036</v>
      </c>
      <c r="G6283" s="10">
        <v>45323</v>
      </c>
      <c r="H6283" s="11">
        <v>10</v>
      </c>
      <c r="I6283" s="20" t="s">
        <v>259</v>
      </c>
      <c r="J6283" s="11" t="s">
        <v>261</v>
      </c>
      <c r="K6283" s="11" t="s">
        <v>12658</v>
      </c>
      <c r="L6283" s="11">
        <v>2</v>
      </c>
    </row>
    <row r="6284" spans="1:12">
      <c r="A6284" s="11" t="s">
        <v>12535</v>
      </c>
      <c r="D6284" s="11" t="s">
        <v>260</v>
      </c>
      <c r="E6284" s="19" t="s">
        <v>12603</v>
      </c>
      <c r="F6284" s="10">
        <v>42036</v>
      </c>
      <c r="G6284" s="10">
        <v>45323</v>
      </c>
      <c r="H6284" s="11">
        <v>10</v>
      </c>
      <c r="I6284" s="20" t="s">
        <v>259</v>
      </c>
      <c r="J6284" s="11" t="s">
        <v>261</v>
      </c>
      <c r="K6284" s="11" t="s">
        <v>12658</v>
      </c>
      <c r="L6284" s="11">
        <v>2</v>
      </c>
    </row>
    <row r="6285" spans="1:12">
      <c r="A6285" s="11" t="s">
        <v>12536</v>
      </c>
      <c r="D6285" s="11" t="s">
        <v>260</v>
      </c>
      <c r="E6285" s="19" t="s">
        <v>12604</v>
      </c>
      <c r="F6285" s="10">
        <v>42036</v>
      </c>
      <c r="G6285" s="10">
        <v>45323</v>
      </c>
      <c r="H6285" s="11">
        <v>10</v>
      </c>
      <c r="I6285" s="20" t="s">
        <v>259</v>
      </c>
      <c r="J6285" s="11" t="s">
        <v>261</v>
      </c>
      <c r="K6285" s="11" t="s">
        <v>12658</v>
      </c>
      <c r="L6285" s="11">
        <v>2</v>
      </c>
    </row>
    <row r="6286" spans="1:12">
      <c r="A6286" s="11" t="s">
        <v>12537</v>
      </c>
      <c r="D6286" s="11" t="s">
        <v>260</v>
      </c>
      <c r="E6286" s="19" t="s">
        <v>12605</v>
      </c>
      <c r="F6286" s="10">
        <v>42036</v>
      </c>
      <c r="G6286" s="10">
        <v>45323</v>
      </c>
      <c r="H6286" s="11">
        <v>10</v>
      </c>
      <c r="I6286" s="20" t="s">
        <v>259</v>
      </c>
      <c r="J6286" s="11" t="s">
        <v>261</v>
      </c>
      <c r="K6286" s="11" t="s">
        <v>12658</v>
      </c>
      <c r="L6286" s="11">
        <v>2</v>
      </c>
    </row>
    <row r="6287" spans="1:12">
      <c r="A6287" s="11" t="s">
        <v>12538</v>
      </c>
      <c r="D6287" s="11" t="s">
        <v>260</v>
      </c>
      <c r="E6287" s="19" t="s">
        <v>12606</v>
      </c>
      <c r="F6287" s="10">
        <v>42036</v>
      </c>
      <c r="G6287" s="10">
        <v>45323</v>
      </c>
      <c r="H6287" s="11">
        <v>10</v>
      </c>
      <c r="I6287" s="20" t="s">
        <v>259</v>
      </c>
      <c r="J6287" s="11" t="s">
        <v>261</v>
      </c>
      <c r="K6287" s="11" t="s">
        <v>12658</v>
      </c>
      <c r="L6287" s="11">
        <v>2</v>
      </c>
    </row>
    <row r="6288" spans="1:12">
      <c r="A6288" s="11" t="s">
        <v>12539</v>
      </c>
      <c r="D6288" s="11" t="s">
        <v>260</v>
      </c>
      <c r="E6288" s="19" t="s">
        <v>12607</v>
      </c>
      <c r="F6288" s="10">
        <v>42036</v>
      </c>
      <c r="G6288" s="10">
        <v>45323</v>
      </c>
      <c r="H6288" s="11">
        <v>10</v>
      </c>
      <c r="I6288" s="20" t="s">
        <v>259</v>
      </c>
      <c r="J6288" s="11" t="s">
        <v>261</v>
      </c>
      <c r="K6288" s="11" t="s">
        <v>12658</v>
      </c>
      <c r="L6288" s="11">
        <v>2</v>
      </c>
    </row>
    <row r="6289" spans="1:12">
      <c r="A6289" s="11" t="s">
        <v>12540</v>
      </c>
      <c r="D6289" s="11" t="s">
        <v>260</v>
      </c>
      <c r="E6289" s="19" t="s">
        <v>12608</v>
      </c>
      <c r="F6289" s="10">
        <v>42036</v>
      </c>
      <c r="G6289" s="10">
        <v>45323</v>
      </c>
      <c r="H6289" s="11">
        <v>10</v>
      </c>
      <c r="I6289" s="20" t="s">
        <v>259</v>
      </c>
      <c r="J6289" s="11" t="s">
        <v>261</v>
      </c>
      <c r="K6289" s="11" t="s">
        <v>12658</v>
      </c>
      <c r="L6289" s="11">
        <v>2</v>
      </c>
    </row>
    <row r="6290" spans="1:12">
      <c r="A6290" s="11" t="s">
        <v>12541</v>
      </c>
      <c r="D6290" s="11" t="s">
        <v>260</v>
      </c>
      <c r="E6290" s="19" t="s">
        <v>12609</v>
      </c>
      <c r="F6290" s="10">
        <v>42036</v>
      </c>
      <c r="G6290" s="10">
        <v>45323</v>
      </c>
      <c r="H6290" s="11">
        <v>10</v>
      </c>
      <c r="I6290" s="20" t="s">
        <v>259</v>
      </c>
      <c r="J6290" s="11" t="s">
        <v>261</v>
      </c>
      <c r="K6290" s="11" t="s">
        <v>12658</v>
      </c>
      <c r="L6290" s="11">
        <v>2</v>
      </c>
    </row>
    <row r="6291" spans="1:12">
      <c r="A6291" s="11" t="s">
        <v>12542</v>
      </c>
      <c r="D6291" s="11" t="s">
        <v>260</v>
      </c>
      <c r="E6291" s="19" t="s">
        <v>12610</v>
      </c>
      <c r="F6291" s="10">
        <v>42036</v>
      </c>
      <c r="G6291" s="10">
        <v>45323</v>
      </c>
      <c r="H6291" s="11">
        <v>10</v>
      </c>
      <c r="I6291" s="11" t="s">
        <v>277</v>
      </c>
      <c r="J6291" s="11" t="s">
        <v>261</v>
      </c>
      <c r="K6291" s="11" t="s">
        <v>12658</v>
      </c>
      <c r="L6291" s="11">
        <v>2</v>
      </c>
    </row>
    <row r="6292" spans="1:12">
      <c r="A6292" s="11" t="s">
        <v>12543</v>
      </c>
      <c r="D6292" s="11" t="s">
        <v>260</v>
      </c>
      <c r="E6292" s="19" t="s">
        <v>12611</v>
      </c>
      <c r="F6292" s="10">
        <v>42036</v>
      </c>
      <c r="G6292" s="10">
        <v>45323</v>
      </c>
      <c r="H6292" s="11">
        <v>10</v>
      </c>
      <c r="I6292" s="11" t="s">
        <v>277</v>
      </c>
      <c r="J6292" s="11" t="s">
        <v>261</v>
      </c>
      <c r="K6292" s="11" t="s">
        <v>12658</v>
      </c>
      <c r="L6292" s="11">
        <v>2</v>
      </c>
    </row>
    <row r="6293" spans="1:12">
      <c r="A6293" s="11" t="s">
        <v>12544</v>
      </c>
      <c r="D6293" s="11" t="s">
        <v>260</v>
      </c>
      <c r="E6293" s="19" t="s">
        <v>12612</v>
      </c>
      <c r="F6293" s="10">
        <v>42036</v>
      </c>
      <c r="G6293" s="10">
        <v>45323</v>
      </c>
      <c r="H6293" s="11">
        <v>10</v>
      </c>
      <c r="I6293" s="11" t="s">
        <v>277</v>
      </c>
      <c r="J6293" s="11" t="s">
        <v>261</v>
      </c>
      <c r="K6293" s="11" t="s">
        <v>12658</v>
      </c>
      <c r="L6293" s="11">
        <v>2</v>
      </c>
    </row>
    <row r="6294" spans="1:12">
      <c r="A6294" s="11" t="s">
        <v>12545</v>
      </c>
      <c r="D6294" s="11" t="s">
        <v>260</v>
      </c>
      <c r="E6294" s="19" t="s">
        <v>12613</v>
      </c>
      <c r="F6294" s="10">
        <v>42036</v>
      </c>
      <c r="G6294" s="10">
        <v>45323</v>
      </c>
      <c r="H6294" s="11">
        <v>10</v>
      </c>
      <c r="I6294" s="20" t="s">
        <v>259</v>
      </c>
      <c r="J6294" s="11" t="s">
        <v>261</v>
      </c>
      <c r="K6294" s="11" t="s">
        <v>12658</v>
      </c>
      <c r="L6294" s="11">
        <v>2</v>
      </c>
    </row>
    <row r="6295" spans="1:12">
      <c r="A6295" s="11" t="s">
        <v>12546</v>
      </c>
      <c r="D6295" s="11" t="s">
        <v>260</v>
      </c>
      <c r="E6295" s="19" t="s">
        <v>12614</v>
      </c>
      <c r="F6295" s="10">
        <v>42036</v>
      </c>
      <c r="G6295" s="10">
        <v>45323</v>
      </c>
      <c r="H6295" s="11">
        <v>10</v>
      </c>
      <c r="I6295" s="20" t="s">
        <v>259</v>
      </c>
      <c r="J6295" s="11" t="s">
        <v>261</v>
      </c>
      <c r="K6295" s="11" t="s">
        <v>12658</v>
      </c>
      <c r="L6295" s="11">
        <v>2</v>
      </c>
    </row>
    <row r="6296" spans="1:12">
      <c r="A6296" s="11" t="s">
        <v>12547</v>
      </c>
      <c r="D6296" s="11" t="s">
        <v>260</v>
      </c>
      <c r="E6296" s="19" t="s">
        <v>12615</v>
      </c>
      <c r="F6296" s="10">
        <v>42036</v>
      </c>
      <c r="G6296" s="10">
        <v>45323</v>
      </c>
      <c r="H6296" s="11">
        <v>10</v>
      </c>
      <c r="I6296" s="20" t="s">
        <v>259</v>
      </c>
      <c r="J6296" s="11" t="s">
        <v>261</v>
      </c>
      <c r="K6296" s="11" t="s">
        <v>12658</v>
      </c>
      <c r="L6296" s="11">
        <v>2</v>
      </c>
    </row>
    <row r="6297" spans="1:12">
      <c r="A6297" s="11" t="s">
        <v>12548</v>
      </c>
      <c r="D6297" s="11" t="s">
        <v>260</v>
      </c>
      <c r="E6297" s="19" t="s">
        <v>12616</v>
      </c>
      <c r="F6297" s="10">
        <v>42036</v>
      </c>
      <c r="G6297" s="10">
        <v>45323</v>
      </c>
      <c r="H6297" s="11">
        <v>10</v>
      </c>
      <c r="I6297" s="20" t="s">
        <v>259</v>
      </c>
      <c r="J6297" s="11" t="s">
        <v>261</v>
      </c>
      <c r="K6297" s="11" t="s">
        <v>12658</v>
      </c>
      <c r="L6297" s="11">
        <v>2</v>
      </c>
    </row>
    <row r="6298" spans="1:12">
      <c r="A6298" s="11" t="s">
        <v>12549</v>
      </c>
      <c r="D6298" s="11" t="s">
        <v>260</v>
      </c>
      <c r="E6298" s="19" t="s">
        <v>12617</v>
      </c>
      <c r="F6298" s="10">
        <v>42036</v>
      </c>
      <c r="G6298" s="10">
        <v>45323</v>
      </c>
      <c r="H6298" s="11">
        <v>10</v>
      </c>
      <c r="I6298" s="20" t="s">
        <v>259</v>
      </c>
      <c r="J6298" s="11" t="s">
        <v>261</v>
      </c>
      <c r="K6298" s="11" t="s">
        <v>12658</v>
      </c>
      <c r="L6298" s="11">
        <v>2</v>
      </c>
    </row>
    <row r="6299" spans="1:12">
      <c r="A6299" s="11" t="s">
        <v>12550</v>
      </c>
      <c r="D6299" s="11" t="s">
        <v>260</v>
      </c>
      <c r="E6299" s="19" t="s">
        <v>12618</v>
      </c>
      <c r="F6299" s="10">
        <v>42036</v>
      </c>
      <c r="G6299" s="10">
        <v>45323</v>
      </c>
      <c r="H6299" s="11">
        <v>10</v>
      </c>
      <c r="I6299" s="20" t="s">
        <v>259</v>
      </c>
      <c r="J6299" s="11" t="s">
        <v>261</v>
      </c>
      <c r="K6299" s="11" t="s">
        <v>12658</v>
      </c>
      <c r="L6299" s="11">
        <v>2</v>
      </c>
    </row>
    <row r="6300" spans="1:12">
      <c r="A6300" s="11" t="s">
        <v>12551</v>
      </c>
      <c r="D6300" s="11" t="s">
        <v>260</v>
      </c>
      <c r="E6300" s="19" t="s">
        <v>12619</v>
      </c>
      <c r="F6300" s="10">
        <v>42036</v>
      </c>
      <c r="G6300" s="10">
        <v>45323</v>
      </c>
      <c r="H6300" s="11">
        <v>10</v>
      </c>
      <c r="I6300" s="20" t="s">
        <v>259</v>
      </c>
      <c r="J6300" s="11" t="s">
        <v>261</v>
      </c>
      <c r="K6300" s="11" t="s">
        <v>12658</v>
      </c>
      <c r="L6300" s="11">
        <v>2</v>
      </c>
    </row>
    <row r="6301" spans="1:12">
      <c r="A6301" s="11" t="s">
        <v>12552</v>
      </c>
      <c r="D6301" s="11" t="s">
        <v>260</v>
      </c>
      <c r="E6301" s="19" t="s">
        <v>12620</v>
      </c>
      <c r="F6301" s="10">
        <v>42036</v>
      </c>
      <c r="G6301" s="10">
        <v>45323</v>
      </c>
      <c r="H6301" s="11">
        <v>10</v>
      </c>
      <c r="I6301" s="20" t="s">
        <v>259</v>
      </c>
      <c r="J6301" s="11" t="s">
        <v>261</v>
      </c>
      <c r="K6301" s="11" t="s">
        <v>12658</v>
      </c>
      <c r="L6301" s="11">
        <v>2</v>
      </c>
    </row>
    <row r="6302" spans="1:12">
      <c r="A6302" s="11" t="s">
        <v>12553</v>
      </c>
      <c r="D6302" s="11" t="s">
        <v>260</v>
      </c>
      <c r="E6302" s="19" t="s">
        <v>12621</v>
      </c>
      <c r="F6302" s="10">
        <v>42036</v>
      </c>
      <c r="G6302" s="10">
        <v>45323</v>
      </c>
      <c r="H6302" s="11">
        <v>10</v>
      </c>
      <c r="I6302" s="20" t="s">
        <v>259</v>
      </c>
      <c r="J6302" s="11" t="s">
        <v>261</v>
      </c>
      <c r="K6302" s="11" t="s">
        <v>12658</v>
      </c>
      <c r="L6302" s="11">
        <v>2</v>
      </c>
    </row>
    <row r="6303" spans="1:12">
      <c r="A6303" s="11" t="s">
        <v>12554</v>
      </c>
      <c r="D6303" s="11" t="s">
        <v>260</v>
      </c>
      <c r="E6303" s="19" t="s">
        <v>12622</v>
      </c>
      <c r="F6303" s="10">
        <v>42036</v>
      </c>
      <c r="G6303" s="10">
        <v>45323</v>
      </c>
      <c r="H6303" s="11">
        <v>10</v>
      </c>
      <c r="I6303" s="20" t="s">
        <v>259</v>
      </c>
      <c r="J6303" s="11" t="s">
        <v>261</v>
      </c>
      <c r="K6303" s="11" t="s">
        <v>12658</v>
      </c>
      <c r="L6303" s="11">
        <v>2</v>
      </c>
    </row>
    <row r="6304" spans="1:12">
      <c r="A6304" s="11" t="s">
        <v>12555</v>
      </c>
      <c r="D6304" s="11" t="s">
        <v>260</v>
      </c>
      <c r="E6304" s="19" t="s">
        <v>12623</v>
      </c>
      <c r="F6304" s="10">
        <v>42036</v>
      </c>
      <c r="G6304" s="10">
        <v>45323</v>
      </c>
      <c r="H6304" s="11">
        <v>10</v>
      </c>
      <c r="I6304" s="20" t="s">
        <v>259</v>
      </c>
      <c r="J6304" s="11" t="s">
        <v>261</v>
      </c>
      <c r="K6304" s="11" t="s">
        <v>12658</v>
      </c>
      <c r="L6304" s="11">
        <v>2</v>
      </c>
    </row>
    <row r="6305" spans="1:12">
      <c r="A6305" s="11" t="s">
        <v>12556</v>
      </c>
      <c r="D6305" s="11" t="s">
        <v>260</v>
      </c>
      <c r="E6305" s="19" t="s">
        <v>12624</v>
      </c>
      <c r="F6305" s="10">
        <v>42036</v>
      </c>
      <c r="G6305" s="10">
        <v>45323</v>
      </c>
      <c r="H6305" s="11">
        <v>10</v>
      </c>
      <c r="I6305" s="20" t="s">
        <v>259</v>
      </c>
      <c r="J6305" s="11" t="s">
        <v>261</v>
      </c>
      <c r="K6305" s="11" t="s">
        <v>12658</v>
      </c>
      <c r="L6305" s="11">
        <v>2</v>
      </c>
    </row>
    <row r="6306" spans="1:12">
      <c r="A6306" s="11" t="s">
        <v>12557</v>
      </c>
      <c r="D6306" s="11" t="s">
        <v>260</v>
      </c>
      <c r="E6306" s="19" t="s">
        <v>12625</v>
      </c>
      <c r="F6306" s="10">
        <v>42036</v>
      </c>
      <c r="G6306" s="10">
        <v>45323</v>
      </c>
      <c r="H6306" s="11">
        <v>10</v>
      </c>
      <c r="I6306" s="20" t="s">
        <v>259</v>
      </c>
      <c r="J6306" s="11" t="s">
        <v>261</v>
      </c>
      <c r="K6306" s="11" t="s">
        <v>12658</v>
      </c>
      <c r="L6306" s="11">
        <v>2</v>
      </c>
    </row>
    <row r="6307" spans="1:12">
      <c r="A6307" s="11" t="s">
        <v>12558</v>
      </c>
      <c r="D6307" s="11" t="s">
        <v>260</v>
      </c>
      <c r="E6307" s="19" t="s">
        <v>12626</v>
      </c>
      <c r="F6307" s="10">
        <v>42036</v>
      </c>
      <c r="G6307" s="10">
        <v>45323</v>
      </c>
      <c r="H6307" s="11">
        <v>10</v>
      </c>
      <c r="I6307" s="20" t="s">
        <v>259</v>
      </c>
      <c r="J6307" s="11" t="s">
        <v>261</v>
      </c>
      <c r="K6307" s="11" t="s">
        <v>12658</v>
      </c>
      <c r="L6307" s="11">
        <v>2</v>
      </c>
    </row>
    <row r="6308" spans="1:12">
      <c r="A6308" s="11" t="s">
        <v>12559</v>
      </c>
      <c r="D6308" s="11" t="s">
        <v>260</v>
      </c>
      <c r="E6308" s="19" t="s">
        <v>12627</v>
      </c>
      <c r="F6308" s="10">
        <v>42036</v>
      </c>
      <c r="G6308" s="10">
        <v>45323</v>
      </c>
      <c r="H6308" s="11">
        <v>10</v>
      </c>
      <c r="I6308" s="20" t="s">
        <v>259</v>
      </c>
      <c r="J6308" s="11" t="s">
        <v>261</v>
      </c>
      <c r="K6308" s="11" t="s">
        <v>12658</v>
      </c>
      <c r="L6308" s="11">
        <v>2</v>
      </c>
    </row>
    <row r="6309" spans="1:12">
      <c r="A6309" s="11" t="s">
        <v>12560</v>
      </c>
      <c r="D6309" s="11" t="s">
        <v>260</v>
      </c>
      <c r="E6309" s="19" t="s">
        <v>12628</v>
      </c>
      <c r="F6309" s="10">
        <v>42036</v>
      </c>
      <c r="G6309" s="10">
        <v>45323</v>
      </c>
      <c r="H6309" s="11">
        <v>10</v>
      </c>
      <c r="I6309" s="11" t="s">
        <v>277</v>
      </c>
      <c r="J6309" s="11" t="s">
        <v>261</v>
      </c>
      <c r="K6309" s="11" t="s">
        <v>12658</v>
      </c>
      <c r="L6309" s="11">
        <v>2</v>
      </c>
    </row>
    <row r="6310" spans="1:12">
      <c r="A6310" s="11" t="s">
        <v>12561</v>
      </c>
      <c r="D6310" s="11" t="s">
        <v>260</v>
      </c>
      <c r="E6310" s="19" t="s">
        <v>12629</v>
      </c>
      <c r="F6310" s="10">
        <v>42036</v>
      </c>
      <c r="G6310" s="10">
        <v>45323</v>
      </c>
      <c r="H6310" s="11">
        <v>10</v>
      </c>
      <c r="I6310" s="11" t="s">
        <v>277</v>
      </c>
      <c r="J6310" s="11" t="s">
        <v>261</v>
      </c>
      <c r="K6310" s="11" t="s">
        <v>12658</v>
      </c>
      <c r="L6310" s="11">
        <v>2</v>
      </c>
    </row>
    <row r="6311" spans="1:12">
      <c r="A6311" s="11" t="s">
        <v>12562</v>
      </c>
      <c r="D6311" s="11" t="s">
        <v>260</v>
      </c>
      <c r="E6311" s="19" t="s">
        <v>12630</v>
      </c>
      <c r="F6311" s="10">
        <v>42036</v>
      </c>
      <c r="G6311" s="10">
        <v>45323</v>
      </c>
      <c r="H6311" s="11">
        <v>10</v>
      </c>
      <c r="I6311" s="11" t="s">
        <v>277</v>
      </c>
      <c r="J6311" s="11" t="s">
        <v>261</v>
      </c>
      <c r="K6311" s="11" t="s">
        <v>12658</v>
      </c>
      <c r="L6311" s="11">
        <v>2</v>
      </c>
    </row>
    <row r="6312" spans="1:12">
      <c r="A6312" s="11" t="s">
        <v>12563</v>
      </c>
      <c r="D6312" s="11" t="s">
        <v>260</v>
      </c>
      <c r="E6312" s="19" t="s">
        <v>12631</v>
      </c>
      <c r="F6312" s="10">
        <v>42036</v>
      </c>
      <c r="G6312" s="10">
        <v>45323</v>
      </c>
      <c r="H6312" s="11">
        <v>10</v>
      </c>
      <c r="I6312" s="20" t="s">
        <v>259</v>
      </c>
      <c r="J6312" s="11" t="s">
        <v>261</v>
      </c>
      <c r="K6312" s="11" t="s">
        <v>12658</v>
      </c>
      <c r="L6312" s="11">
        <v>2</v>
      </c>
    </row>
    <row r="6313" spans="1:12">
      <c r="A6313" s="11" t="s">
        <v>12564</v>
      </c>
      <c r="D6313" s="11" t="s">
        <v>260</v>
      </c>
      <c r="E6313" s="19" t="s">
        <v>12632</v>
      </c>
      <c r="F6313" s="10">
        <v>42036</v>
      </c>
      <c r="G6313" s="10">
        <v>45323</v>
      </c>
      <c r="H6313" s="11">
        <v>10</v>
      </c>
      <c r="I6313" s="20" t="s">
        <v>259</v>
      </c>
      <c r="J6313" s="11" t="s">
        <v>261</v>
      </c>
      <c r="K6313" s="11" t="s">
        <v>12658</v>
      </c>
      <c r="L6313" s="11">
        <v>2</v>
      </c>
    </row>
    <row r="6314" spans="1:12">
      <c r="A6314" s="11" t="s">
        <v>12565</v>
      </c>
      <c r="D6314" s="11" t="s">
        <v>260</v>
      </c>
      <c r="E6314" s="19" t="s">
        <v>12633</v>
      </c>
      <c r="F6314" s="10">
        <v>42036</v>
      </c>
      <c r="G6314" s="10">
        <v>45323</v>
      </c>
      <c r="H6314" s="11">
        <v>10</v>
      </c>
      <c r="I6314" s="20" t="s">
        <v>259</v>
      </c>
      <c r="J6314" s="11" t="s">
        <v>261</v>
      </c>
      <c r="K6314" s="11" t="s">
        <v>12658</v>
      </c>
      <c r="L6314" s="11">
        <v>2</v>
      </c>
    </row>
    <row r="6315" spans="1:12">
      <c r="A6315" s="11" t="s">
        <v>12566</v>
      </c>
      <c r="D6315" s="11" t="s">
        <v>260</v>
      </c>
      <c r="E6315" s="19" t="s">
        <v>12634</v>
      </c>
      <c r="F6315" s="10">
        <v>42036</v>
      </c>
      <c r="G6315" s="10">
        <v>45323</v>
      </c>
      <c r="H6315" s="11">
        <v>10</v>
      </c>
      <c r="I6315" s="20" t="s">
        <v>259</v>
      </c>
      <c r="J6315" s="11" t="s">
        <v>261</v>
      </c>
      <c r="K6315" s="11" t="s">
        <v>12658</v>
      </c>
      <c r="L6315" s="11">
        <v>2</v>
      </c>
    </row>
    <row r="6316" spans="1:12">
      <c r="A6316" s="11" t="s">
        <v>12567</v>
      </c>
      <c r="D6316" s="11" t="s">
        <v>260</v>
      </c>
      <c r="E6316" s="19" t="s">
        <v>12635</v>
      </c>
      <c r="F6316" s="10">
        <v>42036</v>
      </c>
      <c r="G6316" s="10">
        <v>45323</v>
      </c>
      <c r="H6316" s="11">
        <v>10</v>
      </c>
      <c r="I6316" s="20" t="s">
        <v>259</v>
      </c>
      <c r="J6316" s="11" t="s">
        <v>261</v>
      </c>
      <c r="K6316" s="11" t="s">
        <v>12658</v>
      </c>
      <c r="L6316" s="11">
        <v>2</v>
      </c>
    </row>
    <row r="6317" spans="1:12">
      <c r="A6317" s="11" t="s">
        <v>12568</v>
      </c>
      <c r="D6317" s="11" t="s">
        <v>260</v>
      </c>
      <c r="E6317" s="19" t="s">
        <v>12636</v>
      </c>
      <c r="F6317" s="10">
        <v>42036</v>
      </c>
      <c r="G6317" s="10">
        <v>45323</v>
      </c>
      <c r="H6317" s="11">
        <v>10</v>
      </c>
      <c r="I6317" s="20" t="s">
        <v>259</v>
      </c>
      <c r="J6317" s="11" t="s">
        <v>261</v>
      </c>
      <c r="K6317" s="11" t="s">
        <v>12658</v>
      </c>
      <c r="L6317" s="11">
        <v>2</v>
      </c>
    </row>
    <row r="6318" spans="1:12">
      <c r="A6318" s="11" t="s">
        <v>12569</v>
      </c>
      <c r="D6318" s="11" t="s">
        <v>260</v>
      </c>
      <c r="E6318" s="19" t="s">
        <v>12637</v>
      </c>
      <c r="F6318" s="10">
        <v>42036</v>
      </c>
      <c r="G6318" s="10">
        <v>45323</v>
      </c>
      <c r="H6318" s="11">
        <v>10</v>
      </c>
      <c r="I6318" s="20" t="s">
        <v>259</v>
      </c>
      <c r="J6318" s="11" t="s">
        <v>261</v>
      </c>
      <c r="K6318" s="11" t="s">
        <v>12658</v>
      </c>
      <c r="L6318" s="11">
        <v>2</v>
      </c>
    </row>
    <row r="6319" spans="1:12">
      <c r="A6319" s="11" t="s">
        <v>12570</v>
      </c>
      <c r="D6319" s="11" t="s">
        <v>260</v>
      </c>
      <c r="E6319" s="19" t="s">
        <v>12638</v>
      </c>
      <c r="F6319" s="10">
        <v>42036</v>
      </c>
      <c r="G6319" s="10">
        <v>45323</v>
      </c>
      <c r="H6319" s="11">
        <v>10</v>
      </c>
      <c r="I6319" s="20" t="s">
        <v>259</v>
      </c>
      <c r="J6319" s="11" t="s">
        <v>261</v>
      </c>
      <c r="K6319" s="11" t="s">
        <v>12658</v>
      </c>
      <c r="L6319" s="11">
        <v>2</v>
      </c>
    </row>
    <row r="6320" spans="1:12">
      <c r="A6320" s="11" t="s">
        <v>12571</v>
      </c>
      <c r="D6320" s="11" t="s">
        <v>260</v>
      </c>
      <c r="E6320" s="19" t="s">
        <v>12639</v>
      </c>
      <c r="F6320" s="10">
        <v>42036</v>
      </c>
      <c r="G6320" s="10">
        <v>45323</v>
      </c>
      <c r="H6320" s="11">
        <v>10</v>
      </c>
      <c r="I6320" s="20" t="s">
        <v>259</v>
      </c>
      <c r="J6320" s="11" t="s">
        <v>261</v>
      </c>
      <c r="K6320" s="11" t="s">
        <v>12658</v>
      </c>
      <c r="L6320" s="11">
        <v>2</v>
      </c>
    </row>
    <row r="6321" spans="1:12">
      <c r="A6321" s="11" t="s">
        <v>12572</v>
      </c>
      <c r="D6321" s="11" t="s">
        <v>260</v>
      </c>
      <c r="E6321" s="19" t="s">
        <v>12640</v>
      </c>
      <c r="F6321" s="10">
        <v>42036</v>
      </c>
      <c r="G6321" s="10">
        <v>45323</v>
      </c>
      <c r="H6321" s="11">
        <v>10</v>
      </c>
      <c r="I6321" s="20" t="s">
        <v>259</v>
      </c>
      <c r="J6321" s="11" t="s">
        <v>261</v>
      </c>
      <c r="K6321" s="11" t="s">
        <v>12658</v>
      </c>
      <c r="L6321" s="11">
        <v>2</v>
      </c>
    </row>
    <row r="6322" spans="1:12">
      <c r="A6322" s="11" t="s">
        <v>12573</v>
      </c>
      <c r="D6322" s="11" t="s">
        <v>260</v>
      </c>
      <c r="E6322" s="19" t="s">
        <v>12641</v>
      </c>
      <c r="F6322" s="10">
        <v>42036</v>
      </c>
      <c r="G6322" s="10">
        <v>45323</v>
      </c>
      <c r="H6322" s="11">
        <v>10</v>
      </c>
      <c r="I6322" s="20" t="s">
        <v>259</v>
      </c>
      <c r="J6322" s="11" t="s">
        <v>261</v>
      </c>
      <c r="K6322" s="11" t="s">
        <v>12658</v>
      </c>
      <c r="L6322" s="11">
        <v>2</v>
      </c>
    </row>
    <row r="6323" spans="1:12">
      <c r="A6323" s="11" t="s">
        <v>12574</v>
      </c>
      <c r="D6323" s="11" t="s">
        <v>260</v>
      </c>
      <c r="E6323" s="19" t="s">
        <v>12642</v>
      </c>
      <c r="F6323" s="10">
        <v>42036</v>
      </c>
      <c r="G6323" s="10">
        <v>45323</v>
      </c>
      <c r="H6323" s="11">
        <v>10</v>
      </c>
      <c r="I6323" s="20" t="s">
        <v>259</v>
      </c>
      <c r="J6323" s="11" t="s">
        <v>261</v>
      </c>
      <c r="K6323" s="11" t="s">
        <v>12658</v>
      </c>
      <c r="L6323" s="11">
        <v>2</v>
      </c>
    </row>
    <row r="6324" spans="1:12">
      <c r="A6324" s="11" t="s">
        <v>12575</v>
      </c>
      <c r="D6324" s="11" t="s">
        <v>260</v>
      </c>
      <c r="E6324" s="19" t="s">
        <v>12643</v>
      </c>
      <c r="F6324" s="10">
        <v>42036</v>
      </c>
      <c r="G6324" s="10">
        <v>45323</v>
      </c>
      <c r="H6324" s="11">
        <v>10</v>
      </c>
      <c r="I6324" s="20" t="s">
        <v>259</v>
      </c>
      <c r="J6324" s="11" t="s">
        <v>261</v>
      </c>
      <c r="K6324" s="11" t="s">
        <v>12658</v>
      </c>
      <c r="L6324" s="11">
        <v>2</v>
      </c>
    </row>
    <row r="6325" spans="1:12">
      <c r="A6325" s="11" t="s">
        <v>12576</v>
      </c>
      <c r="D6325" s="11" t="s">
        <v>260</v>
      </c>
      <c r="E6325" s="19" t="s">
        <v>12644</v>
      </c>
      <c r="F6325" s="10">
        <v>42036</v>
      </c>
      <c r="G6325" s="10">
        <v>45323</v>
      </c>
      <c r="H6325" s="11">
        <v>10</v>
      </c>
      <c r="I6325" s="20" t="s">
        <v>259</v>
      </c>
      <c r="J6325" s="11" t="s">
        <v>261</v>
      </c>
      <c r="K6325" s="11" t="s">
        <v>12658</v>
      </c>
      <c r="L6325" s="11">
        <v>2</v>
      </c>
    </row>
    <row r="6326" spans="1:12">
      <c r="A6326" s="11" t="s">
        <v>12577</v>
      </c>
      <c r="D6326" s="11" t="s">
        <v>260</v>
      </c>
      <c r="E6326" s="19" t="s">
        <v>12645</v>
      </c>
      <c r="F6326" s="10">
        <v>42036</v>
      </c>
      <c r="G6326" s="10">
        <v>45323</v>
      </c>
      <c r="H6326" s="11">
        <v>10</v>
      </c>
      <c r="I6326" s="20" t="s">
        <v>259</v>
      </c>
      <c r="J6326" s="11" t="s">
        <v>261</v>
      </c>
      <c r="K6326" s="11" t="s">
        <v>12658</v>
      </c>
      <c r="L6326" s="11">
        <v>2</v>
      </c>
    </row>
    <row r="6327" spans="1:12">
      <c r="A6327" s="11" t="s">
        <v>12578</v>
      </c>
      <c r="D6327" s="11" t="s">
        <v>260</v>
      </c>
      <c r="E6327" s="19" t="s">
        <v>12646</v>
      </c>
      <c r="F6327" s="10">
        <v>42036</v>
      </c>
      <c r="G6327" s="10">
        <v>45323</v>
      </c>
      <c r="H6327" s="11">
        <v>10</v>
      </c>
      <c r="I6327" s="11" t="s">
        <v>277</v>
      </c>
      <c r="J6327" s="11" t="s">
        <v>261</v>
      </c>
      <c r="K6327" s="11" t="s">
        <v>12658</v>
      </c>
      <c r="L6327" s="11">
        <v>2</v>
      </c>
    </row>
    <row r="6328" spans="1:12">
      <c r="A6328" s="11" t="s">
        <v>12579</v>
      </c>
      <c r="D6328" s="11" t="s">
        <v>260</v>
      </c>
      <c r="E6328" s="19" t="s">
        <v>12647</v>
      </c>
      <c r="F6328" s="10">
        <v>42036</v>
      </c>
      <c r="G6328" s="10">
        <v>45323</v>
      </c>
      <c r="H6328" s="11">
        <v>10</v>
      </c>
      <c r="I6328" s="11" t="s">
        <v>277</v>
      </c>
      <c r="J6328" s="11" t="s">
        <v>261</v>
      </c>
      <c r="K6328" s="11" t="s">
        <v>12658</v>
      </c>
      <c r="L6328" s="11">
        <v>2</v>
      </c>
    </row>
    <row r="6329" spans="1:12">
      <c r="A6329" s="11" t="s">
        <v>12580</v>
      </c>
      <c r="D6329" s="11" t="s">
        <v>260</v>
      </c>
      <c r="E6329" s="19" t="s">
        <v>12648</v>
      </c>
      <c r="F6329" s="10">
        <v>42036</v>
      </c>
      <c r="G6329" s="10">
        <v>45323</v>
      </c>
      <c r="H6329" s="11">
        <v>10</v>
      </c>
      <c r="I6329" s="11" t="s">
        <v>277</v>
      </c>
      <c r="J6329" s="11" t="s">
        <v>261</v>
      </c>
      <c r="K6329" s="11" t="s">
        <v>12658</v>
      </c>
      <c r="L6329" s="11">
        <v>2</v>
      </c>
    </row>
    <row r="6331" spans="1:12">
      <c r="A6331" s="11" t="s">
        <v>12657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551320T" display="A125551320T" xr:uid="{00000000-0004-0000-0000-000001000000}"/>
    <hyperlink ref="E13" location="A125579400K" display="A125579400K" xr:uid="{00000000-0004-0000-0000-000002000000}"/>
    <hyperlink ref="E14" location="A125565360V" display="A125565360V" xr:uid="{00000000-0004-0000-0000-000003000000}"/>
    <hyperlink ref="E15" location="A125554128W" display="A125554128W" xr:uid="{00000000-0004-0000-0000-000004000000}"/>
    <hyperlink ref="E16" location="A125582208V" display="A125582208V" xr:uid="{00000000-0004-0000-0000-000005000000}"/>
    <hyperlink ref="E17" location="A125568168X" display="A125568168X" xr:uid="{00000000-0004-0000-0000-000006000000}"/>
    <hyperlink ref="E18" location="A125548512A" display="A125548512A" xr:uid="{00000000-0004-0000-0000-000007000000}"/>
    <hyperlink ref="E19" location="A125576592K" display="A125576592K" xr:uid="{00000000-0004-0000-0000-000008000000}"/>
    <hyperlink ref="E20" location="A125562552J" display="A125562552J" xr:uid="{00000000-0004-0000-0000-000009000000}"/>
    <hyperlink ref="E21" location="A125556936F" display="A125556936F" xr:uid="{00000000-0004-0000-0000-00000A000000}"/>
    <hyperlink ref="E22" location="A125585016F" display="A125585016F" xr:uid="{00000000-0004-0000-0000-00000B000000}"/>
    <hyperlink ref="E23" location="A125570976L" display="A125570976L" xr:uid="{00000000-0004-0000-0000-00000C000000}"/>
    <hyperlink ref="E24" location="A125559744T" display="A125559744T" xr:uid="{00000000-0004-0000-0000-00000D000000}"/>
    <hyperlink ref="E25" location="A125587824R" display="A125587824R" xr:uid="{00000000-0004-0000-0000-00000E000000}"/>
    <hyperlink ref="E26" location="A125573784X" display="A125573784X" xr:uid="{00000000-0004-0000-0000-00000F000000}"/>
    <hyperlink ref="E27" location="A125551321V" display="A125551321V" xr:uid="{00000000-0004-0000-0000-000010000000}"/>
    <hyperlink ref="E28" location="A125579401L" display="A125579401L" xr:uid="{00000000-0004-0000-0000-000011000000}"/>
    <hyperlink ref="E29" location="A125565361W" display="A125565361W" xr:uid="{00000000-0004-0000-0000-000012000000}"/>
    <hyperlink ref="E30" location="A125551528C" display="A125551528C" xr:uid="{00000000-0004-0000-0000-000013000000}"/>
    <hyperlink ref="E31" location="A125579608W" display="A125579608W" xr:uid="{00000000-0004-0000-0000-000014000000}"/>
    <hyperlink ref="E32" location="A125565568F" display="A125565568F" xr:uid="{00000000-0004-0000-0000-000015000000}"/>
    <hyperlink ref="E33" location="A125554336R" display="A125554336R" xr:uid="{00000000-0004-0000-0000-000016000000}"/>
    <hyperlink ref="E34" location="A125582416L" display="A125582416L" xr:uid="{00000000-0004-0000-0000-000017000000}"/>
    <hyperlink ref="E35" location="A125568376T" display="A125568376T" xr:uid="{00000000-0004-0000-0000-000018000000}"/>
    <hyperlink ref="E36" location="A125548720V" display="A125548720V" xr:uid="{00000000-0004-0000-0000-000019000000}"/>
    <hyperlink ref="E37" location="A125576800T" display="A125576800T" xr:uid="{00000000-0004-0000-0000-00001A000000}"/>
    <hyperlink ref="E38" location="A125562760A" display="A125562760A" xr:uid="{00000000-0004-0000-0000-00001B000000}"/>
    <hyperlink ref="E39" location="A125557144A" display="A125557144A" xr:uid="{00000000-0004-0000-0000-00001C000000}"/>
    <hyperlink ref="E40" location="A125585224X" display="A125585224X" xr:uid="{00000000-0004-0000-0000-00001D000000}"/>
    <hyperlink ref="E41" location="A125571184J" display="A125571184J" xr:uid="{00000000-0004-0000-0000-00001E000000}"/>
    <hyperlink ref="E42" location="A125559952K" display="A125559952K" xr:uid="{00000000-0004-0000-0000-00001F000000}"/>
    <hyperlink ref="E43" location="A125588032K" display="A125588032K" xr:uid="{00000000-0004-0000-0000-000020000000}"/>
    <hyperlink ref="E44" location="A125573992T" display="A125573992T" xr:uid="{00000000-0004-0000-0000-000021000000}"/>
    <hyperlink ref="E45" location="A125551529F" display="A125551529F" xr:uid="{00000000-0004-0000-0000-000022000000}"/>
    <hyperlink ref="E46" location="A125579609X" display="A125579609X" xr:uid="{00000000-0004-0000-0000-000023000000}"/>
    <hyperlink ref="E47" location="A125565569J" display="A125565569J" xr:uid="{00000000-0004-0000-0000-000024000000}"/>
    <hyperlink ref="E48" location="A125551416K" display="A125551416K" xr:uid="{00000000-0004-0000-0000-000025000000}"/>
    <hyperlink ref="E49" location="A125579496R" display="A125579496R" xr:uid="{00000000-0004-0000-0000-000026000000}"/>
    <hyperlink ref="E50" location="A125565456L" display="A125565456L" xr:uid="{00000000-0004-0000-0000-000027000000}"/>
    <hyperlink ref="E51" location="A125554224W" display="A125554224W" xr:uid="{00000000-0004-0000-0000-000028000000}"/>
    <hyperlink ref="E52" location="A125582304V" display="A125582304V" xr:uid="{00000000-0004-0000-0000-000029000000}"/>
    <hyperlink ref="E53" location="A125568264X" display="A125568264X" xr:uid="{00000000-0004-0000-0000-00002A000000}"/>
    <hyperlink ref="E54" location="A125548608V" display="A125548608V" xr:uid="{00000000-0004-0000-0000-00002B000000}"/>
    <hyperlink ref="E55" location="A125576688C" display="A125576688C" xr:uid="{00000000-0004-0000-0000-00002C000000}"/>
    <hyperlink ref="E56" location="A125562648A" display="A125562648A" xr:uid="{00000000-0004-0000-0000-00002D000000}"/>
    <hyperlink ref="E57" location="A125557032J" display="A125557032J" xr:uid="{00000000-0004-0000-0000-00002E000000}"/>
    <hyperlink ref="E58" location="A125585112F" display="A125585112F" xr:uid="{00000000-0004-0000-0000-00002F000000}"/>
    <hyperlink ref="E59" location="A125571072R" display="A125571072R" xr:uid="{00000000-0004-0000-0000-000030000000}"/>
    <hyperlink ref="E60" location="A125559840T" display="A125559840T" xr:uid="{00000000-0004-0000-0000-000031000000}"/>
    <hyperlink ref="E61" location="A125587920R" display="A125587920R" xr:uid="{00000000-0004-0000-0000-000032000000}"/>
    <hyperlink ref="E62" location="A125573880X" display="A125573880X" xr:uid="{00000000-0004-0000-0000-000033000000}"/>
    <hyperlink ref="E63" location="A125551417L" display="A125551417L" xr:uid="{00000000-0004-0000-0000-000034000000}"/>
    <hyperlink ref="E64" location="A125579497T" display="A125579497T" xr:uid="{00000000-0004-0000-0000-000035000000}"/>
    <hyperlink ref="E65" location="A125565457R" display="A125565457R" xr:uid="{00000000-0004-0000-0000-000036000000}"/>
    <hyperlink ref="E66" location="A125551536C" display="A125551536C" xr:uid="{00000000-0004-0000-0000-000037000000}"/>
    <hyperlink ref="E67" location="A125579616W" display="A125579616W" xr:uid="{00000000-0004-0000-0000-000038000000}"/>
    <hyperlink ref="E68" location="A125565576F" display="A125565576F" xr:uid="{00000000-0004-0000-0000-000039000000}"/>
    <hyperlink ref="E69" location="A125554344R" display="A125554344R" xr:uid="{00000000-0004-0000-0000-00003A000000}"/>
    <hyperlink ref="E70" location="A125582424L" display="A125582424L" xr:uid="{00000000-0004-0000-0000-00003B000000}"/>
    <hyperlink ref="E71" location="A125568384T" display="A125568384T" xr:uid="{00000000-0004-0000-0000-00003C000000}"/>
    <hyperlink ref="E72" location="A125548728L" display="A125548728L" xr:uid="{00000000-0004-0000-0000-00003D000000}"/>
    <hyperlink ref="E73" location="A125576808K" display="A125576808K" xr:uid="{00000000-0004-0000-0000-00003E000000}"/>
    <hyperlink ref="E74" location="A125562768V" display="A125562768V" xr:uid="{00000000-0004-0000-0000-00003F000000}"/>
    <hyperlink ref="E75" location="A125557152A" display="A125557152A" xr:uid="{00000000-0004-0000-0000-000040000000}"/>
    <hyperlink ref="E76" location="A125585232X" display="A125585232X" xr:uid="{00000000-0004-0000-0000-000041000000}"/>
    <hyperlink ref="E77" location="A125571192J" display="A125571192J" xr:uid="{00000000-0004-0000-0000-000042000000}"/>
    <hyperlink ref="E78" location="A125559960K" display="A125559960K" xr:uid="{00000000-0004-0000-0000-000043000000}"/>
    <hyperlink ref="E79" location="A125588040K" display="A125588040K" xr:uid="{00000000-0004-0000-0000-000044000000}"/>
    <hyperlink ref="E80" location="A125574000J" display="A125574000J" xr:uid="{00000000-0004-0000-0000-000045000000}"/>
    <hyperlink ref="E81" location="A125551537F" display="A125551537F" xr:uid="{00000000-0004-0000-0000-000046000000}"/>
    <hyperlink ref="E82" location="A125579617X" display="A125579617X" xr:uid="{00000000-0004-0000-0000-000047000000}"/>
    <hyperlink ref="E83" location="A125565577J" display="A125565577J" xr:uid="{00000000-0004-0000-0000-000048000000}"/>
    <hyperlink ref="E84" location="A125551544C" display="A125551544C" xr:uid="{00000000-0004-0000-0000-000049000000}"/>
    <hyperlink ref="E85" location="A125579624W" display="A125579624W" xr:uid="{00000000-0004-0000-0000-00004A000000}"/>
    <hyperlink ref="E86" location="A125565584F" display="A125565584F" xr:uid="{00000000-0004-0000-0000-00004B000000}"/>
    <hyperlink ref="E87" location="A125554352R" display="A125554352R" xr:uid="{00000000-0004-0000-0000-00004C000000}"/>
    <hyperlink ref="E88" location="A125582432L" display="A125582432L" xr:uid="{00000000-0004-0000-0000-00004D000000}"/>
    <hyperlink ref="E89" location="A125568392T" display="A125568392T" xr:uid="{00000000-0004-0000-0000-00004E000000}"/>
    <hyperlink ref="E90" location="A125548736L" display="A125548736L" xr:uid="{00000000-0004-0000-0000-00004F000000}"/>
    <hyperlink ref="E91" location="A125576816K" display="A125576816K" xr:uid="{00000000-0004-0000-0000-000050000000}"/>
    <hyperlink ref="E92" location="A125562776V" display="A125562776V" xr:uid="{00000000-0004-0000-0000-000051000000}"/>
    <hyperlink ref="E93" location="A125557160A" display="A125557160A" xr:uid="{00000000-0004-0000-0000-000052000000}"/>
    <hyperlink ref="E94" location="A125585240X" display="A125585240X" xr:uid="{00000000-0004-0000-0000-000053000000}"/>
    <hyperlink ref="E95" location="A125571200W" display="A125571200W" xr:uid="{00000000-0004-0000-0000-000054000000}"/>
    <hyperlink ref="E96" location="A125559968C" display="A125559968C" xr:uid="{00000000-0004-0000-0000-000055000000}"/>
    <hyperlink ref="E97" location="A125588048C" display="A125588048C" xr:uid="{00000000-0004-0000-0000-000056000000}"/>
    <hyperlink ref="E98" location="A125574008A" display="A125574008A" xr:uid="{00000000-0004-0000-0000-000057000000}"/>
    <hyperlink ref="E99" location="A125551545F" display="A125551545F" xr:uid="{00000000-0004-0000-0000-000058000000}"/>
    <hyperlink ref="E100" location="A125579625X" display="A125579625X" xr:uid="{00000000-0004-0000-0000-000059000000}"/>
    <hyperlink ref="E101" location="A125565585J" display="A125565585J" xr:uid="{00000000-0004-0000-0000-00005A000000}"/>
    <hyperlink ref="E102" location="A125551424K" display="A125551424K" xr:uid="{00000000-0004-0000-0000-00005B000000}"/>
    <hyperlink ref="E103" location="A125579504C" display="A125579504C" xr:uid="{00000000-0004-0000-0000-00005C000000}"/>
    <hyperlink ref="E104" location="A125565464L" display="A125565464L" xr:uid="{00000000-0004-0000-0000-00005D000000}"/>
    <hyperlink ref="E105" location="A125554232W" display="A125554232W" xr:uid="{00000000-0004-0000-0000-00005E000000}"/>
    <hyperlink ref="E106" location="A125582312V" display="A125582312V" xr:uid="{00000000-0004-0000-0000-00005F000000}"/>
    <hyperlink ref="E107" location="A125568272X" display="A125568272X" xr:uid="{00000000-0004-0000-0000-000060000000}"/>
    <hyperlink ref="E108" location="A125548616V" display="A125548616V" xr:uid="{00000000-0004-0000-0000-000061000000}"/>
    <hyperlink ref="E109" location="A125576696C" display="A125576696C" xr:uid="{00000000-0004-0000-0000-000062000000}"/>
    <hyperlink ref="E110" location="A125562656A" display="A125562656A" xr:uid="{00000000-0004-0000-0000-000063000000}"/>
    <hyperlink ref="E111" location="A125557040J" display="A125557040J" xr:uid="{00000000-0004-0000-0000-000064000000}"/>
    <hyperlink ref="E112" location="A125585120F" display="A125585120F" xr:uid="{00000000-0004-0000-0000-000065000000}"/>
    <hyperlink ref="E113" location="A125571080R" display="A125571080R" xr:uid="{00000000-0004-0000-0000-000066000000}"/>
    <hyperlink ref="E114" location="A125559848K" display="A125559848K" xr:uid="{00000000-0004-0000-0000-000067000000}"/>
    <hyperlink ref="E115" location="A125587928J" display="A125587928J" xr:uid="{00000000-0004-0000-0000-000068000000}"/>
    <hyperlink ref="E116" location="A125573888T" display="A125573888T" xr:uid="{00000000-0004-0000-0000-000069000000}"/>
    <hyperlink ref="E117" location="A125551425L" display="A125551425L" xr:uid="{00000000-0004-0000-0000-00006A000000}"/>
    <hyperlink ref="E118" location="A125579505F" display="A125579505F" xr:uid="{00000000-0004-0000-0000-00006B000000}"/>
    <hyperlink ref="E119" location="A125565465R" display="A125565465R" xr:uid="{00000000-0004-0000-0000-00006C000000}"/>
    <hyperlink ref="E120" location="A125551432K" display="A125551432K" xr:uid="{00000000-0004-0000-0000-00006D000000}"/>
    <hyperlink ref="E121" location="A125579512C" display="A125579512C" xr:uid="{00000000-0004-0000-0000-00006E000000}"/>
    <hyperlink ref="E122" location="A125565472L" display="A125565472L" xr:uid="{00000000-0004-0000-0000-00006F000000}"/>
    <hyperlink ref="E123" location="A125554240W" display="A125554240W" xr:uid="{00000000-0004-0000-0000-000070000000}"/>
    <hyperlink ref="E124" location="A125582320V" display="A125582320V" xr:uid="{00000000-0004-0000-0000-000071000000}"/>
    <hyperlink ref="E125" location="A125568280X" display="A125568280X" xr:uid="{00000000-0004-0000-0000-000072000000}"/>
    <hyperlink ref="E126" location="A125548624V" display="A125548624V" xr:uid="{00000000-0004-0000-0000-000073000000}"/>
    <hyperlink ref="E127" location="A125576704T" display="A125576704T" xr:uid="{00000000-0004-0000-0000-000074000000}"/>
    <hyperlink ref="E128" location="A125562664A" display="A125562664A" xr:uid="{00000000-0004-0000-0000-000075000000}"/>
    <hyperlink ref="E129" location="A125557048A" display="A125557048A" xr:uid="{00000000-0004-0000-0000-000076000000}"/>
    <hyperlink ref="E130" location="A125585128X" display="A125585128X" xr:uid="{00000000-0004-0000-0000-000077000000}"/>
    <hyperlink ref="E131" location="A125571088J" display="A125571088J" xr:uid="{00000000-0004-0000-0000-000078000000}"/>
    <hyperlink ref="E132" location="A125559856K" display="A125559856K" xr:uid="{00000000-0004-0000-0000-000079000000}"/>
    <hyperlink ref="E133" location="A125587936J" display="A125587936J" xr:uid="{00000000-0004-0000-0000-00007A000000}"/>
    <hyperlink ref="E134" location="A125573896T" display="A125573896T" xr:uid="{00000000-0004-0000-0000-00007B000000}"/>
    <hyperlink ref="E135" location="A125551433L" display="A125551433L" xr:uid="{00000000-0004-0000-0000-00007C000000}"/>
    <hyperlink ref="E136" location="A125579513F" display="A125579513F" xr:uid="{00000000-0004-0000-0000-00007D000000}"/>
    <hyperlink ref="E137" location="A125565473R" display="A125565473R" xr:uid="{00000000-0004-0000-0000-00007E000000}"/>
    <hyperlink ref="E138" location="A125551496W" display="A125551496W" xr:uid="{00000000-0004-0000-0000-00007F000000}"/>
    <hyperlink ref="E139" location="A125579576R" display="A125579576R" xr:uid="{00000000-0004-0000-0000-000080000000}"/>
    <hyperlink ref="E140" location="A125565536L" display="A125565536L" xr:uid="{00000000-0004-0000-0000-000081000000}"/>
    <hyperlink ref="E141" location="A125554304W" display="A125554304W" xr:uid="{00000000-0004-0000-0000-000082000000}"/>
    <hyperlink ref="E142" location="A125582384F" display="A125582384F" xr:uid="{00000000-0004-0000-0000-000083000000}"/>
    <hyperlink ref="E143" location="A125568344X" display="A125568344X" xr:uid="{00000000-0004-0000-0000-000084000000}"/>
    <hyperlink ref="E144" location="A125548688F" display="A125548688F" xr:uid="{00000000-0004-0000-0000-000085000000}"/>
    <hyperlink ref="E145" location="A125576768C" display="A125576768C" xr:uid="{00000000-0004-0000-0000-000086000000}"/>
    <hyperlink ref="E146" location="A125562728A" display="A125562728A" xr:uid="{00000000-0004-0000-0000-000087000000}"/>
    <hyperlink ref="E147" location="A125557112J" display="A125557112J" xr:uid="{00000000-0004-0000-0000-000088000000}"/>
    <hyperlink ref="E148" location="A125585192T" display="A125585192T" xr:uid="{00000000-0004-0000-0000-000089000000}"/>
    <hyperlink ref="E149" location="A125571152R" display="A125571152R" xr:uid="{00000000-0004-0000-0000-00008A000000}"/>
    <hyperlink ref="E150" location="A125559920T" display="A125559920T" xr:uid="{00000000-0004-0000-0000-00008B000000}"/>
    <hyperlink ref="E151" location="A125588000T" display="A125588000T" xr:uid="{00000000-0004-0000-0000-00008C000000}"/>
    <hyperlink ref="E152" location="A125573960X" display="A125573960X" xr:uid="{00000000-0004-0000-0000-00008D000000}"/>
    <hyperlink ref="E153" location="A125551497X" display="A125551497X" xr:uid="{00000000-0004-0000-0000-00008E000000}"/>
    <hyperlink ref="E154" location="A125579577T" display="A125579577T" xr:uid="{00000000-0004-0000-0000-00008F000000}"/>
    <hyperlink ref="E155" location="A125565537R" display="A125565537R" xr:uid="{00000000-0004-0000-0000-000090000000}"/>
    <hyperlink ref="E156" location="A125551368C" display="A125551368C" xr:uid="{00000000-0004-0000-0000-000091000000}"/>
    <hyperlink ref="E157" location="A125579448W" display="A125579448W" xr:uid="{00000000-0004-0000-0000-000092000000}"/>
    <hyperlink ref="E158" location="A125565408V" display="A125565408V" xr:uid="{00000000-0004-0000-0000-000093000000}"/>
    <hyperlink ref="E159" location="A125554176R" display="A125554176R" xr:uid="{00000000-0004-0000-0000-000094000000}"/>
    <hyperlink ref="E160" location="A125582256L" display="A125582256L" xr:uid="{00000000-0004-0000-0000-000095000000}"/>
    <hyperlink ref="E161" location="A125568216F" display="A125568216F" xr:uid="{00000000-0004-0000-0000-000096000000}"/>
    <hyperlink ref="E162" location="A125548560V" display="A125548560V" xr:uid="{00000000-0004-0000-0000-000097000000}"/>
    <hyperlink ref="E163" location="A125576640T" display="A125576640T" xr:uid="{00000000-0004-0000-0000-000098000000}"/>
    <hyperlink ref="E164" location="A125562600R" display="A125562600R" xr:uid="{00000000-0004-0000-0000-000099000000}"/>
    <hyperlink ref="E165" location="A125556984X" display="A125556984X" xr:uid="{00000000-0004-0000-0000-00009A000000}"/>
    <hyperlink ref="E166" location="A125585064X" display="A125585064X" xr:uid="{00000000-0004-0000-0000-00009B000000}"/>
    <hyperlink ref="E167" location="A125571024W" display="A125571024W" xr:uid="{00000000-0004-0000-0000-00009C000000}"/>
    <hyperlink ref="E168" location="A125559792K" display="A125559792K" xr:uid="{00000000-0004-0000-0000-00009D000000}"/>
    <hyperlink ref="E169" location="A125587872J" display="A125587872J" xr:uid="{00000000-0004-0000-0000-00009E000000}"/>
    <hyperlink ref="E170" location="A125573832F" display="A125573832F" xr:uid="{00000000-0004-0000-0000-00009F000000}"/>
    <hyperlink ref="E171" location="A125551369F" display="A125551369F" xr:uid="{00000000-0004-0000-0000-0000A0000000}"/>
    <hyperlink ref="E172" location="A125579449X" display="A125579449X" xr:uid="{00000000-0004-0000-0000-0000A1000000}"/>
    <hyperlink ref="E173" location="A125565409W" display="A125565409W" xr:uid="{00000000-0004-0000-0000-0000A2000000}"/>
    <hyperlink ref="E174" location="A125551552C" display="A125551552C" xr:uid="{00000000-0004-0000-0000-0000A3000000}"/>
    <hyperlink ref="E175" location="A125579632W" display="A125579632W" xr:uid="{00000000-0004-0000-0000-0000A4000000}"/>
    <hyperlink ref="E176" location="A125565592F" display="A125565592F" xr:uid="{00000000-0004-0000-0000-0000A5000000}"/>
    <hyperlink ref="E177" location="A125554360R" display="A125554360R" xr:uid="{00000000-0004-0000-0000-0000A6000000}"/>
    <hyperlink ref="E178" location="A125582440L" display="A125582440L" xr:uid="{00000000-0004-0000-0000-0000A7000000}"/>
    <hyperlink ref="E179" location="A125568400F" display="A125568400F" xr:uid="{00000000-0004-0000-0000-0000A8000000}"/>
    <hyperlink ref="E180" location="A125548744L" display="A125548744L" xr:uid="{00000000-0004-0000-0000-0000A9000000}"/>
    <hyperlink ref="E181" location="A125576824K" display="A125576824K" xr:uid="{00000000-0004-0000-0000-0000AA000000}"/>
    <hyperlink ref="E182" location="A125562784V" display="A125562784V" xr:uid="{00000000-0004-0000-0000-0000AB000000}"/>
    <hyperlink ref="E183" location="A125557168V" display="A125557168V" xr:uid="{00000000-0004-0000-0000-0000AC000000}"/>
    <hyperlink ref="E184" location="A125585248T" display="A125585248T" xr:uid="{00000000-0004-0000-0000-0000AD000000}"/>
    <hyperlink ref="E185" location="A125571208R" display="A125571208R" xr:uid="{00000000-0004-0000-0000-0000AE000000}"/>
    <hyperlink ref="E186" location="A125559976C" display="A125559976C" xr:uid="{00000000-0004-0000-0000-0000AF000000}"/>
    <hyperlink ref="E187" location="A125588056C" display="A125588056C" xr:uid="{00000000-0004-0000-0000-0000B0000000}"/>
    <hyperlink ref="E188" location="A125574016A" display="A125574016A" xr:uid="{00000000-0004-0000-0000-0000B1000000}"/>
    <hyperlink ref="E189" location="A125551553F" display="A125551553F" xr:uid="{00000000-0004-0000-0000-0000B2000000}"/>
    <hyperlink ref="E190" location="A125579633X" display="A125579633X" xr:uid="{00000000-0004-0000-0000-0000B3000000}"/>
    <hyperlink ref="E191" location="A125565593J" display="A125565593J" xr:uid="{00000000-0004-0000-0000-0000B4000000}"/>
    <hyperlink ref="E192" location="A125551440K" display="A125551440K" xr:uid="{00000000-0004-0000-0000-0000B5000000}"/>
    <hyperlink ref="E193" location="A125579520C" display="A125579520C" xr:uid="{00000000-0004-0000-0000-0000B6000000}"/>
    <hyperlink ref="E194" location="A125565480L" display="A125565480L" xr:uid="{00000000-0004-0000-0000-0000B7000000}"/>
    <hyperlink ref="E195" location="A125554248R" display="A125554248R" xr:uid="{00000000-0004-0000-0000-0000B8000000}"/>
    <hyperlink ref="E196" location="A125582328L" display="A125582328L" xr:uid="{00000000-0004-0000-0000-0000B9000000}"/>
    <hyperlink ref="E197" location="A125568288T" display="A125568288T" xr:uid="{00000000-0004-0000-0000-0000BA000000}"/>
    <hyperlink ref="E198" location="A125548632V" display="A125548632V" xr:uid="{00000000-0004-0000-0000-0000BB000000}"/>
    <hyperlink ref="E199" location="A125576712T" display="A125576712T" xr:uid="{00000000-0004-0000-0000-0000BC000000}"/>
    <hyperlink ref="E200" location="A125562672A" display="A125562672A" xr:uid="{00000000-0004-0000-0000-0000BD000000}"/>
    <hyperlink ref="E201" location="A125557056A" display="A125557056A" xr:uid="{00000000-0004-0000-0000-0000BE000000}"/>
    <hyperlink ref="E202" location="A125585136X" display="A125585136X" xr:uid="{00000000-0004-0000-0000-0000BF000000}"/>
    <hyperlink ref="E203" location="A125571096J" display="A125571096J" xr:uid="{00000000-0004-0000-0000-0000C0000000}"/>
    <hyperlink ref="E204" location="A125559864K" display="A125559864K" xr:uid="{00000000-0004-0000-0000-0000C1000000}"/>
    <hyperlink ref="E205" location="A125587944J" display="A125587944J" xr:uid="{00000000-0004-0000-0000-0000C2000000}"/>
    <hyperlink ref="E206" location="A125573904F" display="A125573904F" xr:uid="{00000000-0004-0000-0000-0000C3000000}"/>
    <hyperlink ref="E207" location="A125551441L" display="A125551441L" xr:uid="{00000000-0004-0000-0000-0000C4000000}"/>
    <hyperlink ref="E208" location="A125579521F" display="A125579521F" xr:uid="{00000000-0004-0000-0000-0000C5000000}"/>
    <hyperlink ref="E209" location="A125565481R" display="A125565481R" xr:uid="{00000000-0004-0000-0000-0000C6000000}"/>
    <hyperlink ref="E210" location="A125551328K" display="A125551328K" xr:uid="{00000000-0004-0000-0000-0000C7000000}"/>
    <hyperlink ref="E211" location="A125579408C" display="A125579408C" xr:uid="{00000000-0004-0000-0000-0000C8000000}"/>
    <hyperlink ref="E212" location="A125565368L" display="A125565368L" xr:uid="{00000000-0004-0000-0000-0000C9000000}"/>
    <hyperlink ref="E213" location="A125554136W" display="A125554136W" xr:uid="{00000000-0004-0000-0000-0000CA000000}"/>
    <hyperlink ref="E214" location="A125582216V" display="A125582216V" xr:uid="{00000000-0004-0000-0000-0000CB000000}"/>
    <hyperlink ref="E215" location="A125568176X" display="A125568176X" xr:uid="{00000000-0004-0000-0000-0000CC000000}"/>
    <hyperlink ref="E216" location="A125548520A" display="A125548520A" xr:uid="{00000000-0004-0000-0000-0000CD000000}"/>
    <hyperlink ref="E217" location="A125576600X" display="A125576600X" xr:uid="{00000000-0004-0000-0000-0000CE000000}"/>
    <hyperlink ref="E218" location="A125562560J" display="A125562560J" xr:uid="{00000000-0004-0000-0000-0000CF000000}"/>
    <hyperlink ref="E219" location="A125556944F" display="A125556944F" xr:uid="{00000000-0004-0000-0000-0000D0000000}"/>
    <hyperlink ref="E220" location="A125585024F" display="A125585024F" xr:uid="{00000000-0004-0000-0000-0000D1000000}"/>
    <hyperlink ref="E221" location="A125570984L" display="A125570984L" xr:uid="{00000000-0004-0000-0000-0000D2000000}"/>
    <hyperlink ref="E222" location="A125559752T" display="A125559752T" xr:uid="{00000000-0004-0000-0000-0000D3000000}"/>
    <hyperlink ref="E223" location="A125587832R" display="A125587832R" xr:uid="{00000000-0004-0000-0000-0000D4000000}"/>
    <hyperlink ref="E224" location="A125573792X" display="A125573792X" xr:uid="{00000000-0004-0000-0000-0000D5000000}"/>
    <hyperlink ref="E225" location="A125551329L" display="A125551329L" xr:uid="{00000000-0004-0000-0000-0000D6000000}"/>
    <hyperlink ref="E226" location="A125579409F" display="A125579409F" xr:uid="{00000000-0004-0000-0000-0000D7000000}"/>
    <hyperlink ref="E227" location="A125565369R" display="A125565369R" xr:uid="{00000000-0004-0000-0000-0000D8000000}"/>
    <hyperlink ref="E228" location="A125551448C" display="A125551448C" xr:uid="{00000000-0004-0000-0000-0000D9000000}"/>
    <hyperlink ref="E229" location="A125579528W" display="A125579528W" xr:uid="{00000000-0004-0000-0000-0000DA000000}"/>
    <hyperlink ref="E230" location="A125565488F" display="A125565488F" xr:uid="{00000000-0004-0000-0000-0000DB000000}"/>
    <hyperlink ref="E231" location="A125554256R" display="A125554256R" xr:uid="{00000000-0004-0000-0000-0000DC000000}"/>
    <hyperlink ref="E232" location="A125582336L" display="A125582336L" xr:uid="{00000000-0004-0000-0000-0000DD000000}"/>
    <hyperlink ref="E233" location="A125568296T" display="A125568296T" xr:uid="{00000000-0004-0000-0000-0000DE000000}"/>
    <hyperlink ref="E234" location="A125548640V" display="A125548640V" xr:uid="{00000000-0004-0000-0000-0000DF000000}"/>
    <hyperlink ref="E235" location="A125576720T" display="A125576720T" xr:uid="{00000000-0004-0000-0000-0000E0000000}"/>
    <hyperlink ref="E236" location="A125562680A" display="A125562680A" xr:uid="{00000000-0004-0000-0000-0000E1000000}"/>
    <hyperlink ref="E237" location="A125557064A" display="A125557064A" xr:uid="{00000000-0004-0000-0000-0000E2000000}"/>
    <hyperlink ref="E238" location="A125585144X" display="A125585144X" xr:uid="{00000000-0004-0000-0000-0000E3000000}"/>
    <hyperlink ref="E239" location="A125571104W" display="A125571104W" xr:uid="{00000000-0004-0000-0000-0000E4000000}"/>
    <hyperlink ref="E240" location="A125559872K" display="A125559872K" xr:uid="{00000000-0004-0000-0000-0000E5000000}"/>
    <hyperlink ref="E241" location="A125587952J" display="A125587952J" xr:uid="{00000000-0004-0000-0000-0000E6000000}"/>
    <hyperlink ref="E242" location="A125573912F" display="A125573912F" xr:uid="{00000000-0004-0000-0000-0000E7000000}"/>
    <hyperlink ref="E243" location="A125551449F" display="A125551449F" xr:uid="{00000000-0004-0000-0000-0000E8000000}"/>
    <hyperlink ref="E244" location="A125579529X" display="A125579529X" xr:uid="{00000000-0004-0000-0000-0000E9000000}"/>
    <hyperlink ref="E245" location="A125565489J" display="A125565489J" xr:uid="{00000000-0004-0000-0000-0000EA000000}"/>
    <hyperlink ref="E246" location="A125551456C" display="A125551456C" xr:uid="{00000000-0004-0000-0000-0000EB000000}"/>
    <hyperlink ref="E247" location="A125579536W" display="A125579536W" xr:uid="{00000000-0004-0000-0000-0000EC000000}"/>
    <hyperlink ref="E248" location="A125565496F" display="A125565496F" xr:uid="{00000000-0004-0000-0000-0000ED000000}"/>
    <hyperlink ref="E249" location="A125554264R" display="A125554264R" xr:uid="{00000000-0004-0000-0000-0000EE000000}"/>
    <hyperlink ref="E250" location="A125582344L" display="A125582344L" xr:uid="{00000000-0004-0000-0000-0000EF000000}"/>
    <hyperlink ref="E251" location="A125568304F" display="A125568304F" xr:uid="{00000000-0004-0000-0000-0000F0000000}"/>
    <hyperlink ref="E252" location="A125548648L" display="A125548648L" xr:uid="{00000000-0004-0000-0000-0000F1000000}"/>
    <hyperlink ref="E253" location="A125576728K" display="A125576728K" xr:uid="{00000000-0004-0000-0000-0000F2000000}"/>
    <hyperlink ref="E254" location="A125562688V" display="A125562688V" xr:uid="{00000000-0004-0000-0000-0000F3000000}"/>
    <hyperlink ref="E255" location="A125557072A" display="A125557072A" xr:uid="{00000000-0004-0000-0000-0000F4000000}"/>
    <hyperlink ref="E256" location="A125585152X" display="A125585152X" xr:uid="{00000000-0004-0000-0000-0000F5000000}"/>
    <hyperlink ref="E257" location="A125571112W" display="A125571112W" xr:uid="{00000000-0004-0000-0000-0000F6000000}"/>
    <hyperlink ref="E258" location="A125559880K" display="A125559880K" xr:uid="{00000000-0004-0000-0000-0000F7000000}"/>
    <hyperlink ref="E259" location="A125587960J" display="A125587960J" xr:uid="{00000000-0004-0000-0000-0000F8000000}"/>
    <hyperlink ref="E260" location="A125573920F" display="A125573920F" xr:uid="{00000000-0004-0000-0000-0000F9000000}"/>
    <hyperlink ref="E261" location="A125551457F" display="A125551457F" xr:uid="{00000000-0004-0000-0000-0000FA000000}"/>
    <hyperlink ref="E262" location="A125579537X" display="A125579537X" xr:uid="{00000000-0004-0000-0000-0000FB000000}"/>
    <hyperlink ref="E263" location="A125565497J" display="A125565497J" xr:uid="{00000000-0004-0000-0000-0000FC000000}"/>
    <hyperlink ref="E264" location="A125551576W" display="A125551576W" xr:uid="{00000000-0004-0000-0000-0000FD000000}"/>
    <hyperlink ref="E265" location="A125579656R" display="A125579656R" xr:uid="{00000000-0004-0000-0000-0000FE000000}"/>
    <hyperlink ref="E266" location="A125565616L" display="A125565616L" xr:uid="{00000000-0004-0000-0000-0000FF000000}"/>
    <hyperlink ref="E267" location="A125554384J" display="A125554384J" xr:uid="{00000000-0004-0000-0000-000000010000}"/>
    <hyperlink ref="E268" location="A125582464F" display="A125582464F" xr:uid="{00000000-0004-0000-0000-000001010000}"/>
    <hyperlink ref="E269" location="A125568424X" display="A125568424X" xr:uid="{00000000-0004-0000-0000-000002010000}"/>
    <hyperlink ref="E270" location="A125548768F" display="A125548768F" xr:uid="{00000000-0004-0000-0000-000003010000}"/>
    <hyperlink ref="E271" location="A125576848C" display="A125576848C" xr:uid="{00000000-0004-0000-0000-000004010000}"/>
    <hyperlink ref="E272" location="A125562808A" display="A125562808A" xr:uid="{00000000-0004-0000-0000-000005010000}"/>
    <hyperlink ref="E273" location="A125557192V" display="A125557192V" xr:uid="{00000000-0004-0000-0000-000006010000}"/>
    <hyperlink ref="E274" location="A125585272T" display="A125585272T" xr:uid="{00000000-0004-0000-0000-000007010000}"/>
    <hyperlink ref="E275" location="A125571232R" display="A125571232R" xr:uid="{00000000-0004-0000-0000-000008010000}"/>
    <hyperlink ref="E276" location="A125560000X" display="A125560000X" xr:uid="{00000000-0004-0000-0000-000009010000}"/>
    <hyperlink ref="E277" location="A125588080C" display="A125588080C" xr:uid="{00000000-0004-0000-0000-00000A010000}"/>
    <hyperlink ref="E278" location="A125574040A" display="A125574040A" xr:uid="{00000000-0004-0000-0000-00000B010000}"/>
    <hyperlink ref="E279" location="A125551577X" display="A125551577X" xr:uid="{00000000-0004-0000-0000-00000C010000}"/>
    <hyperlink ref="E280" location="A125579657T" display="A125579657T" xr:uid="{00000000-0004-0000-0000-00000D010000}"/>
    <hyperlink ref="E281" location="A125565617R" display="A125565617R" xr:uid="{00000000-0004-0000-0000-00000E010000}"/>
    <hyperlink ref="E282" location="A125551288C" display="A125551288C" xr:uid="{00000000-0004-0000-0000-00000F010000}"/>
    <hyperlink ref="E283" location="A125579368W" display="A125579368W" xr:uid="{00000000-0004-0000-0000-000010010000}"/>
    <hyperlink ref="E284" location="A125565328V" display="A125565328V" xr:uid="{00000000-0004-0000-0000-000011010000}"/>
    <hyperlink ref="E285" location="A125554096R" display="A125554096R" xr:uid="{00000000-0004-0000-0000-000012010000}"/>
    <hyperlink ref="E286" location="A125582176L" display="A125582176L" xr:uid="{00000000-0004-0000-0000-000013010000}"/>
    <hyperlink ref="E287" location="A125568136F" display="A125568136F" xr:uid="{00000000-0004-0000-0000-000014010000}"/>
    <hyperlink ref="E288" location="A125548480V" display="A125548480V" xr:uid="{00000000-0004-0000-0000-000015010000}"/>
    <hyperlink ref="E289" location="A125576560T" display="A125576560T" xr:uid="{00000000-0004-0000-0000-000016010000}"/>
    <hyperlink ref="E290" location="A125562520R" display="A125562520R" xr:uid="{00000000-0004-0000-0000-000017010000}"/>
    <hyperlink ref="E291" location="A125556904L" display="A125556904L" xr:uid="{00000000-0004-0000-0000-000018010000}"/>
    <hyperlink ref="E292" location="A125584984W" display="A125584984W" xr:uid="{00000000-0004-0000-0000-000019010000}"/>
    <hyperlink ref="E293" location="A125570944V" display="A125570944V" xr:uid="{00000000-0004-0000-0000-00001A010000}"/>
    <hyperlink ref="E294" location="A125559712X" display="A125559712X" xr:uid="{00000000-0004-0000-0000-00001B010000}"/>
    <hyperlink ref="E295" location="A125587792J" display="A125587792J" xr:uid="{00000000-0004-0000-0000-00001C010000}"/>
    <hyperlink ref="E296" location="A125573752F" display="A125573752F" xr:uid="{00000000-0004-0000-0000-00001D010000}"/>
    <hyperlink ref="E297" location="A125551289F" display="A125551289F" xr:uid="{00000000-0004-0000-0000-00001E010000}"/>
    <hyperlink ref="E298" location="A125579369X" display="A125579369X" xr:uid="{00000000-0004-0000-0000-00001F010000}"/>
    <hyperlink ref="E299" location="A125565329W" display="A125565329W" xr:uid="{00000000-0004-0000-0000-000020010000}"/>
    <hyperlink ref="E300" location="A125551560C" display="A125551560C" xr:uid="{00000000-0004-0000-0000-000021010000}"/>
    <hyperlink ref="E301" location="A125579640W" display="A125579640W" xr:uid="{00000000-0004-0000-0000-000022010000}"/>
    <hyperlink ref="E302" location="A125565600V" display="A125565600V" xr:uid="{00000000-0004-0000-0000-000023010000}"/>
    <hyperlink ref="E303" location="A125554368J" display="A125554368J" xr:uid="{00000000-0004-0000-0000-000024010000}"/>
    <hyperlink ref="E304" location="A125582448F" display="A125582448F" xr:uid="{00000000-0004-0000-0000-000025010000}"/>
    <hyperlink ref="E305" location="A125568408X" display="A125568408X" xr:uid="{00000000-0004-0000-0000-000026010000}"/>
    <hyperlink ref="E306" location="A125548752L" display="A125548752L" xr:uid="{00000000-0004-0000-0000-000027010000}"/>
    <hyperlink ref="E307" location="A125576832K" display="A125576832K" xr:uid="{00000000-0004-0000-0000-000028010000}"/>
    <hyperlink ref="E308" location="A125562792V" display="A125562792V" xr:uid="{00000000-0004-0000-0000-000029010000}"/>
    <hyperlink ref="E309" location="A125557176V" display="A125557176V" xr:uid="{00000000-0004-0000-0000-00002A010000}"/>
    <hyperlink ref="E310" location="A125585256T" display="A125585256T" xr:uid="{00000000-0004-0000-0000-00002B010000}"/>
    <hyperlink ref="E311" location="A125571216R" display="A125571216R" xr:uid="{00000000-0004-0000-0000-00002C010000}"/>
    <hyperlink ref="E312" location="A125559984C" display="A125559984C" xr:uid="{00000000-0004-0000-0000-00002D010000}"/>
    <hyperlink ref="E313" location="A125588064C" display="A125588064C" xr:uid="{00000000-0004-0000-0000-00002E010000}"/>
    <hyperlink ref="E314" location="A125574024A" display="A125574024A" xr:uid="{00000000-0004-0000-0000-00002F010000}"/>
    <hyperlink ref="E315" location="A125551561F" display="A125551561F" xr:uid="{00000000-0004-0000-0000-000030010000}"/>
    <hyperlink ref="E316" location="A125579641X" display="A125579641X" xr:uid="{00000000-0004-0000-0000-000031010000}"/>
    <hyperlink ref="E317" location="A125565601W" display="A125565601W" xr:uid="{00000000-0004-0000-0000-000032010000}"/>
    <hyperlink ref="E318" location="A125551568W" display="A125551568W" xr:uid="{00000000-0004-0000-0000-000033010000}"/>
    <hyperlink ref="E319" location="A125579648R" display="A125579648R" xr:uid="{00000000-0004-0000-0000-000034010000}"/>
    <hyperlink ref="E320" location="A125565608L" display="A125565608L" xr:uid="{00000000-0004-0000-0000-000035010000}"/>
    <hyperlink ref="E321" location="A125554376J" display="A125554376J" xr:uid="{00000000-0004-0000-0000-000036010000}"/>
    <hyperlink ref="E322" location="A125582456F" display="A125582456F" xr:uid="{00000000-0004-0000-0000-000037010000}"/>
    <hyperlink ref="E323" location="A125568416X" display="A125568416X" xr:uid="{00000000-0004-0000-0000-000038010000}"/>
    <hyperlink ref="E324" location="A125548760L" display="A125548760L" xr:uid="{00000000-0004-0000-0000-000039010000}"/>
    <hyperlink ref="E325" location="A125576840K" display="A125576840K" xr:uid="{00000000-0004-0000-0000-00003A010000}"/>
    <hyperlink ref="E326" location="A125562800J" display="A125562800J" xr:uid="{00000000-0004-0000-0000-00003B010000}"/>
    <hyperlink ref="E327" location="A125557184V" display="A125557184V" xr:uid="{00000000-0004-0000-0000-00003C010000}"/>
    <hyperlink ref="E328" location="A125585264T" display="A125585264T" xr:uid="{00000000-0004-0000-0000-00003D010000}"/>
    <hyperlink ref="E329" location="A125571224R" display="A125571224R" xr:uid="{00000000-0004-0000-0000-00003E010000}"/>
    <hyperlink ref="E330" location="A125559992C" display="A125559992C" xr:uid="{00000000-0004-0000-0000-00003F010000}"/>
    <hyperlink ref="E331" location="A125588072C" display="A125588072C" xr:uid="{00000000-0004-0000-0000-000040010000}"/>
    <hyperlink ref="E332" location="A125574032A" display="A125574032A" xr:uid="{00000000-0004-0000-0000-000041010000}"/>
    <hyperlink ref="E333" location="A125551569X" display="A125551569X" xr:uid="{00000000-0004-0000-0000-000042010000}"/>
    <hyperlink ref="E334" location="A125579649T" display="A125579649T" xr:uid="{00000000-0004-0000-0000-000043010000}"/>
    <hyperlink ref="E335" location="A125565609R" display="A125565609R" xr:uid="{00000000-0004-0000-0000-000044010000}"/>
    <hyperlink ref="E336" location="A125551296C" display="A125551296C" xr:uid="{00000000-0004-0000-0000-000045010000}"/>
    <hyperlink ref="E337" location="A125579376W" display="A125579376W" xr:uid="{00000000-0004-0000-0000-000046010000}"/>
    <hyperlink ref="E338" location="A125565336V" display="A125565336V" xr:uid="{00000000-0004-0000-0000-000047010000}"/>
    <hyperlink ref="E339" location="A125554104C" display="A125554104C" xr:uid="{00000000-0004-0000-0000-000048010000}"/>
    <hyperlink ref="E340" location="A125582184L" display="A125582184L" xr:uid="{00000000-0004-0000-0000-000049010000}"/>
    <hyperlink ref="E341" location="A125568144F" display="A125568144F" xr:uid="{00000000-0004-0000-0000-00004A010000}"/>
    <hyperlink ref="E342" location="A125548488L" display="A125548488L" xr:uid="{00000000-0004-0000-0000-00004B010000}"/>
    <hyperlink ref="E343" location="A125576568K" display="A125576568K" xr:uid="{00000000-0004-0000-0000-00004C010000}"/>
    <hyperlink ref="E344" location="A125562528J" display="A125562528J" xr:uid="{00000000-0004-0000-0000-00004D010000}"/>
    <hyperlink ref="E345" location="A125556912L" display="A125556912L" xr:uid="{00000000-0004-0000-0000-00004E010000}"/>
    <hyperlink ref="E346" location="A125584992W" display="A125584992W" xr:uid="{00000000-0004-0000-0000-00004F010000}"/>
    <hyperlink ref="E347" location="A125570952V" display="A125570952V" xr:uid="{00000000-0004-0000-0000-000050010000}"/>
    <hyperlink ref="E348" location="A125559720X" display="A125559720X" xr:uid="{00000000-0004-0000-0000-000051010000}"/>
    <hyperlink ref="E349" location="A125587800W" display="A125587800W" xr:uid="{00000000-0004-0000-0000-000052010000}"/>
    <hyperlink ref="E350" location="A125573760F" display="A125573760F" xr:uid="{00000000-0004-0000-0000-000053010000}"/>
    <hyperlink ref="E351" location="A125551297F" display="A125551297F" xr:uid="{00000000-0004-0000-0000-000054010000}"/>
    <hyperlink ref="E352" location="A125579377X" display="A125579377X" xr:uid="{00000000-0004-0000-0000-000055010000}"/>
    <hyperlink ref="E353" location="A125565337W" display="A125565337W" xr:uid="{00000000-0004-0000-0000-000056010000}"/>
    <hyperlink ref="E354" location="A125551376C" display="A125551376C" xr:uid="{00000000-0004-0000-0000-000057010000}"/>
    <hyperlink ref="E355" location="A125579456W" display="A125579456W" xr:uid="{00000000-0004-0000-0000-000058010000}"/>
    <hyperlink ref="E356" location="A125565416V" display="A125565416V" xr:uid="{00000000-0004-0000-0000-000059010000}"/>
    <hyperlink ref="E357" location="A125554184R" display="A125554184R" xr:uid="{00000000-0004-0000-0000-00005A010000}"/>
    <hyperlink ref="E358" location="A125582264L" display="A125582264L" xr:uid="{00000000-0004-0000-0000-00005B010000}"/>
    <hyperlink ref="E359" location="A125568224F" display="A125568224F" xr:uid="{00000000-0004-0000-0000-00005C010000}"/>
    <hyperlink ref="E360" location="A125548568L" display="A125548568L" xr:uid="{00000000-0004-0000-0000-00005D010000}"/>
    <hyperlink ref="E361" location="A125576648K" display="A125576648K" xr:uid="{00000000-0004-0000-0000-00005E010000}"/>
    <hyperlink ref="E362" location="A125562608J" display="A125562608J" xr:uid="{00000000-0004-0000-0000-00005F010000}"/>
    <hyperlink ref="E363" location="A125556992X" display="A125556992X" xr:uid="{00000000-0004-0000-0000-000060010000}"/>
    <hyperlink ref="E364" location="A125585072X" display="A125585072X" xr:uid="{00000000-0004-0000-0000-000061010000}"/>
    <hyperlink ref="E365" location="A125571032W" display="A125571032W" xr:uid="{00000000-0004-0000-0000-000062010000}"/>
    <hyperlink ref="E366" location="A125559800X" display="A125559800X" xr:uid="{00000000-0004-0000-0000-000063010000}"/>
    <hyperlink ref="E367" location="A125587880J" display="A125587880J" xr:uid="{00000000-0004-0000-0000-000064010000}"/>
    <hyperlink ref="E368" location="A125573840F" display="A125573840F" xr:uid="{00000000-0004-0000-0000-000065010000}"/>
    <hyperlink ref="E369" location="A125551377F" display="A125551377F" xr:uid="{00000000-0004-0000-0000-000066010000}"/>
    <hyperlink ref="E370" location="A125579457X" display="A125579457X" xr:uid="{00000000-0004-0000-0000-000067010000}"/>
    <hyperlink ref="E371" location="A125565417W" display="A125565417W" xr:uid="{00000000-0004-0000-0000-000068010000}"/>
    <hyperlink ref="E372" location="A125551464C" display="A125551464C" xr:uid="{00000000-0004-0000-0000-000069010000}"/>
    <hyperlink ref="E373" location="A125579544W" display="A125579544W" xr:uid="{00000000-0004-0000-0000-00006A010000}"/>
    <hyperlink ref="E374" location="A125565504V" display="A125565504V" xr:uid="{00000000-0004-0000-0000-00006B010000}"/>
    <hyperlink ref="E375" location="A125554272R" display="A125554272R" xr:uid="{00000000-0004-0000-0000-00006C010000}"/>
    <hyperlink ref="E376" location="A125582352L" display="A125582352L" xr:uid="{00000000-0004-0000-0000-00006D010000}"/>
    <hyperlink ref="E377" location="A125568312F" display="A125568312F" xr:uid="{00000000-0004-0000-0000-00006E010000}"/>
    <hyperlink ref="E378" location="A125548656L" display="A125548656L" xr:uid="{00000000-0004-0000-0000-00006F010000}"/>
    <hyperlink ref="E379" location="A125576736K" display="A125576736K" xr:uid="{00000000-0004-0000-0000-000070010000}"/>
    <hyperlink ref="E380" location="A125562696V" display="A125562696V" xr:uid="{00000000-0004-0000-0000-000071010000}"/>
    <hyperlink ref="E381" location="A125557080A" display="A125557080A" xr:uid="{00000000-0004-0000-0000-000072010000}"/>
    <hyperlink ref="E382" location="A125585160X" display="A125585160X" xr:uid="{00000000-0004-0000-0000-000073010000}"/>
    <hyperlink ref="E383" location="A125571120W" display="A125571120W" xr:uid="{00000000-0004-0000-0000-000074010000}"/>
    <hyperlink ref="E384" location="A125559888C" display="A125559888C" xr:uid="{00000000-0004-0000-0000-000075010000}"/>
    <hyperlink ref="E385" location="A125587968A" display="A125587968A" xr:uid="{00000000-0004-0000-0000-000076010000}"/>
    <hyperlink ref="E386" location="A125573928X" display="A125573928X" xr:uid="{00000000-0004-0000-0000-000077010000}"/>
    <hyperlink ref="E387" location="A125551465F" display="A125551465F" xr:uid="{00000000-0004-0000-0000-000078010000}"/>
    <hyperlink ref="E388" location="A125579545X" display="A125579545X" xr:uid="{00000000-0004-0000-0000-000079010000}"/>
    <hyperlink ref="E389" location="A125565505W" display="A125565505W" xr:uid="{00000000-0004-0000-0000-00007A010000}"/>
    <hyperlink ref="E390" location="A125551584W" display="A125551584W" xr:uid="{00000000-0004-0000-0000-00007B010000}"/>
    <hyperlink ref="E391" location="A125579664R" display="A125579664R" xr:uid="{00000000-0004-0000-0000-00007C010000}"/>
    <hyperlink ref="E392" location="A125565624L" display="A125565624L" xr:uid="{00000000-0004-0000-0000-00007D010000}"/>
    <hyperlink ref="E393" location="A125554392J" display="A125554392J" xr:uid="{00000000-0004-0000-0000-00007E010000}"/>
    <hyperlink ref="E394" location="A125582472F" display="A125582472F" xr:uid="{00000000-0004-0000-0000-00007F010000}"/>
    <hyperlink ref="E395" location="A125568432X" display="A125568432X" xr:uid="{00000000-0004-0000-0000-000080010000}"/>
    <hyperlink ref="E396" location="A125548776F" display="A125548776F" xr:uid="{00000000-0004-0000-0000-000081010000}"/>
    <hyperlink ref="E397" location="A125576856C" display="A125576856C" xr:uid="{00000000-0004-0000-0000-000082010000}"/>
    <hyperlink ref="E398" location="A125562816A" display="A125562816A" xr:uid="{00000000-0004-0000-0000-000083010000}"/>
    <hyperlink ref="E399" location="A125557200J" display="A125557200J" xr:uid="{00000000-0004-0000-0000-000084010000}"/>
    <hyperlink ref="E400" location="A125585280T" display="A125585280T" xr:uid="{00000000-0004-0000-0000-000085010000}"/>
    <hyperlink ref="E401" location="A125571240R" display="A125571240R" xr:uid="{00000000-0004-0000-0000-000086010000}"/>
    <hyperlink ref="E402" location="A125560008T" display="A125560008T" xr:uid="{00000000-0004-0000-0000-000087010000}"/>
    <hyperlink ref="E403" location="A125588088W" display="A125588088W" xr:uid="{00000000-0004-0000-0000-000088010000}"/>
    <hyperlink ref="E404" location="A125574048V" display="A125574048V" xr:uid="{00000000-0004-0000-0000-000089010000}"/>
    <hyperlink ref="E405" location="A125551585X" display="A125551585X" xr:uid="{00000000-0004-0000-0000-00008A010000}"/>
    <hyperlink ref="E406" location="A125579665T" display="A125579665T" xr:uid="{00000000-0004-0000-0000-00008B010000}"/>
    <hyperlink ref="E407" location="A125565625R" display="A125565625R" xr:uid="{00000000-0004-0000-0000-00008C010000}"/>
    <hyperlink ref="E408" location="A125551304T" display="A125551304T" xr:uid="{00000000-0004-0000-0000-00008D010000}"/>
    <hyperlink ref="E409" location="A125579384W" display="A125579384W" xr:uid="{00000000-0004-0000-0000-00008E010000}"/>
    <hyperlink ref="E410" location="A125565344V" display="A125565344V" xr:uid="{00000000-0004-0000-0000-00008F010000}"/>
    <hyperlink ref="E411" location="A125554112C" display="A125554112C" xr:uid="{00000000-0004-0000-0000-000090010000}"/>
    <hyperlink ref="E412" location="A125582192L" display="A125582192L" xr:uid="{00000000-0004-0000-0000-000091010000}"/>
    <hyperlink ref="E413" location="A125568152F" display="A125568152F" xr:uid="{00000000-0004-0000-0000-000092010000}"/>
    <hyperlink ref="E414" location="A125548496L" display="A125548496L" xr:uid="{00000000-0004-0000-0000-000093010000}"/>
    <hyperlink ref="E415" location="A125576576K" display="A125576576K" xr:uid="{00000000-0004-0000-0000-000094010000}"/>
    <hyperlink ref="E416" location="A125562536J" display="A125562536J" xr:uid="{00000000-0004-0000-0000-000095010000}"/>
    <hyperlink ref="E417" location="A125556920L" display="A125556920L" xr:uid="{00000000-0004-0000-0000-000096010000}"/>
    <hyperlink ref="E418" location="A125585000L" display="A125585000L" xr:uid="{00000000-0004-0000-0000-000097010000}"/>
    <hyperlink ref="E419" location="A125570960V" display="A125570960V" xr:uid="{00000000-0004-0000-0000-000098010000}"/>
    <hyperlink ref="E420" location="A125559728T" display="A125559728T" xr:uid="{00000000-0004-0000-0000-000099010000}"/>
    <hyperlink ref="E421" location="A125587808R" display="A125587808R" xr:uid="{00000000-0004-0000-0000-00009A010000}"/>
    <hyperlink ref="E422" location="A125573768X" display="A125573768X" xr:uid="{00000000-0004-0000-0000-00009B010000}"/>
    <hyperlink ref="E423" location="A125551305V" display="A125551305V" xr:uid="{00000000-0004-0000-0000-00009C010000}"/>
    <hyperlink ref="E424" location="A125579385X" display="A125579385X" xr:uid="{00000000-0004-0000-0000-00009D010000}"/>
    <hyperlink ref="E425" location="A125565345W" display="A125565345W" xr:uid="{00000000-0004-0000-0000-00009E010000}"/>
    <hyperlink ref="E426" location="A125551504K" display="A125551504K" xr:uid="{00000000-0004-0000-0000-00009F010000}"/>
    <hyperlink ref="E427" location="A125579584R" display="A125579584R" xr:uid="{00000000-0004-0000-0000-0000A0010000}"/>
    <hyperlink ref="E428" location="A125565544L" display="A125565544L" xr:uid="{00000000-0004-0000-0000-0000A1010000}"/>
    <hyperlink ref="E429" location="A125554312W" display="A125554312W" xr:uid="{00000000-0004-0000-0000-0000A2010000}"/>
    <hyperlink ref="E430" location="A125582392F" display="A125582392F" xr:uid="{00000000-0004-0000-0000-0000A3010000}"/>
    <hyperlink ref="E431" location="A125568352X" display="A125568352X" xr:uid="{00000000-0004-0000-0000-0000A4010000}"/>
    <hyperlink ref="E432" location="A125548696F" display="A125548696F" xr:uid="{00000000-0004-0000-0000-0000A5010000}"/>
    <hyperlink ref="E433" location="A125576776C" display="A125576776C" xr:uid="{00000000-0004-0000-0000-0000A6010000}"/>
    <hyperlink ref="E434" location="A125562736A" display="A125562736A" xr:uid="{00000000-0004-0000-0000-0000A7010000}"/>
    <hyperlink ref="E435" location="A125557120J" display="A125557120J" xr:uid="{00000000-0004-0000-0000-0000A8010000}"/>
    <hyperlink ref="E436" location="A125585200F" display="A125585200F" xr:uid="{00000000-0004-0000-0000-0000A9010000}"/>
    <hyperlink ref="E437" location="A125571160R" display="A125571160R" xr:uid="{00000000-0004-0000-0000-0000AA010000}"/>
    <hyperlink ref="E438" location="A125559928K" display="A125559928K" xr:uid="{00000000-0004-0000-0000-0000AB010000}"/>
    <hyperlink ref="E439" location="A125588008K" display="A125588008K" xr:uid="{00000000-0004-0000-0000-0000AC010000}"/>
    <hyperlink ref="E440" location="A125573968T" display="A125573968T" xr:uid="{00000000-0004-0000-0000-0000AD010000}"/>
    <hyperlink ref="E441" location="A125551505L" display="A125551505L" xr:uid="{00000000-0004-0000-0000-0000AE010000}"/>
    <hyperlink ref="E442" location="A125579585T" display="A125579585T" xr:uid="{00000000-0004-0000-0000-0000AF010000}"/>
    <hyperlink ref="E443" location="A125565545R" display="A125565545R" xr:uid="{00000000-0004-0000-0000-0000B0010000}"/>
    <hyperlink ref="E444" location="A125551512K" display="A125551512K" xr:uid="{00000000-0004-0000-0000-0000B1010000}"/>
    <hyperlink ref="E445" location="A125579592R" display="A125579592R" xr:uid="{00000000-0004-0000-0000-0000B2010000}"/>
    <hyperlink ref="E446" location="A125565552L" display="A125565552L" xr:uid="{00000000-0004-0000-0000-0000B3010000}"/>
    <hyperlink ref="E447" location="A125554320W" display="A125554320W" xr:uid="{00000000-0004-0000-0000-0000B4010000}"/>
    <hyperlink ref="E448" location="A125582400V" display="A125582400V" xr:uid="{00000000-0004-0000-0000-0000B5010000}"/>
    <hyperlink ref="E449" location="A125568360X" display="A125568360X" xr:uid="{00000000-0004-0000-0000-0000B6010000}"/>
    <hyperlink ref="E450" location="A125548704V" display="A125548704V" xr:uid="{00000000-0004-0000-0000-0000B7010000}"/>
    <hyperlink ref="E451" location="A125576784C" display="A125576784C" xr:uid="{00000000-0004-0000-0000-0000B8010000}"/>
    <hyperlink ref="E452" location="A125562744A" display="A125562744A" xr:uid="{00000000-0004-0000-0000-0000B9010000}"/>
    <hyperlink ref="E453" location="A125557128A" display="A125557128A" xr:uid="{00000000-0004-0000-0000-0000BA010000}"/>
    <hyperlink ref="E454" location="A125585208X" display="A125585208X" xr:uid="{00000000-0004-0000-0000-0000BB010000}"/>
    <hyperlink ref="E455" location="A125571168J" display="A125571168J" xr:uid="{00000000-0004-0000-0000-0000BC010000}"/>
    <hyperlink ref="E456" location="A125559936K" display="A125559936K" xr:uid="{00000000-0004-0000-0000-0000BD010000}"/>
    <hyperlink ref="E457" location="A125588016K" display="A125588016K" xr:uid="{00000000-0004-0000-0000-0000BE010000}"/>
    <hyperlink ref="E458" location="A125573976T" display="A125573976T" xr:uid="{00000000-0004-0000-0000-0000BF010000}"/>
    <hyperlink ref="E459" location="A125551513L" display="A125551513L" xr:uid="{00000000-0004-0000-0000-0000C0010000}"/>
    <hyperlink ref="E460" location="A125579593T" display="A125579593T" xr:uid="{00000000-0004-0000-0000-0000C1010000}"/>
    <hyperlink ref="E461" location="A125565553R" display="A125565553R" xr:uid="{00000000-0004-0000-0000-0000C2010000}"/>
    <hyperlink ref="E462" location="A125551344K" display="A125551344K" xr:uid="{00000000-0004-0000-0000-0000C3010000}"/>
    <hyperlink ref="E463" location="A125579424C" display="A125579424C" xr:uid="{00000000-0004-0000-0000-0000C4010000}"/>
    <hyperlink ref="E464" location="A125565384L" display="A125565384L" xr:uid="{00000000-0004-0000-0000-0000C5010000}"/>
    <hyperlink ref="E465" location="A125554152W" display="A125554152W" xr:uid="{00000000-0004-0000-0000-0000C6010000}"/>
    <hyperlink ref="E466" location="A125582232V" display="A125582232V" xr:uid="{00000000-0004-0000-0000-0000C7010000}"/>
    <hyperlink ref="E467" location="A125568192X" display="A125568192X" xr:uid="{00000000-0004-0000-0000-0000C8010000}"/>
    <hyperlink ref="E468" location="A125548536V" display="A125548536V" xr:uid="{00000000-0004-0000-0000-0000C9010000}"/>
    <hyperlink ref="E469" location="A125576616T" display="A125576616T" xr:uid="{00000000-0004-0000-0000-0000CA010000}"/>
    <hyperlink ref="E470" location="A125562576A" display="A125562576A" xr:uid="{00000000-0004-0000-0000-0000CB010000}"/>
    <hyperlink ref="E471" location="A125556960F" display="A125556960F" xr:uid="{00000000-0004-0000-0000-0000CC010000}"/>
    <hyperlink ref="E472" location="A125585040F" display="A125585040F" xr:uid="{00000000-0004-0000-0000-0000CD010000}"/>
    <hyperlink ref="E473" location="A125571000C" display="A125571000C" xr:uid="{00000000-0004-0000-0000-0000CE010000}"/>
    <hyperlink ref="E474" location="A125559768K" display="A125559768K" xr:uid="{00000000-0004-0000-0000-0000CF010000}"/>
    <hyperlink ref="E475" location="A125587848J" display="A125587848J" xr:uid="{00000000-0004-0000-0000-0000D0010000}"/>
    <hyperlink ref="E476" location="A125573808F" display="A125573808F" xr:uid="{00000000-0004-0000-0000-0000D1010000}"/>
    <hyperlink ref="E477" location="A125551345L" display="A125551345L" xr:uid="{00000000-0004-0000-0000-0000D2010000}"/>
    <hyperlink ref="E478" location="A125579425F" display="A125579425F" xr:uid="{00000000-0004-0000-0000-0000D3010000}"/>
    <hyperlink ref="E479" location="A125565385R" display="A125565385R" xr:uid="{00000000-0004-0000-0000-0000D4010000}"/>
    <hyperlink ref="E480" location="A125551312T" display="A125551312T" xr:uid="{00000000-0004-0000-0000-0000D5010000}"/>
    <hyperlink ref="E481" location="A125579392W" display="A125579392W" xr:uid="{00000000-0004-0000-0000-0000D6010000}"/>
    <hyperlink ref="E482" location="A125565352V" display="A125565352V" xr:uid="{00000000-0004-0000-0000-0000D7010000}"/>
    <hyperlink ref="E483" location="A125554120C" display="A125554120C" xr:uid="{00000000-0004-0000-0000-0000D8010000}"/>
    <hyperlink ref="E484" location="A125582200A" display="A125582200A" xr:uid="{00000000-0004-0000-0000-0000D9010000}"/>
    <hyperlink ref="E485" location="A125568160F" display="A125568160F" xr:uid="{00000000-0004-0000-0000-0000DA010000}"/>
    <hyperlink ref="E486" location="A125548504A" display="A125548504A" xr:uid="{00000000-0004-0000-0000-0000DB010000}"/>
    <hyperlink ref="E487" location="A125576584K" display="A125576584K" xr:uid="{00000000-0004-0000-0000-0000DC010000}"/>
    <hyperlink ref="E488" location="A125562544J" display="A125562544J" xr:uid="{00000000-0004-0000-0000-0000DD010000}"/>
    <hyperlink ref="E489" location="A125556928F" display="A125556928F" xr:uid="{00000000-0004-0000-0000-0000DE010000}"/>
    <hyperlink ref="E490" location="A125585008F" display="A125585008F" xr:uid="{00000000-0004-0000-0000-0000DF010000}"/>
    <hyperlink ref="E491" location="A125570968L" display="A125570968L" xr:uid="{00000000-0004-0000-0000-0000E0010000}"/>
    <hyperlink ref="E492" location="A125559736T" display="A125559736T" xr:uid="{00000000-0004-0000-0000-0000E1010000}"/>
    <hyperlink ref="E493" location="A125587816R" display="A125587816R" xr:uid="{00000000-0004-0000-0000-0000E2010000}"/>
    <hyperlink ref="E494" location="A125573776X" display="A125573776X" xr:uid="{00000000-0004-0000-0000-0000E3010000}"/>
    <hyperlink ref="E495" location="A125551313V" display="A125551313V" xr:uid="{00000000-0004-0000-0000-0000E4010000}"/>
    <hyperlink ref="E496" location="A125579393X" display="A125579393X" xr:uid="{00000000-0004-0000-0000-0000E5010000}"/>
    <hyperlink ref="E497" location="A125565353W" display="A125565353W" xr:uid="{00000000-0004-0000-0000-0000E6010000}"/>
    <hyperlink ref="E498" location="A125551384C" display="A125551384C" xr:uid="{00000000-0004-0000-0000-0000E7010000}"/>
    <hyperlink ref="E499" location="A125579464W" display="A125579464W" xr:uid="{00000000-0004-0000-0000-0000E8010000}"/>
    <hyperlink ref="E500" location="A125565424V" display="A125565424V" xr:uid="{00000000-0004-0000-0000-0000E9010000}"/>
    <hyperlink ref="E501" location="A125554192R" display="A125554192R" xr:uid="{00000000-0004-0000-0000-0000EA010000}"/>
    <hyperlink ref="E502" location="A125582272L" display="A125582272L" xr:uid="{00000000-0004-0000-0000-0000EB010000}"/>
    <hyperlink ref="E503" location="A125568232F" display="A125568232F" xr:uid="{00000000-0004-0000-0000-0000EC010000}"/>
    <hyperlink ref="E504" location="A125548576L" display="A125548576L" xr:uid="{00000000-0004-0000-0000-0000ED010000}"/>
    <hyperlink ref="E505" location="A125576656K" display="A125576656K" xr:uid="{00000000-0004-0000-0000-0000EE010000}"/>
    <hyperlink ref="E506" location="A125562616J" display="A125562616J" xr:uid="{00000000-0004-0000-0000-0000EF010000}"/>
    <hyperlink ref="E507" location="A125557000R" display="A125557000R" xr:uid="{00000000-0004-0000-0000-0000F0010000}"/>
    <hyperlink ref="E508" location="A125585080X" display="A125585080X" xr:uid="{00000000-0004-0000-0000-0000F1010000}"/>
    <hyperlink ref="E509" location="A125571040W" display="A125571040W" xr:uid="{00000000-0004-0000-0000-0000F2010000}"/>
    <hyperlink ref="E510" location="A125559808T" display="A125559808T" xr:uid="{00000000-0004-0000-0000-0000F3010000}"/>
    <hyperlink ref="E511" location="A125587888A" display="A125587888A" xr:uid="{00000000-0004-0000-0000-0000F4010000}"/>
    <hyperlink ref="E512" location="A125573848X" display="A125573848X" xr:uid="{00000000-0004-0000-0000-0000F5010000}"/>
    <hyperlink ref="E513" location="A125551385F" display="A125551385F" xr:uid="{00000000-0004-0000-0000-0000F6010000}"/>
    <hyperlink ref="E514" location="A125579465X" display="A125579465X" xr:uid="{00000000-0004-0000-0000-0000F7010000}"/>
    <hyperlink ref="E515" location="A125565425W" display="A125565425W" xr:uid="{00000000-0004-0000-0000-0000F8010000}"/>
    <hyperlink ref="E516" location="A125551336K" display="A125551336K" xr:uid="{00000000-0004-0000-0000-0000F9010000}"/>
    <hyperlink ref="E517" location="A125579416C" display="A125579416C" xr:uid="{00000000-0004-0000-0000-0000FA010000}"/>
    <hyperlink ref="E518" location="A125565376L" display="A125565376L" xr:uid="{00000000-0004-0000-0000-0000FB010000}"/>
    <hyperlink ref="E519" location="A125554144W" display="A125554144W" xr:uid="{00000000-0004-0000-0000-0000FC010000}"/>
    <hyperlink ref="E520" location="A125582224V" display="A125582224V" xr:uid="{00000000-0004-0000-0000-0000FD010000}"/>
    <hyperlink ref="E521" location="A125568184X" display="A125568184X" xr:uid="{00000000-0004-0000-0000-0000FE010000}"/>
    <hyperlink ref="E522" location="A125548528V" display="A125548528V" xr:uid="{00000000-0004-0000-0000-0000FF010000}"/>
    <hyperlink ref="E523" location="A125576608T" display="A125576608T" xr:uid="{00000000-0004-0000-0000-000000020000}"/>
    <hyperlink ref="E524" location="A125562568A" display="A125562568A" xr:uid="{00000000-0004-0000-0000-000001020000}"/>
    <hyperlink ref="E525" location="A125556952F" display="A125556952F" xr:uid="{00000000-0004-0000-0000-000002020000}"/>
    <hyperlink ref="E526" location="A125585032F" display="A125585032F" xr:uid="{00000000-0004-0000-0000-000003020000}"/>
    <hyperlink ref="E527" location="A125570992L" display="A125570992L" xr:uid="{00000000-0004-0000-0000-000004020000}"/>
    <hyperlink ref="E528" location="A125559760T" display="A125559760T" xr:uid="{00000000-0004-0000-0000-000005020000}"/>
    <hyperlink ref="E529" location="A125587840R" display="A125587840R" xr:uid="{00000000-0004-0000-0000-000006020000}"/>
    <hyperlink ref="E530" location="A125573800L" display="A125573800L" xr:uid="{00000000-0004-0000-0000-000007020000}"/>
    <hyperlink ref="E531" location="A125551337L" display="A125551337L" xr:uid="{00000000-0004-0000-0000-000008020000}"/>
    <hyperlink ref="E532" location="A125579417F" display="A125579417F" xr:uid="{00000000-0004-0000-0000-000009020000}"/>
    <hyperlink ref="E533" location="A125565377R" display="A125565377R" xr:uid="{00000000-0004-0000-0000-00000A020000}"/>
    <hyperlink ref="E534" location="A125551392C" display="A125551392C" xr:uid="{00000000-0004-0000-0000-00000B020000}"/>
    <hyperlink ref="E535" location="A125579472W" display="A125579472W" xr:uid="{00000000-0004-0000-0000-00000C020000}"/>
    <hyperlink ref="E536" location="A125565432V" display="A125565432V" xr:uid="{00000000-0004-0000-0000-00000D020000}"/>
    <hyperlink ref="E537" location="A125554200C" display="A125554200C" xr:uid="{00000000-0004-0000-0000-00000E020000}"/>
    <hyperlink ref="E538" location="A125582280L" display="A125582280L" xr:uid="{00000000-0004-0000-0000-00000F020000}"/>
    <hyperlink ref="E539" location="A125568240F" display="A125568240F" xr:uid="{00000000-0004-0000-0000-000010020000}"/>
    <hyperlink ref="E540" location="A125548584L" display="A125548584L" xr:uid="{00000000-0004-0000-0000-000011020000}"/>
    <hyperlink ref="E541" location="A125576664K" display="A125576664K" xr:uid="{00000000-0004-0000-0000-000012020000}"/>
    <hyperlink ref="E542" location="A125562624J" display="A125562624J" xr:uid="{00000000-0004-0000-0000-000013020000}"/>
    <hyperlink ref="E543" location="A125557008J" display="A125557008J" xr:uid="{00000000-0004-0000-0000-000014020000}"/>
    <hyperlink ref="E544" location="A125585088T" display="A125585088T" xr:uid="{00000000-0004-0000-0000-000015020000}"/>
    <hyperlink ref="E545" location="A125571048R" display="A125571048R" xr:uid="{00000000-0004-0000-0000-000016020000}"/>
    <hyperlink ref="E546" location="A125559816T" display="A125559816T" xr:uid="{00000000-0004-0000-0000-000017020000}"/>
    <hyperlink ref="E547" location="A125587896A" display="A125587896A" xr:uid="{00000000-0004-0000-0000-000018020000}"/>
    <hyperlink ref="E548" location="A125573856X" display="A125573856X" xr:uid="{00000000-0004-0000-0000-000019020000}"/>
    <hyperlink ref="E549" location="A125551393F" display="A125551393F" xr:uid="{00000000-0004-0000-0000-00001A020000}"/>
    <hyperlink ref="E550" location="A125579473X" display="A125579473X" xr:uid="{00000000-0004-0000-0000-00001B020000}"/>
    <hyperlink ref="E551" location="A125565433W" display="A125565433W" xr:uid="{00000000-0004-0000-0000-00001C020000}"/>
    <hyperlink ref="E552" location="A125551352K" display="A125551352K" xr:uid="{00000000-0004-0000-0000-00001D020000}"/>
    <hyperlink ref="E553" location="A125579432C" display="A125579432C" xr:uid="{00000000-0004-0000-0000-00001E020000}"/>
    <hyperlink ref="E554" location="A125565392L" display="A125565392L" xr:uid="{00000000-0004-0000-0000-00001F020000}"/>
    <hyperlink ref="E555" location="A125554160W" display="A125554160W" xr:uid="{00000000-0004-0000-0000-000020020000}"/>
    <hyperlink ref="E556" location="A125582240V" display="A125582240V" xr:uid="{00000000-0004-0000-0000-000021020000}"/>
    <hyperlink ref="E557" location="A125568200L" display="A125568200L" xr:uid="{00000000-0004-0000-0000-000022020000}"/>
    <hyperlink ref="E558" location="A125548544V" display="A125548544V" xr:uid="{00000000-0004-0000-0000-000023020000}"/>
    <hyperlink ref="E559" location="A125576624T" display="A125576624T" xr:uid="{00000000-0004-0000-0000-000024020000}"/>
    <hyperlink ref="E560" location="A125562584A" display="A125562584A" xr:uid="{00000000-0004-0000-0000-000025020000}"/>
    <hyperlink ref="E561" location="A125556968X" display="A125556968X" xr:uid="{00000000-0004-0000-0000-000026020000}"/>
    <hyperlink ref="E562" location="A125585048X" display="A125585048X" xr:uid="{00000000-0004-0000-0000-000027020000}"/>
    <hyperlink ref="E563" location="A125571008W" display="A125571008W" xr:uid="{00000000-0004-0000-0000-000028020000}"/>
    <hyperlink ref="E564" location="A125559776K" display="A125559776K" xr:uid="{00000000-0004-0000-0000-000029020000}"/>
    <hyperlink ref="E565" location="A125587856J" display="A125587856J" xr:uid="{00000000-0004-0000-0000-00002A020000}"/>
    <hyperlink ref="E566" location="A125573816F" display="A125573816F" xr:uid="{00000000-0004-0000-0000-00002B020000}"/>
    <hyperlink ref="E567" location="A125551353L" display="A125551353L" xr:uid="{00000000-0004-0000-0000-00002C020000}"/>
    <hyperlink ref="E568" location="A125579433F" display="A125579433F" xr:uid="{00000000-0004-0000-0000-00002D020000}"/>
    <hyperlink ref="E569" location="A125565393R" display="A125565393R" xr:uid="{00000000-0004-0000-0000-00002E020000}"/>
    <hyperlink ref="E570" location="A125551400T" display="A125551400T" xr:uid="{00000000-0004-0000-0000-00002F020000}"/>
    <hyperlink ref="E571" location="A125579480W" display="A125579480W" xr:uid="{00000000-0004-0000-0000-000030020000}"/>
    <hyperlink ref="E572" location="A125565440V" display="A125565440V" xr:uid="{00000000-0004-0000-0000-000031020000}"/>
    <hyperlink ref="E573" location="A125554208W" display="A125554208W" xr:uid="{00000000-0004-0000-0000-000032020000}"/>
    <hyperlink ref="E574" location="A125582288F" display="A125582288F" xr:uid="{00000000-0004-0000-0000-000033020000}"/>
    <hyperlink ref="E575" location="A125568248X" display="A125568248X" xr:uid="{00000000-0004-0000-0000-000034020000}"/>
    <hyperlink ref="E576" location="A125548592L" display="A125548592L" xr:uid="{00000000-0004-0000-0000-000035020000}"/>
    <hyperlink ref="E577" location="A125576672K" display="A125576672K" xr:uid="{00000000-0004-0000-0000-000036020000}"/>
    <hyperlink ref="E578" location="A125562632J" display="A125562632J" xr:uid="{00000000-0004-0000-0000-000037020000}"/>
    <hyperlink ref="E579" location="A125557016J" display="A125557016J" xr:uid="{00000000-0004-0000-0000-000038020000}"/>
    <hyperlink ref="E580" location="A125585096T" display="A125585096T" xr:uid="{00000000-0004-0000-0000-000039020000}"/>
    <hyperlink ref="E581" location="A125571056R" display="A125571056R" xr:uid="{00000000-0004-0000-0000-00003A020000}"/>
    <hyperlink ref="E582" location="A125559824T" display="A125559824T" xr:uid="{00000000-0004-0000-0000-00003B020000}"/>
    <hyperlink ref="E583" location="A125587904R" display="A125587904R" xr:uid="{00000000-0004-0000-0000-00003C020000}"/>
    <hyperlink ref="E584" location="A125573864X" display="A125573864X" xr:uid="{00000000-0004-0000-0000-00003D020000}"/>
    <hyperlink ref="E585" location="A125551401V" display="A125551401V" xr:uid="{00000000-0004-0000-0000-00003E020000}"/>
    <hyperlink ref="E586" location="A125579481X" display="A125579481X" xr:uid="{00000000-0004-0000-0000-00003F020000}"/>
    <hyperlink ref="E587" location="A125565441W" display="A125565441W" xr:uid="{00000000-0004-0000-0000-000040020000}"/>
    <hyperlink ref="E588" location="A125551472C" display="A125551472C" xr:uid="{00000000-0004-0000-0000-000041020000}"/>
    <hyperlink ref="E589" location="A125579552W" display="A125579552W" xr:uid="{00000000-0004-0000-0000-000042020000}"/>
    <hyperlink ref="E590" location="A125565512V" display="A125565512V" xr:uid="{00000000-0004-0000-0000-000043020000}"/>
    <hyperlink ref="E591" location="A125554280R" display="A125554280R" xr:uid="{00000000-0004-0000-0000-000044020000}"/>
    <hyperlink ref="E592" location="A125582360L" display="A125582360L" xr:uid="{00000000-0004-0000-0000-000045020000}"/>
    <hyperlink ref="E593" location="A125568320F" display="A125568320F" xr:uid="{00000000-0004-0000-0000-000046020000}"/>
    <hyperlink ref="E594" location="A125548664L" display="A125548664L" xr:uid="{00000000-0004-0000-0000-000047020000}"/>
    <hyperlink ref="E595" location="A125576744K" display="A125576744K" xr:uid="{00000000-0004-0000-0000-000048020000}"/>
    <hyperlink ref="E596" location="A125562704J" display="A125562704J" xr:uid="{00000000-0004-0000-0000-000049020000}"/>
    <hyperlink ref="E597" location="A125557088V" display="A125557088V" xr:uid="{00000000-0004-0000-0000-00004A020000}"/>
    <hyperlink ref="E598" location="A125585168T" display="A125585168T" xr:uid="{00000000-0004-0000-0000-00004B020000}"/>
    <hyperlink ref="E599" location="A125571128R" display="A125571128R" xr:uid="{00000000-0004-0000-0000-00004C020000}"/>
    <hyperlink ref="E600" location="A125559896C" display="A125559896C" xr:uid="{00000000-0004-0000-0000-00004D020000}"/>
    <hyperlink ref="E601" location="A125587976A" display="A125587976A" xr:uid="{00000000-0004-0000-0000-00004E020000}"/>
    <hyperlink ref="E602" location="A125573936X" display="A125573936X" xr:uid="{00000000-0004-0000-0000-00004F020000}"/>
    <hyperlink ref="E603" location="A125551473F" display="A125551473F" xr:uid="{00000000-0004-0000-0000-000050020000}"/>
    <hyperlink ref="E604" location="A125579553X" display="A125579553X" xr:uid="{00000000-0004-0000-0000-000051020000}"/>
    <hyperlink ref="E605" location="A125565513W" display="A125565513W" xr:uid="{00000000-0004-0000-0000-000052020000}"/>
    <hyperlink ref="E606" location="A125551408K" display="A125551408K" xr:uid="{00000000-0004-0000-0000-000053020000}"/>
    <hyperlink ref="E607" location="A125579488R" display="A125579488R" xr:uid="{00000000-0004-0000-0000-000054020000}"/>
    <hyperlink ref="E608" location="A125565448L" display="A125565448L" xr:uid="{00000000-0004-0000-0000-000055020000}"/>
    <hyperlink ref="E609" location="A125554216W" display="A125554216W" xr:uid="{00000000-0004-0000-0000-000056020000}"/>
    <hyperlink ref="E610" location="A125582296F" display="A125582296F" xr:uid="{00000000-0004-0000-0000-000057020000}"/>
    <hyperlink ref="E611" location="A125568256X" display="A125568256X" xr:uid="{00000000-0004-0000-0000-000058020000}"/>
    <hyperlink ref="E612" location="A125548600A" display="A125548600A" xr:uid="{00000000-0004-0000-0000-000059020000}"/>
    <hyperlink ref="E613" location="A125576680K" display="A125576680K" xr:uid="{00000000-0004-0000-0000-00005A020000}"/>
    <hyperlink ref="E614" location="A125562640J" display="A125562640J" xr:uid="{00000000-0004-0000-0000-00005B020000}"/>
    <hyperlink ref="E615" location="A125557024J" display="A125557024J" xr:uid="{00000000-0004-0000-0000-00005C020000}"/>
    <hyperlink ref="E616" location="A125585104F" display="A125585104F" xr:uid="{00000000-0004-0000-0000-00005D020000}"/>
    <hyperlink ref="E617" location="A125571064R" display="A125571064R" xr:uid="{00000000-0004-0000-0000-00005E020000}"/>
    <hyperlink ref="E618" location="A125559832T" display="A125559832T" xr:uid="{00000000-0004-0000-0000-00005F020000}"/>
    <hyperlink ref="E619" location="A125587912R" display="A125587912R" xr:uid="{00000000-0004-0000-0000-000060020000}"/>
    <hyperlink ref="E620" location="A125573872X" display="A125573872X" xr:uid="{00000000-0004-0000-0000-000061020000}"/>
    <hyperlink ref="E621" location="A125551409L" display="A125551409L" xr:uid="{00000000-0004-0000-0000-000062020000}"/>
    <hyperlink ref="E622" location="A125579489T" display="A125579489T" xr:uid="{00000000-0004-0000-0000-000063020000}"/>
    <hyperlink ref="E623" location="A125565449R" display="A125565449R" xr:uid="{00000000-0004-0000-0000-000064020000}"/>
    <hyperlink ref="E624" location="A125551360K" display="A125551360K" xr:uid="{00000000-0004-0000-0000-000065020000}"/>
    <hyperlink ref="E625" location="A125579440C" display="A125579440C" xr:uid="{00000000-0004-0000-0000-000066020000}"/>
    <hyperlink ref="E626" location="A125565400A" display="A125565400A" xr:uid="{00000000-0004-0000-0000-000067020000}"/>
    <hyperlink ref="E627" location="A125554168R" display="A125554168R" xr:uid="{00000000-0004-0000-0000-000068020000}"/>
    <hyperlink ref="E628" location="A125582248L" display="A125582248L" xr:uid="{00000000-0004-0000-0000-000069020000}"/>
    <hyperlink ref="E629" location="A125568208F" display="A125568208F" xr:uid="{00000000-0004-0000-0000-00006A020000}"/>
    <hyperlink ref="E630" location="A125548552V" display="A125548552V" xr:uid="{00000000-0004-0000-0000-00006B020000}"/>
    <hyperlink ref="E631" location="A125576632T" display="A125576632T" xr:uid="{00000000-0004-0000-0000-00006C020000}"/>
    <hyperlink ref="E632" location="A125562592A" display="A125562592A" xr:uid="{00000000-0004-0000-0000-00006D020000}"/>
    <hyperlink ref="E633" location="A125556976X" display="A125556976X" xr:uid="{00000000-0004-0000-0000-00006E020000}"/>
    <hyperlink ref="E634" location="A125585056X" display="A125585056X" xr:uid="{00000000-0004-0000-0000-00006F020000}"/>
    <hyperlink ref="E635" location="A125571016W" display="A125571016W" xr:uid="{00000000-0004-0000-0000-000070020000}"/>
    <hyperlink ref="E636" location="A125559784K" display="A125559784K" xr:uid="{00000000-0004-0000-0000-000071020000}"/>
    <hyperlink ref="E637" location="A125587864J" display="A125587864J" xr:uid="{00000000-0004-0000-0000-000072020000}"/>
    <hyperlink ref="E638" location="A125573824F" display="A125573824F" xr:uid="{00000000-0004-0000-0000-000073020000}"/>
    <hyperlink ref="E639" location="A125551361L" display="A125551361L" xr:uid="{00000000-0004-0000-0000-000074020000}"/>
    <hyperlink ref="E640" location="A125579441F" display="A125579441F" xr:uid="{00000000-0004-0000-0000-000075020000}"/>
    <hyperlink ref="E641" location="A125565401C" display="A125565401C" xr:uid="{00000000-0004-0000-0000-000076020000}"/>
    <hyperlink ref="E642" location="A125551520K" display="A125551520K" xr:uid="{00000000-0004-0000-0000-000077020000}"/>
    <hyperlink ref="E643" location="A125579600C" display="A125579600C" xr:uid="{00000000-0004-0000-0000-000078020000}"/>
    <hyperlink ref="E644" location="A125565560L" display="A125565560L" xr:uid="{00000000-0004-0000-0000-000079020000}"/>
    <hyperlink ref="E645" location="A125554328R" display="A125554328R" xr:uid="{00000000-0004-0000-0000-00007A020000}"/>
    <hyperlink ref="E646" location="A125582408L" display="A125582408L" xr:uid="{00000000-0004-0000-0000-00007B020000}"/>
    <hyperlink ref="E647" location="A125568368T" display="A125568368T" xr:uid="{00000000-0004-0000-0000-00007C020000}"/>
    <hyperlink ref="E648" location="A125548712V" display="A125548712V" xr:uid="{00000000-0004-0000-0000-00007D020000}"/>
    <hyperlink ref="E649" location="A125576792C" display="A125576792C" xr:uid="{00000000-0004-0000-0000-00007E020000}"/>
    <hyperlink ref="E650" location="A125562752A" display="A125562752A" xr:uid="{00000000-0004-0000-0000-00007F020000}"/>
    <hyperlink ref="E651" location="A125557136A" display="A125557136A" xr:uid="{00000000-0004-0000-0000-000080020000}"/>
    <hyperlink ref="E652" location="A125585216X" display="A125585216X" xr:uid="{00000000-0004-0000-0000-000081020000}"/>
    <hyperlink ref="E653" location="A125571176J" display="A125571176J" xr:uid="{00000000-0004-0000-0000-000082020000}"/>
    <hyperlink ref="E654" location="A125559944K" display="A125559944K" xr:uid="{00000000-0004-0000-0000-000083020000}"/>
    <hyperlink ref="E655" location="A125588024K" display="A125588024K" xr:uid="{00000000-0004-0000-0000-000084020000}"/>
    <hyperlink ref="E656" location="A125573984T" display="A125573984T" xr:uid="{00000000-0004-0000-0000-000085020000}"/>
    <hyperlink ref="E657" location="A125551521L" display="A125551521L" xr:uid="{00000000-0004-0000-0000-000086020000}"/>
    <hyperlink ref="E658" location="A125579601F" display="A125579601F" xr:uid="{00000000-0004-0000-0000-000087020000}"/>
    <hyperlink ref="E659" location="A125565561R" display="A125565561R" xr:uid="{00000000-0004-0000-0000-000088020000}"/>
    <hyperlink ref="E660" location="A125551480C" display="A125551480C" xr:uid="{00000000-0004-0000-0000-000089020000}"/>
    <hyperlink ref="E661" location="A125579560W" display="A125579560W" xr:uid="{00000000-0004-0000-0000-00008A020000}"/>
    <hyperlink ref="E662" location="A125565520V" display="A125565520V" xr:uid="{00000000-0004-0000-0000-00008B020000}"/>
    <hyperlink ref="E663" location="A125554288J" display="A125554288J" xr:uid="{00000000-0004-0000-0000-00008C020000}"/>
    <hyperlink ref="E664" location="A125582368F" display="A125582368F" xr:uid="{00000000-0004-0000-0000-00008D020000}"/>
    <hyperlink ref="E665" location="A125568328X" display="A125568328X" xr:uid="{00000000-0004-0000-0000-00008E020000}"/>
    <hyperlink ref="E666" location="A125548672L" display="A125548672L" xr:uid="{00000000-0004-0000-0000-00008F020000}"/>
    <hyperlink ref="E667" location="A125576752K" display="A125576752K" xr:uid="{00000000-0004-0000-0000-000090020000}"/>
    <hyperlink ref="E668" location="A125562712J" display="A125562712J" xr:uid="{00000000-0004-0000-0000-000091020000}"/>
    <hyperlink ref="E669" location="A125557096V" display="A125557096V" xr:uid="{00000000-0004-0000-0000-000092020000}"/>
    <hyperlink ref="E670" location="A125585176T" display="A125585176T" xr:uid="{00000000-0004-0000-0000-000093020000}"/>
    <hyperlink ref="E671" location="A125571136R" display="A125571136R" xr:uid="{00000000-0004-0000-0000-000094020000}"/>
    <hyperlink ref="E672" location="A125559904T" display="A125559904T" xr:uid="{00000000-0004-0000-0000-000095020000}"/>
    <hyperlink ref="E673" location="A125587984A" display="A125587984A" xr:uid="{00000000-0004-0000-0000-000096020000}"/>
    <hyperlink ref="E674" location="A125573944X" display="A125573944X" xr:uid="{00000000-0004-0000-0000-000097020000}"/>
    <hyperlink ref="E675" location="A125551481F" display="A125551481F" xr:uid="{00000000-0004-0000-0000-000098020000}"/>
    <hyperlink ref="E676" location="A125579561X" display="A125579561X" xr:uid="{00000000-0004-0000-0000-000099020000}"/>
    <hyperlink ref="E677" location="A125565521W" display="A125565521W" xr:uid="{00000000-0004-0000-0000-00009A020000}"/>
    <hyperlink ref="E678" location="A125551488W" display="A125551488W" xr:uid="{00000000-0004-0000-0000-00009B020000}"/>
    <hyperlink ref="E679" location="A125579568R" display="A125579568R" xr:uid="{00000000-0004-0000-0000-00009C020000}"/>
    <hyperlink ref="E680" location="A125565528L" display="A125565528L" xr:uid="{00000000-0004-0000-0000-00009D020000}"/>
    <hyperlink ref="E681" location="A125554296J" display="A125554296J" xr:uid="{00000000-0004-0000-0000-00009E020000}"/>
    <hyperlink ref="E682" location="A125582376F" display="A125582376F" xr:uid="{00000000-0004-0000-0000-00009F020000}"/>
    <hyperlink ref="E683" location="A125568336X" display="A125568336X" xr:uid="{00000000-0004-0000-0000-0000A0020000}"/>
    <hyperlink ref="E684" location="A125548680L" display="A125548680L" xr:uid="{00000000-0004-0000-0000-0000A1020000}"/>
    <hyperlink ref="E685" location="A125576760K" display="A125576760K" xr:uid="{00000000-0004-0000-0000-0000A2020000}"/>
    <hyperlink ref="E686" location="A125562720J" display="A125562720J" xr:uid="{00000000-0004-0000-0000-0000A3020000}"/>
    <hyperlink ref="E687" location="A125557104J" display="A125557104J" xr:uid="{00000000-0004-0000-0000-0000A4020000}"/>
    <hyperlink ref="E688" location="A125585184T" display="A125585184T" xr:uid="{00000000-0004-0000-0000-0000A5020000}"/>
    <hyperlink ref="E689" location="A125571144R" display="A125571144R" xr:uid="{00000000-0004-0000-0000-0000A6020000}"/>
    <hyperlink ref="E690" location="A125559912T" display="A125559912T" xr:uid="{00000000-0004-0000-0000-0000A7020000}"/>
    <hyperlink ref="E691" location="A125587992A" display="A125587992A" xr:uid="{00000000-0004-0000-0000-0000A8020000}"/>
    <hyperlink ref="E692" location="A125573952X" display="A125573952X" xr:uid="{00000000-0004-0000-0000-0000A9020000}"/>
    <hyperlink ref="E693" location="A125551489X" display="A125551489X" xr:uid="{00000000-0004-0000-0000-0000AA020000}"/>
    <hyperlink ref="E694" location="A125579569T" display="A125579569T" xr:uid="{00000000-0004-0000-0000-0000AB020000}"/>
    <hyperlink ref="E695" location="A125565529R" display="A125565529R" xr:uid="{00000000-0004-0000-0000-0000AC020000}"/>
    <hyperlink ref="E696" location="A125551592W" display="A125551592W" xr:uid="{00000000-0004-0000-0000-0000AD020000}"/>
    <hyperlink ref="E697" location="A125579672R" display="A125579672R" xr:uid="{00000000-0004-0000-0000-0000AE020000}"/>
    <hyperlink ref="E698" location="A125565632L" display="A125565632L" xr:uid="{00000000-0004-0000-0000-0000AF020000}"/>
    <hyperlink ref="E699" location="A125554400W" display="A125554400W" xr:uid="{00000000-0004-0000-0000-0000B0020000}"/>
    <hyperlink ref="E700" location="A125582480F" display="A125582480F" xr:uid="{00000000-0004-0000-0000-0000B1020000}"/>
    <hyperlink ref="E701" location="A125568440X" display="A125568440X" xr:uid="{00000000-0004-0000-0000-0000B2020000}"/>
    <hyperlink ref="E702" location="A125548784F" display="A125548784F" xr:uid="{00000000-0004-0000-0000-0000B3020000}"/>
    <hyperlink ref="E703" location="A125576864C" display="A125576864C" xr:uid="{00000000-0004-0000-0000-0000B4020000}"/>
    <hyperlink ref="E704" location="A125562824A" display="A125562824A" xr:uid="{00000000-0004-0000-0000-0000B5020000}"/>
    <hyperlink ref="E705" location="A125557208A" display="A125557208A" xr:uid="{00000000-0004-0000-0000-0000B6020000}"/>
    <hyperlink ref="E706" location="A125585288K" display="A125585288K" xr:uid="{00000000-0004-0000-0000-0000B7020000}"/>
    <hyperlink ref="E707" location="A125571248J" display="A125571248J" xr:uid="{00000000-0004-0000-0000-0000B8020000}"/>
    <hyperlink ref="E708" location="A125560016T" display="A125560016T" xr:uid="{00000000-0004-0000-0000-0000B9020000}"/>
    <hyperlink ref="E709" location="A125588096W" display="A125588096W" xr:uid="{00000000-0004-0000-0000-0000BA020000}"/>
    <hyperlink ref="E710" location="A125574056V" display="A125574056V" xr:uid="{00000000-0004-0000-0000-0000BB020000}"/>
    <hyperlink ref="E711" location="A125551593X" display="A125551593X" xr:uid="{00000000-0004-0000-0000-0000BC020000}"/>
    <hyperlink ref="E712" location="A125579673T" display="A125579673T" xr:uid="{00000000-0004-0000-0000-0000BD020000}"/>
    <hyperlink ref="E713" location="A125565633R" display="A125565633R" xr:uid="{00000000-0004-0000-0000-0000BE020000}"/>
    <hyperlink ref="E714" location="A125553192W" display="A125553192W" xr:uid="{00000000-0004-0000-0000-0000BF020000}"/>
    <hyperlink ref="E715" location="A125581272V" display="A125581272V" xr:uid="{00000000-0004-0000-0000-0000C0020000}"/>
    <hyperlink ref="E716" location="A125567232L" display="A125567232L" xr:uid="{00000000-0004-0000-0000-0000C1020000}"/>
    <hyperlink ref="E717" location="A125556000W" display="A125556000W" xr:uid="{00000000-0004-0000-0000-0000C2020000}"/>
    <hyperlink ref="E718" location="A125584080F" display="A125584080F" xr:uid="{00000000-0004-0000-0000-0000C3020000}"/>
    <hyperlink ref="E719" location="A125570040C" display="A125570040C" xr:uid="{00000000-0004-0000-0000-0000C4020000}"/>
    <hyperlink ref="E720" location="A125550384K" display="A125550384K" xr:uid="{00000000-0004-0000-0000-0000C5020000}"/>
    <hyperlink ref="E721" location="A125578464C" display="A125578464C" xr:uid="{00000000-0004-0000-0000-0000C6020000}"/>
    <hyperlink ref="E722" location="A125564424A" display="A125564424A" xr:uid="{00000000-0004-0000-0000-0000C7020000}"/>
    <hyperlink ref="E723" location="A125558808X" display="A125558808X" xr:uid="{00000000-0004-0000-0000-0000C8020000}"/>
    <hyperlink ref="E724" location="A125586888J" display="A125586888J" xr:uid="{00000000-0004-0000-0000-0000C9020000}"/>
    <hyperlink ref="E725" location="A125572848F" display="A125572848F" xr:uid="{00000000-0004-0000-0000-0000CA020000}"/>
    <hyperlink ref="E726" location="A125561616R" display="A125561616R" xr:uid="{00000000-0004-0000-0000-0000CB020000}"/>
    <hyperlink ref="E727" location="A125589696V" display="A125589696V" xr:uid="{00000000-0004-0000-0000-0000CC020000}"/>
    <hyperlink ref="E728" location="A125575656T" display="A125575656T" xr:uid="{00000000-0004-0000-0000-0000CD020000}"/>
    <hyperlink ref="E729" location="A125553193X" display="A125553193X" xr:uid="{00000000-0004-0000-0000-0000CE020000}"/>
    <hyperlink ref="E730" location="A125581273W" display="A125581273W" xr:uid="{00000000-0004-0000-0000-0000CF020000}"/>
    <hyperlink ref="E731" location="A125567233R" display="A125567233R" xr:uid="{00000000-0004-0000-0000-0000D0020000}"/>
    <hyperlink ref="E732" location="A125553400C" display="A125553400C" xr:uid="{00000000-0004-0000-0000-0000D1020000}"/>
    <hyperlink ref="E733" location="A125581480L" display="A125581480L" xr:uid="{00000000-0004-0000-0000-0000D2020000}"/>
    <hyperlink ref="E734" location="A125567440F" display="A125567440F" xr:uid="{00000000-0004-0000-0000-0000D3020000}"/>
    <hyperlink ref="E735" location="A125556208J" display="A125556208J" xr:uid="{00000000-0004-0000-0000-0000D4020000}"/>
    <hyperlink ref="E736" location="A125584288T" display="A125584288T" xr:uid="{00000000-0004-0000-0000-0000D5020000}"/>
    <hyperlink ref="E737" location="A125570248R" display="A125570248R" xr:uid="{00000000-0004-0000-0000-0000D6020000}"/>
    <hyperlink ref="E738" location="A125550592C" display="A125550592C" xr:uid="{00000000-0004-0000-0000-0000D7020000}"/>
    <hyperlink ref="E739" location="A125578672W" display="A125578672W" xr:uid="{00000000-0004-0000-0000-0000D8020000}"/>
    <hyperlink ref="E740" location="A125564632V" display="A125564632V" xr:uid="{00000000-0004-0000-0000-0000D9020000}"/>
    <hyperlink ref="E741" location="A125559016V" display="A125559016V" xr:uid="{00000000-0004-0000-0000-0000DA020000}"/>
    <hyperlink ref="E742" location="A125587096C" display="A125587096C" xr:uid="{00000000-0004-0000-0000-0000DB020000}"/>
    <hyperlink ref="E743" location="A125573056A" display="A125573056A" xr:uid="{00000000-0004-0000-0000-0000DC020000}"/>
    <hyperlink ref="E744" location="A125561824J" display="A125561824J" xr:uid="{00000000-0004-0000-0000-0000DD020000}"/>
    <hyperlink ref="E745" location="A125589904A" display="A125589904A" xr:uid="{00000000-0004-0000-0000-0000DE020000}"/>
    <hyperlink ref="E746" location="A125575864K" display="A125575864K" xr:uid="{00000000-0004-0000-0000-0000DF020000}"/>
    <hyperlink ref="E747" location="A125553401F" display="A125553401F" xr:uid="{00000000-0004-0000-0000-0000E0020000}"/>
    <hyperlink ref="E748" location="A125581481R" display="A125581481R" xr:uid="{00000000-0004-0000-0000-0000E1020000}"/>
    <hyperlink ref="E749" location="A125567441J" display="A125567441J" xr:uid="{00000000-0004-0000-0000-0000E2020000}"/>
    <hyperlink ref="E750" location="A125553288R" display="A125553288R" xr:uid="{00000000-0004-0000-0000-0000E3020000}"/>
    <hyperlink ref="E751" location="A125581368L" display="A125581368L" xr:uid="{00000000-0004-0000-0000-0000E4020000}"/>
    <hyperlink ref="E752" location="A125567328F" display="A125567328F" xr:uid="{00000000-0004-0000-0000-0000E5020000}"/>
    <hyperlink ref="E753" location="A125556096A" display="A125556096A" xr:uid="{00000000-0004-0000-0000-0000E6020000}"/>
    <hyperlink ref="E754" location="A125584176X" display="A125584176X" xr:uid="{00000000-0004-0000-0000-0000E7020000}"/>
    <hyperlink ref="E755" location="A125570136W" display="A125570136W" xr:uid="{00000000-0004-0000-0000-0000E8020000}"/>
    <hyperlink ref="E756" location="A125550480K" display="A125550480K" xr:uid="{00000000-0004-0000-0000-0000E9020000}"/>
    <hyperlink ref="E757" location="A125578560C" display="A125578560C" xr:uid="{00000000-0004-0000-0000-0000EA020000}"/>
    <hyperlink ref="E758" location="A125564520A" display="A125564520A" xr:uid="{00000000-0004-0000-0000-0000EB020000}"/>
    <hyperlink ref="E759" location="A125558904X" display="A125558904X" xr:uid="{00000000-0004-0000-0000-0000EC020000}"/>
    <hyperlink ref="E760" location="A125586984J" display="A125586984J" xr:uid="{00000000-0004-0000-0000-0000ED020000}"/>
    <hyperlink ref="E761" location="A125572944F" display="A125572944F" xr:uid="{00000000-0004-0000-0000-0000EE020000}"/>
    <hyperlink ref="E762" location="A125561712R" display="A125561712R" xr:uid="{00000000-0004-0000-0000-0000EF020000}"/>
    <hyperlink ref="E763" location="A125589792V" display="A125589792V" xr:uid="{00000000-0004-0000-0000-0000F0020000}"/>
    <hyperlink ref="E764" location="A125575752T" display="A125575752T" xr:uid="{00000000-0004-0000-0000-0000F1020000}"/>
    <hyperlink ref="E765" location="A125553289T" display="A125553289T" xr:uid="{00000000-0004-0000-0000-0000F2020000}"/>
    <hyperlink ref="E766" location="A125581369R" display="A125581369R" xr:uid="{00000000-0004-0000-0000-0000F3020000}"/>
    <hyperlink ref="E767" location="A125567329J" display="A125567329J" xr:uid="{00000000-0004-0000-0000-0000F4020000}"/>
    <hyperlink ref="E768" location="A125553408W" display="A125553408W" xr:uid="{00000000-0004-0000-0000-0000F5020000}"/>
    <hyperlink ref="E769" location="A125581488F" display="A125581488F" xr:uid="{00000000-0004-0000-0000-0000F6020000}"/>
    <hyperlink ref="E770" location="A125567448X" display="A125567448X" xr:uid="{00000000-0004-0000-0000-0000F7020000}"/>
    <hyperlink ref="E771" location="A125556216J" display="A125556216J" xr:uid="{00000000-0004-0000-0000-0000F8020000}"/>
    <hyperlink ref="E772" location="A125584296T" display="A125584296T" xr:uid="{00000000-0004-0000-0000-0000F9020000}"/>
    <hyperlink ref="E773" location="A125570256R" display="A125570256R" xr:uid="{00000000-0004-0000-0000-0000FA020000}"/>
    <hyperlink ref="E774" location="A125550600T" display="A125550600T" xr:uid="{00000000-0004-0000-0000-0000FB020000}"/>
    <hyperlink ref="E775" location="A125578680W" display="A125578680W" xr:uid="{00000000-0004-0000-0000-0000FC020000}"/>
    <hyperlink ref="E776" location="A125564640V" display="A125564640V" xr:uid="{00000000-0004-0000-0000-0000FD020000}"/>
    <hyperlink ref="E777" location="A125559024V" display="A125559024V" xr:uid="{00000000-0004-0000-0000-0000FE020000}"/>
    <hyperlink ref="E778" location="A125587104T" display="A125587104T" xr:uid="{00000000-0004-0000-0000-0000FF020000}"/>
    <hyperlink ref="E779" location="A125573064A" display="A125573064A" xr:uid="{00000000-0004-0000-0000-000000030000}"/>
    <hyperlink ref="E780" location="A125561832J" display="A125561832J" xr:uid="{00000000-0004-0000-0000-000001030000}"/>
    <hyperlink ref="E781" location="A125589912A" display="A125589912A" xr:uid="{00000000-0004-0000-0000-000002030000}"/>
    <hyperlink ref="E782" location="A125575872K" display="A125575872K" xr:uid="{00000000-0004-0000-0000-000003030000}"/>
    <hyperlink ref="E783" location="A125553409X" display="A125553409X" xr:uid="{00000000-0004-0000-0000-000004030000}"/>
    <hyperlink ref="E784" location="A125581489J" display="A125581489J" xr:uid="{00000000-0004-0000-0000-000005030000}"/>
    <hyperlink ref="E785" location="A125567449A" display="A125567449A" xr:uid="{00000000-0004-0000-0000-000006030000}"/>
    <hyperlink ref="E786" location="A125553416W" display="A125553416W" xr:uid="{00000000-0004-0000-0000-000007030000}"/>
    <hyperlink ref="E787" location="A125581496F" display="A125581496F" xr:uid="{00000000-0004-0000-0000-000008030000}"/>
    <hyperlink ref="E788" location="A125567456X" display="A125567456X" xr:uid="{00000000-0004-0000-0000-000009030000}"/>
    <hyperlink ref="E789" location="A125556224J" display="A125556224J" xr:uid="{00000000-0004-0000-0000-00000A030000}"/>
    <hyperlink ref="E790" location="A125584304F" display="A125584304F" xr:uid="{00000000-0004-0000-0000-00000B030000}"/>
    <hyperlink ref="E791" location="A125570264R" display="A125570264R" xr:uid="{00000000-0004-0000-0000-00000C030000}"/>
    <hyperlink ref="E792" location="A125550608K" display="A125550608K" xr:uid="{00000000-0004-0000-0000-00000D030000}"/>
    <hyperlink ref="E793" location="A125578688R" display="A125578688R" xr:uid="{00000000-0004-0000-0000-00000E030000}"/>
    <hyperlink ref="E794" location="A125564648L" display="A125564648L" xr:uid="{00000000-0004-0000-0000-00000F030000}"/>
    <hyperlink ref="E795" location="A125559032V" display="A125559032V" xr:uid="{00000000-0004-0000-0000-000010030000}"/>
    <hyperlink ref="E796" location="A125587112T" display="A125587112T" xr:uid="{00000000-0004-0000-0000-000011030000}"/>
    <hyperlink ref="E797" location="A125573072A" display="A125573072A" xr:uid="{00000000-0004-0000-0000-000012030000}"/>
    <hyperlink ref="E798" location="A125561840J" display="A125561840J" xr:uid="{00000000-0004-0000-0000-000013030000}"/>
    <hyperlink ref="E799" location="A125589920A" display="A125589920A" xr:uid="{00000000-0004-0000-0000-000014030000}"/>
    <hyperlink ref="E800" location="A125575880K" display="A125575880K" xr:uid="{00000000-0004-0000-0000-000015030000}"/>
    <hyperlink ref="E801" location="A125553417X" display="A125553417X" xr:uid="{00000000-0004-0000-0000-000016030000}"/>
    <hyperlink ref="E802" location="A125581497J" display="A125581497J" xr:uid="{00000000-0004-0000-0000-000017030000}"/>
    <hyperlink ref="E803" location="A125567457A" display="A125567457A" xr:uid="{00000000-0004-0000-0000-000018030000}"/>
    <hyperlink ref="E804" location="A125553296R" display="A125553296R" xr:uid="{00000000-0004-0000-0000-000019030000}"/>
    <hyperlink ref="E805" location="A125581376L" display="A125581376L" xr:uid="{00000000-0004-0000-0000-00001A030000}"/>
    <hyperlink ref="E806" location="A125567336F" display="A125567336F" xr:uid="{00000000-0004-0000-0000-00001B030000}"/>
    <hyperlink ref="E807" location="A125556104R" display="A125556104R" xr:uid="{00000000-0004-0000-0000-00001C030000}"/>
    <hyperlink ref="E808" location="A125584184X" display="A125584184X" xr:uid="{00000000-0004-0000-0000-00001D030000}"/>
    <hyperlink ref="E809" location="A125570144W" display="A125570144W" xr:uid="{00000000-0004-0000-0000-00001E030000}"/>
    <hyperlink ref="E810" location="A125550488C" display="A125550488C" xr:uid="{00000000-0004-0000-0000-00001F030000}"/>
    <hyperlink ref="E811" location="A125578568W" display="A125578568W" xr:uid="{00000000-0004-0000-0000-000020030000}"/>
    <hyperlink ref="E812" location="A125564528V" display="A125564528V" xr:uid="{00000000-0004-0000-0000-000021030000}"/>
    <hyperlink ref="E813" location="A125558912X" display="A125558912X" xr:uid="{00000000-0004-0000-0000-000022030000}"/>
    <hyperlink ref="E814" location="A125586992J" display="A125586992J" xr:uid="{00000000-0004-0000-0000-000023030000}"/>
    <hyperlink ref="E815" location="A125572952F" display="A125572952F" xr:uid="{00000000-0004-0000-0000-000024030000}"/>
    <hyperlink ref="E816" location="A125561720R" display="A125561720R" xr:uid="{00000000-0004-0000-0000-000025030000}"/>
    <hyperlink ref="E817" location="A125589800J" display="A125589800J" xr:uid="{00000000-0004-0000-0000-000026030000}"/>
    <hyperlink ref="E818" location="A125575760T" display="A125575760T" xr:uid="{00000000-0004-0000-0000-000027030000}"/>
    <hyperlink ref="E819" location="A125553297T" display="A125553297T" xr:uid="{00000000-0004-0000-0000-000028030000}"/>
    <hyperlink ref="E820" location="A125581377R" display="A125581377R" xr:uid="{00000000-0004-0000-0000-000029030000}"/>
    <hyperlink ref="E821" location="A125567337J" display="A125567337J" xr:uid="{00000000-0004-0000-0000-00002A030000}"/>
    <hyperlink ref="E822" location="A125553304C" display="A125553304C" xr:uid="{00000000-0004-0000-0000-00002B030000}"/>
    <hyperlink ref="E823" location="A125581384L" display="A125581384L" xr:uid="{00000000-0004-0000-0000-00002C030000}"/>
    <hyperlink ref="E824" location="A125567344F" display="A125567344F" xr:uid="{00000000-0004-0000-0000-00002D030000}"/>
    <hyperlink ref="E825" location="A125556112R" display="A125556112R" xr:uid="{00000000-0004-0000-0000-00002E030000}"/>
    <hyperlink ref="E826" location="A125584192X" display="A125584192X" xr:uid="{00000000-0004-0000-0000-00002F030000}"/>
    <hyperlink ref="E827" location="A125570152W" display="A125570152W" xr:uid="{00000000-0004-0000-0000-000030030000}"/>
    <hyperlink ref="E828" location="A125550496C" display="A125550496C" xr:uid="{00000000-0004-0000-0000-000031030000}"/>
    <hyperlink ref="E829" location="A125578576W" display="A125578576W" xr:uid="{00000000-0004-0000-0000-000032030000}"/>
    <hyperlink ref="E830" location="A125564536V" display="A125564536V" xr:uid="{00000000-0004-0000-0000-000033030000}"/>
    <hyperlink ref="E831" location="A125558920X" display="A125558920X" xr:uid="{00000000-0004-0000-0000-000034030000}"/>
    <hyperlink ref="E832" location="A125587000X" display="A125587000X" xr:uid="{00000000-0004-0000-0000-000035030000}"/>
    <hyperlink ref="E833" location="A125572960F" display="A125572960F" xr:uid="{00000000-0004-0000-0000-000036030000}"/>
    <hyperlink ref="E834" location="A125561728J" display="A125561728J" xr:uid="{00000000-0004-0000-0000-000037030000}"/>
    <hyperlink ref="E835" location="A125589808A" display="A125589808A" xr:uid="{00000000-0004-0000-0000-000038030000}"/>
    <hyperlink ref="E836" location="A125575768K" display="A125575768K" xr:uid="{00000000-0004-0000-0000-000039030000}"/>
    <hyperlink ref="E837" location="A125553305F" display="A125553305F" xr:uid="{00000000-0004-0000-0000-00003A030000}"/>
    <hyperlink ref="E838" location="A125581385R" display="A125581385R" xr:uid="{00000000-0004-0000-0000-00003B030000}"/>
    <hyperlink ref="E839" location="A125567345J" display="A125567345J" xr:uid="{00000000-0004-0000-0000-00003C030000}"/>
    <hyperlink ref="E840" location="A125553368R" display="A125553368R" xr:uid="{00000000-0004-0000-0000-00003D030000}"/>
    <hyperlink ref="E841" location="A125581448L" display="A125581448L" xr:uid="{00000000-0004-0000-0000-00003E030000}"/>
    <hyperlink ref="E842" location="A125567408F" display="A125567408F" xr:uid="{00000000-0004-0000-0000-00003F030000}"/>
    <hyperlink ref="E843" location="A125556176A" display="A125556176A" xr:uid="{00000000-0004-0000-0000-000040030000}"/>
    <hyperlink ref="E844" location="A125584256X" display="A125584256X" xr:uid="{00000000-0004-0000-0000-000041030000}"/>
    <hyperlink ref="E845" location="A125570216W" display="A125570216W" xr:uid="{00000000-0004-0000-0000-000042030000}"/>
    <hyperlink ref="E846" location="A125550560K" display="A125550560K" xr:uid="{00000000-0004-0000-0000-000043030000}"/>
    <hyperlink ref="E847" location="A125578640C" display="A125578640C" xr:uid="{00000000-0004-0000-0000-000044030000}"/>
    <hyperlink ref="E848" location="A125564600A" display="A125564600A" xr:uid="{00000000-0004-0000-0000-000045030000}"/>
    <hyperlink ref="E849" location="A125558984K" display="A125558984K" xr:uid="{00000000-0004-0000-0000-000046030000}"/>
    <hyperlink ref="E850" location="A125587064K" display="A125587064K" xr:uid="{00000000-0004-0000-0000-000047030000}"/>
    <hyperlink ref="E851" location="A125573024J" display="A125573024J" xr:uid="{00000000-0004-0000-0000-000048030000}"/>
    <hyperlink ref="E852" location="A125561792A" display="A125561792A" xr:uid="{00000000-0004-0000-0000-000049030000}"/>
    <hyperlink ref="E853" location="A125589872V" display="A125589872V" xr:uid="{00000000-0004-0000-0000-00004A030000}"/>
    <hyperlink ref="E854" location="A125575832T" display="A125575832T" xr:uid="{00000000-0004-0000-0000-00004B030000}"/>
    <hyperlink ref="E855" location="A125553369T" display="A125553369T" xr:uid="{00000000-0004-0000-0000-00004C030000}"/>
    <hyperlink ref="E856" location="A125581449R" display="A125581449R" xr:uid="{00000000-0004-0000-0000-00004D030000}"/>
    <hyperlink ref="E857" location="A125567409J" display="A125567409J" xr:uid="{00000000-0004-0000-0000-00004E030000}"/>
    <hyperlink ref="E858" location="A125553240C" display="A125553240C" xr:uid="{00000000-0004-0000-0000-00004F030000}"/>
    <hyperlink ref="E859" location="A125581320A" display="A125581320A" xr:uid="{00000000-0004-0000-0000-000050030000}"/>
    <hyperlink ref="E860" location="A125567280F" display="A125567280F" xr:uid="{00000000-0004-0000-0000-000051030000}"/>
    <hyperlink ref="E861" location="A125556048J" display="A125556048J" xr:uid="{00000000-0004-0000-0000-000052030000}"/>
    <hyperlink ref="E862" location="A125584128F" display="A125584128F" xr:uid="{00000000-0004-0000-0000-000053030000}"/>
    <hyperlink ref="E863" location="A125570088R" display="A125570088R" xr:uid="{00000000-0004-0000-0000-000054030000}"/>
    <hyperlink ref="E864" location="A125550432T" display="A125550432T" xr:uid="{00000000-0004-0000-0000-000055030000}"/>
    <hyperlink ref="E865" location="A125578512K" display="A125578512K" xr:uid="{00000000-0004-0000-0000-000056030000}"/>
    <hyperlink ref="E866" location="A125564472V" display="A125564472V" xr:uid="{00000000-0004-0000-0000-000057030000}"/>
    <hyperlink ref="E867" location="A125558856T" display="A125558856T" xr:uid="{00000000-0004-0000-0000-000058030000}"/>
    <hyperlink ref="E868" location="A125586936R" display="A125586936R" xr:uid="{00000000-0004-0000-0000-000059030000}"/>
    <hyperlink ref="E869" location="A125572896X" display="A125572896X" xr:uid="{00000000-0004-0000-0000-00005A030000}"/>
    <hyperlink ref="E870" location="A125561664J" display="A125561664J" xr:uid="{00000000-0004-0000-0000-00005B030000}"/>
    <hyperlink ref="E871" location="A125589744A" display="A125589744A" xr:uid="{00000000-0004-0000-0000-00005C030000}"/>
    <hyperlink ref="E872" location="A125575704X" display="A125575704X" xr:uid="{00000000-0004-0000-0000-00005D030000}"/>
    <hyperlink ref="E873" location="A125553241F" display="A125553241F" xr:uid="{00000000-0004-0000-0000-00005E030000}"/>
    <hyperlink ref="E874" location="A125581321C" display="A125581321C" xr:uid="{00000000-0004-0000-0000-00005F030000}"/>
    <hyperlink ref="E875" location="A125567281J" display="A125567281J" xr:uid="{00000000-0004-0000-0000-000060030000}"/>
    <hyperlink ref="E876" location="A125553424W" display="A125553424W" xr:uid="{00000000-0004-0000-0000-000061030000}"/>
    <hyperlink ref="E877" location="A125581504V" display="A125581504V" xr:uid="{00000000-0004-0000-0000-000062030000}"/>
    <hyperlink ref="E878" location="A125567464X" display="A125567464X" xr:uid="{00000000-0004-0000-0000-000063030000}"/>
    <hyperlink ref="E879" location="A125556232J" display="A125556232J" xr:uid="{00000000-0004-0000-0000-000064030000}"/>
    <hyperlink ref="E880" location="A125584312F" display="A125584312F" xr:uid="{00000000-0004-0000-0000-000065030000}"/>
    <hyperlink ref="E881" location="A125570272R" display="A125570272R" xr:uid="{00000000-0004-0000-0000-000066030000}"/>
    <hyperlink ref="E882" location="A125550616K" display="A125550616K" xr:uid="{00000000-0004-0000-0000-000067030000}"/>
    <hyperlink ref="E883" location="A125578696R" display="A125578696R" xr:uid="{00000000-0004-0000-0000-000068030000}"/>
    <hyperlink ref="E884" location="A125564656L" display="A125564656L" xr:uid="{00000000-0004-0000-0000-000069030000}"/>
    <hyperlink ref="E885" location="A125559040V" display="A125559040V" xr:uid="{00000000-0004-0000-0000-00006A030000}"/>
    <hyperlink ref="E886" location="A125587120T" display="A125587120T" xr:uid="{00000000-0004-0000-0000-00006B030000}"/>
    <hyperlink ref="E887" location="A125573080A" display="A125573080A" xr:uid="{00000000-0004-0000-0000-00006C030000}"/>
    <hyperlink ref="E888" location="A125561848A" display="A125561848A" xr:uid="{00000000-0004-0000-0000-00006D030000}"/>
    <hyperlink ref="E889" location="A125589928V" display="A125589928V" xr:uid="{00000000-0004-0000-0000-00006E030000}"/>
    <hyperlink ref="E890" location="A125575888C" display="A125575888C" xr:uid="{00000000-0004-0000-0000-00006F030000}"/>
    <hyperlink ref="E891" location="A125553425X" display="A125553425X" xr:uid="{00000000-0004-0000-0000-000070030000}"/>
    <hyperlink ref="E892" location="A125581505W" display="A125581505W" xr:uid="{00000000-0004-0000-0000-000071030000}"/>
    <hyperlink ref="E893" location="A125567465A" display="A125567465A" xr:uid="{00000000-0004-0000-0000-000072030000}"/>
    <hyperlink ref="E894" location="A125553312C" display="A125553312C" xr:uid="{00000000-0004-0000-0000-000073030000}"/>
    <hyperlink ref="E895" location="A125581392L" display="A125581392L" xr:uid="{00000000-0004-0000-0000-000074030000}"/>
    <hyperlink ref="E896" location="A125567352F" display="A125567352F" xr:uid="{00000000-0004-0000-0000-000075030000}"/>
    <hyperlink ref="E897" location="A125556120R" display="A125556120R" xr:uid="{00000000-0004-0000-0000-000076030000}"/>
    <hyperlink ref="E898" location="A125584200L" display="A125584200L" xr:uid="{00000000-0004-0000-0000-000077030000}"/>
    <hyperlink ref="E899" location="A125570160W" display="A125570160W" xr:uid="{00000000-0004-0000-0000-000078030000}"/>
    <hyperlink ref="E900" location="A125550504T" display="A125550504T" xr:uid="{00000000-0004-0000-0000-000079030000}"/>
    <hyperlink ref="E901" location="A125578584W" display="A125578584W" xr:uid="{00000000-0004-0000-0000-00007A030000}"/>
    <hyperlink ref="E902" location="A125564544V" display="A125564544V" xr:uid="{00000000-0004-0000-0000-00007B030000}"/>
    <hyperlink ref="E903" location="A125558928T" display="A125558928T" xr:uid="{00000000-0004-0000-0000-00007C030000}"/>
    <hyperlink ref="E904" location="A125587008T" display="A125587008T" xr:uid="{00000000-0004-0000-0000-00007D030000}"/>
    <hyperlink ref="E905" location="A125572968X" display="A125572968X" xr:uid="{00000000-0004-0000-0000-00007E030000}"/>
    <hyperlink ref="E906" location="A125561736J" display="A125561736J" xr:uid="{00000000-0004-0000-0000-00007F030000}"/>
    <hyperlink ref="E907" location="A125589816A" display="A125589816A" xr:uid="{00000000-0004-0000-0000-000080030000}"/>
    <hyperlink ref="E908" location="A125575776K" display="A125575776K" xr:uid="{00000000-0004-0000-0000-000081030000}"/>
    <hyperlink ref="E909" location="A125553313F" display="A125553313F" xr:uid="{00000000-0004-0000-0000-000082030000}"/>
    <hyperlink ref="E910" location="A125581393R" display="A125581393R" xr:uid="{00000000-0004-0000-0000-000083030000}"/>
    <hyperlink ref="E911" location="A125567353J" display="A125567353J" xr:uid="{00000000-0004-0000-0000-000084030000}"/>
    <hyperlink ref="E912" location="A125553200K" display="A125553200K" xr:uid="{00000000-0004-0000-0000-000085030000}"/>
    <hyperlink ref="E913" location="A125581280V" display="A125581280V" xr:uid="{00000000-0004-0000-0000-000086030000}"/>
    <hyperlink ref="E914" location="A125567240L" display="A125567240L" xr:uid="{00000000-0004-0000-0000-000087030000}"/>
    <hyperlink ref="E915" location="A125556008R" display="A125556008R" xr:uid="{00000000-0004-0000-0000-000088030000}"/>
    <hyperlink ref="E916" location="A125584088X" display="A125584088X" xr:uid="{00000000-0004-0000-0000-000089030000}"/>
    <hyperlink ref="E917" location="A125570048W" display="A125570048W" xr:uid="{00000000-0004-0000-0000-00008A030000}"/>
    <hyperlink ref="E918" location="A125550392K" display="A125550392K" xr:uid="{00000000-0004-0000-0000-00008B030000}"/>
    <hyperlink ref="E919" location="A125578472C" display="A125578472C" xr:uid="{00000000-0004-0000-0000-00008C030000}"/>
    <hyperlink ref="E920" location="A125564432A" display="A125564432A" xr:uid="{00000000-0004-0000-0000-00008D030000}"/>
    <hyperlink ref="E921" location="A125558816X" display="A125558816X" xr:uid="{00000000-0004-0000-0000-00008E030000}"/>
    <hyperlink ref="E922" location="A125586896J" display="A125586896J" xr:uid="{00000000-0004-0000-0000-00008F030000}"/>
    <hyperlink ref="E923" location="A125572856F" display="A125572856F" xr:uid="{00000000-0004-0000-0000-000090030000}"/>
    <hyperlink ref="E924" location="A125561624R" display="A125561624R" xr:uid="{00000000-0004-0000-0000-000091030000}"/>
    <hyperlink ref="E925" location="A125589704J" display="A125589704J" xr:uid="{00000000-0004-0000-0000-000092030000}"/>
    <hyperlink ref="E926" location="A125575664T" display="A125575664T" xr:uid="{00000000-0004-0000-0000-000093030000}"/>
    <hyperlink ref="E927" location="A125553201L" display="A125553201L" xr:uid="{00000000-0004-0000-0000-000094030000}"/>
    <hyperlink ref="E928" location="A125581281W" display="A125581281W" xr:uid="{00000000-0004-0000-0000-000095030000}"/>
    <hyperlink ref="E929" location="A125567241R" display="A125567241R" xr:uid="{00000000-0004-0000-0000-000096030000}"/>
    <hyperlink ref="E930" location="A125553320C" display="A125553320C" xr:uid="{00000000-0004-0000-0000-000097030000}"/>
    <hyperlink ref="E931" location="A125581400A" display="A125581400A" xr:uid="{00000000-0004-0000-0000-000098030000}"/>
    <hyperlink ref="E932" location="A125567360F" display="A125567360F" xr:uid="{00000000-0004-0000-0000-000099030000}"/>
    <hyperlink ref="E933" location="A125556128J" display="A125556128J" xr:uid="{00000000-0004-0000-0000-00009A030000}"/>
    <hyperlink ref="E934" location="A125584208F" display="A125584208F" xr:uid="{00000000-0004-0000-0000-00009B030000}"/>
    <hyperlink ref="E935" location="A125570168R" display="A125570168R" xr:uid="{00000000-0004-0000-0000-00009C030000}"/>
    <hyperlink ref="E936" location="A125550512T" display="A125550512T" xr:uid="{00000000-0004-0000-0000-00009D030000}"/>
    <hyperlink ref="E937" location="A125578592W" display="A125578592W" xr:uid="{00000000-0004-0000-0000-00009E030000}"/>
    <hyperlink ref="E938" location="A125564552V" display="A125564552V" xr:uid="{00000000-0004-0000-0000-00009F030000}"/>
    <hyperlink ref="E939" location="A125558936T" display="A125558936T" xr:uid="{00000000-0004-0000-0000-0000A0030000}"/>
    <hyperlink ref="E940" location="A125587016T" display="A125587016T" xr:uid="{00000000-0004-0000-0000-0000A1030000}"/>
    <hyperlink ref="E941" location="A125572976X" display="A125572976X" xr:uid="{00000000-0004-0000-0000-0000A2030000}"/>
    <hyperlink ref="E942" location="A125561744J" display="A125561744J" xr:uid="{00000000-0004-0000-0000-0000A3030000}"/>
    <hyperlink ref="E943" location="A125589824A" display="A125589824A" xr:uid="{00000000-0004-0000-0000-0000A4030000}"/>
    <hyperlink ref="E944" location="A125575784K" display="A125575784K" xr:uid="{00000000-0004-0000-0000-0000A5030000}"/>
    <hyperlink ref="E945" location="A125553321F" display="A125553321F" xr:uid="{00000000-0004-0000-0000-0000A6030000}"/>
    <hyperlink ref="E946" location="A125581401C" display="A125581401C" xr:uid="{00000000-0004-0000-0000-0000A7030000}"/>
    <hyperlink ref="E947" location="A125567361J" display="A125567361J" xr:uid="{00000000-0004-0000-0000-0000A8030000}"/>
    <hyperlink ref="E948" location="A125553328W" display="A125553328W" xr:uid="{00000000-0004-0000-0000-0000A9030000}"/>
    <hyperlink ref="E949" location="A125581408V" display="A125581408V" xr:uid="{00000000-0004-0000-0000-0000AA030000}"/>
    <hyperlink ref="E950" location="A125567368X" display="A125567368X" xr:uid="{00000000-0004-0000-0000-0000AB030000}"/>
    <hyperlink ref="E951" location="A125556136J" display="A125556136J" xr:uid="{00000000-0004-0000-0000-0000AC030000}"/>
    <hyperlink ref="E952" location="A125584216F" display="A125584216F" xr:uid="{00000000-0004-0000-0000-0000AD030000}"/>
    <hyperlink ref="E953" location="A125570176R" display="A125570176R" xr:uid="{00000000-0004-0000-0000-0000AE030000}"/>
    <hyperlink ref="E954" location="A125550520T" display="A125550520T" xr:uid="{00000000-0004-0000-0000-0000AF030000}"/>
    <hyperlink ref="E955" location="A125578600K" display="A125578600K" xr:uid="{00000000-0004-0000-0000-0000B0030000}"/>
    <hyperlink ref="E956" location="A125564560V" display="A125564560V" xr:uid="{00000000-0004-0000-0000-0000B1030000}"/>
    <hyperlink ref="E957" location="A125558944T" display="A125558944T" xr:uid="{00000000-0004-0000-0000-0000B2030000}"/>
    <hyperlink ref="E958" location="A125587024T" display="A125587024T" xr:uid="{00000000-0004-0000-0000-0000B3030000}"/>
    <hyperlink ref="E959" location="A125572984X" display="A125572984X" xr:uid="{00000000-0004-0000-0000-0000B4030000}"/>
    <hyperlink ref="E960" location="A125561752J" display="A125561752J" xr:uid="{00000000-0004-0000-0000-0000B5030000}"/>
    <hyperlink ref="E961" location="A125589832A" display="A125589832A" xr:uid="{00000000-0004-0000-0000-0000B6030000}"/>
    <hyperlink ref="E962" location="A125575792K" display="A125575792K" xr:uid="{00000000-0004-0000-0000-0000B7030000}"/>
    <hyperlink ref="E963" location="A125553329X" display="A125553329X" xr:uid="{00000000-0004-0000-0000-0000B8030000}"/>
    <hyperlink ref="E964" location="A125581409W" display="A125581409W" xr:uid="{00000000-0004-0000-0000-0000B9030000}"/>
    <hyperlink ref="E965" location="A125567369A" display="A125567369A" xr:uid="{00000000-0004-0000-0000-0000BA030000}"/>
    <hyperlink ref="E966" location="A125553448R" display="A125553448R" xr:uid="{00000000-0004-0000-0000-0000BB030000}"/>
    <hyperlink ref="E967" location="A125581528L" display="A125581528L" xr:uid="{00000000-0004-0000-0000-0000BC030000}"/>
    <hyperlink ref="E968" location="A125567488T" display="A125567488T" xr:uid="{00000000-0004-0000-0000-0000BD030000}"/>
    <hyperlink ref="E969" location="A125556256A" display="A125556256A" xr:uid="{00000000-0004-0000-0000-0000BE030000}"/>
    <hyperlink ref="E970" location="A125584336X" display="A125584336X" xr:uid="{00000000-0004-0000-0000-0000BF030000}"/>
    <hyperlink ref="E971" location="A125570296J" display="A125570296J" xr:uid="{00000000-0004-0000-0000-0000C0030000}"/>
    <hyperlink ref="E972" location="A125550640K" display="A125550640K" xr:uid="{00000000-0004-0000-0000-0000C1030000}"/>
    <hyperlink ref="E973" location="A125578720C" display="A125578720C" xr:uid="{00000000-0004-0000-0000-0000C2030000}"/>
    <hyperlink ref="E974" location="A125564680L" display="A125564680L" xr:uid="{00000000-0004-0000-0000-0000C3030000}"/>
    <hyperlink ref="E975" location="A125559064L" display="A125559064L" xr:uid="{00000000-0004-0000-0000-0000C4030000}"/>
    <hyperlink ref="E976" location="A125587144K" display="A125587144K" xr:uid="{00000000-0004-0000-0000-0000C5030000}"/>
    <hyperlink ref="E977" location="A125573104J" display="A125573104J" xr:uid="{00000000-0004-0000-0000-0000C6030000}"/>
    <hyperlink ref="E978" location="A125561872A" display="A125561872A" xr:uid="{00000000-0004-0000-0000-0000C7030000}"/>
    <hyperlink ref="E979" location="A125589952V" display="A125589952V" xr:uid="{00000000-0004-0000-0000-0000C8030000}"/>
    <hyperlink ref="E980" location="A125575912T" display="A125575912T" xr:uid="{00000000-0004-0000-0000-0000C9030000}"/>
    <hyperlink ref="E981" location="A125553449T" display="A125553449T" xr:uid="{00000000-0004-0000-0000-0000CA030000}"/>
    <hyperlink ref="E982" location="A125581529R" display="A125581529R" xr:uid="{00000000-0004-0000-0000-0000CB030000}"/>
    <hyperlink ref="E983" location="A125567489V" display="A125567489V" xr:uid="{00000000-0004-0000-0000-0000CC030000}"/>
    <hyperlink ref="E984" location="A125553160C" display="A125553160C" xr:uid="{00000000-0004-0000-0000-0000CD030000}"/>
    <hyperlink ref="E985" location="A125581240A" display="A125581240A" xr:uid="{00000000-0004-0000-0000-0000CE030000}"/>
    <hyperlink ref="E986" location="A125567200V" display="A125567200V" xr:uid="{00000000-0004-0000-0000-0000CF030000}"/>
    <hyperlink ref="E987" location="A125555968F" display="A125555968F" xr:uid="{00000000-0004-0000-0000-0000D0030000}"/>
    <hyperlink ref="E988" location="A125584048F" display="A125584048F" xr:uid="{00000000-0004-0000-0000-0000D1030000}"/>
    <hyperlink ref="E989" location="A125570008C" display="A125570008C" xr:uid="{00000000-0004-0000-0000-0000D2030000}"/>
    <hyperlink ref="E990" location="A125550352T" display="A125550352T" xr:uid="{00000000-0004-0000-0000-0000D3030000}"/>
    <hyperlink ref="E991" location="A125578432K" display="A125578432K" xr:uid="{00000000-0004-0000-0000-0000D4030000}"/>
    <hyperlink ref="E992" location="A125564392V" display="A125564392V" xr:uid="{00000000-0004-0000-0000-0000D5030000}"/>
    <hyperlink ref="E993" location="A125558776T" display="A125558776T" xr:uid="{00000000-0004-0000-0000-0000D6030000}"/>
    <hyperlink ref="E994" location="A125586856R" display="A125586856R" xr:uid="{00000000-0004-0000-0000-0000D7030000}"/>
    <hyperlink ref="E995" location="A125572816L" display="A125572816L" xr:uid="{00000000-0004-0000-0000-0000D8030000}"/>
    <hyperlink ref="E996" location="A125561584J" display="A125561584J" xr:uid="{00000000-0004-0000-0000-0000D9030000}"/>
    <hyperlink ref="E997" location="A125589664A" display="A125589664A" xr:uid="{00000000-0004-0000-0000-0000DA030000}"/>
    <hyperlink ref="E998" location="A125575624X" display="A125575624X" xr:uid="{00000000-0004-0000-0000-0000DB030000}"/>
    <hyperlink ref="E999" location="A125553161F" display="A125553161F" xr:uid="{00000000-0004-0000-0000-0000DC030000}"/>
    <hyperlink ref="E1000" location="A125581241C" display="A125581241C" xr:uid="{00000000-0004-0000-0000-0000DD030000}"/>
    <hyperlink ref="E1001" location="A125567201W" display="A125567201W" xr:uid="{00000000-0004-0000-0000-0000DE030000}"/>
    <hyperlink ref="E1002" location="A125553432W" display="A125553432W" xr:uid="{00000000-0004-0000-0000-0000DF030000}"/>
    <hyperlink ref="E1003" location="A125581512V" display="A125581512V" xr:uid="{00000000-0004-0000-0000-0000E0030000}"/>
    <hyperlink ref="E1004" location="A125567472X" display="A125567472X" xr:uid="{00000000-0004-0000-0000-0000E1030000}"/>
    <hyperlink ref="E1005" location="A125556240J" display="A125556240J" xr:uid="{00000000-0004-0000-0000-0000E2030000}"/>
    <hyperlink ref="E1006" location="A125584320F" display="A125584320F" xr:uid="{00000000-0004-0000-0000-0000E3030000}"/>
    <hyperlink ref="E1007" location="A125570280R" display="A125570280R" xr:uid="{00000000-0004-0000-0000-0000E4030000}"/>
    <hyperlink ref="E1008" location="A125550624K" display="A125550624K" xr:uid="{00000000-0004-0000-0000-0000E5030000}"/>
    <hyperlink ref="E1009" location="A125578704C" display="A125578704C" xr:uid="{00000000-0004-0000-0000-0000E6030000}"/>
    <hyperlink ref="E1010" location="A125564664L" display="A125564664L" xr:uid="{00000000-0004-0000-0000-0000E7030000}"/>
    <hyperlink ref="E1011" location="A125559048L" display="A125559048L" xr:uid="{00000000-0004-0000-0000-0000E8030000}"/>
    <hyperlink ref="E1012" location="A125587128K" display="A125587128K" xr:uid="{00000000-0004-0000-0000-0000E9030000}"/>
    <hyperlink ref="E1013" location="A125573088V" display="A125573088V" xr:uid="{00000000-0004-0000-0000-0000EA030000}"/>
    <hyperlink ref="E1014" location="A125561856A" display="A125561856A" xr:uid="{00000000-0004-0000-0000-0000EB030000}"/>
    <hyperlink ref="E1015" location="A125589936V" display="A125589936V" xr:uid="{00000000-0004-0000-0000-0000EC030000}"/>
    <hyperlink ref="E1016" location="A125575896C" display="A125575896C" xr:uid="{00000000-0004-0000-0000-0000ED030000}"/>
    <hyperlink ref="E1017" location="A125553433X" display="A125553433X" xr:uid="{00000000-0004-0000-0000-0000EE030000}"/>
    <hyperlink ref="E1018" location="A125581513W" display="A125581513W" xr:uid="{00000000-0004-0000-0000-0000EF030000}"/>
    <hyperlink ref="E1019" location="A125567473A" display="A125567473A" xr:uid="{00000000-0004-0000-0000-0000F0030000}"/>
    <hyperlink ref="E1020" location="A125553440W" display="A125553440W" xr:uid="{00000000-0004-0000-0000-0000F1030000}"/>
    <hyperlink ref="E1021" location="A125581520V" display="A125581520V" xr:uid="{00000000-0004-0000-0000-0000F2030000}"/>
    <hyperlink ref="E1022" location="A125567480X" display="A125567480X" xr:uid="{00000000-0004-0000-0000-0000F3030000}"/>
    <hyperlink ref="E1023" location="A125556248A" display="A125556248A" xr:uid="{00000000-0004-0000-0000-0000F4030000}"/>
    <hyperlink ref="E1024" location="A125584328X" display="A125584328X" xr:uid="{00000000-0004-0000-0000-0000F5030000}"/>
    <hyperlink ref="E1025" location="A125570288J" display="A125570288J" xr:uid="{00000000-0004-0000-0000-0000F6030000}"/>
    <hyperlink ref="E1026" location="A125550632K" display="A125550632K" xr:uid="{00000000-0004-0000-0000-0000F7030000}"/>
    <hyperlink ref="E1027" location="A125578712C" display="A125578712C" xr:uid="{00000000-0004-0000-0000-0000F8030000}"/>
    <hyperlink ref="E1028" location="A125564672L" display="A125564672L" xr:uid="{00000000-0004-0000-0000-0000F9030000}"/>
    <hyperlink ref="E1029" location="A125559056L" display="A125559056L" xr:uid="{00000000-0004-0000-0000-0000FA030000}"/>
    <hyperlink ref="E1030" location="A125587136K" display="A125587136K" xr:uid="{00000000-0004-0000-0000-0000FB030000}"/>
    <hyperlink ref="E1031" location="A125573096V" display="A125573096V" xr:uid="{00000000-0004-0000-0000-0000FC030000}"/>
    <hyperlink ref="E1032" location="A125561864A" display="A125561864A" xr:uid="{00000000-0004-0000-0000-0000FD030000}"/>
    <hyperlink ref="E1033" location="A125589944V" display="A125589944V" xr:uid="{00000000-0004-0000-0000-0000FE030000}"/>
    <hyperlink ref="E1034" location="A125575904T" display="A125575904T" xr:uid="{00000000-0004-0000-0000-0000FF030000}"/>
    <hyperlink ref="E1035" location="A125553441X" display="A125553441X" xr:uid="{00000000-0004-0000-0000-000000040000}"/>
    <hyperlink ref="E1036" location="A125581521W" display="A125581521W" xr:uid="{00000000-0004-0000-0000-000001040000}"/>
    <hyperlink ref="E1037" location="A125567481A" display="A125567481A" xr:uid="{00000000-0004-0000-0000-000002040000}"/>
    <hyperlink ref="E1038" location="A125553168W" display="A125553168W" xr:uid="{00000000-0004-0000-0000-000003040000}"/>
    <hyperlink ref="E1039" location="A125581248V" display="A125581248V" xr:uid="{00000000-0004-0000-0000-000004040000}"/>
    <hyperlink ref="E1040" location="A125567208L" display="A125567208L" xr:uid="{00000000-0004-0000-0000-000005040000}"/>
    <hyperlink ref="E1041" location="A125555976F" display="A125555976F" xr:uid="{00000000-0004-0000-0000-000006040000}"/>
    <hyperlink ref="E1042" location="A125584056F" display="A125584056F" xr:uid="{00000000-0004-0000-0000-000007040000}"/>
    <hyperlink ref="E1043" location="A125570016C" display="A125570016C" xr:uid="{00000000-0004-0000-0000-000008040000}"/>
    <hyperlink ref="E1044" location="A125550360T" display="A125550360T" xr:uid="{00000000-0004-0000-0000-000009040000}"/>
    <hyperlink ref="E1045" location="A125578440K" display="A125578440K" xr:uid="{00000000-0004-0000-0000-00000A040000}"/>
    <hyperlink ref="E1046" location="A125564400J" display="A125564400J" xr:uid="{00000000-0004-0000-0000-00000B040000}"/>
    <hyperlink ref="E1047" location="A125558784T" display="A125558784T" xr:uid="{00000000-0004-0000-0000-00000C040000}"/>
    <hyperlink ref="E1048" location="A125586864R" display="A125586864R" xr:uid="{00000000-0004-0000-0000-00000D040000}"/>
    <hyperlink ref="E1049" location="A125572824L" display="A125572824L" xr:uid="{00000000-0004-0000-0000-00000E040000}"/>
    <hyperlink ref="E1050" location="A125561592J" display="A125561592J" xr:uid="{00000000-0004-0000-0000-00000F040000}"/>
    <hyperlink ref="E1051" location="A125589672A" display="A125589672A" xr:uid="{00000000-0004-0000-0000-000010040000}"/>
    <hyperlink ref="E1052" location="A125575632X" display="A125575632X" xr:uid="{00000000-0004-0000-0000-000011040000}"/>
    <hyperlink ref="E1053" location="A125553169X" display="A125553169X" xr:uid="{00000000-0004-0000-0000-000012040000}"/>
    <hyperlink ref="E1054" location="A125581249W" display="A125581249W" xr:uid="{00000000-0004-0000-0000-000013040000}"/>
    <hyperlink ref="E1055" location="A125567209R" display="A125567209R" xr:uid="{00000000-0004-0000-0000-000014040000}"/>
    <hyperlink ref="E1056" location="A125553248W" display="A125553248W" xr:uid="{00000000-0004-0000-0000-000015040000}"/>
    <hyperlink ref="E1057" location="A125581328V" display="A125581328V" xr:uid="{00000000-0004-0000-0000-000016040000}"/>
    <hyperlink ref="E1058" location="A125567288X" display="A125567288X" xr:uid="{00000000-0004-0000-0000-000017040000}"/>
    <hyperlink ref="E1059" location="A125556056J" display="A125556056J" xr:uid="{00000000-0004-0000-0000-000018040000}"/>
    <hyperlink ref="E1060" location="A125584136F" display="A125584136F" xr:uid="{00000000-0004-0000-0000-000019040000}"/>
    <hyperlink ref="E1061" location="A125570096R" display="A125570096R" xr:uid="{00000000-0004-0000-0000-00001A040000}"/>
    <hyperlink ref="E1062" location="A125550440T" display="A125550440T" xr:uid="{00000000-0004-0000-0000-00001B040000}"/>
    <hyperlink ref="E1063" location="A125578520K" display="A125578520K" xr:uid="{00000000-0004-0000-0000-00001C040000}"/>
    <hyperlink ref="E1064" location="A125564480V" display="A125564480V" xr:uid="{00000000-0004-0000-0000-00001D040000}"/>
    <hyperlink ref="E1065" location="A125558864T" display="A125558864T" xr:uid="{00000000-0004-0000-0000-00001E040000}"/>
    <hyperlink ref="E1066" location="A125586944R" display="A125586944R" xr:uid="{00000000-0004-0000-0000-00001F040000}"/>
    <hyperlink ref="E1067" location="A125572904L" display="A125572904L" xr:uid="{00000000-0004-0000-0000-000020040000}"/>
    <hyperlink ref="E1068" location="A125561672J" display="A125561672J" xr:uid="{00000000-0004-0000-0000-000021040000}"/>
    <hyperlink ref="E1069" location="A125589752A" display="A125589752A" xr:uid="{00000000-0004-0000-0000-000022040000}"/>
    <hyperlink ref="E1070" location="A125575712X" display="A125575712X" xr:uid="{00000000-0004-0000-0000-000023040000}"/>
    <hyperlink ref="E1071" location="A125553249X" display="A125553249X" xr:uid="{00000000-0004-0000-0000-000024040000}"/>
    <hyperlink ref="E1072" location="A125581329W" display="A125581329W" xr:uid="{00000000-0004-0000-0000-000025040000}"/>
    <hyperlink ref="E1073" location="A125567289A" display="A125567289A" xr:uid="{00000000-0004-0000-0000-000026040000}"/>
    <hyperlink ref="E1074" location="A125553336W" display="A125553336W" xr:uid="{00000000-0004-0000-0000-000027040000}"/>
    <hyperlink ref="E1075" location="A125581416V" display="A125581416V" xr:uid="{00000000-0004-0000-0000-000028040000}"/>
    <hyperlink ref="E1076" location="A125567376X" display="A125567376X" xr:uid="{00000000-0004-0000-0000-000029040000}"/>
    <hyperlink ref="E1077" location="A125556144J" display="A125556144J" xr:uid="{00000000-0004-0000-0000-00002A040000}"/>
    <hyperlink ref="E1078" location="A125584224F" display="A125584224F" xr:uid="{00000000-0004-0000-0000-00002B040000}"/>
    <hyperlink ref="E1079" location="A125570184R" display="A125570184R" xr:uid="{00000000-0004-0000-0000-00002C040000}"/>
    <hyperlink ref="E1080" location="A125550528K" display="A125550528K" xr:uid="{00000000-0004-0000-0000-00002D040000}"/>
    <hyperlink ref="E1081" location="A125578608C" display="A125578608C" xr:uid="{00000000-0004-0000-0000-00002E040000}"/>
    <hyperlink ref="E1082" location="A125564568L" display="A125564568L" xr:uid="{00000000-0004-0000-0000-00002F040000}"/>
    <hyperlink ref="E1083" location="A125558952T" display="A125558952T" xr:uid="{00000000-0004-0000-0000-000030040000}"/>
    <hyperlink ref="E1084" location="A125587032T" display="A125587032T" xr:uid="{00000000-0004-0000-0000-000031040000}"/>
    <hyperlink ref="E1085" location="A125572992X" display="A125572992X" xr:uid="{00000000-0004-0000-0000-000032040000}"/>
    <hyperlink ref="E1086" location="A125561760J" display="A125561760J" xr:uid="{00000000-0004-0000-0000-000033040000}"/>
    <hyperlink ref="E1087" location="A125589840A" display="A125589840A" xr:uid="{00000000-0004-0000-0000-000034040000}"/>
    <hyperlink ref="E1088" location="A125575800X" display="A125575800X" xr:uid="{00000000-0004-0000-0000-000035040000}"/>
    <hyperlink ref="E1089" location="A125553337X" display="A125553337X" xr:uid="{00000000-0004-0000-0000-000036040000}"/>
    <hyperlink ref="E1090" location="A125581417W" display="A125581417W" xr:uid="{00000000-0004-0000-0000-000037040000}"/>
    <hyperlink ref="E1091" location="A125567377A" display="A125567377A" xr:uid="{00000000-0004-0000-0000-000038040000}"/>
    <hyperlink ref="E1092" location="A125553456R" display="A125553456R" xr:uid="{00000000-0004-0000-0000-000039040000}"/>
    <hyperlink ref="E1093" location="A125581536L" display="A125581536L" xr:uid="{00000000-0004-0000-0000-00003A040000}"/>
    <hyperlink ref="E1094" location="A125567496T" display="A125567496T" xr:uid="{00000000-0004-0000-0000-00003B040000}"/>
    <hyperlink ref="E1095" location="A125556264A" display="A125556264A" xr:uid="{00000000-0004-0000-0000-00003C040000}"/>
    <hyperlink ref="E1096" location="A125584344X" display="A125584344X" xr:uid="{00000000-0004-0000-0000-00003D040000}"/>
    <hyperlink ref="E1097" location="A125570304W" display="A125570304W" xr:uid="{00000000-0004-0000-0000-00003E040000}"/>
    <hyperlink ref="E1098" location="A125550648C" display="A125550648C" xr:uid="{00000000-0004-0000-0000-00003F040000}"/>
    <hyperlink ref="E1099" location="A125578728W" display="A125578728W" xr:uid="{00000000-0004-0000-0000-000040040000}"/>
    <hyperlink ref="E1100" location="A125564688F" display="A125564688F" xr:uid="{00000000-0004-0000-0000-000041040000}"/>
    <hyperlink ref="E1101" location="A125559072L" display="A125559072L" xr:uid="{00000000-0004-0000-0000-000042040000}"/>
    <hyperlink ref="E1102" location="A125587152K" display="A125587152K" xr:uid="{00000000-0004-0000-0000-000043040000}"/>
    <hyperlink ref="E1103" location="A125573112J" display="A125573112J" xr:uid="{00000000-0004-0000-0000-000044040000}"/>
    <hyperlink ref="E1104" location="A125561880A" display="A125561880A" xr:uid="{00000000-0004-0000-0000-000045040000}"/>
    <hyperlink ref="E1105" location="A125589960V" display="A125589960V" xr:uid="{00000000-0004-0000-0000-000046040000}"/>
    <hyperlink ref="E1106" location="A125575920T" display="A125575920T" xr:uid="{00000000-0004-0000-0000-000047040000}"/>
    <hyperlink ref="E1107" location="A125553457T" display="A125553457T" xr:uid="{00000000-0004-0000-0000-000048040000}"/>
    <hyperlink ref="E1108" location="A125581537R" display="A125581537R" xr:uid="{00000000-0004-0000-0000-000049040000}"/>
    <hyperlink ref="E1109" location="A125567497V" display="A125567497V" xr:uid="{00000000-0004-0000-0000-00004A040000}"/>
    <hyperlink ref="E1110" location="A125553176W" display="A125553176W" xr:uid="{00000000-0004-0000-0000-00004B040000}"/>
    <hyperlink ref="E1111" location="A125581256V" display="A125581256V" xr:uid="{00000000-0004-0000-0000-00004C040000}"/>
    <hyperlink ref="E1112" location="A125567216L" display="A125567216L" xr:uid="{00000000-0004-0000-0000-00004D040000}"/>
    <hyperlink ref="E1113" location="A125555984F" display="A125555984F" xr:uid="{00000000-0004-0000-0000-00004E040000}"/>
    <hyperlink ref="E1114" location="A125584064F" display="A125584064F" xr:uid="{00000000-0004-0000-0000-00004F040000}"/>
    <hyperlink ref="E1115" location="A125570024C" display="A125570024C" xr:uid="{00000000-0004-0000-0000-000050040000}"/>
    <hyperlink ref="E1116" location="A125550368K" display="A125550368K" xr:uid="{00000000-0004-0000-0000-000051040000}"/>
    <hyperlink ref="E1117" location="A125578448C" display="A125578448C" xr:uid="{00000000-0004-0000-0000-000052040000}"/>
    <hyperlink ref="E1118" location="A125564408A" display="A125564408A" xr:uid="{00000000-0004-0000-0000-000053040000}"/>
    <hyperlink ref="E1119" location="A125558792T" display="A125558792T" xr:uid="{00000000-0004-0000-0000-000054040000}"/>
    <hyperlink ref="E1120" location="A125586872R" display="A125586872R" xr:uid="{00000000-0004-0000-0000-000055040000}"/>
    <hyperlink ref="E1121" location="A125572832L" display="A125572832L" xr:uid="{00000000-0004-0000-0000-000056040000}"/>
    <hyperlink ref="E1122" location="A125561600W" display="A125561600W" xr:uid="{00000000-0004-0000-0000-000057040000}"/>
    <hyperlink ref="E1123" location="A125589680A" display="A125589680A" xr:uid="{00000000-0004-0000-0000-000058040000}"/>
    <hyperlink ref="E1124" location="A125575640X" display="A125575640X" xr:uid="{00000000-0004-0000-0000-000059040000}"/>
    <hyperlink ref="E1125" location="A125553177X" display="A125553177X" xr:uid="{00000000-0004-0000-0000-00005A040000}"/>
    <hyperlink ref="E1126" location="A125581257W" display="A125581257W" xr:uid="{00000000-0004-0000-0000-00005B040000}"/>
    <hyperlink ref="E1127" location="A125567217R" display="A125567217R" xr:uid="{00000000-0004-0000-0000-00005C040000}"/>
    <hyperlink ref="E1128" location="A125553376R" display="A125553376R" xr:uid="{00000000-0004-0000-0000-00005D040000}"/>
    <hyperlink ref="E1129" location="A125581456L" display="A125581456L" xr:uid="{00000000-0004-0000-0000-00005E040000}"/>
    <hyperlink ref="E1130" location="A125567416F" display="A125567416F" xr:uid="{00000000-0004-0000-0000-00005F040000}"/>
    <hyperlink ref="E1131" location="A125556184A" display="A125556184A" xr:uid="{00000000-0004-0000-0000-000060040000}"/>
    <hyperlink ref="E1132" location="A125584264X" display="A125584264X" xr:uid="{00000000-0004-0000-0000-000061040000}"/>
    <hyperlink ref="E1133" location="A125570224W" display="A125570224W" xr:uid="{00000000-0004-0000-0000-000062040000}"/>
    <hyperlink ref="E1134" location="A125550568C" display="A125550568C" xr:uid="{00000000-0004-0000-0000-000063040000}"/>
    <hyperlink ref="E1135" location="A125578648W" display="A125578648W" xr:uid="{00000000-0004-0000-0000-000064040000}"/>
    <hyperlink ref="E1136" location="A125564608V" display="A125564608V" xr:uid="{00000000-0004-0000-0000-000065040000}"/>
    <hyperlink ref="E1137" location="A125558992K" display="A125558992K" xr:uid="{00000000-0004-0000-0000-000066040000}"/>
    <hyperlink ref="E1138" location="A125587072K" display="A125587072K" xr:uid="{00000000-0004-0000-0000-000067040000}"/>
    <hyperlink ref="E1139" location="A125573032J" display="A125573032J" xr:uid="{00000000-0004-0000-0000-000068040000}"/>
    <hyperlink ref="E1140" location="A125561800R" display="A125561800R" xr:uid="{00000000-0004-0000-0000-000069040000}"/>
    <hyperlink ref="E1141" location="A125589880V" display="A125589880V" xr:uid="{00000000-0004-0000-0000-00006A040000}"/>
    <hyperlink ref="E1142" location="A125575840T" display="A125575840T" xr:uid="{00000000-0004-0000-0000-00006B040000}"/>
    <hyperlink ref="E1143" location="A125553377T" display="A125553377T" xr:uid="{00000000-0004-0000-0000-00006C040000}"/>
    <hyperlink ref="E1144" location="A125581457R" display="A125581457R" xr:uid="{00000000-0004-0000-0000-00006D040000}"/>
    <hyperlink ref="E1145" location="A125567417J" display="A125567417J" xr:uid="{00000000-0004-0000-0000-00006E040000}"/>
    <hyperlink ref="E1146" location="A125553384R" display="A125553384R" xr:uid="{00000000-0004-0000-0000-00006F040000}"/>
    <hyperlink ref="E1147" location="A125581464L" display="A125581464L" xr:uid="{00000000-0004-0000-0000-000070040000}"/>
    <hyperlink ref="E1148" location="A125567424F" display="A125567424F" xr:uid="{00000000-0004-0000-0000-000071040000}"/>
    <hyperlink ref="E1149" location="A125556192A" display="A125556192A" xr:uid="{00000000-0004-0000-0000-000072040000}"/>
    <hyperlink ref="E1150" location="A125584272X" display="A125584272X" xr:uid="{00000000-0004-0000-0000-000073040000}"/>
    <hyperlink ref="E1151" location="A125570232W" display="A125570232W" xr:uid="{00000000-0004-0000-0000-000074040000}"/>
    <hyperlink ref="E1152" location="A125550576C" display="A125550576C" xr:uid="{00000000-0004-0000-0000-000075040000}"/>
    <hyperlink ref="E1153" location="A125578656W" display="A125578656W" xr:uid="{00000000-0004-0000-0000-000076040000}"/>
    <hyperlink ref="E1154" location="A125564616V" display="A125564616V" xr:uid="{00000000-0004-0000-0000-000077040000}"/>
    <hyperlink ref="E1155" location="A125559000A" display="A125559000A" xr:uid="{00000000-0004-0000-0000-000078040000}"/>
    <hyperlink ref="E1156" location="A125587080K" display="A125587080K" xr:uid="{00000000-0004-0000-0000-000079040000}"/>
    <hyperlink ref="E1157" location="A125573040J" display="A125573040J" xr:uid="{00000000-0004-0000-0000-00007A040000}"/>
    <hyperlink ref="E1158" location="A125561808J" display="A125561808J" xr:uid="{00000000-0004-0000-0000-00007B040000}"/>
    <hyperlink ref="E1159" location="A125589888L" display="A125589888L" xr:uid="{00000000-0004-0000-0000-00007C040000}"/>
    <hyperlink ref="E1160" location="A125575848K" display="A125575848K" xr:uid="{00000000-0004-0000-0000-00007D040000}"/>
    <hyperlink ref="E1161" location="A125553385T" display="A125553385T" xr:uid="{00000000-0004-0000-0000-00007E040000}"/>
    <hyperlink ref="E1162" location="A125581465R" display="A125581465R" xr:uid="{00000000-0004-0000-0000-00007F040000}"/>
    <hyperlink ref="E1163" location="A125567425J" display="A125567425J" xr:uid="{00000000-0004-0000-0000-000080040000}"/>
    <hyperlink ref="E1164" location="A125553216C" display="A125553216C" xr:uid="{00000000-0004-0000-0000-000081040000}"/>
    <hyperlink ref="E1165" location="A125581296L" display="A125581296L" xr:uid="{00000000-0004-0000-0000-000082040000}"/>
    <hyperlink ref="E1166" location="A125567256F" display="A125567256F" xr:uid="{00000000-0004-0000-0000-000083040000}"/>
    <hyperlink ref="E1167" location="A125556024R" display="A125556024R" xr:uid="{00000000-0004-0000-0000-000084040000}"/>
    <hyperlink ref="E1168" location="A125584104L" display="A125584104L" xr:uid="{00000000-0004-0000-0000-000085040000}"/>
    <hyperlink ref="E1169" location="A125570064W" display="A125570064W" xr:uid="{00000000-0004-0000-0000-000086040000}"/>
    <hyperlink ref="E1170" location="A125550408T" display="A125550408T" xr:uid="{00000000-0004-0000-0000-000087040000}"/>
    <hyperlink ref="E1171" location="A125578488W" display="A125578488W" xr:uid="{00000000-0004-0000-0000-000088040000}"/>
    <hyperlink ref="E1172" location="A125564448V" display="A125564448V" xr:uid="{00000000-0004-0000-0000-000089040000}"/>
    <hyperlink ref="E1173" location="A125558832X" display="A125558832X" xr:uid="{00000000-0004-0000-0000-00008A040000}"/>
    <hyperlink ref="E1174" location="A125586912W" display="A125586912W" xr:uid="{00000000-0004-0000-0000-00008B040000}"/>
    <hyperlink ref="E1175" location="A125572872F" display="A125572872F" xr:uid="{00000000-0004-0000-0000-00008C040000}"/>
    <hyperlink ref="E1176" location="A125561640R" display="A125561640R" xr:uid="{00000000-0004-0000-0000-00008D040000}"/>
    <hyperlink ref="E1177" location="A125589720J" display="A125589720J" xr:uid="{00000000-0004-0000-0000-00008E040000}"/>
    <hyperlink ref="E1178" location="A125575680T" display="A125575680T" xr:uid="{00000000-0004-0000-0000-00008F040000}"/>
    <hyperlink ref="E1179" location="A125553217F" display="A125553217F" xr:uid="{00000000-0004-0000-0000-000090040000}"/>
    <hyperlink ref="E1180" location="A125581297R" display="A125581297R" xr:uid="{00000000-0004-0000-0000-000091040000}"/>
    <hyperlink ref="E1181" location="A125567257J" display="A125567257J" xr:uid="{00000000-0004-0000-0000-000092040000}"/>
    <hyperlink ref="E1182" location="A125553184W" display="A125553184W" xr:uid="{00000000-0004-0000-0000-000093040000}"/>
    <hyperlink ref="E1183" location="A125581264V" display="A125581264V" xr:uid="{00000000-0004-0000-0000-000094040000}"/>
    <hyperlink ref="E1184" location="A125567224L" display="A125567224L" xr:uid="{00000000-0004-0000-0000-000095040000}"/>
    <hyperlink ref="E1185" location="A125555992F" display="A125555992F" xr:uid="{00000000-0004-0000-0000-000096040000}"/>
    <hyperlink ref="E1186" location="A125584072F" display="A125584072F" xr:uid="{00000000-0004-0000-0000-000097040000}"/>
    <hyperlink ref="E1187" location="A125570032C" display="A125570032C" xr:uid="{00000000-0004-0000-0000-000098040000}"/>
    <hyperlink ref="E1188" location="A125550376K" display="A125550376K" xr:uid="{00000000-0004-0000-0000-000099040000}"/>
    <hyperlink ref="E1189" location="A125578456C" display="A125578456C" xr:uid="{00000000-0004-0000-0000-00009A040000}"/>
    <hyperlink ref="E1190" location="A125564416A" display="A125564416A" xr:uid="{00000000-0004-0000-0000-00009B040000}"/>
    <hyperlink ref="E1191" location="A125558800F" display="A125558800F" xr:uid="{00000000-0004-0000-0000-00009C040000}"/>
    <hyperlink ref="E1192" location="A125586880R" display="A125586880R" xr:uid="{00000000-0004-0000-0000-00009D040000}"/>
    <hyperlink ref="E1193" location="A125572840L" display="A125572840L" xr:uid="{00000000-0004-0000-0000-00009E040000}"/>
    <hyperlink ref="E1194" location="A125561608R" display="A125561608R" xr:uid="{00000000-0004-0000-0000-00009F040000}"/>
    <hyperlink ref="E1195" location="A125589688V" display="A125589688V" xr:uid="{00000000-0004-0000-0000-0000A0040000}"/>
    <hyperlink ref="E1196" location="A125575648T" display="A125575648T" xr:uid="{00000000-0004-0000-0000-0000A1040000}"/>
    <hyperlink ref="E1197" location="A125553185X" display="A125553185X" xr:uid="{00000000-0004-0000-0000-0000A2040000}"/>
    <hyperlink ref="E1198" location="A125581265W" display="A125581265W" xr:uid="{00000000-0004-0000-0000-0000A3040000}"/>
    <hyperlink ref="E1199" location="A125567225R" display="A125567225R" xr:uid="{00000000-0004-0000-0000-0000A4040000}"/>
    <hyperlink ref="E1200" location="A125553256W" display="A125553256W" xr:uid="{00000000-0004-0000-0000-0000A5040000}"/>
    <hyperlink ref="E1201" location="A125581336V" display="A125581336V" xr:uid="{00000000-0004-0000-0000-0000A6040000}"/>
    <hyperlink ref="E1202" location="A125567296X" display="A125567296X" xr:uid="{00000000-0004-0000-0000-0000A7040000}"/>
    <hyperlink ref="E1203" location="A125556064J" display="A125556064J" xr:uid="{00000000-0004-0000-0000-0000A8040000}"/>
    <hyperlink ref="E1204" location="A125584144F" display="A125584144F" xr:uid="{00000000-0004-0000-0000-0000A9040000}"/>
    <hyperlink ref="E1205" location="A125570104C" display="A125570104C" xr:uid="{00000000-0004-0000-0000-0000AA040000}"/>
    <hyperlink ref="E1206" location="A125550448K" display="A125550448K" xr:uid="{00000000-0004-0000-0000-0000AB040000}"/>
    <hyperlink ref="E1207" location="A125578528C" display="A125578528C" xr:uid="{00000000-0004-0000-0000-0000AC040000}"/>
    <hyperlink ref="E1208" location="A125564488L" display="A125564488L" xr:uid="{00000000-0004-0000-0000-0000AD040000}"/>
    <hyperlink ref="E1209" location="A125558872T" display="A125558872T" xr:uid="{00000000-0004-0000-0000-0000AE040000}"/>
    <hyperlink ref="E1210" location="A125586952R" display="A125586952R" xr:uid="{00000000-0004-0000-0000-0000AF040000}"/>
    <hyperlink ref="E1211" location="A125572912L" display="A125572912L" xr:uid="{00000000-0004-0000-0000-0000B0040000}"/>
    <hyperlink ref="E1212" location="A125561680J" display="A125561680J" xr:uid="{00000000-0004-0000-0000-0000B1040000}"/>
    <hyperlink ref="E1213" location="A125589760A" display="A125589760A" xr:uid="{00000000-0004-0000-0000-0000B2040000}"/>
    <hyperlink ref="E1214" location="A125575720X" display="A125575720X" xr:uid="{00000000-0004-0000-0000-0000B3040000}"/>
    <hyperlink ref="E1215" location="A125553257X" display="A125553257X" xr:uid="{00000000-0004-0000-0000-0000B4040000}"/>
    <hyperlink ref="E1216" location="A125581337W" display="A125581337W" xr:uid="{00000000-0004-0000-0000-0000B5040000}"/>
    <hyperlink ref="E1217" location="A125567297A" display="A125567297A" xr:uid="{00000000-0004-0000-0000-0000B6040000}"/>
    <hyperlink ref="E1218" location="A125553208C" display="A125553208C" xr:uid="{00000000-0004-0000-0000-0000B7040000}"/>
    <hyperlink ref="E1219" location="A125581288L" display="A125581288L" xr:uid="{00000000-0004-0000-0000-0000B8040000}"/>
    <hyperlink ref="E1220" location="A125567248F" display="A125567248F" xr:uid="{00000000-0004-0000-0000-0000B9040000}"/>
    <hyperlink ref="E1221" location="A125556016R" display="A125556016R" xr:uid="{00000000-0004-0000-0000-0000BA040000}"/>
    <hyperlink ref="E1222" location="A125584096X" display="A125584096X" xr:uid="{00000000-0004-0000-0000-0000BB040000}"/>
    <hyperlink ref="E1223" location="A125570056W" display="A125570056W" xr:uid="{00000000-0004-0000-0000-0000BC040000}"/>
    <hyperlink ref="E1224" location="A125550400X" display="A125550400X" xr:uid="{00000000-0004-0000-0000-0000BD040000}"/>
    <hyperlink ref="E1225" location="A125578480C" display="A125578480C" xr:uid="{00000000-0004-0000-0000-0000BE040000}"/>
    <hyperlink ref="E1226" location="A125564440A" display="A125564440A" xr:uid="{00000000-0004-0000-0000-0000BF040000}"/>
    <hyperlink ref="E1227" location="A125558824X" display="A125558824X" xr:uid="{00000000-0004-0000-0000-0000C0040000}"/>
    <hyperlink ref="E1228" location="A125586904W" display="A125586904W" xr:uid="{00000000-0004-0000-0000-0000C1040000}"/>
    <hyperlink ref="E1229" location="A125572864F" display="A125572864F" xr:uid="{00000000-0004-0000-0000-0000C2040000}"/>
    <hyperlink ref="E1230" location="A125561632R" display="A125561632R" xr:uid="{00000000-0004-0000-0000-0000C3040000}"/>
    <hyperlink ref="E1231" location="A125589712J" display="A125589712J" xr:uid="{00000000-0004-0000-0000-0000C4040000}"/>
    <hyperlink ref="E1232" location="A125575672T" display="A125575672T" xr:uid="{00000000-0004-0000-0000-0000C5040000}"/>
    <hyperlink ref="E1233" location="A125553209F" display="A125553209F" xr:uid="{00000000-0004-0000-0000-0000C6040000}"/>
    <hyperlink ref="E1234" location="A125581289R" display="A125581289R" xr:uid="{00000000-0004-0000-0000-0000C7040000}"/>
    <hyperlink ref="E1235" location="A125567249J" display="A125567249J" xr:uid="{00000000-0004-0000-0000-0000C8040000}"/>
    <hyperlink ref="E1236" location="A125553264W" display="A125553264W" xr:uid="{00000000-0004-0000-0000-0000C9040000}"/>
    <hyperlink ref="E1237" location="A125581344V" display="A125581344V" xr:uid="{00000000-0004-0000-0000-0000CA040000}"/>
    <hyperlink ref="E1238" location="A125567304L" display="A125567304L" xr:uid="{00000000-0004-0000-0000-0000CB040000}"/>
    <hyperlink ref="E1239" location="A125556072J" display="A125556072J" xr:uid="{00000000-0004-0000-0000-0000CC040000}"/>
    <hyperlink ref="E1240" location="A125584152F" display="A125584152F" xr:uid="{00000000-0004-0000-0000-0000CD040000}"/>
    <hyperlink ref="E1241" location="A125570112C" display="A125570112C" xr:uid="{00000000-0004-0000-0000-0000CE040000}"/>
    <hyperlink ref="E1242" location="A125550456K" display="A125550456K" xr:uid="{00000000-0004-0000-0000-0000CF040000}"/>
    <hyperlink ref="E1243" location="A125578536C" display="A125578536C" xr:uid="{00000000-0004-0000-0000-0000D0040000}"/>
    <hyperlink ref="E1244" location="A125564496L" display="A125564496L" xr:uid="{00000000-0004-0000-0000-0000D1040000}"/>
    <hyperlink ref="E1245" location="A125558880T" display="A125558880T" xr:uid="{00000000-0004-0000-0000-0000D2040000}"/>
    <hyperlink ref="E1246" location="A125586960R" display="A125586960R" xr:uid="{00000000-0004-0000-0000-0000D3040000}"/>
    <hyperlink ref="E1247" location="A125572920L" display="A125572920L" xr:uid="{00000000-0004-0000-0000-0000D4040000}"/>
    <hyperlink ref="E1248" location="A125561688A" display="A125561688A" xr:uid="{00000000-0004-0000-0000-0000D5040000}"/>
    <hyperlink ref="E1249" location="A125589768V" display="A125589768V" xr:uid="{00000000-0004-0000-0000-0000D6040000}"/>
    <hyperlink ref="E1250" location="A125575728T" display="A125575728T" xr:uid="{00000000-0004-0000-0000-0000D7040000}"/>
    <hyperlink ref="E1251" location="A125553265X" display="A125553265X" xr:uid="{00000000-0004-0000-0000-0000D8040000}"/>
    <hyperlink ref="E1252" location="A125581345W" display="A125581345W" xr:uid="{00000000-0004-0000-0000-0000D9040000}"/>
    <hyperlink ref="E1253" location="A125567305R" display="A125567305R" xr:uid="{00000000-0004-0000-0000-0000DA040000}"/>
    <hyperlink ref="E1254" location="A125553224C" display="A125553224C" xr:uid="{00000000-0004-0000-0000-0000DB040000}"/>
    <hyperlink ref="E1255" location="A125581304A" display="A125581304A" xr:uid="{00000000-0004-0000-0000-0000DC040000}"/>
    <hyperlink ref="E1256" location="A125567264F" display="A125567264F" xr:uid="{00000000-0004-0000-0000-0000DD040000}"/>
    <hyperlink ref="E1257" location="A125556032R" display="A125556032R" xr:uid="{00000000-0004-0000-0000-0000DE040000}"/>
    <hyperlink ref="E1258" location="A125584112L" display="A125584112L" xr:uid="{00000000-0004-0000-0000-0000DF040000}"/>
    <hyperlink ref="E1259" location="A125570072W" display="A125570072W" xr:uid="{00000000-0004-0000-0000-0000E0040000}"/>
    <hyperlink ref="E1260" location="A125550416T" display="A125550416T" xr:uid="{00000000-0004-0000-0000-0000E1040000}"/>
    <hyperlink ref="E1261" location="A125578496W" display="A125578496W" xr:uid="{00000000-0004-0000-0000-0000E2040000}"/>
    <hyperlink ref="E1262" location="A125564456V" display="A125564456V" xr:uid="{00000000-0004-0000-0000-0000E3040000}"/>
    <hyperlink ref="E1263" location="A125558840X" display="A125558840X" xr:uid="{00000000-0004-0000-0000-0000E4040000}"/>
    <hyperlink ref="E1264" location="A125586920W" display="A125586920W" xr:uid="{00000000-0004-0000-0000-0000E5040000}"/>
    <hyperlink ref="E1265" location="A125572880F" display="A125572880F" xr:uid="{00000000-0004-0000-0000-0000E6040000}"/>
    <hyperlink ref="E1266" location="A125561648J" display="A125561648J" xr:uid="{00000000-0004-0000-0000-0000E7040000}"/>
    <hyperlink ref="E1267" location="A125589728A" display="A125589728A" xr:uid="{00000000-0004-0000-0000-0000E8040000}"/>
    <hyperlink ref="E1268" location="A125575688K" display="A125575688K" xr:uid="{00000000-0004-0000-0000-0000E9040000}"/>
    <hyperlink ref="E1269" location="A125553225F" display="A125553225F" xr:uid="{00000000-0004-0000-0000-0000EA040000}"/>
    <hyperlink ref="E1270" location="A125581305C" display="A125581305C" xr:uid="{00000000-0004-0000-0000-0000EB040000}"/>
    <hyperlink ref="E1271" location="A125567265J" display="A125567265J" xr:uid="{00000000-0004-0000-0000-0000EC040000}"/>
    <hyperlink ref="E1272" location="A125553272W" display="A125553272W" xr:uid="{00000000-0004-0000-0000-0000ED040000}"/>
    <hyperlink ref="E1273" location="A125581352V" display="A125581352V" xr:uid="{00000000-0004-0000-0000-0000EE040000}"/>
    <hyperlink ref="E1274" location="A125567312L" display="A125567312L" xr:uid="{00000000-0004-0000-0000-0000EF040000}"/>
    <hyperlink ref="E1275" location="A125556080J" display="A125556080J" xr:uid="{00000000-0004-0000-0000-0000F0040000}"/>
    <hyperlink ref="E1276" location="A125584160F" display="A125584160F" xr:uid="{00000000-0004-0000-0000-0000F1040000}"/>
    <hyperlink ref="E1277" location="A125570120C" display="A125570120C" xr:uid="{00000000-0004-0000-0000-0000F2040000}"/>
    <hyperlink ref="E1278" location="A125550464K" display="A125550464K" xr:uid="{00000000-0004-0000-0000-0000F3040000}"/>
    <hyperlink ref="E1279" location="A125578544C" display="A125578544C" xr:uid="{00000000-0004-0000-0000-0000F4040000}"/>
    <hyperlink ref="E1280" location="A125564504A" display="A125564504A" xr:uid="{00000000-0004-0000-0000-0000F5040000}"/>
    <hyperlink ref="E1281" location="A125558888K" display="A125558888K" xr:uid="{00000000-0004-0000-0000-0000F6040000}"/>
    <hyperlink ref="E1282" location="A125586968J" display="A125586968J" xr:uid="{00000000-0004-0000-0000-0000F7040000}"/>
    <hyperlink ref="E1283" location="A125572928F" display="A125572928F" xr:uid="{00000000-0004-0000-0000-0000F8040000}"/>
    <hyperlink ref="E1284" location="A125561696A" display="A125561696A" xr:uid="{00000000-0004-0000-0000-0000F9040000}"/>
    <hyperlink ref="E1285" location="A125589776V" display="A125589776V" xr:uid="{00000000-0004-0000-0000-0000FA040000}"/>
    <hyperlink ref="E1286" location="A125575736T" display="A125575736T" xr:uid="{00000000-0004-0000-0000-0000FB040000}"/>
    <hyperlink ref="E1287" location="A125553273X" display="A125553273X" xr:uid="{00000000-0004-0000-0000-0000FC040000}"/>
    <hyperlink ref="E1288" location="A125581353W" display="A125581353W" xr:uid="{00000000-0004-0000-0000-0000FD040000}"/>
    <hyperlink ref="E1289" location="A125567313R" display="A125567313R" xr:uid="{00000000-0004-0000-0000-0000FE040000}"/>
    <hyperlink ref="E1290" location="A125553344W" display="A125553344W" xr:uid="{00000000-0004-0000-0000-0000FF040000}"/>
    <hyperlink ref="E1291" location="A125581424V" display="A125581424V" xr:uid="{00000000-0004-0000-0000-000000050000}"/>
    <hyperlink ref="E1292" location="A125567384X" display="A125567384X" xr:uid="{00000000-0004-0000-0000-000001050000}"/>
    <hyperlink ref="E1293" location="A125556152J" display="A125556152J" xr:uid="{00000000-0004-0000-0000-000002050000}"/>
    <hyperlink ref="E1294" location="A125584232F" display="A125584232F" xr:uid="{00000000-0004-0000-0000-000003050000}"/>
    <hyperlink ref="E1295" location="A125570192R" display="A125570192R" xr:uid="{00000000-0004-0000-0000-000004050000}"/>
    <hyperlink ref="E1296" location="A125550536K" display="A125550536K" xr:uid="{00000000-0004-0000-0000-000005050000}"/>
    <hyperlink ref="E1297" location="A125578616C" display="A125578616C" xr:uid="{00000000-0004-0000-0000-000006050000}"/>
    <hyperlink ref="E1298" location="A125564576L" display="A125564576L" xr:uid="{00000000-0004-0000-0000-000007050000}"/>
    <hyperlink ref="E1299" location="A125558960T" display="A125558960T" xr:uid="{00000000-0004-0000-0000-000008050000}"/>
    <hyperlink ref="E1300" location="A125587040T" display="A125587040T" xr:uid="{00000000-0004-0000-0000-000009050000}"/>
    <hyperlink ref="E1301" location="A125573000R" display="A125573000R" xr:uid="{00000000-0004-0000-0000-00000A050000}"/>
    <hyperlink ref="E1302" location="A125561768A" display="A125561768A" xr:uid="{00000000-0004-0000-0000-00000B050000}"/>
    <hyperlink ref="E1303" location="A125589848V" display="A125589848V" xr:uid="{00000000-0004-0000-0000-00000C050000}"/>
    <hyperlink ref="E1304" location="A125575808T" display="A125575808T" xr:uid="{00000000-0004-0000-0000-00000D050000}"/>
    <hyperlink ref="E1305" location="A125553345X" display="A125553345X" xr:uid="{00000000-0004-0000-0000-00000E050000}"/>
    <hyperlink ref="E1306" location="A125581425W" display="A125581425W" xr:uid="{00000000-0004-0000-0000-00000F050000}"/>
    <hyperlink ref="E1307" location="A125567385A" display="A125567385A" xr:uid="{00000000-0004-0000-0000-000010050000}"/>
    <hyperlink ref="E1308" location="A125553280W" display="A125553280W" xr:uid="{00000000-0004-0000-0000-000011050000}"/>
    <hyperlink ref="E1309" location="A125581360V" display="A125581360V" xr:uid="{00000000-0004-0000-0000-000012050000}"/>
    <hyperlink ref="E1310" location="A125567320L" display="A125567320L" xr:uid="{00000000-0004-0000-0000-000013050000}"/>
    <hyperlink ref="E1311" location="A125556088A" display="A125556088A" xr:uid="{00000000-0004-0000-0000-000014050000}"/>
    <hyperlink ref="E1312" location="A125584168X" display="A125584168X" xr:uid="{00000000-0004-0000-0000-000015050000}"/>
    <hyperlink ref="E1313" location="A125570128W" display="A125570128W" xr:uid="{00000000-0004-0000-0000-000016050000}"/>
    <hyperlink ref="E1314" location="A125550472K" display="A125550472K" xr:uid="{00000000-0004-0000-0000-000017050000}"/>
    <hyperlink ref="E1315" location="A125578552C" display="A125578552C" xr:uid="{00000000-0004-0000-0000-000018050000}"/>
    <hyperlink ref="E1316" location="A125564512A" display="A125564512A" xr:uid="{00000000-0004-0000-0000-000019050000}"/>
    <hyperlink ref="E1317" location="A125558896K" display="A125558896K" xr:uid="{00000000-0004-0000-0000-00001A050000}"/>
    <hyperlink ref="E1318" location="A125586976J" display="A125586976J" xr:uid="{00000000-0004-0000-0000-00001B050000}"/>
    <hyperlink ref="E1319" location="A125572936F" display="A125572936F" xr:uid="{00000000-0004-0000-0000-00001C050000}"/>
    <hyperlink ref="E1320" location="A125561704R" display="A125561704R" xr:uid="{00000000-0004-0000-0000-00001D050000}"/>
    <hyperlink ref="E1321" location="A125589784V" display="A125589784V" xr:uid="{00000000-0004-0000-0000-00001E050000}"/>
    <hyperlink ref="E1322" location="A125575744T" display="A125575744T" xr:uid="{00000000-0004-0000-0000-00001F050000}"/>
    <hyperlink ref="E1323" location="A125553281X" display="A125553281X" xr:uid="{00000000-0004-0000-0000-000020050000}"/>
    <hyperlink ref="E1324" location="A125581361W" display="A125581361W" xr:uid="{00000000-0004-0000-0000-000021050000}"/>
    <hyperlink ref="E1325" location="A125567321R" display="A125567321R" xr:uid="{00000000-0004-0000-0000-000022050000}"/>
    <hyperlink ref="E1326" location="A125553232C" display="A125553232C" xr:uid="{00000000-0004-0000-0000-000023050000}"/>
    <hyperlink ref="E1327" location="A125581312A" display="A125581312A" xr:uid="{00000000-0004-0000-0000-000024050000}"/>
    <hyperlink ref="E1328" location="A125567272F" display="A125567272F" xr:uid="{00000000-0004-0000-0000-000025050000}"/>
    <hyperlink ref="E1329" location="A125556040R" display="A125556040R" xr:uid="{00000000-0004-0000-0000-000026050000}"/>
    <hyperlink ref="E1330" location="A125584120L" display="A125584120L" xr:uid="{00000000-0004-0000-0000-000027050000}"/>
    <hyperlink ref="E1331" location="A125570080W" display="A125570080W" xr:uid="{00000000-0004-0000-0000-000028050000}"/>
    <hyperlink ref="E1332" location="A125550424T" display="A125550424T" xr:uid="{00000000-0004-0000-0000-000029050000}"/>
    <hyperlink ref="E1333" location="A125578504K" display="A125578504K" xr:uid="{00000000-0004-0000-0000-00002A050000}"/>
    <hyperlink ref="E1334" location="A125564464V" display="A125564464V" xr:uid="{00000000-0004-0000-0000-00002B050000}"/>
    <hyperlink ref="E1335" location="A125558848T" display="A125558848T" xr:uid="{00000000-0004-0000-0000-00002C050000}"/>
    <hyperlink ref="E1336" location="A125586928R" display="A125586928R" xr:uid="{00000000-0004-0000-0000-00002D050000}"/>
    <hyperlink ref="E1337" location="A125572888X" display="A125572888X" xr:uid="{00000000-0004-0000-0000-00002E050000}"/>
    <hyperlink ref="E1338" location="A125561656J" display="A125561656J" xr:uid="{00000000-0004-0000-0000-00002F050000}"/>
    <hyperlink ref="E1339" location="A125589736A" display="A125589736A" xr:uid="{00000000-0004-0000-0000-000030050000}"/>
    <hyperlink ref="E1340" location="A125575696K" display="A125575696K" xr:uid="{00000000-0004-0000-0000-000031050000}"/>
    <hyperlink ref="E1341" location="A125553233F" display="A125553233F" xr:uid="{00000000-0004-0000-0000-000032050000}"/>
    <hyperlink ref="E1342" location="A125581313C" display="A125581313C" xr:uid="{00000000-0004-0000-0000-000033050000}"/>
    <hyperlink ref="E1343" location="A125567273J" display="A125567273J" xr:uid="{00000000-0004-0000-0000-000034050000}"/>
    <hyperlink ref="E1344" location="A125553392R" display="A125553392R" xr:uid="{00000000-0004-0000-0000-000035050000}"/>
    <hyperlink ref="E1345" location="A125581472L" display="A125581472L" xr:uid="{00000000-0004-0000-0000-000036050000}"/>
    <hyperlink ref="E1346" location="A125567432F" display="A125567432F" xr:uid="{00000000-0004-0000-0000-000037050000}"/>
    <hyperlink ref="E1347" location="A125556200R" display="A125556200R" xr:uid="{00000000-0004-0000-0000-000038050000}"/>
    <hyperlink ref="E1348" location="A125584280X" display="A125584280X" xr:uid="{00000000-0004-0000-0000-000039050000}"/>
    <hyperlink ref="E1349" location="A125570240W" display="A125570240W" xr:uid="{00000000-0004-0000-0000-00003A050000}"/>
    <hyperlink ref="E1350" location="A125550584C" display="A125550584C" xr:uid="{00000000-0004-0000-0000-00003B050000}"/>
    <hyperlink ref="E1351" location="A125578664W" display="A125578664W" xr:uid="{00000000-0004-0000-0000-00003C050000}"/>
    <hyperlink ref="E1352" location="A125564624V" display="A125564624V" xr:uid="{00000000-0004-0000-0000-00003D050000}"/>
    <hyperlink ref="E1353" location="A125559008V" display="A125559008V" xr:uid="{00000000-0004-0000-0000-00003E050000}"/>
    <hyperlink ref="E1354" location="A125587088C" display="A125587088C" xr:uid="{00000000-0004-0000-0000-00003F050000}"/>
    <hyperlink ref="E1355" location="A125573048A" display="A125573048A" xr:uid="{00000000-0004-0000-0000-000040050000}"/>
    <hyperlink ref="E1356" location="A125561816J" display="A125561816J" xr:uid="{00000000-0004-0000-0000-000041050000}"/>
    <hyperlink ref="E1357" location="A125589896L" display="A125589896L" xr:uid="{00000000-0004-0000-0000-000042050000}"/>
    <hyperlink ref="E1358" location="A125575856K" display="A125575856K" xr:uid="{00000000-0004-0000-0000-000043050000}"/>
    <hyperlink ref="E1359" location="A125553393T" display="A125553393T" xr:uid="{00000000-0004-0000-0000-000044050000}"/>
    <hyperlink ref="E1360" location="A125581473R" display="A125581473R" xr:uid="{00000000-0004-0000-0000-000045050000}"/>
    <hyperlink ref="E1361" location="A125567433J" display="A125567433J" xr:uid="{00000000-0004-0000-0000-000046050000}"/>
    <hyperlink ref="E1362" location="A125553352W" display="A125553352W" xr:uid="{00000000-0004-0000-0000-000047050000}"/>
    <hyperlink ref="E1363" location="A125581432V" display="A125581432V" xr:uid="{00000000-0004-0000-0000-000048050000}"/>
    <hyperlink ref="E1364" location="A125567392X" display="A125567392X" xr:uid="{00000000-0004-0000-0000-000049050000}"/>
    <hyperlink ref="E1365" location="A125556160J" display="A125556160J" xr:uid="{00000000-0004-0000-0000-00004A050000}"/>
    <hyperlink ref="E1366" location="A125584240F" display="A125584240F" xr:uid="{00000000-0004-0000-0000-00004B050000}"/>
    <hyperlink ref="E1367" location="A125570200C" display="A125570200C" xr:uid="{00000000-0004-0000-0000-00004C050000}"/>
    <hyperlink ref="E1368" location="A125550544K" display="A125550544K" xr:uid="{00000000-0004-0000-0000-00004D050000}"/>
    <hyperlink ref="E1369" location="A125578624C" display="A125578624C" xr:uid="{00000000-0004-0000-0000-00004E050000}"/>
    <hyperlink ref="E1370" location="A125564584L" display="A125564584L" xr:uid="{00000000-0004-0000-0000-00004F050000}"/>
    <hyperlink ref="E1371" location="A125558968K" display="A125558968K" xr:uid="{00000000-0004-0000-0000-000050050000}"/>
    <hyperlink ref="E1372" location="A125587048K" display="A125587048K" xr:uid="{00000000-0004-0000-0000-000051050000}"/>
    <hyperlink ref="E1373" location="A125573008J" display="A125573008J" xr:uid="{00000000-0004-0000-0000-000052050000}"/>
    <hyperlink ref="E1374" location="A125561776A" display="A125561776A" xr:uid="{00000000-0004-0000-0000-000053050000}"/>
    <hyperlink ref="E1375" location="A125589856V" display="A125589856V" xr:uid="{00000000-0004-0000-0000-000054050000}"/>
    <hyperlink ref="E1376" location="A125575816T" display="A125575816T" xr:uid="{00000000-0004-0000-0000-000055050000}"/>
    <hyperlink ref="E1377" location="A125553353X" display="A125553353X" xr:uid="{00000000-0004-0000-0000-000056050000}"/>
    <hyperlink ref="E1378" location="A125581433W" display="A125581433W" xr:uid="{00000000-0004-0000-0000-000057050000}"/>
    <hyperlink ref="E1379" location="A125567393A" display="A125567393A" xr:uid="{00000000-0004-0000-0000-000058050000}"/>
    <hyperlink ref="E1380" location="A125553360W" display="A125553360W" xr:uid="{00000000-0004-0000-0000-000059050000}"/>
    <hyperlink ref="E1381" location="A125581440V" display="A125581440V" xr:uid="{00000000-0004-0000-0000-00005A050000}"/>
    <hyperlink ref="E1382" location="A125567400L" display="A125567400L" xr:uid="{00000000-0004-0000-0000-00005B050000}"/>
    <hyperlink ref="E1383" location="A125556168A" display="A125556168A" xr:uid="{00000000-0004-0000-0000-00005C050000}"/>
    <hyperlink ref="E1384" location="A125584248X" display="A125584248X" xr:uid="{00000000-0004-0000-0000-00005D050000}"/>
    <hyperlink ref="E1385" location="A125570208W" display="A125570208W" xr:uid="{00000000-0004-0000-0000-00005E050000}"/>
    <hyperlink ref="E1386" location="A125550552K" display="A125550552K" xr:uid="{00000000-0004-0000-0000-00005F050000}"/>
    <hyperlink ref="E1387" location="A125578632C" display="A125578632C" xr:uid="{00000000-0004-0000-0000-000060050000}"/>
    <hyperlink ref="E1388" location="A125564592L" display="A125564592L" xr:uid="{00000000-0004-0000-0000-000061050000}"/>
    <hyperlink ref="E1389" location="A125558976K" display="A125558976K" xr:uid="{00000000-0004-0000-0000-000062050000}"/>
    <hyperlink ref="E1390" location="A125587056K" display="A125587056K" xr:uid="{00000000-0004-0000-0000-000063050000}"/>
    <hyperlink ref="E1391" location="A125573016J" display="A125573016J" xr:uid="{00000000-0004-0000-0000-000064050000}"/>
    <hyperlink ref="E1392" location="A125561784A" display="A125561784A" xr:uid="{00000000-0004-0000-0000-000065050000}"/>
    <hyperlink ref="E1393" location="A125589864V" display="A125589864V" xr:uid="{00000000-0004-0000-0000-000066050000}"/>
    <hyperlink ref="E1394" location="A125575824T" display="A125575824T" xr:uid="{00000000-0004-0000-0000-000067050000}"/>
    <hyperlink ref="E1395" location="A125553361X" display="A125553361X" xr:uid="{00000000-0004-0000-0000-000068050000}"/>
    <hyperlink ref="E1396" location="A125581441W" display="A125581441W" xr:uid="{00000000-0004-0000-0000-000069050000}"/>
    <hyperlink ref="E1397" location="A125567401R" display="A125567401R" xr:uid="{00000000-0004-0000-0000-00006A050000}"/>
    <hyperlink ref="E1398" location="A125553464R" display="A125553464R" xr:uid="{00000000-0004-0000-0000-00006B050000}"/>
    <hyperlink ref="E1399" location="A125581544L" display="A125581544L" xr:uid="{00000000-0004-0000-0000-00006C050000}"/>
    <hyperlink ref="E1400" location="A125567504F" display="A125567504F" xr:uid="{00000000-0004-0000-0000-00006D050000}"/>
    <hyperlink ref="E1401" location="A125556272A" display="A125556272A" xr:uid="{00000000-0004-0000-0000-00006E050000}"/>
    <hyperlink ref="E1402" location="A125584352X" display="A125584352X" xr:uid="{00000000-0004-0000-0000-00006F050000}"/>
    <hyperlink ref="E1403" location="A125570312W" display="A125570312W" xr:uid="{00000000-0004-0000-0000-000070050000}"/>
    <hyperlink ref="E1404" location="A125550656C" display="A125550656C" xr:uid="{00000000-0004-0000-0000-000071050000}"/>
    <hyperlink ref="E1405" location="A125578736W" display="A125578736W" xr:uid="{00000000-0004-0000-0000-000072050000}"/>
    <hyperlink ref="E1406" location="A125564696F" display="A125564696F" xr:uid="{00000000-0004-0000-0000-000073050000}"/>
    <hyperlink ref="E1407" location="A125559080L" display="A125559080L" xr:uid="{00000000-0004-0000-0000-000074050000}"/>
    <hyperlink ref="E1408" location="A125587160K" display="A125587160K" xr:uid="{00000000-0004-0000-0000-000075050000}"/>
    <hyperlink ref="E1409" location="A125573120J" display="A125573120J" xr:uid="{00000000-0004-0000-0000-000076050000}"/>
    <hyperlink ref="E1410" location="A125561888V" display="A125561888V" xr:uid="{00000000-0004-0000-0000-000077050000}"/>
    <hyperlink ref="E1411" location="A125589968L" display="A125589968L" xr:uid="{00000000-0004-0000-0000-000078050000}"/>
    <hyperlink ref="E1412" location="A125575928K" display="A125575928K" xr:uid="{00000000-0004-0000-0000-000079050000}"/>
    <hyperlink ref="E1413" location="A125553465T" display="A125553465T" xr:uid="{00000000-0004-0000-0000-00007A050000}"/>
    <hyperlink ref="E1414" location="A125581545R" display="A125581545R" xr:uid="{00000000-0004-0000-0000-00007B050000}"/>
    <hyperlink ref="E1415" location="A125567505J" display="A125567505J" xr:uid="{00000000-0004-0000-0000-00007C050000}"/>
    <hyperlink ref="E1416" location="A125551944R" display="A125551944R" xr:uid="{00000000-0004-0000-0000-00007D050000}"/>
    <hyperlink ref="E1417" location="A125580024R" display="A125580024R" xr:uid="{00000000-0004-0000-0000-00007E050000}"/>
    <hyperlink ref="E1418" location="A125565984T" display="A125565984T" xr:uid="{00000000-0004-0000-0000-00007F050000}"/>
    <hyperlink ref="E1419" location="A125554752A" display="A125554752A" xr:uid="{00000000-0004-0000-0000-000080050000}"/>
    <hyperlink ref="E1420" location="A125582832X" display="A125582832X" xr:uid="{00000000-0004-0000-0000-000081050000}"/>
    <hyperlink ref="E1421" location="A125568792C" display="A125568792C" xr:uid="{00000000-0004-0000-0000-000082050000}"/>
    <hyperlink ref="E1422" location="A125549136A" display="A125549136A" xr:uid="{00000000-0004-0000-0000-000083050000}"/>
    <hyperlink ref="E1423" location="A125577216X" display="A125577216X" xr:uid="{00000000-0004-0000-0000-000084050000}"/>
    <hyperlink ref="E1424" location="A125563176J" display="A125563176J" xr:uid="{00000000-0004-0000-0000-000085050000}"/>
    <hyperlink ref="E1425" location="A125557560L" display="A125557560L" xr:uid="{00000000-0004-0000-0000-000086050000}"/>
    <hyperlink ref="E1426" location="A125585640K" display="A125585640K" xr:uid="{00000000-0004-0000-0000-000087050000}"/>
    <hyperlink ref="E1427" location="A125571600J" display="A125571600J" xr:uid="{00000000-0004-0000-0000-000088050000}"/>
    <hyperlink ref="E1428" location="A125560368W" display="A125560368W" xr:uid="{00000000-0004-0000-0000-000089050000}"/>
    <hyperlink ref="E1429" location="A125588448R" display="A125588448R" xr:uid="{00000000-0004-0000-0000-00008A050000}"/>
    <hyperlink ref="E1430" location="A125574408L" display="A125574408L" xr:uid="{00000000-0004-0000-0000-00008B050000}"/>
    <hyperlink ref="E1431" location="A125551945T" display="A125551945T" xr:uid="{00000000-0004-0000-0000-00008C050000}"/>
    <hyperlink ref="E1432" location="A125580025T" display="A125580025T" xr:uid="{00000000-0004-0000-0000-00008D050000}"/>
    <hyperlink ref="E1433" location="A125565985V" display="A125565985V" xr:uid="{00000000-0004-0000-0000-00008E050000}"/>
    <hyperlink ref="E1434" location="A125552152K" display="A125552152K" xr:uid="{00000000-0004-0000-0000-00008F050000}"/>
    <hyperlink ref="E1435" location="A125580232J" display="A125580232J" xr:uid="{00000000-0004-0000-0000-000090050000}"/>
    <hyperlink ref="E1436" location="A125566192L" display="A125566192L" xr:uid="{00000000-0004-0000-0000-000091050000}"/>
    <hyperlink ref="E1437" location="A125554960V" display="A125554960V" xr:uid="{00000000-0004-0000-0000-000092050000}"/>
    <hyperlink ref="E1438" location="A125583040V" display="A125583040V" xr:uid="{00000000-0004-0000-0000-000093050000}"/>
    <hyperlink ref="E1439" location="A125569000L" display="A125569000L" xr:uid="{00000000-0004-0000-0000-000094050000}"/>
    <hyperlink ref="E1440" location="A125549344V" display="A125549344V" xr:uid="{00000000-0004-0000-0000-000095050000}"/>
    <hyperlink ref="E1441" location="A125577424T" display="A125577424T" xr:uid="{00000000-0004-0000-0000-000096050000}"/>
    <hyperlink ref="E1442" location="A125563384A" display="A125563384A" xr:uid="{00000000-0004-0000-0000-000097050000}"/>
    <hyperlink ref="E1443" location="A125557768X" display="A125557768X" xr:uid="{00000000-0004-0000-0000-000098050000}"/>
    <hyperlink ref="E1444" location="A125585848W" display="A125585848W" xr:uid="{00000000-0004-0000-0000-000099050000}"/>
    <hyperlink ref="E1445" location="A125571808V" display="A125571808V" xr:uid="{00000000-0004-0000-0000-00009A050000}"/>
    <hyperlink ref="E1446" location="A125560576R" display="A125560576R" xr:uid="{00000000-0004-0000-0000-00009B050000}"/>
    <hyperlink ref="E1447" location="A125588656J" display="A125588656J" xr:uid="{00000000-0004-0000-0000-00009C050000}"/>
    <hyperlink ref="E1448" location="A125574616F" display="A125574616F" xr:uid="{00000000-0004-0000-0000-00009D050000}"/>
    <hyperlink ref="E1449" location="A125552153L" display="A125552153L" xr:uid="{00000000-0004-0000-0000-00009E050000}"/>
    <hyperlink ref="E1450" location="A125580233K" display="A125580233K" xr:uid="{00000000-0004-0000-0000-00009F050000}"/>
    <hyperlink ref="E1451" location="A125566193R" display="A125566193R" xr:uid="{00000000-0004-0000-0000-0000A0050000}"/>
    <hyperlink ref="E1452" location="A125552040T" display="A125552040T" xr:uid="{00000000-0004-0000-0000-0000A1050000}"/>
    <hyperlink ref="E1453" location="A125580120R" display="A125580120R" xr:uid="{00000000-0004-0000-0000-0000A2050000}"/>
    <hyperlink ref="E1454" location="A125566080V" display="A125566080V" xr:uid="{00000000-0004-0000-0000-0000A3050000}"/>
    <hyperlink ref="E1455" location="A125554848V" display="A125554848V" xr:uid="{00000000-0004-0000-0000-0000A4050000}"/>
    <hyperlink ref="E1456" location="A125582928T" display="A125582928T" xr:uid="{00000000-0004-0000-0000-0000A5050000}"/>
    <hyperlink ref="E1457" location="A125568888W" display="A125568888W" xr:uid="{00000000-0004-0000-0000-0000A6050000}"/>
    <hyperlink ref="E1458" location="A125549232A" display="A125549232A" xr:uid="{00000000-0004-0000-0000-0000A7050000}"/>
    <hyperlink ref="E1459" location="A125577312X" display="A125577312X" xr:uid="{00000000-0004-0000-0000-0000A8050000}"/>
    <hyperlink ref="E1460" location="A125563272J" display="A125563272J" xr:uid="{00000000-0004-0000-0000-0000A9050000}"/>
    <hyperlink ref="E1461" location="A125557656F" display="A125557656F" xr:uid="{00000000-0004-0000-0000-0000AA050000}"/>
    <hyperlink ref="E1462" location="A125585736C" display="A125585736C" xr:uid="{00000000-0004-0000-0000-0000AB050000}"/>
    <hyperlink ref="E1463" location="A125571696L" display="A125571696L" xr:uid="{00000000-0004-0000-0000-0000AC050000}"/>
    <hyperlink ref="E1464" location="A125560464W" display="A125560464W" xr:uid="{00000000-0004-0000-0000-0000AD050000}"/>
    <hyperlink ref="E1465" location="A125588544R" display="A125588544R" xr:uid="{00000000-0004-0000-0000-0000AE050000}"/>
    <hyperlink ref="E1466" location="A125574504L" display="A125574504L" xr:uid="{00000000-0004-0000-0000-0000AF050000}"/>
    <hyperlink ref="E1467" location="A125552041V" display="A125552041V" xr:uid="{00000000-0004-0000-0000-0000B0050000}"/>
    <hyperlink ref="E1468" location="A125580121T" display="A125580121T" xr:uid="{00000000-0004-0000-0000-0000B1050000}"/>
    <hyperlink ref="E1469" location="A125566081W" display="A125566081W" xr:uid="{00000000-0004-0000-0000-0000B2050000}"/>
    <hyperlink ref="E1470" location="A125552160K" display="A125552160K" xr:uid="{00000000-0004-0000-0000-0000B3050000}"/>
    <hyperlink ref="E1471" location="A125580240J" display="A125580240J" xr:uid="{00000000-0004-0000-0000-0000B4050000}"/>
    <hyperlink ref="E1472" location="A125566200A" display="A125566200A" xr:uid="{00000000-0004-0000-0000-0000B5050000}"/>
    <hyperlink ref="E1473" location="A125554968L" display="A125554968L" xr:uid="{00000000-0004-0000-0000-0000B6050000}"/>
    <hyperlink ref="E1474" location="A125583048L" display="A125583048L" xr:uid="{00000000-0004-0000-0000-0000B7050000}"/>
    <hyperlink ref="E1475" location="A125569008F" display="A125569008F" xr:uid="{00000000-0004-0000-0000-0000B8050000}"/>
    <hyperlink ref="E1476" location="A125549352V" display="A125549352V" xr:uid="{00000000-0004-0000-0000-0000B9050000}"/>
    <hyperlink ref="E1477" location="A125577432T" display="A125577432T" xr:uid="{00000000-0004-0000-0000-0000BA050000}"/>
    <hyperlink ref="E1478" location="A125563392A" display="A125563392A" xr:uid="{00000000-0004-0000-0000-0000BB050000}"/>
    <hyperlink ref="E1479" location="A125557776X" display="A125557776X" xr:uid="{00000000-0004-0000-0000-0000BC050000}"/>
    <hyperlink ref="E1480" location="A125585856W" display="A125585856W" xr:uid="{00000000-0004-0000-0000-0000BD050000}"/>
    <hyperlink ref="E1481" location="A125571816V" display="A125571816V" xr:uid="{00000000-0004-0000-0000-0000BE050000}"/>
    <hyperlink ref="E1482" location="A125560584R" display="A125560584R" xr:uid="{00000000-0004-0000-0000-0000BF050000}"/>
    <hyperlink ref="E1483" location="A125588664J" display="A125588664J" xr:uid="{00000000-0004-0000-0000-0000C0050000}"/>
    <hyperlink ref="E1484" location="A125574624F" display="A125574624F" xr:uid="{00000000-0004-0000-0000-0000C1050000}"/>
    <hyperlink ref="E1485" location="A125552161L" display="A125552161L" xr:uid="{00000000-0004-0000-0000-0000C2050000}"/>
    <hyperlink ref="E1486" location="A125580241K" display="A125580241K" xr:uid="{00000000-0004-0000-0000-0000C3050000}"/>
    <hyperlink ref="E1487" location="A125566201C" display="A125566201C" xr:uid="{00000000-0004-0000-0000-0000C4050000}"/>
    <hyperlink ref="E1488" location="A125552168C" display="A125552168C" xr:uid="{00000000-0004-0000-0000-0000C5050000}"/>
    <hyperlink ref="E1489" location="A125580248A" display="A125580248A" xr:uid="{00000000-0004-0000-0000-0000C6050000}"/>
    <hyperlink ref="E1490" location="A125566208V" display="A125566208V" xr:uid="{00000000-0004-0000-0000-0000C7050000}"/>
    <hyperlink ref="E1491" location="A125554976L" display="A125554976L" xr:uid="{00000000-0004-0000-0000-0000C8050000}"/>
    <hyperlink ref="E1492" location="A125583056L" display="A125583056L" xr:uid="{00000000-0004-0000-0000-0000C9050000}"/>
    <hyperlink ref="E1493" location="A125569016F" display="A125569016F" xr:uid="{00000000-0004-0000-0000-0000CA050000}"/>
    <hyperlink ref="E1494" location="A125549360V" display="A125549360V" xr:uid="{00000000-0004-0000-0000-0000CB050000}"/>
    <hyperlink ref="E1495" location="A125577440T" display="A125577440T" xr:uid="{00000000-0004-0000-0000-0000CC050000}"/>
    <hyperlink ref="E1496" location="A125563400R" display="A125563400R" xr:uid="{00000000-0004-0000-0000-0000CD050000}"/>
    <hyperlink ref="E1497" location="A125557784X" display="A125557784X" xr:uid="{00000000-0004-0000-0000-0000CE050000}"/>
    <hyperlink ref="E1498" location="A125585864W" display="A125585864W" xr:uid="{00000000-0004-0000-0000-0000CF050000}"/>
    <hyperlink ref="E1499" location="A125571824V" display="A125571824V" xr:uid="{00000000-0004-0000-0000-0000D0050000}"/>
    <hyperlink ref="E1500" location="A125560592R" display="A125560592R" xr:uid="{00000000-0004-0000-0000-0000D1050000}"/>
    <hyperlink ref="E1501" location="A125588672J" display="A125588672J" xr:uid="{00000000-0004-0000-0000-0000D2050000}"/>
    <hyperlink ref="E1502" location="A125574632F" display="A125574632F" xr:uid="{00000000-0004-0000-0000-0000D3050000}"/>
    <hyperlink ref="E1503" location="A125552169F" display="A125552169F" xr:uid="{00000000-0004-0000-0000-0000D4050000}"/>
    <hyperlink ref="E1504" location="A125580249C" display="A125580249C" xr:uid="{00000000-0004-0000-0000-0000D5050000}"/>
    <hyperlink ref="E1505" location="A125566209W" display="A125566209W" xr:uid="{00000000-0004-0000-0000-0000D6050000}"/>
    <hyperlink ref="E1506" location="A125552048K" display="A125552048K" xr:uid="{00000000-0004-0000-0000-0000D7050000}"/>
    <hyperlink ref="E1507" location="A125580128J" display="A125580128J" xr:uid="{00000000-0004-0000-0000-0000D8050000}"/>
    <hyperlink ref="E1508" location="A125566088L" display="A125566088L" xr:uid="{00000000-0004-0000-0000-0000D9050000}"/>
    <hyperlink ref="E1509" location="A125554856V" display="A125554856V" xr:uid="{00000000-0004-0000-0000-0000DA050000}"/>
    <hyperlink ref="E1510" location="A125582936T" display="A125582936T" xr:uid="{00000000-0004-0000-0000-0000DB050000}"/>
    <hyperlink ref="E1511" location="A125568896W" display="A125568896W" xr:uid="{00000000-0004-0000-0000-0000DC050000}"/>
    <hyperlink ref="E1512" location="A125549240A" display="A125549240A" xr:uid="{00000000-0004-0000-0000-0000DD050000}"/>
    <hyperlink ref="E1513" location="A125577320X" display="A125577320X" xr:uid="{00000000-0004-0000-0000-0000DE050000}"/>
    <hyperlink ref="E1514" location="A125563280J" display="A125563280J" xr:uid="{00000000-0004-0000-0000-0000DF050000}"/>
    <hyperlink ref="E1515" location="A125557664F" display="A125557664F" xr:uid="{00000000-0004-0000-0000-0000E0050000}"/>
    <hyperlink ref="E1516" location="A125585744C" display="A125585744C" xr:uid="{00000000-0004-0000-0000-0000E1050000}"/>
    <hyperlink ref="E1517" location="A125571704A" display="A125571704A" xr:uid="{00000000-0004-0000-0000-0000E2050000}"/>
    <hyperlink ref="E1518" location="A125560472W" display="A125560472W" xr:uid="{00000000-0004-0000-0000-0000E3050000}"/>
    <hyperlink ref="E1519" location="A125588552R" display="A125588552R" xr:uid="{00000000-0004-0000-0000-0000E4050000}"/>
    <hyperlink ref="E1520" location="A125574512L" display="A125574512L" xr:uid="{00000000-0004-0000-0000-0000E5050000}"/>
    <hyperlink ref="E1521" location="A125552049L" display="A125552049L" xr:uid="{00000000-0004-0000-0000-0000E6050000}"/>
    <hyperlink ref="E1522" location="A125580129K" display="A125580129K" xr:uid="{00000000-0004-0000-0000-0000E7050000}"/>
    <hyperlink ref="E1523" location="A125566089R" display="A125566089R" xr:uid="{00000000-0004-0000-0000-0000E8050000}"/>
    <hyperlink ref="E1524" location="A125552056K" display="A125552056K" xr:uid="{00000000-0004-0000-0000-0000E9050000}"/>
    <hyperlink ref="E1525" location="A125580136J" display="A125580136J" xr:uid="{00000000-0004-0000-0000-0000EA050000}"/>
    <hyperlink ref="E1526" location="A125566096L" display="A125566096L" xr:uid="{00000000-0004-0000-0000-0000EB050000}"/>
    <hyperlink ref="E1527" location="A125554864V" display="A125554864V" xr:uid="{00000000-0004-0000-0000-0000EC050000}"/>
    <hyperlink ref="E1528" location="A125582944T" display="A125582944T" xr:uid="{00000000-0004-0000-0000-0000ED050000}"/>
    <hyperlink ref="E1529" location="A125568904K" display="A125568904K" xr:uid="{00000000-0004-0000-0000-0000EE050000}"/>
    <hyperlink ref="E1530" location="A125549248V" display="A125549248V" xr:uid="{00000000-0004-0000-0000-0000EF050000}"/>
    <hyperlink ref="E1531" location="A125577328T" display="A125577328T" xr:uid="{00000000-0004-0000-0000-0000F0050000}"/>
    <hyperlink ref="E1532" location="A125563288A" display="A125563288A" xr:uid="{00000000-0004-0000-0000-0000F1050000}"/>
    <hyperlink ref="E1533" location="A125557672F" display="A125557672F" xr:uid="{00000000-0004-0000-0000-0000F2050000}"/>
    <hyperlink ref="E1534" location="A125585752C" display="A125585752C" xr:uid="{00000000-0004-0000-0000-0000F3050000}"/>
    <hyperlink ref="E1535" location="A125571712A" display="A125571712A" xr:uid="{00000000-0004-0000-0000-0000F4050000}"/>
    <hyperlink ref="E1536" location="A125560480W" display="A125560480W" xr:uid="{00000000-0004-0000-0000-0000F5050000}"/>
    <hyperlink ref="E1537" location="A125588560R" display="A125588560R" xr:uid="{00000000-0004-0000-0000-0000F6050000}"/>
    <hyperlink ref="E1538" location="A125574520L" display="A125574520L" xr:uid="{00000000-0004-0000-0000-0000F7050000}"/>
    <hyperlink ref="E1539" location="A125552057L" display="A125552057L" xr:uid="{00000000-0004-0000-0000-0000F8050000}"/>
    <hyperlink ref="E1540" location="A125580137K" display="A125580137K" xr:uid="{00000000-0004-0000-0000-0000F9050000}"/>
    <hyperlink ref="E1541" location="A125566097R" display="A125566097R" xr:uid="{00000000-0004-0000-0000-0000FA050000}"/>
    <hyperlink ref="E1542" location="A125552120T" display="A125552120T" xr:uid="{00000000-0004-0000-0000-0000FB050000}"/>
    <hyperlink ref="E1543" location="A125580200R" display="A125580200R" xr:uid="{00000000-0004-0000-0000-0000FC050000}"/>
    <hyperlink ref="E1544" location="A125566160V" display="A125566160V" xr:uid="{00000000-0004-0000-0000-0000FD050000}"/>
    <hyperlink ref="E1545" location="A125554928V" display="A125554928V" xr:uid="{00000000-0004-0000-0000-0000FE050000}"/>
    <hyperlink ref="E1546" location="A125583008V" display="A125583008V" xr:uid="{00000000-0004-0000-0000-0000FF050000}"/>
    <hyperlink ref="E1547" location="A125568968W" display="A125568968W" xr:uid="{00000000-0004-0000-0000-000000060000}"/>
    <hyperlink ref="E1548" location="A125549312A" display="A125549312A" xr:uid="{00000000-0004-0000-0000-000001060000}"/>
    <hyperlink ref="E1549" location="A125577392K" display="A125577392K" xr:uid="{00000000-0004-0000-0000-000002060000}"/>
    <hyperlink ref="E1550" location="A125563352J" display="A125563352J" xr:uid="{00000000-0004-0000-0000-000003060000}"/>
    <hyperlink ref="E1551" location="A125557736F" display="A125557736F" xr:uid="{00000000-0004-0000-0000-000004060000}"/>
    <hyperlink ref="E1552" location="A125585816C" display="A125585816C" xr:uid="{00000000-0004-0000-0000-000005060000}"/>
    <hyperlink ref="E1553" location="A125571776L" display="A125571776L" xr:uid="{00000000-0004-0000-0000-000006060000}"/>
    <hyperlink ref="E1554" location="A125560544W" display="A125560544W" xr:uid="{00000000-0004-0000-0000-000007060000}"/>
    <hyperlink ref="E1555" location="A125588624R" display="A125588624R" xr:uid="{00000000-0004-0000-0000-000008060000}"/>
    <hyperlink ref="E1556" location="A125574584X" display="A125574584X" xr:uid="{00000000-0004-0000-0000-000009060000}"/>
    <hyperlink ref="E1557" location="A125552121V" display="A125552121V" xr:uid="{00000000-0004-0000-0000-00000A060000}"/>
    <hyperlink ref="E1558" location="A125580201T" display="A125580201T" xr:uid="{00000000-0004-0000-0000-00000B060000}"/>
    <hyperlink ref="E1559" location="A125566161W" display="A125566161W" xr:uid="{00000000-0004-0000-0000-00000C060000}"/>
    <hyperlink ref="E1560" location="A125551992J" display="A125551992J" xr:uid="{00000000-0004-0000-0000-00000D060000}"/>
    <hyperlink ref="E1561" location="A125580072J" display="A125580072J" xr:uid="{00000000-0004-0000-0000-00000E060000}"/>
    <hyperlink ref="E1562" location="A125566032A" display="A125566032A" xr:uid="{00000000-0004-0000-0000-00000F060000}"/>
    <hyperlink ref="E1563" location="A125554800J" display="A125554800J" xr:uid="{00000000-0004-0000-0000-000010060000}"/>
    <hyperlink ref="E1564" location="A125582880T" display="A125582880T" xr:uid="{00000000-0004-0000-0000-000011060000}"/>
    <hyperlink ref="E1565" location="A125568840K" display="A125568840K" xr:uid="{00000000-0004-0000-0000-000012060000}"/>
    <hyperlink ref="E1566" location="A125549184V" display="A125549184V" xr:uid="{00000000-0004-0000-0000-000013060000}"/>
    <hyperlink ref="E1567" location="A125577264T" display="A125577264T" xr:uid="{00000000-0004-0000-0000-000014060000}"/>
    <hyperlink ref="E1568" location="A125563224R" display="A125563224R" xr:uid="{00000000-0004-0000-0000-000015060000}"/>
    <hyperlink ref="E1569" location="A125557608L" display="A125557608L" xr:uid="{00000000-0004-0000-0000-000016060000}"/>
    <hyperlink ref="E1570" location="A125585688W" display="A125585688W" xr:uid="{00000000-0004-0000-0000-000017060000}"/>
    <hyperlink ref="E1571" location="A125571648V" display="A125571648V" xr:uid="{00000000-0004-0000-0000-000018060000}"/>
    <hyperlink ref="E1572" location="A125560416C" display="A125560416C" xr:uid="{00000000-0004-0000-0000-000019060000}"/>
    <hyperlink ref="E1573" location="A125588496J" display="A125588496J" xr:uid="{00000000-0004-0000-0000-00001A060000}"/>
    <hyperlink ref="E1574" location="A125574456F" display="A125574456F" xr:uid="{00000000-0004-0000-0000-00001B060000}"/>
    <hyperlink ref="E1575" location="A125551993K" display="A125551993K" xr:uid="{00000000-0004-0000-0000-00001C060000}"/>
    <hyperlink ref="E1576" location="A125580073K" display="A125580073K" xr:uid="{00000000-0004-0000-0000-00001D060000}"/>
    <hyperlink ref="E1577" location="A125566033C" display="A125566033C" xr:uid="{00000000-0004-0000-0000-00001E060000}"/>
    <hyperlink ref="E1578" location="A125552176C" display="A125552176C" xr:uid="{00000000-0004-0000-0000-00001F060000}"/>
    <hyperlink ref="E1579" location="A125580256A" display="A125580256A" xr:uid="{00000000-0004-0000-0000-000020060000}"/>
    <hyperlink ref="E1580" location="A125566216V" display="A125566216V" xr:uid="{00000000-0004-0000-0000-000021060000}"/>
    <hyperlink ref="E1581" location="A125554984L" display="A125554984L" xr:uid="{00000000-0004-0000-0000-000022060000}"/>
    <hyperlink ref="E1582" location="A125583064L" display="A125583064L" xr:uid="{00000000-0004-0000-0000-000023060000}"/>
    <hyperlink ref="E1583" location="A125569024F" display="A125569024F" xr:uid="{00000000-0004-0000-0000-000024060000}"/>
    <hyperlink ref="E1584" location="A125549368L" display="A125549368L" xr:uid="{00000000-0004-0000-0000-000025060000}"/>
    <hyperlink ref="E1585" location="A125577448K" display="A125577448K" xr:uid="{00000000-0004-0000-0000-000026060000}"/>
    <hyperlink ref="E1586" location="A125563408J" display="A125563408J" xr:uid="{00000000-0004-0000-0000-000027060000}"/>
    <hyperlink ref="E1587" location="A125557792X" display="A125557792X" xr:uid="{00000000-0004-0000-0000-000028060000}"/>
    <hyperlink ref="E1588" location="A125585872W" display="A125585872W" xr:uid="{00000000-0004-0000-0000-000029060000}"/>
    <hyperlink ref="E1589" location="A125571832V" display="A125571832V" xr:uid="{00000000-0004-0000-0000-00002A060000}"/>
    <hyperlink ref="E1590" location="A125560600C" display="A125560600C" xr:uid="{00000000-0004-0000-0000-00002B060000}"/>
    <hyperlink ref="E1591" location="A125588680J" display="A125588680J" xr:uid="{00000000-0004-0000-0000-00002C060000}"/>
    <hyperlink ref="E1592" location="A125574640F" display="A125574640F" xr:uid="{00000000-0004-0000-0000-00002D060000}"/>
    <hyperlink ref="E1593" location="A125552177F" display="A125552177F" xr:uid="{00000000-0004-0000-0000-00002E060000}"/>
    <hyperlink ref="E1594" location="A125580257C" display="A125580257C" xr:uid="{00000000-0004-0000-0000-00002F060000}"/>
    <hyperlink ref="E1595" location="A125566217W" display="A125566217W" xr:uid="{00000000-0004-0000-0000-000030060000}"/>
    <hyperlink ref="E1596" location="A125552064K" display="A125552064K" xr:uid="{00000000-0004-0000-0000-000031060000}"/>
    <hyperlink ref="E1597" location="A125580144J" display="A125580144J" xr:uid="{00000000-0004-0000-0000-000032060000}"/>
    <hyperlink ref="E1598" location="A125566104A" display="A125566104A" xr:uid="{00000000-0004-0000-0000-000033060000}"/>
    <hyperlink ref="E1599" location="A125554872V" display="A125554872V" xr:uid="{00000000-0004-0000-0000-000034060000}"/>
    <hyperlink ref="E1600" location="A125582952T" display="A125582952T" xr:uid="{00000000-0004-0000-0000-000035060000}"/>
    <hyperlink ref="E1601" location="A125568912K" display="A125568912K" xr:uid="{00000000-0004-0000-0000-000036060000}"/>
    <hyperlink ref="E1602" location="A125549256V" display="A125549256V" xr:uid="{00000000-0004-0000-0000-000037060000}"/>
    <hyperlink ref="E1603" location="A125577336T" display="A125577336T" xr:uid="{00000000-0004-0000-0000-000038060000}"/>
    <hyperlink ref="E1604" location="A125563296A" display="A125563296A" xr:uid="{00000000-0004-0000-0000-000039060000}"/>
    <hyperlink ref="E1605" location="A125557680F" display="A125557680F" xr:uid="{00000000-0004-0000-0000-00003A060000}"/>
    <hyperlink ref="E1606" location="A125585760C" display="A125585760C" xr:uid="{00000000-0004-0000-0000-00003B060000}"/>
    <hyperlink ref="E1607" location="A125571720A" display="A125571720A" xr:uid="{00000000-0004-0000-0000-00003C060000}"/>
    <hyperlink ref="E1608" location="A125560488R" display="A125560488R" xr:uid="{00000000-0004-0000-0000-00003D060000}"/>
    <hyperlink ref="E1609" location="A125588568J" display="A125588568J" xr:uid="{00000000-0004-0000-0000-00003E060000}"/>
    <hyperlink ref="E1610" location="A125574528F" display="A125574528F" xr:uid="{00000000-0004-0000-0000-00003F060000}"/>
    <hyperlink ref="E1611" location="A125552065L" display="A125552065L" xr:uid="{00000000-0004-0000-0000-000040060000}"/>
    <hyperlink ref="E1612" location="A125580145K" display="A125580145K" xr:uid="{00000000-0004-0000-0000-000041060000}"/>
    <hyperlink ref="E1613" location="A125566105C" display="A125566105C" xr:uid="{00000000-0004-0000-0000-000042060000}"/>
    <hyperlink ref="E1614" location="A125551952R" display="A125551952R" xr:uid="{00000000-0004-0000-0000-000043060000}"/>
    <hyperlink ref="E1615" location="A125580032R" display="A125580032R" xr:uid="{00000000-0004-0000-0000-000044060000}"/>
    <hyperlink ref="E1616" location="A125565992T" display="A125565992T" xr:uid="{00000000-0004-0000-0000-000045060000}"/>
    <hyperlink ref="E1617" location="A125554760A" display="A125554760A" xr:uid="{00000000-0004-0000-0000-000046060000}"/>
    <hyperlink ref="E1618" location="A125582840X" display="A125582840X" xr:uid="{00000000-0004-0000-0000-000047060000}"/>
    <hyperlink ref="E1619" location="A125568800T" display="A125568800T" xr:uid="{00000000-0004-0000-0000-000048060000}"/>
    <hyperlink ref="E1620" location="A125549144A" display="A125549144A" xr:uid="{00000000-0004-0000-0000-000049060000}"/>
    <hyperlink ref="E1621" location="A125577224X" display="A125577224X" xr:uid="{00000000-0004-0000-0000-00004A060000}"/>
    <hyperlink ref="E1622" location="A125563184J" display="A125563184J" xr:uid="{00000000-0004-0000-0000-00004B060000}"/>
    <hyperlink ref="E1623" location="A125557568F" display="A125557568F" xr:uid="{00000000-0004-0000-0000-00004C060000}"/>
    <hyperlink ref="E1624" location="A125585648C" display="A125585648C" xr:uid="{00000000-0004-0000-0000-00004D060000}"/>
    <hyperlink ref="E1625" location="A125571608A" display="A125571608A" xr:uid="{00000000-0004-0000-0000-00004E060000}"/>
    <hyperlink ref="E1626" location="A125560376W" display="A125560376W" xr:uid="{00000000-0004-0000-0000-00004F060000}"/>
    <hyperlink ref="E1627" location="A125588456R" display="A125588456R" xr:uid="{00000000-0004-0000-0000-000050060000}"/>
    <hyperlink ref="E1628" location="A125574416L" display="A125574416L" xr:uid="{00000000-0004-0000-0000-000051060000}"/>
    <hyperlink ref="E1629" location="A125551953T" display="A125551953T" xr:uid="{00000000-0004-0000-0000-000052060000}"/>
    <hyperlink ref="E1630" location="A125580033T" display="A125580033T" xr:uid="{00000000-0004-0000-0000-000053060000}"/>
    <hyperlink ref="E1631" location="A125565993V" display="A125565993V" xr:uid="{00000000-0004-0000-0000-000054060000}"/>
    <hyperlink ref="E1632" location="A125552072K" display="A125552072K" xr:uid="{00000000-0004-0000-0000-000055060000}"/>
    <hyperlink ref="E1633" location="A125580152J" display="A125580152J" xr:uid="{00000000-0004-0000-0000-000056060000}"/>
    <hyperlink ref="E1634" location="A125566112A" display="A125566112A" xr:uid="{00000000-0004-0000-0000-000057060000}"/>
    <hyperlink ref="E1635" location="A125554880V" display="A125554880V" xr:uid="{00000000-0004-0000-0000-000058060000}"/>
    <hyperlink ref="E1636" location="A125582960T" display="A125582960T" xr:uid="{00000000-0004-0000-0000-000059060000}"/>
    <hyperlink ref="E1637" location="A125568920K" display="A125568920K" xr:uid="{00000000-0004-0000-0000-00005A060000}"/>
    <hyperlink ref="E1638" location="A125549264V" display="A125549264V" xr:uid="{00000000-0004-0000-0000-00005B060000}"/>
    <hyperlink ref="E1639" location="A125577344T" display="A125577344T" xr:uid="{00000000-0004-0000-0000-00005C060000}"/>
    <hyperlink ref="E1640" location="A125563304R" display="A125563304R" xr:uid="{00000000-0004-0000-0000-00005D060000}"/>
    <hyperlink ref="E1641" location="A125557688X" display="A125557688X" xr:uid="{00000000-0004-0000-0000-00005E060000}"/>
    <hyperlink ref="E1642" location="A125585768W" display="A125585768W" xr:uid="{00000000-0004-0000-0000-00005F060000}"/>
    <hyperlink ref="E1643" location="A125571728V" display="A125571728V" xr:uid="{00000000-0004-0000-0000-000060060000}"/>
    <hyperlink ref="E1644" location="A125560496R" display="A125560496R" xr:uid="{00000000-0004-0000-0000-000061060000}"/>
    <hyperlink ref="E1645" location="A125588576J" display="A125588576J" xr:uid="{00000000-0004-0000-0000-000062060000}"/>
    <hyperlink ref="E1646" location="A125574536F" display="A125574536F" xr:uid="{00000000-0004-0000-0000-000063060000}"/>
    <hyperlink ref="E1647" location="A125552073L" display="A125552073L" xr:uid="{00000000-0004-0000-0000-000064060000}"/>
    <hyperlink ref="E1648" location="A125580153K" display="A125580153K" xr:uid="{00000000-0004-0000-0000-000065060000}"/>
    <hyperlink ref="E1649" location="A125566113C" display="A125566113C" xr:uid="{00000000-0004-0000-0000-000066060000}"/>
    <hyperlink ref="E1650" location="A125552080K" display="A125552080K" xr:uid="{00000000-0004-0000-0000-000067060000}"/>
    <hyperlink ref="E1651" location="A125580160J" display="A125580160J" xr:uid="{00000000-0004-0000-0000-000068060000}"/>
    <hyperlink ref="E1652" location="A125566120A" display="A125566120A" xr:uid="{00000000-0004-0000-0000-000069060000}"/>
    <hyperlink ref="E1653" location="A125554888L" display="A125554888L" xr:uid="{00000000-0004-0000-0000-00006A060000}"/>
    <hyperlink ref="E1654" location="A125582968K" display="A125582968K" xr:uid="{00000000-0004-0000-0000-00006B060000}"/>
    <hyperlink ref="E1655" location="A125568928C" display="A125568928C" xr:uid="{00000000-0004-0000-0000-00006C060000}"/>
    <hyperlink ref="E1656" location="A125549272V" display="A125549272V" xr:uid="{00000000-0004-0000-0000-00006D060000}"/>
    <hyperlink ref="E1657" location="A125577352T" display="A125577352T" xr:uid="{00000000-0004-0000-0000-00006E060000}"/>
    <hyperlink ref="E1658" location="A125563312R" display="A125563312R" xr:uid="{00000000-0004-0000-0000-00006F060000}"/>
    <hyperlink ref="E1659" location="A125557696X" display="A125557696X" xr:uid="{00000000-0004-0000-0000-000070060000}"/>
    <hyperlink ref="E1660" location="A125585776W" display="A125585776W" xr:uid="{00000000-0004-0000-0000-000071060000}"/>
    <hyperlink ref="E1661" location="A125571736V" display="A125571736V" xr:uid="{00000000-0004-0000-0000-000072060000}"/>
    <hyperlink ref="E1662" location="A125560504C" display="A125560504C" xr:uid="{00000000-0004-0000-0000-000073060000}"/>
    <hyperlink ref="E1663" location="A125588584J" display="A125588584J" xr:uid="{00000000-0004-0000-0000-000074060000}"/>
    <hyperlink ref="E1664" location="A125574544F" display="A125574544F" xr:uid="{00000000-0004-0000-0000-000075060000}"/>
    <hyperlink ref="E1665" location="A125552081L" display="A125552081L" xr:uid="{00000000-0004-0000-0000-000076060000}"/>
    <hyperlink ref="E1666" location="A125580161K" display="A125580161K" xr:uid="{00000000-0004-0000-0000-000077060000}"/>
    <hyperlink ref="E1667" location="A125566121C" display="A125566121C" xr:uid="{00000000-0004-0000-0000-000078060000}"/>
    <hyperlink ref="E1668" location="A125552200T" display="A125552200T" xr:uid="{00000000-0004-0000-0000-000079060000}"/>
    <hyperlink ref="E1669" location="A125580280A" display="A125580280A" xr:uid="{00000000-0004-0000-0000-00007A060000}"/>
    <hyperlink ref="E1670" location="A125566240V" display="A125566240V" xr:uid="{00000000-0004-0000-0000-00007B060000}"/>
    <hyperlink ref="E1671" location="A125555008W" display="A125555008W" xr:uid="{00000000-0004-0000-0000-00007C060000}"/>
    <hyperlink ref="E1672" location="A125583088F" display="A125583088F" xr:uid="{00000000-0004-0000-0000-00007D060000}"/>
    <hyperlink ref="E1673" location="A125569048X" display="A125569048X" xr:uid="{00000000-0004-0000-0000-00007E060000}"/>
    <hyperlink ref="E1674" location="A125549392L" display="A125549392L" xr:uid="{00000000-0004-0000-0000-00007F060000}"/>
    <hyperlink ref="E1675" location="A125577472K" display="A125577472K" xr:uid="{00000000-0004-0000-0000-000080060000}"/>
    <hyperlink ref="E1676" location="A125563432J" display="A125563432J" xr:uid="{00000000-0004-0000-0000-000081060000}"/>
    <hyperlink ref="E1677" location="A125557816F" display="A125557816F" xr:uid="{00000000-0004-0000-0000-000082060000}"/>
    <hyperlink ref="E1678" location="A125585896R" display="A125585896R" xr:uid="{00000000-0004-0000-0000-000083060000}"/>
    <hyperlink ref="E1679" location="A125571856L" display="A125571856L" xr:uid="{00000000-0004-0000-0000-000084060000}"/>
    <hyperlink ref="E1680" location="A125560624W" display="A125560624W" xr:uid="{00000000-0004-0000-0000-000085060000}"/>
    <hyperlink ref="E1681" location="A125588704R" display="A125588704R" xr:uid="{00000000-0004-0000-0000-000086060000}"/>
    <hyperlink ref="E1682" location="A125574664X" display="A125574664X" xr:uid="{00000000-0004-0000-0000-000087060000}"/>
    <hyperlink ref="E1683" location="A125552201V" display="A125552201V" xr:uid="{00000000-0004-0000-0000-000088060000}"/>
    <hyperlink ref="E1684" location="A125580281C" display="A125580281C" xr:uid="{00000000-0004-0000-0000-000089060000}"/>
    <hyperlink ref="E1685" location="A125566241W" display="A125566241W" xr:uid="{00000000-0004-0000-0000-00008A060000}"/>
    <hyperlink ref="E1686" location="A125551912W" display="A125551912W" xr:uid="{00000000-0004-0000-0000-00008B060000}"/>
    <hyperlink ref="E1687" location="A125579992A" display="A125579992A" xr:uid="{00000000-0004-0000-0000-00008C060000}"/>
    <hyperlink ref="E1688" location="A125565952X" display="A125565952X" xr:uid="{00000000-0004-0000-0000-00008D060000}"/>
    <hyperlink ref="E1689" location="A125554720J" display="A125554720J" xr:uid="{00000000-0004-0000-0000-00008E060000}"/>
    <hyperlink ref="E1690" location="A125582800F" display="A125582800F" xr:uid="{00000000-0004-0000-0000-00008F060000}"/>
    <hyperlink ref="E1691" location="A125568760K" display="A125568760K" xr:uid="{00000000-0004-0000-0000-000090060000}"/>
    <hyperlink ref="E1692" location="A125549104J" display="A125549104J" xr:uid="{00000000-0004-0000-0000-000091060000}"/>
    <hyperlink ref="E1693" location="A125577184T" display="A125577184T" xr:uid="{00000000-0004-0000-0000-000092060000}"/>
    <hyperlink ref="E1694" location="A125563144R" display="A125563144R" xr:uid="{00000000-0004-0000-0000-000093060000}"/>
    <hyperlink ref="E1695" location="A125557528L" display="A125557528L" xr:uid="{00000000-0004-0000-0000-000094060000}"/>
    <hyperlink ref="E1696" location="A125585608K" display="A125585608K" xr:uid="{00000000-0004-0000-0000-000095060000}"/>
    <hyperlink ref="E1697" location="A125571568V" display="A125571568V" xr:uid="{00000000-0004-0000-0000-000096060000}"/>
    <hyperlink ref="E1698" location="A125560336C" display="A125560336C" xr:uid="{00000000-0004-0000-0000-000097060000}"/>
    <hyperlink ref="E1699" location="A125588416W" display="A125588416W" xr:uid="{00000000-0004-0000-0000-000098060000}"/>
    <hyperlink ref="E1700" location="A125574376F" display="A125574376F" xr:uid="{00000000-0004-0000-0000-000099060000}"/>
    <hyperlink ref="E1701" location="A125551913X" display="A125551913X" xr:uid="{00000000-0004-0000-0000-00009A060000}"/>
    <hyperlink ref="E1702" location="A125579993C" display="A125579993C" xr:uid="{00000000-0004-0000-0000-00009B060000}"/>
    <hyperlink ref="E1703" location="A125565953A" display="A125565953A" xr:uid="{00000000-0004-0000-0000-00009C060000}"/>
    <hyperlink ref="E1704" location="A125552184C" display="A125552184C" xr:uid="{00000000-0004-0000-0000-00009D060000}"/>
    <hyperlink ref="E1705" location="A125580264A" display="A125580264A" xr:uid="{00000000-0004-0000-0000-00009E060000}"/>
    <hyperlink ref="E1706" location="A125566224V" display="A125566224V" xr:uid="{00000000-0004-0000-0000-00009F060000}"/>
    <hyperlink ref="E1707" location="A125554992L" display="A125554992L" xr:uid="{00000000-0004-0000-0000-0000A0060000}"/>
    <hyperlink ref="E1708" location="A125583072L" display="A125583072L" xr:uid="{00000000-0004-0000-0000-0000A1060000}"/>
    <hyperlink ref="E1709" location="A125569032F" display="A125569032F" xr:uid="{00000000-0004-0000-0000-0000A2060000}"/>
    <hyperlink ref="E1710" location="A125549376L" display="A125549376L" xr:uid="{00000000-0004-0000-0000-0000A3060000}"/>
    <hyperlink ref="E1711" location="A125577456K" display="A125577456K" xr:uid="{00000000-0004-0000-0000-0000A4060000}"/>
    <hyperlink ref="E1712" location="A125563416J" display="A125563416J" xr:uid="{00000000-0004-0000-0000-0000A5060000}"/>
    <hyperlink ref="E1713" location="A125557800L" display="A125557800L" xr:uid="{00000000-0004-0000-0000-0000A6060000}"/>
    <hyperlink ref="E1714" location="A125585880W" display="A125585880W" xr:uid="{00000000-0004-0000-0000-0000A7060000}"/>
    <hyperlink ref="E1715" location="A125571840V" display="A125571840V" xr:uid="{00000000-0004-0000-0000-0000A8060000}"/>
    <hyperlink ref="E1716" location="A125560608W" display="A125560608W" xr:uid="{00000000-0004-0000-0000-0000A9060000}"/>
    <hyperlink ref="E1717" location="A125588688A" display="A125588688A" xr:uid="{00000000-0004-0000-0000-0000AA060000}"/>
    <hyperlink ref="E1718" location="A125574648X" display="A125574648X" xr:uid="{00000000-0004-0000-0000-0000AB060000}"/>
    <hyperlink ref="E1719" location="A125552185F" display="A125552185F" xr:uid="{00000000-0004-0000-0000-0000AC060000}"/>
    <hyperlink ref="E1720" location="A125580265C" display="A125580265C" xr:uid="{00000000-0004-0000-0000-0000AD060000}"/>
    <hyperlink ref="E1721" location="A125566225W" display="A125566225W" xr:uid="{00000000-0004-0000-0000-0000AE060000}"/>
    <hyperlink ref="E1722" location="A125552192C" display="A125552192C" xr:uid="{00000000-0004-0000-0000-0000AF060000}"/>
    <hyperlink ref="E1723" location="A125580272A" display="A125580272A" xr:uid="{00000000-0004-0000-0000-0000B0060000}"/>
    <hyperlink ref="E1724" location="A125566232V" display="A125566232V" xr:uid="{00000000-0004-0000-0000-0000B1060000}"/>
    <hyperlink ref="E1725" location="A125555000C" display="A125555000C" xr:uid="{00000000-0004-0000-0000-0000B2060000}"/>
    <hyperlink ref="E1726" location="A125583080L" display="A125583080L" xr:uid="{00000000-0004-0000-0000-0000B3060000}"/>
    <hyperlink ref="E1727" location="A125569040F" display="A125569040F" xr:uid="{00000000-0004-0000-0000-0000B4060000}"/>
    <hyperlink ref="E1728" location="A125549384L" display="A125549384L" xr:uid="{00000000-0004-0000-0000-0000B5060000}"/>
    <hyperlink ref="E1729" location="A125577464K" display="A125577464K" xr:uid="{00000000-0004-0000-0000-0000B6060000}"/>
    <hyperlink ref="E1730" location="A125563424J" display="A125563424J" xr:uid="{00000000-0004-0000-0000-0000B7060000}"/>
    <hyperlink ref="E1731" location="A125557808F" display="A125557808F" xr:uid="{00000000-0004-0000-0000-0000B8060000}"/>
    <hyperlink ref="E1732" location="A125585888R" display="A125585888R" xr:uid="{00000000-0004-0000-0000-0000B9060000}"/>
    <hyperlink ref="E1733" location="A125571848L" display="A125571848L" xr:uid="{00000000-0004-0000-0000-0000BA060000}"/>
    <hyperlink ref="E1734" location="A125560616W" display="A125560616W" xr:uid="{00000000-0004-0000-0000-0000BB060000}"/>
    <hyperlink ref="E1735" location="A125588696A" display="A125588696A" xr:uid="{00000000-0004-0000-0000-0000BC060000}"/>
    <hyperlink ref="E1736" location="A125574656X" display="A125574656X" xr:uid="{00000000-0004-0000-0000-0000BD060000}"/>
    <hyperlink ref="E1737" location="A125552193F" display="A125552193F" xr:uid="{00000000-0004-0000-0000-0000BE060000}"/>
    <hyperlink ref="E1738" location="A125580273C" display="A125580273C" xr:uid="{00000000-0004-0000-0000-0000BF060000}"/>
    <hyperlink ref="E1739" location="A125566233W" display="A125566233W" xr:uid="{00000000-0004-0000-0000-0000C0060000}"/>
    <hyperlink ref="E1740" location="A125551920W" display="A125551920W" xr:uid="{00000000-0004-0000-0000-0000C1060000}"/>
    <hyperlink ref="E1741" location="A125580000W" display="A125580000W" xr:uid="{00000000-0004-0000-0000-0000C2060000}"/>
    <hyperlink ref="E1742" location="A125565960X" display="A125565960X" xr:uid="{00000000-0004-0000-0000-0000C3060000}"/>
    <hyperlink ref="E1743" location="A125554728A" display="A125554728A" xr:uid="{00000000-0004-0000-0000-0000C4060000}"/>
    <hyperlink ref="E1744" location="A125582808X" display="A125582808X" xr:uid="{00000000-0004-0000-0000-0000C5060000}"/>
    <hyperlink ref="E1745" location="A125568768C" display="A125568768C" xr:uid="{00000000-0004-0000-0000-0000C6060000}"/>
    <hyperlink ref="E1746" location="A125549112J" display="A125549112J" xr:uid="{00000000-0004-0000-0000-0000C7060000}"/>
    <hyperlink ref="E1747" location="A125577192T" display="A125577192T" xr:uid="{00000000-0004-0000-0000-0000C8060000}"/>
    <hyperlink ref="E1748" location="A125563152R" display="A125563152R" xr:uid="{00000000-0004-0000-0000-0000C9060000}"/>
    <hyperlink ref="E1749" location="A125557536L" display="A125557536L" xr:uid="{00000000-0004-0000-0000-0000CA060000}"/>
    <hyperlink ref="E1750" location="A125585616K" display="A125585616K" xr:uid="{00000000-0004-0000-0000-0000CB060000}"/>
    <hyperlink ref="E1751" location="A125571576V" display="A125571576V" xr:uid="{00000000-0004-0000-0000-0000CC060000}"/>
    <hyperlink ref="E1752" location="A125560344C" display="A125560344C" xr:uid="{00000000-0004-0000-0000-0000CD060000}"/>
    <hyperlink ref="E1753" location="A125588424W" display="A125588424W" xr:uid="{00000000-0004-0000-0000-0000CE060000}"/>
    <hyperlink ref="E1754" location="A125574384F" display="A125574384F" xr:uid="{00000000-0004-0000-0000-0000CF060000}"/>
    <hyperlink ref="E1755" location="A125551921X" display="A125551921X" xr:uid="{00000000-0004-0000-0000-0000D0060000}"/>
    <hyperlink ref="E1756" location="A125580001X" display="A125580001X" xr:uid="{00000000-0004-0000-0000-0000D1060000}"/>
    <hyperlink ref="E1757" location="A125565961A" display="A125565961A" xr:uid="{00000000-0004-0000-0000-0000D2060000}"/>
    <hyperlink ref="E1758" location="A125552000X" display="A125552000X" xr:uid="{00000000-0004-0000-0000-0000D3060000}"/>
    <hyperlink ref="E1759" location="A125580080J" display="A125580080J" xr:uid="{00000000-0004-0000-0000-0000D4060000}"/>
    <hyperlink ref="E1760" location="A125566040A" display="A125566040A" xr:uid="{00000000-0004-0000-0000-0000D5060000}"/>
    <hyperlink ref="E1761" location="A125554808A" display="A125554808A" xr:uid="{00000000-0004-0000-0000-0000D6060000}"/>
    <hyperlink ref="E1762" location="A125582888K" display="A125582888K" xr:uid="{00000000-0004-0000-0000-0000D7060000}"/>
    <hyperlink ref="E1763" location="A125568848C" display="A125568848C" xr:uid="{00000000-0004-0000-0000-0000D8060000}"/>
    <hyperlink ref="E1764" location="A125549192V" display="A125549192V" xr:uid="{00000000-0004-0000-0000-0000D9060000}"/>
    <hyperlink ref="E1765" location="A125577272T" display="A125577272T" xr:uid="{00000000-0004-0000-0000-0000DA060000}"/>
    <hyperlink ref="E1766" location="A125563232R" display="A125563232R" xr:uid="{00000000-0004-0000-0000-0000DB060000}"/>
    <hyperlink ref="E1767" location="A125557616L" display="A125557616L" xr:uid="{00000000-0004-0000-0000-0000DC060000}"/>
    <hyperlink ref="E1768" location="A125585696W" display="A125585696W" xr:uid="{00000000-0004-0000-0000-0000DD060000}"/>
    <hyperlink ref="E1769" location="A125571656V" display="A125571656V" xr:uid="{00000000-0004-0000-0000-0000DE060000}"/>
    <hyperlink ref="E1770" location="A125560424C" display="A125560424C" xr:uid="{00000000-0004-0000-0000-0000DF060000}"/>
    <hyperlink ref="E1771" location="A125588504W" display="A125588504W" xr:uid="{00000000-0004-0000-0000-0000E0060000}"/>
    <hyperlink ref="E1772" location="A125574464F" display="A125574464F" xr:uid="{00000000-0004-0000-0000-0000E1060000}"/>
    <hyperlink ref="E1773" location="A125552001A" display="A125552001A" xr:uid="{00000000-0004-0000-0000-0000E2060000}"/>
    <hyperlink ref="E1774" location="A125580081K" display="A125580081K" xr:uid="{00000000-0004-0000-0000-0000E3060000}"/>
    <hyperlink ref="E1775" location="A125566041C" display="A125566041C" xr:uid="{00000000-0004-0000-0000-0000E4060000}"/>
    <hyperlink ref="E1776" location="A125552088C" display="A125552088C" xr:uid="{00000000-0004-0000-0000-0000E5060000}"/>
    <hyperlink ref="E1777" location="A125580168A" display="A125580168A" xr:uid="{00000000-0004-0000-0000-0000E6060000}"/>
    <hyperlink ref="E1778" location="A125566128V" display="A125566128V" xr:uid="{00000000-0004-0000-0000-0000E7060000}"/>
    <hyperlink ref="E1779" location="A125554896L" display="A125554896L" xr:uid="{00000000-0004-0000-0000-0000E8060000}"/>
    <hyperlink ref="E1780" location="A125582976K" display="A125582976K" xr:uid="{00000000-0004-0000-0000-0000E9060000}"/>
    <hyperlink ref="E1781" location="A125568936C" display="A125568936C" xr:uid="{00000000-0004-0000-0000-0000EA060000}"/>
    <hyperlink ref="E1782" location="A125549280V" display="A125549280V" xr:uid="{00000000-0004-0000-0000-0000EB060000}"/>
    <hyperlink ref="E1783" location="A125577360T" display="A125577360T" xr:uid="{00000000-0004-0000-0000-0000EC060000}"/>
    <hyperlink ref="E1784" location="A125563320R" display="A125563320R" xr:uid="{00000000-0004-0000-0000-0000ED060000}"/>
    <hyperlink ref="E1785" location="A125557704L" display="A125557704L" xr:uid="{00000000-0004-0000-0000-0000EE060000}"/>
    <hyperlink ref="E1786" location="A125585784W" display="A125585784W" xr:uid="{00000000-0004-0000-0000-0000EF060000}"/>
    <hyperlink ref="E1787" location="A125571744V" display="A125571744V" xr:uid="{00000000-0004-0000-0000-0000F0060000}"/>
    <hyperlink ref="E1788" location="A125560512C" display="A125560512C" xr:uid="{00000000-0004-0000-0000-0000F1060000}"/>
    <hyperlink ref="E1789" location="A125588592J" display="A125588592J" xr:uid="{00000000-0004-0000-0000-0000F2060000}"/>
    <hyperlink ref="E1790" location="A125574552F" display="A125574552F" xr:uid="{00000000-0004-0000-0000-0000F3060000}"/>
    <hyperlink ref="E1791" location="A125552089F" display="A125552089F" xr:uid="{00000000-0004-0000-0000-0000F4060000}"/>
    <hyperlink ref="E1792" location="A125580169C" display="A125580169C" xr:uid="{00000000-0004-0000-0000-0000F5060000}"/>
    <hyperlink ref="E1793" location="A125566129W" display="A125566129W" xr:uid="{00000000-0004-0000-0000-0000F6060000}"/>
    <hyperlink ref="E1794" location="A125552208K" display="A125552208K" xr:uid="{00000000-0004-0000-0000-0000F7060000}"/>
    <hyperlink ref="E1795" location="A125580288V" display="A125580288V" xr:uid="{00000000-0004-0000-0000-0000F8060000}"/>
    <hyperlink ref="E1796" location="A125566248L" display="A125566248L" xr:uid="{00000000-0004-0000-0000-0000F9060000}"/>
    <hyperlink ref="E1797" location="A125555016W" display="A125555016W" xr:uid="{00000000-0004-0000-0000-0000FA060000}"/>
    <hyperlink ref="E1798" location="A125583096F" display="A125583096F" xr:uid="{00000000-0004-0000-0000-0000FB060000}"/>
    <hyperlink ref="E1799" location="A125569056X" display="A125569056X" xr:uid="{00000000-0004-0000-0000-0000FC060000}"/>
    <hyperlink ref="E1800" location="A125549400A" display="A125549400A" xr:uid="{00000000-0004-0000-0000-0000FD060000}"/>
    <hyperlink ref="E1801" location="A125577480K" display="A125577480K" xr:uid="{00000000-0004-0000-0000-0000FE060000}"/>
    <hyperlink ref="E1802" location="A125563440J" display="A125563440J" xr:uid="{00000000-0004-0000-0000-0000FF060000}"/>
    <hyperlink ref="E1803" location="A125557824F" display="A125557824F" xr:uid="{00000000-0004-0000-0000-000000070000}"/>
    <hyperlink ref="E1804" location="A125585904C" display="A125585904C" xr:uid="{00000000-0004-0000-0000-000001070000}"/>
    <hyperlink ref="E1805" location="A125571864L" display="A125571864L" xr:uid="{00000000-0004-0000-0000-000002070000}"/>
    <hyperlink ref="E1806" location="A125560632W" display="A125560632W" xr:uid="{00000000-0004-0000-0000-000003070000}"/>
    <hyperlink ref="E1807" location="A125588712R" display="A125588712R" xr:uid="{00000000-0004-0000-0000-000004070000}"/>
    <hyperlink ref="E1808" location="A125574672X" display="A125574672X" xr:uid="{00000000-0004-0000-0000-000005070000}"/>
    <hyperlink ref="E1809" location="A125552209L" display="A125552209L" xr:uid="{00000000-0004-0000-0000-000006070000}"/>
    <hyperlink ref="E1810" location="A125580289W" display="A125580289W" xr:uid="{00000000-0004-0000-0000-000007070000}"/>
    <hyperlink ref="E1811" location="A125566249R" display="A125566249R" xr:uid="{00000000-0004-0000-0000-000008070000}"/>
    <hyperlink ref="E1812" location="A125551928R" display="A125551928R" xr:uid="{00000000-0004-0000-0000-000009070000}"/>
    <hyperlink ref="E1813" location="A125580008R" display="A125580008R" xr:uid="{00000000-0004-0000-0000-00000A070000}"/>
    <hyperlink ref="E1814" location="A125565968T" display="A125565968T" xr:uid="{00000000-0004-0000-0000-00000B070000}"/>
    <hyperlink ref="E1815" location="A125554736A" display="A125554736A" xr:uid="{00000000-0004-0000-0000-00000C070000}"/>
    <hyperlink ref="E1816" location="A125582816X" display="A125582816X" xr:uid="{00000000-0004-0000-0000-00000D070000}"/>
    <hyperlink ref="E1817" location="A125568776C" display="A125568776C" xr:uid="{00000000-0004-0000-0000-00000E070000}"/>
    <hyperlink ref="E1818" location="A125549120J" display="A125549120J" xr:uid="{00000000-0004-0000-0000-00000F070000}"/>
    <hyperlink ref="E1819" location="A125577200F" display="A125577200F" xr:uid="{00000000-0004-0000-0000-000010070000}"/>
    <hyperlink ref="E1820" location="A125563160R" display="A125563160R" xr:uid="{00000000-0004-0000-0000-000011070000}"/>
    <hyperlink ref="E1821" location="A125557544L" display="A125557544L" xr:uid="{00000000-0004-0000-0000-000012070000}"/>
    <hyperlink ref="E1822" location="A125585624K" display="A125585624K" xr:uid="{00000000-0004-0000-0000-000013070000}"/>
    <hyperlink ref="E1823" location="A125571584V" display="A125571584V" xr:uid="{00000000-0004-0000-0000-000014070000}"/>
    <hyperlink ref="E1824" location="A125560352C" display="A125560352C" xr:uid="{00000000-0004-0000-0000-000015070000}"/>
    <hyperlink ref="E1825" location="A125588432W" display="A125588432W" xr:uid="{00000000-0004-0000-0000-000016070000}"/>
    <hyperlink ref="E1826" location="A125574392F" display="A125574392F" xr:uid="{00000000-0004-0000-0000-000017070000}"/>
    <hyperlink ref="E1827" location="A125551929T" display="A125551929T" xr:uid="{00000000-0004-0000-0000-000018070000}"/>
    <hyperlink ref="E1828" location="A125580009T" display="A125580009T" xr:uid="{00000000-0004-0000-0000-000019070000}"/>
    <hyperlink ref="E1829" location="A125565969V" display="A125565969V" xr:uid="{00000000-0004-0000-0000-00001A070000}"/>
    <hyperlink ref="E1830" location="A125552128K" display="A125552128K" xr:uid="{00000000-0004-0000-0000-00001B070000}"/>
    <hyperlink ref="E1831" location="A125580208J" display="A125580208J" xr:uid="{00000000-0004-0000-0000-00001C070000}"/>
    <hyperlink ref="E1832" location="A125566168L" display="A125566168L" xr:uid="{00000000-0004-0000-0000-00001D070000}"/>
    <hyperlink ref="E1833" location="A125554936V" display="A125554936V" xr:uid="{00000000-0004-0000-0000-00001E070000}"/>
    <hyperlink ref="E1834" location="A125583016V" display="A125583016V" xr:uid="{00000000-0004-0000-0000-00001F070000}"/>
    <hyperlink ref="E1835" location="A125568976W" display="A125568976W" xr:uid="{00000000-0004-0000-0000-000020070000}"/>
    <hyperlink ref="E1836" location="A125549320A" display="A125549320A" xr:uid="{00000000-0004-0000-0000-000021070000}"/>
    <hyperlink ref="E1837" location="A125577400X" display="A125577400X" xr:uid="{00000000-0004-0000-0000-000022070000}"/>
    <hyperlink ref="E1838" location="A125563360J" display="A125563360J" xr:uid="{00000000-0004-0000-0000-000023070000}"/>
    <hyperlink ref="E1839" location="A125557744F" display="A125557744F" xr:uid="{00000000-0004-0000-0000-000024070000}"/>
    <hyperlink ref="E1840" location="A125585824C" display="A125585824C" xr:uid="{00000000-0004-0000-0000-000025070000}"/>
    <hyperlink ref="E1841" location="A125571784L" display="A125571784L" xr:uid="{00000000-0004-0000-0000-000026070000}"/>
    <hyperlink ref="E1842" location="A125560552W" display="A125560552W" xr:uid="{00000000-0004-0000-0000-000027070000}"/>
    <hyperlink ref="E1843" location="A125588632R" display="A125588632R" xr:uid="{00000000-0004-0000-0000-000028070000}"/>
    <hyperlink ref="E1844" location="A125574592X" display="A125574592X" xr:uid="{00000000-0004-0000-0000-000029070000}"/>
    <hyperlink ref="E1845" location="A125552129L" display="A125552129L" xr:uid="{00000000-0004-0000-0000-00002A070000}"/>
    <hyperlink ref="E1846" location="A125580209K" display="A125580209K" xr:uid="{00000000-0004-0000-0000-00002B070000}"/>
    <hyperlink ref="E1847" location="A125566169R" display="A125566169R" xr:uid="{00000000-0004-0000-0000-00002C070000}"/>
    <hyperlink ref="E1848" location="A125552136K" display="A125552136K" xr:uid="{00000000-0004-0000-0000-00002D070000}"/>
    <hyperlink ref="E1849" location="A125580216J" display="A125580216J" xr:uid="{00000000-0004-0000-0000-00002E070000}"/>
    <hyperlink ref="E1850" location="A125566176L" display="A125566176L" xr:uid="{00000000-0004-0000-0000-00002F070000}"/>
    <hyperlink ref="E1851" location="A125554944V" display="A125554944V" xr:uid="{00000000-0004-0000-0000-000030070000}"/>
    <hyperlink ref="E1852" location="A125583024V" display="A125583024V" xr:uid="{00000000-0004-0000-0000-000031070000}"/>
    <hyperlink ref="E1853" location="A125568984W" display="A125568984W" xr:uid="{00000000-0004-0000-0000-000032070000}"/>
    <hyperlink ref="E1854" location="A125549328V" display="A125549328V" xr:uid="{00000000-0004-0000-0000-000033070000}"/>
    <hyperlink ref="E1855" location="A125577408T" display="A125577408T" xr:uid="{00000000-0004-0000-0000-000034070000}"/>
    <hyperlink ref="E1856" location="A125563368A" display="A125563368A" xr:uid="{00000000-0004-0000-0000-000035070000}"/>
    <hyperlink ref="E1857" location="A125557752F" display="A125557752F" xr:uid="{00000000-0004-0000-0000-000036070000}"/>
    <hyperlink ref="E1858" location="A125585832C" display="A125585832C" xr:uid="{00000000-0004-0000-0000-000037070000}"/>
    <hyperlink ref="E1859" location="A125571792L" display="A125571792L" xr:uid="{00000000-0004-0000-0000-000038070000}"/>
    <hyperlink ref="E1860" location="A125560560W" display="A125560560W" xr:uid="{00000000-0004-0000-0000-000039070000}"/>
    <hyperlink ref="E1861" location="A125588640R" display="A125588640R" xr:uid="{00000000-0004-0000-0000-00003A070000}"/>
    <hyperlink ref="E1862" location="A125574600L" display="A125574600L" xr:uid="{00000000-0004-0000-0000-00003B070000}"/>
    <hyperlink ref="E1863" location="A125552137L" display="A125552137L" xr:uid="{00000000-0004-0000-0000-00003C070000}"/>
    <hyperlink ref="E1864" location="A125580217K" display="A125580217K" xr:uid="{00000000-0004-0000-0000-00003D070000}"/>
    <hyperlink ref="E1865" location="A125566177R" display="A125566177R" xr:uid="{00000000-0004-0000-0000-00003E070000}"/>
    <hyperlink ref="E1866" location="A125551968J" display="A125551968J" xr:uid="{00000000-0004-0000-0000-00003F070000}"/>
    <hyperlink ref="E1867" location="A125580048J" display="A125580048J" xr:uid="{00000000-0004-0000-0000-000040070000}"/>
    <hyperlink ref="E1868" location="A125566008A" display="A125566008A" xr:uid="{00000000-0004-0000-0000-000041070000}"/>
    <hyperlink ref="E1869" location="A125554776V" display="A125554776V" xr:uid="{00000000-0004-0000-0000-000042070000}"/>
    <hyperlink ref="E1870" location="A125582856T" display="A125582856T" xr:uid="{00000000-0004-0000-0000-000043070000}"/>
    <hyperlink ref="E1871" location="A125568816K" display="A125568816K" xr:uid="{00000000-0004-0000-0000-000044070000}"/>
    <hyperlink ref="E1872" location="A125549160A" display="A125549160A" xr:uid="{00000000-0004-0000-0000-000045070000}"/>
    <hyperlink ref="E1873" location="A125577240X" display="A125577240X" xr:uid="{00000000-0004-0000-0000-000046070000}"/>
    <hyperlink ref="E1874" location="A125563200W" display="A125563200W" xr:uid="{00000000-0004-0000-0000-000047070000}"/>
    <hyperlink ref="E1875" location="A125557584F" display="A125557584F" xr:uid="{00000000-0004-0000-0000-000048070000}"/>
    <hyperlink ref="E1876" location="A125585664C" display="A125585664C" xr:uid="{00000000-0004-0000-0000-000049070000}"/>
    <hyperlink ref="E1877" location="A125571624A" display="A125571624A" xr:uid="{00000000-0004-0000-0000-00004A070000}"/>
    <hyperlink ref="E1878" location="A125560392W" display="A125560392W" xr:uid="{00000000-0004-0000-0000-00004B070000}"/>
    <hyperlink ref="E1879" location="A125588472R" display="A125588472R" xr:uid="{00000000-0004-0000-0000-00004C070000}"/>
    <hyperlink ref="E1880" location="A125574432L" display="A125574432L" xr:uid="{00000000-0004-0000-0000-00004D070000}"/>
    <hyperlink ref="E1881" location="A125551969K" display="A125551969K" xr:uid="{00000000-0004-0000-0000-00004E070000}"/>
    <hyperlink ref="E1882" location="A125580049K" display="A125580049K" xr:uid="{00000000-0004-0000-0000-00004F070000}"/>
    <hyperlink ref="E1883" location="A125566009C" display="A125566009C" xr:uid="{00000000-0004-0000-0000-000050070000}"/>
    <hyperlink ref="E1884" location="A125551936R" display="A125551936R" xr:uid="{00000000-0004-0000-0000-000051070000}"/>
    <hyperlink ref="E1885" location="A125580016R" display="A125580016R" xr:uid="{00000000-0004-0000-0000-000052070000}"/>
    <hyperlink ref="E1886" location="A125565976T" display="A125565976T" xr:uid="{00000000-0004-0000-0000-000053070000}"/>
    <hyperlink ref="E1887" location="A125554744A" display="A125554744A" xr:uid="{00000000-0004-0000-0000-000054070000}"/>
    <hyperlink ref="E1888" location="A125582824X" display="A125582824X" xr:uid="{00000000-0004-0000-0000-000055070000}"/>
    <hyperlink ref="E1889" location="A125568784C" display="A125568784C" xr:uid="{00000000-0004-0000-0000-000056070000}"/>
    <hyperlink ref="E1890" location="A125549128A" display="A125549128A" xr:uid="{00000000-0004-0000-0000-000057070000}"/>
    <hyperlink ref="E1891" location="A125577208X" display="A125577208X" xr:uid="{00000000-0004-0000-0000-000058070000}"/>
    <hyperlink ref="E1892" location="A125563168J" display="A125563168J" xr:uid="{00000000-0004-0000-0000-000059070000}"/>
    <hyperlink ref="E1893" location="A125557552L" display="A125557552L" xr:uid="{00000000-0004-0000-0000-00005A070000}"/>
    <hyperlink ref="E1894" location="A125585632K" display="A125585632K" xr:uid="{00000000-0004-0000-0000-00005B070000}"/>
    <hyperlink ref="E1895" location="A125571592V" display="A125571592V" xr:uid="{00000000-0004-0000-0000-00005C070000}"/>
    <hyperlink ref="E1896" location="A125560360C" display="A125560360C" xr:uid="{00000000-0004-0000-0000-00005D070000}"/>
    <hyperlink ref="E1897" location="A125588440W" display="A125588440W" xr:uid="{00000000-0004-0000-0000-00005E070000}"/>
    <hyperlink ref="E1898" location="A125574400V" display="A125574400V" xr:uid="{00000000-0004-0000-0000-00005F070000}"/>
    <hyperlink ref="E1899" location="A125551937T" display="A125551937T" xr:uid="{00000000-0004-0000-0000-000060070000}"/>
    <hyperlink ref="E1900" location="A125580017T" display="A125580017T" xr:uid="{00000000-0004-0000-0000-000061070000}"/>
    <hyperlink ref="E1901" location="A125565977V" display="A125565977V" xr:uid="{00000000-0004-0000-0000-000062070000}"/>
    <hyperlink ref="E1902" location="A125552008T" display="A125552008T" xr:uid="{00000000-0004-0000-0000-000063070000}"/>
    <hyperlink ref="E1903" location="A125580088A" display="A125580088A" xr:uid="{00000000-0004-0000-0000-000064070000}"/>
    <hyperlink ref="E1904" location="A125566048V" display="A125566048V" xr:uid="{00000000-0004-0000-0000-000065070000}"/>
    <hyperlink ref="E1905" location="A125554816A" display="A125554816A" xr:uid="{00000000-0004-0000-0000-000066070000}"/>
    <hyperlink ref="E1906" location="A125582896K" display="A125582896K" xr:uid="{00000000-0004-0000-0000-000067070000}"/>
    <hyperlink ref="E1907" location="A125568856C" display="A125568856C" xr:uid="{00000000-0004-0000-0000-000068070000}"/>
    <hyperlink ref="E1908" location="A125549200J" display="A125549200J" xr:uid="{00000000-0004-0000-0000-000069070000}"/>
    <hyperlink ref="E1909" location="A125577280T" display="A125577280T" xr:uid="{00000000-0004-0000-0000-00006A070000}"/>
    <hyperlink ref="E1910" location="A125563240R" display="A125563240R" xr:uid="{00000000-0004-0000-0000-00006B070000}"/>
    <hyperlink ref="E1911" location="A125557624L" display="A125557624L" xr:uid="{00000000-0004-0000-0000-00006C070000}"/>
    <hyperlink ref="E1912" location="A125585704K" display="A125585704K" xr:uid="{00000000-0004-0000-0000-00006D070000}"/>
    <hyperlink ref="E1913" location="A125571664V" display="A125571664V" xr:uid="{00000000-0004-0000-0000-00006E070000}"/>
    <hyperlink ref="E1914" location="A125560432C" display="A125560432C" xr:uid="{00000000-0004-0000-0000-00006F070000}"/>
    <hyperlink ref="E1915" location="A125588512W" display="A125588512W" xr:uid="{00000000-0004-0000-0000-000070070000}"/>
    <hyperlink ref="E1916" location="A125574472F" display="A125574472F" xr:uid="{00000000-0004-0000-0000-000071070000}"/>
    <hyperlink ref="E1917" location="A125552009V" display="A125552009V" xr:uid="{00000000-0004-0000-0000-000072070000}"/>
    <hyperlink ref="E1918" location="A125580089C" display="A125580089C" xr:uid="{00000000-0004-0000-0000-000073070000}"/>
    <hyperlink ref="E1919" location="A125566049W" display="A125566049W" xr:uid="{00000000-0004-0000-0000-000074070000}"/>
    <hyperlink ref="E1920" location="A125551960R" display="A125551960R" xr:uid="{00000000-0004-0000-0000-000075070000}"/>
    <hyperlink ref="E1921" location="A125580040R" display="A125580040R" xr:uid="{00000000-0004-0000-0000-000076070000}"/>
    <hyperlink ref="E1922" location="A125566000J" display="A125566000J" xr:uid="{00000000-0004-0000-0000-000077070000}"/>
    <hyperlink ref="E1923" location="A125554768V" display="A125554768V" xr:uid="{00000000-0004-0000-0000-000078070000}"/>
    <hyperlink ref="E1924" location="A125582848T" display="A125582848T" xr:uid="{00000000-0004-0000-0000-000079070000}"/>
    <hyperlink ref="E1925" location="A125568808K" display="A125568808K" xr:uid="{00000000-0004-0000-0000-00007A070000}"/>
    <hyperlink ref="E1926" location="A125549152A" display="A125549152A" xr:uid="{00000000-0004-0000-0000-00007B070000}"/>
    <hyperlink ref="E1927" location="A125577232X" display="A125577232X" xr:uid="{00000000-0004-0000-0000-00007C070000}"/>
    <hyperlink ref="E1928" location="A125563192J" display="A125563192J" xr:uid="{00000000-0004-0000-0000-00007D070000}"/>
    <hyperlink ref="E1929" location="A125557576F" display="A125557576F" xr:uid="{00000000-0004-0000-0000-00007E070000}"/>
    <hyperlink ref="E1930" location="A125585656C" display="A125585656C" xr:uid="{00000000-0004-0000-0000-00007F070000}"/>
    <hyperlink ref="E1931" location="A125571616A" display="A125571616A" xr:uid="{00000000-0004-0000-0000-000080070000}"/>
    <hyperlink ref="E1932" location="A125560384W" display="A125560384W" xr:uid="{00000000-0004-0000-0000-000081070000}"/>
    <hyperlink ref="E1933" location="A125588464R" display="A125588464R" xr:uid="{00000000-0004-0000-0000-000082070000}"/>
    <hyperlink ref="E1934" location="A125574424L" display="A125574424L" xr:uid="{00000000-0004-0000-0000-000083070000}"/>
    <hyperlink ref="E1935" location="A125551961T" display="A125551961T" xr:uid="{00000000-0004-0000-0000-000084070000}"/>
    <hyperlink ref="E1936" location="A125580041T" display="A125580041T" xr:uid="{00000000-0004-0000-0000-000085070000}"/>
    <hyperlink ref="E1937" location="A125566001K" display="A125566001K" xr:uid="{00000000-0004-0000-0000-000086070000}"/>
    <hyperlink ref="E1938" location="A125552016T" display="A125552016T" xr:uid="{00000000-0004-0000-0000-000087070000}"/>
    <hyperlink ref="E1939" location="A125580096A" display="A125580096A" xr:uid="{00000000-0004-0000-0000-000088070000}"/>
    <hyperlink ref="E1940" location="A125566056V" display="A125566056V" xr:uid="{00000000-0004-0000-0000-000089070000}"/>
    <hyperlink ref="E1941" location="A125554824A" display="A125554824A" xr:uid="{00000000-0004-0000-0000-00008A070000}"/>
    <hyperlink ref="E1942" location="A125582904X" display="A125582904X" xr:uid="{00000000-0004-0000-0000-00008B070000}"/>
    <hyperlink ref="E1943" location="A125568864C" display="A125568864C" xr:uid="{00000000-0004-0000-0000-00008C070000}"/>
    <hyperlink ref="E1944" location="A125549208A" display="A125549208A" xr:uid="{00000000-0004-0000-0000-00008D070000}"/>
    <hyperlink ref="E1945" location="A125577288K" display="A125577288K" xr:uid="{00000000-0004-0000-0000-00008E070000}"/>
    <hyperlink ref="E1946" location="A125563248J" display="A125563248J" xr:uid="{00000000-0004-0000-0000-00008F070000}"/>
    <hyperlink ref="E1947" location="A125557632L" display="A125557632L" xr:uid="{00000000-0004-0000-0000-000090070000}"/>
    <hyperlink ref="E1948" location="A125585712K" display="A125585712K" xr:uid="{00000000-0004-0000-0000-000091070000}"/>
    <hyperlink ref="E1949" location="A125571672V" display="A125571672V" xr:uid="{00000000-0004-0000-0000-000092070000}"/>
    <hyperlink ref="E1950" location="A125560440C" display="A125560440C" xr:uid="{00000000-0004-0000-0000-000093070000}"/>
    <hyperlink ref="E1951" location="A125588520W" display="A125588520W" xr:uid="{00000000-0004-0000-0000-000094070000}"/>
    <hyperlink ref="E1952" location="A125574480F" display="A125574480F" xr:uid="{00000000-0004-0000-0000-000095070000}"/>
    <hyperlink ref="E1953" location="A125552017V" display="A125552017V" xr:uid="{00000000-0004-0000-0000-000096070000}"/>
    <hyperlink ref="E1954" location="A125580097C" display="A125580097C" xr:uid="{00000000-0004-0000-0000-000097070000}"/>
    <hyperlink ref="E1955" location="A125566057W" display="A125566057W" xr:uid="{00000000-0004-0000-0000-000098070000}"/>
    <hyperlink ref="E1956" location="A125551976J" display="A125551976J" xr:uid="{00000000-0004-0000-0000-000099070000}"/>
    <hyperlink ref="E1957" location="A125580056J" display="A125580056J" xr:uid="{00000000-0004-0000-0000-00009A070000}"/>
    <hyperlink ref="E1958" location="A125566016A" display="A125566016A" xr:uid="{00000000-0004-0000-0000-00009B070000}"/>
    <hyperlink ref="E1959" location="A125554784V" display="A125554784V" xr:uid="{00000000-0004-0000-0000-00009C070000}"/>
    <hyperlink ref="E1960" location="A125582864T" display="A125582864T" xr:uid="{00000000-0004-0000-0000-00009D070000}"/>
    <hyperlink ref="E1961" location="A125568824K" display="A125568824K" xr:uid="{00000000-0004-0000-0000-00009E070000}"/>
    <hyperlink ref="E1962" location="A125549168V" display="A125549168V" xr:uid="{00000000-0004-0000-0000-00009F070000}"/>
    <hyperlink ref="E1963" location="A125577248T" display="A125577248T" xr:uid="{00000000-0004-0000-0000-0000A0070000}"/>
    <hyperlink ref="E1964" location="A125563208R" display="A125563208R" xr:uid="{00000000-0004-0000-0000-0000A1070000}"/>
    <hyperlink ref="E1965" location="A125557592F" display="A125557592F" xr:uid="{00000000-0004-0000-0000-0000A2070000}"/>
    <hyperlink ref="E1966" location="A125585672C" display="A125585672C" xr:uid="{00000000-0004-0000-0000-0000A3070000}"/>
    <hyperlink ref="E1967" location="A125571632A" display="A125571632A" xr:uid="{00000000-0004-0000-0000-0000A4070000}"/>
    <hyperlink ref="E1968" location="A125560400K" display="A125560400K" xr:uid="{00000000-0004-0000-0000-0000A5070000}"/>
    <hyperlink ref="E1969" location="A125588480R" display="A125588480R" xr:uid="{00000000-0004-0000-0000-0000A6070000}"/>
    <hyperlink ref="E1970" location="A125574440L" display="A125574440L" xr:uid="{00000000-0004-0000-0000-0000A7070000}"/>
    <hyperlink ref="E1971" location="A125551977K" display="A125551977K" xr:uid="{00000000-0004-0000-0000-0000A8070000}"/>
    <hyperlink ref="E1972" location="A125580057K" display="A125580057K" xr:uid="{00000000-0004-0000-0000-0000A9070000}"/>
    <hyperlink ref="E1973" location="A125566017C" display="A125566017C" xr:uid="{00000000-0004-0000-0000-0000AA070000}"/>
    <hyperlink ref="E1974" location="A125552024T" display="A125552024T" xr:uid="{00000000-0004-0000-0000-0000AB070000}"/>
    <hyperlink ref="E1975" location="A125580104R" display="A125580104R" xr:uid="{00000000-0004-0000-0000-0000AC070000}"/>
    <hyperlink ref="E1976" location="A125566064V" display="A125566064V" xr:uid="{00000000-0004-0000-0000-0000AD070000}"/>
    <hyperlink ref="E1977" location="A125554832A" display="A125554832A" xr:uid="{00000000-0004-0000-0000-0000AE070000}"/>
    <hyperlink ref="E1978" location="A125582912X" display="A125582912X" xr:uid="{00000000-0004-0000-0000-0000AF070000}"/>
    <hyperlink ref="E1979" location="A125568872C" display="A125568872C" xr:uid="{00000000-0004-0000-0000-0000B0070000}"/>
    <hyperlink ref="E1980" location="A125549216A" display="A125549216A" xr:uid="{00000000-0004-0000-0000-0000B1070000}"/>
    <hyperlink ref="E1981" location="A125577296K" display="A125577296K" xr:uid="{00000000-0004-0000-0000-0000B2070000}"/>
    <hyperlink ref="E1982" location="A125563256J" display="A125563256J" xr:uid="{00000000-0004-0000-0000-0000B3070000}"/>
    <hyperlink ref="E1983" location="A125557640L" display="A125557640L" xr:uid="{00000000-0004-0000-0000-0000B4070000}"/>
    <hyperlink ref="E1984" location="A125585720K" display="A125585720K" xr:uid="{00000000-0004-0000-0000-0000B5070000}"/>
    <hyperlink ref="E1985" location="A125571680V" display="A125571680V" xr:uid="{00000000-0004-0000-0000-0000B6070000}"/>
    <hyperlink ref="E1986" location="A125560448W" display="A125560448W" xr:uid="{00000000-0004-0000-0000-0000B7070000}"/>
    <hyperlink ref="E1987" location="A125588528R" display="A125588528R" xr:uid="{00000000-0004-0000-0000-0000B8070000}"/>
    <hyperlink ref="E1988" location="A125574488X" display="A125574488X" xr:uid="{00000000-0004-0000-0000-0000B9070000}"/>
    <hyperlink ref="E1989" location="A125552025V" display="A125552025V" xr:uid="{00000000-0004-0000-0000-0000BA070000}"/>
    <hyperlink ref="E1990" location="A125580105T" display="A125580105T" xr:uid="{00000000-0004-0000-0000-0000BB070000}"/>
    <hyperlink ref="E1991" location="A125566065W" display="A125566065W" xr:uid="{00000000-0004-0000-0000-0000BC070000}"/>
    <hyperlink ref="E1992" location="A125552096C" display="A125552096C" xr:uid="{00000000-0004-0000-0000-0000BD070000}"/>
    <hyperlink ref="E1993" location="A125580176A" display="A125580176A" xr:uid="{00000000-0004-0000-0000-0000BE070000}"/>
    <hyperlink ref="E1994" location="A125566136V" display="A125566136V" xr:uid="{00000000-0004-0000-0000-0000BF070000}"/>
    <hyperlink ref="E1995" location="A125554904A" display="A125554904A" xr:uid="{00000000-0004-0000-0000-0000C0070000}"/>
    <hyperlink ref="E1996" location="A125582984K" display="A125582984K" xr:uid="{00000000-0004-0000-0000-0000C1070000}"/>
    <hyperlink ref="E1997" location="A125568944C" display="A125568944C" xr:uid="{00000000-0004-0000-0000-0000C2070000}"/>
    <hyperlink ref="E1998" location="A125549288L" display="A125549288L" xr:uid="{00000000-0004-0000-0000-0000C3070000}"/>
    <hyperlink ref="E1999" location="A125577368K" display="A125577368K" xr:uid="{00000000-0004-0000-0000-0000C4070000}"/>
    <hyperlink ref="E2000" location="A125563328J" display="A125563328J" xr:uid="{00000000-0004-0000-0000-0000C5070000}"/>
    <hyperlink ref="E2001" location="A125557712L" display="A125557712L" xr:uid="{00000000-0004-0000-0000-0000C6070000}"/>
    <hyperlink ref="E2002" location="A125585792W" display="A125585792W" xr:uid="{00000000-0004-0000-0000-0000C7070000}"/>
    <hyperlink ref="E2003" location="A125571752V" display="A125571752V" xr:uid="{00000000-0004-0000-0000-0000C8070000}"/>
    <hyperlink ref="E2004" location="A125560520C" display="A125560520C" xr:uid="{00000000-0004-0000-0000-0000C9070000}"/>
    <hyperlink ref="E2005" location="A125588600W" display="A125588600W" xr:uid="{00000000-0004-0000-0000-0000CA070000}"/>
    <hyperlink ref="E2006" location="A125574560F" display="A125574560F" xr:uid="{00000000-0004-0000-0000-0000CB070000}"/>
    <hyperlink ref="E2007" location="A125552097F" display="A125552097F" xr:uid="{00000000-0004-0000-0000-0000CC070000}"/>
    <hyperlink ref="E2008" location="A125580177C" display="A125580177C" xr:uid="{00000000-0004-0000-0000-0000CD070000}"/>
    <hyperlink ref="E2009" location="A125566137W" display="A125566137W" xr:uid="{00000000-0004-0000-0000-0000CE070000}"/>
    <hyperlink ref="E2010" location="A125552032T" display="A125552032T" xr:uid="{00000000-0004-0000-0000-0000CF070000}"/>
    <hyperlink ref="E2011" location="A125580112R" display="A125580112R" xr:uid="{00000000-0004-0000-0000-0000D0070000}"/>
    <hyperlink ref="E2012" location="A125566072V" display="A125566072V" xr:uid="{00000000-0004-0000-0000-0000D1070000}"/>
    <hyperlink ref="E2013" location="A125554840A" display="A125554840A" xr:uid="{00000000-0004-0000-0000-0000D2070000}"/>
    <hyperlink ref="E2014" location="A125582920X" display="A125582920X" xr:uid="{00000000-0004-0000-0000-0000D3070000}"/>
    <hyperlink ref="E2015" location="A125568880C" display="A125568880C" xr:uid="{00000000-0004-0000-0000-0000D4070000}"/>
    <hyperlink ref="E2016" location="A125549224A" display="A125549224A" xr:uid="{00000000-0004-0000-0000-0000D5070000}"/>
    <hyperlink ref="E2017" location="A125577304X" display="A125577304X" xr:uid="{00000000-0004-0000-0000-0000D6070000}"/>
    <hyperlink ref="E2018" location="A125563264J" display="A125563264J" xr:uid="{00000000-0004-0000-0000-0000D7070000}"/>
    <hyperlink ref="E2019" location="A125557648F" display="A125557648F" xr:uid="{00000000-0004-0000-0000-0000D8070000}"/>
    <hyperlink ref="E2020" location="A125585728C" display="A125585728C" xr:uid="{00000000-0004-0000-0000-0000D9070000}"/>
    <hyperlink ref="E2021" location="A125571688L" display="A125571688L" xr:uid="{00000000-0004-0000-0000-0000DA070000}"/>
    <hyperlink ref="E2022" location="A125560456W" display="A125560456W" xr:uid="{00000000-0004-0000-0000-0000DB070000}"/>
    <hyperlink ref="E2023" location="A125588536R" display="A125588536R" xr:uid="{00000000-0004-0000-0000-0000DC070000}"/>
    <hyperlink ref="E2024" location="A125574496X" display="A125574496X" xr:uid="{00000000-0004-0000-0000-0000DD070000}"/>
    <hyperlink ref="E2025" location="A125552033V" display="A125552033V" xr:uid="{00000000-0004-0000-0000-0000DE070000}"/>
    <hyperlink ref="E2026" location="A125580113T" display="A125580113T" xr:uid="{00000000-0004-0000-0000-0000DF070000}"/>
    <hyperlink ref="E2027" location="A125566073W" display="A125566073W" xr:uid="{00000000-0004-0000-0000-0000E0070000}"/>
    <hyperlink ref="E2028" location="A125551984J" display="A125551984J" xr:uid="{00000000-0004-0000-0000-0000E1070000}"/>
    <hyperlink ref="E2029" location="A125580064J" display="A125580064J" xr:uid="{00000000-0004-0000-0000-0000E2070000}"/>
    <hyperlink ref="E2030" location="A125566024A" display="A125566024A" xr:uid="{00000000-0004-0000-0000-0000E3070000}"/>
    <hyperlink ref="E2031" location="A125554792V" display="A125554792V" xr:uid="{00000000-0004-0000-0000-0000E4070000}"/>
    <hyperlink ref="E2032" location="A125582872T" display="A125582872T" xr:uid="{00000000-0004-0000-0000-0000E5070000}"/>
    <hyperlink ref="E2033" location="A125568832K" display="A125568832K" xr:uid="{00000000-0004-0000-0000-0000E6070000}"/>
    <hyperlink ref="E2034" location="A125549176V" display="A125549176V" xr:uid="{00000000-0004-0000-0000-0000E7070000}"/>
    <hyperlink ref="E2035" location="A125577256T" display="A125577256T" xr:uid="{00000000-0004-0000-0000-0000E8070000}"/>
    <hyperlink ref="E2036" location="A125563216R" display="A125563216R" xr:uid="{00000000-0004-0000-0000-0000E9070000}"/>
    <hyperlink ref="E2037" location="A125557600V" display="A125557600V" xr:uid="{00000000-0004-0000-0000-0000EA070000}"/>
    <hyperlink ref="E2038" location="A125585680C" display="A125585680C" xr:uid="{00000000-0004-0000-0000-0000EB070000}"/>
    <hyperlink ref="E2039" location="A125571640A" display="A125571640A" xr:uid="{00000000-0004-0000-0000-0000EC070000}"/>
    <hyperlink ref="E2040" location="A125560408C" display="A125560408C" xr:uid="{00000000-0004-0000-0000-0000ED070000}"/>
    <hyperlink ref="E2041" location="A125588488J" display="A125588488J" xr:uid="{00000000-0004-0000-0000-0000EE070000}"/>
    <hyperlink ref="E2042" location="A125574448F" display="A125574448F" xr:uid="{00000000-0004-0000-0000-0000EF070000}"/>
    <hyperlink ref="E2043" location="A125551985K" display="A125551985K" xr:uid="{00000000-0004-0000-0000-0000F0070000}"/>
    <hyperlink ref="E2044" location="A125580065K" display="A125580065K" xr:uid="{00000000-0004-0000-0000-0000F1070000}"/>
    <hyperlink ref="E2045" location="A125566025C" display="A125566025C" xr:uid="{00000000-0004-0000-0000-0000F2070000}"/>
    <hyperlink ref="E2046" location="A125552144K" display="A125552144K" xr:uid="{00000000-0004-0000-0000-0000F3070000}"/>
    <hyperlink ref="E2047" location="A125580224J" display="A125580224J" xr:uid="{00000000-0004-0000-0000-0000F4070000}"/>
    <hyperlink ref="E2048" location="A125566184L" display="A125566184L" xr:uid="{00000000-0004-0000-0000-0000F5070000}"/>
    <hyperlink ref="E2049" location="A125554952V" display="A125554952V" xr:uid="{00000000-0004-0000-0000-0000F6070000}"/>
    <hyperlink ref="E2050" location="A125583032V" display="A125583032V" xr:uid="{00000000-0004-0000-0000-0000F7070000}"/>
    <hyperlink ref="E2051" location="A125568992W" display="A125568992W" xr:uid="{00000000-0004-0000-0000-0000F8070000}"/>
    <hyperlink ref="E2052" location="A125549336V" display="A125549336V" xr:uid="{00000000-0004-0000-0000-0000F9070000}"/>
    <hyperlink ref="E2053" location="A125577416T" display="A125577416T" xr:uid="{00000000-0004-0000-0000-0000FA070000}"/>
    <hyperlink ref="E2054" location="A125563376A" display="A125563376A" xr:uid="{00000000-0004-0000-0000-0000FB070000}"/>
    <hyperlink ref="E2055" location="A125557760F" display="A125557760F" xr:uid="{00000000-0004-0000-0000-0000FC070000}"/>
    <hyperlink ref="E2056" location="A125585840C" display="A125585840C" xr:uid="{00000000-0004-0000-0000-0000FD070000}"/>
    <hyperlink ref="E2057" location="A125571800A" display="A125571800A" xr:uid="{00000000-0004-0000-0000-0000FE070000}"/>
    <hyperlink ref="E2058" location="A125560568R" display="A125560568R" xr:uid="{00000000-0004-0000-0000-0000FF070000}"/>
    <hyperlink ref="E2059" location="A125588648J" display="A125588648J" xr:uid="{00000000-0004-0000-0000-000000080000}"/>
    <hyperlink ref="E2060" location="A125574608F" display="A125574608F" xr:uid="{00000000-0004-0000-0000-000001080000}"/>
    <hyperlink ref="E2061" location="A125552145L" display="A125552145L" xr:uid="{00000000-0004-0000-0000-000002080000}"/>
    <hyperlink ref="E2062" location="A125580225K" display="A125580225K" xr:uid="{00000000-0004-0000-0000-000003080000}"/>
    <hyperlink ref="E2063" location="A125566185R" display="A125566185R" xr:uid="{00000000-0004-0000-0000-000004080000}"/>
    <hyperlink ref="E2064" location="A125552104T" display="A125552104T" xr:uid="{00000000-0004-0000-0000-000005080000}"/>
    <hyperlink ref="E2065" location="A125580184A" display="A125580184A" xr:uid="{00000000-0004-0000-0000-000006080000}"/>
    <hyperlink ref="E2066" location="A125566144V" display="A125566144V" xr:uid="{00000000-0004-0000-0000-000007080000}"/>
    <hyperlink ref="E2067" location="A125554912A" display="A125554912A" xr:uid="{00000000-0004-0000-0000-000008080000}"/>
    <hyperlink ref="E2068" location="A125582992K" display="A125582992K" xr:uid="{00000000-0004-0000-0000-000009080000}"/>
    <hyperlink ref="E2069" location="A125568952C" display="A125568952C" xr:uid="{00000000-0004-0000-0000-00000A080000}"/>
    <hyperlink ref="E2070" location="A125549296L" display="A125549296L" xr:uid="{00000000-0004-0000-0000-00000B080000}"/>
    <hyperlink ref="E2071" location="A125577376K" display="A125577376K" xr:uid="{00000000-0004-0000-0000-00000C080000}"/>
    <hyperlink ref="E2072" location="A125563336J" display="A125563336J" xr:uid="{00000000-0004-0000-0000-00000D080000}"/>
    <hyperlink ref="E2073" location="A125557720L" display="A125557720L" xr:uid="{00000000-0004-0000-0000-00000E080000}"/>
    <hyperlink ref="E2074" location="A125585800K" display="A125585800K" xr:uid="{00000000-0004-0000-0000-00000F080000}"/>
    <hyperlink ref="E2075" location="A125571760V" display="A125571760V" xr:uid="{00000000-0004-0000-0000-000010080000}"/>
    <hyperlink ref="E2076" location="A125560528W" display="A125560528W" xr:uid="{00000000-0004-0000-0000-000011080000}"/>
    <hyperlink ref="E2077" location="A125588608R" display="A125588608R" xr:uid="{00000000-0004-0000-0000-000012080000}"/>
    <hyperlink ref="E2078" location="A125574568X" display="A125574568X" xr:uid="{00000000-0004-0000-0000-000013080000}"/>
    <hyperlink ref="E2079" location="A125552105V" display="A125552105V" xr:uid="{00000000-0004-0000-0000-000014080000}"/>
    <hyperlink ref="E2080" location="A125580185C" display="A125580185C" xr:uid="{00000000-0004-0000-0000-000015080000}"/>
    <hyperlink ref="E2081" location="A125566145W" display="A125566145W" xr:uid="{00000000-0004-0000-0000-000016080000}"/>
    <hyperlink ref="E2082" location="A125552112T" display="A125552112T" xr:uid="{00000000-0004-0000-0000-000017080000}"/>
    <hyperlink ref="E2083" location="A125580192A" display="A125580192A" xr:uid="{00000000-0004-0000-0000-000018080000}"/>
    <hyperlink ref="E2084" location="A125566152V" display="A125566152V" xr:uid="{00000000-0004-0000-0000-000019080000}"/>
    <hyperlink ref="E2085" location="A125554920A" display="A125554920A" xr:uid="{00000000-0004-0000-0000-00001A080000}"/>
    <hyperlink ref="E2086" location="A125583000A" display="A125583000A" xr:uid="{00000000-0004-0000-0000-00001B080000}"/>
    <hyperlink ref="E2087" location="A125568960C" display="A125568960C" xr:uid="{00000000-0004-0000-0000-00001C080000}"/>
    <hyperlink ref="E2088" location="A125549304A" display="A125549304A" xr:uid="{00000000-0004-0000-0000-00001D080000}"/>
    <hyperlink ref="E2089" location="A125577384K" display="A125577384K" xr:uid="{00000000-0004-0000-0000-00001E080000}"/>
    <hyperlink ref="E2090" location="A125563344J" display="A125563344J" xr:uid="{00000000-0004-0000-0000-00001F080000}"/>
    <hyperlink ref="E2091" location="A125557728F" display="A125557728F" xr:uid="{00000000-0004-0000-0000-000020080000}"/>
    <hyperlink ref="E2092" location="A125585808C" display="A125585808C" xr:uid="{00000000-0004-0000-0000-000021080000}"/>
    <hyperlink ref="E2093" location="A125571768L" display="A125571768L" xr:uid="{00000000-0004-0000-0000-000022080000}"/>
    <hyperlink ref="E2094" location="A125560536W" display="A125560536W" xr:uid="{00000000-0004-0000-0000-000023080000}"/>
    <hyperlink ref="E2095" location="A125588616R" display="A125588616R" xr:uid="{00000000-0004-0000-0000-000024080000}"/>
    <hyperlink ref="E2096" location="A125574576X" display="A125574576X" xr:uid="{00000000-0004-0000-0000-000025080000}"/>
    <hyperlink ref="E2097" location="A125552113V" display="A125552113V" xr:uid="{00000000-0004-0000-0000-000026080000}"/>
    <hyperlink ref="E2098" location="A125580193C" display="A125580193C" xr:uid="{00000000-0004-0000-0000-000027080000}"/>
    <hyperlink ref="E2099" location="A125566153W" display="A125566153W" xr:uid="{00000000-0004-0000-0000-000028080000}"/>
    <hyperlink ref="E2100" location="A125552216K" display="A125552216K" xr:uid="{00000000-0004-0000-0000-000029080000}"/>
    <hyperlink ref="E2101" location="A125580296V" display="A125580296V" xr:uid="{00000000-0004-0000-0000-00002A080000}"/>
    <hyperlink ref="E2102" location="A125566256L" display="A125566256L" xr:uid="{00000000-0004-0000-0000-00002B080000}"/>
    <hyperlink ref="E2103" location="A125555024W" display="A125555024W" xr:uid="{00000000-0004-0000-0000-00002C080000}"/>
    <hyperlink ref="E2104" location="A125583104V" display="A125583104V" xr:uid="{00000000-0004-0000-0000-00002D080000}"/>
    <hyperlink ref="E2105" location="A125569064X" display="A125569064X" xr:uid="{00000000-0004-0000-0000-00002E080000}"/>
    <hyperlink ref="E2106" location="A125549408V" display="A125549408V" xr:uid="{00000000-0004-0000-0000-00002F080000}"/>
    <hyperlink ref="E2107" location="A125577488C" display="A125577488C" xr:uid="{00000000-0004-0000-0000-000030080000}"/>
    <hyperlink ref="E2108" location="A125563448A" display="A125563448A" xr:uid="{00000000-0004-0000-0000-000031080000}"/>
    <hyperlink ref="E2109" location="A125557832F" display="A125557832F" xr:uid="{00000000-0004-0000-0000-000032080000}"/>
    <hyperlink ref="E2110" location="A125585912C" display="A125585912C" xr:uid="{00000000-0004-0000-0000-000033080000}"/>
    <hyperlink ref="E2111" location="A125571872L" display="A125571872L" xr:uid="{00000000-0004-0000-0000-000034080000}"/>
    <hyperlink ref="E2112" location="A125560640W" display="A125560640W" xr:uid="{00000000-0004-0000-0000-000035080000}"/>
    <hyperlink ref="E2113" location="A125588720R" display="A125588720R" xr:uid="{00000000-0004-0000-0000-000036080000}"/>
    <hyperlink ref="E2114" location="A125574680X" display="A125574680X" xr:uid="{00000000-0004-0000-0000-000037080000}"/>
    <hyperlink ref="E2115" location="A125552217L" display="A125552217L" xr:uid="{00000000-0004-0000-0000-000038080000}"/>
    <hyperlink ref="E2116" location="A125580297W" display="A125580297W" xr:uid="{00000000-0004-0000-0000-000039080000}"/>
    <hyperlink ref="E2117" location="A125566257R" display="A125566257R" xr:uid="{00000000-0004-0000-0000-00003A080000}"/>
    <hyperlink ref="E2118" location="A125553504W" display="A125553504W" xr:uid="{00000000-0004-0000-0000-00003B080000}"/>
    <hyperlink ref="E2119" location="A125581584F" display="A125581584F" xr:uid="{00000000-0004-0000-0000-00003C080000}"/>
    <hyperlink ref="E2120" location="A125567544X" display="A125567544X" xr:uid="{00000000-0004-0000-0000-00003D080000}"/>
    <hyperlink ref="E2121" location="A125556312J" display="A125556312J" xr:uid="{00000000-0004-0000-0000-00003E080000}"/>
    <hyperlink ref="E2122" location="A125584392T" display="A125584392T" xr:uid="{00000000-0004-0000-0000-00003F080000}"/>
    <hyperlink ref="E2123" location="A125570352R" display="A125570352R" xr:uid="{00000000-0004-0000-0000-000040080000}"/>
    <hyperlink ref="E2124" location="A125550696W" display="A125550696W" xr:uid="{00000000-0004-0000-0000-000041080000}"/>
    <hyperlink ref="E2125" location="A125578776R" display="A125578776R" xr:uid="{00000000-0004-0000-0000-000042080000}"/>
    <hyperlink ref="E2126" location="A125564736L" display="A125564736L" xr:uid="{00000000-0004-0000-0000-000043080000}"/>
    <hyperlink ref="E2127" location="A125559120V" display="A125559120V" xr:uid="{00000000-0004-0000-0000-000044080000}"/>
    <hyperlink ref="E2128" location="A125587200T" display="A125587200T" xr:uid="{00000000-0004-0000-0000-000045080000}"/>
    <hyperlink ref="E2129" location="A125573160A" display="A125573160A" xr:uid="{00000000-0004-0000-0000-000046080000}"/>
    <hyperlink ref="E2130" location="A125561928A" display="A125561928A" xr:uid="{00000000-0004-0000-0000-000047080000}"/>
    <hyperlink ref="E2131" location="A125590008A" display="A125590008A" xr:uid="{00000000-0004-0000-0000-000048080000}"/>
    <hyperlink ref="E2132" location="A125575968C" display="A125575968C" xr:uid="{00000000-0004-0000-0000-000049080000}"/>
    <hyperlink ref="E2133" location="A125553505X" display="A125553505X" xr:uid="{00000000-0004-0000-0000-00004A080000}"/>
    <hyperlink ref="E2134" location="A125581585J" display="A125581585J" xr:uid="{00000000-0004-0000-0000-00004B080000}"/>
    <hyperlink ref="E2135" location="A125567545A" display="A125567545A" xr:uid="{00000000-0004-0000-0000-00004C080000}"/>
    <hyperlink ref="E2136" location="A125553712R" display="A125553712R" xr:uid="{00000000-0004-0000-0000-00004D080000}"/>
    <hyperlink ref="E2137" location="A125581792X" display="A125581792X" xr:uid="{00000000-0004-0000-0000-00004E080000}"/>
    <hyperlink ref="E2138" location="A125567752T" display="A125567752T" xr:uid="{00000000-0004-0000-0000-00004F080000}"/>
    <hyperlink ref="E2139" location="A125556520A" display="A125556520A" xr:uid="{00000000-0004-0000-0000-000050080000}"/>
    <hyperlink ref="E2140" location="A125584600X" display="A125584600X" xr:uid="{00000000-0004-0000-0000-000051080000}"/>
    <hyperlink ref="E2141" location="A125570560J" display="A125570560J" xr:uid="{00000000-0004-0000-0000-000052080000}"/>
    <hyperlink ref="E2142" location="A125550904C" display="A125550904C" xr:uid="{00000000-0004-0000-0000-000053080000}"/>
    <hyperlink ref="E2143" location="A125578984J" display="A125578984J" xr:uid="{00000000-0004-0000-0000-000054080000}"/>
    <hyperlink ref="E2144" location="A125564944F" display="A125564944F" xr:uid="{00000000-0004-0000-0000-000055080000}"/>
    <hyperlink ref="E2145" location="A125559328F" display="A125559328F" xr:uid="{00000000-0004-0000-0000-000056080000}"/>
    <hyperlink ref="E2146" location="A125587408C" display="A125587408C" xr:uid="{00000000-0004-0000-0000-000057080000}"/>
    <hyperlink ref="E2147" location="A125573368L" display="A125573368L" xr:uid="{00000000-0004-0000-0000-000058080000}"/>
    <hyperlink ref="E2148" location="A125562136W" display="A125562136W" xr:uid="{00000000-0004-0000-0000-000059080000}"/>
    <hyperlink ref="E2149" location="A125590216V" display="A125590216V" xr:uid="{00000000-0004-0000-0000-00005A080000}"/>
    <hyperlink ref="E2150" location="A125576176X" display="A125576176X" xr:uid="{00000000-0004-0000-0000-00005B080000}"/>
    <hyperlink ref="E2151" location="A125553713T" display="A125553713T" xr:uid="{00000000-0004-0000-0000-00005C080000}"/>
    <hyperlink ref="E2152" location="A125581793A" display="A125581793A" xr:uid="{00000000-0004-0000-0000-00005D080000}"/>
    <hyperlink ref="E2153" location="A125567753V" display="A125567753V" xr:uid="{00000000-0004-0000-0000-00005E080000}"/>
    <hyperlink ref="E2154" location="A125553600W" display="A125553600W" xr:uid="{00000000-0004-0000-0000-00005F080000}"/>
    <hyperlink ref="E2155" location="A125581680F" display="A125581680F" xr:uid="{00000000-0004-0000-0000-000060080000}"/>
    <hyperlink ref="E2156" location="A125567640X" display="A125567640X" xr:uid="{00000000-0004-0000-0000-000061080000}"/>
    <hyperlink ref="E2157" location="A125556408A" display="A125556408A" xr:uid="{00000000-0004-0000-0000-000062080000}"/>
    <hyperlink ref="E2158" location="A125584488K" display="A125584488K" xr:uid="{00000000-0004-0000-0000-000063080000}"/>
    <hyperlink ref="E2159" location="A125570448J" display="A125570448J" xr:uid="{00000000-0004-0000-0000-000064080000}"/>
    <hyperlink ref="E2160" location="A125550792W" display="A125550792W" xr:uid="{00000000-0004-0000-0000-000065080000}"/>
    <hyperlink ref="E2161" location="A125578872R" display="A125578872R" xr:uid="{00000000-0004-0000-0000-000066080000}"/>
    <hyperlink ref="E2162" location="A125564832L" display="A125564832L" xr:uid="{00000000-0004-0000-0000-000067080000}"/>
    <hyperlink ref="E2163" location="A125559216L" display="A125559216L" xr:uid="{00000000-0004-0000-0000-000068080000}"/>
    <hyperlink ref="E2164" location="A125587296W" display="A125587296W" xr:uid="{00000000-0004-0000-0000-000069080000}"/>
    <hyperlink ref="E2165" location="A125573256V" display="A125573256V" xr:uid="{00000000-0004-0000-0000-00006A080000}"/>
    <hyperlink ref="E2166" location="A125562024C" display="A125562024C" xr:uid="{00000000-0004-0000-0000-00006B080000}"/>
    <hyperlink ref="E2167" location="A125590104A" display="A125590104A" xr:uid="{00000000-0004-0000-0000-00006C080000}"/>
    <hyperlink ref="E2168" location="A125576064F" display="A125576064F" xr:uid="{00000000-0004-0000-0000-00006D080000}"/>
    <hyperlink ref="E2169" location="A125553601X" display="A125553601X" xr:uid="{00000000-0004-0000-0000-00006E080000}"/>
    <hyperlink ref="E2170" location="A125581681J" display="A125581681J" xr:uid="{00000000-0004-0000-0000-00006F080000}"/>
    <hyperlink ref="E2171" location="A125567641A" display="A125567641A" xr:uid="{00000000-0004-0000-0000-000070080000}"/>
    <hyperlink ref="E2172" location="A125553720R" display="A125553720R" xr:uid="{00000000-0004-0000-0000-000071080000}"/>
    <hyperlink ref="E2173" location="A125581800L" display="A125581800L" xr:uid="{00000000-0004-0000-0000-000072080000}"/>
    <hyperlink ref="E2174" location="A125567760T" display="A125567760T" xr:uid="{00000000-0004-0000-0000-000073080000}"/>
    <hyperlink ref="E2175" location="A125556528V" display="A125556528V" xr:uid="{00000000-0004-0000-0000-000074080000}"/>
    <hyperlink ref="E2176" location="A125584608T" display="A125584608T" xr:uid="{00000000-0004-0000-0000-000075080000}"/>
    <hyperlink ref="E2177" location="A125570568A" display="A125570568A" xr:uid="{00000000-0004-0000-0000-000076080000}"/>
    <hyperlink ref="E2178" location="A125550912C" display="A125550912C" xr:uid="{00000000-0004-0000-0000-000077080000}"/>
    <hyperlink ref="E2179" location="A125578992J" display="A125578992J" xr:uid="{00000000-0004-0000-0000-000078080000}"/>
    <hyperlink ref="E2180" location="A125564952F" display="A125564952F" xr:uid="{00000000-0004-0000-0000-000079080000}"/>
    <hyperlink ref="E2181" location="A125559336F" display="A125559336F" xr:uid="{00000000-0004-0000-0000-00007A080000}"/>
    <hyperlink ref="E2182" location="A125587416C" display="A125587416C" xr:uid="{00000000-0004-0000-0000-00007B080000}"/>
    <hyperlink ref="E2183" location="A125573376L" display="A125573376L" xr:uid="{00000000-0004-0000-0000-00007C080000}"/>
    <hyperlink ref="E2184" location="A125562144W" display="A125562144W" xr:uid="{00000000-0004-0000-0000-00007D080000}"/>
    <hyperlink ref="E2185" location="A125590224V" display="A125590224V" xr:uid="{00000000-0004-0000-0000-00007E080000}"/>
    <hyperlink ref="E2186" location="A125576184X" display="A125576184X" xr:uid="{00000000-0004-0000-0000-00007F080000}"/>
    <hyperlink ref="E2187" location="A125553721T" display="A125553721T" xr:uid="{00000000-0004-0000-0000-000080080000}"/>
    <hyperlink ref="E2188" location="A125581801R" display="A125581801R" xr:uid="{00000000-0004-0000-0000-000081080000}"/>
    <hyperlink ref="E2189" location="A125567761V" display="A125567761V" xr:uid="{00000000-0004-0000-0000-000082080000}"/>
    <hyperlink ref="E2190" location="A125553728J" display="A125553728J" xr:uid="{00000000-0004-0000-0000-000083080000}"/>
    <hyperlink ref="E2191" location="A125581808F" display="A125581808F" xr:uid="{00000000-0004-0000-0000-000084080000}"/>
    <hyperlink ref="E2192" location="A125567768K" display="A125567768K" xr:uid="{00000000-0004-0000-0000-000085080000}"/>
    <hyperlink ref="E2193" location="A125556536V" display="A125556536V" xr:uid="{00000000-0004-0000-0000-000086080000}"/>
    <hyperlink ref="E2194" location="A125584616T" display="A125584616T" xr:uid="{00000000-0004-0000-0000-000087080000}"/>
    <hyperlink ref="E2195" location="A125570576A" display="A125570576A" xr:uid="{00000000-0004-0000-0000-000088080000}"/>
    <hyperlink ref="E2196" location="A125550920C" display="A125550920C" xr:uid="{00000000-0004-0000-0000-000089080000}"/>
    <hyperlink ref="E2197" location="A125579000X" display="A125579000X" xr:uid="{00000000-0004-0000-0000-00008A080000}"/>
    <hyperlink ref="E2198" location="A125564960F" display="A125564960F" xr:uid="{00000000-0004-0000-0000-00008B080000}"/>
    <hyperlink ref="E2199" location="A125559344F" display="A125559344F" xr:uid="{00000000-0004-0000-0000-00008C080000}"/>
    <hyperlink ref="E2200" location="A125587424C" display="A125587424C" xr:uid="{00000000-0004-0000-0000-00008D080000}"/>
    <hyperlink ref="E2201" location="A125573384L" display="A125573384L" xr:uid="{00000000-0004-0000-0000-00008E080000}"/>
    <hyperlink ref="E2202" location="A125562152W" display="A125562152W" xr:uid="{00000000-0004-0000-0000-00008F080000}"/>
    <hyperlink ref="E2203" location="A125590232V" display="A125590232V" xr:uid="{00000000-0004-0000-0000-000090080000}"/>
    <hyperlink ref="E2204" location="A125576192X" display="A125576192X" xr:uid="{00000000-0004-0000-0000-000091080000}"/>
    <hyperlink ref="E2205" location="A125553729K" display="A125553729K" xr:uid="{00000000-0004-0000-0000-000092080000}"/>
    <hyperlink ref="E2206" location="A125581809J" display="A125581809J" xr:uid="{00000000-0004-0000-0000-000093080000}"/>
    <hyperlink ref="E2207" location="A125567769L" display="A125567769L" xr:uid="{00000000-0004-0000-0000-000094080000}"/>
    <hyperlink ref="E2208" location="A125553608R" display="A125553608R" xr:uid="{00000000-0004-0000-0000-000095080000}"/>
    <hyperlink ref="E2209" location="A125581688X" display="A125581688X" xr:uid="{00000000-0004-0000-0000-000096080000}"/>
    <hyperlink ref="E2210" location="A125567648T" display="A125567648T" xr:uid="{00000000-0004-0000-0000-000097080000}"/>
    <hyperlink ref="E2211" location="A125556416A" display="A125556416A" xr:uid="{00000000-0004-0000-0000-000098080000}"/>
    <hyperlink ref="E2212" location="A125584496K" display="A125584496K" xr:uid="{00000000-0004-0000-0000-000099080000}"/>
    <hyperlink ref="E2213" location="A125570456J" display="A125570456J" xr:uid="{00000000-0004-0000-0000-00009A080000}"/>
    <hyperlink ref="E2214" location="A125550800K" display="A125550800K" xr:uid="{00000000-0004-0000-0000-00009B080000}"/>
    <hyperlink ref="E2215" location="A125578880R" display="A125578880R" xr:uid="{00000000-0004-0000-0000-00009C080000}"/>
    <hyperlink ref="E2216" location="A125564840L" display="A125564840L" xr:uid="{00000000-0004-0000-0000-00009D080000}"/>
    <hyperlink ref="E2217" location="A125559224L" display="A125559224L" xr:uid="{00000000-0004-0000-0000-00009E080000}"/>
    <hyperlink ref="E2218" location="A125587304K" display="A125587304K" xr:uid="{00000000-0004-0000-0000-00009F080000}"/>
    <hyperlink ref="E2219" location="A125573264V" display="A125573264V" xr:uid="{00000000-0004-0000-0000-0000A0080000}"/>
    <hyperlink ref="E2220" location="A125562032C" display="A125562032C" xr:uid="{00000000-0004-0000-0000-0000A1080000}"/>
    <hyperlink ref="E2221" location="A125590112A" display="A125590112A" xr:uid="{00000000-0004-0000-0000-0000A2080000}"/>
    <hyperlink ref="E2222" location="A125576072F" display="A125576072F" xr:uid="{00000000-0004-0000-0000-0000A3080000}"/>
    <hyperlink ref="E2223" location="A125553609T" display="A125553609T" xr:uid="{00000000-0004-0000-0000-0000A4080000}"/>
    <hyperlink ref="E2224" location="A125581689A" display="A125581689A" xr:uid="{00000000-0004-0000-0000-0000A5080000}"/>
    <hyperlink ref="E2225" location="A125567649V" display="A125567649V" xr:uid="{00000000-0004-0000-0000-0000A6080000}"/>
    <hyperlink ref="E2226" location="A125553616R" display="A125553616R" xr:uid="{00000000-0004-0000-0000-0000A7080000}"/>
    <hyperlink ref="E2227" location="A125581696X" display="A125581696X" xr:uid="{00000000-0004-0000-0000-0000A8080000}"/>
    <hyperlink ref="E2228" location="A125567656T" display="A125567656T" xr:uid="{00000000-0004-0000-0000-0000A9080000}"/>
    <hyperlink ref="E2229" location="A125556424A" display="A125556424A" xr:uid="{00000000-0004-0000-0000-0000AA080000}"/>
    <hyperlink ref="E2230" location="A125584504X" display="A125584504X" xr:uid="{00000000-0004-0000-0000-0000AB080000}"/>
    <hyperlink ref="E2231" location="A125570464J" display="A125570464J" xr:uid="{00000000-0004-0000-0000-0000AC080000}"/>
    <hyperlink ref="E2232" location="A125550808C" display="A125550808C" xr:uid="{00000000-0004-0000-0000-0000AD080000}"/>
    <hyperlink ref="E2233" location="A125578888J" display="A125578888J" xr:uid="{00000000-0004-0000-0000-0000AE080000}"/>
    <hyperlink ref="E2234" location="A125564848F" display="A125564848F" xr:uid="{00000000-0004-0000-0000-0000AF080000}"/>
    <hyperlink ref="E2235" location="A125559232L" display="A125559232L" xr:uid="{00000000-0004-0000-0000-0000B0080000}"/>
    <hyperlink ref="E2236" location="A125587312K" display="A125587312K" xr:uid="{00000000-0004-0000-0000-0000B1080000}"/>
    <hyperlink ref="E2237" location="A125573272V" display="A125573272V" xr:uid="{00000000-0004-0000-0000-0000B2080000}"/>
    <hyperlink ref="E2238" location="A125562040C" display="A125562040C" xr:uid="{00000000-0004-0000-0000-0000B3080000}"/>
    <hyperlink ref="E2239" location="A125590120A" display="A125590120A" xr:uid="{00000000-0004-0000-0000-0000B4080000}"/>
    <hyperlink ref="E2240" location="A125576080F" display="A125576080F" xr:uid="{00000000-0004-0000-0000-0000B5080000}"/>
    <hyperlink ref="E2241" location="A125553617T" display="A125553617T" xr:uid="{00000000-0004-0000-0000-0000B6080000}"/>
    <hyperlink ref="E2242" location="A125581697A" display="A125581697A" xr:uid="{00000000-0004-0000-0000-0000B7080000}"/>
    <hyperlink ref="E2243" location="A125567657V" display="A125567657V" xr:uid="{00000000-0004-0000-0000-0000B8080000}"/>
    <hyperlink ref="E2244" location="A125553680J" display="A125553680J" xr:uid="{00000000-0004-0000-0000-0000B9080000}"/>
    <hyperlink ref="E2245" location="A125581760F" display="A125581760F" xr:uid="{00000000-0004-0000-0000-0000BA080000}"/>
    <hyperlink ref="E2246" location="A125567720X" display="A125567720X" xr:uid="{00000000-0004-0000-0000-0000BB080000}"/>
    <hyperlink ref="E2247" location="A125556488L" display="A125556488L" xr:uid="{00000000-0004-0000-0000-0000BC080000}"/>
    <hyperlink ref="E2248" location="A125584568K" display="A125584568K" xr:uid="{00000000-0004-0000-0000-0000BD080000}"/>
    <hyperlink ref="E2249" location="A125570528J" display="A125570528J" xr:uid="{00000000-0004-0000-0000-0000BE080000}"/>
    <hyperlink ref="E2250" location="A125550872W" display="A125550872W" xr:uid="{00000000-0004-0000-0000-0000BF080000}"/>
    <hyperlink ref="E2251" location="A125578952R" display="A125578952R" xr:uid="{00000000-0004-0000-0000-0000C0080000}"/>
    <hyperlink ref="E2252" location="A125564912L" display="A125564912L" xr:uid="{00000000-0004-0000-0000-0000C1080000}"/>
    <hyperlink ref="E2253" location="A125559296X" display="A125559296X" xr:uid="{00000000-0004-0000-0000-0000C2080000}"/>
    <hyperlink ref="E2254" location="A125587376W" display="A125587376W" xr:uid="{00000000-0004-0000-0000-0000C3080000}"/>
    <hyperlink ref="E2255" location="A125573336V" display="A125573336V" xr:uid="{00000000-0004-0000-0000-0000C4080000}"/>
    <hyperlink ref="E2256" location="A125562104C" display="A125562104C" xr:uid="{00000000-0004-0000-0000-0000C5080000}"/>
    <hyperlink ref="E2257" location="A125590184L" display="A125590184L" xr:uid="{00000000-0004-0000-0000-0000C6080000}"/>
    <hyperlink ref="E2258" location="A125576144F" display="A125576144F" xr:uid="{00000000-0004-0000-0000-0000C7080000}"/>
    <hyperlink ref="E2259" location="A125553681K" display="A125553681K" xr:uid="{00000000-0004-0000-0000-0000C8080000}"/>
    <hyperlink ref="E2260" location="A125581761J" display="A125581761J" xr:uid="{00000000-0004-0000-0000-0000C9080000}"/>
    <hyperlink ref="E2261" location="A125567721A" display="A125567721A" xr:uid="{00000000-0004-0000-0000-0000CA080000}"/>
    <hyperlink ref="E2262" location="A125553552R" display="A125553552R" xr:uid="{00000000-0004-0000-0000-0000CB080000}"/>
    <hyperlink ref="E2263" location="A125581632L" display="A125581632L" xr:uid="{00000000-0004-0000-0000-0000CC080000}"/>
    <hyperlink ref="E2264" location="A125567592T" display="A125567592T" xr:uid="{00000000-0004-0000-0000-0000CD080000}"/>
    <hyperlink ref="E2265" location="A125556360A" display="A125556360A" xr:uid="{00000000-0004-0000-0000-0000CE080000}"/>
    <hyperlink ref="E2266" location="A125584440X" display="A125584440X" xr:uid="{00000000-0004-0000-0000-0000CF080000}"/>
    <hyperlink ref="E2267" location="A125570400W" display="A125570400W" xr:uid="{00000000-0004-0000-0000-0000D0080000}"/>
    <hyperlink ref="E2268" location="A125550744C" display="A125550744C" xr:uid="{00000000-0004-0000-0000-0000D1080000}"/>
    <hyperlink ref="E2269" location="A125578824W" display="A125578824W" xr:uid="{00000000-0004-0000-0000-0000D2080000}"/>
    <hyperlink ref="E2270" location="A125564784F" display="A125564784F" xr:uid="{00000000-0004-0000-0000-0000D3080000}"/>
    <hyperlink ref="E2271" location="A125559168F" display="A125559168F" xr:uid="{00000000-0004-0000-0000-0000D4080000}"/>
    <hyperlink ref="E2272" location="A125587248C" display="A125587248C" xr:uid="{00000000-0004-0000-0000-0000D5080000}"/>
    <hyperlink ref="E2273" location="A125573208A" display="A125573208A" xr:uid="{00000000-0004-0000-0000-0000D6080000}"/>
    <hyperlink ref="E2274" location="A125561976V" display="A125561976V" xr:uid="{00000000-0004-0000-0000-0000D7080000}"/>
    <hyperlink ref="E2275" location="A125590056V" display="A125590056V" xr:uid="{00000000-0004-0000-0000-0000D8080000}"/>
    <hyperlink ref="E2276" location="A125576016L" display="A125576016L" xr:uid="{00000000-0004-0000-0000-0000D9080000}"/>
    <hyperlink ref="E2277" location="A125553553T" display="A125553553T" xr:uid="{00000000-0004-0000-0000-0000DA080000}"/>
    <hyperlink ref="E2278" location="A125581633R" display="A125581633R" xr:uid="{00000000-0004-0000-0000-0000DB080000}"/>
    <hyperlink ref="E2279" location="A125567593V" display="A125567593V" xr:uid="{00000000-0004-0000-0000-0000DC080000}"/>
    <hyperlink ref="E2280" location="A125553736J" display="A125553736J" xr:uid="{00000000-0004-0000-0000-0000DD080000}"/>
    <hyperlink ref="E2281" location="A125581816F" display="A125581816F" xr:uid="{00000000-0004-0000-0000-0000DE080000}"/>
    <hyperlink ref="E2282" location="A125567776K" display="A125567776K" xr:uid="{00000000-0004-0000-0000-0000DF080000}"/>
    <hyperlink ref="E2283" location="A125556544V" display="A125556544V" xr:uid="{00000000-0004-0000-0000-0000E0080000}"/>
    <hyperlink ref="E2284" location="A125584624T" display="A125584624T" xr:uid="{00000000-0004-0000-0000-0000E1080000}"/>
    <hyperlink ref="E2285" location="A125570584A" display="A125570584A" xr:uid="{00000000-0004-0000-0000-0000E2080000}"/>
    <hyperlink ref="E2286" location="A125550928W" display="A125550928W" xr:uid="{00000000-0004-0000-0000-0000E3080000}"/>
    <hyperlink ref="E2287" location="A125579008T" display="A125579008T" xr:uid="{00000000-0004-0000-0000-0000E4080000}"/>
    <hyperlink ref="E2288" location="A125564968X" display="A125564968X" xr:uid="{00000000-0004-0000-0000-0000E5080000}"/>
    <hyperlink ref="E2289" location="A125559352F" display="A125559352F" xr:uid="{00000000-0004-0000-0000-0000E6080000}"/>
    <hyperlink ref="E2290" location="A125587432C" display="A125587432C" xr:uid="{00000000-0004-0000-0000-0000E7080000}"/>
    <hyperlink ref="E2291" location="A125573392L" display="A125573392L" xr:uid="{00000000-0004-0000-0000-0000E8080000}"/>
    <hyperlink ref="E2292" location="A125562160W" display="A125562160W" xr:uid="{00000000-0004-0000-0000-0000E9080000}"/>
    <hyperlink ref="E2293" location="A125590240V" display="A125590240V" xr:uid="{00000000-0004-0000-0000-0000EA080000}"/>
    <hyperlink ref="E2294" location="A125576200L" display="A125576200L" xr:uid="{00000000-0004-0000-0000-0000EB080000}"/>
    <hyperlink ref="E2295" location="A125553737K" display="A125553737K" xr:uid="{00000000-0004-0000-0000-0000EC080000}"/>
    <hyperlink ref="E2296" location="A125581817J" display="A125581817J" xr:uid="{00000000-0004-0000-0000-0000ED080000}"/>
    <hyperlink ref="E2297" location="A125567777L" display="A125567777L" xr:uid="{00000000-0004-0000-0000-0000EE080000}"/>
    <hyperlink ref="E2298" location="A125553624R" display="A125553624R" xr:uid="{00000000-0004-0000-0000-0000EF080000}"/>
    <hyperlink ref="E2299" location="A125581704L" display="A125581704L" xr:uid="{00000000-0004-0000-0000-0000F0080000}"/>
    <hyperlink ref="E2300" location="A125567664T" display="A125567664T" xr:uid="{00000000-0004-0000-0000-0000F1080000}"/>
    <hyperlink ref="E2301" location="A125556432A" display="A125556432A" xr:uid="{00000000-0004-0000-0000-0000F2080000}"/>
    <hyperlink ref="E2302" location="A125584512X" display="A125584512X" xr:uid="{00000000-0004-0000-0000-0000F3080000}"/>
    <hyperlink ref="E2303" location="A125570472J" display="A125570472J" xr:uid="{00000000-0004-0000-0000-0000F4080000}"/>
    <hyperlink ref="E2304" location="A125550816C" display="A125550816C" xr:uid="{00000000-0004-0000-0000-0000F5080000}"/>
    <hyperlink ref="E2305" location="A125578896J" display="A125578896J" xr:uid="{00000000-0004-0000-0000-0000F6080000}"/>
    <hyperlink ref="E2306" location="A125564856F" display="A125564856F" xr:uid="{00000000-0004-0000-0000-0000F7080000}"/>
    <hyperlink ref="E2307" location="A125559240L" display="A125559240L" xr:uid="{00000000-0004-0000-0000-0000F8080000}"/>
    <hyperlink ref="E2308" location="A125587320K" display="A125587320K" xr:uid="{00000000-0004-0000-0000-0000F9080000}"/>
    <hyperlink ref="E2309" location="A125573280V" display="A125573280V" xr:uid="{00000000-0004-0000-0000-0000FA080000}"/>
    <hyperlink ref="E2310" location="A125562048W" display="A125562048W" xr:uid="{00000000-0004-0000-0000-0000FB080000}"/>
    <hyperlink ref="E2311" location="A125590128V" display="A125590128V" xr:uid="{00000000-0004-0000-0000-0000FC080000}"/>
    <hyperlink ref="E2312" location="A125576088X" display="A125576088X" xr:uid="{00000000-0004-0000-0000-0000FD080000}"/>
    <hyperlink ref="E2313" location="A125553625T" display="A125553625T" xr:uid="{00000000-0004-0000-0000-0000FE080000}"/>
    <hyperlink ref="E2314" location="A125581705R" display="A125581705R" xr:uid="{00000000-0004-0000-0000-0000FF080000}"/>
    <hyperlink ref="E2315" location="A125567665V" display="A125567665V" xr:uid="{00000000-0004-0000-0000-000000090000}"/>
    <hyperlink ref="E2316" location="A125553512W" display="A125553512W" xr:uid="{00000000-0004-0000-0000-000001090000}"/>
    <hyperlink ref="E2317" location="A125581592F" display="A125581592F" xr:uid="{00000000-0004-0000-0000-000002090000}"/>
    <hyperlink ref="E2318" location="A125567552X" display="A125567552X" xr:uid="{00000000-0004-0000-0000-000003090000}"/>
    <hyperlink ref="E2319" location="A125556320J" display="A125556320J" xr:uid="{00000000-0004-0000-0000-000004090000}"/>
    <hyperlink ref="E2320" location="A125584400F" display="A125584400F" xr:uid="{00000000-0004-0000-0000-000005090000}"/>
    <hyperlink ref="E2321" location="A125570360R" display="A125570360R" xr:uid="{00000000-0004-0000-0000-000006090000}"/>
    <hyperlink ref="E2322" location="A125550704K" display="A125550704K" xr:uid="{00000000-0004-0000-0000-000007090000}"/>
    <hyperlink ref="E2323" location="A125578784R" display="A125578784R" xr:uid="{00000000-0004-0000-0000-000008090000}"/>
    <hyperlink ref="E2324" location="A125564744L" display="A125564744L" xr:uid="{00000000-0004-0000-0000-000009090000}"/>
    <hyperlink ref="E2325" location="A125559128L" display="A125559128L" xr:uid="{00000000-0004-0000-0000-00000A090000}"/>
    <hyperlink ref="E2326" location="A125587208K" display="A125587208K" xr:uid="{00000000-0004-0000-0000-00000B090000}"/>
    <hyperlink ref="E2327" location="A125573168V" display="A125573168V" xr:uid="{00000000-0004-0000-0000-00000C090000}"/>
    <hyperlink ref="E2328" location="A125561936A" display="A125561936A" xr:uid="{00000000-0004-0000-0000-00000D090000}"/>
    <hyperlink ref="E2329" location="A125590016A" display="A125590016A" xr:uid="{00000000-0004-0000-0000-00000E090000}"/>
    <hyperlink ref="E2330" location="A125575976C" display="A125575976C" xr:uid="{00000000-0004-0000-0000-00000F090000}"/>
    <hyperlink ref="E2331" location="A125553513X" display="A125553513X" xr:uid="{00000000-0004-0000-0000-000010090000}"/>
    <hyperlink ref="E2332" location="A125581593J" display="A125581593J" xr:uid="{00000000-0004-0000-0000-000011090000}"/>
    <hyperlink ref="E2333" location="A125567553A" display="A125567553A" xr:uid="{00000000-0004-0000-0000-000012090000}"/>
    <hyperlink ref="E2334" location="A125553632R" display="A125553632R" xr:uid="{00000000-0004-0000-0000-000013090000}"/>
    <hyperlink ref="E2335" location="A125581712L" display="A125581712L" xr:uid="{00000000-0004-0000-0000-000014090000}"/>
    <hyperlink ref="E2336" location="A125567672T" display="A125567672T" xr:uid="{00000000-0004-0000-0000-000015090000}"/>
    <hyperlink ref="E2337" location="A125556440A" display="A125556440A" xr:uid="{00000000-0004-0000-0000-000016090000}"/>
    <hyperlink ref="E2338" location="A125584520X" display="A125584520X" xr:uid="{00000000-0004-0000-0000-000017090000}"/>
    <hyperlink ref="E2339" location="A125570480J" display="A125570480J" xr:uid="{00000000-0004-0000-0000-000018090000}"/>
    <hyperlink ref="E2340" location="A125550824C" display="A125550824C" xr:uid="{00000000-0004-0000-0000-000019090000}"/>
    <hyperlink ref="E2341" location="A125578904W" display="A125578904W" xr:uid="{00000000-0004-0000-0000-00001A090000}"/>
    <hyperlink ref="E2342" location="A125564864F" display="A125564864F" xr:uid="{00000000-0004-0000-0000-00001B090000}"/>
    <hyperlink ref="E2343" location="A125559248F" display="A125559248F" xr:uid="{00000000-0004-0000-0000-00001C090000}"/>
    <hyperlink ref="E2344" location="A125587328C" display="A125587328C" xr:uid="{00000000-0004-0000-0000-00001D090000}"/>
    <hyperlink ref="E2345" location="A125573288L" display="A125573288L" xr:uid="{00000000-0004-0000-0000-00001E090000}"/>
    <hyperlink ref="E2346" location="A125562056W" display="A125562056W" xr:uid="{00000000-0004-0000-0000-00001F090000}"/>
    <hyperlink ref="E2347" location="A125590136V" display="A125590136V" xr:uid="{00000000-0004-0000-0000-000020090000}"/>
    <hyperlink ref="E2348" location="A125576096X" display="A125576096X" xr:uid="{00000000-0004-0000-0000-000021090000}"/>
    <hyperlink ref="E2349" location="A125553633T" display="A125553633T" xr:uid="{00000000-0004-0000-0000-000022090000}"/>
    <hyperlink ref="E2350" location="A125581713R" display="A125581713R" xr:uid="{00000000-0004-0000-0000-000023090000}"/>
    <hyperlink ref="E2351" location="A125567673V" display="A125567673V" xr:uid="{00000000-0004-0000-0000-000024090000}"/>
    <hyperlink ref="E2352" location="A125553640R" display="A125553640R" xr:uid="{00000000-0004-0000-0000-000025090000}"/>
    <hyperlink ref="E2353" location="A125581720L" display="A125581720L" xr:uid="{00000000-0004-0000-0000-000026090000}"/>
    <hyperlink ref="E2354" location="A125567680T" display="A125567680T" xr:uid="{00000000-0004-0000-0000-000027090000}"/>
    <hyperlink ref="E2355" location="A125556448V" display="A125556448V" xr:uid="{00000000-0004-0000-0000-000028090000}"/>
    <hyperlink ref="E2356" location="A125584528T" display="A125584528T" xr:uid="{00000000-0004-0000-0000-000029090000}"/>
    <hyperlink ref="E2357" location="A125570488A" display="A125570488A" xr:uid="{00000000-0004-0000-0000-00002A090000}"/>
    <hyperlink ref="E2358" location="A125550832C" display="A125550832C" xr:uid="{00000000-0004-0000-0000-00002B090000}"/>
    <hyperlink ref="E2359" location="A125578912W" display="A125578912W" xr:uid="{00000000-0004-0000-0000-00002C090000}"/>
    <hyperlink ref="E2360" location="A125564872F" display="A125564872F" xr:uid="{00000000-0004-0000-0000-00002D090000}"/>
    <hyperlink ref="E2361" location="A125559256F" display="A125559256F" xr:uid="{00000000-0004-0000-0000-00002E090000}"/>
    <hyperlink ref="E2362" location="A125587336C" display="A125587336C" xr:uid="{00000000-0004-0000-0000-00002F090000}"/>
    <hyperlink ref="E2363" location="A125573296L" display="A125573296L" xr:uid="{00000000-0004-0000-0000-000030090000}"/>
    <hyperlink ref="E2364" location="A125562064W" display="A125562064W" xr:uid="{00000000-0004-0000-0000-000031090000}"/>
    <hyperlink ref="E2365" location="A125590144V" display="A125590144V" xr:uid="{00000000-0004-0000-0000-000032090000}"/>
    <hyperlink ref="E2366" location="A125576104L" display="A125576104L" xr:uid="{00000000-0004-0000-0000-000033090000}"/>
    <hyperlink ref="E2367" location="A125553641T" display="A125553641T" xr:uid="{00000000-0004-0000-0000-000034090000}"/>
    <hyperlink ref="E2368" location="A125581721R" display="A125581721R" xr:uid="{00000000-0004-0000-0000-000035090000}"/>
    <hyperlink ref="E2369" location="A125567681V" display="A125567681V" xr:uid="{00000000-0004-0000-0000-000036090000}"/>
    <hyperlink ref="E2370" location="A125553760J" display="A125553760J" xr:uid="{00000000-0004-0000-0000-000037090000}"/>
    <hyperlink ref="E2371" location="A125581840F" display="A125581840F" xr:uid="{00000000-0004-0000-0000-000038090000}"/>
    <hyperlink ref="E2372" location="A125567800X" display="A125567800X" xr:uid="{00000000-0004-0000-0000-000039090000}"/>
    <hyperlink ref="E2373" location="A125556568L" display="A125556568L" xr:uid="{00000000-0004-0000-0000-00003A090000}"/>
    <hyperlink ref="E2374" location="A125584648K" display="A125584648K" xr:uid="{00000000-0004-0000-0000-00003B090000}"/>
    <hyperlink ref="E2375" location="A125570608J" display="A125570608J" xr:uid="{00000000-0004-0000-0000-00003C090000}"/>
    <hyperlink ref="E2376" location="A125550952W" display="A125550952W" xr:uid="{00000000-0004-0000-0000-00003D090000}"/>
    <hyperlink ref="E2377" location="A125579032T" display="A125579032T" xr:uid="{00000000-0004-0000-0000-00003E090000}"/>
    <hyperlink ref="E2378" location="A125564992X" display="A125564992X" xr:uid="{00000000-0004-0000-0000-00003F090000}"/>
    <hyperlink ref="E2379" location="A125559376X" display="A125559376X" xr:uid="{00000000-0004-0000-0000-000040090000}"/>
    <hyperlink ref="E2380" location="A125587456W" display="A125587456W" xr:uid="{00000000-0004-0000-0000-000041090000}"/>
    <hyperlink ref="E2381" location="A125573416V" display="A125573416V" xr:uid="{00000000-0004-0000-0000-000042090000}"/>
    <hyperlink ref="E2382" location="A125562184R" display="A125562184R" xr:uid="{00000000-0004-0000-0000-000043090000}"/>
    <hyperlink ref="E2383" location="A125590264L" display="A125590264L" xr:uid="{00000000-0004-0000-0000-000044090000}"/>
    <hyperlink ref="E2384" location="A125576224F" display="A125576224F" xr:uid="{00000000-0004-0000-0000-000045090000}"/>
    <hyperlink ref="E2385" location="A125553761K" display="A125553761K" xr:uid="{00000000-0004-0000-0000-000046090000}"/>
    <hyperlink ref="E2386" location="A125581841J" display="A125581841J" xr:uid="{00000000-0004-0000-0000-000047090000}"/>
    <hyperlink ref="E2387" location="A125567801A" display="A125567801A" xr:uid="{00000000-0004-0000-0000-000048090000}"/>
    <hyperlink ref="E2388" location="A125553472R" display="A125553472R" xr:uid="{00000000-0004-0000-0000-000049090000}"/>
    <hyperlink ref="E2389" location="A125581552L" display="A125581552L" xr:uid="{00000000-0004-0000-0000-00004A090000}"/>
    <hyperlink ref="E2390" location="A125567512F" display="A125567512F" xr:uid="{00000000-0004-0000-0000-00004B090000}"/>
    <hyperlink ref="E2391" location="A125556280A" display="A125556280A" xr:uid="{00000000-0004-0000-0000-00004C090000}"/>
    <hyperlink ref="E2392" location="A125584360X" display="A125584360X" xr:uid="{00000000-0004-0000-0000-00004D090000}"/>
    <hyperlink ref="E2393" location="A125570320W" display="A125570320W" xr:uid="{00000000-0004-0000-0000-00004E090000}"/>
    <hyperlink ref="E2394" location="A125550664C" display="A125550664C" xr:uid="{00000000-0004-0000-0000-00004F090000}"/>
    <hyperlink ref="E2395" location="A125578744W" display="A125578744W" xr:uid="{00000000-0004-0000-0000-000050090000}"/>
    <hyperlink ref="E2396" location="A125564704V" display="A125564704V" xr:uid="{00000000-0004-0000-0000-000051090000}"/>
    <hyperlink ref="E2397" location="A125559088F" display="A125559088F" xr:uid="{00000000-0004-0000-0000-000052090000}"/>
    <hyperlink ref="E2398" location="A125587168C" display="A125587168C" xr:uid="{00000000-0004-0000-0000-000053090000}"/>
    <hyperlink ref="E2399" location="A125573128A" display="A125573128A" xr:uid="{00000000-0004-0000-0000-000054090000}"/>
    <hyperlink ref="E2400" location="A125561896V" display="A125561896V" xr:uid="{00000000-0004-0000-0000-000055090000}"/>
    <hyperlink ref="E2401" location="A125589976L" display="A125589976L" xr:uid="{00000000-0004-0000-0000-000056090000}"/>
    <hyperlink ref="E2402" location="A125575936K" display="A125575936K" xr:uid="{00000000-0004-0000-0000-000057090000}"/>
    <hyperlink ref="E2403" location="A125553473T" display="A125553473T" xr:uid="{00000000-0004-0000-0000-000058090000}"/>
    <hyperlink ref="E2404" location="A125581553R" display="A125581553R" xr:uid="{00000000-0004-0000-0000-000059090000}"/>
    <hyperlink ref="E2405" location="A125567513J" display="A125567513J" xr:uid="{00000000-0004-0000-0000-00005A090000}"/>
    <hyperlink ref="E2406" location="A125553744J" display="A125553744J" xr:uid="{00000000-0004-0000-0000-00005B090000}"/>
    <hyperlink ref="E2407" location="A125581824F" display="A125581824F" xr:uid="{00000000-0004-0000-0000-00005C090000}"/>
    <hyperlink ref="E2408" location="A125567784K" display="A125567784K" xr:uid="{00000000-0004-0000-0000-00005D090000}"/>
    <hyperlink ref="E2409" location="A125556552V" display="A125556552V" xr:uid="{00000000-0004-0000-0000-00005E090000}"/>
    <hyperlink ref="E2410" location="A125584632T" display="A125584632T" xr:uid="{00000000-0004-0000-0000-00005F090000}"/>
    <hyperlink ref="E2411" location="A125570592A" display="A125570592A" xr:uid="{00000000-0004-0000-0000-000060090000}"/>
    <hyperlink ref="E2412" location="A125550936W" display="A125550936W" xr:uid="{00000000-0004-0000-0000-000061090000}"/>
    <hyperlink ref="E2413" location="A125579016T" display="A125579016T" xr:uid="{00000000-0004-0000-0000-000062090000}"/>
    <hyperlink ref="E2414" location="A125564976X" display="A125564976X" xr:uid="{00000000-0004-0000-0000-000063090000}"/>
    <hyperlink ref="E2415" location="A125559360F" display="A125559360F" xr:uid="{00000000-0004-0000-0000-000064090000}"/>
    <hyperlink ref="E2416" location="A125587440C" display="A125587440C" xr:uid="{00000000-0004-0000-0000-000065090000}"/>
    <hyperlink ref="E2417" location="A125573400A" display="A125573400A" xr:uid="{00000000-0004-0000-0000-000066090000}"/>
    <hyperlink ref="E2418" location="A125562168R" display="A125562168R" xr:uid="{00000000-0004-0000-0000-000067090000}"/>
    <hyperlink ref="E2419" location="A125590248L" display="A125590248L" xr:uid="{00000000-0004-0000-0000-000068090000}"/>
    <hyperlink ref="E2420" location="A125576208F" display="A125576208F" xr:uid="{00000000-0004-0000-0000-000069090000}"/>
    <hyperlink ref="E2421" location="A125553745K" display="A125553745K" xr:uid="{00000000-0004-0000-0000-00006A090000}"/>
    <hyperlink ref="E2422" location="A125581825J" display="A125581825J" xr:uid="{00000000-0004-0000-0000-00006B090000}"/>
    <hyperlink ref="E2423" location="A125567785L" display="A125567785L" xr:uid="{00000000-0004-0000-0000-00006C090000}"/>
    <hyperlink ref="E2424" location="A125553752J" display="A125553752J" xr:uid="{00000000-0004-0000-0000-00006D090000}"/>
    <hyperlink ref="E2425" location="A125581832F" display="A125581832F" xr:uid="{00000000-0004-0000-0000-00006E090000}"/>
    <hyperlink ref="E2426" location="A125567792K" display="A125567792K" xr:uid="{00000000-0004-0000-0000-00006F090000}"/>
    <hyperlink ref="E2427" location="A125556560V" display="A125556560V" xr:uid="{00000000-0004-0000-0000-000070090000}"/>
    <hyperlink ref="E2428" location="A125584640T" display="A125584640T" xr:uid="{00000000-0004-0000-0000-000071090000}"/>
    <hyperlink ref="E2429" location="A125570600R" display="A125570600R" xr:uid="{00000000-0004-0000-0000-000072090000}"/>
    <hyperlink ref="E2430" location="A125550944W" display="A125550944W" xr:uid="{00000000-0004-0000-0000-000073090000}"/>
    <hyperlink ref="E2431" location="A125579024T" display="A125579024T" xr:uid="{00000000-0004-0000-0000-000074090000}"/>
    <hyperlink ref="E2432" location="A125564984X" display="A125564984X" xr:uid="{00000000-0004-0000-0000-000075090000}"/>
    <hyperlink ref="E2433" location="A125559368X" display="A125559368X" xr:uid="{00000000-0004-0000-0000-000076090000}"/>
    <hyperlink ref="E2434" location="A125587448W" display="A125587448W" xr:uid="{00000000-0004-0000-0000-000077090000}"/>
    <hyperlink ref="E2435" location="A125573408V" display="A125573408V" xr:uid="{00000000-0004-0000-0000-000078090000}"/>
    <hyperlink ref="E2436" location="A125562176R" display="A125562176R" xr:uid="{00000000-0004-0000-0000-000079090000}"/>
    <hyperlink ref="E2437" location="A125590256L" display="A125590256L" xr:uid="{00000000-0004-0000-0000-00007A090000}"/>
    <hyperlink ref="E2438" location="A125576216F" display="A125576216F" xr:uid="{00000000-0004-0000-0000-00007B090000}"/>
    <hyperlink ref="E2439" location="A125553753K" display="A125553753K" xr:uid="{00000000-0004-0000-0000-00007C090000}"/>
    <hyperlink ref="E2440" location="A125581833J" display="A125581833J" xr:uid="{00000000-0004-0000-0000-00007D090000}"/>
    <hyperlink ref="E2441" location="A125567793L" display="A125567793L" xr:uid="{00000000-0004-0000-0000-00007E090000}"/>
    <hyperlink ref="E2442" location="A125553480R" display="A125553480R" xr:uid="{00000000-0004-0000-0000-00007F090000}"/>
    <hyperlink ref="E2443" location="A125581560L" display="A125581560L" xr:uid="{00000000-0004-0000-0000-000080090000}"/>
    <hyperlink ref="E2444" location="A125567520F" display="A125567520F" xr:uid="{00000000-0004-0000-0000-000081090000}"/>
    <hyperlink ref="E2445" location="A125556288V" display="A125556288V" xr:uid="{00000000-0004-0000-0000-000082090000}"/>
    <hyperlink ref="E2446" location="A125584368T" display="A125584368T" xr:uid="{00000000-0004-0000-0000-000083090000}"/>
    <hyperlink ref="E2447" location="A125570328R" display="A125570328R" xr:uid="{00000000-0004-0000-0000-000084090000}"/>
    <hyperlink ref="E2448" location="A125550672C" display="A125550672C" xr:uid="{00000000-0004-0000-0000-000085090000}"/>
    <hyperlink ref="E2449" location="A125578752W" display="A125578752W" xr:uid="{00000000-0004-0000-0000-000086090000}"/>
    <hyperlink ref="E2450" location="A125564712V" display="A125564712V" xr:uid="{00000000-0004-0000-0000-000087090000}"/>
    <hyperlink ref="E2451" location="A125559096F" display="A125559096F" xr:uid="{00000000-0004-0000-0000-000088090000}"/>
    <hyperlink ref="E2452" location="A125587176C" display="A125587176C" xr:uid="{00000000-0004-0000-0000-000089090000}"/>
    <hyperlink ref="E2453" location="A125573136A" display="A125573136A" xr:uid="{00000000-0004-0000-0000-00008A090000}"/>
    <hyperlink ref="E2454" location="A125561904J" display="A125561904J" xr:uid="{00000000-0004-0000-0000-00008B090000}"/>
    <hyperlink ref="E2455" location="A125589984L" display="A125589984L" xr:uid="{00000000-0004-0000-0000-00008C090000}"/>
    <hyperlink ref="E2456" location="A125575944K" display="A125575944K" xr:uid="{00000000-0004-0000-0000-00008D090000}"/>
    <hyperlink ref="E2457" location="A125553481T" display="A125553481T" xr:uid="{00000000-0004-0000-0000-00008E090000}"/>
    <hyperlink ref="E2458" location="A125581561R" display="A125581561R" xr:uid="{00000000-0004-0000-0000-00008F090000}"/>
    <hyperlink ref="E2459" location="A125567521J" display="A125567521J" xr:uid="{00000000-0004-0000-0000-000090090000}"/>
    <hyperlink ref="E2460" location="A125553560R" display="A125553560R" xr:uid="{00000000-0004-0000-0000-000091090000}"/>
    <hyperlink ref="E2461" location="A125581640L" display="A125581640L" xr:uid="{00000000-0004-0000-0000-000092090000}"/>
    <hyperlink ref="E2462" location="A125567600F" display="A125567600F" xr:uid="{00000000-0004-0000-0000-000093090000}"/>
    <hyperlink ref="E2463" location="A125556368V" display="A125556368V" xr:uid="{00000000-0004-0000-0000-000094090000}"/>
    <hyperlink ref="E2464" location="A125584448T" display="A125584448T" xr:uid="{00000000-0004-0000-0000-000095090000}"/>
    <hyperlink ref="E2465" location="A125570408R" display="A125570408R" xr:uid="{00000000-0004-0000-0000-000096090000}"/>
    <hyperlink ref="E2466" location="A125550752C" display="A125550752C" xr:uid="{00000000-0004-0000-0000-000097090000}"/>
    <hyperlink ref="E2467" location="A125578832W" display="A125578832W" xr:uid="{00000000-0004-0000-0000-000098090000}"/>
    <hyperlink ref="E2468" location="A125564792F" display="A125564792F" xr:uid="{00000000-0004-0000-0000-000099090000}"/>
    <hyperlink ref="E2469" location="A125559176F" display="A125559176F" xr:uid="{00000000-0004-0000-0000-00009A090000}"/>
    <hyperlink ref="E2470" location="A125587256C" display="A125587256C" xr:uid="{00000000-0004-0000-0000-00009B090000}"/>
    <hyperlink ref="E2471" location="A125573216A" display="A125573216A" xr:uid="{00000000-0004-0000-0000-00009C090000}"/>
    <hyperlink ref="E2472" location="A125561984V" display="A125561984V" xr:uid="{00000000-0004-0000-0000-00009D090000}"/>
    <hyperlink ref="E2473" location="A125590064V" display="A125590064V" xr:uid="{00000000-0004-0000-0000-00009E090000}"/>
    <hyperlink ref="E2474" location="A125576024L" display="A125576024L" xr:uid="{00000000-0004-0000-0000-00009F090000}"/>
    <hyperlink ref="E2475" location="A125553561T" display="A125553561T" xr:uid="{00000000-0004-0000-0000-0000A0090000}"/>
    <hyperlink ref="E2476" location="A125581641R" display="A125581641R" xr:uid="{00000000-0004-0000-0000-0000A1090000}"/>
    <hyperlink ref="E2477" location="A125567601J" display="A125567601J" xr:uid="{00000000-0004-0000-0000-0000A2090000}"/>
    <hyperlink ref="E2478" location="A125553648J" display="A125553648J" xr:uid="{00000000-0004-0000-0000-0000A3090000}"/>
    <hyperlink ref="E2479" location="A125581728F" display="A125581728F" xr:uid="{00000000-0004-0000-0000-0000A4090000}"/>
    <hyperlink ref="E2480" location="A125567688K" display="A125567688K" xr:uid="{00000000-0004-0000-0000-0000A5090000}"/>
    <hyperlink ref="E2481" location="A125556456V" display="A125556456V" xr:uid="{00000000-0004-0000-0000-0000A6090000}"/>
    <hyperlink ref="E2482" location="A125584536T" display="A125584536T" xr:uid="{00000000-0004-0000-0000-0000A7090000}"/>
    <hyperlink ref="E2483" location="A125570496A" display="A125570496A" xr:uid="{00000000-0004-0000-0000-0000A8090000}"/>
    <hyperlink ref="E2484" location="A125550840C" display="A125550840C" xr:uid="{00000000-0004-0000-0000-0000A9090000}"/>
    <hyperlink ref="E2485" location="A125578920W" display="A125578920W" xr:uid="{00000000-0004-0000-0000-0000AA090000}"/>
    <hyperlink ref="E2486" location="A125564880F" display="A125564880F" xr:uid="{00000000-0004-0000-0000-0000AB090000}"/>
    <hyperlink ref="E2487" location="A125559264F" display="A125559264F" xr:uid="{00000000-0004-0000-0000-0000AC090000}"/>
    <hyperlink ref="E2488" location="A125587344C" display="A125587344C" xr:uid="{00000000-0004-0000-0000-0000AD090000}"/>
    <hyperlink ref="E2489" location="A125573304A" display="A125573304A" xr:uid="{00000000-0004-0000-0000-0000AE090000}"/>
    <hyperlink ref="E2490" location="A125562072W" display="A125562072W" xr:uid="{00000000-0004-0000-0000-0000AF090000}"/>
    <hyperlink ref="E2491" location="A125590152V" display="A125590152V" xr:uid="{00000000-0004-0000-0000-0000B0090000}"/>
    <hyperlink ref="E2492" location="A125576112L" display="A125576112L" xr:uid="{00000000-0004-0000-0000-0000B1090000}"/>
    <hyperlink ref="E2493" location="A125553649K" display="A125553649K" xr:uid="{00000000-0004-0000-0000-0000B2090000}"/>
    <hyperlink ref="E2494" location="A125581729J" display="A125581729J" xr:uid="{00000000-0004-0000-0000-0000B3090000}"/>
    <hyperlink ref="E2495" location="A125567689L" display="A125567689L" xr:uid="{00000000-0004-0000-0000-0000B4090000}"/>
    <hyperlink ref="E2496" location="A125553768A" display="A125553768A" xr:uid="{00000000-0004-0000-0000-0000B5090000}"/>
    <hyperlink ref="E2497" location="A125581848X" display="A125581848X" xr:uid="{00000000-0004-0000-0000-0000B6090000}"/>
    <hyperlink ref="E2498" location="A125567808T" display="A125567808T" xr:uid="{00000000-0004-0000-0000-0000B7090000}"/>
    <hyperlink ref="E2499" location="A125556576L" display="A125556576L" xr:uid="{00000000-0004-0000-0000-0000B8090000}"/>
    <hyperlink ref="E2500" location="A125584656K" display="A125584656K" xr:uid="{00000000-0004-0000-0000-0000B9090000}"/>
    <hyperlink ref="E2501" location="A125570616J" display="A125570616J" xr:uid="{00000000-0004-0000-0000-0000BA090000}"/>
    <hyperlink ref="E2502" location="A125550960W" display="A125550960W" xr:uid="{00000000-0004-0000-0000-0000BB090000}"/>
    <hyperlink ref="E2503" location="A125579040T" display="A125579040T" xr:uid="{00000000-0004-0000-0000-0000BC090000}"/>
    <hyperlink ref="E2504" location="A125565000R" display="A125565000R" xr:uid="{00000000-0004-0000-0000-0000BD090000}"/>
    <hyperlink ref="E2505" location="A125559384X" display="A125559384X" xr:uid="{00000000-0004-0000-0000-0000BE090000}"/>
    <hyperlink ref="E2506" location="A125587464W" display="A125587464W" xr:uid="{00000000-0004-0000-0000-0000BF090000}"/>
    <hyperlink ref="E2507" location="A125573424V" display="A125573424V" xr:uid="{00000000-0004-0000-0000-0000C0090000}"/>
    <hyperlink ref="E2508" location="A125562192R" display="A125562192R" xr:uid="{00000000-0004-0000-0000-0000C1090000}"/>
    <hyperlink ref="E2509" location="A125590272L" display="A125590272L" xr:uid="{00000000-0004-0000-0000-0000C2090000}"/>
    <hyperlink ref="E2510" location="A125576232F" display="A125576232F" xr:uid="{00000000-0004-0000-0000-0000C3090000}"/>
    <hyperlink ref="E2511" location="A125553769C" display="A125553769C" xr:uid="{00000000-0004-0000-0000-0000C4090000}"/>
    <hyperlink ref="E2512" location="A125581849A" display="A125581849A" xr:uid="{00000000-0004-0000-0000-0000C5090000}"/>
    <hyperlink ref="E2513" location="A125567809V" display="A125567809V" xr:uid="{00000000-0004-0000-0000-0000C6090000}"/>
    <hyperlink ref="E2514" location="A125553488J" display="A125553488J" xr:uid="{00000000-0004-0000-0000-0000C7090000}"/>
    <hyperlink ref="E2515" location="A125581568F" display="A125581568F" xr:uid="{00000000-0004-0000-0000-0000C8090000}"/>
    <hyperlink ref="E2516" location="A125567528X" display="A125567528X" xr:uid="{00000000-0004-0000-0000-0000C9090000}"/>
    <hyperlink ref="E2517" location="A125556296V" display="A125556296V" xr:uid="{00000000-0004-0000-0000-0000CA090000}"/>
    <hyperlink ref="E2518" location="A125584376T" display="A125584376T" xr:uid="{00000000-0004-0000-0000-0000CB090000}"/>
    <hyperlink ref="E2519" location="A125570336R" display="A125570336R" xr:uid="{00000000-0004-0000-0000-0000CC090000}"/>
    <hyperlink ref="E2520" location="A125550680C" display="A125550680C" xr:uid="{00000000-0004-0000-0000-0000CD090000}"/>
    <hyperlink ref="E2521" location="A125578760W" display="A125578760W" xr:uid="{00000000-0004-0000-0000-0000CE090000}"/>
    <hyperlink ref="E2522" location="A125564720V" display="A125564720V" xr:uid="{00000000-0004-0000-0000-0000CF090000}"/>
    <hyperlink ref="E2523" location="A125559104V" display="A125559104V" xr:uid="{00000000-0004-0000-0000-0000D0090000}"/>
    <hyperlink ref="E2524" location="A125587184C" display="A125587184C" xr:uid="{00000000-0004-0000-0000-0000D1090000}"/>
    <hyperlink ref="E2525" location="A125573144A" display="A125573144A" xr:uid="{00000000-0004-0000-0000-0000D2090000}"/>
    <hyperlink ref="E2526" location="A125561912J" display="A125561912J" xr:uid="{00000000-0004-0000-0000-0000D3090000}"/>
    <hyperlink ref="E2527" location="A125589992L" display="A125589992L" xr:uid="{00000000-0004-0000-0000-0000D4090000}"/>
    <hyperlink ref="E2528" location="A125575952K" display="A125575952K" xr:uid="{00000000-0004-0000-0000-0000D5090000}"/>
    <hyperlink ref="E2529" location="A125553489K" display="A125553489K" xr:uid="{00000000-0004-0000-0000-0000D6090000}"/>
    <hyperlink ref="E2530" location="A125581569J" display="A125581569J" xr:uid="{00000000-0004-0000-0000-0000D7090000}"/>
    <hyperlink ref="E2531" location="A125567529A" display="A125567529A" xr:uid="{00000000-0004-0000-0000-0000D8090000}"/>
    <hyperlink ref="E2532" location="A125553688A" display="A125553688A" xr:uid="{00000000-0004-0000-0000-0000D9090000}"/>
    <hyperlink ref="E2533" location="A125581768X" display="A125581768X" xr:uid="{00000000-0004-0000-0000-0000DA090000}"/>
    <hyperlink ref="E2534" location="A125567728T" display="A125567728T" xr:uid="{00000000-0004-0000-0000-0000DB090000}"/>
    <hyperlink ref="E2535" location="A125556496L" display="A125556496L" xr:uid="{00000000-0004-0000-0000-0000DC090000}"/>
    <hyperlink ref="E2536" location="A125584576K" display="A125584576K" xr:uid="{00000000-0004-0000-0000-0000DD090000}"/>
    <hyperlink ref="E2537" location="A125570536J" display="A125570536J" xr:uid="{00000000-0004-0000-0000-0000DE090000}"/>
    <hyperlink ref="E2538" location="A125550880W" display="A125550880W" xr:uid="{00000000-0004-0000-0000-0000DF090000}"/>
    <hyperlink ref="E2539" location="A125578960R" display="A125578960R" xr:uid="{00000000-0004-0000-0000-0000E0090000}"/>
    <hyperlink ref="E2540" location="A125564920L" display="A125564920L" xr:uid="{00000000-0004-0000-0000-0000E1090000}"/>
    <hyperlink ref="E2541" location="A125559304L" display="A125559304L" xr:uid="{00000000-0004-0000-0000-0000E2090000}"/>
    <hyperlink ref="E2542" location="A125587384W" display="A125587384W" xr:uid="{00000000-0004-0000-0000-0000E3090000}"/>
    <hyperlink ref="E2543" location="A125573344V" display="A125573344V" xr:uid="{00000000-0004-0000-0000-0000E4090000}"/>
    <hyperlink ref="E2544" location="A125562112C" display="A125562112C" xr:uid="{00000000-0004-0000-0000-0000E5090000}"/>
    <hyperlink ref="E2545" location="A125590192L" display="A125590192L" xr:uid="{00000000-0004-0000-0000-0000E6090000}"/>
    <hyperlink ref="E2546" location="A125576152F" display="A125576152F" xr:uid="{00000000-0004-0000-0000-0000E7090000}"/>
    <hyperlink ref="E2547" location="A125553689C" display="A125553689C" xr:uid="{00000000-0004-0000-0000-0000E8090000}"/>
    <hyperlink ref="E2548" location="A125581769A" display="A125581769A" xr:uid="{00000000-0004-0000-0000-0000E9090000}"/>
    <hyperlink ref="E2549" location="A125567729V" display="A125567729V" xr:uid="{00000000-0004-0000-0000-0000EA090000}"/>
    <hyperlink ref="E2550" location="A125553696A" display="A125553696A" xr:uid="{00000000-0004-0000-0000-0000EB090000}"/>
    <hyperlink ref="E2551" location="A125581776X" display="A125581776X" xr:uid="{00000000-0004-0000-0000-0000EC090000}"/>
    <hyperlink ref="E2552" location="A125567736T" display="A125567736T" xr:uid="{00000000-0004-0000-0000-0000ED090000}"/>
    <hyperlink ref="E2553" location="A125556504A" display="A125556504A" xr:uid="{00000000-0004-0000-0000-0000EE090000}"/>
    <hyperlink ref="E2554" location="A125584584K" display="A125584584K" xr:uid="{00000000-0004-0000-0000-0000EF090000}"/>
    <hyperlink ref="E2555" location="A125570544J" display="A125570544J" xr:uid="{00000000-0004-0000-0000-0000F0090000}"/>
    <hyperlink ref="E2556" location="A125550888R" display="A125550888R" xr:uid="{00000000-0004-0000-0000-0000F1090000}"/>
    <hyperlink ref="E2557" location="A125578968J" display="A125578968J" xr:uid="{00000000-0004-0000-0000-0000F2090000}"/>
    <hyperlink ref="E2558" location="A125564928F" display="A125564928F" xr:uid="{00000000-0004-0000-0000-0000F3090000}"/>
    <hyperlink ref="E2559" location="A125559312L" display="A125559312L" xr:uid="{00000000-0004-0000-0000-0000F4090000}"/>
    <hyperlink ref="E2560" location="A125587392W" display="A125587392W" xr:uid="{00000000-0004-0000-0000-0000F5090000}"/>
    <hyperlink ref="E2561" location="A125573352V" display="A125573352V" xr:uid="{00000000-0004-0000-0000-0000F6090000}"/>
    <hyperlink ref="E2562" location="A125562120C" display="A125562120C" xr:uid="{00000000-0004-0000-0000-0000F7090000}"/>
    <hyperlink ref="E2563" location="A125590200A" display="A125590200A" xr:uid="{00000000-0004-0000-0000-0000F8090000}"/>
    <hyperlink ref="E2564" location="A125576160F" display="A125576160F" xr:uid="{00000000-0004-0000-0000-0000F9090000}"/>
    <hyperlink ref="E2565" location="A125553697C" display="A125553697C" xr:uid="{00000000-0004-0000-0000-0000FA090000}"/>
    <hyperlink ref="E2566" location="A125581777A" display="A125581777A" xr:uid="{00000000-0004-0000-0000-0000FB090000}"/>
    <hyperlink ref="E2567" location="A125567737V" display="A125567737V" xr:uid="{00000000-0004-0000-0000-0000FC090000}"/>
    <hyperlink ref="E2568" location="A125553528R" display="A125553528R" xr:uid="{00000000-0004-0000-0000-0000FD090000}"/>
    <hyperlink ref="E2569" location="A125581608L" display="A125581608L" xr:uid="{00000000-0004-0000-0000-0000FE090000}"/>
    <hyperlink ref="E2570" location="A125567568T" display="A125567568T" xr:uid="{00000000-0004-0000-0000-0000FF090000}"/>
    <hyperlink ref="E2571" location="A125556336A" display="A125556336A" xr:uid="{00000000-0004-0000-0000-0000000A0000}"/>
    <hyperlink ref="E2572" location="A125584416X" display="A125584416X" xr:uid="{00000000-0004-0000-0000-0000010A0000}"/>
    <hyperlink ref="E2573" location="A125570376J" display="A125570376J" xr:uid="{00000000-0004-0000-0000-0000020A0000}"/>
    <hyperlink ref="E2574" location="A125550720K" display="A125550720K" xr:uid="{00000000-0004-0000-0000-0000030A0000}"/>
    <hyperlink ref="E2575" location="A125578800C" display="A125578800C" xr:uid="{00000000-0004-0000-0000-0000040A0000}"/>
    <hyperlink ref="E2576" location="A125564760L" display="A125564760L" xr:uid="{00000000-0004-0000-0000-0000050A0000}"/>
    <hyperlink ref="E2577" location="A125559144L" display="A125559144L" xr:uid="{00000000-0004-0000-0000-0000060A0000}"/>
    <hyperlink ref="E2578" location="A125587224K" display="A125587224K" xr:uid="{00000000-0004-0000-0000-0000070A0000}"/>
    <hyperlink ref="E2579" location="A125573184V" display="A125573184V" xr:uid="{00000000-0004-0000-0000-0000080A0000}"/>
    <hyperlink ref="E2580" location="A125561952A" display="A125561952A" xr:uid="{00000000-0004-0000-0000-0000090A0000}"/>
    <hyperlink ref="E2581" location="A125590032A" display="A125590032A" xr:uid="{00000000-0004-0000-0000-00000A0A0000}"/>
    <hyperlink ref="E2582" location="A125575992C" display="A125575992C" xr:uid="{00000000-0004-0000-0000-00000B0A0000}"/>
    <hyperlink ref="E2583" location="A125553529T" display="A125553529T" xr:uid="{00000000-0004-0000-0000-00000C0A0000}"/>
    <hyperlink ref="E2584" location="A125581609R" display="A125581609R" xr:uid="{00000000-0004-0000-0000-00000D0A0000}"/>
    <hyperlink ref="E2585" location="A125567569V" display="A125567569V" xr:uid="{00000000-0004-0000-0000-00000E0A0000}"/>
    <hyperlink ref="E2586" location="A125553496J" display="A125553496J" xr:uid="{00000000-0004-0000-0000-00000F0A0000}"/>
    <hyperlink ref="E2587" location="A125581576F" display="A125581576F" xr:uid="{00000000-0004-0000-0000-0000100A0000}"/>
    <hyperlink ref="E2588" location="A125567536X" display="A125567536X" xr:uid="{00000000-0004-0000-0000-0000110A0000}"/>
    <hyperlink ref="E2589" location="A125556304J" display="A125556304J" xr:uid="{00000000-0004-0000-0000-0000120A0000}"/>
    <hyperlink ref="E2590" location="A125584384T" display="A125584384T" xr:uid="{00000000-0004-0000-0000-0000130A0000}"/>
    <hyperlink ref="E2591" location="A125570344R" display="A125570344R" xr:uid="{00000000-0004-0000-0000-0000140A0000}"/>
    <hyperlink ref="E2592" location="A125550688W" display="A125550688W" xr:uid="{00000000-0004-0000-0000-0000150A0000}"/>
    <hyperlink ref="E2593" location="A125578768R" display="A125578768R" xr:uid="{00000000-0004-0000-0000-0000160A0000}"/>
    <hyperlink ref="E2594" location="A125564728L" display="A125564728L" xr:uid="{00000000-0004-0000-0000-0000170A0000}"/>
    <hyperlink ref="E2595" location="A125559112V" display="A125559112V" xr:uid="{00000000-0004-0000-0000-0000180A0000}"/>
    <hyperlink ref="E2596" location="A125587192C" display="A125587192C" xr:uid="{00000000-0004-0000-0000-0000190A0000}"/>
    <hyperlink ref="E2597" location="A125573152A" display="A125573152A" xr:uid="{00000000-0004-0000-0000-00001A0A0000}"/>
    <hyperlink ref="E2598" location="A125561920J" display="A125561920J" xr:uid="{00000000-0004-0000-0000-00001B0A0000}"/>
    <hyperlink ref="E2599" location="A125590000J" display="A125590000J" xr:uid="{00000000-0004-0000-0000-00001C0A0000}"/>
    <hyperlink ref="E2600" location="A125575960K" display="A125575960K" xr:uid="{00000000-0004-0000-0000-00001D0A0000}"/>
    <hyperlink ref="E2601" location="A125553497K" display="A125553497K" xr:uid="{00000000-0004-0000-0000-00001E0A0000}"/>
    <hyperlink ref="E2602" location="A125581577J" display="A125581577J" xr:uid="{00000000-0004-0000-0000-00001F0A0000}"/>
    <hyperlink ref="E2603" location="A125567537A" display="A125567537A" xr:uid="{00000000-0004-0000-0000-0000200A0000}"/>
    <hyperlink ref="E2604" location="A125553568J" display="A125553568J" xr:uid="{00000000-0004-0000-0000-0000210A0000}"/>
    <hyperlink ref="E2605" location="A125581648F" display="A125581648F" xr:uid="{00000000-0004-0000-0000-0000220A0000}"/>
    <hyperlink ref="E2606" location="A125567608X" display="A125567608X" xr:uid="{00000000-0004-0000-0000-0000230A0000}"/>
    <hyperlink ref="E2607" location="A125556376V" display="A125556376V" xr:uid="{00000000-0004-0000-0000-0000240A0000}"/>
    <hyperlink ref="E2608" location="A125584456T" display="A125584456T" xr:uid="{00000000-0004-0000-0000-0000250A0000}"/>
    <hyperlink ref="E2609" location="A125570416R" display="A125570416R" xr:uid="{00000000-0004-0000-0000-0000260A0000}"/>
    <hyperlink ref="E2610" location="A125550760C" display="A125550760C" xr:uid="{00000000-0004-0000-0000-0000270A0000}"/>
    <hyperlink ref="E2611" location="A125578840W" display="A125578840W" xr:uid="{00000000-0004-0000-0000-0000280A0000}"/>
    <hyperlink ref="E2612" location="A125564800V" display="A125564800V" xr:uid="{00000000-0004-0000-0000-0000290A0000}"/>
    <hyperlink ref="E2613" location="A125559184F" display="A125559184F" xr:uid="{00000000-0004-0000-0000-00002A0A0000}"/>
    <hyperlink ref="E2614" location="A125587264C" display="A125587264C" xr:uid="{00000000-0004-0000-0000-00002B0A0000}"/>
    <hyperlink ref="E2615" location="A125573224A" display="A125573224A" xr:uid="{00000000-0004-0000-0000-00002C0A0000}"/>
    <hyperlink ref="E2616" location="A125561992V" display="A125561992V" xr:uid="{00000000-0004-0000-0000-00002D0A0000}"/>
    <hyperlink ref="E2617" location="A125590072V" display="A125590072V" xr:uid="{00000000-0004-0000-0000-00002E0A0000}"/>
    <hyperlink ref="E2618" location="A125576032L" display="A125576032L" xr:uid="{00000000-0004-0000-0000-00002F0A0000}"/>
    <hyperlink ref="E2619" location="A125553569K" display="A125553569K" xr:uid="{00000000-0004-0000-0000-0000300A0000}"/>
    <hyperlink ref="E2620" location="A125581649J" display="A125581649J" xr:uid="{00000000-0004-0000-0000-0000310A0000}"/>
    <hyperlink ref="E2621" location="A125567609A" display="A125567609A" xr:uid="{00000000-0004-0000-0000-0000320A0000}"/>
    <hyperlink ref="E2622" location="A125553520W" display="A125553520W" xr:uid="{00000000-0004-0000-0000-0000330A0000}"/>
    <hyperlink ref="E2623" location="A125581600V" display="A125581600V" xr:uid="{00000000-0004-0000-0000-0000340A0000}"/>
    <hyperlink ref="E2624" location="A125567560X" display="A125567560X" xr:uid="{00000000-0004-0000-0000-0000350A0000}"/>
    <hyperlink ref="E2625" location="A125556328A" display="A125556328A" xr:uid="{00000000-0004-0000-0000-0000360A0000}"/>
    <hyperlink ref="E2626" location="A125584408X" display="A125584408X" xr:uid="{00000000-0004-0000-0000-0000370A0000}"/>
    <hyperlink ref="E2627" location="A125570368J" display="A125570368J" xr:uid="{00000000-0004-0000-0000-0000380A0000}"/>
    <hyperlink ref="E2628" location="A125550712K" display="A125550712K" xr:uid="{00000000-0004-0000-0000-0000390A0000}"/>
    <hyperlink ref="E2629" location="A125578792R" display="A125578792R" xr:uid="{00000000-0004-0000-0000-00003A0A0000}"/>
    <hyperlink ref="E2630" location="A125564752L" display="A125564752L" xr:uid="{00000000-0004-0000-0000-00003B0A0000}"/>
    <hyperlink ref="E2631" location="A125559136L" display="A125559136L" xr:uid="{00000000-0004-0000-0000-00003C0A0000}"/>
    <hyperlink ref="E2632" location="A125587216K" display="A125587216K" xr:uid="{00000000-0004-0000-0000-00003D0A0000}"/>
    <hyperlink ref="E2633" location="A125573176V" display="A125573176V" xr:uid="{00000000-0004-0000-0000-00003E0A0000}"/>
    <hyperlink ref="E2634" location="A125561944A" display="A125561944A" xr:uid="{00000000-0004-0000-0000-00003F0A0000}"/>
    <hyperlink ref="E2635" location="A125590024A" display="A125590024A" xr:uid="{00000000-0004-0000-0000-0000400A0000}"/>
    <hyperlink ref="E2636" location="A125575984C" display="A125575984C" xr:uid="{00000000-0004-0000-0000-0000410A0000}"/>
    <hyperlink ref="E2637" location="A125553521X" display="A125553521X" xr:uid="{00000000-0004-0000-0000-0000420A0000}"/>
    <hyperlink ref="E2638" location="A125581601W" display="A125581601W" xr:uid="{00000000-0004-0000-0000-0000430A0000}"/>
    <hyperlink ref="E2639" location="A125567561A" display="A125567561A" xr:uid="{00000000-0004-0000-0000-0000440A0000}"/>
    <hyperlink ref="E2640" location="A125553576J" display="A125553576J" xr:uid="{00000000-0004-0000-0000-0000450A0000}"/>
    <hyperlink ref="E2641" location="A125581656F" display="A125581656F" xr:uid="{00000000-0004-0000-0000-0000460A0000}"/>
    <hyperlink ref="E2642" location="A125567616X" display="A125567616X" xr:uid="{00000000-0004-0000-0000-0000470A0000}"/>
    <hyperlink ref="E2643" location="A125556384V" display="A125556384V" xr:uid="{00000000-0004-0000-0000-0000480A0000}"/>
    <hyperlink ref="E2644" location="A125584464T" display="A125584464T" xr:uid="{00000000-0004-0000-0000-0000490A0000}"/>
    <hyperlink ref="E2645" location="A125570424R" display="A125570424R" xr:uid="{00000000-0004-0000-0000-00004A0A0000}"/>
    <hyperlink ref="E2646" location="A125550768W" display="A125550768W" xr:uid="{00000000-0004-0000-0000-00004B0A0000}"/>
    <hyperlink ref="E2647" location="A125578848R" display="A125578848R" xr:uid="{00000000-0004-0000-0000-00004C0A0000}"/>
    <hyperlink ref="E2648" location="A125564808L" display="A125564808L" xr:uid="{00000000-0004-0000-0000-00004D0A0000}"/>
    <hyperlink ref="E2649" location="A125559192F" display="A125559192F" xr:uid="{00000000-0004-0000-0000-00004E0A0000}"/>
    <hyperlink ref="E2650" location="A125587272C" display="A125587272C" xr:uid="{00000000-0004-0000-0000-00004F0A0000}"/>
    <hyperlink ref="E2651" location="A125573232A" display="A125573232A" xr:uid="{00000000-0004-0000-0000-0000500A0000}"/>
    <hyperlink ref="E2652" location="A125562000K" display="A125562000K" xr:uid="{00000000-0004-0000-0000-0000510A0000}"/>
    <hyperlink ref="E2653" location="A125590080V" display="A125590080V" xr:uid="{00000000-0004-0000-0000-0000520A0000}"/>
    <hyperlink ref="E2654" location="A125576040L" display="A125576040L" xr:uid="{00000000-0004-0000-0000-0000530A0000}"/>
    <hyperlink ref="E2655" location="A125553577K" display="A125553577K" xr:uid="{00000000-0004-0000-0000-0000540A0000}"/>
    <hyperlink ref="E2656" location="A125581657J" display="A125581657J" xr:uid="{00000000-0004-0000-0000-0000550A0000}"/>
    <hyperlink ref="E2657" location="A125567617A" display="A125567617A" xr:uid="{00000000-0004-0000-0000-0000560A0000}"/>
    <hyperlink ref="E2658" location="A125553536R" display="A125553536R" xr:uid="{00000000-0004-0000-0000-0000570A0000}"/>
    <hyperlink ref="E2659" location="A125581616L" display="A125581616L" xr:uid="{00000000-0004-0000-0000-0000580A0000}"/>
    <hyperlink ref="E2660" location="A125567576T" display="A125567576T" xr:uid="{00000000-0004-0000-0000-0000590A0000}"/>
    <hyperlink ref="E2661" location="A125556344A" display="A125556344A" xr:uid="{00000000-0004-0000-0000-00005A0A0000}"/>
    <hyperlink ref="E2662" location="A125584424X" display="A125584424X" xr:uid="{00000000-0004-0000-0000-00005B0A0000}"/>
    <hyperlink ref="E2663" location="A125570384J" display="A125570384J" xr:uid="{00000000-0004-0000-0000-00005C0A0000}"/>
    <hyperlink ref="E2664" location="A125550728C" display="A125550728C" xr:uid="{00000000-0004-0000-0000-00005D0A0000}"/>
    <hyperlink ref="E2665" location="A125578808W" display="A125578808W" xr:uid="{00000000-0004-0000-0000-00005E0A0000}"/>
    <hyperlink ref="E2666" location="A125564768F" display="A125564768F" xr:uid="{00000000-0004-0000-0000-00005F0A0000}"/>
    <hyperlink ref="E2667" location="A125559152L" display="A125559152L" xr:uid="{00000000-0004-0000-0000-0000600A0000}"/>
    <hyperlink ref="E2668" location="A125587232K" display="A125587232K" xr:uid="{00000000-0004-0000-0000-0000610A0000}"/>
    <hyperlink ref="E2669" location="A125573192V" display="A125573192V" xr:uid="{00000000-0004-0000-0000-0000620A0000}"/>
    <hyperlink ref="E2670" location="A125561960A" display="A125561960A" xr:uid="{00000000-0004-0000-0000-0000630A0000}"/>
    <hyperlink ref="E2671" location="A125590040A" display="A125590040A" xr:uid="{00000000-0004-0000-0000-0000640A0000}"/>
    <hyperlink ref="E2672" location="A125576000V" display="A125576000V" xr:uid="{00000000-0004-0000-0000-0000650A0000}"/>
    <hyperlink ref="E2673" location="A125553537T" display="A125553537T" xr:uid="{00000000-0004-0000-0000-0000660A0000}"/>
    <hyperlink ref="E2674" location="A125581617R" display="A125581617R" xr:uid="{00000000-0004-0000-0000-0000670A0000}"/>
    <hyperlink ref="E2675" location="A125567577V" display="A125567577V" xr:uid="{00000000-0004-0000-0000-0000680A0000}"/>
    <hyperlink ref="E2676" location="A125553584J" display="A125553584J" xr:uid="{00000000-0004-0000-0000-0000690A0000}"/>
    <hyperlink ref="E2677" location="A125581664F" display="A125581664F" xr:uid="{00000000-0004-0000-0000-00006A0A0000}"/>
    <hyperlink ref="E2678" location="A125567624X" display="A125567624X" xr:uid="{00000000-0004-0000-0000-00006B0A0000}"/>
    <hyperlink ref="E2679" location="A125556392V" display="A125556392V" xr:uid="{00000000-0004-0000-0000-00006C0A0000}"/>
    <hyperlink ref="E2680" location="A125584472T" display="A125584472T" xr:uid="{00000000-0004-0000-0000-00006D0A0000}"/>
    <hyperlink ref="E2681" location="A125570432R" display="A125570432R" xr:uid="{00000000-0004-0000-0000-00006E0A0000}"/>
    <hyperlink ref="E2682" location="A125550776W" display="A125550776W" xr:uid="{00000000-0004-0000-0000-00006F0A0000}"/>
    <hyperlink ref="E2683" location="A125578856R" display="A125578856R" xr:uid="{00000000-0004-0000-0000-0000700A0000}"/>
    <hyperlink ref="E2684" location="A125564816L" display="A125564816L" xr:uid="{00000000-0004-0000-0000-0000710A0000}"/>
    <hyperlink ref="E2685" location="A125559200V" display="A125559200V" xr:uid="{00000000-0004-0000-0000-0000720A0000}"/>
    <hyperlink ref="E2686" location="A125587280C" display="A125587280C" xr:uid="{00000000-0004-0000-0000-0000730A0000}"/>
    <hyperlink ref="E2687" location="A125573240A" display="A125573240A" xr:uid="{00000000-0004-0000-0000-0000740A0000}"/>
    <hyperlink ref="E2688" location="A125562008C" display="A125562008C" xr:uid="{00000000-0004-0000-0000-0000750A0000}"/>
    <hyperlink ref="E2689" location="A125590088L" display="A125590088L" xr:uid="{00000000-0004-0000-0000-0000760A0000}"/>
    <hyperlink ref="E2690" location="A125576048F" display="A125576048F" xr:uid="{00000000-0004-0000-0000-0000770A0000}"/>
    <hyperlink ref="E2691" location="A125553585K" display="A125553585K" xr:uid="{00000000-0004-0000-0000-0000780A0000}"/>
    <hyperlink ref="E2692" location="A125581665J" display="A125581665J" xr:uid="{00000000-0004-0000-0000-0000790A0000}"/>
    <hyperlink ref="E2693" location="A125567625A" display="A125567625A" xr:uid="{00000000-0004-0000-0000-00007A0A0000}"/>
    <hyperlink ref="E2694" location="A125553656J" display="A125553656J" xr:uid="{00000000-0004-0000-0000-00007B0A0000}"/>
    <hyperlink ref="E2695" location="A125581736F" display="A125581736F" xr:uid="{00000000-0004-0000-0000-00007C0A0000}"/>
    <hyperlink ref="E2696" location="A125567696K" display="A125567696K" xr:uid="{00000000-0004-0000-0000-00007D0A0000}"/>
    <hyperlink ref="E2697" location="A125556464V" display="A125556464V" xr:uid="{00000000-0004-0000-0000-00007E0A0000}"/>
    <hyperlink ref="E2698" location="A125584544T" display="A125584544T" xr:uid="{00000000-0004-0000-0000-00007F0A0000}"/>
    <hyperlink ref="E2699" location="A125570504R" display="A125570504R" xr:uid="{00000000-0004-0000-0000-0000800A0000}"/>
    <hyperlink ref="E2700" location="A125550848W" display="A125550848W" xr:uid="{00000000-0004-0000-0000-0000810A0000}"/>
    <hyperlink ref="E2701" location="A125578928R" display="A125578928R" xr:uid="{00000000-0004-0000-0000-0000820A0000}"/>
    <hyperlink ref="E2702" location="A125564888X" display="A125564888X" xr:uid="{00000000-0004-0000-0000-0000830A0000}"/>
    <hyperlink ref="E2703" location="A125559272F" display="A125559272F" xr:uid="{00000000-0004-0000-0000-0000840A0000}"/>
    <hyperlink ref="E2704" location="A125587352C" display="A125587352C" xr:uid="{00000000-0004-0000-0000-0000850A0000}"/>
    <hyperlink ref="E2705" location="A125573312A" display="A125573312A" xr:uid="{00000000-0004-0000-0000-0000860A0000}"/>
    <hyperlink ref="E2706" location="A125562080W" display="A125562080W" xr:uid="{00000000-0004-0000-0000-0000870A0000}"/>
    <hyperlink ref="E2707" location="A125590160V" display="A125590160V" xr:uid="{00000000-0004-0000-0000-0000880A0000}"/>
    <hyperlink ref="E2708" location="A125576120L" display="A125576120L" xr:uid="{00000000-0004-0000-0000-0000890A0000}"/>
    <hyperlink ref="E2709" location="A125553657K" display="A125553657K" xr:uid="{00000000-0004-0000-0000-00008A0A0000}"/>
    <hyperlink ref="E2710" location="A125581737J" display="A125581737J" xr:uid="{00000000-0004-0000-0000-00008B0A0000}"/>
    <hyperlink ref="E2711" location="A125567697L" display="A125567697L" xr:uid="{00000000-0004-0000-0000-00008C0A0000}"/>
    <hyperlink ref="E2712" location="A125553592J" display="A125553592J" xr:uid="{00000000-0004-0000-0000-00008D0A0000}"/>
    <hyperlink ref="E2713" location="A125581672F" display="A125581672F" xr:uid="{00000000-0004-0000-0000-00008E0A0000}"/>
    <hyperlink ref="E2714" location="A125567632X" display="A125567632X" xr:uid="{00000000-0004-0000-0000-00008F0A0000}"/>
    <hyperlink ref="E2715" location="A125556400J" display="A125556400J" xr:uid="{00000000-0004-0000-0000-0000900A0000}"/>
    <hyperlink ref="E2716" location="A125584480T" display="A125584480T" xr:uid="{00000000-0004-0000-0000-0000910A0000}"/>
    <hyperlink ref="E2717" location="A125570440R" display="A125570440R" xr:uid="{00000000-0004-0000-0000-0000920A0000}"/>
    <hyperlink ref="E2718" location="A125550784W" display="A125550784W" xr:uid="{00000000-0004-0000-0000-0000930A0000}"/>
    <hyperlink ref="E2719" location="A125578864R" display="A125578864R" xr:uid="{00000000-0004-0000-0000-0000940A0000}"/>
    <hyperlink ref="E2720" location="A125564824L" display="A125564824L" xr:uid="{00000000-0004-0000-0000-0000950A0000}"/>
    <hyperlink ref="E2721" location="A125559208L" display="A125559208L" xr:uid="{00000000-0004-0000-0000-0000960A0000}"/>
    <hyperlink ref="E2722" location="A125587288W" display="A125587288W" xr:uid="{00000000-0004-0000-0000-0000970A0000}"/>
    <hyperlink ref="E2723" location="A125573248V" display="A125573248V" xr:uid="{00000000-0004-0000-0000-0000980A0000}"/>
    <hyperlink ref="E2724" location="A125562016C" display="A125562016C" xr:uid="{00000000-0004-0000-0000-0000990A0000}"/>
    <hyperlink ref="E2725" location="A125590096L" display="A125590096L" xr:uid="{00000000-0004-0000-0000-00009A0A0000}"/>
    <hyperlink ref="E2726" location="A125576056F" display="A125576056F" xr:uid="{00000000-0004-0000-0000-00009B0A0000}"/>
    <hyperlink ref="E2727" location="A125553593K" display="A125553593K" xr:uid="{00000000-0004-0000-0000-00009C0A0000}"/>
    <hyperlink ref="E2728" location="A125581673J" display="A125581673J" xr:uid="{00000000-0004-0000-0000-00009D0A0000}"/>
    <hyperlink ref="E2729" location="A125567633A" display="A125567633A" xr:uid="{00000000-0004-0000-0000-00009E0A0000}"/>
    <hyperlink ref="E2730" location="A125553544R" display="A125553544R" xr:uid="{00000000-0004-0000-0000-00009F0A0000}"/>
    <hyperlink ref="E2731" location="A125581624L" display="A125581624L" xr:uid="{00000000-0004-0000-0000-0000A00A0000}"/>
    <hyperlink ref="E2732" location="A125567584T" display="A125567584T" xr:uid="{00000000-0004-0000-0000-0000A10A0000}"/>
    <hyperlink ref="E2733" location="A125556352A" display="A125556352A" xr:uid="{00000000-0004-0000-0000-0000A20A0000}"/>
    <hyperlink ref="E2734" location="A125584432X" display="A125584432X" xr:uid="{00000000-0004-0000-0000-0000A30A0000}"/>
    <hyperlink ref="E2735" location="A125570392J" display="A125570392J" xr:uid="{00000000-0004-0000-0000-0000A40A0000}"/>
    <hyperlink ref="E2736" location="A125550736C" display="A125550736C" xr:uid="{00000000-0004-0000-0000-0000A50A0000}"/>
    <hyperlink ref="E2737" location="A125578816W" display="A125578816W" xr:uid="{00000000-0004-0000-0000-0000A60A0000}"/>
    <hyperlink ref="E2738" location="A125564776F" display="A125564776F" xr:uid="{00000000-0004-0000-0000-0000A70A0000}"/>
    <hyperlink ref="E2739" location="A125559160L" display="A125559160L" xr:uid="{00000000-0004-0000-0000-0000A80A0000}"/>
    <hyperlink ref="E2740" location="A125587240K" display="A125587240K" xr:uid="{00000000-0004-0000-0000-0000A90A0000}"/>
    <hyperlink ref="E2741" location="A125573200J" display="A125573200J" xr:uid="{00000000-0004-0000-0000-0000AA0A0000}"/>
    <hyperlink ref="E2742" location="A125561968V" display="A125561968V" xr:uid="{00000000-0004-0000-0000-0000AB0A0000}"/>
    <hyperlink ref="E2743" location="A125590048V" display="A125590048V" xr:uid="{00000000-0004-0000-0000-0000AC0A0000}"/>
    <hyperlink ref="E2744" location="A125576008L" display="A125576008L" xr:uid="{00000000-0004-0000-0000-0000AD0A0000}"/>
    <hyperlink ref="E2745" location="A125553545T" display="A125553545T" xr:uid="{00000000-0004-0000-0000-0000AE0A0000}"/>
    <hyperlink ref="E2746" location="A125581625R" display="A125581625R" xr:uid="{00000000-0004-0000-0000-0000AF0A0000}"/>
    <hyperlink ref="E2747" location="A125567585V" display="A125567585V" xr:uid="{00000000-0004-0000-0000-0000B00A0000}"/>
    <hyperlink ref="E2748" location="A125553704R" display="A125553704R" xr:uid="{00000000-0004-0000-0000-0000B10A0000}"/>
    <hyperlink ref="E2749" location="A125581784X" display="A125581784X" xr:uid="{00000000-0004-0000-0000-0000B20A0000}"/>
    <hyperlink ref="E2750" location="A125567744T" display="A125567744T" xr:uid="{00000000-0004-0000-0000-0000B30A0000}"/>
    <hyperlink ref="E2751" location="A125556512A" display="A125556512A" xr:uid="{00000000-0004-0000-0000-0000B40A0000}"/>
    <hyperlink ref="E2752" location="A125584592K" display="A125584592K" xr:uid="{00000000-0004-0000-0000-0000B50A0000}"/>
    <hyperlink ref="E2753" location="A125570552J" display="A125570552J" xr:uid="{00000000-0004-0000-0000-0000B60A0000}"/>
    <hyperlink ref="E2754" location="A125550896R" display="A125550896R" xr:uid="{00000000-0004-0000-0000-0000B70A0000}"/>
    <hyperlink ref="E2755" location="A125578976J" display="A125578976J" xr:uid="{00000000-0004-0000-0000-0000B80A0000}"/>
    <hyperlink ref="E2756" location="A125564936F" display="A125564936F" xr:uid="{00000000-0004-0000-0000-0000B90A0000}"/>
    <hyperlink ref="E2757" location="A125559320L" display="A125559320L" xr:uid="{00000000-0004-0000-0000-0000BA0A0000}"/>
    <hyperlink ref="E2758" location="A125587400K" display="A125587400K" xr:uid="{00000000-0004-0000-0000-0000BB0A0000}"/>
    <hyperlink ref="E2759" location="A125573360V" display="A125573360V" xr:uid="{00000000-0004-0000-0000-0000BC0A0000}"/>
    <hyperlink ref="E2760" location="A125562128W" display="A125562128W" xr:uid="{00000000-0004-0000-0000-0000BD0A0000}"/>
    <hyperlink ref="E2761" location="A125590208V" display="A125590208V" xr:uid="{00000000-0004-0000-0000-0000BE0A0000}"/>
    <hyperlink ref="E2762" location="A125576168X" display="A125576168X" xr:uid="{00000000-0004-0000-0000-0000BF0A0000}"/>
    <hyperlink ref="E2763" location="A125553705T" display="A125553705T" xr:uid="{00000000-0004-0000-0000-0000C00A0000}"/>
    <hyperlink ref="E2764" location="A125581785A" display="A125581785A" xr:uid="{00000000-0004-0000-0000-0000C10A0000}"/>
    <hyperlink ref="E2765" location="A125567745V" display="A125567745V" xr:uid="{00000000-0004-0000-0000-0000C20A0000}"/>
    <hyperlink ref="E2766" location="A125553664J" display="A125553664J" xr:uid="{00000000-0004-0000-0000-0000C30A0000}"/>
    <hyperlink ref="E2767" location="A125581744F" display="A125581744F" xr:uid="{00000000-0004-0000-0000-0000C40A0000}"/>
    <hyperlink ref="E2768" location="A125567704X" display="A125567704X" xr:uid="{00000000-0004-0000-0000-0000C50A0000}"/>
    <hyperlink ref="E2769" location="A125556472V" display="A125556472V" xr:uid="{00000000-0004-0000-0000-0000C60A0000}"/>
    <hyperlink ref="E2770" location="A125584552T" display="A125584552T" xr:uid="{00000000-0004-0000-0000-0000C70A0000}"/>
    <hyperlink ref="E2771" location="A125570512R" display="A125570512R" xr:uid="{00000000-0004-0000-0000-0000C80A0000}"/>
    <hyperlink ref="E2772" location="A125550856W" display="A125550856W" xr:uid="{00000000-0004-0000-0000-0000C90A0000}"/>
    <hyperlink ref="E2773" location="A125578936R" display="A125578936R" xr:uid="{00000000-0004-0000-0000-0000CA0A0000}"/>
    <hyperlink ref="E2774" location="A125564896X" display="A125564896X" xr:uid="{00000000-0004-0000-0000-0000CB0A0000}"/>
    <hyperlink ref="E2775" location="A125559280F" display="A125559280F" xr:uid="{00000000-0004-0000-0000-0000CC0A0000}"/>
    <hyperlink ref="E2776" location="A125587360C" display="A125587360C" xr:uid="{00000000-0004-0000-0000-0000CD0A0000}"/>
    <hyperlink ref="E2777" location="A125573320A" display="A125573320A" xr:uid="{00000000-0004-0000-0000-0000CE0A0000}"/>
    <hyperlink ref="E2778" location="A125562088R" display="A125562088R" xr:uid="{00000000-0004-0000-0000-0000CF0A0000}"/>
    <hyperlink ref="E2779" location="A125590168L" display="A125590168L" xr:uid="{00000000-0004-0000-0000-0000D00A0000}"/>
    <hyperlink ref="E2780" location="A125576128F" display="A125576128F" xr:uid="{00000000-0004-0000-0000-0000D10A0000}"/>
    <hyperlink ref="E2781" location="A125553665K" display="A125553665K" xr:uid="{00000000-0004-0000-0000-0000D20A0000}"/>
    <hyperlink ref="E2782" location="A125581745J" display="A125581745J" xr:uid="{00000000-0004-0000-0000-0000D30A0000}"/>
    <hyperlink ref="E2783" location="A125567705A" display="A125567705A" xr:uid="{00000000-0004-0000-0000-0000D40A0000}"/>
    <hyperlink ref="E2784" location="A125553672J" display="A125553672J" xr:uid="{00000000-0004-0000-0000-0000D50A0000}"/>
    <hyperlink ref="E2785" location="A125581752F" display="A125581752F" xr:uid="{00000000-0004-0000-0000-0000D60A0000}"/>
    <hyperlink ref="E2786" location="A125567712X" display="A125567712X" xr:uid="{00000000-0004-0000-0000-0000D70A0000}"/>
    <hyperlink ref="E2787" location="A125556480V" display="A125556480V" xr:uid="{00000000-0004-0000-0000-0000D80A0000}"/>
    <hyperlink ref="E2788" location="A125584560T" display="A125584560T" xr:uid="{00000000-0004-0000-0000-0000D90A0000}"/>
    <hyperlink ref="E2789" location="A125570520R" display="A125570520R" xr:uid="{00000000-0004-0000-0000-0000DA0A0000}"/>
    <hyperlink ref="E2790" location="A125550864W" display="A125550864W" xr:uid="{00000000-0004-0000-0000-0000DB0A0000}"/>
    <hyperlink ref="E2791" location="A125578944R" display="A125578944R" xr:uid="{00000000-0004-0000-0000-0000DC0A0000}"/>
    <hyperlink ref="E2792" location="A125564904L" display="A125564904L" xr:uid="{00000000-0004-0000-0000-0000DD0A0000}"/>
    <hyperlink ref="E2793" location="A125559288X" display="A125559288X" xr:uid="{00000000-0004-0000-0000-0000DE0A0000}"/>
    <hyperlink ref="E2794" location="A125587368W" display="A125587368W" xr:uid="{00000000-0004-0000-0000-0000DF0A0000}"/>
    <hyperlink ref="E2795" location="A125573328V" display="A125573328V" xr:uid="{00000000-0004-0000-0000-0000E00A0000}"/>
    <hyperlink ref="E2796" location="A125562096R" display="A125562096R" xr:uid="{00000000-0004-0000-0000-0000E10A0000}"/>
    <hyperlink ref="E2797" location="A125590176L" display="A125590176L" xr:uid="{00000000-0004-0000-0000-0000E20A0000}"/>
    <hyperlink ref="E2798" location="A125576136F" display="A125576136F" xr:uid="{00000000-0004-0000-0000-0000E30A0000}"/>
    <hyperlink ref="E2799" location="A125553673K" display="A125553673K" xr:uid="{00000000-0004-0000-0000-0000E40A0000}"/>
    <hyperlink ref="E2800" location="A125581753J" display="A125581753J" xr:uid="{00000000-0004-0000-0000-0000E50A0000}"/>
    <hyperlink ref="E2801" location="A125567713A" display="A125567713A" xr:uid="{00000000-0004-0000-0000-0000E60A0000}"/>
    <hyperlink ref="E2802" location="A125553776A" display="A125553776A" xr:uid="{00000000-0004-0000-0000-0000E70A0000}"/>
    <hyperlink ref="E2803" location="A125581856X" display="A125581856X" xr:uid="{00000000-0004-0000-0000-0000E80A0000}"/>
    <hyperlink ref="E2804" location="A125567816T" display="A125567816T" xr:uid="{00000000-0004-0000-0000-0000E90A0000}"/>
    <hyperlink ref="E2805" location="A125556584L" display="A125556584L" xr:uid="{00000000-0004-0000-0000-0000EA0A0000}"/>
    <hyperlink ref="E2806" location="A125584664K" display="A125584664K" xr:uid="{00000000-0004-0000-0000-0000EB0A0000}"/>
    <hyperlink ref="E2807" location="A125570624J" display="A125570624J" xr:uid="{00000000-0004-0000-0000-0000EC0A0000}"/>
    <hyperlink ref="E2808" location="A125550968R" display="A125550968R" xr:uid="{00000000-0004-0000-0000-0000ED0A0000}"/>
    <hyperlink ref="E2809" location="A125579048K" display="A125579048K" xr:uid="{00000000-0004-0000-0000-0000EE0A0000}"/>
    <hyperlink ref="E2810" location="A125565008J" display="A125565008J" xr:uid="{00000000-0004-0000-0000-0000EF0A0000}"/>
    <hyperlink ref="E2811" location="A125559392X" display="A125559392X" xr:uid="{00000000-0004-0000-0000-0000F00A0000}"/>
    <hyperlink ref="E2812" location="A125587472W" display="A125587472W" xr:uid="{00000000-0004-0000-0000-0000F10A0000}"/>
    <hyperlink ref="E2813" location="A125573432V" display="A125573432V" xr:uid="{00000000-0004-0000-0000-0000F20A0000}"/>
    <hyperlink ref="E2814" location="A125562200C" display="A125562200C" xr:uid="{00000000-0004-0000-0000-0000F30A0000}"/>
    <hyperlink ref="E2815" location="A125590280L" display="A125590280L" xr:uid="{00000000-0004-0000-0000-0000F40A0000}"/>
    <hyperlink ref="E2816" location="A125576240F" display="A125576240F" xr:uid="{00000000-0004-0000-0000-0000F50A0000}"/>
    <hyperlink ref="E2817" location="A125553777C" display="A125553777C" xr:uid="{00000000-0004-0000-0000-0000F60A0000}"/>
    <hyperlink ref="E2818" location="A125581857A" display="A125581857A" xr:uid="{00000000-0004-0000-0000-0000F70A0000}"/>
    <hyperlink ref="E2819" location="A125567817V" display="A125567817V" xr:uid="{00000000-0004-0000-0000-0000F80A0000}"/>
    <hyperlink ref="E2820" location="A125553816J" display="A125553816J" xr:uid="{00000000-0004-0000-0000-0000F90A0000}"/>
    <hyperlink ref="E2821" location="A125581896T" display="A125581896T" xr:uid="{00000000-0004-0000-0000-0000FA0A0000}"/>
    <hyperlink ref="E2822" location="A125567856K" display="A125567856K" xr:uid="{00000000-0004-0000-0000-0000FB0A0000}"/>
    <hyperlink ref="E2823" location="A125556624V" display="A125556624V" xr:uid="{00000000-0004-0000-0000-0000FC0A0000}"/>
    <hyperlink ref="E2824" location="A125584704T" display="A125584704T" xr:uid="{00000000-0004-0000-0000-0000FD0A0000}"/>
    <hyperlink ref="E2825" location="A125570664A" display="A125570664A" xr:uid="{00000000-0004-0000-0000-0000FE0A0000}"/>
    <hyperlink ref="E2826" location="A125551008X" display="A125551008X" xr:uid="{00000000-0004-0000-0000-0000FF0A0000}"/>
    <hyperlink ref="E2827" location="A125579088C" display="A125579088C" xr:uid="{00000000-0004-0000-0000-0000000B0000}"/>
    <hyperlink ref="E2828" location="A125565048A" display="A125565048A" xr:uid="{00000000-0004-0000-0000-0000010B0000}"/>
    <hyperlink ref="E2829" location="A125559432F" display="A125559432F" xr:uid="{00000000-0004-0000-0000-0000020B0000}"/>
    <hyperlink ref="E2830" location="A125587512C" display="A125587512C" xr:uid="{00000000-0004-0000-0000-0000030B0000}"/>
    <hyperlink ref="E2831" location="A125573472L" display="A125573472L" xr:uid="{00000000-0004-0000-0000-0000040B0000}"/>
    <hyperlink ref="E2832" location="A125562240W" display="A125562240W" xr:uid="{00000000-0004-0000-0000-0000050B0000}"/>
    <hyperlink ref="E2833" location="A125590320V" display="A125590320V" xr:uid="{00000000-0004-0000-0000-0000060B0000}"/>
    <hyperlink ref="E2834" location="A125576280X" display="A125576280X" xr:uid="{00000000-0004-0000-0000-0000070B0000}"/>
    <hyperlink ref="E2835" location="A125553817K" display="A125553817K" xr:uid="{00000000-0004-0000-0000-0000080B0000}"/>
    <hyperlink ref="E2836" location="A125581897V" display="A125581897V" xr:uid="{00000000-0004-0000-0000-0000090B0000}"/>
    <hyperlink ref="E2837" location="A125567857L" display="A125567857L" xr:uid="{00000000-0004-0000-0000-00000A0B0000}"/>
    <hyperlink ref="E2838" location="A125554024C" display="A125554024C" xr:uid="{00000000-0004-0000-0000-00000B0B0000}"/>
    <hyperlink ref="E2839" location="A125582104A" display="A125582104A" xr:uid="{00000000-0004-0000-0000-00000C0B0000}"/>
    <hyperlink ref="E2840" location="A125568064F" display="A125568064F" xr:uid="{00000000-0004-0000-0000-00000D0B0000}"/>
    <hyperlink ref="E2841" location="A125556832L" display="A125556832L" xr:uid="{00000000-0004-0000-0000-00000E0B0000}"/>
    <hyperlink ref="E2842" location="A125584912K" display="A125584912K" xr:uid="{00000000-0004-0000-0000-00000F0B0000}"/>
    <hyperlink ref="E2843" location="A125570872V" display="A125570872V" xr:uid="{00000000-0004-0000-0000-0000100B0000}"/>
    <hyperlink ref="E2844" location="A125551216T" display="A125551216T" xr:uid="{00000000-0004-0000-0000-0000110B0000}"/>
    <hyperlink ref="E2845" location="A125579296W" display="A125579296W" xr:uid="{00000000-0004-0000-0000-0000120B0000}"/>
    <hyperlink ref="E2846" location="A125565256V" display="A125565256V" xr:uid="{00000000-0004-0000-0000-0000130B0000}"/>
    <hyperlink ref="E2847" location="A125559640X" display="A125559640X" xr:uid="{00000000-0004-0000-0000-0000140B0000}"/>
    <hyperlink ref="E2848" location="A125587720W" display="A125587720W" xr:uid="{00000000-0004-0000-0000-0000150B0000}"/>
    <hyperlink ref="E2849" location="A125573680F" display="A125573680F" xr:uid="{00000000-0004-0000-0000-0000160B0000}"/>
    <hyperlink ref="E2850" location="A125562448J" display="A125562448J" xr:uid="{00000000-0004-0000-0000-0000170B0000}"/>
    <hyperlink ref="E2851" location="A125590528F" display="A125590528F" xr:uid="{00000000-0004-0000-0000-0000180B0000}"/>
    <hyperlink ref="E2852" location="A125576488K" display="A125576488K" xr:uid="{00000000-0004-0000-0000-0000190B0000}"/>
    <hyperlink ref="E2853" location="A125554025F" display="A125554025F" xr:uid="{00000000-0004-0000-0000-00001A0B0000}"/>
    <hyperlink ref="E2854" location="A125582105C" display="A125582105C" xr:uid="{00000000-0004-0000-0000-00001B0B0000}"/>
    <hyperlink ref="E2855" location="A125568065J" display="A125568065J" xr:uid="{00000000-0004-0000-0000-00001C0B0000}"/>
    <hyperlink ref="E2856" location="A125553912J" display="A125553912J" xr:uid="{00000000-0004-0000-0000-00001D0B0000}"/>
    <hyperlink ref="E2857" location="A125581992T" display="A125581992T" xr:uid="{00000000-0004-0000-0000-00001E0B0000}"/>
    <hyperlink ref="E2858" location="A125567952K" display="A125567952K" xr:uid="{00000000-0004-0000-0000-00001F0B0000}"/>
    <hyperlink ref="E2859" location="A125556720V" display="A125556720V" xr:uid="{00000000-0004-0000-0000-0000200B0000}"/>
    <hyperlink ref="E2860" location="A125584800T" display="A125584800T" xr:uid="{00000000-0004-0000-0000-0000210B0000}"/>
    <hyperlink ref="E2861" location="A125570760A" display="A125570760A" xr:uid="{00000000-0004-0000-0000-0000220B0000}"/>
    <hyperlink ref="E2862" location="A125551104X" display="A125551104X" xr:uid="{00000000-0004-0000-0000-0000230B0000}"/>
    <hyperlink ref="E2863" location="A125579184C" display="A125579184C" xr:uid="{00000000-0004-0000-0000-0000240B0000}"/>
    <hyperlink ref="E2864" location="A125565144A" display="A125565144A" xr:uid="{00000000-0004-0000-0000-0000250B0000}"/>
    <hyperlink ref="E2865" location="A125559528X" display="A125559528X" xr:uid="{00000000-0004-0000-0000-0000260B0000}"/>
    <hyperlink ref="E2866" location="A125587608W" display="A125587608W" xr:uid="{00000000-0004-0000-0000-0000270B0000}"/>
    <hyperlink ref="E2867" location="A125573568F" display="A125573568F" xr:uid="{00000000-0004-0000-0000-0000280B0000}"/>
    <hyperlink ref="E2868" location="A125562336R" display="A125562336R" xr:uid="{00000000-0004-0000-0000-0000290B0000}"/>
    <hyperlink ref="E2869" location="A125590416L" display="A125590416L" xr:uid="{00000000-0004-0000-0000-00002A0B0000}"/>
    <hyperlink ref="E2870" location="A125576376T" display="A125576376T" xr:uid="{00000000-0004-0000-0000-00002B0B0000}"/>
    <hyperlink ref="E2871" location="A125553913K" display="A125553913K" xr:uid="{00000000-0004-0000-0000-00002C0B0000}"/>
    <hyperlink ref="E2872" location="A125581993V" display="A125581993V" xr:uid="{00000000-0004-0000-0000-00002D0B0000}"/>
    <hyperlink ref="E2873" location="A125567953L" display="A125567953L" xr:uid="{00000000-0004-0000-0000-00002E0B0000}"/>
    <hyperlink ref="E2874" location="A125554032C" display="A125554032C" xr:uid="{00000000-0004-0000-0000-00002F0B0000}"/>
    <hyperlink ref="E2875" location="A125582112A" display="A125582112A" xr:uid="{00000000-0004-0000-0000-0000300B0000}"/>
    <hyperlink ref="E2876" location="A125568072F" display="A125568072F" xr:uid="{00000000-0004-0000-0000-0000310B0000}"/>
    <hyperlink ref="E2877" location="A125556840L" display="A125556840L" xr:uid="{00000000-0004-0000-0000-0000320B0000}"/>
    <hyperlink ref="E2878" location="A125584920K" display="A125584920K" xr:uid="{00000000-0004-0000-0000-0000330B0000}"/>
    <hyperlink ref="E2879" location="A125570880V" display="A125570880V" xr:uid="{00000000-0004-0000-0000-0000340B0000}"/>
    <hyperlink ref="E2880" location="A125551224T" display="A125551224T" xr:uid="{00000000-0004-0000-0000-0000350B0000}"/>
    <hyperlink ref="E2881" location="A125579304K" display="A125579304K" xr:uid="{00000000-0004-0000-0000-0000360B0000}"/>
    <hyperlink ref="E2882" location="A125565264V" display="A125565264V" xr:uid="{00000000-0004-0000-0000-0000370B0000}"/>
    <hyperlink ref="E2883" location="A125559648T" display="A125559648T" xr:uid="{00000000-0004-0000-0000-0000380B0000}"/>
    <hyperlink ref="E2884" location="A125587728R" display="A125587728R" xr:uid="{00000000-0004-0000-0000-0000390B0000}"/>
    <hyperlink ref="E2885" location="A125573688X" display="A125573688X" xr:uid="{00000000-0004-0000-0000-00003A0B0000}"/>
    <hyperlink ref="E2886" location="A125562456J" display="A125562456J" xr:uid="{00000000-0004-0000-0000-00003B0B0000}"/>
    <hyperlink ref="E2887" location="A125590536F" display="A125590536F" xr:uid="{00000000-0004-0000-0000-00003C0B0000}"/>
    <hyperlink ref="E2888" location="A125576496K" display="A125576496K" xr:uid="{00000000-0004-0000-0000-00003D0B0000}"/>
    <hyperlink ref="E2889" location="A125554033F" display="A125554033F" xr:uid="{00000000-0004-0000-0000-00003E0B0000}"/>
    <hyperlink ref="E2890" location="A125582113C" display="A125582113C" xr:uid="{00000000-0004-0000-0000-00003F0B0000}"/>
    <hyperlink ref="E2891" location="A125568073J" display="A125568073J" xr:uid="{00000000-0004-0000-0000-0000400B0000}"/>
    <hyperlink ref="E2892" location="A125554040C" display="A125554040C" xr:uid="{00000000-0004-0000-0000-0000410B0000}"/>
    <hyperlink ref="E2893" location="A125582120A" display="A125582120A" xr:uid="{00000000-0004-0000-0000-0000420B0000}"/>
    <hyperlink ref="E2894" location="A125568080F" display="A125568080F" xr:uid="{00000000-0004-0000-0000-0000430B0000}"/>
    <hyperlink ref="E2895" location="A125556848F" display="A125556848F" xr:uid="{00000000-0004-0000-0000-0000440B0000}"/>
    <hyperlink ref="E2896" location="A125584928C" display="A125584928C" xr:uid="{00000000-0004-0000-0000-0000450B0000}"/>
    <hyperlink ref="E2897" location="A125570888L" display="A125570888L" xr:uid="{00000000-0004-0000-0000-0000460B0000}"/>
    <hyperlink ref="E2898" location="A125551232T" display="A125551232T" xr:uid="{00000000-0004-0000-0000-0000470B0000}"/>
    <hyperlink ref="E2899" location="A125579312K" display="A125579312K" xr:uid="{00000000-0004-0000-0000-0000480B0000}"/>
    <hyperlink ref="E2900" location="A125565272V" display="A125565272V" xr:uid="{00000000-0004-0000-0000-0000490B0000}"/>
    <hyperlink ref="E2901" location="A125559656T" display="A125559656T" xr:uid="{00000000-0004-0000-0000-00004A0B0000}"/>
    <hyperlink ref="E2902" location="A125587736R" display="A125587736R" xr:uid="{00000000-0004-0000-0000-00004B0B0000}"/>
    <hyperlink ref="E2903" location="A125573696X" display="A125573696X" xr:uid="{00000000-0004-0000-0000-00004C0B0000}"/>
    <hyperlink ref="E2904" location="A125562464J" display="A125562464J" xr:uid="{00000000-0004-0000-0000-00004D0B0000}"/>
    <hyperlink ref="E2905" location="A125590544F" display="A125590544F" xr:uid="{00000000-0004-0000-0000-00004E0B0000}"/>
    <hyperlink ref="E2906" location="A125576504X" display="A125576504X" xr:uid="{00000000-0004-0000-0000-00004F0B0000}"/>
    <hyperlink ref="E2907" location="A125554041F" display="A125554041F" xr:uid="{00000000-0004-0000-0000-0000500B0000}"/>
    <hyperlink ref="E2908" location="A125582121C" display="A125582121C" xr:uid="{00000000-0004-0000-0000-0000510B0000}"/>
    <hyperlink ref="E2909" location="A125568081J" display="A125568081J" xr:uid="{00000000-0004-0000-0000-0000520B0000}"/>
    <hyperlink ref="E2910" location="A125553920J" display="A125553920J" xr:uid="{00000000-0004-0000-0000-0000530B0000}"/>
    <hyperlink ref="E2911" location="A125582000J" display="A125582000J" xr:uid="{00000000-0004-0000-0000-0000540B0000}"/>
    <hyperlink ref="E2912" location="A125567960K" display="A125567960K" xr:uid="{00000000-0004-0000-0000-0000550B0000}"/>
    <hyperlink ref="E2913" location="A125556728L" display="A125556728L" xr:uid="{00000000-0004-0000-0000-0000560B0000}"/>
    <hyperlink ref="E2914" location="A125584808K" display="A125584808K" xr:uid="{00000000-0004-0000-0000-0000570B0000}"/>
    <hyperlink ref="E2915" location="A125570768V" display="A125570768V" xr:uid="{00000000-0004-0000-0000-0000580B0000}"/>
    <hyperlink ref="E2916" location="A125551112X" display="A125551112X" xr:uid="{00000000-0004-0000-0000-0000590B0000}"/>
    <hyperlink ref="E2917" location="A125579192C" display="A125579192C" xr:uid="{00000000-0004-0000-0000-00005A0B0000}"/>
    <hyperlink ref="E2918" location="A125565152A" display="A125565152A" xr:uid="{00000000-0004-0000-0000-00005B0B0000}"/>
    <hyperlink ref="E2919" location="A125559536X" display="A125559536X" xr:uid="{00000000-0004-0000-0000-00005C0B0000}"/>
    <hyperlink ref="E2920" location="A125587616W" display="A125587616W" xr:uid="{00000000-0004-0000-0000-00005D0B0000}"/>
    <hyperlink ref="E2921" location="A125573576F" display="A125573576F" xr:uid="{00000000-0004-0000-0000-00005E0B0000}"/>
    <hyperlink ref="E2922" location="A125562344R" display="A125562344R" xr:uid="{00000000-0004-0000-0000-00005F0B0000}"/>
    <hyperlink ref="E2923" location="A125590424L" display="A125590424L" xr:uid="{00000000-0004-0000-0000-0000600B0000}"/>
    <hyperlink ref="E2924" location="A125576384T" display="A125576384T" xr:uid="{00000000-0004-0000-0000-0000610B0000}"/>
    <hyperlink ref="E2925" location="A125553921K" display="A125553921K" xr:uid="{00000000-0004-0000-0000-0000620B0000}"/>
    <hyperlink ref="E2926" location="A125582001K" display="A125582001K" xr:uid="{00000000-0004-0000-0000-0000630B0000}"/>
    <hyperlink ref="E2927" location="A125567961L" display="A125567961L" xr:uid="{00000000-0004-0000-0000-0000640B0000}"/>
    <hyperlink ref="E2928" location="A125553928A" display="A125553928A" xr:uid="{00000000-0004-0000-0000-0000650B0000}"/>
    <hyperlink ref="E2929" location="A125582008A" display="A125582008A" xr:uid="{00000000-0004-0000-0000-0000660B0000}"/>
    <hyperlink ref="E2930" location="A125567968C" display="A125567968C" xr:uid="{00000000-0004-0000-0000-0000670B0000}"/>
    <hyperlink ref="E2931" location="A125556736L" display="A125556736L" xr:uid="{00000000-0004-0000-0000-0000680B0000}"/>
    <hyperlink ref="E2932" location="A125584816K" display="A125584816K" xr:uid="{00000000-0004-0000-0000-0000690B0000}"/>
    <hyperlink ref="E2933" location="A125570776V" display="A125570776V" xr:uid="{00000000-0004-0000-0000-00006A0B0000}"/>
    <hyperlink ref="E2934" location="A125551120X" display="A125551120X" xr:uid="{00000000-0004-0000-0000-00006B0B0000}"/>
    <hyperlink ref="E2935" location="A125579200T" display="A125579200T" xr:uid="{00000000-0004-0000-0000-00006C0B0000}"/>
    <hyperlink ref="E2936" location="A125565160A" display="A125565160A" xr:uid="{00000000-0004-0000-0000-00006D0B0000}"/>
    <hyperlink ref="E2937" location="A125559544X" display="A125559544X" xr:uid="{00000000-0004-0000-0000-00006E0B0000}"/>
    <hyperlink ref="E2938" location="A125587624W" display="A125587624W" xr:uid="{00000000-0004-0000-0000-00006F0B0000}"/>
    <hyperlink ref="E2939" location="A125573584F" display="A125573584F" xr:uid="{00000000-0004-0000-0000-0000700B0000}"/>
    <hyperlink ref="E2940" location="A125562352R" display="A125562352R" xr:uid="{00000000-0004-0000-0000-0000710B0000}"/>
    <hyperlink ref="E2941" location="A125590432L" display="A125590432L" xr:uid="{00000000-0004-0000-0000-0000720B0000}"/>
    <hyperlink ref="E2942" location="A125576392T" display="A125576392T" xr:uid="{00000000-0004-0000-0000-0000730B0000}"/>
    <hyperlink ref="E2943" location="A125553929C" display="A125553929C" xr:uid="{00000000-0004-0000-0000-0000740B0000}"/>
    <hyperlink ref="E2944" location="A125582009C" display="A125582009C" xr:uid="{00000000-0004-0000-0000-0000750B0000}"/>
    <hyperlink ref="E2945" location="A125567969F" display="A125567969F" xr:uid="{00000000-0004-0000-0000-0000760B0000}"/>
    <hyperlink ref="E2946" location="A125553992V" display="A125553992V" xr:uid="{00000000-0004-0000-0000-0000770B0000}"/>
    <hyperlink ref="E2947" location="A125582072V" display="A125582072V" xr:uid="{00000000-0004-0000-0000-0000780B0000}"/>
    <hyperlink ref="E2948" location="A125568032L" display="A125568032L" xr:uid="{00000000-0004-0000-0000-0000790B0000}"/>
    <hyperlink ref="E2949" location="A125556800V" display="A125556800V" xr:uid="{00000000-0004-0000-0000-00007A0B0000}"/>
    <hyperlink ref="E2950" location="A125584880C" display="A125584880C" xr:uid="{00000000-0004-0000-0000-00007B0B0000}"/>
    <hyperlink ref="E2951" location="A125570840A" display="A125570840A" xr:uid="{00000000-0004-0000-0000-00007C0B0000}"/>
    <hyperlink ref="E2952" location="A125551184K" display="A125551184K" xr:uid="{00000000-0004-0000-0000-00007D0B0000}"/>
    <hyperlink ref="E2953" location="A125579264C" display="A125579264C" xr:uid="{00000000-0004-0000-0000-00007E0B0000}"/>
    <hyperlink ref="E2954" location="A125565224A" display="A125565224A" xr:uid="{00000000-0004-0000-0000-00007F0B0000}"/>
    <hyperlink ref="E2955" location="A125559608X" display="A125559608X" xr:uid="{00000000-0004-0000-0000-0000800B0000}"/>
    <hyperlink ref="E2956" location="A125587688J" display="A125587688J" xr:uid="{00000000-0004-0000-0000-0000810B0000}"/>
    <hyperlink ref="E2957" location="A125573648F" display="A125573648F" xr:uid="{00000000-0004-0000-0000-0000820B0000}"/>
    <hyperlink ref="E2958" location="A125562416R" display="A125562416R" xr:uid="{00000000-0004-0000-0000-0000830B0000}"/>
    <hyperlink ref="E2959" location="A125590496X" display="A125590496X" xr:uid="{00000000-0004-0000-0000-0000840B0000}"/>
    <hyperlink ref="E2960" location="A125576456T" display="A125576456T" xr:uid="{00000000-0004-0000-0000-0000850B0000}"/>
    <hyperlink ref="E2961" location="A125553993W" display="A125553993W" xr:uid="{00000000-0004-0000-0000-0000860B0000}"/>
    <hyperlink ref="E2962" location="A125582073W" display="A125582073W" xr:uid="{00000000-0004-0000-0000-0000870B0000}"/>
    <hyperlink ref="E2963" location="A125568033R" display="A125568033R" xr:uid="{00000000-0004-0000-0000-0000880B0000}"/>
    <hyperlink ref="E2964" location="A125553864A" display="A125553864A" xr:uid="{00000000-0004-0000-0000-0000890B0000}"/>
    <hyperlink ref="E2965" location="A125581944X" display="A125581944X" xr:uid="{00000000-0004-0000-0000-00008A0B0000}"/>
    <hyperlink ref="E2966" location="A125567904T" display="A125567904T" xr:uid="{00000000-0004-0000-0000-00008B0B0000}"/>
    <hyperlink ref="E2967" location="A125556672L" display="A125556672L" xr:uid="{00000000-0004-0000-0000-00008C0B0000}"/>
    <hyperlink ref="E2968" location="A125584752K" display="A125584752K" xr:uid="{00000000-0004-0000-0000-00008D0B0000}"/>
    <hyperlink ref="E2969" location="A125570712J" display="A125570712J" xr:uid="{00000000-0004-0000-0000-00008E0B0000}"/>
    <hyperlink ref="E2970" location="A125551056T" display="A125551056T" xr:uid="{00000000-0004-0000-0000-00008F0B0000}"/>
    <hyperlink ref="E2971" location="A125579136K" display="A125579136K" xr:uid="{00000000-0004-0000-0000-0000900B0000}"/>
    <hyperlink ref="E2972" location="A125565096V" display="A125565096V" xr:uid="{00000000-0004-0000-0000-0000910B0000}"/>
    <hyperlink ref="E2973" location="A125559480X" display="A125559480X" xr:uid="{00000000-0004-0000-0000-0000920B0000}"/>
    <hyperlink ref="E2974" location="A125587560W" display="A125587560W" xr:uid="{00000000-0004-0000-0000-0000930B0000}"/>
    <hyperlink ref="E2975" location="A125573520V" display="A125573520V" xr:uid="{00000000-0004-0000-0000-0000940B0000}"/>
    <hyperlink ref="E2976" location="A125562288J" display="A125562288J" xr:uid="{00000000-0004-0000-0000-0000950B0000}"/>
    <hyperlink ref="E2977" location="A125590368F" display="A125590368F" xr:uid="{00000000-0004-0000-0000-0000960B0000}"/>
    <hyperlink ref="E2978" location="A125576328X" display="A125576328X" xr:uid="{00000000-0004-0000-0000-0000970B0000}"/>
    <hyperlink ref="E2979" location="A125553865C" display="A125553865C" xr:uid="{00000000-0004-0000-0000-0000980B0000}"/>
    <hyperlink ref="E2980" location="A125581945A" display="A125581945A" xr:uid="{00000000-0004-0000-0000-0000990B0000}"/>
    <hyperlink ref="E2981" location="A125567905V" display="A125567905V" xr:uid="{00000000-0004-0000-0000-00009A0B0000}"/>
    <hyperlink ref="E2982" location="A125554048W" display="A125554048W" xr:uid="{00000000-0004-0000-0000-00009B0B0000}"/>
    <hyperlink ref="E2983" location="A125582128V" display="A125582128V" xr:uid="{00000000-0004-0000-0000-00009C0B0000}"/>
    <hyperlink ref="E2984" location="A125568088X" display="A125568088X" xr:uid="{00000000-0004-0000-0000-00009D0B0000}"/>
    <hyperlink ref="E2985" location="A125556856F" display="A125556856F" xr:uid="{00000000-0004-0000-0000-00009E0B0000}"/>
    <hyperlink ref="E2986" location="A125584936C" display="A125584936C" xr:uid="{00000000-0004-0000-0000-00009F0B0000}"/>
    <hyperlink ref="E2987" location="A125570896L" display="A125570896L" xr:uid="{00000000-0004-0000-0000-0000A00B0000}"/>
    <hyperlink ref="E2988" location="A125551240T" display="A125551240T" xr:uid="{00000000-0004-0000-0000-0000A10B0000}"/>
    <hyperlink ref="E2989" location="A125579320K" display="A125579320K" xr:uid="{00000000-0004-0000-0000-0000A20B0000}"/>
    <hyperlink ref="E2990" location="A125565280V" display="A125565280V" xr:uid="{00000000-0004-0000-0000-0000A30B0000}"/>
    <hyperlink ref="E2991" location="A125559664T" display="A125559664T" xr:uid="{00000000-0004-0000-0000-0000A40B0000}"/>
    <hyperlink ref="E2992" location="A125587744R" display="A125587744R" xr:uid="{00000000-0004-0000-0000-0000A50B0000}"/>
    <hyperlink ref="E2993" location="A125573704L" display="A125573704L" xr:uid="{00000000-0004-0000-0000-0000A60B0000}"/>
    <hyperlink ref="E2994" location="A125562472J" display="A125562472J" xr:uid="{00000000-0004-0000-0000-0000A70B0000}"/>
    <hyperlink ref="E2995" location="A125590552F" display="A125590552F" xr:uid="{00000000-0004-0000-0000-0000A80B0000}"/>
    <hyperlink ref="E2996" location="A125576512X" display="A125576512X" xr:uid="{00000000-0004-0000-0000-0000A90B0000}"/>
    <hyperlink ref="E2997" location="A125554049X" display="A125554049X" xr:uid="{00000000-0004-0000-0000-0000AA0B0000}"/>
    <hyperlink ref="E2998" location="A125582129W" display="A125582129W" xr:uid="{00000000-0004-0000-0000-0000AB0B0000}"/>
    <hyperlink ref="E2999" location="A125568089A" display="A125568089A" xr:uid="{00000000-0004-0000-0000-0000AC0B0000}"/>
    <hyperlink ref="E3000" location="A125553936A" display="A125553936A" xr:uid="{00000000-0004-0000-0000-0000AD0B0000}"/>
    <hyperlink ref="E3001" location="A125582016A" display="A125582016A" xr:uid="{00000000-0004-0000-0000-0000AE0B0000}"/>
    <hyperlink ref="E3002" location="A125567976C" display="A125567976C" xr:uid="{00000000-0004-0000-0000-0000AF0B0000}"/>
    <hyperlink ref="E3003" location="A125556744L" display="A125556744L" xr:uid="{00000000-0004-0000-0000-0000B00B0000}"/>
    <hyperlink ref="E3004" location="A125584824K" display="A125584824K" xr:uid="{00000000-0004-0000-0000-0000B10B0000}"/>
    <hyperlink ref="E3005" location="A125570784V" display="A125570784V" xr:uid="{00000000-0004-0000-0000-0000B20B0000}"/>
    <hyperlink ref="E3006" location="A125551128T" display="A125551128T" xr:uid="{00000000-0004-0000-0000-0000B30B0000}"/>
    <hyperlink ref="E3007" location="A125579208K" display="A125579208K" xr:uid="{00000000-0004-0000-0000-0000B40B0000}"/>
    <hyperlink ref="E3008" location="A125565168V" display="A125565168V" xr:uid="{00000000-0004-0000-0000-0000B50B0000}"/>
    <hyperlink ref="E3009" location="A125559552X" display="A125559552X" xr:uid="{00000000-0004-0000-0000-0000B60B0000}"/>
    <hyperlink ref="E3010" location="A125587632W" display="A125587632W" xr:uid="{00000000-0004-0000-0000-0000B70B0000}"/>
    <hyperlink ref="E3011" location="A125573592F" display="A125573592F" xr:uid="{00000000-0004-0000-0000-0000B80B0000}"/>
    <hyperlink ref="E3012" location="A125562360R" display="A125562360R" xr:uid="{00000000-0004-0000-0000-0000B90B0000}"/>
    <hyperlink ref="E3013" location="A125590440L" display="A125590440L" xr:uid="{00000000-0004-0000-0000-0000BA0B0000}"/>
    <hyperlink ref="E3014" location="A125576400F" display="A125576400F" xr:uid="{00000000-0004-0000-0000-0000BB0B0000}"/>
    <hyperlink ref="E3015" location="A125553937C" display="A125553937C" xr:uid="{00000000-0004-0000-0000-0000BC0B0000}"/>
    <hyperlink ref="E3016" location="A125582017C" display="A125582017C" xr:uid="{00000000-0004-0000-0000-0000BD0B0000}"/>
    <hyperlink ref="E3017" location="A125567977F" display="A125567977F" xr:uid="{00000000-0004-0000-0000-0000BE0B0000}"/>
    <hyperlink ref="E3018" location="A125553824J" display="A125553824J" xr:uid="{00000000-0004-0000-0000-0000BF0B0000}"/>
    <hyperlink ref="E3019" location="A125581904F" display="A125581904F" xr:uid="{00000000-0004-0000-0000-0000C00B0000}"/>
    <hyperlink ref="E3020" location="A125567864K" display="A125567864K" xr:uid="{00000000-0004-0000-0000-0000C10B0000}"/>
    <hyperlink ref="E3021" location="A125556632V" display="A125556632V" xr:uid="{00000000-0004-0000-0000-0000C20B0000}"/>
    <hyperlink ref="E3022" location="A125584712T" display="A125584712T" xr:uid="{00000000-0004-0000-0000-0000C30B0000}"/>
    <hyperlink ref="E3023" location="A125570672A" display="A125570672A" xr:uid="{00000000-0004-0000-0000-0000C40B0000}"/>
    <hyperlink ref="E3024" location="A125551016X" display="A125551016X" xr:uid="{00000000-0004-0000-0000-0000C50B0000}"/>
    <hyperlink ref="E3025" location="A125579096C" display="A125579096C" xr:uid="{00000000-0004-0000-0000-0000C60B0000}"/>
    <hyperlink ref="E3026" location="A125565056A" display="A125565056A" xr:uid="{00000000-0004-0000-0000-0000C70B0000}"/>
    <hyperlink ref="E3027" location="A125559440F" display="A125559440F" xr:uid="{00000000-0004-0000-0000-0000C80B0000}"/>
    <hyperlink ref="E3028" location="A125587520C" display="A125587520C" xr:uid="{00000000-0004-0000-0000-0000C90B0000}"/>
    <hyperlink ref="E3029" location="A125573480L" display="A125573480L" xr:uid="{00000000-0004-0000-0000-0000CA0B0000}"/>
    <hyperlink ref="E3030" location="A125562248R" display="A125562248R" xr:uid="{00000000-0004-0000-0000-0000CB0B0000}"/>
    <hyperlink ref="E3031" location="A125590328L" display="A125590328L" xr:uid="{00000000-0004-0000-0000-0000CC0B0000}"/>
    <hyperlink ref="E3032" location="A125576288T" display="A125576288T" xr:uid="{00000000-0004-0000-0000-0000CD0B0000}"/>
    <hyperlink ref="E3033" location="A125553825K" display="A125553825K" xr:uid="{00000000-0004-0000-0000-0000CE0B0000}"/>
    <hyperlink ref="E3034" location="A125581905J" display="A125581905J" xr:uid="{00000000-0004-0000-0000-0000CF0B0000}"/>
    <hyperlink ref="E3035" location="A125567865L" display="A125567865L" xr:uid="{00000000-0004-0000-0000-0000D00B0000}"/>
    <hyperlink ref="E3036" location="A125553944A" display="A125553944A" xr:uid="{00000000-0004-0000-0000-0000D10B0000}"/>
    <hyperlink ref="E3037" location="A125582024A" display="A125582024A" xr:uid="{00000000-0004-0000-0000-0000D20B0000}"/>
    <hyperlink ref="E3038" location="A125567984C" display="A125567984C" xr:uid="{00000000-0004-0000-0000-0000D30B0000}"/>
    <hyperlink ref="E3039" location="A125556752L" display="A125556752L" xr:uid="{00000000-0004-0000-0000-0000D40B0000}"/>
    <hyperlink ref="E3040" location="A125584832K" display="A125584832K" xr:uid="{00000000-0004-0000-0000-0000D50B0000}"/>
    <hyperlink ref="E3041" location="A125570792V" display="A125570792V" xr:uid="{00000000-0004-0000-0000-0000D60B0000}"/>
    <hyperlink ref="E3042" location="A125551136T" display="A125551136T" xr:uid="{00000000-0004-0000-0000-0000D70B0000}"/>
    <hyperlink ref="E3043" location="A125579216K" display="A125579216K" xr:uid="{00000000-0004-0000-0000-0000D80B0000}"/>
    <hyperlink ref="E3044" location="A125565176V" display="A125565176V" xr:uid="{00000000-0004-0000-0000-0000D90B0000}"/>
    <hyperlink ref="E3045" location="A125559560X" display="A125559560X" xr:uid="{00000000-0004-0000-0000-0000DA0B0000}"/>
    <hyperlink ref="E3046" location="A125587640W" display="A125587640W" xr:uid="{00000000-0004-0000-0000-0000DB0B0000}"/>
    <hyperlink ref="E3047" location="A125573600V" display="A125573600V" xr:uid="{00000000-0004-0000-0000-0000DC0B0000}"/>
    <hyperlink ref="E3048" location="A125562368J" display="A125562368J" xr:uid="{00000000-0004-0000-0000-0000DD0B0000}"/>
    <hyperlink ref="E3049" location="A125590448F" display="A125590448F" xr:uid="{00000000-0004-0000-0000-0000DE0B0000}"/>
    <hyperlink ref="E3050" location="A125576408X" display="A125576408X" xr:uid="{00000000-0004-0000-0000-0000DF0B0000}"/>
    <hyperlink ref="E3051" location="A125553945C" display="A125553945C" xr:uid="{00000000-0004-0000-0000-0000E00B0000}"/>
    <hyperlink ref="E3052" location="A125582025C" display="A125582025C" xr:uid="{00000000-0004-0000-0000-0000E10B0000}"/>
    <hyperlink ref="E3053" location="A125567985F" display="A125567985F" xr:uid="{00000000-0004-0000-0000-0000E20B0000}"/>
    <hyperlink ref="E3054" location="A125553952A" display="A125553952A" xr:uid="{00000000-0004-0000-0000-0000E30B0000}"/>
    <hyperlink ref="E3055" location="A125582032A" display="A125582032A" xr:uid="{00000000-0004-0000-0000-0000E40B0000}"/>
    <hyperlink ref="E3056" location="A125567992C" display="A125567992C" xr:uid="{00000000-0004-0000-0000-0000E50B0000}"/>
    <hyperlink ref="E3057" location="A125556760L" display="A125556760L" xr:uid="{00000000-0004-0000-0000-0000E60B0000}"/>
    <hyperlink ref="E3058" location="A125584840K" display="A125584840K" xr:uid="{00000000-0004-0000-0000-0000E70B0000}"/>
    <hyperlink ref="E3059" location="A125570800J" display="A125570800J" xr:uid="{00000000-0004-0000-0000-0000E80B0000}"/>
    <hyperlink ref="E3060" location="A125551144T" display="A125551144T" xr:uid="{00000000-0004-0000-0000-0000E90B0000}"/>
    <hyperlink ref="E3061" location="A125579224K" display="A125579224K" xr:uid="{00000000-0004-0000-0000-0000EA0B0000}"/>
    <hyperlink ref="E3062" location="A125565184V" display="A125565184V" xr:uid="{00000000-0004-0000-0000-0000EB0B0000}"/>
    <hyperlink ref="E3063" location="A125559568T" display="A125559568T" xr:uid="{00000000-0004-0000-0000-0000EC0B0000}"/>
    <hyperlink ref="E3064" location="A125587648R" display="A125587648R" xr:uid="{00000000-0004-0000-0000-0000ED0B0000}"/>
    <hyperlink ref="E3065" location="A125573608L" display="A125573608L" xr:uid="{00000000-0004-0000-0000-0000EE0B0000}"/>
    <hyperlink ref="E3066" location="A125562376J" display="A125562376J" xr:uid="{00000000-0004-0000-0000-0000EF0B0000}"/>
    <hyperlink ref="E3067" location="A125590456F" display="A125590456F" xr:uid="{00000000-0004-0000-0000-0000F00B0000}"/>
    <hyperlink ref="E3068" location="A125576416X" display="A125576416X" xr:uid="{00000000-0004-0000-0000-0000F10B0000}"/>
    <hyperlink ref="E3069" location="A125553953C" display="A125553953C" xr:uid="{00000000-0004-0000-0000-0000F20B0000}"/>
    <hyperlink ref="E3070" location="A125582033C" display="A125582033C" xr:uid="{00000000-0004-0000-0000-0000F30B0000}"/>
    <hyperlink ref="E3071" location="A125567993F" display="A125567993F" xr:uid="{00000000-0004-0000-0000-0000F40B0000}"/>
    <hyperlink ref="E3072" location="A125554072W" display="A125554072W" xr:uid="{00000000-0004-0000-0000-0000F50B0000}"/>
    <hyperlink ref="E3073" location="A125582152V" display="A125582152V" xr:uid="{00000000-0004-0000-0000-0000F60B0000}"/>
    <hyperlink ref="E3074" location="A125568112L" display="A125568112L" xr:uid="{00000000-0004-0000-0000-0000F70B0000}"/>
    <hyperlink ref="E3075" location="A125556880F" display="A125556880F" xr:uid="{00000000-0004-0000-0000-0000F80B0000}"/>
    <hyperlink ref="E3076" location="A125584960C" display="A125584960C" xr:uid="{00000000-0004-0000-0000-0000F90B0000}"/>
    <hyperlink ref="E3077" location="A125570920A" display="A125570920A" xr:uid="{00000000-0004-0000-0000-0000FA0B0000}"/>
    <hyperlink ref="E3078" location="A125551264K" display="A125551264K" xr:uid="{00000000-0004-0000-0000-0000FB0B0000}"/>
    <hyperlink ref="E3079" location="A125579344C" display="A125579344C" xr:uid="{00000000-0004-0000-0000-0000FC0B0000}"/>
    <hyperlink ref="E3080" location="A125565304A" display="A125565304A" xr:uid="{00000000-0004-0000-0000-0000FD0B0000}"/>
    <hyperlink ref="E3081" location="A125559688K" display="A125559688K" xr:uid="{00000000-0004-0000-0000-0000FE0B0000}"/>
    <hyperlink ref="E3082" location="A125587768J" display="A125587768J" xr:uid="{00000000-0004-0000-0000-0000FF0B0000}"/>
    <hyperlink ref="E3083" location="A125573728F" display="A125573728F" xr:uid="{00000000-0004-0000-0000-0000000C0000}"/>
    <hyperlink ref="E3084" location="A125562496A" display="A125562496A" xr:uid="{00000000-0004-0000-0000-0000010C0000}"/>
    <hyperlink ref="E3085" location="A125590576X" display="A125590576X" xr:uid="{00000000-0004-0000-0000-0000020C0000}"/>
    <hyperlink ref="E3086" location="A125576536T" display="A125576536T" xr:uid="{00000000-0004-0000-0000-0000030C0000}"/>
    <hyperlink ref="E3087" location="A125554073X" display="A125554073X" xr:uid="{00000000-0004-0000-0000-0000040C0000}"/>
    <hyperlink ref="E3088" location="A125582153W" display="A125582153W" xr:uid="{00000000-0004-0000-0000-0000050C0000}"/>
    <hyperlink ref="E3089" location="A125568113R" display="A125568113R" xr:uid="{00000000-0004-0000-0000-0000060C0000}"/>
    <hyperlink ref="E3090" location="A125553784A" display="A125553784A" xr:uid="{00000000-0004-0000-0000-0000070C0000}"/>
    <hyperlink ref="E3091" location="A125581864X" display="A125581864X" xr:uid="{00000000-0004-0000-0000-0000080C0000}"/>
    <hyperlink ref="E3092" location="A125567824T" display="A125567824T" xr:uid="{00000000-0004-0000-0000-0000090C0000}"/>
    <hyperlink ref="E3093" location="A125556592L" display="A125556592L" xr:uid="{00000000-0004-0000-0000-00000A0C0000}"/>
    <hyperlink ref="E3094" location="A125584672K" display="A125584672K" xr:uid="{00000000-0004-0000-0000-00000B0C0000}"/>
    <hyperlink ref="E3095" location="A125570632J" display="A125570632J" xr:uid="{00000000-0004-0000-0000-00000C0C0000}"/>
    <hyperlink ref="E3096" location="A125550976R" display="A125550976R" xr:uid="{00000000-0004-0000-0000-00000D0C0000}"/>
    <hyperlink ref="E3097" location="A125579056K" display="A125579056K" xr:uid="{00000000-0004-0000-0000-00000E0C0000}"/>
    <hyperlink ref="E3098" location="A125565016J" display="A125565016J" xr:uid="{00000000-0004-0000-0000-00000F0C0000}"/>
    <hyperlink ref="E3099" location="A125559400L" display="A125559400L" xr:uid="{00000000-0004-0000-0000-0000100C0000}"/>
    <hyperlink ref="E3100" location="A125587480W" display="A125587480W" xr:uid="{00000000-0004-0000-0000-0000110C0000}"/>
    <hyperlink ref="E3101" location="A125573440V" display="A125573440V" xr:uid="{00000000-0004-0000-0000-0000120C0000}"/>
    <hyperlink ref="E3102" location="A125562208W" display="A125562208W" xr:uid="{00000000-0004-0000-0000-0000130C0000}"/>
    <hyperlink ref="E3103" location="A125590288F" display="A125590288F" xr:uid="{00000000-0004-0000-0000-0000140C0000}"/>
    <hyperlink ref="E3104" location="A125576248X" display="A125576248X" xr:uid="{00000000-0004-0000-0000-0000150C0000}"/>
    <hyperlink ref="E3105" location="A125553785C" display="A125553785C" xr:uid="{00000000-0004-0000-0000-0000160C0000}"/>
    <hyperlink ref="E3106" location="A125581865A" display="A125581865A" xr:uid="{00000000-0004-0000-0000-0000170C0000}"/>
    <hyperlink ref="E3107" location="A125567825V" display="A125567825V" xr:uid="{00000000-0004-0000-0000-0000180C0000}"/>
    <hyperlink ref="E3108" location="A125554056W" display="A125554056W" xr:uid="{00000000-0004-0000-0000-0000190C0000}"/>
    <hyperlink ref="E3109" location="A125582136V" display="A125582136V" xr:uid="{00000000-0004-0000-0000-00001A0C0000}"/>
    <hyperlink ref="E3110" location="A125568096X" display="A125568096X" xr:uid="{00000000-0004-0000-0000-00001B0C0000}"/>
    <hyperlink ref="E3111" location="A125556864F" display="A125556864F" xr:uid="{00000000-0004-0000-0000-00001C0C0000}"/>
    <hyperlink ref="E3112" location="A125584944C" display="A125584944C" xr:uid="{00000000-0004-0000-0000-00001D0C0000}"/>
    <hyperlink ref="E3113" location="A125570904A" display="A125570904A" xr:uid="{00000000-0004-0000-0000-00001E0C0000}"/>
    <hyperlink ref="E3114" location="A125551248K" display="A125551248K" xr:uid="{00000000-0004-0000-0000-00001F0C0000}"/>
    <hyperlink ref="E3115" location="A125579328C" display="A125579328C" xr:uid="{00000000-0004-0000-0000-0000200C0000}"/>
    <hyperlink ref="E3116" location="A125565288L" display="A125565288L" xr:uid="{00000000-0004-0000-0000-0000210C0000}"/>
    <hyperlink ref="E3117" location="A125559672T" display="A125559672T" xr:uid="{00000000-0004-0000-0000-0000220C0000}"/>
    <hyperlink ref="E3118" location="A125587752R" display="A125587752R" xr:uid="{00000000-0004-0000-0000-0000230C0000}"/>
    <hyperlink ref="E3119" location="A125573712L" display="A125573712L" xr:uid="{00000000-0004-0000-0000-0000240C0000}"/>
    <hyperlink ref="E3120" location="A125562480J" display="A125562480J" xr:uid="{00000000-0004-0000-0000-0000250C0000}"/>
    <hyperlink ref="E3121" location="A125590560F" display="A125590560F" xr:uid="{00000000-0004-0000-0000-0000260C0000}"/>
    <hyperlink ref="E3122" location="A125576520X" display="A125576520X" xr:uid="{00000000-0004-0000-0000-0000270C0000}"/>
    <hyperlink ref="E3123" location="A125554057X" display="A125554057X" xr:uid="{00000000-0004-0000-0000-0000280C0000}"/>
    <hyperlink ref="E3124" location="A125582137W" display="A125582137W" xr:uid="{00000000-0004-0000-0000-0000290C0000}"/>
    <hyperlink ref="E3125" location="A125568097A" display="A125568097A" xr:uid="{00000000-0004-0000-0000-00002A0C0000}"/>
    <hyperlink ref="E3126" location="A125554064W" display="A125554064W" xr:uid="{00000000-0004-0000-0000-00002B0C0000}"/>
    <hyperlink ref="E3127" location="A125582144V" display="A125582144V" xr:uid="{00000000-0004-0000-0000-00002C0C0000}"/>
    <hyperlink ref="E3128" location="A125568104L" display="A125568104L" xr:uid="{00000000-0004-0000-0000-00002D0C0000}"/>
    <hyperlink ref="E3129" location="A125556872F" display="A125556872F" xr:uid="{00000000-0004-0000-0000-00002E0C0000}"/>
    <hyperlink ref="E3130" location="A125584952C" display="A125584952C" xr:uid="{00000000-0004-0000-0000-00002F0C0000}"/>
    <hyperlink ref="E3131" location="A125570912A" display="A125570912A" xr:uid="{00000000-0004-0000-0000-0000300C0000}"/>
    <hyperlink ref="E3132" location="A125551256K" display="A125551256K" xr:uid="{00000000-0004-0000-0000-0000310C0000}"/>
    <hyperlink ref="E3133" location="A125579336C" display="A125579336C" xr:uid="{00000000-0004-0000-0000-0000320C0000}"/>
    <hyperlink ref="E3134" location="A125565296L" display="A125565296L" xr:uid="{00000000-0004-0000-0000-0000330C0000}"/>
    <hyperlink ref="E3135" location="A125559680T" display="A125559680T" xr:uid="{00000000-0004-0000-0000-0000340C0000}"/>
    <hyperlink ref="E3136" location="A125587760R" display="A125587760R" xr:uid="{00000000-0004-0000-0000-0000350C0000}"/>
    <hyperlink ref="E3137" location="A125573720L" display="A125573720L" xr:uid="{00000000-0004-0000-0000-0000360C0000}"/>
    <hyperlink ref="E3138" location="A125562488A" display="A125562488A" xr:uid="{00000000-0004-0000-0000-0000370C0000}"/>
    <hyperlink ref="E3139" location="A125590568X" display="A125590568X" xr:uid="{00000000-0004-0000-0000-0000380C0000}"/>
    <hyperlink ref="E3140" location="A125576528T" display="A125576528T" xr:uid="{00000000-0004-0000-0000-0000390C0000}"/>
    <hyperlink ref="E3141" location="A125554065X" display="A125554065X" xr:uid="{00000000-0004-0000-0000-00003A0C0000}"/>
    <hyperlink ref="E3142" location="A125582145W" display="A125582145W" xr:uid="{00000000-0004-0000-0000-00003B0C0000}"/>
    <hyperlink ref="E3143" location="A125568105R" display="A125568105R" xr:uid="{00000000-0004-0000-0000-00003C0C0000}"/>
    <hyperlink ref="E3144" location="A125553792A" display="A125553792A" xr:uid="{00000000-0004-0000-0000-00003D0C0000}"/>
    <hyperlink ref="E3145" location="A125581872X" display="A125581872X" xr:uid="{00000000-0004-0000-0000-00003E0C0000}"/>
    <hyperlink ref="E3146" location="A125567832T" display="A125567832T" xr:uid="{00000000-0004-0000-0000-00003F0C0000}"/>
    <hyperlink ref="E3147" location="A125556600A" display="A125556600A" xr:uid="{00000000-0004-0000-0000-0000400C0000}"/>
    <hyperlink ref="E3148" location="A125584680K" display="A125584680K" xr:uid="{00000000-0004-0000-0000-0000410C0000}"/>
    <hyperlink ref="E3149" location="A125570640J" display="A125570640J" xr:uid="{00000000-0004-0000-0000-0000420C0000}"/>
    <hyperlink ref="E3150" location="A125550984R" display="A125550984R" xr:uid="{00000000-0004-0000-0000-0000430C0000}"/>
    <hyperlink ref="E3151" location="A125579064K" display="A125579064K" xr:uid="{00000000-0004-0000-0000-0000440C0000}"/>
    <hyperlink ref="E3152" location="A125565024J" display="A125565024J" xr:uid="{00000000-0004-0000-0000-0000450C0000}"/>
    <hyperlink ref="E3153" location="A125559408F" display="A125559408F" xr:uid="{00000000-0004-0000-0000-0000460C0000}"/>
    <hyperlink ref="E3154" location="A125587488R" display="A125587488R" xr:uid="{00000000-0004-0000-0000-0000470C0000}"/>
    <hyperlink ref="E3155" location="A125573448L" display="A125573448L" xr:uid="{00000000-0004-0000-0000-0000480C0000}"/>
    <hyperlink ref="E3156" location="A125562216W" display="A125562216W" xr:uid="{00000000-0004-0000-0000-0000490C0000}"/>
    <hyperlink ref="E3157" location="A125590296F" display="A125590296F" xr:uid="{00000000-0004-0000-0000-00004A0C0000}"/>
    <hyperlink ref="E3158" location="A125576256X" display="A125576256X" xr:uid="{00000000-0004-0000-0000-00004B0C0000}"/>
    <hyperlink ref="E3159" location="A125553793C" display="A125553793C" xr:uid="{00000000-0004-0000-0000-00004C0C0000}"/>
    <hyperlink ref="E3160" location="A125581873A" display="A125581873A" xr:uid="{00000000-0004-0000-0000-00004D0C0000}"/>
    <hyperlink ref="E3161" location="A125567833V" display="A125567833V" xr:uid="{00000000-0004-0000-0000-00004E0C0000}"/>
    <hyperlink ref="E3162" location="A125553872A" display="A125553872A" xr:uid="{00000000-0004-0000-0000-00004F0C0000}"/>
    <hyperlink ref="E3163" location="A125581952X" display="A125581952X" xr:uid="{00000000-0004-0000-0000-0000500C0000}"/>
    <hyperlink ref="E3164" location="A125567912T" display="A125567912T" xr:uid="{00000000-0004-0000-0000-0000510C0000}"/>
    <hyperlink ref="E3165" location="A125556680L" display="A125556680L" xr:uid="{00000000-0004-0000-0000-0000520C0000}"/>
    <hyperlink ref="E3166" location="A125584760K" display="A125584760K" xr:uid="{00000000-0004-0000-0000-0000530C0000}"/>
    <hyperlink ref="E3167" location="A125570720J" display="A125570720J" xr:uid="{00000000-0004-0000-0000-0000540C0000}"/>
    <hyperlink ref="E3168" location="A125551064T" display="A125551064T" xr:uid="{00000000-0004-0000-0000-0000550C0000}"/>
    <hyperlink ref="E3169" location="A125579144K" display="A125579144K" xr:uid="{00000000-0004-0000-0000-0000560C0000}"/>
    <hyperlink ref="E3170" location="A125565104J" display="A125565104J" xr:uid="{00000000-0004-0000-0000-0000570C0000}"/>
    <hyperlink ref="E3171" location="A125559488T" display="A125559488T" xr:uid="{00000000-0004-0000-0000-0000580C0000}"/>
    <hyperlink ref="E3172" location="A125587568R" display="A125587568R" xr:uid="{00000000-0004-0000-0000-0000590C0000}"/>
    <hyperlink ref="E3173" location="A125573528L" display="A125573528L" xr:uid="{00000000-0004-0000-0000-00005A0C0000}"/>
    <hyperlink ref="E3174" location="A125562296J" display="A125562296J" xr:uid="{00000000-0004-0000-0000-00005B0C0000}"/>
    <hyperlink ref="E3175" location="A125590376F" display="A125590376F" xr:uid="{00000000-0004-0000-0000-00005C0C0000}"/>
    <hyperlink ref="E3176" location="A125576336X" display="A125576336X" xr:uid="{00000000-0004-0000-0000-00005D0C0000}"/>
    <hyperlink ref="E3177" location="A125553873C" display="A125553873C" xr:uid="{00000000-0004-0000-0000-00005E0C0000}"/>
    <hyperlink ref="E3178" location="A125581953A" display="A125581953A" xr:uid="{00000000-0004-0000-0000-00005F0C0000}"/>
    <hyperlink ref="E3179" location="A125567913V" display="A125567913V" xr:uid="{00000000-0004-0000-0000-0000600C0000}"/>
    <hyperlink ref="E3180" location="A125553960A" display="A125553960A" xr:uid="{00000000-0004-0000-0000-0000610C0000}"/>
    <hyperlink ref="E3181" location="A125582040A" display="A125582040A" xr:uid="{00000000-0004-0000-0000-0000620C0000}"/>
    <hyperlink ref="E3182" location="A125568000V" display="A125568000V" xr:uid="{00000000-0004-0000-0000-0000630C0000}"/>
    <hyperlink ref="E3183" location="A125556768F" display="A125556768F" xr:uid="{00000000-0004-0000-0000-0000640C0000}"/>
    <hyperlink ref="E3184" location="A125584848C" display="A125584848C" xr:uid="{00000000-0004-0000-0000-0000650C0000}"/>
    <hyperlink ref="E3185" location="A125570808A" display="A125570808A" xr:uid="{00000000-0004-0000-0000-0000660C0000}"/>
    <hyperlink ref="E3186" location="A125551152T" display="A125551152T" xr:uid="{00000000-0004-0000-0000-0000670C0000}"/>
    <hyperlink ref="E3187" location="A125579232K" display="A125579232K" xr:uid="{00000000-0004-0000-0000-0000680C0000}"/>
    <hyperlink ref="E3188" location="A125565192V" display="A125565192V" xr:uid="{00000000-0004-0000-0000-0000690C0000}"/>
    <hyperlink ref="E3189" location="A125559576T" display="A125559576T" xr:uid="{00000000-0004-0000-0000-00006A0C0000}"/>
    <hyperlink ref="E3190" location="A125587656R" display="A125587656R" xr:uid="{00000000-0004-0000-0000-00006B0C0000}"/>
    <hyperlink ref="E3191" location="A125573616L" display="A125573616L" xr:uid="{00000000-0004-0000-0000-00006C0C0000}"/>
    <hyperlink ref="E3192" location="A125562384J" display="A125562384J" xr:uid="{00000000-0004-0000-0000-00006D0C0000}"/>
    <hyperlink ref="E3193" location="A125590464F" display="A125590464F" xr:uid="{00000000-0004-0000-0000-00006E0C0000}"/>
    <hyperlink ref="E3194" location="A125576424X" display="A125576424X" xr:uid="{00000000-0004-0000-0000-00006F0C0000}"/>
    <hyperlink ref="E3195" location="A125553961C" display="A125553961C" xr:uid="{00000000-0004-0000-0000-0000700C0000}"/>
    <hyperlink ref="E3196" location="A125582041C" display="A125582041C" xr:uid="{00000000-0004-0000-0000-0000710C0000}"/>
    <hyperlink ref="E3197" location="A125568001W" display="A125568001W" xr:uid="{00000000-0004-0000-0000-0000720C0000}"/>
    <hyperlink ref="E3198" location="A125554080W" display="A125554080W" xr:uid="{00000000-0004-0000-0000-0000730C0000}"/>
    <hyperlink ref="E3199" location="A125582160V" display="A125582160V" xr:uid="{00000000-0004-0000-0000-0000740C0000}"/>
    <hyperlink ref="E3200" location="A125568120L" display="A125568120L" xr:uid="{00000000-0004-0000-0000-0000750C0000}"/>
    <hyperlink ref="E3201" location="A125556888X" display="A125556888X" xr:uid="{00000000-0004-0000-0000-0000760C0000}"/>
    <hyperlink ref="E3202" location="A125584968W" display="A125584968W" xr:uid="{00000000-0004-0000-0000-0000770C0000}"/>
    <hyperlink ref="E3203" location="A125570928V" display="A125570928V" xr:uid="{00000000-0004-0000-0000-0000780C0000}"/>
    <hyperlink ref="E3204" location="A125551272K" display="A125551272K" xr:uid="{00000000-0004-0000-0000-0000790C0000}"/>
    <hyperlink ref="E3205" location="A125579352C" display="A125579352C" xr:uid="{00000000-0004-0000-0000-00007A0C0000}"/>
    <hyperlink ref="E3206" location="A125565312A" display="A125565312A" xr:uid="{00000000-0004-0000-0000-00007B0C0000}"/>
    <hyperlink ref="E3207" location="A125559696K" display="A125559696K" xr:uid="{00000000-0004-0000-0000-00007C0C0000}"/>
    <hyperlink ref="E3208" location="A125587776J" display="A125587776J" xr:uid="{00000000-0004-0000-0000-00007D0C0000}"/>
    <hyperlink ref="E3209" location="A125573736F" display="A125573736F" xr:uid="{00000000-0004-0000-0000-00007E0C0000}"/>
    <hyperlink ref="E3210" location="A125562504R" display="A125562504R" xr:uid="{00000000-0004-0000-0000-00007F0C0000}"/>
    <hyperlink ref="E3211" location="A125590584X" display="A125590584X" xr:uid="{00000000-0004-0000-0000-0000800C0000}"/>
    <hyperlink ref="E3212" location="A125576544T" display="A125576544T" xr:uid="{00000000-0004-0000-0000-0000810C0000}"/>
    <hyperlink ref="E3213" location="A125554081X" display="A125554081X" xr:uid="{00000000-0004-0000-0000-0000820C0000}"/>
    <hyperlink ref="E3214" location="A125582161W" display="A125582161W" xr:uid="{00000000-0004-0000-0000-0000830C0000}"/>
    <hyperlink ref="E3215" location="A125568121R" display="A125568121R" xr:uid="{00000000-0004-0000-0000-0000840C0000}"/>
    <hyperlink ref="E3216" location="A125553800R" display="A125553800R" xr:uid="{00000000-0004-0000-0000-0000850C0000}"/>
    <hyperlink ref="E3217" location="A125581880X" display="A125581880X" xr:uid="{00000000-0004-0000-0000-0000860C0000}"/>
    <hyperlink ref="E3218" location="A125567840T" display="A125567840T" xr:uid="{00000000-0004-0000-0000-0000870C0000}"/>
    <hyperlink ref="E3219" location="A125556608V" display="A125556608V" xr:uid="{00000000-0004-0000-0000-0000880C0000}"/>
    <hyperlink ref="E3220" location="A125584688C" display="A125584688C" xr:uid="{00000000-0004-0000-0000-0000890C0000}"/>
    <hyperlink ref="E3221" location="A125570648A" display="A125570648A" xr:uid="{00000000-0004-0000-0000-00008A0C0000}"/>
    <hyperlink ref="E3222" location="A125550992R" display="A125550992R" xr:uid="{00000000-0004-0000-0000-00008B0C0000}"/>
    <hyperlink ref="E3223" location="A125579072K" display="A125579072K" xr:uid="{00000000-0004-0000-0000-00008C0C0000}"/>
    <hyperlink ref="E3224" location="A125565032J" display="A125565032J" xr:uid="{00000000-0004-0000-0000-00008D0C0000}"/>
    <hyperlink ref="E3225" location="A125559416F" display="A125559416F" xr:uid="{00000000-0004-0000-0000-00008E0C0000}"/>
    <hyperlink ref="E3226" location="A125587496R" display="A125587496R" xr:uid="{00000000-0004-0000-0000-00008F0C0000}"/>
    <hyperlink ref="E3227" location="A125573456L" display="A125573456L" xr:uid="{00000000-0004-0000-0000-0000900C0000}"/>
    <hyperlink ref="E3228" location="A125562224W" display="A125562224W" xr:uid="{00000000-0004-0000-0000-0000910C0000}"/>
    <hyperlink ref="E3229" location="A125590304V" display="A125590304V" xr:uid="{00000000-0004-0000-0000-0000920C0000}"/>
    <hyperlink ref="E3230" location="A125576264X" display="A125576264X" xr:uid="{00000000-0004-0000-0000-0000930C0000}"/>
    <hyperlink ref="E3231" location="A125553801T" display="A125553801T" xr:uid="{00000000-0004-0000-0000-0000940C0000}"/>
    <hyperlink ref="E3232" location="A125581881A" display="A125581881A" xr:uid="{00000000-0004-0000-0000-0000950C0000}"/>
    <hyperlink ref="E3233" location="A125567841V" display="A125567841V" xr:uid="{00000000-0004-0000-0000-0000960C0000}"/>
    <hyperlink ref="E3234" location="A125554000K" display="A125554000K" xr:uid="{00000000-0004-0000-0000-0000970C0000}"/>
    <hyperlink ref="E3235" location="A125582080V" display="A125582080V" xr:uid="{00000000-0004-0000-0000-0000980C0000}"/>
    <hyperlink ref="E3236" location="A125568040L" display="A125568040L" xr:uid="{00000000-0004-0000-0000-0000990C0000}"/>
    <hyperlink ref="E3237" location="A125556808L" display="A125556808L" xr:uid="{00000000-0004-0000-0000-00009A0C0000}"/>
    <hyperlink ref="E3238" location="A125584888W" display="A125584888W" xr:uid="{00000000-0004-0000-0000-00009B0C0000}"/>
    <hyperlink ref="E3239" location="A125570848V" display="A125570848V" xr:uid="{00000000-0004-0000-0000-00009C0C0000}"/>
    <hyperlink ref="E3240" location="A125551192K" display="A125551192K" xr:uid="{00000000-0004-0000-0000-00009D0C0000}"/>
    <hyperlink ref="E3241" location="A125579272C" display="A125579272C" xr:uid="{00000000-0004-0000-0000-00009E0C0000}"/>
    <hyperlink ref="E3242" location="A125565232A" display="A125565232A" xr:uid="{00000000-0004-0000-0000-00009F0C0000}"/>
    <hyperlink ref="E3243" location="A125559616X" display="A125559616X" xr:uid="{00000000-0004-0000-0000-0000A00C0000}"/>
    <hyperlink ref="E3244" location="A125587696J" display="A125587696J" xr:uid="{00000000-0004-0000-0000-0000A10C0000}"/>
    <hyperlink ref="E3245" location="A125573656F" display="A125573656F" xr:uid="{00000000-0004-0000-0000-0000A20C0000}"/>
    <hyperlink ref="E3246" location="A125562424R" display="A125562424R" xr:uid="{00000000-0004-0000-0000-0000A30C0000}"/>
    <hyperlink ref="E3247" location="A125590504L" display="A125590504L" xr:uid="{00000000-0004-0000-0000-0000A40C0000}"/>
    <hyperlink ref="E3248" location="A125576464T" display="A125576464T" xr:uid="{00000000-0004-0000-0000-0000A50C0000}"/>
    <hyperlink ref="E3249" location="A125554001L" display="A125554001L" xr:uid="{00000000-0004-0000-0000-0000A60C0000}"/>
    <hyperlink ref="E3250" location="A125582081W" display="A125582081W" xr:uid="{00000000-0004-0000-0000-0000A70C0000}"/>
    <hyperlink ref="E3251" location="A125568041R" display="A125568041R" xr:uid="{00000000-0004-0000-0000-0000A80C0000}"/>
    <hyperlink ref="E3252" location="A125554008C" display="A125554008C" xr:uid="{00000000-0004-0000-0000-0000A90C0000}"/>
    <hyperlink ref="E3253" location="A125582088L" display="A125582088L" xr:uid="{00000000-0004-0000-0000-0000AA0C0000}"/>
    <hyperlink ref="E3254" location="A125568048F" display="A125568048F" xr:uid="{00000000-0004-0000-0000-0000AB0C0000}"/>
    <hyperlink ref="E3255" location="A125556816L" display="A125556816L" xr:uid="{00000000-0004-0000-0000-0000AC0C0000}"/>
    <hyperlink ref="E3256" location="A125584896W" display="A125584896W" xr:uid="{00000000-0004-0000-0000-0000AD0C0000}"/>
    <hyperlink ref="E3257" location="A125570856V" display="A125570856V" xr:uid="{00000000-0004-0000-0000-0000AE0C0000}"/>
    <hyperlink ref="E3258" location="A125551200X" display="A125551200X" xr:uid="{00000000-0004-0000-0000-0000AF0C0000}"/>
    <hyperlink ref="E3259" location="A125579280C" display="A125579280C" xr:uid="{00000000-0004-0000-0000-0000B00C0000}"/>
    <hyperlink ref="E3260" location="A125565240A" display="A125565240A" xr:uid="{00000000-0004-0000-0000-0000B10C0000}"/>
    <hyperlink ref="E3261" location="A125559624X" display="A125559624X" xr:uid="{00000000-0004-0000-0000-0000B20C0000}"/>
    <hyperlink ref="E3262" location="A125587704W" display="A125587704W" xr:uid="{00000000-0004-0000-0000-0000B30C0000}"/>
    <hyperlink ref="E3263" location="A125573664F" display="A125573664F" xr:uid="{00000000-0004-0000-0000-0000B40C0000}"/>
    <hyperlink ref="E3264" location="A125562432R" display="A125562432R" xr:uid="{00000000-0004-0000-0000-0000B50C0000}"/>
    <hyperlink ref="E3265" location="A125590512L" display="A125590512L" xr:uid="{00000000-0004-0000-0000-0000B60C0000}"/>
    <hyperlink ref="E3266" location="A125576472T" display="A125576472T" xr:uid="{00000000-0004-0000-0000-0000B70C0000}"/>
    <hyperlink ref="E3267" location="A125554009F" display="A125554009F" xr:uid="{00000000-0004-0000-0000-0000B80C0000}"/>
    <hyperlink ref="E3268" location="A125582089R" display="A125582089R" xr:uid="{00000000-0004-0000-0000-0000B90C0000}"/>
    <hyperlink ref="E3269" location="A125568049J" display="A125568049J" xr:uid="{00000000-0004-0000-0000-0000BA0C0000}"/>
    <hyperlink ref="E3270" location="A125553840J" display="A125553840J" xr:uid="{00000000-0004-0000-0000-0000BB0C0000}"/>
    <hyperlink ref="E3271" location="A125581920F" display="A125581920F" xr:uid="{00000000-0004-0000-0000-0000BC0C0000}"/>
    <hyperlink ref="E3272" location="A125567880K" display="A125567880K" xr:uid="{00000000-0004-0000-0000-0000BD0C0000}"/>
    <hyperlink ref="E3273" location="A125556648L" display="A125556648L" xr:uid="{00000000-0004-0000-0000-0000BE0C0000}"/>
    <hyperlink ref="E3274" location="A125584728K" display="A125584728K" xr:uid="{00000000-0004-0000-0000-0000BF0C0000}"/>
    <hyperlink ref="E3275" location="A125570688V" display="A125570688V" xr:uid="{00000000-0004-0000-0000-0000C00C0000}"/>
    <hyperlink ref="E3276" location="A125551032X" display="A125551032X" xr:uid="{00000000-0004-0000-0000-0000C10C0000}"/>
    <hyperlink ref="E3277" location="A125579112T" display="A125579112T" xr:uid="{00000000-0004-0000-0000-0000C20C0000}"/>
    <hyperlink ref="E3278" location="A125565072A" display="A125565072A" xr:uid="{00000000-0004-0000-0000-0000C30C0000}"/>
    <hyperlink ref="E3279" location="A125559456X" display="A125559456X" xr:uid="{00000000-0004-0000-0000-0000C40C0000}"/>
    <hyperlink ref="E3280" location="A125587536W" display="A125587536W" xr:uid="{00000000-0004-0000-0000-0000C50C0000}"/>
    <hyperlink ref="E3281" location="A125573496F" display="A125573496F" xr:uid="{00000000-0004-0000-0000-0000C60C0000}"/>
    <hyperlink ref="E3282" location="A125562264R" display="A125562264R" xr:uid="{00000000-0004-0000-0000-0000C70C0000}"/>
    <hyperlink ref="E3283" location="A125590344L" display="A125590344L" xr:uid="{00000000-0004-0000-0000-0000C80C0000}"/>
    <hyperlink ref="E3284" location="A125576304F" display="A125576304F" xr:uid="{00000000-0004-0000-0000-0000C90C0000}"/>
    <hyperlink ref="E3285" location="A125553841K" display="A125553841K" xr:uid="{00000000-0004-0000-0000-0000CA0C0000}"/>
    <hyperlink ref="E3286" location="A125581921J" display="A125581921J" xr:uid="{00000000-0004-0000-0000-0000CB0C0000}"/>
    <hyperlink ref="E3287" location="A125567881L" display="A125567881L" xr:uid="{00000000-0004-0000-0000-0000CC0C0000}"/>
    <hyperlink ref="E3288" location="A125553808J" display="A125553808J" xr:uid="{00000000-0004-0000-0000-0000CD0C0000}"/>
    <hyperlink ref="E3289" location="A125581888T" display="A125581888T" xr:uid="{00000000-0004-0000-0000-0000CE0C0000}"/>
    <hyperlink ref="E3290" location="A125567848K" display="A125567848K" xr:uid="{00000000-0004-0000-0000-0000CF0C0000}"/>
    <hyperlink ref="E3291" location="A125556616V" display="A125556616V" xr:uid="{00000000-0004-0000-0000-0000D00C0000}"/>
    <hyperlink ref="E3292" location="A125584696C" display="A125584696C" xr:uid="{00000000-0004-0000-0000-0000D10C0000}"/>
    <hyperlink ref="E3293" location="A125570656A" display="A125570656A" xr:uid="{00000000-0004-0000-0000-0000D20C0000}"/>
    <hyperlink ref="E3294" location="A125551000F" display="A125551000F" xr:uid="{00000000-0004-0000-0000-0000D30C0000}"/>
    <hyperlink ref="E3295" location="A125579080K" display="A125579080K" xr:uid="{00000000-0004-0000-0000-0000D40C0000}"/>
    <hyperlink ref="E3296" location="A125565040J" display="A125565040J" xr:uid="{00000000-0004-0000-0000-0000D50C0000}"/>
    <hyperlink ref="E3297" location="A125559424F" display="A125559424F" xr:uid="{00000000-0004-0000-0000-0000D60C0000}"/>
    <hyperlink ref="E3298" location="A125587504C" display="A125587504C" xr:uid="{00000000-0004-0000-0000-0000D70C0000}"/>
    <hyperlink ref="E3299" location="A125573464L" display="A125573464L" xr:uid="{00000000-0004-0000-0000-0000D80C0000}"/>
    <hyperlink ref="E3300" location="A125562232W" display="A125562232W" xr:uid="{00000000-0004-0000-0000-0000D90C0000}"/>
    <hyperlink ref="E3301" location="A125590312V" display="A125590312V" xr:uid="{00000000-0004-0000-0000-0000DA0C0000}"/>
    <hyperlink ref="E3302" location="A125576272X" display="A125576272X" xr:uid="{00000000-0004-0000-0000-0000DB0C0000}"/>
    <hyperlink ref="E3303" location="A125553809K" display="A125553809K" xr:uid="{00000000-0004-0000-0000-0000DC0C0000}"/>
    <hyperlink ref="E3304" location="A125581889V" display="A125581889V" xr:uid="{00000000-0004-0000-0000-0000DD0C0000}"/>
    <hyperlink ref="E3305" location="A125567849L" display="A125567849L" xr:uid="{00000000-0004-0000-0000-0000DE0C0000}"/>
    <hyperlink ref="E3306" location="A125553880A" display="A125553880A" xr:uid="{00000000-0004-0000-0000-0000DF0C0000}"/>
    <hyperlink ref="E3307" location="A125581960X" display="A125581960X" xr:uid="{00000000-0004-0000-0000-0000E00C0000}"/>
    <hyperlink ref="E3308" location="A125567920T" display="A125567920T" xr:uid="{00000000-0004-0000-0000-0000E10C0000}"/>
    <hyperlink ref="E3309" location="A125556688F" display="A125556688F" xr:uid="{00000000-0004-0000-0000-0000E20C0000}"/>
    <hyperlink ref="E3310" location="A125584768C" display="A125584768C" xr:uid="{00000000-0004-0000-0000-0000E30C0000}"/>
    <hyperlink ref="E3311" location="A125570728A" display="A125570728A" xr:uid="{00000000-0004-0000-0000-0000E40C0000}"/>
    <hyperlink ref="E3312" location="A125551072T" display="A125551072T" xr:uid="{00000000-0004-0000-0000-0000E50C0000}"/>
    <hyperlink ref="E3313" location="A125579152K" display="A125579152K" xr:uid="{00000000-0004-0000-0000-0000E60C0000}"/>
    <hyperlink ref="E3314" location="A125565112J" display="A125565112J" xr:uid="{00000000-0004-0000-0000-0000E70C0000}"/>
    <hyperlink ref="E3315" location="A125559496T" display="A125559496T" xr:uid="{00000000-0004-0000-0000-0000E80C0000}"/>
    <hyperlink ref="E3316" location="A125587576R" display="A125587576R" xr:uid="{00000000-0004-0000-0000-0000E90C0000}"/>
    <hyperlink ref="E3317" location="A125573536L" display="A125573536L" xr:uid="{00000000-0004-0000-0000-0000EA0C0000}"/>
    <hyperlink ref="E3318" location="A125562304W" display="A125562304W" xr:uid="{00000000-0004-0000-0000-0000EB0C0000}"/>
    <hyperlink ref="E3319" location="A125590384F" display="A125590384F" xr:uid="{00000000-0004-0000-0000-0000EC0C0000}"/>
    <hyperlink ref="E3320" location="A125576344X" display="A125576344X" xr:uid="{00000000-0004-0000-0000-0000ED0C0000}"/>
    <hyperlink ref="E3321" location="A125553881C" display="A125553881C" xr:uid="{00000000-0004-0000-0000-0000EE0C0000}"/>
    <hyperlink ref="E3322" location="A125581961A" display="A125581961A" xr:uid="{00000000-0004-0000-0000-0000EF0C0000}"/>
    <hyperlink ref="E3323" location="A125567921V" display="A125567921V" xr:uid="{00000000-0004-0000-0000-0000F00C0000}"/>
    <hyperlink ref="E3324" location="A125553832J" display="A125553832J" xr:uid="{00000000-0004-0000-0000-0000F10C0000}"/>
    <hyperlink ref="E3325" location="A125581912F" display="A125581912F" xr:uid="{00000000-0004-0000-0000-0000F20C0000}"/>
    <hyperlink ref="E3326" location="A125567872K" display="A125567872K" xr:uid="{00000000-0004-0000-0000-0000F30C0000}"/>
    <hyperlink ref="E3327" location="A125556640V" display="A125556640V" xr:uid="{00000000-0004-0000-0000-0000F40C0000}"/>
    <hyperlink ref="E3328" location="A125584720T" display="A125584720T" xr:uid="{00000000-0004-0000-0000-0000F50C0000}"/>
    <hyperlink ref="E3329" location="A125570680A" display="A125570680A" xr:uid="{00000000-0004-0000-0000-0000F60C0000}"/>
    <hyperlink ref="E3330" location="A125551024X" display="A125551024X" xr:uid="{00000000-0004-0000-0000-0000F70C0000}"/>
    <hyperlink ref="E3331" location="A125579104T" display="A125579104T" xr:uid="{00000000-0004-0000-0000-0000F80C0000}"/>
    <hyperlink ref="E3332" location="A125565064A" display="A125565064A" xr:uid="{00000000-0004-0000-0000-0000F90C0000}"/>
    <hyperlink ref="E3333" location="A125559448X" display="A125559448X" xr:uid="{00000000-0004-0000-0000-0000FA0C0000}"/>
    <hyperlink ref="E3334" location="A125587528W" display="A125587528W" xr:uid="{00000000-0004-0000-0000-0000FB0C0000}"/>
    <hyperlink ref="E3335" location="A125573488F" display="A125573488F" xr:uid="{00000000-0004-0000-0000-0000FC0C0000}"/>
    <hyperlink ref="E3336" location="A125562256R" display="A125562256R" xr:uid="{00000000-0004-0000-0000-0000FD0C0000}"/>
    <hyperlink ref="E3337" location="A125590336L" display="A125590336L" xr:uid="{00000000-0004-0000-0000-0000FE0C0000}"/>
    <hyperlink ref="E3338" location="A125576296T" display="A125576296T" xr:uid="{00000000-0004-0000-0000-0000FF0C0000}"/>
    <hyperlink ref="E3339" location="A125553833K" display="A125553833K" xr:uid="{00000000-0004-0000-0000-0000000D0000}"/>
    <hyperlink ref="E3340" location="A125581913J" display="A125581913J" xr:uid="{00000000-0004-0000-0000-0000010D0000}"/>
    <hyperlink ref="E3341" location="A125567873L" display="A125567873L" xr:uid="{00000000-0004-0000-0000-0000020D0000}"/>
    <hyperlink ref="E3342" location="A125553888V" display="A125553888V" xr:uid="{00000000-0004-0000-0000-0000030D0000}"/>
    <hyperlink ref="E3343" location="A125581968T" display="A125581968T" xr:uid="{00000000-0004-0000-0000-0000040D0000}"/>
    <hyperlink ref="E3344" location="A125567928K" display="A125567928K" xr:uid="{00000000-0004-0000-0000-0000050D0000}"/>
    <hyperlink ref="E3345" location="A125556696F" display="A125556696F" xr:uid="{00000000-0004-0000-0000-0000060D0000}"/>
    <hyperlink ref="E3346" location="A125584776C" display="A125584776C" xr:uid="{00000000-0004-0000-0000-0000070D0000}"/>
    <hyperlink ref="E3347" location="A125570736A" display="A125570736A" xr:uid="{00000000-0004-0000-0000-0000080D0000}"/>
    <hyperlink ref="E3348" location="A125551080T" display="A125551080T" xr:uid="{00000000-0004-0000-0000-0000090D0000}"/>
    <hyperlink ref="E3349" location="A125579160K" display="A125579160K" xr:uid="{00000000-0004-0000-0000-00000A0D0000}"/>
    <hyperlink ref="E3350" location="A125565120J" display="A125565120J" xr:uid="{00000000-0004-0000-0000-00000B0D0000}"/>
    <hyperlink ref="E3351" location="A125559504F" display="A125559504F" xr:uid="{00000000-0004-0000-0000-00000C0D0000}"/>
    <hyperlink ref="E3352" location="A125587584R" display="A125587584R" xr:uid="{00000000-0004-0000-0000-00000D0D0000}"/>
    <hyperlink ref="E3353" location="A125573544L" display="A125573544L" xr:uid="{00000000-0004-0000-0000-00000E0D0000}"/>
    <hyperlink ref="E3354" location="A125562312W" display="A125562312W" xr:uid="{00000000-0004-0000-0000-00000F0D0000}"/>
    <hyperlink ref="E3355" location="A125590392F" display="A125590392F" xr:uid="{00000000-0004-0000-0000-0000100D0000}"/>
    <hyperlink ref="E3356" location="A125576352X" display="A125576352X" xr:uid="{00000000-0004-0000-0000-0000110D0000}"/>
    <hyperlink ref="E3357" location="A125553889W" display="A125553889W" xr:uid="{00000000-0004-0000-0000-0000120D0000}"/>
    <hyperlink ref="E3358" location="A125581969V" display="A125581969V" xr:uid="{00000000-0004-0000-0000-0000130D0000}"/>
    <hyperlink ref="E3359" location="A125567929L" display="A125567929L" xr:uid="{00000000-0004-0000-0000-0000140D0000}"/>
    <hyperlink ref="E3360" location="A125553848A" display="A125553848A" xr:uid="{00000000-0004-0000-0000-0000150D0000}"/>
    <hyperlink ref="E3361" location="A125581928X" display="A125581928X" xr:uid="{00000000-0004-0000-0000-0000160D0000}"/>
    <hyperlink ref="E3362" location="A125567888C" display="A125567888C" xr:uid="{00000000-0004-0000-0000-0000170D0000}"/>
    <hyperlink ref="E3363" location="A125556656L" display="A125556656L" xr:uid="{00000000-0004-0000-0000-0000180D0000}"/>
    <hyperlink ref="E3364" location="A125584736K" display="A125584736K" xr:uid="{00000000-0004-0000-0000-0000190D0000}"/>
    <hyperlink ref="E3365" location="A125570696V" display="A125570696V" xr:uid="{00000000-0004-0000-0000-00001A0D0000}"/>
    <hyperlink ref="E3366" location="A125551040X" display="A125551040X" xr:uid="{00000000-0004-0000-0000-00001B0D0000}"/>
    <hyperlink ref="E3367" location="A125579120T" display="A125579120T" xr:uid="{00000000-0004-0000-0000-00001C0D0000}"/>
    <hyperlink ref="E3368" location="A125565080A" display="A125565080A" xr:uid="{00000000-0004-0000-0000-00001D0D0000}"/>
    <hyperlink ref="E3369" location="A125559464X" display="A125559464X" xr:uid="{00000000-0004-0000-0000-00001E0D0000}"/>
    <hyperlink ref="E3370" location="A125587544W" display="A125587544W" xr:uid="{00000000-0004-0000-0000-00001F0D0000}"/>
    <hyperlink ref="E3371" location="A125573504V" display="A125573504V" xr:uid="{00000000-0004-0000-0000-0000200D0000}"/>
    <hyperlink ref="E3372" location="A125562272R" display="A125562272R" xr:uid="{00000000-0004-0000-0000-0000210D0000}"/>
    <hyperlink ref="E3373" location="A125590352L" display="A125590352L" xr:uid="{00000000-0004-0000-0000-0000220D0000}"/>
    <hyperlink ref="E3374" location="A125576312F" display="A125576312F" xr:uid="{00000000-0004-0000-0000-0000230D0000}"/>
    <hyperlink ref="E3375" location="A125553849C" display="A125553849C" xr:uid="{00000000-0004-0000-0000-0000240D0000}"/>
    <hyperlink ref="E3376" location="A125581929A" display="A125581929A" xr:uid="{00000000-0004-0000-0000-0000250D0000}"/>
    <hyperlink ref="E3377" location="A125567889F" display="A125567889F" xr:uid="{00000000-0004-0000-0000-0000260D0000}"/>
    <hyperlink ref="E3378" location="A125553896V" display="A125553896V" xr:uid="{00000000-0004-0000-0000-0000270D0000}"/>
    <hyperlink ref="E3379" location="A125581976T" display="A125581976T" xr:uid="{00000000-0004-0000-0000-0000280D0000}"/>
    <hyperlink ref="E3380" location="A125567936K" display="A125567936K" xr:uid="{00000000-0004-0000-0000-0000290D0000}"/>
    <hyperlink ref="E3381" location="A125556704V" display="A125556704V" xr:uid="{00000000-0004-0000-0000-00002A0D0000}"/>
    <hyperlink ref="E3382" location="A125584784C" display="A125584784C" xr:uid="{00000000-0004-0000-0000-00002B0D0000}"/>
    <hyperlink ref="E3383" location="A125570744A" display="A125570744A" xr:uid="{00000000-0004-0000-0000-00002C0D0000}"/>
    <hyperlink ref="E3384" location="A125551088K" display="A125551088K" xr:uid="{00000000-0004-0000-0000-00002D0D0000}"/>
    <hyperlink ref="E3385" location="A125579168C" display="A125579168C" xr:uid="{00000000-0004-0000-0000-00002E0D0000}"/>
    <hyperlink ref="E3386" location="A125565128A" display="A125565128A" xr:uid="{00000000-0004-0000-0000-00002F0D0000}"/>
    <hyperlink ref="E3387" location="A125559512F" display="A125559512F" xr:uid="{00000000-0004-0000-0000-0000300D0000}"/>
    <hyperlink ref="E3388" location="A125587592R" display="A125587592R" xr:uid="{00000000-0004-0000-0000-0000310D0000}"/>
    <hyperlink ref="E3389" location="A125573552L" display="A125573552L" xr:uid="{00000000-0004-0000-0000-0000320D0000}"/>
    <hyperlink ref="E3390" location="A125562320W" display="A125562320W" xr:uid="{00000000-0004-0000-0000-0000330D0000}"/>
    <hyperlink ref="E3391" location="A125590400V" display="A125590400V" xr:uid="{00000000-0004-0000-0000-0000340D0000}"/>
    <hyperlink ref="E3392" location="A125576360X" display="A125576360X" xr:uid="{00000000-0004-0000-0000-0000350D0000}"/>
    <hyperlink ref="E3393" location="A125553897W" display="A125553897W" xr:uid="{00000000-0004-0000-0000-0000360D0000}"/>
    <hyperlink ref="E3394" location="A125581977V" display="A125581977V" xr:uid="{00000000-0004-0000-0000-0000370D0000}"/>
    <hyperlink ref="E3395" location="A125567937L" display="A125567937L" xr:uid="{00000000-0004-0000-0000-0000380D0000}"/>
    <hyperlink ref="E3396" location="A125553968V" display="A125553968V" xr:uid="{00000000-0004-0000-0000-0000390D0000}"/>
    <hyperlink ref="E3397" location="A125582048V" display="A125582048V" xr:uid="{00000000-0004-0000-0000-00003A0D0000}"/>
    <hyperlink ref="E3398" location="A125568008L" display="A125568008L" xr:uid="{00000000-0004-0000-0000-00003B0D0000}"/>
    <hyperlink ref="E3399" location="A125556776F" display="A125556776F" xr:uid="{00000000-0004-0000-0000-00003C0D0000}"/>
    <hyperlink ref="E3400" location="A125584856C" display="A125584856C" xr:uid="{00000000-0004-0000-0000-00003D0D0000}"/>
    <hyperlink ref="E3401" location="A125570816A" display="A125570816A" xr:uid="{00000000-0004-0000-0000-00003E0D0000}"/>
    <hyperlink ref="E3402" location="A125551160T" display="A125551160T" xr:uid="{00000000-0004-0000-0000-00003F0D0000}"/>
    <hyperlink ref="E3403" location="A125579240K" display="A125579240K" xr:uid="{00000000-0004-0000-0000-0000400D0000}"/>
    <hyperlink ref="E3404" location="A125565200J" display="A125565200J" xr:uid="{00000000-0004-0000-0000-0000410D0000}"/>
    <hyperlink ref="E3405" location="A125559584T" display="A125559584T" xr:uid="{00000000-0004-0000-0000-0000420D0000}"/>
    <hyperlink ref="E3406" location="A125587664R" display="A125587664R" xr:uid="{00000000-0004-0000-0000-0000430D0000}"/>
    <hyperlink ref="E3407" location="A125573624L" display="A125573624L" xr:uid="{00000000-0004-0000-0000-0000440D0000}"/>
    <hyperlink ref="E3408" location="A125562392J" display="A125562392J" xr:uid="{00000000-0004-0000-0000-0000450D0000}"/>
    <hyperlink ref="E3409" location="A125590472F" display="A125590472F" xr:uid="{00000000-0004-0000-0000-0000460D0000}"/>
    <hyperlink ref="E3410" location="A125576432X" display="A125576432X" xr:uid="{00000000-0004-0000-0000-0000470D0000}"/>
    <hyperlink ref="E3411" location="A125553969W" display="A125553969W" xr:uid="{00000000-0004-0000-0000-0000480D0000}"/>
    <hyperlink ref="E3412" location="A125582049W" display="A125582049W" xr:uid="{00000000-0004-0000-0000-0000490D0000}"/>
    <hyperlink ref="E3413" location="A125568009R" display="A125568009R" xr:uid="{00000000-0004-0000-0000-00004A0D0000}"/>
    <hyperlink ref="E3414" location="A125553904J" display="A125553904J" xr:uid="{00000000-0004-0000-0000-00004B0D0000}"/>
    <hyperlink ref="E3415" location="A125581984T" display="A125581984T" xr:uid="{00000000-0004-0000-0000-00004C0D0000}"/>
    <hyperlink ref="E3416" location="A125567944K" display="A125567944K" xr:uid="{00000000-0004-0000-0000-00004D0D0000}"/>
    <hyperlink ref="E3417" location="A125556712V" display="A125556712V" xr:uid="{00000000-0004-0000-0000-00004E0D0000}"/>
    <hyperlink ref="E3418" location="A125584792C" display="A125584792C" xr:uid="{00000000-0004-0000-0000-00004F0D0000}"/>
    <hyperlink ref="E3419" location="A125570752A" display="A125570752A" xr:uid="{00000000-0004-0000-0000-0000500D0000}"/>
    <hyperlink ref="E3420" location="A125551096K" display="A125551096K" xr:uid="{00000000-0004-0000-0000-0000510D0000}"/>
    <hyperlink ref="E3421" location="A125579176C" display="A125579176C" xr:uid="{00000000-0004-0000-0000-0000520D0000}"/>
    <hyperlink ref="E3422" location="A125565136A" display="A125565136A" xr:uid="{00000000-0004-0000-0000-0000530D0000}"/>
    <hyperlink ref="E3423" location="A125559520F" display="A125559520F" xr:uid="{00000000-0004-0000-0000-0000540D0000}"/>
    <hyperlink ref="E3424" location="A125587600C" display="A125587600C" xr:uid="{00000000-0004-0000-0000-0000550D0000}"/>
    <hyperlink ref="E3425" location="A125573560L" display="A125573560L" xr:uid="{00000000-0004-0000-0000-0000560D0000}"/>
    <hyperlink ref="E3426" location="A125562328R" display="A125562328R" xr:uid="{00000000-0004-0000-0000-0000570D0000}"/>
    <hyperlink ref="E3427" location="A125590408L" display="A125590408L" xr:uid="{00000000-0004-0000-0000-0000580D0000}"/>
    <hyperlink ref="E3428" location="A125576368T" display="A125576368T" xr:uid="{00000000-0004-0000-0000-0000590D0000}"/>
    <hyperlink ref="E3429" location="A125553905K" display="A125553905K" xr:uid="{00000000-0004-0000-0000-00005A0D0000}"/>
    <hyperlink ref="E3430" location="A125581985V" display="A125581985V" xr:uid="{00000000-0004-0000-0000-00005B0D0000}"/>
    <hyperlink ref="E3431" location="A125567945L" display="A125567945L" xr:uid="{00000000-0004-0000-0000-00005C0D0000}"/>
    <hyperlink ref="E3432" location="A125553856A" display="A125553856A" xr:uid="{00000000-0004-0000-0000-00005D0D0000}"/>
    <hyperlink ref="E3433" location="A125581936X" display="A125581936X" xr:uid="{00000000-0004-0000-0000-00005E0D0000}"/>
    <hyperlink ref="E3434" location="A125567896C" display="A125567896C" xr:uid="{00000000-0004-0000-0000-00005F0D0000}"/>
    <hyperlink ref="E3435" location="A125556664L" display="A125556664L" xr:uid="{00000000-0004-0000-0000-0000600D0000}"/>
    <hyperlink ref="E3436" location="A125584744K" display="A125584744K" xr:uid="{00000000-0004-0000-0000-0000610D0000}"/>
    <hyperlink ref="E3437" location="A125570704J" display="A125570704J" xr:uid="{00000000-0004-0000-0000-0000620D0000}"/>
    <hyperlink ref="E3438" location="A125551048T" display="A125551048T" xr:uid="{00000000-0004-0000-0000-0000630D0000}"/>
    <hyperlink ref="E3439" location="A125579128K" display="A125579128K" xr:uid="{00000000-0004-0000-0000-0000640D0000}"/>
    <hyperlink ref="E3440" location="A125565088V" display="A125565088V" xr:uid="{00000000-0004-0000-0000-0000650D0000}"/>
    <hyperlink ref="E3441" location="A125559472X" display="A125559472X" xr:uid="{00000000-0004-0000-0000-0000660D0000}"/>
    <hyperlink ref="E3442" location="A125587552W" display="A125587552W" xr:uid="{00000000-0004-0000-0000-0000670D0000}"/>
    <hyperlink ref="E3443" location="A125573512V" display="A125573512V" xr:uid="{00000000-0004-0000-0000-0000680D0000}"/>
    <hyperlink ref="E3444" location="A125562280R" display="A125562280R" xr:uid="{00000000-0004-0000-0000-0000690D0000}"/>
    <hyperlink ref="E3445" location="A125590360L" display="A125590360L" xr:uid="{00000000-0004-0000-0000-00006A0D0000}"/>
    <hyperlink ref="E3446" location="A125576320F" display="A125576320F" xr:uid="{00000000-0004-0000-0000-00006B0D0000}"/>
    <hyperlink ref="E3447" location="A125553857C" display="A125553857C" xr:uid="{00000000-0004-0000-0000-00006C0D0000}"/>
    <hyperlink ref="E3448" location="A125581937A" display="A125581937A" xr:uid="{00000000-0004-0000-0000-00006D0D0000}"/>
    <hyperlink ref="E3449" location="A125567897F" display="A125567897F" xr:uid="{00000000-0004-0000-0000-00006E0D0000}"/>
    <hyperlink ref="E3450" location="A125554016C" display="A125554016C" xr:uid="{00000000-0004-0000-0000-00006F0D0000}"/>
    <hyperlink ref="E3451" location="A125582096L" display="A125582096L" xr:uid="{00000000-0004-0000-0000-0000700D0000}"/>
    <hyperlink ref="E3452" location="A125568056F" display="A125568056F" xr:uid="{00000000-0004-0000-0000-0000710D0000}"/>
    <hyperlink ref="E3453" location="A125556824L" display="A125556824L" xr:uid="{00000000-0004-0000-0000-0000720D0000}"/>
    <hyperlink ref="E3454" location="A125584904K" display="A125584904K" xr:uid="{00000000-0004-0000-0000-0000730D0000}"/>
    <hyperlink ref="E3455" location="A125570864V" display="A125570864V" xr:uid="{00000000-0004-0000-0000-0000740D0000}"/>
    <hyperlink ref="E3456" location="A125551208T" display="A125551208T" xr:uid="{00000000-0004-0000-0000-0000750D0000}"/>
    <hyperlink ref="E3457" location="A125579288W" display="A125579288W" xr:uid="{00000000-0004-0000-0000-0000760D0000}"/>
    <hyperlink ref="E3458" location="A125565248V" display="A125565248V" xr:uid="{00000000-0004-0000-0000-0000770D0000}"/>
    <hyperlink ref="E3459" location="A125559632X" display="A125559632X" xr:uid="{00000000-0004-0000-0000-0000780D0000}"/>
    <hyperlink ref="E3460" location="A125587712W" display="A125587712W" xr:uid="{00000000-0004-0000-0000-0000790D0000}"/>
    <hyperlink ref="E3461" location="A125573672F" display="A125573672F" xr:uid="{00000000-0004-0000-0000-00007A0D0000}"/>
    <hyperlink ref="E3462" location="A125562440R" display="A125562440R" xr:uid="{00000000-0004-0000-0000-00007B0D0000}"/>
    <hyperlink ref="E3463" location="A125590520L" display="A125590520L" xr:uid="{00000000-0004-0000-0000-00007C0D0000}"/>
    <hyperlink ref="E3464" location="A125576480T" display="A125576480T" xr:uid="{00000000-0004-0000-0000-00007D0D0000}"/>
    <hyperlink ref="E3465" location="A125554017F" display="A125554017F" xr:uid="{00000000-0004-0000-0000-00007E0D0000}"/>
    <hyperlink ref="E3466" location="A125582097R" display="A125582097R" xr:uid="{00000000-0004-0000-0000-00007F0D0000}"/>
    <hyperlink ref="E3467" location="A125568057J" display="A125568057J" xr:uid="{00000000-0004-0000-0000-0000800D0000}"/>
    <hyperlink ref="E3468" location="A125553976V" display="A125553976V" xr:uid="{00000000-0004-0000-0000-0000810D0000}"/>
    <hyperlink ref="E3469" location="A125582056V" display="A125582056V" xr:uid="{00000000-0004-0000-0000-0000820D0000}"/>
    <hyperlink ref="E3470" location="A125568016L" display="A125568016L" xr:uid="{00000000-0004-0000-0000-0000830D0000}"/>
    <hyperlink ref="E3471" location="A125556784F" display="A125556784F" xr:uid="{00000000-0004-0000-0000-0000840D0000}"/>
    <hyperlink ref="E3472" location="A125584864C" display="A125584864C" xr:uid="{00000000-0004-0000-0000-0000850D0000}"/>
    <hyperlink ref="E3473" location="A125570824A" display="A125570824A" xr:uid="{00000000-0004-0000-0000-0000860D0000}"/>
    <hyperlink ref="E3474" location="A125551168K" display="A125551168K" xr:uid="{00000000-0004-0000-0000-0000870D0000}"/>
    <hyperlink ref="E3475" location="A125579248C" display="A125579248C" xr:uid="{00000000-0004-0000-0000-0000880D0000}"/>
    <hyperlink ref="E3476" location="A125565208A" display="A125565208A" xr:uid="{00000000-0004-0000-0000-0000890D0000}"/>
    <hyperlink ref="E3477" location="A125559592T" display="A125559592T" xr:uid="{00000000-0004-0000-0000-00008A0D0000}"/>
    <hyperlink ref="E3478" location="A125587672R" display="A125587672R" xr:uid="{00000000-0004-0000-0000-00008B0D0000}"/>
    <hyperlink ref="E3479" location="A125573632L" display="A125573632L" xr:uid="{00000000-0004-0000-0000-00008C0D0000}"/>
    <hyperlink ref="E3480" location="A125562400W" display="A125562400W" xr:uid="{00000000-0004-0000-0000-00008D0D0000}"/>
    <hyperlink ref="E3481" location="A125590480F" display="A125590480F" xr:uid="{00000000-0004-0000-0000-00008E0D0000}"/>
    <hyperlink ref="E3482" location="A125576440X" display="A125576440X" xr:uid="{00000000-0004-0000-0000-00008F0D0000}"/>
    <hyperlink ref="E3483" location="A125553977W" display="A125553977W" xr:uid="{00000000-0004-0000-0000-0000900D0000}"/>
    <hyperlink ref="E3484" location="A125582057W" display="A125582057W" xr:uid="{00000000-0004-0000-0000-0000910D0000}"/>
    <hyperlink ref="E3485" location="A125568017R" display="A125568017R" xr:uid="{00000000-0004-0000-0000-0000920D0000}"/>
    <hyperlink ref="E3486" location="A125553984V" display="A125553984V" xr:uid="{00000000-0004-0000-0000-0000930D0000}"/>
    <hyperlink ref="E3487" location="A125582064V" display="A125582064V" xr:uid="{00000000-0004-0000-0000-0000940D0000}"/>
    <hyperlink ref="E3488" location="A125568024L" display="A125568024L" xr:uid="{00000000-0004-0000-0000-0000950D0000}"/>
    <hyperlink ref="E3489" location="A125556792F" display="A125556792F" xr:uid="{00000000-0004-0000-0000-0000960D0000}"/>
    <hyperlink ref="E3490" location="A125584872C" display="A125584872C" xr:uid="{00000000-0004-0000-0000-0000970D0000}"/>
    <hyperlink ref="E3491" location="A125570832A" display="A125570832A" xr:uid="{00000000-0004-0000-0000-0000980D0000}"/>
    <hyperlink ref="E3492" location="A125551176K" display="A125551176K" xr:uid="{00000000-0004-0000-0000-0000990D0000}"/>
    <hyperlink ref="E3493" location="A125579256C" display="A125579256C" xr:uid="{00000000-0004-0000-0000-00009A0D0000}"/>
    <hyperlink ref="E3494" location="A125565216A" display="A125565216A" xr:uid="{00000000-0004-0000-0000-00009B0D0000}"/>
    <hyperlink ref="E3495" location="A125559600F" display="A125559600F" xr:uid="{00000000-0004-0000-0000-00009C0D0000}"/>
    <hyperlink ref="E3496" location="A125587680R" display="A125587680R" xr:uid="{00000000-0004-0000-0000-00009D0D0000}"/>
    <hyperlink ref="E3497" location="A125573640L" display="A125573640L" xr:uid="{00000000-0004-0000-0000-00009E0D0000}"/>
    <hyperlink ref="E3498" location="A125562408R" display="A125562408R" xr:uid="{00000000-0004-0000-0000-00009F0D0000}"/>
    <hyperlink ref="E3499" location="A125590488X" display="A125590488X" xr:uid="{00000000-0004-0000-0000-0000A00D0000}"/>
    <hyperlink ref="E3500" location="A125576448T" display="A125576448T" xr:uid="{00000000-0004-0000-0000-0000A10D0000}"/>
    <hyperlink ref="E3501" location="A125553985W" display="A125553985W" xr:uid="{00000000-0004-0000-0000-0000A20D0000}"/>
    <hyperlink ref="E3502" location="A125582065W" display="A125582065W" xr:uid="{00000000-0004-0000-0000-0000A30D0000}"/>
    <hyperlink ref="E3503" location="A125568025R" display="A125568025R" xr:uid="{00000000-0004-0000-0000-0000A40D0000}"/>
    <hyperlink ref="E3504" location="A125554088R" display="A125554088R" xr:uid="{00000000-0004-0000-0000-0000A50D0000}"/>
    <hyperlink ref="E3505" location="A125582168L" display="A125582168L" xr:uid="{00000000-0004-0000-0000-0000A60D0000}"/>
    <hyperlink ref="E3506" location="A125568128F" display="A125568128F" xr:uid="{00000000-0004-0000-0000-0000A70D0000}"/>
    <hyperlink ref="E3507" location="A125556896X" display="A125556896X" xr:uid="{00000000-0004-0000-0000-0000A80D0000}"/>
    <hyperlink ref="E3508" location="A125584976W" display="A125584976W" xr:uid="{00000000-0004-0000-0000-0000A90D0000}"/>
    <hyperlink ref="E3509" location="A125570936V" display="A125570936V" xr:uid="{00000000-0004-0000-0000-0000AA0D0000}"/>
    <hyperlink ref="E3510" location="A125551280K" display="A125551280K" xr:uid="{00000000-0004-0000-0000-0000AB0D0000}"/>
    <hyperlink ref="E3511" location="A125579360C" display="A125579360C" xr:uid="{00000000-0004-0000-0000-0000AC0D0000}"/>
    <hyperlink ref="E3512" location="A125565320A" display="A125565320A" xr:uid="{00000000-0004-0000-0000-0000AD0D0000}"/>
    <hyperlink ref="E3513" location="A125559704X" display="A125559704X" xr:uid="{00000000-0004-0000-0000-0000AE0D0000}"/>
    <hyperlink ref="E3514" location="A125587784J" display="A125587784J" xr:uid="{00000000-0004-0000-0000-0000AF0D0000}"/>
    <hyperlink ref="E3515" location="A125573744F" display="A125573744F" xr:uid="{00000000-0004-0000-0000-0000B00D0000}"/>
    <hyperlink ref="E3516" location="A125562512R" display="A125562512R" xr:uid="{00000000-0004-0000-0000-0000B10D0000}"/>
    <hyperlink ref="E3517" location="A125590592X" display="A125590592X" xr:uid="{00000000-0004-0000-0000-0000B20D0000}"/>
    <hyperlink ref="E3518" location="A125576552T" display="A125576552T" xr:uid="{00000000-0004-0000-0000-0000B30D0000}"/>
    <hyperlink ref="E3519" location="A125554089T" display="A125554089T" xr:uid="{00000000-0004-0000-0000-0000B40D0000}"/>
    <hyperlink ref="E3520" location="A125582169R" display="A125582169R" xr:uid="{00000000-0004-0000-0000-0000B50D0000}"/>
    <hyperlink ref="E3521" location="A125568129J" display="A125568129J" xr:uid="{00000000-0004-0000-0000-0000B60D0000}"/>
    <hyperlink ref="E3522" location="A125552256C" display="A125552256C" xr:uid="{00000000-0004-0000-0000-0000B70D0000}"/>
    <hyperlink ref="E3523" location="A125580336A" display="A125580336A" xr:uid="{00000000-0004-0000-0000-0000B80D0000}"/>
    <hyperlink ref="E3524" location="A125566296F" display="A125566296F" xr:uid="{00000000-0004-0000-0000-0000B90D0000}"/>
    <hyperlink ref="E3525" location="A125555064R" display="A125555064R" xr:uid="{00000000-0004-0000-0000-0000BA0D0000}"/>
    <hyperlink ref="E3526" location="A125583144L" display="A125583144L" xr:uid="{00000000-0004-0000-0000-0000BB0D0000}"/>
    <hyperlink ref="E3527" location="A125569104F" display="A125569104F" xr:uid="{00000000-0004-0000-0000-0000BC0D0000}"/>
    <hyperlink ref="E3528" location="A125549448L" display="A125549448L" xr:uid="{00000000-0004-0000-0000-0000BD0D0000}"/>
    <hyperlink ref="E3529" location="A125577528K" display="A125577528K" xr:uid="{00000000-0004-0000-0000-0000BE0D0000}"/>
    <hyperlink ref="E3530" location="A125563488V" display="A125563488V" xr:uid="{00000000-0004-0000-0000-0000BF0D0000}"/>
    <hyperlink ref="E3531" location="A125557872X" display="A125557872X" xr:uid="{00000000-0004-0000-0000-0000C00D0000}"/>
    <hyperlink ref="E3532" location="A125585952W" display="A125585952W" xr:uid="{00000000-0004-0000-0000-0000C10D0000}"/>
    <hyperlink ref="E3533" location="A125571912V" display="A125571912V" xr:uid="{00000000-0004-0000-0000-0000C20D0000}"/>
    <hyperlink ref="E3534" location="A125560680R" display="A125560680R" xr:uid="{00000000-0004-0000-0000-0000C30D0000}"/>
    <hyperlink ref="E3535" location="A125588760J" display="A125588760J" xr:uid="{00000000-0004-0000-0000-0000C40D0000}"/>
    <hyperlink ref="E3536" location="A125574720F" display="A125574720F" xr:uid="{00000000-0004-0000-0000-0000C50D0000}"/>
    <hyperlink ref="E3537" location="A125552257F" display="A125552257F" xr:uid="{00000000-0004-0000-0000-0000C60D0000}"/>
    <hyperlink ref="E3538" location="A125580337C" display="A125580337C" xr:uid="{00000000-0004-0000-0000-0000C70D0000}"/>
    <hyperlink ref="E3539" location="A125566297J" display="A125566297J" xr:uid="{00000000-0004-0000-0000-0000C80D0000}"/>
    <hyperlink ref="E3540" location="A125552464W" display="A125552464W" xr:uid="{00000000-0004-0000-0000-0000C90D0000}"/>
    <hyperlink ref="E3541" location="A125580544V" display="A125580544V" xr:uid="{00000000-0004-0000-0000-0000CA0D0000}"/>
    <hyperlink ref="E3542" location="A125566504L" display="A125566504L" xr:uid="{00000000-0004-0000-0000-0000CB0D0000}"/>
    <hyperlink ref="E3543" location="A125555272J" display="A125555272J" xr:uid="{00000000-0004-0000-0000-0000CC0D0000}"/>
    <hyperlink ref="E3544" location="A125583352F" display="A125583352F" xr:uid="{00000000-0004-0000-0000-0000CD0D0000}"/>
    <hyperlink ref="E3545" location="A125569312X" display="A125569312X" xr:uid="{00000000-0004-0000-0000-0000CE0D0000}"/>
    <hyperlink ref="E3546" location="A125549656F" display="A125549656F" xr:uid="{00000000-0004-0000-0000-0000CF0D0000}"/>
    <hyperlink ref="E3547" location="A125577736C" display="A125577736C" xr:uid="{00000000-0004-0000-0000-0000D00D0000}"/>
    <hyperlink ref="E3548" location="A125563696L" display="A125563696L" xr:uid="{00000000-0004-0000-0000-0000D10D0000}"/>
    <hyperlink ref="E3549" location="A125558080V" display="A125558080V" xr:uid="{00000000-0004-0000-0000-0000D20D0000}"/>
    <hyperlink ref="E3550" location="A125586160T" display="A125586160T" xr:uid="{00000000-0004-0000-0000-0000D30D0000}"/>
    <hyperlink ref="E3551" location="A125572120R" display="A125572120R" xr:uid="{00000000-0004-0000-0000-0000D40D0000}"/>
    <hyperlink ref="E3552" location="A125560888A" display="A125560888A" xr:uid="{00000000-0004-0000-0000-0000D50D0000}"/>
    <hyperlink ref="E3553" location="A125588968V" display="A125588968V" xr:uid="{00000000-0004-0000-0000-0000D60D0000}"/>
    <hyperlink ref="E3554" location="A125574928T" display="A125574928T" xr:uid="{00000000-0004-0000-0000-0000D70D0000}"/>
    <hyperlink ref="E3555" location="A125552465X" display="A125552465X" xr:uid="{00000000-0004-0000-0000-0000D80D0000}"/>
    <hyperlink ref="E3556" location="A125580545W" display="A125580545W" xr:uid="{00000000-0004-0000-0000-0000D90D0000}"/>
    <hyperlink ref="E3557" location="A125566505R" display="A125566505R" xr:uid="{00000000-0004-0000-0000-0000DA0D0000}"/>
    <hyperlink ref="E3558" location="A125552352C" display="A125552352C" xr:uid="{00000000-0004-0000-0000-0000DB0D0000}"/>
    <hyperlink ref="E3559" location="A125580432A" display="A125580432A" xr:uid="{00000000-0004-0000-0000-0000DC0D0000}"/>
    <hyperlink ref="E3560" location="A125566392F" display="A125566392F" xr:uid="{00000000-0004-0000-0000-0000DD0D0000}"/>
    <hyperlink ref="E3561" location="A125555160R" display="A125555160R" xr:uid="{00000000-0004-0000-0000-0000DE0D0000}"/>
    <hyperlink ref="E3562" location="A125583240L" display="A125583240L" xr:uid="{00000000-0004-0000-0000-0000DF0D0000}"/>
    <hyperlink ref="E3563" location="A125569200F" display="A125569200F" xr:uid="{00000000-0004-0000-0000-0000E00D0000}"/>
    <hyperlink ref="E3564" location="A125549544L" display="A125549544L" xr:uid="{00000000-0004-0000-0000-0000E10D0000}"/>
    <hyperlink ref="E3565" location="A125577624K" display="A125577624K" xr:uid="{00000000-0004-0000-0000-0000E20D0000}"/>
    <hyperlink ref="E3566" location="A125563584V" display="A125563584V" xr:uid="{00000000-0004-0000-0000-0000E30D0000}"/>
    <hyperlink ref="E3567" location="A125557968T" display="A125557968T" xr:uid="{00000000-0004-0000-0000-0000E40D0000}"/>
    <hyperlink ref="E3568" location="A125586048T" display="A125586048T" xr:uid="{00000000-0004-0000-0000-0000E50D0000}"/>
    <hyperlink ref="E3569" location="A125572008R" display="A125572008R" xr:uid="{00000000-0004-0000-0000-0000E60D0000}"/>
    <hyperlink ref="E3570" location="A125560776J" display="A125560776J" xr:uid="{00000000-0004-0000-0000-0000E70D0000}"/>
    <hyperlink ref="E3571" location="A125588856A" display="A125588856A" xr:uid="{00000000-0004-0000-0000-0000E80D0000}"/>
    <hyperlink ref="E3572" location="A125574816X" display="A125574816X" xr:uid="{00000000-0004-0000-0000-0000E90D0000}"/>
    <hyperlink ref="E3573" location="A125552353F" display="A125552353F" xr:uid="{00000000-0004-0000-0000-0000EA0D0000}"/>
    <hyperlink ref="E3574" location="A125580433C" display="A125580433C" xr:uid="{00000000-0004-0000-0000-0000EB0D0000}"/>
    <hyperlink ref="E3575" location="A125566393J" display="A125566393J" xr:uid="{00000000-0004-0000-0000-0000EC0D0000}"/>
    <hyperlink ref="E3576" location="A125552472W" display="A125552472W" xr:uid="{00000000-0004-0000-0000-0000ED0D0000}"/>
    <hyperlink ref="E3577" location="A125580552V" display="A125580552V" xr:uid="{00000000-0004-0000-0000-0000EE0D0000}"/>
    <hyperlink ref="E3578" location="A125566512L" display="A125566512L" xr:uid="{00000000-0004-0000-0000-0000EF0D0000}"/>
    <hyperlink ref="E3579" location="A125555280J" display="A125555280J" xr:uid="{00000000-0004-0000-0000-0000F00D0000}"/>
    <hyperlink ref="E3580" location="A125583360F" display="A125583360F" xr:uid="{00000000-0004-0000-0000-0000F10D0000}"/>
    <hyperlink ref="E3581" location="A125569320X" display="A125569320X" xr:uid="{00000000-0004-0000-0000-0000F20D0000}"/>
    <hyperlink ref="E3582" location="A125549664F" display="A125549664F" xr:uid="{00000000-0004-0000-0000-0000F30D0000}"/>
    <hyperlink ref="E3583" location="A125577744C" display="A125577744C" xr:uid="{00000000-0004-0000-0000-0000F40D0000}"/>
    <hyperlink ref="E3584" location="A125563704A" display="A125563704A" xr:uid="{00000000-0004-0000-0000-0000F50D0000}"/>
    <hyperlink ref="E3585" location="A125558088L" display="A125558088L" xr:uid="{00000000-0004-0000-0000-0000F60D0000}"/>
    <hyperlink ref="E3586" location="A125586168K" display="A125586168K" xr:uid="{00000000-0004-0000-0000-0000F70D0000}"/>
    <hyperlink ref="E3587" location="A125572128J" display="A125572128J" xr:uid="{00000000-0004-0000-0000-0000F80D0000}"/>
    <hyperlink ref="E3588" location="A125560896A" display="A125560896A" xr:uid="{00000000-0004-0000-0000-0000F90D0000}"/>
    <hyperlink ref="E3589" location="A125588976V" display="A125588976V" xr:uid="{00000000-0004-0000-0000-0000FA0D0000}"/>
    <hyperlink ref="E3590" location="A125574936T" display="A125574936T" xr:uid="{00000000-0004-0000-0000-0000FB0D0000}"/>
    <hyperlink ref="E3591" location="A125552473X" display="A125552473X" xr:uid="{00000000-0004-0000-0000-0000FC0D0000}"/>
    <hyperlink ref="E3592" location="A125580553W" display="A125580553W" xr:uid="{00000000-0004-0000-0000-0000FD0D0000}"/>
    <hyperlink ref="E3593" location="A125566513R" display="A125566513R" xr:uid="{00000000-0004-0000-0000-0000FE0D0000}"/>
    <hyperlink ref="E3594" location="A125552480W" display="A125552480W" xr:uid="{00000000-0004-0000-0000-0000FF0D0000}"/>
    <hyperlink ref="E3595" location="A125580560V" display="A125580560V" xr:uid="{00000000-0004-0000-0000-0000000E0000}"/>
    <hyperlink ref="E3596" location="A125566520L" display="A125566520L" xr:uid="{00000000-0004-0000-0000-0000010E0000}"/>
    <hyperlink ref="E3597" location="A125555288A" display="A125555288A" xr:uid="{00000000-0004-0000-0000-0000020E0000}"/>
    <hyperlink ref="E3598" location="A125583368X" display="A125583368X" xr:uid="{00000000-0004-0000-0000-0000030E0000}"/>
    <hyperlink ref="E3599" location="A125569328T" display="A125569328T" xr:uid="{00000000-0004-0000-0000-0000040E0000}"/>
    <hyperlink ref="E3600" location="A125549672F" display="A125549672F" xr:uid="{00000000-0004-0000-0000-0000050E0000}"/>
    <hyperlink ref="E3601" location="A125577752C" display="A125577752C" xr:uid="{00000000-0004-0000-0000-0000060E0000}"/>
    <hyperlink ref="E3602" location="A125563712A" display="A125563712A" xr:uid="{00000000-0004-0000-0000-0000070E0000}"/>
    <hyperlink ref="E3603" location="A125558096L" display="A125558096L" xr:uid="{00000000-0004-0000-0000-0000080E0000}"/>
    <hyperlink ref="E3604" location="A125586176K" display="A125586176K" xr:uid="{00000000-0004-0000-0000-0000090E0000}"/>
    <hyperlink ref="E3605" location="A125572136J" display="A125572136J" xr:uid="{00000000-0004-0000-0000-00000A0E0000}"/>
    <hyperlink ref="E3606" location="A125560904R" display="A125560904R" xr:uid="{00000000-0004-0000-0000-00000B0E0000}"/>
    <hyperlink ref="E3607" location="A125588984V" display="A125588984V" xr:uid="{00000000-0004-0000-0000-00000C0E0000}"/>
    <hyperlink ref="E3608" location="A125574944T" display="A125574944T" xr:uid="{00000000-0004-0000-0000-00000D0E0000}"/>
    <hyperlink ref="E3609" location="A125552481X" display="A125552481X" xr:uid="{00000000-0004-0000-0000-00000E0E0000}"/>
    <hyperlink ref="E3610" location="A125580561W" display="A125580561W" xr:uid="{00000000-0004-0000-0000-00000F0E0000}"/>
    <hyperlink ref="E3611" location="A125566521R" display="A125566521R" xr:uid="{00000000-0004-0000-0000-0000100E0000}"/>
    <hyperlink ref="E3612" location="A125552360C" display="A125552360C" xr:uid="{00000000-0004-0000-0000-0000110E0000}"/>
    <hyperlink ref="E3613" location="A125580440A" display="A125580440A" xr:uid="{00000000-0004-0000-0000-0000120E0000}"/>
    <hyperlink ref="E3614" location="A125566400V" display="A125566400V" xr:uid="{00000000-0004-0000-0000-0000130E0000}"/>
    <hyperlink ref="E3615" location="A125555168J" display="A125555168J" xr:uid="{00000000-0004-0000-0000-0000140E0000}"/>
    <hyperlink ref="E3616" location="A125583248F" display="A125583248F" xr:uid="{00000000-0004-0000-0000-0000150E0000}"/>
    <hyperlink ref="E3617" location="A125569208X" display="A125569208X" xr:uid="{00000000-0004-0000-0000-0000160E0000}"/>
    <hyperlink ref="E3618" location="A125549552L" display="A125549552L" xr:uid="{00000000-0004-0000-0000-0000170E0000}"/>
    <hyperlink ref="E3619" location="A125577632K" display="A125577632K" xr:uid="{00000000-0004-0000-0000-0000180E0000}"/>
    <hyperlink ref="E3620" location="A125563592V" display="A125563592V" xr:uid="{00000000-0004-0000-0000-0000190E0000}"/>
    <hyperlink ref="E3621" location="A125557976T" display="A125557976T" xr:uid="{00000000-0004-0000-0000-00001A0E0000}"/>
    <hyperlink ref="E3622" location="A125586056T" display="A125586056T" xr:uid="{00000000-0004-0000-0000-00001B0E0000}"/>
    <hyperlink ref="E3623" location="A125572016R" display="A125572016R" xr:uid="{00000000-0004-0000-0000-00001C0E0000}"/>
    <hyperlink ref="E3624" location="A125560784J" display="A125560784J" xr:uid="{00000000-0004-0000-0000-00001D0E0000}"/>
    <hyperlink ref="E3625" location="A125588864A" display="A125588864A" xr:uid="{00000000-0004-0000-0000-00001E0E0000}"/>
    <hyperlink ref="E3626" location="A125574824X" display="A125574824X" xr:uid="{00000000-0004-0000-0000-00001F0E0000}"/>
    <hyperlink ref="E3627" location="A125552361F" display="A125552361F" xr:uid="{00000000-0004-0000-0000-0000200E0000}"/>
    <hyperlink ref="E3628" location="A125580441C" display="A125580441C" xr:uid="{00000000-0004-0000-0000-0000210E0000}"/>
    <hyperlink ref="E3629" location="A125566401W" display="A125566401W" xr:uid="{00000000-0004-0000-0000-0000220E0000}"/>
    <hyperlink ref="E3630" location="A125552368W" display="A125552368W" xr:uid="{00000000-0004-0000-0000-0000230E0000}"/>
    <hyperlink ref="E3631" location="A125580448V" display="A125580448V" xr:uid="{00000000-0004-0000-0000-0000240E0000}"/>
    <hyperlink ref="E3632" location="A125566408L" display="A125566408L" xr:uid="{00000000-0004-0000-0000-0000250E0000}"/>
    <hyperlink ref="E3633" location="A125555176J" display="A125555176J" xr:uid="{00000000-0004-0000-0000-0000260E0000}"/>
    <hyperlink ref="E3634" location="A125583256F" display="A125583256F" xr:uid="{00000000-0004-0000-0000-0000270E0000}"/>
    <hyperlink ref="E3635" location="A125569216X" display="A125569216X" xr:uid="{00000000-0004-0000-0000-0000280E0000}"/>
    <hyperlink ref="E3636" location="A125549560L" display="A125549560L" xr:uid="{00000000-0004-0000-0000-0000290E0000}"/>
    <hyperlink ref="E3637" location="A125577640K" display="A125577640K" xr:uid="{00000000-0004-0000-0000-00002A0E0000}"/>
    <hyperlink ref="E3638" location="A125563600J" display="A125563600J" xr:uid="{00000000-0004-0000-0000-00002B0E0000}"/>
    <hyperlink ref="E3639" location="A125557984T" display="A125557984T" xr:uid="{00000000-0004-0000-0000-00002C0E0000}"/>
    <hyperlink ref="E3640" location="A125586064T" display="A125586064T" xr:uid="{00000000-0004-0000-0000-00002D0E0000}"/>
    <hyperlink ref="E3641" location="A125572024R" display="A125572024R" xr:uid="{00000000-0004-0000-0000-00002E0E0000}"/>
    <hyperlink ref="E3642" location="A125560792J" display="A125560792J" xr:uid="{00000000-0004-0000-0000-00002F0E0000}"/>
    <hyperlink ref="E3643" location="A125588872A" display="A125588872A" xr:uid="{00000000-0004-0000-0000-0000300E0000}"/>
    <hyperlink ref="E3644" location="A125574832X" display="A125574832X" xr:uid="{00000000-0004-0000-0000-0000310E0000}"/>
    <hyperlink ref="E3645" location="A125552369X" display="A125552369X" xr:uid="{00000000-0004-0000-0000-0000320E0000}"/>
    <hyperlink ref="E3646" location="A125580449W" display="A125580449W" xr:uid="{00000000-0004-0000-0000-0000330E0000}"/>
    <hyperlink ref="E3647" location="A125566409R" display="A125566409R" xr:uid="{00000000-0004-0000-0000-0000340E0000}"/>
    <hyperlink ref="E3648" location="A125552432C" display="A125552432C" xr:uid="{00000000-0004-0000-0000-0000350E0000}"/>
    <hyperlink ref="E3649" location="A125580512A" display="A125580512A" xr:uid="{00000000-0004-0000-0000-0000360E0000}"/>
    <hyperlink ref="E3650" location="A125566472F" display="A125566472F" xr:uid="{00000000-0004-0000-0000-0000370E0000}"/>
    <hyperlink ref="E3651" location="A125555240R" display="A125555240R" xr:uid="{00000000-0004-0000-0000-0000380E0000}"/>
    <hyperlink ref="E3652" location="A125583320L" display="A125583320L" xr:uid="{00000000-0004-0000-0000-0000390E0000}"/>
    <hyperlink ref="E3653" location="A125569280T" display="A125569280T" xr:uid="{00000000-0004-0000-0000-00003A0E0000}"/>
    <hyperlink ref="E3654" location="A125549624L" display="A125549624L" xr:uid="{00000000-0004-0000-0000-00003B0E0000}"/>
    <hyperlink ref="E3655" location="A125577704K" display="A125577704K" xr:uid="{00000000-0004-0000-0000-00003C0E0000}"/>
    <hyperlink ref="E3656" location="A125563664V" display="A125563664V" xr:uid="{00000000-0004-0000-0000-00003D0E0000}"/>
    <hyperlink ref="E3657" location="A125558048V" display="A125558048V" xr:uid="{00000000-0004-0000-0000-00003E0E0000}"/>
    <hyperlink ref="E3658" location="A125586128T" display="A125586128T" xr:uid="{00000000-0004-0000-0000-00003F0E0000}"/>
    <hyperlink ref="E3659" location="A125572088A" display="A125572088A" xr:uid="{00000000-0004-0000-0000-0000400E0000}"/>
    <hyperlink ref="E3660" location="A125560856J" display="A125560856J" xr:uid="{00000000-0004-0000-0000-0000410E0000}"/>
    <hyperlink ref="E3661" location="A125588936A" display="A125588936A" xr:uid="{00000000-0004-0000-0000-0000420E0000}"/>
    <hyperlink ref="E3662" location="A125574896K" display="A125574896K" xr:uid="{00000000-0004-0000-0000-0000430E0000}"/>
    <hyperlink ref="E3663" location="A125552433F" display="A125552433F" xr:uid="{00000000-0004-0000-0000-0000440E0000}"/>
    <hyperlink ref="E3664" location="A125580513C" display="A125580513C" xr:uid="{00000000-0004-0000-0000-0000450E0000}"/>
    <hyperlink ref="E3665" location="A125566473J" display="A125566473J" xr:uid="{00000000-0004-0000-0000-0000460E0000}"/>
    <hyperlink ref="E3666" location="A125552304K" display="A125552304K" xr:uid="{00000000-0004-0000-0000-0000470E0000}"/>
    <hyperlink ref="E3667" location="A125580384V" display="A125580384V" xr:uid="{00000000-0004-0000-0000-0000480E0000}"/>
    <hyperlink ref="E3668" location="A125566344L" display="A125566344L" xr:uid="{00000000-0004-0000-0000-0000490E0000}"/>
    <hyperlink ref="E3669" location="A125555112W" display="A125555112W" xr:uid="{00000000-0004-0000-0000-00004A0E0000}"/>
    <hyperlink ref="E3670" location="A125583192F" display="A125583192F" xr:uid="{00000000-0004-0000-0000-00004B0E0000}"/>
    <hyperlink ref="E3671" location="A125569152X" display="A125569152X" xr:uid="{00000000-0004-0000-0000-00004C0E0000}"/>
    <hyperlink ref="E3672" location="A125549496F" display="A125549496F" xr:uid="{00000000-0004-0000-0000-00004D0E0000}"/>
    <hyperlink ref="E3673" location="A125577576C" display="A125577576C" xr:uid="{00000000-0004-0000-0000-00004E0E0000}"/>
    <hyperlink ref="E3674" location="A125563536A" display="A125563536A" xr:uid="{00000000-0004-0000-0000-00004F0E0000}"/>
    <hyperlink ref="E3675" location="A125557920F" display="A125557920F" xr:uid="{00000000-0004-0000-0000-0000500E0000}"/>
    <hyperlink ref="E3676" location="A125586000F" display="A125586000F" xr:uid="{00000000-0004-0000-0000-0000510E0000}"/>
    <hyperlink ref="E3677" location="A125571960L" display="A125571960L" xr:uid="{00000000-0004-0000-0000-0000520E0000}"/>
    <hyperlink ref="E3678" location="A125560728R" display="A125560728R" xr:uid="{00000000-0004-0000-0000-0000530E0000}"/>
    <hyperlink ref="E3679" location="A125588808J" display="A125588808J" xr:uid="{00000000-0004-0000-0000-0000540E0000}"/>
    <hyperlink ref="E3680" location="A125574768T" display="A125574768T" xr:uid="{00000000-0004-0000-0000-0000550E0000}"/>
    <hyperlink ref="E3681" location="A125552305L" display="A125552305L" xr:uid="{00000000-0004-0000-0000-0000560E0000}"/>
    <hyperlink ref="E3682" location="A125580385W" display="A125580385W" xr:uid="{00000000-0004-0000-0000-0000570E0000}"/>
    <hyperlink ref="E3683" location="A125566345R" display="A125566345R" xr:uid="{00000000-0004-0000-0000-0000580E0000}"/>
    <hyperlink ref="E3684" location="A125552488R" display="A125552488R" xr:uid="{00000000-0004-0000-0000-0000590E0000}"/>
    <hyperlink ref="E3685" location="A125580568L" display="A125580568L" xr:uid="{00000000-0004-0000-0000-00005A0E0000}"/>
    <hyperlink ref="E3686" location="A125566528F" display="A125566528F" xr:uid="{00000000-0004-0000-0000-00005B0E0000}"/>
    <hyperlink ref="E3687" location="A125555296A" display="A125555296A" xr:uid="{00000000-0004-0000-0000-00005C0E0000}"/>
    <hyperlink ref="E3688" location="A125583376X" display="A125583376X" xr:uid="{00000000-0004-0000-0000-00005D0E0000}"/>
    <hyperlink ref="E3689" location="A125569336T" display="A125569336T" xr:uid="{00000000-0004-0000-0000-00005E0E0000}"/>
    <hyperlink ref="E3690" location="A125549680F" display="A125549680F" xr:uid="{00000000-0004-0000-0000-00005F0E0000}"/>
    <hyperlink ref="E3691" location="A125577760C" display="A125577760C" xr:uid="{00000000-0004-0000-0000-0000600E0000}"/>
    <hyperlink ref="E3692" location="A125563720A" display="A125563720A" xr:uid="{00000000-0004-0000-0000-0000610E0000}"/>
    <hyperlink ref="E3693" location="A125558104A" display="A125558104A" xr:uid="{00000000-0004-0000-0000-0000620E0000}"/>
    <hyperlink ref="E3694" location="A125586184K" display="A125586184K" xr:uid="{00000000-0004-0000-0000-0000630E0000}"/>
    <hyperlink ref="E3695" location="A125572144J" display="A125572144J" xr:uid="{00000000-0004-0000-0000-0000640E0000}"/>
    <hyperlink ref="E3696" location="A125560912R" display="A125560912R" xr:uid="{00000000-0004-0000-0000-0000650E0000}"/>
    <hyperlink ref="E3697" location="A125588992V" display="A125588992V" xr:uid="{00000000-0004-0000-0000-0000660E0000}"/>
    <hyperlink ref="E3698" location="A125574952T" display="A125574952T" xr:uid="{00000000-0004-0000-0000-0000670E0000}"/>
    <hyperlink ref="E3699" location="A125552489T" display="A125552489T" xr:uid="{00000000-0004-0000-0000-0000680E0000}"/>
    <hyperlink ref="E3700" location="A125580569R" display="A125580569R" xr:uid="{00000000-0004-0000-0000-0000690E0000}"/>
    <hyperlink ref="E3701" location="A125566529J" display="A125566529J" xr:uid="{00000000-0004-0000-0000-00006A0E0000}"/>
    <hyperlink ref="E3702" location="A125552376W" display="A125552376W" xr:uid="{00000000-0004-0000-0000-00006B0E0000}"/>
    <hyperlink ref="E3703" location="A125580456V" display="A125580456V" xr:uid="{00000000-0004-0000-0000-00006C0E0000}"/>
    <hyperlink ref="E3704" location="A125566416L" display="A125566416L" xr:uid="{00000000-0004-0000-0000-00006D0E0000}"/>
    <hyperlink ref="E3705" location="A125555184J" display="A125555184J" xr:uid="{00000000-0004-0000-0000-00006E0E0000}"/>
    <hyperlink ref="E3706" location="A125583264F" display="A125583264F" xr:uid="{00000000-0004-0000-0000-00006F0E0000}"/>
    <hyperlink ref="E3707" location="A125569224X" display="A125569224X" xr:uid="{00000000-0004-0000-0000-0000700E0000}"/>
    <hyperlink ref="E3708" location="A125549568F" display="A125549568F" xr:uid="{00000000-0004-0000-0000-0000710E0000}"/>
    <hyperlink ref="E3709" location="A125577648C" display="A125577648C" xr:uid="{00000000-0004-0000-0000-0000720E0000}"/>
    <hyperlink ref="E3710" location="A125563608A" display="A125563608A" xr:uid="{00000000-0004-0000-0000-0000730E0000}"/>
    <hyperlink ref="E3711" location="A125557992T" display="A125557992T" xr:uid="{00000000-0004-0000-0000-0000740E0000}"/>
    <hyperlink ref="E3712" location="A125586072T" display="A125586072T" xr:uid="{00000000-0004-0000-0000-0000750E0000}"/>
    <hyperlink ref="E3713" location="A125572032R" display="A125572032R" xr:uid="{00000000-0004-0000-0000-0000760E0000}"/>
    <hyperlink ref="E3714" location="A125560800W" display="A125560800W" xr:uid="{00000000-0004-0000-0000-0000770E0000}"/>
    <hyperlink ref="E3715" location="A125588880A" display="A125588880A" xr:uid="{00000000-0004-0000-0000-0000780E0000}"/>
    <hyperlink ref="E3716" location="A125574840X" display="A125574840X" xr:uid="{00000000-0004-0000-0000-0000790E0000}"/>
    <hyperlink ref="E3717" location="A125552377X" display="A125552377X" xr:uid="{00000000-0004-0000-0000-00007A0E0000}"/>
    <hyperlink ref="E3718" location="A125580457W" display="A125580457W" xr:uid="{00000000-0004-0000-0000-00007B0E0000}"/>
    <hyperlink ref="E3719" location="A125566417R" display="A125566417R" xr:uid="{00000000-0004-0000-0000-00007C0E0000}"/>
    <hyperlink ref="E3720" location="A125552264C" display="A125552264C" xr:uid="{00000000-0004-0000-0000-00007D0E0000}"/>
    <hyperlink ref="E3721" location="A125580344A" display="A125580344A" xr:uid="{00000000-0004-0000-0000-00007E0E0000}"/>
    <hyperlink ref="E3722" location="A125566304V" display="A125566304V" xr:uid="{00000000-0004-0000-0000-00007F0E0000}"/>
    <hyperlink ref="E3723" location="A125555072R" display="A125555072R" xr:uid="{00000000-0004-0000-0000-0000800E0000}"/>
    <hyperlink ref="E3724" location="A125583152L" display="A125583152L" xr:uid="{00000000-0004-0000-0000-0000810E0000}"/>
    <hyperlink ref="E3725" location="A125569112F" display="A125569112F" xr:uid="{00000000-0004-0000-0000-0000820E0000}"/>
    <hyperlink ref="E3726" location="A125549456L" display="A125549456L" xr:uid="{00000000-0004-0000-0000-0000830E0000}"/>
    <hyperlink ref="E3727" location="A125577536K" display="A125577536K" xr:uid="{00000000-0004-0000-0000-0000840E0000}"/>
    <hyperlink ref="E3728" location="A125563496V" display="A125563496V" xr:uid="{00000000-0004-0000-0000-0000850E0000}"/>
    <hyperlink ref="E3729" location="A125557880X" display="A125557880X" xr:uid="{00000000-0004-0000-0000-0000860E0000}"/>
    <hyperlink ref="E3730" location="A125585960W" display="A125585960W" xr:uid="{00000000-0004-0000-0000-0000870E0000}"/>
    <hyperlink ref="E3731" location="A125571920V" display="A125571920V" xr:uid="{00000000-0004-0000-0000-0000880E0000}"/>
    <hyperlink ref="E3732" location="A125560688J" display="A125560688J" xr:uid="{00000000-0004-0000-0000-0000890E0000}"/>
    <hyperlink ref="E3733" location="A125588768A" display="A125588768A" xr:uid="{00000000-0004-0000-0000-00008A0E0000}"/>
    <hyperlink ref="E3734" location="A125574728X" display="A125574728X" xr:uid="{00000000-0004-0000-0000-00008B0E0000}"/>
    <hyperlink ref="E3735" location="A125552265F" display="A125552265F" xr:uid="{00000000-0004-0000-0000-00008C0E0000}"/>
    <hyperlink ref="E3736" location="A125580345C" display="A125580345C" xr:uid="{00000000-0004-0000-0000-00008D0E0000}"/>
    <hyperlink ref="E3737" location="A125566305W" display="A125566305W" xr:uid="{00000000-0004-0000-0000-00008E0E0000}"/>
    <hyperlink ref="E3738" location="A125552384W" display="A125552384W" xr:uid="{00000000-0004-0000-0000-00008F0E0000}"/>
    <hyperlink ref="E3739" location="A125580464V" display="A125580464V" xr:uid="{00000000-0004-0000-0000-0000900E0000}"/>
    <hyperlink ref="E3740" location="A125566424L" display="A125566424L" xr:uid="{00000000-0004-0000-0000-0000910E0000}"/>
    <hyperlink ref="E3741" location="A125555192J" display="A125555192J" xr:uid="{00000000-0004-0000-0000-0000920E0000}"/>
    <hyperlink ref="E3742" location="A125583272F" display="A125583272F" xr:uid="{00000000-0004-0000-0000-0000930E0000}"/>
    <hyperlink ref="E3743" location="A125569232X" display="A125569232X" xr:uid="{00000000-0004-0000-0000-0000940E0000}"/>
    <hyperlink ref="E3744" location="A125549576F" display="A125549576F" xr:uid="{00000000-0004-0000-0000-0000950E0000}"/>
    <hyperlink ref="E3745" location="A125577656C" display="A125577656C" xr:uid="{00000000-0004-0000-0000-0000960E0000}"/>
    <hyperlink ref="E3746" location="A125563616A" display="A125563616A" xr:uid="{00000000-0004-0000-0000-0000970E0000}"/>
    <hyperlink ref="E3747" location="A125558000J" display="A125558000J" xr:uid="{00000000-0004-0000-0000-0000980E0000}"/>
    <hyperlink ref="E3748" location="A125586080T" display="A125586080T" xr:uid="{00000000-0004-0000-0000-0000990E0000}"/>
    <hyperlink ref="E3749" location="A125572040R" display="A125572040R" xr:uid="{00000000-0004-0000-0000-00009A0E0000}"/>
    <hyperlink ref="E3750" location="A125560808R" display="A125560808R" xr:uid="{00000000-0004-0000-0000-00009B0E0000}"/>
    <hyperlink ref="E3751" location="A125588888V" display="A125588888V" xr:uid="{00000000-0004-0000-0000-00009C0E0000}"/>
    <hyperlink ref="E3752" location="A125574848T" display="A125574848T" xr:uid="{00000000-0004-0000-0000-00009D0E0000}"/>
    <hyperlink ref="E3753" location="A125552385X" display="A125552385X" xr:uid="{00000000-0004-0000-0000-00009E0E0000}"/>
    <hyperlink ref="E3754" location="A125580465W" display="A125580465W" xr:uid="{00000000-0004-0000-0000-00009F0E0000}"/>
    <hyperlink ref="E3755" location="A125566425R" display="A125566425R" xr:uid="{00000000-0004-0000-0000-0000A00E0000}"/>
    <hyperlink ref="E3756" location="A125552392W" display="A125552392W" xr:uid="{00000000-0004-0000-0000-0000A10E0000}"/>
    <hyperlink ref="E3757" location="A125580472V" display="A125580472V" xr:uid="{00000000-0004-0000-0000-0000A20E0000}"/>
    <hyperlink ref="E3758" location="A125566432L" display="A125566432L" xr:uid="{00000000-0004-0000-0000-0000A30E0000}"/>
    <hyperlink ref="E3759" location="A125555200W" display="A125555200W" xr:uid="{00000000-0004-0000-0000-0000A40E0000}"/>
    <hyperlink ref="E3760" location="A125583280F" display="A125583280F" xr:uid="{00000000-0004-0000-0000-0000A50E0000}"/>
    <hyperlink ref="E3761" location="A125569240X" display="A125569240X" xr:uid="{00000000-0004-0000-0000-0000A60E0000}"/>
    <hyperlink ref="E3762" location="A125549584F" display="A125549584F" xr:uid="{00000000-0004-0000-0000-0000A70E0000}"/>
    <hyperlink ref="E3763" location="A125577664C" display="A125577664C" xr:uid="{00000000-0004-0000-0000-0000A80E0000}"/>
    <hyperlink ref="E3764" location="A125563624A" display="A125563624A" xr:uid="{00000000-0004-0000-0000-0000A90E0000}"/>
    <hyperlink ref="E3765" location="A125558008A" display="A125558008A" xr:uid="{00000000-0004-0000-0000-0000AA0E0000}"/>
    <hyperlink ref="E3766" location="A125586088K" display="A125586088K" xr:uid="{00000000-0004-0000-0000-0000AB0E0000}"/>
    <hyperlink ref="E3767" location="A125572048J" display="A125572048J" xr:uid="{00000000-0004-0000-0000-0000AC0E0000}"/>
    <hyperlink ref="E3768" location="A125560816R" display="A125560816R" xr:uid="{00000000-0004-0000-0000-0000AD0E0000}"/>
    <hyperlink ref="E3769" location="A125588896V" display="A125588896V" xr:uid="{00000000-0004-0000-0000-0000AE0E0000}"/>
    <hyperlink ref="E3770" location="A125574856T" display="A125574856T" xr:uid="{00000000-0004-0000-0000-0000AF0E0000}"/>
    <hyperlink ref="E3771" location="A125552393X" display="A125552393X" xr:uid="{00000000-0004-0000-0000-0000B00E0000}"/>
    <hyperlink ref="E3772" location="A125580473W" display="A125580473W" xr:uid="{00000000-0004-0000-0000-0000B10E0000}"/>
    <hyperlink ref="E3773" location="A125566433R" display="A125566433R" xr:uid="{00000000-0004-0000-0000-0000B20E0000}"/>
    <hyperlink ref="E3774" location="A125552512C" display="A125552512C" xr:uid="{00000000-0004-0000-0000-0000B30E0000}"/>
    <hyperlink ref="E3775" location="A125580592L" display="A125580592L" xr:uid="{00000000-0004-0000-0000-0000B40E0000}"/>
    <hyperlink ref="E3776" location="A125566552F" display="A125566552F" xr:uid="{00000000-0004-0000-0000-0000B50E0000}"/>
    <hyperlink ref="E3777" location="A125555320R" display="A125555320R" xr:uid="{00000000-0004-0000-0000-0000B60E0000}"/>
    <hyperlink ref="E3778" location="A125583400L" display="A125583400L" xr:uid="{00000000-0004-0000-0000-0000B70E0000}"/>
    <hyperlink ref="E3779" location="A125569360T" display="A125569360T" xr:uid="{00000000-0004-0000-0000-0000B80E0000}"/>
    <hyperlink ref="E3780" location="A125549704L" display="A125549704L" xr:uid="{00000000-0004-0000-0000-0000B90E0000}"/>
    <hyperlink ref="E3781" location="A125577784W" display="A125577784W" xr:uid="{00000000-0004-0000-0000-0000BA0E0000}"/>
    <hyperlink ref="E3782" location="A125563744V" display="A125563744V" xr:uid="{00000000-0004-0000-0000-0000BB0E0000}"/>
    <hyperlink ref="E3783" location="A125558128V" display="A125558128V" xr:uid="{00000000-0004-0000-0000-0000BC0E0000}"/>
    <hyperlink ref="E3784" location="A125586208T" display="A125586208T" xr:uid="{00000000-0004-0000-0000-0000BD0E0000}"/>
    <hyperlink ref="E3785" location="A125572168A" display="A125572168A" xr:uid="{00000000-0004-0000-0000-0000BE0E0000}"/>
    <hyperlink ref="E3786" location="A125560936J" display="A125560936J" xr:uid="{00000000-0004-0000-0000-0000BF0E0000}"/>
    <hyperlink ref="E3787" location="A125589016C" display="A125589016C" xr:uid="{00000000-0004-0000-0000-0000C00E0000}"/>
    <hyperlink ref="E3788" location="A125574976K" display="A125574976K" xr:uid="{00000000-0004-0000-0000-0000C10E0000}"/>
    <hyperlink ref="E3789" location="A125552513F" display="A125552513F" xr:uid="{00000000-0004-0000-0000-0000C20E0000}"/>
    <hyperlink ref="E3790" location="A125580593R" display="A125580593R" xr:uid="{00000000-0004-0000-0000-0000C30E0000}"/>
    <hyperlink ref="E3791" location="A125566553J" display="A125566553J" xr:uid="{00000000-0004-0000-0000-0000C40E0000}"/>
    <hyperlink ref="E3792" location="A125552224K" display="A125552224K" xr:uid="{00000000-0004-0000-0000-0000C50E0000}"/>
    <hyperlink ref="E3793" location="A125580304J" display="A125580304J" xr:uid="{00000000-0004-0000-0000-0000C60E0000}"/>
    <hyperlink ref="E3794" location="A125566264L" display="A125566264L" xr:uid="{00000000-0004-0000-0000-0000C70E0000}"/>
    <hyperlink ref="E3795" location="A125555032W" display="A125555032W" xr:uid="{00000000-0004-0000-0000-0000C80E0000}"/>
    <hyperlink ref="E3796" location="A125583112V" display="A125583112V" xr:uid="{00000000-0004-0000-0000-0000C90E0000}"/>
    <hyperlink ref="E3797" location="A125569072X" display="A125569072X" xr:uid="{00000000-0004-0000-0000-0000CA0E0000}"/>
    <hyperlink ref="E3798" location="A125549416V" display="A125549416V" xr:uid="{00000000-0004-0000-0000-0000CB0E0000}"/>
    <hyperlink ref="E3799" location="A125577496C" display="A125577496C" xr:uid="{00000000-0004-0000-0000-0000CC0E0000}"/>
    <hyperlink ref="E3800" location="A125563456A" display="A125563456A" xr:uid="{00000000-0004-0000-0000-0000CD0E0000}"/>
    <hyperlink ref="E3801" location="A125557840F" display="A125557840F" xr:uid="{00000000-0004-0000-0000-0000CE0E0000}"/>
    <hyperlink ref="E3802" location="A125585920C" display="A125585920C" xr:uid="{00000000-0004-0000-0000-0000CF0E0000}"/>
    <hyperlink ref="E3803" location="A125571880L" display="A125571880L" xr:uid="{00000000-0004-0000-0000-0000D00E0000}"/>
    <hyperlink ref="E3804" location="A125560648R" display="A125560648R" xr:uid="{00000000-0004-0000-0000-0000D10E0000}"/>
    <hyperlink ref="E3805" location="A125588728J" display="A125588728J" xr:uid="{00000000-0004-0000-0000-0000D20E0000}"/>
    <hyperlink ref="E3806" location="A125574688T" display="A125574688T" xr:uid="{00000000-0004-0000-0000-0000D30E0000}"/>
    <hyperlink ref="E3807" location="A125552225L" display="A125552225L" xr:uid="{00000000-0004-0000-0000-0000D40E0000}"/>
    <hyperlink ref="E3808" location="A125580305K" display="A125580305K" xr:uid="{00000000-0004-0000-0000-0000D50E0000}"/>
    <hyperlink ref="E3809" location="A125566265R" display="A125566265R" xr:uid="{00000000-0004-0000-0000-0000D60E0000}"/>
    <hyperlink ref="E3810" location="A125552496R" display="A125552496R" xr:uid="{00000000-0004-0000-0000-0000D70E0000}"/>
    <hyperlink ref="E3811" location="A125580576L" display="A125580576L" xr:uid="{00000000-0004-0000-0000-0000D80E0000}"/>
    <hyperlink ref="E3812" location="A125566536F" display="A125566536F" xr:uid="{00000000-0004-0000-0000-0000D90E0000}"/>
    <hyperlink ref="E3813" location="A125555304R" display="A125555304R" xr:uid="{00000000-0004-0000-0000-0000DA0E0000}"/>
    <hyperlink ref="E3814" location="A125583384X" display="A125583384X" xr:uid="{00000000-0004-0000-0000-0000DB0E0000}"/>
    <hyperlink ref="E3815" location="A125569344T" display="A125569344T" xr:uid="{00000000-0004-0000-0000-0000DC0E0000}"/>
    <hyperlink ref="E3816" location="A125549688X" display="A125549688X" xr:uid="{00000000-0004-0000-0000-0000DD0E0000}"/>
    <hyperlink ref="E3817" location="A125577768W" display="A125577768W" xr:uid="{00000000-0004-0000-0000-0000DE0E0000}"/>
    <hyperlink ref="E3818" location="A125563728V" display="A125563728V" xr:uid="{00000000-0004-0000-0000-0000DF0E0000}"/>
    <hyperlink ref="E3819" location="A125558112A" display="A125558112A" xr:uid="{00000000-0004-0000-0000-0000E00E0000}"/>
    <hyperlink ref="E3820" location="A125586192K" display="A125586192K" xr:uid="{00000000-0004-0000-0000-0000E10E0000}"/>
    <hyperlink ref="E3821" location="A125572152J" display="A125572152J" xr:uid="{00000000-0004-0000-0000-0000E20E0000}"/>
    <hyperlink ref="E3822" location="A125560920R" display="A125560920R" xr:uid="{00000000-0004-0000-0000-0000E30E0000}"/>
    <hyperlink ref="E3823" location="A125589000K" display="A125589000K" xr:uid="{00000000-0004-0000-0000-0000E40E0000}"/>
    <hyperlink ref="E3824" location="A125574960T" display="A125574960T" xr:uid="{00000000-0004-0000-0000-0000E50E0000}"/>
    <hyperlink ref="E3825" location="A125552497T" display="A125552497T" xr:uid="{00000000-0004-0000-0000-0000E60E0000}"/>
    <hyperlink ref="E3826" location="A125580577R" display="A125580577R" xr:uid="{00000000-0004-0000-0000-0000E70E0000}"/>
    <hyperlink ref="E3827" location="A125566537J" display="A125566537J" xr:uid="{00000000-0004-0000-0000-0000E80E0000}"/>
    <hyperlink ref="E3828" location="A125552504C" display="A125552504C" xr:uid="{00000000-0004-0000-0000-0000E90E0000}"/>
    <hyperlink ref="E3829" location="A125580584L" display="A125580584L" xr:uid="{00000000-0004-0000-0000-0000EA0E0000}"/>
    <hyperlink ref="E3830" location="A125566544F" display="A125566544F" xr:uid="{00000000-0004-0000-0000-0000EB0E0000}"/>
    <hyperlink ref="E3831" location="A125555312R" display="A125555312R" xr:uid="{00000000-0004-0000-0000-0000EC0E0000}"/>
    <hyperlink ref="E3832" location="A125583392X" display="A125583392X" xr:uid="{00000000-0004-0000-0000-0000ED0E0000}"/>
    <hyperlink ref="E3833" location="A125569352T" display="A125569352T" xr:uid="{00000000-0004-0000-0000-0000EE0E0000}"/>
    <hyperlink ref="E3834" location="A125549696X" display="A125549696X" xr:uid="{00000000-0004-0000-0000-0000EF0E0000}"/>
    <hyperlink ref="E3835" location="A125577776W" display="A125577776W" xr:uid="{00000000-0004-0000-0000-0000F00E0000}"/>
    <hyperlink ref="E3836" location="A125563736V" display="A125563736V" xr:uid="{00000000-0004-0000-0000-0000F10E0000}"/>
    <hyperlink ref="E3837" location="A125558120A" display="A125558120A" xr:uid="{00000000-0004-0000-0000-0000F20E0000}"/>
    <hyperlink ref="E3838" location="A125586200X" display="A125586200X" xr:uid="{00000000-0004-0000-0000-0000F30E0000}"/>
    <hyperlink ref="E3839" location="A125572160J" display="A125572160J" xr:uid="{00000000-0004-0000-0000-0000F40E0000}"/>
    <hyperlink ref="E3840" location="A125560928J" display="A125560928J" xr:uid="{00000000-0004-0000-0000-0000F50E0000}"/>
    <hyperlink ref="E3841" location="A125589008C" display="A125589008C" xr:uid="{00000000-0004-0000-0000-0000F60E0000}"/>
    <hyperlink ref="E3842" location="A125574968K" display="A125574968K" xr:uid="{00000000-0004-0000-0000-0000F70E0000}"/>
    <hyperlink ref="E3843" location="A125552505F" display="A125552505F" xr:uid="{00000000-0004-0000-0000-0000F80E0000}"/>
    <hyperlink ref="E3844" location="A125580585R" display="A125580585R" xr:uid="{00000000-0004-0000-0000-0000F90E0000}"/>
    <hyperlink ref="E3845" location="A125566545J" display="A125566545J" xr:uid="{00000000-0004-0000-0000-0000FA0E0000}"/>
    <hyperlink ref="E3846" location="A125552232K" display="A125552232K" xr:uid="{00000000-0004-0000-0000-0000FB0E0000}"/>
    <hyperlink ref="E3847" location="A125580312J" display="A125580312J" xr:uid="{00000000-0004-0000-0000-0000FC0E0000}"/>
    <hyperlink ref="E3848" location="A125566272L" display="A125566272L" xr:uid="{00000000-0004-0000-0000-0000FD0E0000}"/>
    <hyperlink ref="E3849" location="A125555040W" display="A125555040W" xr:uid="{00000000-0004-0000-0000-0000FE0E0000}"/>
    <hyperlink ref="E3850" location="A125583120V" display="A125583120V" xr:uid="{00000000-0004-0000-0000-0000FF0E0000}"/>
    <hyperlink ref="E3851" location="A125569080X" display="A125569080X" xr:uid="{00000000-0004-0000-0000-0000000F0000}"/>
    <hyperlink ref="E3852" location="A125549424V" display="A125549424V" xr:uid="{00000000-0004-0000-0000-0000010F0000}"/>
    <hyperlink ref="E3853" location="A125577504T" display="A125577504T" xr:uid="{00000000-0004-0000-0000-0000020F0000}"/>
    <hyperlink ref="E3854" location="A125563464A" display="A125563464A" xr:uid="{00000000-0004-0000-0000-0000030F0000}"/>
    <hyperlink ref="E3855" location="A125557848X" display="A125557848X" xr:uid="{00000000-0004-0000-0000-0000040F0000}"/>
    <hyperlink ref="E3856" location="A125585928W" display="A125585928W" xr:uid="{00000000-0004-0000-0000-0000050F0000}"/>
    <hyperlink ref="E3857" location="A125571888F" display="A125571888F" xr:uid="{00000000-0004-0000-0000-0000060F0000}"/>
    <hyperlink ref="E3858" location="A125560656R" display="A125560656R" xr:uid="{00000000-0004-0000-0000-0000070F0000}"/>
    <hyperlink ref="E3859" location="A125588736J" display="A125588736J" xr:uid="{00000000-0004-0000-0000-0000080F0000}"/>
    <hyperlink ref="E3860" location="A125574696T" display="A125574696T" xr:uid="{00000000-0004-0000-0000-0000090F0000}"/>
    <hyperlink ref="E3861" location="A125552233L" display="A125552233L" xr:uid="{00000000-0004-0000-0000-00000A0F0000}"/>
    <hyperlink ref="E3862" location="A125580313K" display="A125580313K" xr:uid="{00000000-0004-0000-0000-00000B0F0000}"/>
    <hyperlink ref="E3863" location="A125566273R" display="A125566273R" xr:uid="{00000000-0004-0000-0000-00000C0F0000}"/>
    <hyperlink ref="E3864" location="A125552312K" display="A125552312K" xr:uid="{00000000-0004-0000-0000-00000D0F0000}"/>
    <hyperlink ref="E3865" location="A125580392V" display="A125580392V" xr:uid="{00000000-0004-0000-0000-00000E0F0000}"/>
    <hyperlink ref="E3866" location="A125566352L" display="A125566352L" xr:uid="{00000000-0004-0000-0000-00000F0F0000}"/>
    <hyperlink ref="E3867" location="A125555120W" display="A125555120W" xr:uid="{00000000-0004-0000-0000-0000100F0000}"/>
    <hyperlink ref="E3868" location="A125583200V" display="A125583200V" xr:uid="{00000000-0004-0000-0000-0000110F0000}"/>
    <hyperlink ref="E3869" location="A125569160X" display="A125569160X" xr:uid="{00000000-0004-0000-0000-0000120F0000}"/>
    <hyperlink ref="E3870" location="A125549504V" display="A125549504V" xr:uid="{00000000-0004-0000-0000-0000130F0000}"/>
    <hyperlink ref="E3871" location="A125577584C" display="A125577584C" xr:uid="{00000000-0004-0000-0000-0000140F0000}"/>
    <hyperlink ref="E3872" location="A125563544A" display="A125563544A" xr:uid="{00000000-0004-0000-0000-0000150F0000}"/>
    <hyperlink ref="E3873" location="A125557928X" display="A125557928X" xr:uid="{00000000-0004-0000-0000-0000160F0000}"/>
    <hyperlink ref="E3874" location="A125586008X" display="A125586008X" xr:uid="{00000000-0004-0000-0000-0000170F0000}"/>
    <hyperlink ref="E3875" location="A125571968F" display="A125571968F" xr:uid="{00000000-0004-0000-0000-0000180F0000}"/>
    <hyperlink ref="E3876" location="A125560736R" display="A125560736R" xr:uid="{00000000-0004-0000-0000-0000190F0000}"/>
    <hyperlink ref="E3877" location="A125588816J" display="A125588816J" xr:uid="{00000000-0004-0000-0000-00001A0F0000}"/>
    <hyperlink ref="E3878" location="A125574776T" display="A125574776T" xr:uid="{00000000-0004-0000-0000-00001B0F0000}"/>
    <hyperlink ref="E3879" location="A125552313L" display="A125552313L" xr:uid="{00000000-0004-0000-0000-00001C0F0000}"/>
    <hyperlink ref="E3880" location="A125580393W" display="A125580393W" xr:uid="{00000000-0004-0000-0000-00001D0F0000}"/>
    <hyperlink ref="E3881" location="A125566353R" display="A125566353R" xr:uid="{00000000-0004-0000-0000-00001E0F0000}"/>
    <hyperlink ref="E3882" location="A125552400K" display="A125552400K" xr:uid="{00000000-0004-0000-0000-00001F0F0000}"/>
    <hyperlink ref="E3883" location="A125580480V" display="A125580480V" xr:uid="{00000000-0004-0000-0000-0000200F0000}"/>
    <hyperlink ref="E3884" location="A125566440L" display="A125566440L" xr:uid="{00000000-0004-0000-0000-0000210F0000}"/>
    <hyperlink ref="E3885" location="A125555208R" display="A125555208R" xr:uid="{00000000-0004-0000-0000-0000220F0000}"/>
    <hyperlink ref="E3886" location="A125583288X" display="A125583288X" xr:uid="{00000000-0004-0000-0000-0000230F0000}"/>
    <hyperlink ref="E3887" location="A125569248T" display="A125569248T" xr:uid="{00000000-0004-0000-0000-0000240F0000}"/>
    <hyperlink ref="E3888" location="A125549592F" display="A125549592F" xr:uid="{00000000-0004-0000-0000-0000250F0000}"/>
    <hyperlink ref="E3889" location="A125577672C" display="A125577672C" xr:uid="{00000000-0004-0000-0000-0000260F0000}"/>
    <hyperlink ref="E3890" location="A125563632A" display="A125563632A" xr:uid="{00000000-0004-0000-0000-0000270F0000}"/>
    <hyperlink ref="E3891" location="A125558016A" display="A125558016A" xr:uid="{00000000-0004-0000-0000-0000280F0000}"/>
    <hyperlink ref="E3892" location="A125586096K" display="A125586096K" xr:uid="{00000000-0004-0000-0000-0000290F0000}"/>
    <hyperlink ref="E3893" location="A125572056J" display="A125572056J" xr:uid="{00000000-0004-0000-0000-00002A0F0000}"/>
    <hyperlink ref="E3894" location="A125560824R" display="A125560824R" xr:uid="{00000000-0004-0000-0000-00002B0F0000}"/>
    <hyperlink ref="E3895" location="A125588904J" display="A125588904J" xr:uid="{00000000-0004-0000-0000-00002C0F0000}"/>
    <hyperlink ref="E3896" location="A125574864T" display="A125574864T" xr:uid="{00000000-0004-0000-0000-00002D0F0000}"/>
    <hyperlink ref="E3897" location="A125552401L" display="A125552401L" xr:uid="{00000000-0004-0000-0000-00002E0F0000}"/>
    <hyperlink ref="E3898" location="A125580481W" display="A125580481W" xr:uid="{00000000-0004-0000-0000-00002F0F0000}"/>
    <hyperlink ref="E3899" location="A125566441R" display="A125566441R" xr:uid="{00000000-0004-0000-0000-0000300F0000}"/>
    <hyperlink ref="E3900" location="A125552520C" display="A125552520C" xr:uid="{00000000-0004-0000-0000-0000310F0000}"/>
    <hyperlink ref="E3901" location="A125580600A" display="A125580600A" xr:uid="{00000000-0004-0000-0000-0000320F0000}"/>
    <hyperlink ref="E3902" location="A125566560F" display="A125566560F" xr:uid="{00000000-0004-0000-0000-0000330F0000}"/>
    <hyperlink ref="E3903" location="A125555328J" display="A125555328J" xr:uid="{00000000-0004-0000-0000-0000340F0000}"/>
    <hyperlink ref="E3904" location="A125583408F" display="A125583408F" xr:uid="{00000000-0004-0000-0000-0000350F0000}"/>
    <hyperlink ref="E3905" location="A125569368K" display="A125569368K" xr:uid="{00000000-0004-0000-0000-0000360F0000}"/>
    <hyperlink ref="E3906" location="A125549712L" display="A125549712L" xr:uid="{00000000-0004-0000-0000-0000370F0000}"/>
    <hyperlink ref="E3907" location="A125577792W" display="A125577792W" xr:uid="{00000000-0004-0000-0000-0000380F0000}"/>
    <hyperlink ref="E3908" location="A125563752V" display="A125563752V" xr:uid="{00000000-0004-0000-0000-0000390F0000}"/>
    <hyperlink ref="E3909" location="A125558136V" display="A125558136V" xr:uid="{00000000-0004-0000-0000-00003A0F0000}"/>
    <hyperlink ref="E3910" location="A125586216T" display="A125586216T" xr:uid="{00000000-0004-0000-0000-00003B0F0000}"/>
    <hyperlink ref="E3911" location="A125572176A" display="A125572176A" xr:uid="{00000000-0004-0000-0000-00003C0F0000}"/>
    <hyperlink ref="E3912" location="A125560944J" display="A125560944J" xr:uid="{00000000-0004-0000-0000-00003D0F0000}"/>
    <hyperlink ref="E3913" location="A125589024C" display="A125589024C" xr:uid="{00000000-0004-0000-0000-00003E0F0000}"/>
    <hyperlink ref="E3914" location="A125574984K" display="A125574984K" xr:uid="{00000000-0004-0000-0000-00003F0F0000}"/>
    <hyperlink ref="E3915" location="A125552521F" display="A125552521F" xr:uid="{00000000-0004-0000-0000-0000400F0000}"/>
    <hyperlink ref="E3916" location="A125580601C" display="A125580601C" xr:uid="{00000000-0004-0000-0000-0000410F0000}"/>
    <hyperlink ref="E3917" location="A125566561J" display="A125566561J" xr:uid="{00000000-0004-0000-0000-0000420F0000}"/>
    <hyperlink ref="E3918" location="A125552240K" display="A125552240K" xr:uid="{00000000-0004-0000-0000-0000430F0000}"/>
    <hyperlink ref="E3919" location="A125580320J" display="A125580320J" xr:uid="{00000000-0004-0000-0000-0000440F0000}"/>
    <hyperlink ref="E3920" location="A125566280L" display="A125566280L" xr:uid="{00000000-0004-0000-0000-0000450F0000}"/>
    <hyperlink ref="E3921" location="A125555048R" display="A125555048R" xr:uid="{00000000-0004-0000-0000-0000460F0000}"/>
    <hyperlink ref="E3922" location="A125583128L" display="A125583128L" xr:uid="{00000000-0004-0000-0000-0000470F0000}"/>
    <hyperlink ref="E3923" location="A125569088T" display="A125569088T" xr:uid="{00000000-0004-0000-0000-0000480F0000}"/>
    <hyperlink ref="E3924" location="A125549432V" display="A125549432V" xr:uid="{00000000-0004-0000-0000-0000490F0000}"/>
    <hyperlink ref="E3925" location="A125577512T" display="A125577512T" xr:uid="{00000000-0004-0000-0000-00004A0F0000}"/>
    <hyperlink ref="E3926" location="A125563472A" display="A125563472A" xr:uid="{00000000-0004-0000-0000-00004B0F0000}"/>
    <hyperlink ref="E3927" location="A125557856X" display="A125557856X" xr:uid="{00000000-0004-0000-0000-00004C0F0000}"/>
    <hyperlink ref="E3928" location="A125585936W" display="A125585936W" xr:uid="{00000000-0004-0000-0000-00004D0F0000}"/>
    <hyperlink ref="E3929" location="A125571896F" display="A125571896F" xr:uid="{00000000-0004-0000-0000-00004E0F0000}"/>
    <hyperlink ref="E3930" location="A125560664R" display="A125560664R" xr:uid="{00000000-0004-0000-0000-00004F0F0000}"/>
    <hyperlink ref="E3931" location="A125588744J" display="A125588744J" xr:uid="{00000000-0004-0000-0000-0000500F0000}"/>
    <hyperlink ref="E3932" location="A125574704F" display="A125574704F" xr:uid="{00000000-0004-0000-0000-0000510F0000}"/>
    <hyperlink ref="E3933" location="A125552241L" display="A125552241L" xr:uid="{00000000-0004-0000-0000-0000520F0000}"/>
    <hyperlink ref="E3934" location="A125580321K" display="A125580321K" xr:uid="{00000000-0004-0000-0000-0000530F0000}"/>
    <hyperlink ref="E3935" location="A125566281R" display="A125566281R" xr:uid="{00000000-0004-0000-0000-0000540F0000}"/>
    <hyperlink ref="E3936" location="A125552440C" display="A125552440C" xr:uid="{00000000-0004-0000-0000-0000550F0000}"/>
    <hyperlink ref="E3937" location="A125580520A" display="A125580520A" xr:uid="{00000000-0004-0000-0000-0000560F0000}"/>
    <hyperlink ref="E3938" location="A125566480F" display="A125566480F" xr:uid="{00000000-0004-0000-0000-0000570F0000}"/>
    <hyperlink ref="E3939" location="A125555248J" display="A125555248J" xr:uid="{00000000-0004-0000-0000-0000580F0000}"/>
    <hyperlink ref="E3940" location="A125583328F" display="A125583328F" xr:uid="{00000000-0004-0000-0000-0000590F0000}"/>
    <hyperlink ref="E3941" location="A125569288K" display="A125569288K" xr:uid="{00000000-0004-0000-0000-00005A0F0000}"/>
    <hyperlink ref="E3942" location="A125549632L" display="A125549632L" xr:uid="{00000000-0004-0000-0000-00005B0F0000}"/>
    <hyperlink ref="E3943" location="A125577712K" display="A125577712K" xr:uid="{00000000-0004-0000-0000-00005C0F0000}"/>
    <hyperlink ref="E3944" location="A125563672V" display="A125563672V" xr:uid="{00000000-0004-0000-0000-00005D0F0000}"/>
    <hyperlink ref="E3945" location="A125558056V" display="A125558056V" xr:uid="{00000000-0004-0000-0000-00005E0F0000}"/>
    <hyperlink ref="E3946" location="A125586136T" display="A125586136T" xr:uid="{00000000-0004-0000-0000-00005F0F0000}"/>
    <hyperlink ref="E3947" location="A125572096A" display="A125572096A" xr:uid="{00000000-0004-0000-0000-0000600F0000}"/>
    <hyperlink ref="E3948" location="A125560864J" display="A125560864J" xr:uid="{00000000-0004-0000-0000-0000610F0000}"/>
    <hyperlink ref="E3949" location="A125588944A" display="A125588944A" xr:uid="{00000000-0004-0000-0000-0000620F0000}"/>
    <hyperlink ref="E3950" location="A125574904X" display="A125574904X" xr:uid="{00000000-0004-0000-0000-0000630F0000}"/>
    <hyperlink ref="E3951" location="A125552441F" display="A125552441F" xr:uid="{00000000-0004-0000-0000-0000640F0000}"/>
    <hyperlink ref="E3952" location="A125580521C" display="A125580521C" xr:uid="{00000000-0004-0000-0000-0000650F0000}"/>
    <hyperlink ref="E3953" location="A125566481J" display="A125566481J" xr:uid="{00000000-0004-0000-0000-0000660F0000}"/>
    <hyperlink ref="E3954" location="A125552448W" display="A125552448W" xr:uid="{00000000-0004-0000-0000-0000670F0000}"/>
    <hyperlink ref="E3955" location="A125580528V" display="A125580528V" xr:uid="{00000000-0004-0000-0000-0000680F0000}"/>
    <hyperlink ref="E3956" location="A125566488X" display="A125566488X" xr:uid="{00000000-0004-0000-0000-0000690F0000}"/>
    <hyperlink ref="E3957" location="A125555256J" display="A125555256J" xr:uid="{00000000-0004-0000-0000-00006A0F0000}"/>
    <hyperlink ref="E3958" location="A125583336F" display="A125583336F" xr:uid="{00000000-0004-0000-0000-00006B0F0000}"/>
    <hyperlink ref="E3959" location="A125569296K" display="A125569296K" xr:uid="{00000000-0004-0000-0000-00006C0F0000}"/>
    <hyperlink ref="E3960" location="A125549640L" display="A125549640L" xr:uid="{00000000-0004-0000-0000-00006D0F0000}"/>
    <hyperlink ref="E3961" location="A125577720K" display="A125577720K" xr:uid="{00000000-0004-0000-0000-00006E0F0000}"/>
    <hyperlink ref="E3962" location="A125563680V" display="A125563680V" xr:uid="{00000000-0004-0000-0000-00006F0F0000}"/>
    <hyperlink ref="E3963" location="A125558064V" display="A125558064V" xr:uid="{00000000-0004-0000-0000-0000700F0000}"/>
    <hyperlink ref="E3964" location="A125586144T" display="A125586144T" xr:uid="{00000000-0004-0000-0000-0000710F0000}"/>
    <hyperlink ref="E3965" location="A125572104R" display="A125572104R" xr:uid="{00000000-0004-0000-0000-0000720F0000}"/>
    <hyperlink ref="E3966" location="A125560872J" display="A125560872J" xr:uid="{00000000-0004-0000-0000-0000730F0000}"/>
    <hyperlink ref="E3967" location="A125588952A" display="A125588952A" xr:uid="{00000000-0004-0000-0000-0000740F0000}"/>
    <hyperlink ref="E3968" location="A125574912X" display="A125574912X" xr:uid="{00000000-0004-0000-0000-0000750F0000}"/>
    <hyperlink ref="E3969" location="A125552449X" display="A125552449X" xr:uid="{00000000-0004-0000-0000-0000760F0000}"/>
    <hyperlink ref="E3970" location="A125580529W" display="A125580529W" xr:uid="{00000000-0004-0000-0000-0000770F0000}"/>
    <hyperlink ref="E3971" location="A125566489A" display="A125566489A" xr:uid="{00000000-0004-0000-0000-0000780F0000}"/>
    <hyperlink ref="E3972" location="A125552280C" display="A125552280C" xr:uid="{00000000-0004-0000-0000-0000790F0000}"/>
    <hyperlink ref="E3973" location="A125580360A" display="A125580360A" xr:uid="{00000000-0004-0000-0000-00007A0F0000}"/>
    <hyperlink ref="E3974" location="A125566320V" display="A125566320V" xr:uid="{00000000-0004-0000-0000-00007B0F0000}"/>
    <hyperlink ref="E3975" location="A125555088J" display="A125555088J" xr:uid="{00000000-0004-0000-0000-00007C0F0000}"/>
    <hyperlink ref="E3976" location="A125583168F" display="A125583168F" xr:uid="{00000000-0004-0000-0000-00007D0F0000}"/>
    <hyperlink ref="E3977" location="A125569128X" display="A125569128X" xr:uid="{00000000-0004-0000-0000-00007E0F0000}"/>
    <hyperlink ref="E3978" location="A125549472L" display="A125549472L" xr:uid="{00000000-0004-0000-0000-00007F0F0000}"/>
    <hyperlink ref="E3979" location="A125577552K" display="A125577552K" xr:uid="{00000000-0004-0000-0000-0000800F0000}"/>
    <hyperlink ref="E3980" location="A125563512J" display="A125563512J" xr:uid="{00000000-0004-0000-0000-0000810F0000}"/>
    <hyperlink ref="E3981" location="A125557896T" display="A125557896T" xr:uid="{00000000-0004-0000-0000-0000820F0000}"/>
    <hyperlink ref="E3982" location="A125585976R" display="A125585976R" xr:uid="{00000000-0004-0000-0000-0000830F0000}"/>
    <hyperlink ref="E3983" location="A125571936L" display="A125571936L" xr:uid="{00000000-0004-0000-0000-0000840F0000}"/>
    <hyperlink ref="E3984" location="A125560704W" display="A125560704W" xr:uid="{00000000-0004-0000-0000-0000850F0000}"/>
    <hyperlink ref="E3985" location="A125588784A" display="A125588784A" xr:uid="{00000000-0004-0000-0000-0000860F0000}"/>
    <hyperlink ref="E3986" location="A125574744X" display="A125574744X" xr:uid="{00000000-0004-0000-0000-0000870F0000}"/>
    <hyperlink ref="E3987" location="A125552281F" display="A125552281F" xr:uid="{00000000-0004-0000-0000-0000880F0000}"/>
    <hyperlink ref="E3988" location="A125580361C" display="A125580361C" xr:uid="{00000000-0004-0000-0000-0000890F0000}"/>
    <hyperlink ref="E3989" location="A125566321W" display="A125566321W" xr:uid="{00000000-0004-0000-0000-00008A0F0000}"/>
    <hyperlink ref="E3990" location="A125552248C" display="A125552248C" xr:uid="{00000000-0004-0000-0000-00008B0F0000}"/>
    <hyperlink ref="E3991" location="A125580328A" display="A125580328A" xr:uid="{00000000-0004-0000-0000-00008C0F0000}"/>
    <hyperlink ref="E3992" location="A125566288F" display="A125566288F" xr:uid="{00000000-0004-0000-0000-00008D0F0000}"/>
    <hyperlink ref="E3993" location="A125555056R" display="A125555056R" xr:uid="{00000000-0004-0000-0000-00008E0F0000}"/>
    <hyperlink ref="E3994" location="A125583136L" display="A125583136L" xr:uid="{00000000-0004-0000-0000-00008F0F0000}"/>
    <hyperlink ref="E3995" location="A125569096T" display="A125569096T" xr:uid="{00000000-0004-0000-0000-0000900F0000}"/>
    <hyperlink ref="E3996" location="A125549440V" display="A125549440V" xr:uid="{00000000-0004-0000-0000-0000910F0000}"/>
    <hyperlink ref="E3997" location="A125577520T" display="A125577520T" xr:uid="{00000000-0004-0000-0000-0000920F0000}"/>
    <hyperlink ref="E3998" location="A125563480A" display="A125563480A" xr:uid="{00000000-0004-0000-0000-0000930F0000}"/>
    <hyperlink ref="E3999" location="A125557864X" display="A125557864X" xr:uid="{00000000-0004-0000-0000-0000940F0000}"/>
    <hyperlink ref="E4000" location="A125585944W" display="A125585944W" xr:uid="{00000000-0004-0000-0000-0000950F0000}"/>
    <hyperlink ref="E4001" location="A125571904V" display="A125571904V" xr:uid="{00000000-0004-0000-0000-0000960F0000}"/>
    <hyperlink ref="E4002" location="A125560672R" display="A125560672R" xr:uid="{00000000-0004-0000-0000-0000970F0000}"/>
    <hyperlink ref="E4003" location="A125588752J" display="A125588752J" xr:uid="{00000000-0004-0000-0000-0000980F0000}"/>
    <hyperlink ref="E4004" location="A125574712F" display="A125574712F" xr:uid="{00000000-0004-0000-0000-0000990F0000}"/>
    <hyperlink ref="E4005" location="A125552249F" display="A125552249F" xr:uid="{00000000-0004-0000-0000-00009A0F0000}"/>
    <hyperlink ref="E4006" location="A125580329C" display="A125580329C" xr:uid="{00000000-0004-0000-0000-00009B0F0000}"/>
    <hyperlink ref="E4007" location="A125566289J" display="A125566289J" xr:uid="{00000000-0004-0000-0000-00009C0F0000}"/>
    <hyperlink ref="E4008" location="A125552320K" display="A125552320K" xr:uid="{00000000-0004-0000-0000-00009D0F0000}"/>
    <hyperlink ref="E4009" location="A125580400J" display="A125580400J" xr:uid="{00000000-0004-0000-0000-00009E0F0000}"/>
    <hyperlink ref="E4010" location="A125566360L" display="A125566360L" xr:uid="{00000000-0004-0000-0000-00009F0F0000}"/>
    <hyperlink ref="E4011" location="A125555128R" display="A125555128R" xr:uid="{00000000-0004-0000-0000-0000A00F0000}"/>
    <hyperlink ref="E4012" location="A125583208L" display="A125583208L" xr:uid="{00000000-0004-0000-0000-0000A10F0000}"/>
    <hyperlink ref="E4013" location="A125569168T" display="A125569168T" xr:uid="{00000000-0004-0000-0000-0000A20F0000}"/>
    <hyperlink ref="E4014" location="A125549512V" display="A125549512V" xr:uid="{00000000-0004-0000-0000-0000A30F0000}"/>
    <hyperlink ref="E4015" location="A125577592C" display="A125577592C" xr:uid="{00000000-0004-0000-0000-0000A40F0000}"/>
    <hyperlink ref="E4016" location="A125563552A" display="A125563552A" xr:uid="{00000000-0004-0000-0000-0000A50F0000}"/>
    <hyperlink ref="E4017" location="A125557936X" display="A125557936X" xr:uid="{00000000-0004-0000-0000-0000A60F0000}"/>
    <hyperlink ref="E4018" location="A125586016X" display="A125586016X" xr:uid="{00000000-0004-0000-0000-0000A70F0000}"/>
    <hyperlink ref="E4019" location="A125571976F" display="A125571976F" xr:uid="{00000000-0004-0000-0000-0000A80F0000}"/>
    <hyperlink ref="E4020" location="A125560744R" display="A125560744R" xr:uid="{00000000-0004-0000-0000-0000A90F0000}"/>
    <hyperlink ref="E4021" location="A125588824J" display="A125588824J" xr:uid="{00000000-0004-0000-0000-0000AA0F0000}"/>
    <hyperlink ref="E4022" location="A125574784T" display="A125574784T" xr:uid="{00000000-0004-0000-0000-0000AB0F0000}"/>
    <hyperlink ref="E4023" location="A125552321L" display="A125552321L" xr:uid="{00000000-0004-0000-0000-0000AC0F0000}"/>
    <hyperlink ref="E4024" location="A125580401K" display="A125580401K" xr:uid="{00000000-0004-0000-0000-0000AD0F0000}"/>
    <hyperlink ref="E4025" location="A125566361R" display="A125566361R" xr:uid="{00000000-0004-0000-0000-0000AE0F0000}"/>
    <hyperlink ref="E4026" location="A125552272C" display="A125552272C" xr:uid="{00000000-0004-0000-0000-0000AF0F0000}"/>
    <hyperlink ref="E4027" location="A125580352A" display="A125580352A" xr:uid="{00000000-0004-0000-0000-0000B00F0000}"/>
    <hyperlink ref="E4028" location="A125566312V" display="A125566312V" xr:uid="{00000000-0004-0000-0000-0000B10F0000}"/>
    <hyperlink ref="E4029" location="A125555080R" display="A125555080R" xr:uid="{00000000-0004-0000-0000-0000B20F0000}"/>
    <hyperlink ref="E4030" location="A125583160L" display="A125583160L" xr:uid="{00000000-0004-0000-0000-0000B30F0000}"/>
    <hyperlink ref="E4031" location="A125569120F" display="A125569120F" xr:uid="{00000000-0004-0000-0000-0000B40F0000}"/>
    <hyperlink ref="E4032" location="A125549464L" display="A125549464L" xr:uid="{00000000-0004-0000-0000-0000B50F0000}"/>
    <hyperlink ref="E4033" location="A125577544K" display="A125577544K" xr:uid="{00000000-0004-0000-0000-0000B60F0000}"/>
    <hyperlink ref="E4034" location="A125563504J" display="A125563504J" xr:uid="{00000000-0004-0000-0000-0000B70F0000}"/>
    <hyperlink ref="E4035" location="A125557888T" display="A125557888T" xr:uid="{00000000-0004-0000-0000-0000B80F0000}"/>
    <hyperlink ref="E4036" location="A125585968R" display="A125585968R" xr:uid="{00000000-0004-0000-0000-0000B90F0000}"/>
    <hyperlink ref="E4037" location="A125571928L" display="A125571928L" xr:uid="{00000000-0004-0000-0000-0000BA0F0000}"/>
    <hyperlink ref="E4038" location="A125560696J" display="A125560696J" xr:uid="{00000000-0004-0000-0000-0000BB0F0000}"/>
    <hyperlink ref="E4039" location="A125588776A" display="A125588776A" xr:uid="{00000000-0004-0000-0000-0000BC0F0000}"/>
    <hyperlink ref="E4040" location="A125574736X" display="A125574736X" xr:uid="{00000000-0004-0000-0000-0000BD0F0000}"/>
    <hyperlink ref="E4041" location="A125552273F" display="A125552273F" xr:uid="{00000000-0004-0000-0000-0000BE0F0000}"/>
    <hyperlink ref="E4042" location="A125580353C" display="A125580353C" xr:uid="{00000000-0004-0000-0000-0000BF0F0000}"/>
    <hyperlink ref="E4043" location="A125566313W" display="A125566313W" xr:uid="{00000000-0004-0000-0000-0000C00F0000}"/>
    <hyperlink ref="E4044" location="A125552328C" display="A125552328C" xr:uid="{00000000-0004-0000-0000-0000C10F0000}"/>
    <hyperlink ref="E4045" location="A125580408A" display="A125580408A" xr:uid="{00000000-0004-0000-0000-0000C20F0000}"/>
    <hyperlink ref="E4046" location="A125566368F" display="A125566368F" xr:uid="{00000000-0004-0000-0000-0000C30F0000}"/>
    <hyperlink ref="E4047" location="A125555136R" display="A125555136R" xr:uid="{00000000-0004-0000-0000-0000C40F0000}"/>
    <hyperlink ref="E4048" location="A125583216L" display="A125583216L" xr:uid="{00000000-0004-0000-0000-0000C50F0000}"/>
    <hyperlink ref="E4049" location="A125569176T" display="A125569176T" xr:uid="{00000000-0004-0000-0000-0000C60F0000}"/>
    <hyperlink ref="E4050" location="A125549520V" display="A125549520V" xr:uid="{00000000-0004-0000-0000-0000C70F0000}"/>
    <hyperlink ref="E4051" location="A125577600T" display="A125577600T" xr:uid="{00000000-0004-0000-0000-0000C80F0000}"/>
    <hyperlink ref="E4052" location="A125563560A" display="A125563560A" xr:uid="{00000000-0004-0000-0000-0000C90F0000}"/>
    <hyperlink ref="E4053" location="A125557944X" display="A125557944X" xr:uid="{00000000-0004-0000-0000-0000CA0F0000}"/>
    <hyperlink ref="E4054" location="A125586024X" display="A125586024X" xr:uid="{00000000-0004-0000-0000-0000CB0F0000}"/>
    <hyperlink ref="E4055" location="A125571984F" display="A125571984F" xr:uid="{00000000-0004-0000-0000-0000CC0F0000}"/>
    <hyperlink ref="E4056" location="A125560752R" display="A125560752R" xr:uid="{00000000-0004-0000-0000-0000CD0F0000}"/>
    <hyperlink ref="E4057" location="A125588832J" display="A125588832J" xr:uid="{00000000-0004-0000-0000-0000CE0F0000}"/>
    <hyperlink ref="E4058" location="A125574792T" display="A125574792T" xr:uid="{00000000-0004-0000-0000-0000CF0F0000}"/>
    <hyperlink ref="E4059" location="A125552329F" display="A125552329F" xr:uid="{00000000-0004-0000-0000-0000D00F0000}"/>
    <hyperlink ref="E4060" location="A125580409C" display="A125580409C" xr:uid="{00000000-0004-0000-0000-0000D10F0000}"/>
    <hyperlink ref="E4061" location="A125566369J" display="A125566369J" xr:uid="{00000000-0004-0000-0000-0000D20F0000}"/>
    <hyperlink ref="E4062" location="A125552288W" display="A125552288W" xr:uid="{00000000-0004-0000-0000-0000D30F0000}"/>
    <hyperlink ref="E4063" location="A125580368V" display="A125580368V" xr:uid="{00000000-0004-0000-0000-0000D40F0000}"/>
    <hyperlink ref="E4064" location="A125566328L" display="A125566328L" xr:uid="{00000000-0004-0000-0000-0000D50F0000}"/>
    <hyperlink ref="E4065" location="A125555096J" display="A125555096J" xr:uid="{00000000-0004-0000-0000-0000D60F0000}"/>
    <hyperlink ref="E4066" location="A125583176F" display="A125583176F" xr:uid="{00000000-0004-0000-0000-0000D70F0000}"/>
    <hyperlink ref="E4067" location="A125569136X" display="A125569136X" xr:uid="{00000000-0004-0000-0000-0000D80F0000}"/>
    <hyperlink ref="E4068" location="A125549480L" display="A125549480L" xr:uid="{00000000-0004-0000-0000-0000D90F0000}"/>
    <hyperlink ref="E4069" location="A125577560K" display="A125577560K" xr:uid="{00000000-0004-0000-0000-0000DA0F0000}"/>
    <hyperlink ref="E4070" location="A125563520J" display="A125563520J" xr:uid="{00000000-0004-0000-0000-0000DB0F0000}"/>
    <hyperlink ref="E4071" location="A125557904F" display="A125557904F" xr:uid="{00000000-0004-0000-0000-0000DC0F0000}"/>
    <hyperlink ref="E4072" location="A125585984R" display="A125585984R" xr:uid="{00000000-0004-0000-0000-0000DD0F0000}"/>
    <hyperlink ref="E4073" location="A125571944L" display="A125571944L" xr:uid="{00000000-0004-0000-0000-0000DE0F0000}"/>
    <hyperlink ref="E4074" location="A125560712W" display="A125560712W" xr:uid="{00000000-0004-0000-0000-0000DF0F0000}"/>
    <hyperlink ref="E4075" location="A125588792A" display="A125588792A" xr:uid="{00000000-0004-0000-0000-0000E00F0000}"/>
    <hyperlink ref="E4076" location="A125574752X" display="A125574752X" xr:uid="{00000000-0004-0000-0000-0000E10F0000}"/>
    <hyperlink ref="E4077" location="A125552289X" display="A125552289X" xr:uid="{00000000-0004-0000-0000-0000E20F0000}"/>
    <hyperlink ref="E4078" location="A125580369W" display="A125580369W" xr:uid="{00000000-0004-0000-0000-0000E30F0000}"/>
    <hyperlink ref="E4079" location="A125566329R" display="A125566329R" xr:uid="{00000000-0004-0000-0000-0000E40F0000}"/>
    <hyperlink ref="E4080" location="A125552336C" display="A125552336C" xr:uid="{00000000-0004-0000-0000-0000E50F0000}"/>
    <hyperlink ref="E4081" location="A125580416A" display="A125580416A" xr:uid="{00000000-0004-0000-0000-0000E60F0000}"/>
    <hyperlink ref="E4082" location="A125566376F" display="A125566376F" xr:uid="{00000000-0004-0000-0000-0000E70F0000}"/>
    <hyperlink ref="E4083" location="A125555144R" display="A125555144R" xr:uid="{00000000-0004-0000-0000-0000E80F0000}"/>
    <hyperlink ref="E4084" location="A125583224L" display="A125583224L" xr:uid="{00000000-0004-0000-0000-0000E90F0000}"/>
    <hyperlink ref="E4085" location="A125569184T" display="A125569184T" xr:uid="{00000000-0004-0000-0000-0000EA0F0000}"/>
    <hyperlink ref="E4086" location="A125549528L" display="A125549528L" xr:uid="{00000000-0004-0000-0000-0000EB0F0000}"/>
    <hyperlink ref="E4087" location="A125577608K" display="A125577608K" xr:uid="{00000000-0004-0000-0000-0000EC0F0000}"/>
    <hyperlink ref="E4088" location="A125563568V" display="A125563568V" xr:uid="{00000000-0004-0000-0000-0000ED0F0000}"/>
    <hyperlink ref="E4089" location="A125557952X" display="A125557952X" xr:uid="{00000000-0004-0000-0000-0000EE0F0000}"/>
    <hyperlink ref="E4090" location="A125586032X" display="A125586032X" xr:uid="{00000000-0004-0000-0000-0000EF0F0000}"/>
    <hyperlink ref="E4091" location="A125571992F" display="A125571992F" xr:uid="{00000000-0004-0000-0000-0000F00F0000}"/>
    <hyperlink ref="E4092" location="A125560760R" display="A125560760R" xr:uid="{00000000-0004-0000-0000-0000F10F0000}"/>
    <hyperlink ref="E4093" location="A125588840J" display="A125588840J" xr:uid="{00000000-0004-0000-0000-0000F20F0000}"/>
    <hyperlink ref="E4094" location="A125574800F" display="A125574800F" xr:uid="{00000000-0004-0000-0000-0000F30F0000}"/>
    <hyperlink ref="E4095" location="A125552337F" display="A125552337F" xr:uid="{00000000-0004-0000-0000-0000F40F0000}"/>
    <hyperlink ref="E4096" location="A125580417C" display="A125580417C" xr:uid="{00000000-0004-0000-0000-0000F50F0000}"/>
    <hyperlink ref="E4097" location="A125566377J" display="A125566377J" xr:uid="{00000000-0004-0000-0000-0000F60F0000}"/>
    <hyperlink ref="E4098" location="A125552408C" display="A125552408C" xr:uid="{00000000-0004-0000-0000-0000F70F0000}"/>
    <hyperlink ref="E4099" location="A125580488L" display="A125580488L" xr:uid="{00000000-0004-0000-0000-0000F80F0000}"/>
    <hyperlink ref="E4100" location="A125566448F" display="A125566448F" xr:uid="{00000000-0004-0000-0000-0000F90F0000}"/>
    <hyperlink ref="E4101" location="A125555216R" display="A125555216R" xr:uid="{00000000-0004-0000-0000-0000FA0F0000}"/>
    <hyperlink ref="E4102" location="A125583296X" display="A125583296X" xr:uid="{00000000-0004-0000-0000-0000FB0F0000}"/>
    <hyperlink ref="E4103" location="A125569256T" display="A125569256T" xr:uid="{00000000-0004-0000-0000-0000FC0F0000}"/>
    <hyperlink ref="E4104" location="A125549600V" display="A125549600V" xr:uid="{00000000-0004-0000-0000-0000FD0F0000}"/>
    <hyperlink ref="E4105" location="A125577680C" display="A125577680C" xr:uid="{00000000-0004-0000-0000-0000FE0F0000}"/>
    <hyperlink ref="E4106" location="A125563640A" display="A125563640A" xr:uid="{00000000-0004-0000-0000-0000FF0F0000}"/>
    <hyperlink ref="E4107" location="A125558024A" display="A125558024A" xr:uid="{00000000-0004-0000-0000-000000100000}"/>
    <hyperlink ref="E4108" location="A125586104X" display="A125586104X" xr:uid="{00000000-0004-0000-0000-000001100000}"/>
    <hyperlink ref="E4109" location="A125572064J" display="A125572064J" xr:uid="{00000000-0004-0000-0000-000002100000}"/>
    <hyperlink ref="E4110" location="A125560832R" display="A125560832R" xr:uid="{00000000-0004-0000-0000-000003100000}"/>
    <hyperlink ref="E4111" location="A125588912J" display="A125588912J" xr:uid="{00000000-0004-0000-0000-000004100000}"/>
    <hyperlink ref="E4112" location="A125574872T" display="A125574872T" xr:uid="{00000000-0004-0000-0000-000005100000}"/>
    <hyperlink ref="E4113" location="A125552409F" display="A125552409F" xr:uid="{00000000-0004-0000-0000-000006100000}"/>
    <hyperlink ref="E4114" location="A125580489R" display="A125580489R" xr:uid="{00000000-0004-0000-0000-000007100000}"/>
    <hyperlink ref="E4115" location="A125566449J" display="A125566449J" xr:uid="{00000000-0004-0000-0000-000008100000}"/>
    <hyperlink ref="E4116" location="A125552344C" display="A125552344C" xr:uid="{00000000-0004-0000-0000-000009100000}"/>
    <hyperlink ref="E4117" location="A125580424A" display="A125580424A" xr:uid="{00000000-0004-0000-0000-00000A100000}"/>
    <hyperlink ref="E4118" location="A125566384F" display="A125566384F" xr:uid="{00000000-0004-0000-0000-00000B100000}"/>
    <hyperlink ref="E4119" location="A125555152R" display="A125555152R" xr:uid="{00000000-0004-0000-0000-00000C100000}"/>
    <hyperlink ref="E4120" location="A125583232L" display="A125583232L" xr:uid="{00000000-0004-0000-0000-00000D100000}"/>
    <hyperlink ref="E4121" location="A125569192T" display="A125569192T" xr:uid="{00000000-0004-0000-0000-00000E100000}"/>
    <hyperlink ref="E4122" location="A125549536L" display="A125549536L" xr:uid="{00000000-0004-0000-0000-00000F100000}"/>
    <hyperlink ref="E4123" location="A125577616K" display="A125577616K" xr:uid="{00000000-0004-0000-0000-000010100000}"/>
    <hyperlink ref="E4124" location="A125563576V" display="A125563576V" xr:uid="{00000000-0004-0000-0000-000011100000}"/>
    <hyperlink ref="E4125" location="A125557960X" display="A125557960X" xr:uid="{00000000-0004-0000-0000-000012100000}"/>
    <hyperlink ref="E4126" location="A125586040X" display="A125586040X" xr:uid="{00000000-0004-0000-0000-000013100000}"/>
    <hyperlink ref="E4127" location="A125572000W" display="A125572000W" xr:uid="{00000000-0004-0000-0000-000014100000}"/>
    <hyperlink ref="E4128" location="A125560768J" display="A125560768J" xr:uid="{00000000-0004-0000-0000-000015100000}"/>
    <hyperlink ref="E4129" location="A125588848A" display="A125588848A" xr:uid="{00000000-0004-0000-0000-000016100000}"/>
    <hyperlink ref="E4130" location="A125574808X" display="A125574808X" xr:uid="{00000000-0004-0000-0000-000017100000}"/>
    <hyperlink ref="E4131" location="A125552345F" display="A125552345F" xr:uid="{00000000-0004-0000-0000-000018100000}"/>
    <hyperlink ref="E4132" location="A125580425C" display="A125580425C" xr:uid="{00000000-0004-0000-0000-000019100000}"/>
    <hyperlink ref="E4133" location="A125566385J" display="A125566385J" xr:uid="{00000000-0004-0000-0000-00001A100000}"/>
    <hyperlink ref="E4134" location="A125552296W" display="A125552296W" xr:uid="{00000000-0004-0000-0000-00001B100000}"/>
    <hyperlink ref="E4135" location="A125580376V" display="A125580376V" xr:uid="{00000000-0004-0000-0000-00001C100000}"/>
    <hyperlink ref="E4136" location="A125566336L" display="A125566336L" xr:uid="{00000000-0004-0000-0000-00001D100000}"/>
    <hyperlink ref="E4137" location="A125555104W" display="A125555104W" xr:uid="{00000000-0004-0000-0000-00001E100000}"/>
    <hyperlink ref="E4138" location="A125583184F" display="A125583184F" xr:uid="{00000000-0004-0000-0000-00001F100000}"/>
    <hyperlink ref="E4139" location="A125569144X" display="A125569144X" xr:uid="{00000000-0004-0000-0000-000020100000}"/>
    <hyperlink ref="E4140" location="A125549488F" display="A125549488F" xr:uid="{00000000-0004-0000-0000-000021100000}"/>
    <hyperlink ref="E4141" location="A125577568C" display="A125577568C" xr:uid="{00000000-0004-0000-0000-000022100000}"/>
    <hyperlink ref="E4142" location="A125563528A" display="A125563528A" xr:uid="{00000000-0004-0000-0000-000023100000}"/>
    <hyperlink ref="E4143" location="A125557912F" display="A125557912F" xr:uid="{00000000-0004-0000-0000-000024100000}"/>
    <hyperlink ref="E4144" location="A125585992R" display="A125585992R" xr:uid="{00000000-0004-0000-0000-000025100000}"/>
    <hyperlink ref="E4145" location="A125571952L" display="A125571952L" xr:uid="{00000000-0004-0000-0000-000026100000}"/>
    <hyperlink ref="E4146" location="A125560720W" display="A125560720W" xr:uid="{00000000-0004-0000-0000-000027100000}"/>
    <hyperlink ref="E4147" location="A125588800R" display="A125588800R" xr:uid="{00000000-0004-0000-0000-000028100000}"/>
    <hyperlink ref="E4148" location="A125574760X" display="A125574760X" xr:uid="{00000000-0004-0000-0000-000029100000}"/>
    <hyperlink ref="E4149" location="A125552297X" display="A125552297X" xr:uid="{00000000-0004-0000-0000-00002A100000}"/>
    <hyperlink ref="E4150" location="A125580377W" display="A125580377W" xr:uid="{00000000-0004-0000-0000-00002B100000}"/>
    <hyperlink ref="E4151" location="A125566337R" display="A125566337R" xr:uid="{00000000-0004-0000-0000-00002C100000}"/>
    <hyperlink ref="E4152" location="A125552456W" display="A125552456W" xr:uid="{00000000-0004-0000-0000-00002D100000}"/>
    <hyperlink ref="E4153" location="A125580536V" display="A125580536V" xr:uid="{00000000-0004-0000-0000-00002E100000}"/>
    <hyperlink ref="E4154" location="A125566496X" display="A125566496X" xr:uid="{00000000-0004-0000-0000-00002F100000}"/>
    <hyperlink ref="E4155" location="A125555264J" display="A125555264J" xr:uid="{00000000-0004-0000-0000-000030100000}"/>
    <hyperlink ref="E4156" location="A125583344F" display="A125583344F" xr:uid="{00000000-0004-0000-0000-000031100000}"/>
    <hyperlink ref="E4157" location="A125569304X" display="A125569304X" xr:uid="{00000000-0004-0000-0000-000032100000}"/>
    <hyperlink ref="E4158" location="A125549648F" display="A125549648F" xr:uid="{00000000-0004-0000-0000-000033100000}"/>
    <hyperlink ref="E4159" location="A125577728C" display="A125577728C" xr:uid="{00000000-0004-0000-0000-000034100000}"/>
    <hyperlink ref="E4160" location="A125563688L" display="A125563688L" xr:uid="{00000000-0004-0000-0000-000035100000}"/>
    <hyperlink ref="E4161" location="A125558072V" display="A125558072V" xr:uid="{00000000-0004-0000-0000-000036100000}"/>
    <hyperlink ref="E4162" location="A125586152T" display="A125586152T" xr:uid="{00000000-0004-0000-0000-000037100000}"/>
    <hyperlink ref="E4163" location="A125572112R" display="A125572112R" xr:uid="{00000000-0004-0000-0000-000038100000}"/>
    <hyperlink ref="E4164" location="A125560880J" display="A125560880J" xr:uid="{00000000-0004-0000-0000-000039100000}"/>
    <hyperlink ref="E4165" location="A125588960A" display="A125588960A" xr:uid="{00000000-0004-0000-0000-00003A100000}"/>
    <hyperlink ref="E4166" location="A125574920X" display="A125574920X" xr:uid="{00000000-0004-0000-0000-00003B100000}"/>
    <hyperlink ref="E4167" location="A125552457X" display="A125552457X" xr:uid="{00000000-0004-0000-0000-00003C100000}"/>
    <hyperlink ref="E4168" location="A125580537W" display="A125580537W" xr:uid="{00000000-0004-0000-0000-00003D100000}"/>
    <hyperlink ref="E4169" location="A125566497A" display="A125566497A" xr:uid="{00000000-0004-0000-0000-00003E100000}"/>
    <hyperlink ref="E4170" location="A125552416C" display="A125552416C" xr:uid="{00000000-0004-0000-0000-00003F100000}"/>
    <hyperlink ref="E4171" location="A125580496L" display="A125580496L" xr:uid="{00000000-0004-0000-0000-000040100000}"/>
    <hyperlink ref="E4172" location="A125566456F" display="A125566456F" xr:uid="{00000000-0004-0000-0000-000041100000}"/>
    <hyperlink ref="E4173" location="A125555224R" display="A125555224R" xr:uid="{00000000-0004-0000-0000-000042100000}"/>
    <hyperlink ref="E4174" location="A125583304L" display="A125583304L" xr:uid="{00000000-0004-0000-0000-000043100000}"/>
    <hyperlink ref="E4175" location="A125569264T" display="A125569264T" xr:uid="{00000000-0004-0000-0000-000044100000}"/>
    <hyperlink ref="E4176" location="A125549608L" display="A125549608L" xr:uid="{00000000-0004-0000-0000-000045100000}"/>
    <hyperlink ref="E4177" location="A125577688W" display="A125577688W" xr:uid="{00000000-0004-0000-0000-000046100000}"/>
    <hyperlink ref="E4178" location="A125563648V" display="A125563648V" xr:uid="{00000000-0004-0000-0000-000047100000}"/>
    <hyperlink ref="E4179" location="A125558032A" display="A125558032A" xr:uid="{00000000-0004-0000-0000-000048100000}"/>
    <hyperlink ref="E4180" location="A125586112X" display="A125586112X" xr:uid="{00000000-0004-0000-0000-000049100000}"/>
    <hyperlink ref="E4181" location="A125572072J" display="A125572072J" xr:uid="{00000000-0004-0000-0000-00004A100000}"/>
    <hyperlink ref="E4182" location="A125560840R" display="A125560840R" xr:uid="{00000000-0004-0000-0000-00004B100000}"/>
    <hyperlink ref="E4183" location="A125588920J" display="A125588920J" xr:uid="{00000000-0004-0000-0000-00004C100000}"/>
    <hyperlink ref="E4184" location="A125574880T" display="A125574880T" xr:uid="{00000000-0004-0000-0000-00004D100000}"/>
    <hyperlink ref="E4185" location="A125552417F" display="A125552417F" xr:uid="{00000000-0004-0000-0000-00004E100000}"/>
    <hyperlink ref="E4186" location="A125580497R" display="A125580497R" xr:uid="{00000000-0004-0000-0000-00004F100000}"/>
    <hyperlink ref="E4187" location="A125566457J" display="A125566457J" xr:uid="{00000000-0004-0000-0000-000050100000}"/>
    <hyperlink ref="E4188" location="A125552424C" display="A125552424C" xr:uid="{00000000-0004-0000-0000-000051100000}"/>
    <hyperlink ref="E4189" location="A125580504A" display="A125580504A" xr:uid="{00000000-0004-0000-0000-000052100000}"/>
    <hyperlink ref="E4190" location="A125566464F" display="A125566464F" xr:uid="{00000000-0004-0000-0000-000053100000}"/>
    <hyperlink ref="E4191" location="A125555232R" display="A125555232R" xr:uid="{00000000-0004-0000-0000-000054100000}"/>
    <hyperlink ref="E4192" location="A125583312L" display="A125583312L" xr:uid="{00000000-0004-0000-0000-000055100000}"/>
    <hyperlink ref="E4193" location="A125569272T" display="A125569272T" xr:uid="{00000000-0004-0000-0000-000056100000}"/>
    <hyperlink ref="E4194" location="A125549616L" display="A125549616L" xr:uid="{00000000-0004-0000-0000-000057100000}"/>
    <hyperlink ref="E4195" location="A125577696W" display="A125577696W" xr:uid="{00000000-0004-0000-0000-000058100000}"/>
    <hyperlink ref="E4196" location="A125563656V" display="A125563656V" xr:uid="{00000000-0004-0000-0000-000059100000}"/>
    <hyperlink ref="E4197" location="A125558040A" display="A125558040A" xr:uid="{00000000-0004-0000-0000-00005A100000}"/>
    <hyperlink ref="E4198" location="A125586120X" display="A125586120X" xr:uid="{00000000-0004-0000-0000-00005B100000}"/>
    <hyperlink ref="E4199" location="A125572080J" display="A125572080J" xr:uid="{00000000-0004-0000-0000-00005C100000}"/>
    <hyperlink ref="E4200" location="A125560848J" display="A125560848J" xr:uid="{00000000-0004-0000-0000-00005D100000}"/>
    <hyperlink ref="E4201" location="A125588928A" display="A125588928A" xr:uid="{00000000-0004-0000-0000-00005E100000}"/>
    <hyperlink ref="E4202" location="A125574888K" display="A125574888K" xr:uid="{00000000-0004-0000-0000-00005F100000}"/>
    <hyperlink ref="E4203" location="A125552425F" display="A125552425F" xr:uid="{00000000-0004-0000-0000-000060100000}"/>
    <hyperlink ref="E4204" location="A125580505C" display="A125580505C" xr:uid="{00000000-0004-0000-0000-000061100000}"/>
    <hyperlink ref="E4205" location="A125566465J" display="A125566465J" xr:uid="{00000000-0004-0000-0000-000062100000}"/>
    <hyperlink ref="E4206" location="A125552528W" display="A125552528W" xr:uid="{00000000-0004-0000-0000-000063100000}"/>
    <hyperlink ref="E4207" location="A125580608V" display="A125580608V" xr:uid="{00000000-0004-0000-0000-000064100000}"/>
    <hyperlink ref="E4208" location="A125566568X" display="A125566568X" xr:uid="{00000000-0004-0000-0000-000065100000}"/>
    <hyperlink ref="E4209" location="A125555336J" display="A125555336J" xr:uid="{00000000-0004-0000-0000-000066100000}"/>
    <hyperlink ref="E4210" location="A125583416F" display="A125583416F" xr:uid="{00000000-0004-0000-0000-000067100000}"/>
    <hyperlink ref="E4211" location="A125569376K" display="A125569376K" xr:uid="{00000000-0004-0000-0000-000068100000}"/>
    <hyperlink ref="E4212" location="A125549720L" display="A125549720L" xr:uid="{00000000-0004-0000-0000-000069100000}"/>
    <hyperlink ref="E4213" location="A125577800K" display="A125577800K" xr:uid="{00000000-0004-0000-0000-00006A100000}"/>
    <hyperlink ref="E4214" location="A125563760V" display="A125563760V" xr:uid="{00000000-0004-0000-0000-00006B100000}"/>
    <hyperlink ref="E4215" location="A125558144V" display="A125558144V" xr:uid="{00000000-0004-0000-0000-00006C100000}"/>
    <hyperlink ref="E4216" location="A125586224T" display="A125586224T" xr:uid="{00000000-0004-0000-0000-00006D100000}"/>
    <hyperlink ref="E4217" location="A125572184A" display="A125572184A" xr:uid="{00000000-0004-0000-0000-00006E100000}"/>
    <hyperlink ref="E4218" location="A125560952J" display="A125560952J" xr:uid="{00000000-0004-0000-0000-00006F100000}"/>
    <hyperlink ref="E4219" location="A125589032C" display="A125589032C" xr:uid="{00000000-0004-0000-0000-000070100000}"/>
    <hyperlink ref="E4220" location="A125574992K" display="A125574992K" xr:uid="{00000000-0004-0000-0000-000071100000}"/>
    <hyperlink ref="E4221" location="A125552529X" display="A125552529X" xr:uid="{00000000-0004-0000-0000-000072100000}"/>
    <hyperlink ref="E4222" location="A125580609W" display="A125580609W" xr:uid="{00000000-0004-0000-0000-000073100000}"/>
    <hyperlink ref="E4223" location="A125566569A" display="A125566569A" xr:uid="{00000000-0004-0000-0000-000074100000}"/>
    <hyperlink ref="E4224" location="A125552568R" display="A125552568R" xr:uid="{00000000-0004-0000-0000-000075100000}"/>
    <hyperlink ref="E4225" location="A125580648L" display="A125580648L" xr:uid="{00000000-0004-0000-0000-000076100000}"/>
    <hyperlink ref="E4226" location="A125566608F" display="A125566608F" xr:uid="{00000000-0004-0000-0000-000077100000}"/>
    <hyperlink ref="E4227" location="A125555376A" display="A125555376A" xr:uid="{00000000-0004-0000-0000-000078100000}"/>
    <hyperlink ref="E4228" location="A125583456X" display="A125583456X" xr:uid="{00000000-0004-0000-0000-000079100000}"/>
    <hyperlink ref="E4229" location="A125569416T" display="A125569416T" xr:uid="{00000000-0004-0000-0000-00007A100000}"/>
    <hyperlink ref="E4230" location="A125549760F" display="A125549760F" xr:uid="{00000000-0004-0000-0000-00007B100000}"/>
    <hyperlink ref="E4231" location="A125577840C" display="A125577840C" xr:uid="{00000000-0004-0000-0000-00007C100000}"/>
    <hyperlink ref="E4232" location="A125563800A" display="A125563800A" xr:uid="{00000000-0004-0000-0000-00007D100000}"/>
    <hyperlink ref="E4233" location="A125558184L" display="A125558184L" xr:uid="{00000000-0004-0000-0000-00007E100000}"/>
    <hyperlink ref="E4234" location="A125586264K" display="A125586264K" xr:uid="{00000000-0004-0000-0000-00007F100000}"/>
    <hyperlink ref="E4235" location="A125572224J" display="A125572224J" xr:uid="{00000000-0004-0000-0000-000080100000}"/>
    <hyperlink ref="E4236" location="A125560992A" display="A125560992A" xr:uid="{00000000-0004-0000-0000-000081100000}"/>
    <hyperlink ref="E4237" location="A125589072W" display="A125589072W" xr:uid="{00000000-0004-0000-0000-000082100000}"/>
    <hyperlink ref="E4238" location="A125575032V" display="A125575032V" xr:uid="{00000000-0004-0000-0000-000083100000}"/>
    <hyperlink ref="E4239" location="A125552569T" display="A125552569T" xr:uid="{00000000-0004-0000-0000-000084100000}"/>
    <hyperlink ref="E4240" location="A125580649R" display="A125580649R" xr:uid="{00000000-0004-0000-0000-000085100000}"/>
    <hyperlink ref="E4241" location="A125566609J" display="A125566609J" xr:uid="{00000000-0004-0000-0000-000086100000}"/>
    <hyperlink ref="E4242" location="A125552776J" display="A125552776J" xr:uid="{00000000-0004-0000-0000-000087100000}"/>
    <hyperlink ref="E4243" location="A125580856F" display="A125580856F" xr:uid="{00000000-0004-0000-0000-000088100000}"/>
    <hyperlink ref="E4244" location="A125566816X" display="A125566816X" xr:uid="{00000000-0004-0000-0000-000089100000}"/>
    <hyperlink ref="E4245" location="A125555584V" display="A125555584V" xr:uid="{00000000-0004-0000-0000-00008A100000}"/>
    <hyperlink ref="E4246" location="A125583664T" display="A125583664T" xr:uid="{00000000-0004-0000-0000-00008B100000}"/>
    <hyperlink ref="E4247" location="A125569624K" display="A125569624K" xr:uid="{00000000-0004-0000-0000-00008C100000}"/>
    <hyperlink ref="E4248" location="A125549968T" display="A125549968T" xr:uid="{00000000-0004-0000-0000-00008D100000}"/>
    <hyperlink ref="E4249" location="A125578048T" display="A125578048T" xr:uid="{00000000-0004-0000-0000-00008E100000}"/>
    <hyperlink ref="E4250" location="A125564008R" display="A125564008R" xr:uid="{00000000-0004-0000-0000-00008F100000}"/>
    <hyperlink ref="E4251" location="A125558392F" display="A125558392F" xr:uid="{00000000-0004-0000-0000-000090100000}"/>
    <hyperlink ref="E4252" location="A125586472C" display="A125586472C" xr:uid="{00000000-0004-0000-0000-000091100000}"/>
    <hyperlink ref="E4253" location="A125572432A" display="A125572432A" xr:uid="{00000000-0004-0000-0000-000092100000}"/>
    <hyperlink ref="E4254" location="A125561200K" display="A125561200K" xr:uid="{00000000-0004-0000-0000-000093100000}"/>
    <hyperlink ref="E4255" location="A125589280R" display="A125589280R" xr:uid="{00000000-0004-0000-0000-000094100000}"/>
    <hyperlink ref="E4256" location="A125575240L" display="A125575240L" xr:uid="{00000000-0004-0000-0000-000095100000}"/>
    <hyperlink ref="E4257" location="A125552777K" display="A125552777K" xr:uid="{00000000-0004-0000-0000-000096100000}"/>
    <hyperlink ref="E4258" location="A125580857J" display="A125580857J" xr:uid="{00000000-0004-0000-0000-000097100000}"/>
    <hyperlink ref="E4259" location="A125566817A" display="A125566817A" xr:uid="{00000000-0004-0000-0000-000098100000}"/>
    <hyperlink ref="E4260" location="A125552664R" display="A125552664R" xr:uid="{00000000-0004-0000-0000-000099100000}"/>
    <hyperlink ref="E4261" location="A125580744L" display="A125580744L" xr:uid="{00000000-0004-0000-0000-00009A100000}"/>
    <hyperlink ref="E4262" location="A125566704F" display="A125566704F" xr:uid="{00000000-0004-0000-0000-00009B100000}"/>
    <hyperlink ref="E4263" location="A125555472A" display="A125555472A" xr:uid="{00000000-0004-0000-0000-00009C100000}"/>
    <hyperlink ref="E4264" location="A125583552X" display="A125583552X" xr:uid="{00000000-0004-0000-0000-00009D100000}"/>
    <hyperlink ref="E4265" location="A125569512T" display="A125569512T" xr:uid="{00000000-0004-0000-0000-00009E100000}"/>
    <hyperlink ref="E4266" location="A125549856X" display="A125549856X" xr:uid="{00000000-0004-0000-0000-00009F100000}"/>
    <hyperlink ref="E4267" location="A125577936W" display="A125577936W" xr:uid="{00000000-0004-0000-0000-0000A0100000}"/>
    <hyperlink ref="E4268" location="A125563896F" display="A125563896F" xr:uid="{00000000-0004-0000-0000-0000A1100000}"/>
    <hyperlink ref="E4269" location="A125558280L" display="A125558280L" xr:uid="{00000000-0004-0000-0000-0000A2100000}"/>
    <hyperlink ref="E4270" location="A125586360K" display="A125586360K" xr:uid="{00000000-0004-0000-0000-0000A3100000}"/>
    <hyperlink ref="E4271" location="A125572320J" display="A125572320J" xr:uid="{00000000-0004-0000-0000-0000A4100000}"/>
    <hyperlink ref="E4272" location="A125561088W" display="A125561088W" xr:uid="{00000000-0004-0000-0000-0000A5100000}"/>
    <hyperlink ref="E4273" location="A125589168R" display="A125589168R" xr:uid="{00000000-0004-0000-0000-0000A6100000}"/>
    <hyperlink ref="E4274" location="A125575128L" display="A125575128L" xr:uid="{00000000-0004-0000-0000-0000A7100000}"/>
    <hyperlink ref="E4275" location="A125552665T" display="A125552665T" xr:uid="{00000000-0004-0000-0000-0000A8100000}"/>
    <hyperlink ref="E4276" location="A125580745R" display="A125580745R" xr:uid="{00000000-0004-0000-0000-0000A9100000}"/>
    <hyperlink ref="E4277" location="A125566705J" display="A125566705J" xr:uid="{00000000-0004-0000-0000-0000AA100000}"/>
    <hyperlink ref="E4278" location="A125552784J" display="A125552784J" xr:uid="{00000000-0004-0000-0000-0000AB100000}"/>
    <hyperlink ref="E4279" location="A125580864F" display="A125580864F" xr:uid="{00000000-0004-0000-0000-0000AC100000}"/>
    <hyperlink ref="E4280" location="A125566824X" display="A125566824X" xr:uid="{00000000-0004-0000-0000-0000AD100000}"/>
    <hyperlink ref="E4281" location="A125555592V" display="A125555592V" xr:uid="{00000000-0004-0000-0000-0000AE100000}"/>
    <hyperlink ref="E4282" location="A125583672T" display="A125583672T" xr:uid="{00000000-0004-0000-0000-0000AF100000}"/>
    <hyperlink ref="E4283" location="A125569632K" display="A125569632K" xr:uid="{00000000-0004-0000-0000-0000B0100000}"/>
    <hyperlink ref="E4284" location="A125549976T" display="A125549976T" xr:uid="{00000000-0004-0000-0000-0000B1100000}"/>
    <hyperlink ref="E4285" location="A125578056T" display="A125578056T" xr:uid="{00000000-0004-0000-0000-0000B2100000}"/>
    <hyperlink ref="E4286" location="A125564016R" display="A125564016R" xr:uid="{00000000-0004-0000-0000-0000B3100000}"/>
    <hyperlink ref="E4287" location="A125558400V" display="A125558400V" xr:uid="{00000000-0004-0000-0000-0000B4100000}"/>
    <hyperlink ref="E4288" location="A125586480C" display="A125586480C" xr:uid="{00000000-0004-0000-0000-0000B5100000}"/>
    <hyperlink ref="E4289" location="A125572440A" display="A125572440A" xr:uid="{00000000-0004-0000-0000-0000B6100000}"/>
    <hyperlink ref="E4290" location="A125561208C" display="A125561208C" xr:uid="{00000000-0004-0000-0000-0000B7100000}"/>
    <hyperlink ref="E4291" location="A125589288J" display="A125589288J" xr:uid="{00000000-0004-0000-0000-0000B8100000}"/>
    <hyperlink ref="E4292" location="A125575248F" display="A125575248F" xr:uid="{00000000-0004-0000-0000-0000B9100000}"/>
    <hyperlink ref="E4293" location="A125552785K" display="A125552785K" xr:uid="{00000000-0004-0000-0000-0000BA100000}"/>
    <hyperlink ref="E4294" location="A125580865J" display="A125580865J" xr:uid="{00000000-0004-0000-0000-0000BB100000}"/>
    <hyperlink ref="E4295" location="A125566825A" display="A125566825A" xr:uid="{00000000-0004-0000-0000-0000BC100000}"/>
    <hyperlink ref="E4296" location="A125552792J" display="A125552792J" xr:uid="{00000000-0004-0000-0000-0000BD100000}"/>
    <hyperlink ref="E4297" location="A125580872F" display="A125580872F" xr:uid="{00000000-0004-0000-0000-0000BE100000}"/>
    <hyperlink ref="E4298" location="A125566832X" display="A125566832X" xr:uid="{00000000-0004-0000-0000-0000BF100000}"/>
    <hyperlink ref="E4299" location="A125555600J" display="A125555600J" xr:uid="{00000000-0004-0000-0000-0000C0100000}"/>
    <hyperlink ref="E4300" location="A125583680T" display="A125583680T" xr:uid="{00000000-0004-0000-0000-0000C1100000}"/>
    <hyperlink ref="E4301" location="A125569640K" display="A125569640K" xr:uid="{00000000-0004-0000-0000-0000C2100000}"/>
    <hyperlink ref="E4302" location="A125549984T" display="A125549984T" xr:uid="{00000000-0004-0000-0000-0000C3100000}"/>
    <hyperlink ref="E4303" location="A125578064T" display="A125578064T" xr:uid="{00000000-0004-0000-0000-0000C4100000}"/>
    <hyperlink ref="E4304" location="A125564024R" display="A125564024R" xr:uid="{00000000-0004-0000-0000-0000C5100000}"/>
    <hyperlink ref="E4305" location="A125558408L" display="A125558408L" xr:uid="{00000000-0004-0000-0000-0000C6100000}"/>
    <hyperlink ref="E4306" location="A125586488W" display="A125586488W" xr:uid="{00000000-0004-0000-0000-0000C7100000}"/>
    <hyperlink ref="E4307" location="A125572448V" display="A125572448V" xr:uid="{00000000-0004-0000-0000-0000C8100000}"/>
    <hyperlink ref="E4308" location="A125561216C" display="A125561216C" xr:uid="{00000000-0004-0000-0000-0000C9100000}"/>
    <hyperlink ref="E4309" location="A125589296J" display="A125589296J" xr:uid="{00000000-0004-0000-0000-0000CA100000}"/>
    <hyperlink ref="E4310" location="A125575256F" display="A125575256F" xr:uid="{00000000-0004-0000-0000-0000CB100000}"/>
    <hyperlink ref="E4311" location="A125552793K" display="A125552793K" xr:uid="{00000000-0004-0000-0000-0000CC100000}"/>
    <hyperlink ref="E4312" location="A125580873J" display="A125580873J" xr:uid="{00000000-0004-0000-0000-0000CD100000}"/>
    <hyperlink ref="E4313" location="A125566833A" display="A125566833A" xr:uid="{00000000-0004-0000-0000-0000CE100000}"/>
    <hyperlink ref="E4314" location="A125552672R" display="A125552672R" xr:uid="{00000000-0004-0000-0000-0000CF100000}"/>
    <hyperlink ref="E4315" location="A125580752L" display="A125580752L" xr:uid="{00000000-0004-0000-0000-0000D0100000}"/>
    <hyperlink ref="E4316" location="A125566712F" display="A125566712F" xr:uid="{00000000-0004-0000-0000-0000D1100000}"/>
    <hyperlink ref="E4317" location="A125555480A" display="A125555480A" xr:uid="{00000000-0004-0000-0000-0000D2100000}"/>
    <hyperlink ref="E4318" location="A125583560X" display="A125583560X" xr:uid="{00000000-0004-0000-0000-0000D3100000}"/>
    <hyperlink ref="E4319" location="A125569520T" display="A125569520T" xr:uid="{00000000-0004-0000-0000-0000D4100000}"/>
    <hyperlink ref="E4320" location="A125549864X" display="A125549864X" xr:uid="{00000000-0004-0000-0000-0000D5100000}"/>
    <hyperlink ref="E4321" location="A125577944W" display="A125577944W" xr:uid="{00000000-0004-0000-0000-0000D6100000}"/>
    <hyperlink ref="E4322" location="A125563904V" display="A125563904V" xr:uid="{00000000-0004-0000-0000-0000D7100000}"/>
    <hyperlink ref="E4323" location="A125558288F" display="A125558288F" xr:uid="{00000000-0004-0000-0000-0000D8100000}"/>
    <hyperlink ref="E4324" location="A125586368C" display="A125586368C" xr:uid="{00000000-0004-0000-0000-0000D9100000}"/>
    <hyperlink ref="E4325" location="A125572328A" display="A125572328A" xr:uid="{00000000-0004-0000-0000-0000DA100000}"/>
    <hyperlink ref="E4326" location="A125561096W" display="A125561096W" xr:uid="{00000000-0004-0000-0000-0000DB100000}"/>
    <hyperlink ref="E4327" location="A125589176R" display="A125589176R" xr:uid="{00000000-0004-0000-0000-0000DC100000}"/>
    <hyperlink ref="E4328" location="A125575136L" display="A125575136L" xr:uid="{00000000-0004-0000-0000-0000DD100000}"/>
    <hyperlink ref="E4329" location="A125552673T" display="A125552673T" xr:uid="{00000000-0004-0000-0000-0000DE100000}"/>
    <hyperlink ref="E4330" location="A125580753R" display="A125580753R" xr:uid="{00000000-0004-0000-0000-0000DF100000}"/>
    <hyperlink ref="E4331" location="A125566713J" display="A125566713J" xr:uid="{00000000-0004-0000-0000-0000E0100000}"/>
    <hyperlink ref="E4332" location="A125552680R" display="A125552680R" xr:uid="{00000000-0004-0000-0000-0000E1100000}"/>
    <hyperlink ref="E4333" location="A125580760L" display="A125580760L" xr:uid="{00000000-0004-0000-0000-0000E2100000}"/>
    <hyperlink ref="E4334" location="A125566720F" display="A125566720F" xr:uid="{00000000-0004-0000-0000-0000E3100000}"/>
    <hyperlink ref="E4335" location="A125555488V" display="A125555488V" xr:uid="{00000000-0004-0000-0000-0000E4100000}"/>
    <hyperlink ref="E4336" location="A125583568T" display="A125583568T" xr:uid="{00000000-0004-0000-0000-0000E5100000}"/>
    <hyperlink ref="E4337" location="A125569528K" display="A125569528K" xr:uid="{00000000-0004-0000-0000-0000E6100000}"/>
    <hyperlink ref="E4338" location="A125549872X" display="A125549872X" xr:uid="{00000000-0004-0000-0000-0000E7100000}"/>
    <hyperlink ref="E4339" location="A125577952W" display="A125577952W" xr:uid="{00000000-0004-0000-0000-0000E8100000}"/>
    <hyperlink ref="E4340" location="A125563912V" display="A125563912V" xr:uid="{00000000-0004-0000-0000-0000E9100000}"/>
    <hyperlink ref="E4341" location="A125558296F" display="A125558296F" xr:uid="{00000000-0004-0000-0000-0000EA100000}"/>
    <hyperlink ref="E4342" location="A125586376C" display="A125586376C" xr:uid="{00000000-0004-0000-0000-0000EB100000}"/>
    <hyperlink ref="E4343" location="A125572336A" display="A125572336A" xr:uid="{00000000-0004-0000-0000-0000EC100000}"/>
    <hyperlink ref="E4344" location="A125561104K" display="A125561104K" xr:uid="{00000000-0004-0000-0000-0000ED100000}"/>
    <hyperlink ref="E4345" location="A125589184R" display="A125589184R" xr:uid="{00000000-0004-0000-0000-0000EE100000}"/>
    <hyperlink ref="E4346" location="A125575144L" display="A125575144L" xr:uid="{00000000-0004-0000-0000-0000EF100000}"/>
    <hyperlink ref="E4347" location="A125552681T" display="A125552681T" xr:uid="{00000000-0004-0000-0000-0000F0100000}"/>
    <hyperlink ref="E4348" location="A125580761R" display="A125580761R" xr:uid="{00000000-0004-0000-0000-0000F1100000}"/>
    <hyperlink ref="E4349" location="A125566721J" display="A125566721J" xr:uid="{00000000-0004-0000-0000-0000F2100000}"/>
    <hyperlink ref="E4350" location="A125552744R" display="A125552744R" xr:uid="{00000000-0004-0000-0000-0000F3100000}"/>
    <hyperlink ref="E4351" location="A125580824L" display="A125580824L" xr:uid="{00000000-0004-0000-0000-0000F4100000}"/>
    <hyperlink ref="E4352" location="A125566784T" display="A125566784T" xr:uid="{00000000-0004-0000-0000-0000F5100000}"/>
    <hyperlink ref="E4353" location="A125555552A" display="A125555552A" xr:uid="{00000000-0004-0000-0000-0000F6100000}"/>
    <hyperlink ref="E4354" location="A125583632X" display="A125583632X" xr:uid="{00000000-0004-0000-0000-0000F7100000}"/>
    <hyperlink ref="E4355" location="A125569592C" display="A125569592C" xr:uid="{00000000-0004-0000-0000-0000F8100000}"/>
    <hyperlink ref="E4356" location="A125549936X" display="A125549936X" xr:uid="{00000000-0004-0000-0000-0000F9100000}"/>
    <hyperlink ref="E4357" location="A125578016X" display="A125578016X" xr:uid="{00000000-0004-0000-0000-0000FA100000}"/>
    <hyperlink ref="E4358" location="A125563976F" display="A125563976F" xr:uid="{00000000-0004-0000-0000-0000FB100000}"/>
    <hyperlink ref="E4359" location="A125558360L" display="A125558360L" xr:uid="{00000000-0004-0000-0000-0000FC100000}"/>
    <hyperlink ref="E4360" location="A125586440K" display="A125586440K" xr:uid="{00000000-0004-0000-0000-0000FD100000}"/>
    <hyperlink ref="E4361" location="A125572400J" display="A125572400J" xr:uid="{00000000-0004-0000-0000-0000FE100000}"/>
    <hyperlink ref="E4362" location="A125561168W" display="A125561168W" xr:uid="{00000000-0004-0000-0000-0000FF100000}"/>
    <hyperlink ref="E4363" location="A125589248R" display="A125589248R" xr:uid="{00000000-0004-0000-0000-000000110000}"/>
    <hyperlink ref="E4364" location="A125575208L" display="A125575208L" xr:uid="{00000000-0004-0000-0000-000001110000}"/>
    <hyperlink ref="E4365" location="A125552745T" display="A125552745T" xr:uid="{00000000-0004-0000-0000-000002110000}"/>
    <hyperlink ref="E4366" location="A125580825R" display="A125580825R" xr:uid="{00000000-0004-0000-0000-000003110000}"/>
    <hyperlink ref="E4367" location="A125566785V" display="A125566785V" xr:uid="{00000000-0004-0000-0000-000004110000}"/>
    <hyperlink ref="E4368" location="A125552616W" display="A125552616W" xr:uid="{00000000-0004-0000-0000-000005110000}"/>
    <hyperlink ref="E4369" location="A125580696F" display="A125580696F" xr:uid="{00000000-0004-0000-0000-000006110000}"/>
    <hyperlink ref="E4370" location="A125566656X" display="A125566656X" xr:uid="{00000000-0004-0000-0000-000007110000}"/>
    <hyperlink ref="E4371" location="A125555424J" display="A125555424J" xr:uid="{00000000-0004-0000-0000-000008110000}"/>
    <hyperlink ref="E4372" location="A125583504F" display="A125583504F" xr:uid="{00000000-0004-0000-0000-000009110000}"/>
    <hyperlink ref="E4373" location="A125569464K" display="A125569464K" xr:uid="{00000000-0004-0000-0000-00000A110000}"/>
    <hyperlink ref="E4374" location="A125549808F" display="A125549808F" xr:uid="{00000000-0004-0000-0000-00000B110000}"/>
    <hyperlink ref="E4375" location="A125577888R" display="A125577888R" xr:uid="{00000000-0004-0000-0000-00000C110000}"/>
    <hyperlink ref="E4376" location="A125563848L" display="A125563848L" xr:uid="{00000000-0004-0000-0000-00000D110000}"/>
    <hyperlink ref="E4377" location="A125558232V" display="A125558232V" xr:uid="{00000000-0004-0000-0000-00000E110000}"/>
    <hyperlink ref="E4378" location="A125586312T" display="A125586312T" xr:uid="{00000000-0004-0000-0000-00000F110000}"/>
    <hyperlink ref="E4379" location="A125572272A" display="A125572272A" xr:uid="{00000000-0004-0000-0000-000010110000}"/>
    <hyperlink ref="E4380" location="A125561040K" display="A125561040K" xr:uid="{00000000-0004-0000-0000-000011110000}"/>
    <hyperlink ref="E4381" location="A125589120C" display="A125589120C" xr:uid="{00000000-0004-0000-0000-000012110000}"/>
    <hyperlink ref="E4382" location="A125575080L" display="A125575080L" xr:uid="{00000000-0004-0000-0000-000013110000}"/>
    <hyperlink ref="E4383" location="A125552617X" display="A125552617X" xr:uid="{00000000-0004-0000-0000-000014110000}"/>
    <hyperlink ref="E4384" location="A125580697J" display="A125580697J" xr:uid="{00000000-0004-0000-0000-000015110000}"/>
    <hyperlink ref="E4385" location="A125566657A" display="A125566657A" xr:uid="{00000000-0004-0000-0000-000016110000}"/>
    <hyperlink ref="E4386" location="A125552800W" display="A125552800W" xr:uid="{00000000-0004-0000-0000-000017110000}"/>
    <hyperlink ref="E4387" location="A125580880F" display="A125580880F" xr:uid="{00000000-0004-0000-0000-000018110000}"/>
    <hyperlink ref="E4388" location="A125566840X" display="A125566840X" xr:uid="{00000000-0004-0000-0000-000019110000}"/>
    <hyperlink ref="E4389" location="A125555608A" display="A125555608A" xr:uid="{00000000-0004-0000-0000-00001A110000}"/>
    <hyperlink ref="E4390" location="A125583688K" display="A125583688K" xr:uid="{00000000-0004-0000-0000-00001B110000}"/>
    <hyperlink ref="E4391" location="A125569648C" display="A125569648C" xr:uid="{00000000-0004-0000-0000-00001C110000}"/>
    <hyperlink ref="E4392" location="A125549992T" display="A125549992T" xr:uid="{00000000-0004-0000-0000-00001D110000}"/>
    <hyperlink ref="E4393" location="A125578072T" display="A125578072T" xr:uid="{00000000-0004-0000-0000-00001E110000}"/>
    <hyperlink ref="E4394" location="A125564032R" display="A125564032R" xr:uid="{00000000-0004-0000-0000-00001F110000}"/>
    <hyperlink ref="E4395" location="A125558416L" display="A125558416L" xr:uid="{00000000-0004-0000-0000-000020110000}"/>
    <hyperlink ref="E4396" location="A125586496W" display="A125586496W" xr:uid="{00000000-0004-0000-0000-000021110000}"/>
    <hyperlink ref="E4397" location="A125572456V" display="A125572456V" xr:uid="{00000000-0004-0000-0000-000022110000}"/>
    <hyperlink ref="E4398" location="A125561224C" display="A125561224C" xr:uid="{00000000-0004-0000-0000-000023110000}"/>
    <hyperlink ref="E4399" location="A125589304W" display="A125589304W" xr:uid="{00000000-0004-0000-0000-000024110000}"/>
    <hyperlink ref="E4400" location="A125575264F" display="A125575264F" xr:uid="{00000000-0004-0000-0000-000025110000}"/>
    <hyperlink ref="E4401" location="A125552801X" display="A125552801X" xr:uid="{00000000-0004-0000-0000-000026110000}"/>
    <hyperlink ref="E4402" location="A125580881J" display="A125580881J" xr:uid="{00000000-0004-0000-0000-000027110000}"/>
    <hyperlink ref="E4403" location="A125566841A" display="A125566841A" xr:uid="{00000000-0004-0000-0000-000028110000}"/>
    <hyperlink ref="E4404" location="A125552688J" display="A125552688J" xr:uid="{00000000-0004-0000-0000-000029110000}"/>
    <hyperlink ref="E4405" location="A125580768F" display="A125580768F" xr:uid="{00000000-0004-0000-0000-00002A110000}"/>
    <hyperlink ref="E4406" location="A125566728X" display="A125566728X" xr:uid="{00000000-0004-0000-0000-00002B110000}"/>
    <hyperlink ref="E4407" location="A125555496V" display="A125555496V" xr:uid="{00000000-0004-0000-0000-00002C110000}"/>
    <hyperlink ref="E4408" location="A125583576T" display="A125583576T" xr:uid="{00000000-0004-0000-0000-00002D110000}"/>
    <hyperlink ref="E4409" location="A125569536K" display="A125569536K" xr:uid="{00000000-0004-0000-0000-00002E110000}"/>
    <hyperlink ref="E4410" location="A125549880X" display="A125549880X" xr:uid="{00000000-0004-0000-0000-00002F110000}"/>
    <hyperlink ref="E4411" location="A125577960W" display="A125577960W" xr:uid="{00000000-0004-0000-0000-000030110000}"/>
    <hyperlink ref="E4412" location="A125563920V" display="A125563920V" xr:uid="{00000000-0004-0000-0000-000031110000}"/>
    <hyperlink ref="E4413" location="A125558304V" display="A125558304V" xr:uid="{00000000-0004-0000-0000-000032110000}"/>
    <hyperlink ref="E4414" location="A125586384C" display="A125586384C" xr:uid="{00000000-0004-0000-0000-000033110000}"/>
    <hyperlink ref="E4415" location="A125572344A" display="A125572344A" xr:uid="{00000000-0004-0000-0000-000034110000}"/>
    <hyperlink ref="E4416" location="A125561112K" display="A125561112K" xr:uid="{00000000-0004-0000-0000-000035110000}"/>
    <hyperlink ref="E4417" location="A125589192R" display="A125589192R" xr:uid="{00000000-0004-0000-0000-000036110000}"/>
    <hyperlink ref="E4418" location="A125575152L" display="A125575152L" xr:uid="{00000000-0004-0000-0000-000037110000}"/>
    <hyperlink ref="E4419" location="A125552689K" display="A125552689K" xr:uid="{00000000-0004-0000-0000-000038110000}"/>
    <hyperlink ref="E4420" location="A125580769J" display="A125580769J" xr:uid="{00000000-0004-0000-0000-000039110000}"/>
    <hyperlink ref="E4421" location="A125566729A" display="A125566729A" xr:uid="{00000000-0004-0000-0000-00003A110000}"/>
    <hyperlink ref="E4422" location="A125552576R" display="A125552576R" xr:uid="{00000000-0004-0000-0000-00003B110000}"/>
    <hyperlink ref="E4423" location="A125580656L" display="A125580656L" xr:uid="{00000000-0004-0000-0000-00003C110000}"/>
    <hyperlink ref="E4424" location="A125566616F" display="A125566616F" xr:uid="{00000000-0004-0000-0000-00003D110000}"/>
    <hyperlink ref="E4425" location="A125555384A" display="A125555384A" xr:uid="{00000000-0004-0000-0000-00003E110000}"/>
    <hyperlink ref="E4426" location="A125583464X" display="A125583464X" xr:uid="{00000000-0004-0000-0000-00003F110000}"/>
    <hyperlink ref="E4427" location="A125569424T" display="A125569424T" xr:uid="{00000000-0004-0000-0000-000040110000}"/>
    <hyperlink ref="E4428" location="A125549768X" display="A125549768X" xr:uid="{00000000-0004-0000-0000-000041110000}"/>
    <hyperlink ref="E4429" location="A125577848W" display="A125577848W" xr:uid="{00000000-0004-0000-0000-000042110000}"/>
    <hyperlink ref="E4430" location="A125563808V" display="A125563808V" xr:uid="{00000000-0004-0000-0000-000043110000}"/>
    <hyperlink ref="E4431" location="A125558192L" display="A125558192L" xr:uid="{00000000-0004-0000-0000-000044110000}"/>
    <hyperlink ref="E4432" location="A125586272K" display="A125586272K" xr:uid="{00000000-0004-0000-0000-000045110000}"/>
    <hyperlink ref="E4433" location="A125572232J" display="A125572232J" xr:uid="{00000000-0004-0000-0000-000046110000}"/>
    <hyperlink ref="E4434" location="A125561000T" display="A125561000T" xr:uid="{00000000-0004-0000-0000-000047110000}"/>
    <hyperlink ref="E4435" location="A125589080W" display="A125589080W" xr:uid="{00000000-0004-0000-0000-000048110000}"/>
    <hyperlink ref="E4436" location="A125575040V" display="A125575040V" xr:uid="{00000000-0004-0000-0000-000049110000}"/>
    <hyperlink ref="E4437" location="A125552577T" display="A125552577T" xr:uid="{00000000-0004-0000-0000-00004A110000}"/>
    <hyperlink ref="E4438" location="A125580657R" display="A125580657R" xr:uid="{00000000-0004-0000-0000-00004B110000}"/>
    <hyperlink ref="E4439" location="A125566617J" display="A125566617J" xr:uid="{00000000-0004-0000-0000-00004C110000}"/>
    <hyperlink ref="E4440" location="A125552696J" display="A125552696J" xr:uid="{00000000-0004-0000-0000-00004D110000}"/>
    <hyperlink ref="E4441" location="A125580776F" display="A125580776F" xr:uid="{00000000-0004-0000-0000-00004E110000}"/>
    <hyperlink ref="E4442" location="A125566736X" display="A125566736X" xr:uid="{00000000-0004-0000-0000-00004F110000}"/>
    <hyperlink ref="E4443" location="A125555504J" display="A125555504J" xr:uid="{00000000-0004-0000-0000-000050110000}"/>
    <hyperlink ref="E4444" location="A125583584T" display="A125583584T" xr:uid="{00000000-0004-0000-0000-000051110000}"/>
    <hyperlink ref="E4445" location="A125569544K" display="A125569544K" xr:uid="{00000000-0004-0000-0000-000052110000}"/>
    <hyperlink ref="E4446" location="A125549888T" display="A125549888T" xr:uid="{00000000-0004-0000-0000-000053110000}"/>
    <hyperlink ref="E4447" location="A125577968R" display="A125577968R" xr:uid="{00000000-0004-0000-0000-000054110000}"/>
    <hyperlink ref="E4448" location="A125563928L" display="A125563928L" xr:uid="{00000000-0004-0000-0000-000055110000}"/>
    <hyperlink ref="E4449" location="A125558312V" display="A125558312V" xr:uid="{00000000-0004-0000-0000-000056110000}"/>
    <hyperlink ref="E4450" location="A125586392C" display="A125586392C" xr:uid="{00000000-0004-0000-0000-000057110000}"/>
    <hyperlink ref="E4451" location="A125572352A" display="A125572352A" xr:uid="{00000000-0004-0000-0000-000058110000}"/>
    <hyperlink ref="E4452" location="A125561120K" display="A125561120K" xr:uid="{00000000-0004-0000-0000-000059110000}"/>
    <hyperlink ref="E4453" location="A125589200C" display="A125589200C" xr:uid="{00000000-0004-0000-0000-00005A110000}"/>
    <hyperlink ref="E4454" location="A125575160L" display="A125575160L" xr:uid="{00000000-0004-0000-0000-00005B110000}"/>
    <hyperlink ref="E4455" location="A125552697K" display="A125552697K" xr:uid="{00000000-0004-0000-0000-00005C110000}"/>
    <hyperlink ref="E4456" location="A125580777J" display="A125580777J" xr:uid="{00000000-0004-0000-0000-00005D110000}"/>
    <hyperlink ref="E4457" location="A125566737A" display="A125566737A" xr:uid="{00000000-0004-0000-0000-00005E110000}"/>
    <hyperlink ref="E4458" location="A125552704W" display="A125552704W" xr:uid="{00000000-0004-0000-0000-00005F110000}"/>
    <hyperlink ref="E4459" location="A125580784F" display="A125580784F" xr:uid="{00000000-0004-0000-0000-000060110000}"/>
    <hyperlink ref="E4460" location="A125566744X" display="A125566744X" xr:uid="{00000000-0004-0000-0000-000061110000}"/>
    <hyperlink ref="E4461" location="A125555512J" display="A125555512J" xr:uid="{00000000-0004-0000-0000-000062110000}"/>
    <hyperlink ref="E4462" location="A125583592T" display="A125583592T" xr:uid="{00000000-0004-0000-0000-000063110000}"/>
    <hyperlink ref="E4463" location="A125569552K" display="A125569552K" xr:uid="{00000000-0004-0000-0000-000064110000}"/>
    <hyperlink ref="E4464" location="A125549896T" display="A125549896T" xr:uid="{00000000-0004-0000-0000-000065110000}"/>
    <hyperlink ref="E4465" location="A125577976R" display="A125577976R" xr:uid="{00000000-0004-0000-0000-000066110000}"/>
    <hyperlink ref="E4466" location="A125563936L" display="A125563936L" xr:uid="{00000000-0004-0000-0000-000067110000}"/>
    <hyperlink ref="E4467" location="A125558320V" display="A125558320V" xr:uid="{00000000-0004-0000-0000-000068110000}"/>
    <hyperlink ref="E4468" location="A125586400T" display="A125586400T" xr:uid="{00000000-0004-0000-0000-000069110000}"/>
    <hyperlink ref="E4469" location="A125572360A" display="A125572360A" xr:uid="{00000000-0004-0000-0000-00006A110000}"/>
    <hyperlink ref="E4470" location="A125561128C" display="A125561128C" xr:uid="{00000000-0004-0000-0000-00006B110000}"/>
    <hyperlink ref="E4471" location="A125589208W" display="A125589208W" xr:uid="{00000000-0004-0000-0000-00006C110000}"/>
    <hyperlink ref="E4472" location="A125575168F" display="A125575168F" xr:uid="{00000000-0004-0000-0000-00006D110000}"/>
    <hyperlink ref="E4473" location="A125552705X" display="A125552705X" xr:uid="{00000000-0004-0000-0000-00006E110000}"/>
    <hyperlink ref="E4474" location="A125580785J" display="A125580785J" xr:uid="{00000000-0004-0000-0000-00006F110000}"/>
    <hyperlink ref="E4475" location="A125566745A" display="A125566745A" xr:uid="{00000000-0004-0000-0000-000070110000}"/>
    <hyperlink ref="E4476" location="A125552824R" display="A125552824R" xr:uid="{00000000-0004-0000-0000-000071110000}"/>
    <hyperlink ref="E4477" location="A125580904L" display="A125580904L" xr:uid="{00000000-0004-0000-0000-000072110000}"/>
    <hyperlink ref="E4478" location="A125566864T" display="A125566864T" xr:uid="{00000000-0004-0000-0000-000073110000}"/>
    <hyperlink ref="E4479" location="A125555632A" display="A125555632A" xr:uid="{00000000-0004-0000-0000-000074110000}"/>
    <hyperlink ref="E4480" location="A125583712X" display="A125583712X" xr:uid="{00000000-0004-0000-0000-000075110000}"/>
    <hyperlink ref="E4481" location="A125569672C" display="A125569672C" xr:uid="{00000000-0004-0000-0000-000076110000}"/>
    <hyperlink ref="E4482" location="A125550016F" display="A125550016F" xr:uid="{00000000-0004-0000-0000-000077110000}"/>
    <hyperlink ref="E4483" location="A125578096K" display="A125578096K" xr:uid="{00000000-0004-0000-0000-000078110000}"/>
    <hyperlink ref="E4484" location="A125564056J" display="A125564056J" xr:uid="{00000000-0004-0000-0000-000079110000}"/>
    <hyperlink ref="E4485" location="A125558440L" display="A125558440L" xr:uid="{00000000-0004-0000-0000-00007A110000}"/>
    <hyperlink ref="E4486" location="A125586520K" display="A125586520K" xr:uid="{00000000-0004-0000-0000-00007B110000}"/>
    <hyperlink ref="E4487" location="A125572480V" display="A125572480V" xr:uid="{00000000-0004-0000-0000-00007C110000}"/>
    <hyperlink ref="E4488" location="A125561248W" display="A125561248W" xr:uid="{00000000-0004-0000-0000-00007D110000}"/>
    <hyperlink ref="E4489" location="A125589328R" display="A125589328R" xr:uid="{00000000-0004-0000-0000-00007E110000}"/>
    <hyperlink ref="E4490" location="A125575288X" display="A125575288X" xr:uid="{00000000-0004-0000-0000-00007F110000}"/>
    <hyperlink ref="E4491" location="A125552825T" display="A125552825T" xr:uid="{00000000-0004-0000-0000-000080110000}"/>
    <hyperlink ref="E4492" location="A125580905R" display="A125580905R" xr:uid="{00000000-0004-0000-0000-000081110000}"/>
    <hyperlink ref="E4493" location="A125566865V" display="A125566865V" xr:uid="{00000000-0004-0000-0000-000082110000}"/>
    <hyperlink ref="E4494" location="A125552536W" display="A125552536W" xr:uid="{00000000-0004-0000-0000-000083110000}"/>
    <hyperlink ref="E4495" location="A125580616V" display="A125580616V" xr:uid="{00000000-0004-0000-0000-000084110000}"/>
    <hyperlink ref="E4496" location="A125566576X" display="A125566576X" xr:uid="{00000000-0004-0000-0000-000085110000}"/>
    <hyperlink ref="E4497" location="A125555344J" display="A125555344J" xr:uid="{00000000-0004-0000-0000-000086110000}"/>
    <hyperlink ref="E4498" location="A125583424F" display="A125583424F" xr:uid="{00000000-0004-0000-0000-000087110000}"/>
    <hyperlink ref="E4499" location="A125569384K" display="A125569384K" xr:uid="{00000000-0004-0000-0000-000088110000}"/>
    <hyperlink ref="E4500" location="A125549728F" display="A125549728F" xr:uid="{00000000-0004-0000-0000-000089110000}"/>
    <hyperlink ref="E4501" location="A125577808C" display="A125577808C" xr:uid="{00000000-0004-0000-0000-00008A110000}"/>
    <hyperlink ref="E4502" location="A125563768L" display="A125563768L" xr:uid="{00000000-0004-0000-0000-00008B110000}"/>
    <hyperlink ref="E4503" location="A125558152V" display="A125558152V" xr:uid="{00000000-0004-0000-0000-00008C110000}"/>
    <hyperlink ref="E4504" location="A125586232T" display="A125586232T" xr:uid="{00000000-0004-0000-0000-00008D110000}"/>
    <hyperlink ref="E4505" location="A125572192A" display="A125572192A" xr:uid="{00000000-0004-0000-0000-00008E110000}"/>
    <hyperlink ref="E4506" location="A125560960J" display="A125560960J" xr:uid="{00000000-0004-0000-0000-00008F110000}"/>
    <hyperlink ref="E4507" location="A125589040C" display="A125589040C" xr:uid="{00000000-0004-0000-0000-000090110000}"/>
    <hyperlink ref="E4508" location="A125575000A" display="A125575000A" xr:uid="{00000000-0004-0000-0000-000091110000}"/>
    <hyperlink ref="E4509" location="A125552537X" display="A125552537X" xr:uid="{00000000-0004-0000-0000-000092110000}"/>
    <hyperlink ref="E4510" location="A125580617W" display="A125580617W" xr:uid="{00000000-0004-0000-0000-000093110000}"/>
    <hyperlink ref="E4511" location="A125566577A" display="A125566577A" xr:uid="{00000000-0004-0000-0000-000094110000}"/>
    <hyperlink ref="E4512" location="A125552808R" display="A125552808R" xr:uid="{00000000-0004-0000-0000-000095110000}"/>
    <hyperlink ref="E4513" location="A125580888X" display="A125580888X" xr:uid="{00000000-0004-0000-0000-000096110000}"/>
    <hyperlink ref="E4514" location="A125566848T" display="A125566848T" xr:uid="{00000000-0004-0000-0000-000097110000}"/>
    <hyperlink ref="E4515" location="A125555616A" display="A125555616A" xr:uid="{00000000-0004-0000-0000-000098110000}"/>
    <hyperlink ref="E4516" location="A125583696K" display="A125583696K" xr:uid="{00000000-0004-0000-0000-000099110000}"/>
    <hyperlink ref="E4517" location="A125569656C" display="A125569656C" xr:uid="{00000000-0004-0000-0000-00009A110000}"/>
    <hyperlink ref="E4518" location="A125550000L" display="A125550000L" xr:uid="{00000000-0004-0000-0000-00009B110000}"/>
    <hyperlink ref="E4519" location="A125578080T" display="A125578080T" xr:uid="{00000000-0004-0000-0000-00009C110000}"/>
    <hyperlink ref="E4520" location="A125564040R" display="A125564040R" xr:uid="{00000000-0004-0000-0000-00009D110000}"/>
    <hyperlink ref="E4521" location="A125558424L" display="A125558424L" xr:uid="{00000000-0004-0000-0000-00009E110000}"/>
    <hyperlink ref="E4522" location="A125586504K" display="A125586504K" xr:uid="{00000000-0004-0000-0000-00009F110000}"/>
    <hyperlink ref="E4523" location="A125572464V" display="A125572464V" xr:uid="{00000000-0004-0000-0000-0000A0110000}"/>
    <hyperlink ref="E4524" location="A125561232C" display="A125561232C" xr:uid="{00000000-0004-0000-0000-0000A1110000}"/>
    <hyperlink ref="E4525" location="A125589312W" display="A125589312W" xr:uid="{00000000-0004-0000-0000-0000A2110000}"/>
    <hyperlink ref="E4526" location="A125575272F" display="A125575272F" xr:uid="{00000000-0004-0000-0000-0000A3110000}"/>
    <hyperlink ref="E4527" location="A125552809T" display="A125552809T" xr:uid="{00000000-0004-0000-0000-0000A4110000}"/>
    <hyperlink ref="E4528" location="A125580889A" display="A125580889A" xr:uid="{00000000-0004-0000-0000-0000A5110000}"/>
    <hyperlink ref="E4529" location="A125566849V" display="A125566849V" xr:uid="{00000000-0004-0000-0000-0000A6110000}"/>
    <hyperlink ref="E4530" location="A125552816R" display="A125552816R" xr:uid="{00000000-0004-0000-0000-0000A7110000}"/>
    <hyperlink ref="E4531" location="A125580896X" display="A125580896X" xr:uid="{00000000-0004-0000-0000-0000A8110000}"/>
    <hyperlink ref="E4532" location="A125566856T" display="A125566856T" xr:uid="{00000000-0004-0000-0000-0000A9110000}"/>
    <hyperlink ref="E4533" location="A125555624A" display="A125555624A" xr:uid="{00000000-0004-0000-0000-0000AA110000}"/>
    <hyperlink ref="E4534" location="A125583704X" display="A125583704X" xr:uid="{00000000-0004-0000-0000-0000AB110000}"/>
    <hyperlink ref="E4535" location="A125569664C" display="A125569664C" xr:uid="{00000000-0004-0000-0000-0000AC110000}"/>
    <hyperlink ref="E4536" location="A125550008F" display="A125550008F" xr:uid="{00000000-0004-0000-0000-0000AD110000}"/>
    <hyperlink ref="E4537" location="A125578088K" display="A125578088K" xr:uid="{00000000-0004-0000-0000-0000AE110000}"/>
    <hyperlink ref="E4538" location="A125564048J" display="A125564048J" xr:uid="{00000000-0004-0000-0000-0000AF110000}"/>
    <hyperlink ref="E4539" location="A125558432L" display="A125558432L" xr:uid="{00000000-0004-0000-0000-0000B0110000}"/>
    <hyperlink ref="E4540" location="A125586512K" display="A125586512K" xr:uid="{00000000-0004-0000-0000-0000B1110000}"/>
    <hyperlink ref="E4541" location="A125572472V" display="A125572472V" xr:uid="{00000000-0004-0000-0000-0000B2110000}"/>
    <hyperlink ref="E4542" location="A125561240C" display="A125561240C" xr:uid="{00000000-0004-0000-0000-0000B3110000}"/>
    <hyperlink ref="E4543" location="A125589320W" display="A125589320W" xr:uid="{00000000-0004-0000-0000-0000B4110000}"/>
    <hyperlink ref="E4544" location="A125575280F" display="A125575280F" xr:uid="{00000000-0004-0000-0000-0000B5110000}"/>
    <hyperlink ref="E4545" location="A125552817T" display="A125552817T" xr:uid="{00000000-0004-0000-0000-0000B6110000}"/>
    <hyperlink ref="E4546" location="A125580897A" display="A125580897A" xr:uid="{00000000-0004-0000-0000-0000B7110000}"/>
    <hyperlink ref="E4547" location="A125566857V" display="A125566857V" xr:uid="{00000000-0004-0000-0000-0000B8110000}"/>
    <hyperlink ref="E4548" location="A125552544W" display="A125552544W" xr:uid="{00000000-0004-0000-0000-0000B9110000}"/>
    <hyperlink ref="E4549" location="A125580624V" display="A125580624V" xr:uid="{00000000-0004-0000-0000-0000BA110000}"/>
    <hyperlink ref="E4550" location="A125566584X" display="A125566584X" xr:uid="{00000000-0004-0000-0000-0000BB110000}"/>
    <hyperlink ref="E4551" location="A125555352J" display="A125555352J" xr:uid="{00000000-0004-0000-0000-0000BC110000}"/>
    <hyperlink ref="E4552" location="A125583432F" display="A125583432F" xr:uid="{00000000-0004-0000-0000-0000BD110000}"/>
    <hyperlink ref="E4553" location="A125569392K" display="A125569392K" xr:uid="{00000000-0004-0000-0000-0000BE110000}"/>
    <hyperlink ref="E4554" location="A125549736F" display="A125549736F" xr:uid="{00000000-0004-0000-0000-0000BF110000}"/>
    <hyperlink ref="E4555" location="A125577816C" display="A125577816C" xr:uid="{00000000-0004-0000-0000-0000C0110000}"/>
    <hyperlink ref="E4556" location="A125563776L" display="A125563776L" xr:uid="{00000000-0004-0000-0000-0000C1110000}"/>
    <hyperlink ref="E4557" location="A125558160V" display="A125558160V" xr:uid="{00000000-0004-0000-0000-0000C2110000}"/>
    <hyperlink ref="E4558" location="A125586240T" display="A125586240T" xr:uid="{00000000-0004-0000-0000-0000C3110000}"/>
    <hyperlink ref="E4559" location="A125572200R" display="A125572200R" xr:uid="{00000000-0004-0000-0000-0000C4110000}"/>
    <hyperlink ref="E4560" location="A125560968A" display="A125560968A" xr:uid="{00000000-0004-0000-0000-0000C5110000}"/>
    <hyperlink ref="E4561" location="A125589048W" display="A125589048W" xr:uid="{00000000-0004-0000-0000-0000C6110000}"/>
    <hyperlink ref="E4562" location="A125575008V" display="A125575008V" xr:uid="{00000000-0004-0000-0000-0000C7110000}"/>
    <hyperlink ref="E4563" location="A125552545X" display="A125552545X" xr:uid="{00000000-0004-0000-0000-0000C8110000}"/>
    <hyperlink ref="E4564" location="A125580625W" display="A125580625W" xr:uid="{00000000-0004-0000-0000-0000C9110000}"/>
    <hyperlink ref="E4565" location="A125566585A" display="A125566585A" xr:uid="{00000000-0004-0000-0000-0000CA110000}"/>
    <hyperlink ref="E4566" location="A125552624W" display="A125552624W" xr:uid="{00000000-0004-0000-0000-0000CB110000}"/>
    <hyperlink ref="E4567" location="A125580704V" display="A125580704V" xr:uid="{00000000-0004-0000-0000-0000CC110000}"/>
    <hyperlink ref="E4568" location="A125566664X" display="A125566664X" xr:uid="{00000000-0004-0000-0000-0000CD110000}"/>
    <hyperlink ref="E4569" location="A125555432J" display="A125555432J" xr:uid="{00000000-0004-0000-0000-0000CE110000}"/>
    <hyperlink ref="E4570" location="A125583512F" display="A125583512F" xr:uid="{00000000-0004-0000-0000-0000CF110000}"/>
    <hyperlink ref="E4571" location="A125569472K" display="A125569472K" xr:uid="{00000000-0004-0000-0000-0000D0110000}"/>
    <hyperlink ref="E4572" location="A125549816F" display="A125549816F" xr:uid="{00000000-0004-0000-0000-0000D1110000}"/>
    <hyperlink ref="E4573" location="A125577896R" display="A125577896R" xr:uid="{00000000-0004-0000-0000-0000D2110000}"/>
    <hyperlink ref="E4574" location="A125563856L" display="A125563856L" xr:uid="{00000000-0004-0000-0000-0000D3110000}"/>
    <hyperlink ref="E4575" location="A125558240V" display="A125558240V" xr:uid="{00000000-0004-0000-0000-0000D4110000}"/>
    <hyperlink ref="E4576" location="A125586320T" display="A125586320T" xr:uid="{00000000-0004-0000-0000-0000D5110000}"/>
    <hyperlink ref="E4577" location="A125572280A" display="A125572280A" xr:uid="{00000000-0004-0000-0000-0000D6110000}"/>
    <hyperlink ref="E4578" location="A125561048C" display="A125561048C" xr:uid="{00000000-0004-0000-0000-0000D7110000}"/>
    <hyperlink ref="E4579" location="A125589128W" display="A125589128W" xr:uid="{00000000-0004-0000-0000-0000D8110000}"/>
    <hyperlink ref="E4580" location="A125575088F" display="A125575088F" xr:uid="{00000000-0004-0000-0000-0000D9110000}"/>
    <hyperlink ref="E4581" location="A125552625X" display="A125552625X" xr:uid="{00000000-0004-0000-0000-0000DA110000}"/>
    <hyperlink ref="E4582" location="A125580705W" display="A125580705W" xr:uid="{00000000-0004-0000-0000-0000DB110000}"/>
    <hyperlink ref="E4583" location="A125566665A" display="A125566665A" xr:uid="{00000000-0004-0000-0000-0000DC110000}"/>
    <hyperlink ref="E4584" location="A125552712W" display="A125552712W" xr:uid="{00000000-0004-0000-0000-0000DD110000}"/>
    <hyperlink ref="E4585" location="A125580792F" display="A125580792F" xr:uid="{00000000-0004-0000-0000-0000DE110000}"/>
    <hyperlink ref="E4586" location="A125566752X" display="A125566752X" xr:uid="{00000000-0004-0000-0000-0000DF110000}"/>
    <hyperlink ref="E4587" location="A125555520J" display="A125555520J" xr:uid="{00000000-0004-0000-0000-0000E0110000}"/>
    <hyperlink ref="E4588" location="A125583600F" display="A125583600F" xr:uid="{00000000-0004-0000-0000-0000E1110000}"/>
    <hyperlink ref="E4589" location="A125569560K" display="A125569560K" xr:uid="{00000000-0004-0000-0000-0000E2110000}"/>
    <hyperlink ref="E4590" location="A125549904F" display="A125549904F" xr:uid="{00000000-0004-0000-0000-0000E3110000}"/>
    <hyperlink ref="E4591" location="A125577984R" display="A125577984R" xr:uid="{00000000-0004-0000-0000-0000E4110000}"/>
    <hyperlink ref="E4592" location="A125563944L" display="A125563944L" xr:uid="{00000000-0004-0000-0000-0000E5110000}"/>
    <hyperlink ref="E4593" location="A125558328L" display="A125558328L" xr:uid="{00000000-0004-0000-0000-0000E6110000}"/>
    <hyperlink ref="E4594" location="A125586408K" display="A125586408K" xr:uid="{00000000-0004-0000-0000-0000E7110000}"/>
    <hyperlink ref="E4595" location="A125572368V" display="A125572368V" xr:uid="{00000000-0004-0000-0000-0000E8110000}"/>
    <hyperlink ref="E4596" location="A125561136C" display="A125561136C" xr:uid="{00000000-0004-0000-0000-0000E9110000}"/>
    <hyperlink ref="E4597" location="A125589216W" display="A125589216W" xr:uid="{00000000-0004-0000-0000-0000EA110000}"/>
    <hyperlink ref="E4598" location="A125575176F" display="A125575176F" xr:uid="{00000000-0004-0000-0000-0000EB110000}"/>
    <hyperlink ref="E4599" location="A125552713X" display="A125552713X" xr:uid="{00000000-0004-0000-0000-0000EC110000}"/>
    <hyperlink ref="E4600" location="A125580793J" display="A125580793J" xr:uid="{00000000-0004-0000-0000-0000ED110000}"/>
    <hyperlink ref="E4601" location="A125566753A" display="A125566753A" xr:uid="{00000000-0004-0000-0000-0000EE110000}"/>
    <hyperlink ref="E4602" location="A125552832R" display="A125552832R" xr:uid="{00000000-0004-0000-0000-0000EF110000}"/>
    <hyperlink ref="E4603" location="A125580912L" display="A125580912L" xr:uid="{00000000-0004-0000-0000-0000F0110000}"/>
    <hyperlink ref="E4604" location="A125566872T" display="A125566872T" xr:uid="{00000000-0004-0000-0000-0000F1110000}"/>
    <hyperlink ref="E4605" location="A125555640A" display="A125555640A" xr:uid="{00000000-0004-0000-0000-0000F2110000}"/>
    <hyperlink ref="E4606" location="A125583720X" display="A125583720X" xr:uid="{00000000-0004-0000-0000-0000F3110000}"/>
    <hyperlink ref="E4607" location="A125569680C" display="A125569680C" xr:uid="{00000000-0004-0000-0000-0000F4110000}"/>
    <hyperlink ref="E4608" location="A125550024F" display="A125550024F" xr:uid="{00000000-0004-0000-0000-0000F5110000}"/>
    <hyperlink ref="E4609" location="A125578104X" display="A125578104X" xr:uid="{00000000-0004-0000-0000-0000F6110000}"/>
    <hyperlink ref="E4610" location="A125564064J" display="A125564064J" xr:uid="{00000000-0004-0000-0000-0000F7110000}"/>
    <hyperlink ref="E4611" location="A125558448F" display="A125558448F" xr:uid="{00000000-0004-0000-0000-0000F8110000}"/>
    <hyperlink ref="E4612" location="A125586528C" display="A125586528C" xr:uid="{00000000-0004-0000-0000-0000F9110000}"/>
    <hyperlink ref="E4613" location="A125572488L" display="A125572488L" xr:uid="{00000000-0004-0000-0000-0000FA110000}"/>
    <hyperlink ref="E4614" location="A125561256W" display="A125561256W" xr:uid="{00000000-0004-0000-0000-0000FB110000}"/>
    <hyperlink ref="E4615" location="A125589336R" display="A125589336R" xr:uid="{00000000-0004-0000-0000-0000FC110000}"/>
    <hyperlink ref="E4616" location="A125575296X" display="A125575296X" xr:uid="{00000000-0004-0000-0000-0000FD110000}"/>
    <hyperlink ref="E4617" location="A125552833T" display="A125552833T" xr:uid="{00000000-0004-0000-0000-0000FE110000}"/>
    <hyperlink ref="E4618" location="A125580913R" display="A125580913R" xr:uid="{00000000-0004-0000-0000-0000FF110000}"/>
    <hyperlink ref="E4619" location="A125566873V" display="A125566873V" xr:uid="{00000000-0004-0000-0000-000000120000}"/>
    <hyperlink ref="E4620" location="A125552552W" display="A125552552W" xr:uid="{00000000-0004-0000-0000-000001120000}"/>
    <hyperlink ref="E4621" location="A125580632V" display="A125580632V" xr:uid="{00000000-0004-0000-0000-000002120000}"/>
    <hyperlink ref="E4622" location="A125566592X" display="A125566592X" xr:uid="{00000000-0004-0000-0000-000003120000}"/>
    <hyperlink ref="E4623" location="A125555360J" display="A125555360J" xr:uid="{00000000-0004-0000-0000-000004120000}"/>
    <hyperlink ref="E4624" location="A125583440F" display="A125583440F" xr:uid="{00000000-0004-0000-0000-000005120000}"/>
    <hyperlink ref="E4625" location="A125569400X" display="A125569400X" xr:uid="{00000000-0004-0000-0000-000006120000}"/>
    <hyperlink ref="E4626" location="A125549744F" display="A125549744F" xr:uid="{00000000-0004-0000-0000-000007120000}"/>
    <hyperlink ref="E4627" location="A125577824C" display="A125577824C" xr:uid="{00000000-0004-0000-0000-000008120000}"/>
    <hyperlink ref="E4628" location="A125563784L" display="A125563784L" xr:uid="{00000000-0004-0000-0000-000009120000}"/>
    <hyperlink ref="E4629" location="A125558168L" display="A125558168L" xr:uid="{00000000-0004-0000-0000-00000A120000}"/>
    <hyperlink ref="E4630" location="A125586248K" display="A125586248K" xr:uid="{00000000-0004-0000-0000-00000B120000}"/>
    <hyperlink ref="E4631" location="A125572208J" display="A125572208J" xr:uid="{00000000-0004-0000-0000-00000C120000}"/>
    <hyperlink ref="E4632" location="A125560976A" display="A125560976A" xr:uid="{00000000-0004-0000-0000-00000D120000}"/>
    <hyperlink ref="E4633" location="A125589056W" display="A125589056W" xr:uid="{00000000-0004-0000-0000-00000E120000}"/>
    <hyperlink ref="E4634" location="A125575016V" display="A125575016V" xr:uid="{00000000-0004-0000-0000-00000F120000}"/>
    <hyperlink ref="E4635" location="A125552553X" display="A125552553X" xr:uid="{00000000-0004-0000-0000-000010120000}"/>
    <hyperlink ref="E4636" location="A125580633W" display="A125580633W" xr:uid="{00000000-0004-0000-0000-000011120000}"/>
    <hyperlink ref="E4637" location="A125566593A" display="A125566593A" xr:uid="{00000000-0004-0000-0000-000012120000}"/>
    <hyperlink ref="E4638" location="A125552752R" display="A125552752R" xr:uid="{00000000-0004-0000-0000-000013120000}"/>
    <hyperlink ref="E4639" location="A125580832L" display="A125580832L" xr:uid="{00000000-0004-0000-0000-000014120000}"/>
    <hyperlink ref="E4640" location="A125566792T" display="A125566792T" xr:uid="{00000000-0004-0000-0000-000015120000}"/>
    <hyperlink ref="E4641" location="A125555560A" display="A125555560A" xr:uid="{00000000-0004-0000-0000-000016120000}"/>
    <hyperlink ref="E4642" location="A125583640X" display="A125583640X" xr:uid="{00000000-0004-0000-0000-000017120000}"/>
    <hyperlink ref="E4643" location="A125569600T" display="A125569600T" xr:uid="{00000000-0004-0000-0000-000018120000}"/>
    <hyperlink ref="E4644" location="A125549944X" display="A125549944X" xr:uid="{00000000-0004-0000-0000-000019120000}"/>
    <hyperlink ref="E4645" location="A125578024X" display="A125578024X" xr:uid="{00000000-0004-0000-0000-00001A120000}"/>
    <hyperlink ref="E4646" location="A125563984F" display="A125563984F" xr:uid="{00000000-0004-0000-0000-00001B120000}"/>
    <hyperlink ref="E4647" location="A125558368F" display="A125558368F" xr:uid="{00000000-0004-0000-0000-00001C120000}"/>
    <hyperlink ref="E4648" location="A125586448C" display="A125586448C" xr:uid="{00000000-0004-0000-0000-00001D120000}"/>
    <hyperlink ref="E4649" location="A125572408A" display="A125572408A" xr:uid="{00000000-0004-0000-0000-00001E120000}"/>
    <hyperlink ref="E4650" location="A125561176W" display="A125561176W" xr:uid="{00000000-0004-0000-0000-00001F120000}"/>
    <hyperlink ref="E4651" location="A125589256R" display="A125589256R" xr:uid="{00000000-0004-0000-0000-000020120000}"/>
    <hyperlink ref="E4652" location="A125575216L" display="A125575216L" xr:uid="{00000000-0004-0000-0000-000021120000}"/>
    <hyperlink ref="E4653" location="A125552753T" display="A125552753T" xr:uid="{00000000-0004-0000-0000-000022120000}"/>
    <hyperlink ref="E4654" location="A125580833R" display="A125580833R" xr:uid="{00000000-0004-0000-0000-000023120000}"/>
    <hyperlink ref="E4655" location="A125566793V" display="A125566793V" xr:uid="{00000000-0004-0000-0000-000024120000}"/>
    <hyperlink ref="E4656" location="A125552760R" display="A125552760R" xr:uid="{00000000-0004-0000-0000-000025120000}"/>
    <hyperlink ref="E4657" location="A125580840L" display="A125580840L" xr:uid="{00000000-0004-0000-0000-000026120000}"/>
    <hyperlink ref="E4658" location="A125566800F" display="A125566800F" xr:uid="{00000000-0004-0000-0000-000027120000}"/>
    <hyperlink ref="E4659" location="A125555568V" display="A125555568V" xr:uid="{00000000-0004-0000-0000-000028120000}"/>
    <hyperlink ref="E4660" location="A125583648T" display="A125583648T" xr:uid="{00000000-0004-0000-0000-000029120000}"/>
    <hyperlink ref="E4661" location="A125569608K" display="A125569608K" xr:uid="{00000000-0004-0000-0000-00002A120000}"/>
    <hyperlink ref="E4662" location="A125549952X" display="A125549952X" xr:uid="{00000000-0004-0000-0000-00002B120000}"/>
    <hyperlink ref="E4663" location="A125578032X" display="A125578032X" xr:uid="{00000000-0004-0000-0000-00002C120000}"/>
    <hyperlink ref="E4664" location="A125563992F" display="A125563992F" xr:uid="{00000000-0004-0000-0000-00002D120000}"/>
    <hyperlink ref="E4665" location="A125558376F" display="A125558376F" xr:uid="{00000000-0004-0000-0000-00002E120000}"/>
    <hyperlink ref="E4666" location="A125586456C" display="A125586456C" xr:uid="{00000000-0004-0000-0000-00002F120000}"/>
    <hyperlink ref="E4667" location="A125572416A" display="A125572416A" xr:uid="{00000000-0004-0000-0000-000030120000}"/>
    <hyperlink ref="E4668" location="A125561184W" display="A125561184W" xr:uid="{00000000-0004-0000-0000-000031120000}"/>
    <hyperlink ref="E4669" location="A125589264R" display="A125589264R" xr:uid="{00000000-0004-0000-0000-000032120000}"/>
    <hyperlink ref="E4670" location="A125575224L" display="A125575224L" xr:uid="{00000000-0004-0000-0000-000033120000}"/>
    <hyperlink ref="E4671" location="A125552761T" display="A125552761T" xr:uid="{00000000-0004-0000-0000-000034120000}"/>
    <hyperlink ref="E4672" location="A125580841R" display="A125580841R" xr:uid="{00000000-0004-0000-0000-000035120000}"/>
    <hyperlink ref="E4673" location="A125566801J" display="A125566801J" xr:uid="{00000000-0004-0000-0000-000036120000}"/>
    <hyperlink ref="E4674" location="A125552592R" display="A125552592R" xr:uid="{00000000-0004-0000-0000-000037120000}"/>
    <hyperlink ref="E4675" location="A125580672L" display="A125580672L" xr:uid="{00000000-0004-0000-0000-000038120000}"/>
    <hyperlink ref="E4676" location="A125566632F" display="A125566632F" xr:uid="{00000000-0004-0000-0000-000039120000}"/>
    <hyperlink ref="E4677" location="A125555400R" display="A125555400R" xr:uid="{00000000-0004-0000-0000-00003A120000}"/>
    <hyperlink ref="E4678" location="A125583480X" display="A125583480X" xr:uid="{00000000-0004-0000-0000-00003B120000}"/>
    <hyperlink ref="E4679" location="A125569440T" display="A125569440T" xr:uid="{00000000-0004-0000-0000-00003C120000}"/>
    <hyperlink ref="E4680" location="A125549784X" display="A125549784X" xr:uid="{00000000-0004-0000-0000-00003D120000}"/>
    <hyperlink ref="E4681" location="A125577864W" display="A125577864W" xr:uid="{00000000-0004-0000-0000-00003E120000}"/>
    <hyperlink ref="E4682" location="A125563824V" display="A125563824V" xr:uid="{00000000-0004-0000-0000-00003F120000}"/>
    <hyperlink ref="E4683" location="A125558208V" display="A125558208V" xr:uid="{00000000-0004-0000-0000-000040120000}"/>
    <hyperlink ref="E4684" location="A125586288C" display="A125586288C" xr:uid="{00000000-0004-0000-0000-000041120000}"/>
    <hyperlink ref="E4685" location="A125572248A" display="A125572248A" xr:uid="{00000000-0004-0000-0000-000042120000}"/>
    <hyperlink ref="E4686" location="A125561016K" display="A125561016K" xr:uid="{00000000-0004-0000-0000-000043120000}"/>
    <hyperlink ref="E4687" location="A125589096R" display="A125589096R" xr:uid="{00000000-0004-0000-0000-000044120000}"/>
    <hyperlink ref="E4688" location="A125575056L" display="A125575056L" xr:uid="{00000000-0004-0000-0000-000045120000}"/>
    <hyperlink ref="E4689" location="A125552593T" display="A125552593T" xr:uid="{00000000-0004-0000-0000-000046120000}"/>
    <hyperlink ref="E4690" location="A125580673R" display="A125580673R" xr:uid="{00000000-0004-0000-0000-000047120000}"/>
    <hyperlink ref="E4691" location="A125566633J" display="A125566633J" xr:uid="{00000000-0004-0000-0000-000048120000}"/>
    <hyperlink ref="E4692" location="A125552560W" display="A125552560W" xr:uid="{00000000-0004-0000-0000-000049120000}"/>
    <hyperlink ref="E4693" location="A125580640V" display="A125580640V" xr:uid="{00000000-0004-0000-0000-00004A120000}"/>
    <hyperlink ref="E4694" location="A125566600L" display="A125566600L" xr:uid="{00000000-0004-0000-0000-00004B120000}"/>
    <hyperlink ref="E4695" location="A125555368A" display="A125555368A" xr:uid="{00000000-0004-0000-0000-00004C120000}"/>
    <hyperlink ref="E4696" location="A125583448X" display="A125583448X" xr:uid="{00000000-0004-0000-0000-00004D120000}"/>
    <hyperlink ref="E4697" location="A125569408T" display="A125569408T" xr:uid="{00000000-0004-0000-0000-00004E120000}"/>
    <hyperlink ref="E4698" location="A125549752F" display="A125549752F" xr:uid="{00000000-0004-0000-0000-00004F120000}"/>
    <hyperlink ref="E4699" location="A125577832C" display="A125577832C" xr:uid="{00000000-0004-0000-0000-000050120000}"/>
    <hyperlink ref="E4700" location="A125563792L" display="A125563792L" xr:uid="{00000000-0004-0000-0000-000051120000}"/>
    <hyperlink ref="E4701" location="A125558176L" display="A125558176L" xr:uid="{00000000-0004-0000-0000-000052120000}"/>
    <hyperlink ref="E4702" location="A125586256K" display="A125586256K" xr:uid="{00000000-0004-0000-0000-000053120000}"/>
    <hyperlink ref="E4703" location="A125572216J" display="A125572216J" xr:uid="{00000000-0004-0000-0000-000054120000}"/>
    <hyperlink ref="E4704" location="A125560984A" display="A125560984A" xr:uid="{00000000-0004-0000-0000-000055120000}"/>
    <hyperlink ref="E4705" location="A125589064W" display="A125589064W" xr:uid="{00000000-0004-0000-0000-000056120000}"/>
    <hyperlink ref="E4706" location="A125575024V" display="A125575024V" xr:uid="{00000000-0004-0000-0000-000057120000}"/>
    <hyperlink ref="E4707" location="A125552561X" display="A125552561X" xr:uid="{00000000-0004-0000-0000-000058120000}"/>
    <hyperlink ref="E4708" location="A125580641W" display="A125580641W" xr:uid="{00000000-0004-0000-0000-000059120000}"/>
    <hyperlink ref="E4709" location="A125566601R" display="A125566601R" xr:uid="{00000000-0004-0000-0000-00005A120000}"/>
    <hyperlink ref="E4710" location="A125552632W" display="A125552632W" xr:uid="{00000000-0004-0000-0000-00005B120000}"/>
    <hyperlink ref="E4711" location="A125580712V" display="A125580712V" xr:uid="{00000000-0004-0000-0000-00005C120000}"/>
    <hyperlink ref="E4712" location="A125566672X" display="A125566672X" xr:uid="{00000000-0004-0000-0000-00005D120000}"/>
    <hyperlink ref="E4713" location="A125555440J" display="A125555440J" xr:uid="{00000000-0004-0000-0000-00005E120000}"/>
    <hyperlink ref="E4714" location="A125583520F" display="A125583520F" xr:uid="{00000000-0004-0000-0000-00005F120000}"/>
    <hyperlink ref="E4715" location="A125569480K" display="A125569480K" xr:uid="{00000000-0004-0000-0000-000060120000}"/>
    <hyperlink ref="E4716" location="A125549824F" display="A125549824F" xr:uid="{00000000-0004-0000-0000-000061120000}"/>
    <hyperlink ref="E4717" location="A125577904C" display="A125577904C" xr:uid="{00000000-0004-0000-0000-000062120000}"/>
    <hyperlink ref="E4718" location="A125563864L" display="A125563864L" xr:uid="{00000000-0004-0000-0000-000063120000}"/>
    <hyperlink ref="E4719" location="A125558248L" display="A125558248L" xr:uid="{00000000-0004-0000-0000-000064120000}"/>
    <hyperlink ref="E4720" location="A125586328K" display="A125586328K" xr:uid="{00000000-0004-0000-0000-000065120000}"/>
    <hyperlink ref="E4721" location="A125572288V" display="A125572288V" xr:uid="{00000000-0004-0000-0000-000066120000}"/>
    <hyperlink ref="E4722" location="A125561056C" display="A125561056C" xr:uid="{00000000-0004-0000-0000-000067120000}"/>
    <hyperlink ref="E4723" location="A125589136W" display="A125589136W" xr:uid="{00000000-0004-0000-0000-000068120000}"/>
    <hyperlink ref="E4724" location="A125575096F" display="A125575096F" xr:uid="{00000000-0004-0000-0000-000069120000}"/>
    <hyperlink ref="E4725" location="A125552633X" display="A125552633X" xr:uid="{00000000-0004-0000-0000-00006A120000}"/>
    <hyperlink ref="E4726" location="A125580713W" display="A125580713W" xr:uid="{00000000-0004-0000-0000-00006B120000}"/>
    <hyperlink ref="E4727" location="A125566673A" display="A125566673A" xr:uid="{00000000-0004-0000-0000-00006C120000}"/>
    <hyperlink ref="E4728" location="A125552584R" display="A125552584R" xr:uid="{00000000-0004-0000-0000-00006D120000}"/>
    <hyperlink ref="E4729" location="A125580664L" display="A125580664L" xr:uid="{00000000-0004-0000-0000-00006E120000}"/>
    <hyperlink ref="E4730" location="A125566624F" display="A125566624F" xr:uid="{00000000-0004-0000-0000-00006F120000}"/>
    <hyperlink ref="E4731" location="A125555392A" display="A125555392A" xr:uid="{00000000-0004-0000-0000-000070120000}"/>
    <hyperlink ref="E4732" location="A125583472X" display="A125583472X" xr:uid="{00000000-0004-0000-0000-000071120000}"/>
    <hyperlink ref="E4733" location="A125569432T" display="A125569432T" xr:uid="{00000000-0004-0000-0000-000072120000}"/>
    <hyperlink ref="E4734" location="A125549776X" display="A125549776X" xr:uid="{00000000-0004-0000-0000-000073120000}"/>
    <hyperlink ref="E4735" location="A125577856W" display="A125577856W" xr:uid="{00000000-0004-0000-0000-000074120000}"/>
    <hyperlink ref="E4736" location="A125563816V" display="A125563816V" xr:uid="{00000000-0004-0000-0000-000075120000}"/>
    <hyperlink ref="E4737" location="A125558200A" display="A125558200A" xr:uid="{00000000-0004-0000-0000-000076120000}"/>
    <hyperlink ref="E4738" location="A125586280K" display="A125586280K" xr:uid="{00000000-0004-0000-0000-000077120000}"/>
    <hyperlink ref="E4739" location="A125572240J" display="A125572240J" xr:uid="{00000000-0004-0000-0000-000078120000}"/>
    <hyperlink ref="E4740" location="A125561008K" display="A125561008K" xr:uid="{00000000-0004-0000-0000-000079120000}"/>
    <hyperlink ref="E4741" location="A125589088R" display="A125589088R" xr:uid="{00000000-0004-0000-0000-00007A120000}"/>
    <hyperlink ref="E4742" location="A125575048L" display="A125575048L" xr:uid="{00000000-0004-0000-0000-00007B120000}"/>
    <hyperlink ref="E4743" location="A125552585T" display="A125552585T" xr:uid="{00000000-0004-0000-0000-00007C120000}"/>
    <hyperlink ref="E4744" location="A125580665R" display="A125580665R" xr:uid="{00000000-0004-0000-0000-00007D120000}"/>
    <hyperlink ref="E4745" location="A125566625J" display="A125566625J" xr:uid="{00000000-0004-0000-0000-00007E120000}"/>
    <hyperlink ref="E4746" location="A125552640W" display="A125552640W" xr:uid="{00000000-0004-0000-0000-00007F120000}"/>
    <hyperlink ref="E4747" location="A125580720V" display="A125580720V" xr:uid="{00000000-0004-0000-0000-000080120000}"/>
    <hyperlink ref="E4748" location="A125566680X" display="A125566680X" xr:uid="{00000000-0004-0000-0000-000081120000}"/>
    <hyperlink ref="E4749" location="A125555448A" display="A125555448A" xr:uid="{00000000-0004-0000-0000-000082120000}"/>
    <hyperlink ref="E4750" location="A125583528X" display="A125583528X" xr:uid="{00000000-0004-0000-0000-000083120000}"/>
    <hyperlink ref="E4751" location="A125569488C" display="A125569488C" xr:uid="{00000000-0004-0000-0000-000084120000}"/>
    <hyperlink ref="E4752" location="A125549832F" display="A125549832F" xr:uid="{00000000-0004-0000-0000-000085120000}"/>
    <hyperlink ref="E4753" location="A125577912C" display="A125577912C" xr:uid="{00000000-0004-0000-0000-000086120000}"/>
    <hyperlink ref="E4754" location="A125563872L" display="A125563872L" xr:uid="{00000000-0004-0000-0000-000087120000}"/>
    <hyperlink ref="E4755" location="A125558256L" display="A125558256L" xr:uid="{00000000-0004-0000-0000-000088120000}"/>
    <hyperlink ref="E4756" location="A125586336K" display="A125586336K" xr:uid="{00000000-0004-0000-0000-000089120000}"/>
    <hyperlink ref="E4757" location="A125572296V" display="A125572296V" xr:uid="{00000000-0004-0000-0000-00008A120000}"/>
    <hyperlink ref="E4758" location="A125561064C" display="A125561064C" xr:uid="{00000000-0004-0000-0000-00008B120000}"/>
    <hyperlink ref="E4759" location="A125589144W" display="A125589144W" xr:uid="{00000000-0004-0000-0000-00008C120000}"/>
    <hyperlink ref="E4760" location="A125575104V" display="A125575104V" xr:uid="{00000000-0004-0000-0000-00008D120000}"/>
    <hyperlink ref="E4761" location="A125552641X" display="A125552641X" xr:uid="{00000000-0004-0000-0000-00008E120000}"/>
    <hyperlink ref="E4762" location="A125580721W" display="A125580721W" xr:uid="{00000000-0004-0000-0000-00008F120000}"/>
    <hyperlink ref="E4763" location="A125566681A" display="A125566681A" xr:uid="{00000000-0004-0000-0000-000090120000}"/>
    <hyperlink ref="E4764" location="A125552600C" display="A125552600C" xr:uid="{00000000-0004-0000-0000-000091120000}"/>
    <hyperlink ref="E4765" location="A125580680L" display="A125580680L" xr:uid="{00000000-0004-0000-0000-000092120000}"/>
    <hyperlink ref="E4766" location="A125566640F" display="A125566640F" xr:uid="{00000000-0004-0000-0000-000093120000}"/>
    <hyperlink ref="E4767" location="A125555408J" display="A125555408J" xr:uid="{00000000-0004-0000-0000-000094120000}"/>
    <hyperlink ref="E4768" location="A125583488T" display="A125583488T" xr:uid="{00000000-0004-0000-0000-000095120000}"/>
    <hyperlink ref="E4769" location="A125569448K" display="A125569448K" xr:uid="{00000000-0004-0000-0000-000096120000}"/>
    <hyperlink ref="E4770" location="A125549792X" display="A125549792X" xr:uid="{00000000-0004-0000-0000-000097120000}"/>
    <hyperlink ref="E4771" location="A125577872W" display="A125577872W" xr:uid="{00000000-0004-0000-0000-000098120000}"/>
    <hyperlink ref="E4772" location="A125563832V" display="A125563832V" xr:uid="{00000000-0004-0000-0000-000099120000}"/>
    <hyperlink ref="E4773" location="A125558216V" display="A125558216V" xr:uid="{00000000-0004-0000-0000-00009A120000}"/>
    <hyperlink ref="E4774" location="A125586296C" display="A125586296C" xr:uid="{00000000-0004-0000-0000-00009B120000}"/>
    <hyperlink ref="E4775" location="A125572256A" display="A125572256A" xr:uid="{00000000-0004-0000-0000-00009C120000}"/>
    <hyperlink ref="E4776" location="A125561024K" display="A125561024K" xr:uid="{00000000-0004-0000-0000-00009D120000}"/>
    <hyperlink ref="E4777" location="A125589104C" display="A125589104C" xr:uid="{00000000-0004-0000-0000-00009E120000}"/>
    <hyperlink ref="E4778" location="A125575064L" display="A125575064L" xr:uid="{00000000-0004-0000-0000-00009F120000}"/>
    <hyperlink ref="E4779" location="A125552601F" display="A125552601F" xr:uid="{00000000-0004-0000-0000-0000A0120000}"/>
    <hyperlink ref="E4780" location="A125580681R" display="A125580681R" xr:uid="{00000000-0004-0000-0000-0000A1120000}"/>
    <hyperlink ref="E4781" location="A125566641J" display="A125566641J" xr:uid="{00000000-0004-0000-0000-0000A2120000}"/>
    <hyperlink ref="E4782" location="A125552648R" display="A125552648R" xr:uid="{00000000-0004-0000-0000-0000A3120000}"/>
    <hyperlink ref="E4783" location="A125580728L" display="A125580728L" xr:uid="{00000000-0004-0000-0000-0000A4120000}"/>
    <hyperlink ref="E4784" location="A125566688T" display="A125566688T" xr:uid="{00000000-0004-0000-0000-0000A5120000}"/>
    <hyperlink ref="E4785" location="A125555456A" display="A125555456A" xr:uid="{00000000-0004-0000-0000-0000A6120000}"/>
    <hyperlink ref="E4786" location="A125583536X" display="A125583536X" xr:uid="{00000000-0004-0000-0000-0000A7120000}"/>
    <hyperlink ref="E4787" location="A125569496C" display="A125569496C" xr:uid="{00000000-0004-0000-0000-0000A8120000}"/>
    <hyperlink ref="E4788" location="A125549840F" display="A125549840F" xr:uid="{00000000-0004-0000-0000-0000A9120000}"/>
    <hyperlink ref="E4789" location="A125577920C" display="A125577920C" xr:uid="{00000000-0004-0000-0000-0000AA120000}"/>
    <hyperlink ref="E4790" location="A125563880L" display="A125563880L" xr:uid="{00000000-0004-0000-0000-0000AB120000}"/>
    <hyperlink ref="E4791" location="A125558264L" display="A125558264L" xr:uid="{00000000-0004-0000-0000-0000AC120000}"/>
    <hyperlink ref="E4792" location="A125586344K" display="A125586344K" xr:uid="{00000000-0004-0000-0000-0000AD120000}"/>
    <hyperlink ref="E4793" location="A125572304J" display="A125572304J" xr:uid="{00000000-0004-0000-0000-0000AE120000}"/>
    <hyperlink ref="E4794" location="A125561072C" display="A125561072C" xr:uid="{00000000-0004-0000-0000-0000AF120000}"/>
    <hyperlink ref="E4795" location="A125589152W" display="A125589152W" xr:uid="{00000000-0004-0000-0000-0000B0120000}"/>
    <hyperlink ref="E4796" location="A125575112V" display="A125575112V" xr:uid="{00000000-0004-0000-0000-0000B1120000}"/>
    <hyperlink ref="E4797" location="A125552649T" display="A125552649T" xr:uid="{00000000-0004-0000-0000-0000B2120000}"/>
    <hyperlink ref="E4798" location="A125580729R" display="A125580729R" xr:uid="{00000000-0004-0000-0000-0000B3120000}"/>
    <hyperlink ref="E4799" location="A125566689V" display="A125566689V" xr:uid="{00000000-0004-0000-0000-0000B4120000}"/>
    <hyperlink ref="E4800" location="A125552720W" display="A125552720W" xr:uid="{00000000-0004-0000-0000-0000B5120000}"/>
    <hyperlink ref="E4801" location="A125580800V" display="A125580800V" xr:uid="{00000000-0004-0000-0000-0000B6120000}"/>
    <hyperlink ref="E4802" location="A125566760X" display="A125566760X" xr:uid="{00000000-0004-0000-0000-0000B7120000}"/>
    <hyperlink ref="E4803" location="A125555528A" display="A125555528A" xr:uid="{00000000-0004-0000-0000-0000B8120000}"/>
    <hyperlink ref="E4804" location="A125583608X" display="A125583608X" xr:uid="{00000000-0004-0000-0000-0000B9120000}"/>
    <hyperlink ref="E4805" location="A125569568C" display="A125569568C" xr:uid="{00000000-0004-0000-0000-0000BA120000}"/>
    <hyperlink ref="E4806" location="A125549912F" display="A125549912F" xr:uid="{00000000-0004-0000-0000-0000BB120000}"/>
    <hyperlink ref="E4807" location="A125577992R" display="A125577992R" xr:uid="{00000000-0004-0000-0000-0000BC120000}"/>
    <hyperlink ref="E4808" location="A125563952L" display="A125563952L" xr:uid="{00000000-0004-0000-0000-0000BD120000}"/>
    <hyperlink ref="E4809" location="A125558336L" display="A125558336L" xr:uid="{00000000-0004-0000-0000-0000BE120000}"/>
    <hyperlink ref="E4810" location="A125586416K" display="A125586416K" xr:uid="{00000000-0004-0000-0000-0000BF120000}"/>
    <hyperlink ref="E4811" location="A125572376V" display="A125572376V" xr:uid="{00000000-0004-0000-0000-0000C0120000}"/>
    <hyperlink ref="E4812" location="A125561144C" display="A125561144C" xr:uid="{00000000-0004-0000-0000-0000C1120000}"/>
    <hyperlink ref="E4813" location="A125589224W" display="A125589224W" xr:uid="{00000000-0004-0000-0000-0000C2120000}"/>
    <hyperlink ref="E4814" location="A125575184F" display="A125575184F" xr:uid="{00000000-0004-0000-0000-0000C3120000}"/>
    <hyperlink ref="E4815" location="A125552721X" display="A125552721X" xr:uid="{00000000-0004-0000-0000-0000C4120000}"/>
    <hyperlink ref="E4816" location="A125580801W" display="A125580801W" xr:uid="{00000000-0004-0000-0000-0000C5120000}"/>
    <hyperlink ref="E4817" location="A125566761A" display="A125566761A" xr:uid="{00000000-0004-0000-0000-0000C6120000}"/>
    <hyperlink ref="E4818" location="A125552656R" display="A125552656R" xr:uid="{00000000-0004-0000-0000-0000C7120000}"/>
    <hyperlink ref="E4819" location="A125580736L" display="A125580736L" xr:uid="{00000000-0004-0000-0000-0000C8120000}"/>
    <hyperlink ref="E4820" location="A125566696T" display="A125566696T" xr:uid="{00000000-0004-0000-0000-0000C9120000}"/>
    <hyperlink ref="E4821" location="A125555464A" display="A125555464A" xr:uid="{00000000-0004-0000-0000-0000CA120000}"/>
    <hyperlink ref="E4822" location="A125583544X" display="A125583544X" xr:uid="{00000000-0004-0000-0000-0000CB120000}"/>
    <hyperlink ref="E4823" location="A125569504T" display="A125569504T" xr:uid="{00000000-0004-0000-0000-0000CC120000}"/>
    <hyperlink ref="E4824" location="A125549848X" display="A125549848X" xr:uid="{00000000-0004-0000-0000-0000CD120000}"/>
    <hyperlink ref="E4825" location="A125577928W" display="A125577928W" xr:uid="{00000000-0004-0000-0000-0000CE120000}"/>
    <hyperlink ref="E4826" location="A125563888F" display="A125563888F" xr:uid="{00000000-0004-0000-0000-0000CF120000}"/>
    <hyperlink ref="E4827" location="A125558272L" display="A125558272L" xr:uid="{00000000-0004-0000-0000-0000D0120000}"/>
    <hyperlink ref="E4828" location="A125586352K" display="A125586352K" xr:uid="{00000000-0004-0000-0000-0000D1120000}"/>
    <hyperlink ref="E4829" location="A125572312J" display="A125572312J" xr:uid="{00000000-0004-0000-0000-0000D2120000}"/>
    <hyperlink ref="E4830" location="A125561080C" display="A125561080C" xr:uid="{00000000-0004-0000-0000-0000D3120000}"/>
    <hyperlink ref="E4831" location="A125589160W" display="A125589160W" xr:uid="{00000000-0004-0000-0000-0000D4120000}"/>
    <hyperlink ref="E4832" location="A125575120V" display="A125575120V" xr:uid="{00000000-0004-0000-0000-0000D5120000}"/>
    <hyperlink ref="E4833" location="A125552657T" display="A125552657T" xr:uid="{00000000-0004-0000-0000-0000D6120000}"/>
    <hyperlink ref="E4834" location="A125580737R" display="A125580737R" xr:uid="{00000000-0004-0000-0000-0000D7120000}"/>
    <hyperlink ref="E4835" location="A125566697V" display="A125566697V" xr:uid="{00000000-0004-0000-0000-0000D8120000}"/>
    <hyperlink ref="E4836" location="A125552608W" display="A125552608W" xr:uid="{00000000-0004-0000-0000-0000D9120000}"/>
    <hyperlink ref="E4837" location="A125580688F" display="A125580688F" xr:uid="{00000000-0004-0000-0000-0000DA120000}"/>
    <hyperlink ref="E4838" location="A125566648X" display="A125566648X" xr:uid="{00000000-0004-0000-0000-0000DB120000}"/>
    <hyperlink ref="E4839" location="A125555416J" display="A125555416J" xr:uid="{00000000-0004-0000-0000-0000DC120000}"/>
    <hyperlink ref="E4840" location="A125583496T" display="A125583496T" xr:uid="{00000000-0004-0000-0000-0000DD120000}"/>
    <hyperlink ref="E4841" location="A125569456K" display="A125569456K" xr:uid="{00000000-0004-0000-0000-0000DE120000}"/>
    <hyperlink ref="E4842" location="A125549800L" display="A125549800L" xr:uid="{00000000-0004-0000-0000-0000DF120000}"/>
    <hyperlink ref="E4843" location="A125577880W" display="A125577880W" xr:uid="{00000000-0004-0000-0000-0000E0120000}"/>
    <hyperlink ref="E4844" location="A125563840V" display="A125563840V" xr:uid="{00000000-0004-0000-0000-0000E1120000}"/>
    <hyperlink ref="E4845" location="A125558224V" display="A125558224V" xr:uid="{00000000-0004-0000-0000-0000E2120000}"/>
    <hyperlink ref="E4846" location="A125586304T" display="A125586304T" xr:uid="{00000000-0004-0000-0000-0000E3120000}"/>
    <hyperlink ref="E4847" location="A125572264A" display="A125572264A" xr:uid="{00000000-0004-0000-0000-0000E4120000}"/>
    <hyperlink ref="E4848" location="A125561032K" display="A125561032K" xr:uid="{00000000-0004-0000-0000-0000E5120000}"/>
    <hyperlink ref="E4849" location="A125589112C" display="A125589112C" xr:uid="{00000000-0004-0000-0000-0000E6120000}"/>
    <hyperlink ref="E4850" location="A125575072L" display="A125575072L" xr:uid="{00000000-0004-0000-0000-0000E7120000}"/>
    <hyperlink ref="E4851" location="A125552609X" display="A125552609X" xr:uid="{00000000-0004-0000-0000-0000E8120000}"/>
    <hyperlink ref="E4852" location="A125580689J" display="A125580689J" xr:uid="{00000000-0004-0000-0000-0000E9120000}"/>
    <hyperlink ref="E4853" location="A125566649A" display="A125566649A" xr:uid="{00000000-0004-0000-0000-0000EA120000}"/>
    <hyperlink ref="E4854" location="A125552768J" display="A125552768J" xr:uid="{00000000-0004-0000-0000-0000EB120000}"/>
    <hyperlink ref="E4855" location="A125580848F" display="A125580848F" xr:uid="{00000000-0004-0000-0000-0000EC120000}"/>
    <hyperlink ref="E4856" location="A125566808X" display="A125566808X" xr:uid="{00000000-0004-0000-0000-0000ED120000}"/>
    <hyperlink ref="E4857" location="A125555576V" display="A125555576V" xr:uid="{00000000-0004-0000-0000-0000EE120000}"/>
    <hyperlink ref="E4858" location="A125583656T" display="A125583656T" xr:uid="{00000000-0004-0000-0000-0000EF120000}"/>
    <hyperlink ref="E4859" location="A125569616K" display="A125569616K" xr:uid="{00000000-0004-0000-0000-0000F0120000}"/>
    <hyperlink ref="E4860" location="A125549960X" display="A125549960X" xr:uid="{00000000-0004-0000-0000-0000F1120000}"/>
    <hyperlink ref="E4861" location="A125578040X" display="A125578040X" xr:uid="{00000000-0004-0000-0000-0000F2120000}"/>
    <hyperlink ref="E4862" location="A125564000W" display="A125564000W" xr:uid="{00000000-0004-0000-0000-0000F3120000}"/>
    <hyperlink ref="E4863" location="A125558384F" display="A125558384F" xr:uid="{00000000-0004-0000-0000-0000F4120000}"/>
    <hyperlink ref="E4864" location="A125586464C" display="A125586464C" xr:uid="{00000000-0004-0000-0000-0000F5120000}"/>
    <hyperlink ref="E4865" location="A125572424A" display="A125572424A" xr:uid="{00000000-0004-0000-0000-0000F6120000}"/>
    <hyperlink ref="E4866" location="A125561192W" display="A125561192W" xr:uid="{00000000-0004-0000-0000-0000F7120000}"/>
    <hyperlink ref="E4867" location="A125589272R" display="A125589272R" xr:uid="{00000000-0004-0000-0000-0000F8120000}"/>
    <hyperlink ref="E4868" location="A125575232L" display="A125575232L" xr:uid="{00000000-0004-0000-0000-0000F9120000}"/>
    <hyperlink ref="E4869" location="A125552769K" display="A125552769K" xr:uid="{00000000-0004-0000-0000-0000FA120000}"/>
    <hyperlink ref="E4870" location="A125580849J" display="A125580849J" xr:uid="{00000000-0004-0000-0000-0000FB120000}"/>
    <hyperlink ref="E4871" location="A125566809A" display="A125566809A" xr:uid="{00000000-0004-0000-0000-0000FC120000}"/>
    <hyperlink ref="E4872" location="A125552728R" display="A125552728R" xr:uid="{00000000-0004-0000-0000-0000FD120000}"/>
    <hyperlink ref="E4873" location="A125580808L" display="A125580808L" xr:uid="{00000000-0004-0000-0000-0000FE120000}"/>
    <hyperlink ref="E4874" location="A125566768T" display="A125566768T" xr:uid="{00000000-0004-0000-0000-0000FF120000}"/>
    <hyperlink ref="E4875" location="A125555536A" display="A125555536A" xr:uid="{00000000-0004-0000-0000-000000130000}"/>
    <hyperlink ref="E4876" location="A125583616X" display="A125583616X" xr:uid="{00000000-0004-0000-0000-000001130000}"/>
    <hyperlink ref="E4877" location="A125569576C" display="A125569576C" xr:uid="{00000000-0004-0000-0000-000002130000}"/>
    <hyperlink ref="E4878" location="A125549920F" display="A125549920F" xr:uid="{00000000-0004-0000-0000-000003130000}"/>
    <hyperlink ref="E4879" location="A125578000F" display="A125578000F" xr:uid="{00000000-0004-0000-0000-000004130000}"/>
    <hyperlink ref="E4880" location="A125563960L" display="A125563960L" xr:uid="{00000000-0004-0000-0000-000005130000}"/>
    <hyperlink ref="E4881" location="A125558344L" display="A125558344L" xr:uid="{00000000-0004-0000-0000-000006130000}"/>
    <hyperlink ref="E4882" location="A125586424K" display="A125586424K" xr:uid="{00000000-0004-0000-0000-000007130000}"/>
    <hyperlink ref="E4883" location="A125572384V" display="A125572384V" xr:uid="{00000000-0004-0000-0000-000008130000}"/>
    <hyperlink ref="E4884" location="A125561152C" display="A125561152C" xr:uid="{00000000-0004-0000-0000-000009130000}"/>
    <hyperlink ref="E4885" location="A125589232W" display="A125589232W" xr:uid="{00000000-0004-0000-0000-00000A130000}"/>
    <hyperlink ref="E4886" location="A125575192F" display="A125575192F" xr:uid="{00000000-0004-0000-0000-00000B130000}"/>
    <hyperlink ref="E4887" location="A125552729T" display="A125552729T" xr:uid="{00000000-0004-0000-0000-00000C130000}"/>
    <hyperlink ref="E4888" location="A125580809R" display="A125580809R" xr:uid="{00000000-0004-0000-0000-00000D130000}"/>
    <hyperlink ref="E4889" location="A125566769V" display="A125566769V" xr:uid="{00000000-0004-0000-0000-00000E130000}"/>
    <hyperlink ref="E4890" location="A125552736R" display="A125552736R" xr:uid="{00000000-0004-0000-0000-00000F130000}"/>
    <hyperlink ref="E4891" location="A125580816L" display="A125580816L" xr:uid="{00000000-0004-0000-0000-000010130000}"/>
    <hyperlink ref="E4892" location="A125566776T" display="A125566776T" xr:uid="{00000000-0004-0000-0000-000011130000}"/>
    <hyperlink ref="E4893" location="A125555544A" display="A125555544A" xr:uid="{00000000-0004-0000-0000-000012130000}"/>
    <hyperlink ref="E4894" location="A125583624X" display="A125583624X" xr:uid="{00000000-0004-0000-0000-000013130000}"/>
    <hyperlink ref="E4895" location="A125569584C" display="A125569584C" xr:uid="{00000000-0004-0000-0000-000014130000}"/>
    <hyperlink ref="E4896" location="A125549928X" display="A125549928X" xr:uid="{00000000-0004-0000-0000-000015130000}"/>
    <hyperlink ref="E4897" location="A125578008X" display="A125578008X" xr:uid="{00000000-0004-0000-0000-000016130000}"/>
    <hyperlink ref="E4898" location="A125563968F" display="A125563968F" xr:uid="{00000000-0004-0000-0000-000017130000}"/>
    <hyperlink ref="E4899" location="A125558352L" display="A125558352L" xr:uid="{00000000-0004-0000-0000-000018130000}"/>
    <hyperlink ref="E4900" location="A125586432K" display="A125586432K" xr:uid="{00000000-0004-0000-0000-000019130000}"/>
    <hyperlink ref="E4901" location="A125572392V" display="A125572392V" xr:uid="{00000000-0004-0000-0000-00001A130000}"/>
    <hyperlink ref="E4902" location="A125561160C" display="A125561160C" xr:uid="{00000000-0004-0000-0000-00001B130000}"/>
    <hyperlink ref="E4903" location="A125589240W" display="A125589240W" xr:uid="{00000000-0004-0000-0000-00001C130000}"/>
    <hyperlink ref="E4904" location="A125575200V" display="A125575200V" xr:uid="{00000000-0004-0000-0000-00001D130000}"/>
    <hyperlink ref="E4905" location="A125552737T" display="A125552737T" xr:uid="{00000000-0004-0000-0000-00001E130000}"/>
    <hyperlink ref="E4906" location="A125580817R" display="A125580817R" xr:uid="{00000000-0004-0000-0000-00001F130000}"/>
    <hyperlink ref="E4907" location="A125566777V" display="A125566777V" xr:uid="{00000000-0004-0000-0000-000020130000}"/>
    <hyperlink ref="E4908" location="A125552840R" display="A125552840R" xr:uid="{00000000-0004-0000-0000-000021130000}"/>
    <hyperlink ref="E4909" location="A125580920L" display="A125580920L" xr:uid="{00000000-0004-0000-0000-000022130000}"/>
    <hyperlink ref="E4910" location="A125566880T" display="A125566880T" xr:uid="{00000000-0004-0000-0000-000023130000}"/>
    <hyperlink ref="E4911" location="A125555648V" display="A125555648V" xr:uid="{00000000-0004-0000-0000-000024130000}"/>
    <hyperlink ref="E4912" location="A125583728T" display="A125583728T" xr:uid="{00000000-0004-0000-0000-000025130000}"/>
    <hyperlink ref="E4913" location="A125569688W" display="A125569688W" xr:uid="{00000000-0004-0000-0000-000026130000}"/>
    <hyperlink ref="E4914" location="A125550032F" display="A125550032F" xr:uid="{00000000-0004-0000-0000-000027130000}"/>
    <hyperlink ref="E4915" location="A125578112X" display="A125578112X" xr:uid="{00000000-0004-0000-0000-000028130000}"/>
    <hyperlink ref="E4916" location="A125564072J" display="A125564072J" xr:uid="{00000000-0004-0000-0000-000029130000}"/>
    <hyperlink ref="E4917" location="A125558456F" display="A125558456F" xr:uid="{00000000-0004-0000-0000-00002A130000}"/>
    <hyperlink ref="E4918" location="A125586536C" display="A125586536C" xr:uid="{00000000-0004-0000-0000-00002B130000}"/>
    <hyperlink ref="E4919" location="A125572496L" display="A125572496L" xr:uid="{00000000-0004-0000-0000-00002C130000}"/>
    <hyperlink ref="E4920" location="A125561264W" display="A125561264W" xr:uid="{00000000-0004-0000-0000-00002D130000}"/>
    <hyperlink ref="E4921" location="A125589344R" display="A125589344R" xr:uid="{00000000-0004-0000-0000-00002E130000}"/>
    <hyperlink ref="E4922" location="A125575304L" display="A125575304L" xr:uid="{00000000-0004-0000-0000-00002F130000}"/>
    <hyperlink ref="E4923" location="A125552841T" display="A125552841T" xr:uid="{00000000-0004-0000-0000-000030130000}"/>
    <hyperlink ref="E4924" location="A125580921R" display="A125580921R" xr:uid="{00000000-0004-0000-0000-000031130000}"/>
    <hyperlink ref="E4925" location="A125566881V" display="A125566881V" xr:uid="{00000000-0004-0000-0000-000032130000}"/>
    <hyperlink ref="E4926" location="A125552880J" display="A125552880J" xr:uid="{00000000-0004-0000-0000-000033130000}"/>
    <hyperlink ref="E4927" location="A125580960F" display="A125580960F" xr:uid="{00000000-0004-0000-0000-000034130000}"/>
    <hyperlink ref="E4928" location="A125566920X" display="A125566920X" xr:uid="{00000000-0004-0000-0000-000035130000}"/>
    <hyperlink ref="E4929" location="A125555688L" display="A125555688L" xr:uid="{00000000-0004-0000-0000-000036130000}"/>
    <hyperlink ref="E4930" location="A125583768K" display="A125583768K" xr:uid="{00000000-0004-0000-0000-000037130000}"/>
    <hyperlink ref="E4931" location="A125569728C" display="A125569728C" xr:uid="{00000000-0004-0000-0000-000038130000}"/>
    <hyperlink ref="E4932" location="A125550072X" display="A125550072X" xr:uid="{00000000-0004-0000-0000-000039130000}"/>
    <hyperlink ref="E4933" location="A125578152T" display="A125578152T" xr:uid="{00000000-0004-0000-0000-00003A130000}"/>
    <hyperlink ref="E4934" location="A125564112R" display="A125564112R" xr:uid="{00000000-0004-0000-0000-00003B130000}"/>
    <hyperlink ref="E4935" location="A125558496X" display="A125558496X" xr:uid="{00000000-0004-0000-0000-00003C130000}"/>
    <hyperlink ref="E4936" location="A125586576W" display="A125586576W" xr:uid="{00000000-0004-0000-0000-00003D130000}"/>
    <hyperlink ref="E4937" location="A125572536V" display="A125572536V" xr:uid="{00000000-0004-0000-0000-00003E130000}"/>
    <hyperlink ref="E4938" location="A125561304C" display="A125561304C" xr:uid="{00000000-0004-0000-0000-00003F130000}"/>
    <hyperlink ref="E4939" location="A125589384J" display="A125589384J" xr:uid="{00000000-0004-0000-0000-000040130000}"/>
    <hyperlink ref="E4940" location="A125575344F" display="A125575344F" xr:uid="{00000000-0004-0000-0000-000041130000}"/>
    <hyperlink ref="E4941" location="A125552881K" display="A125552881K" xr:uid="{00000000-0004-0000-0000-000042130000}"/>
    <hyperlink ref="E4942" location="A125580961J" display="A125580961J" xr:uid="{00000000-0004-0000-0000-000043130000}"/>
    <hyperlink ref="E4943" location="A125566921A" display="A125566921A" xr:uid="{00000000-0004-0000-0000-000044130000}"/>
    <hyperlink ref="E4944" location="A125553088W" display="A125553088W" xr:uid="{00000000-0004-0000-0000-000045130000}"/>
    <hyperlink ref="E4945" location="A125581168V" display="A125581168V" xr:uid="{00000000-0004-0000-0000-000046130000}"/>
    <hyperlink ref="E4946" location="A125567128L" display="A125567128L" xr:uid="{00000000-0004-0000-0000-000047130000}"/>
    <hyperlink ref="E4947" location="A125555896F" display="A125555896F" xr:uid="{00000000-0004-0000-0000-000048130000}"/>
    <hyperlink ref="E4948" location="A125583976C" display="A125583976C" xr:uid="{00000000-0004-0000-0000-000049130000}"/>
    <hyperlink ref="E4949" location="A125569936W" display="A125569936W" xr:uid="{00000000-0004-0000-0000-00004A130000}"/>
    <hyperlink ref="E4950" location="A125550280T" display="A125550280T" xr:uid="{00000000-0004-0000-0000-00004B130000}"/>
    <hyperlink ref="E4951" location="A125578360K" display="A125578360K" xr:uid="{00000000-0004-0000-0000-00004C130000}"/>
    <hyperlink ref="E4952" location="A125564320J" display="A125564320J" xr:uid="{00000000-0004-0000-0000-00004D130000}"/>
    <hyperlink ref="E4953" location="A125558704F" display="A125558704F" xr:uid="{00000000-0004-0000-0000-00004E130000}"/>
    <hyperlink ref="E4954" location="A125586784R" display="A125586784R" xr:uid="{00000000-0004-0000-0000-00004F130000}"/>
    <hyperlink ref="E4955" location="A125572744L" display="A125572744L" xr:uid="{00000000-0004-0000-0000-000050130000}"/>
    <hyperlink ref="E4956" location="A125561512W" display="A125561512W" xr:uid="{00000000-0004-0000-0000-000051130000}"/>
    <hyperlink ref="E4957" location="A125589592A" display="A125589592A" xr:uid="{00000000-0004-0000-0000-000052130000}"/>
    <hyperlink ref="E4958" location="A125575552X" display="A125575552X" xr:uid="{00000000-0004-0000-0000-000053130000}"/>
    <hyperlink ref="E4959" location="A125553089X" display="A125553089X" xr:uid="{00000000-0004-0000-0000-000054130000}"/>
    <hyperlink ref="E4960" location="A125581169W" display="A125581169W" xr:uid="{00000000-0004-0000-0000-000055130000}"/>
    <hyperlink ref="E4961" location="A125567129R" display="A125567129R" xr:uid="{00000000-0004-0000-0000-000056130000}"/>
    <hyperlink ref="E4962" location="A125552976A" display="A125552976A" xr:uid="{00000000-0004-0000-0000-000057130000}"/>
    <hyperlink ref="E4963" location="A125581056A" display="A125581056A" xr:uid="{00000000-0004-0000-0000-000058130000}"/>
    <hyperlink ref="E4964" location="A125567016V" display="A125567016V" xr:uid="{00000000-0004-0000-0000-000059130000}"/>
    <hyperlink ref="E4965" location="A125555784L" display="A125555784L" xr:uid="{00000000-0004-0000-0000-00005A130000}"/>
    <hyperlink ref="E4966" location="A125583864K" display="A125583864K" xr:uid="{00000000-0004-0000-0000-00005B130000}"/>
    <hyperlink ref="E4967" location="A125569824C" display="A125569824C" xr:uid="{00000000-0004-0000-0000-00005C130000}"/>
    <hyperlink ref="E4968" location="A125550168T" display="A125550168T" xr:uid="{00000000-0004-0000-0000-00005D130000}"/>
    <hyperlink ref="E4969" location="A125578248K" display="A125578248K" xr:uid="{00000000-0004-0000-0000-00005E130000}"/>
    <hyperlink ref="E4970" location="A125564208J" display="A125564208J" xr:uid="{00000000-0004-0000-0000-00005F130000}"/>
    <hyperlink ref="E4971" location="A125558592X" display="A125558592X" xr:uid="{00000000-0004-0000-0000-000060130000}"/>
    <hyperlink ref="E4972" location="A125586672W" display="A125586672W" xr:uid="{00000000-0004-0000-0000-000061130000}"/>
    <hyperlink ref="E4973" location="A125572632V" display="A125572632V" xr:uid="{00000000-0004-0000-0000-000062130000}"/>
    <hyperlink ref="E4974" location="A125561400C" display="A125561400C" xr:uid="{00000000-0004-0000-0000-000063130000}"/>
    <hyperlink ref="E4975" location="A125589480J" display="A125589480J" xr:uid="{00000000-0004-0000-0000-000064130000}"/>
    <hyperlink ref="E4976" location="A125575440F" display="A125575440F" xr:uid="{00000000-0004-0000-0000-000065130000}"/>
    <hyperlink ref="E4977" location="A125552977C" display="A125552977C" xr:uid="{00000000-0004-0000-0000-000066130000}"/>
    <hyperlink ref="E4978" location="A125581057C" display="A125581057C" xr:uid="{00000000-0004-0000-0000-000067130000}"/>
    <hyperlink ref="E4979" location="A125567017W" display="A125567017W" xr:uid="{00000000-0004-0000-0000-000068130000}"/>
    <hyperlink ref="E4980" location="A125553096W" display="A125553096W" xr:uid="{00000000-0004-0000-0000-000069130000}"/>
    <hyperlink ref="E4981" location="A125581176V" display="A125581176V" xr:uid="{00000000-0004-0000-0000-00006A130000}"/>
    <hyperlink ref="E4982" location="A125567136L" display="A125567136L" xr:uid="{00000000-0004-0000-0000-00006B130000}"/>
    <hyperlink ref="E4983" location="A125555904V" display="A125555904V" xr:uid="{00000000-0004-0000-0000-00006C130000}"/>
    <hyperlink ref="E4984" location="A125583984C" display="A125583984C" xr:uid="{00000000-0004-0000-0000-00006D130000}"/>
    <hyperlink ref="E4985" location="A125569944W" display="A125569944W" xr:uid="{00000000-0004-0000-0000-00006E130000}"/>
    <hyperlink ref="E4986" location="A125550288K" display="A125550288K" xr:uid="{00000000-0004-0000-0000-00006F130000}"/>
    <hyperlink ref="E4987" location="A125578368C" display="A125578368C" xr:uid="{00000000-0004-0000-0000-000070130000}"/>
    <hyperlink ref="E4988" location="A125564328A" display="A125564328A" xr:uid="{00000000-0004-0000-0000-000071130000}"/>
    <hyperlink ref="E4989" location="A125558712F" display="A125558712F" xr:uid="{00000000-0004-0000-0000-000072130000}"/>
    <hyperlink ref="E4990" location="A125586792R" display="A125586792R" xr:uid="{00000000-0004-0000-0000-000073130000}"/>
    <hyperlink ref="E4991" location="A125572752L" display="A125572752L" xr:uid="{00000000-0004-0000-0000-000074130000}"/>
    <hyperlink ref="E4992" location="A125561520W" display="A125561520W" xr:uid="{00000000-0004-0000-0000-000075130000}"/>
    <hyperlink ref="E4993" location="A125589600R" display="A125589600R" xr:uid="{00000000-0004-0000-0000-000076130000}"/>
    <hyperlink ref="E4994" location="A125575560X" display="A125575560X" xr:uid="{00000000-0004-0000-0000-000077130000}"/>
    <hyperlink ref="E4995" location="A125553097X" display="A125553097X" xr:uid="{00000000-0004-0000-0000-000078130000}"/>
    <hyperlink ref="E4996" location="A125581177W" display="A125581177W" xr:uid="{00000000-0004-0000-0000-000079130000}"/>
    <hyperlink ref="E4997" location="A125567137R" display="A125567137R" xr:uid="{00000000-0004-0000-0000-00007A130000}"/>
    <hyperlink ref="E4998" location="A125553104K" display="A125553104K" xr:uid="{00000000-0004-0000-0000-00007B130000}"/>
    <hyperlink ref="E4999" location="A125581184V" display="A125581184V" xr:uid="{00000000-0004-0000-0000-00007C130000}"/>
    <hyperlink ref="E5000" location="A125567144L" display="A125567144L" xr:uid="{00000000-0004-0000-0000-00007D130000}"/>
    <hyperlink ref="E5001" location="A125555912V" display="A125555912V" xr:uid="{00000000-0004-0000-0000-00007E130000}"/>
    <hyperlink ref="E5002" location="A125583992C" display="A125583992C" xr:uid="{00000000-0004-0000-0000-00007F130000}"/>
    <hyperlink ref="E5003" location="A125569952W" display="A125569952W" xr:uid="{00000000-0004-0000-0000-000080130000}"/>
    <hyperlink ref="E5004" location="A125550296K" display="A125550296K" xr:uid="{00000000-0004-0000-0000-000081130000}"/>
    <hyperlink ref="E5005" location="A125578376C" display="A125578376C" xr:uid="{00000000-0004-0000-0000-000082130000}"/>
    <hyperlink ref="E5006" location="A125564336A" display="A125564336A" xr:uid="{00000000-0004-0000-0000-000083130000}"/>
    <hyperlink ref="E5007" location="A125558720F" display="A125558720F" xr:uid="{00000000-0004-0000-0000-000084130000}"/>
    <hyperlink ref="E5008" location="A125586800C" display="A125586800C" xr:uid="{00000000-0004-0000-0000-000085130000}"/>
    <hyperlink ref="E5009" location="A125572760L" display="A125572760L" xr:uid="{00000000-0004-0000-0000-000086130000}"/>
    <hyperlink ref="E5010" location="A125561528R" display="A125561528R" xr:uid="{00000000-0004-0000-0000-000087130000}"/>
    <hyperlink ref="E5011" location="A125589608J" display="A125589608J" xr:uid="{00000000-0004-0000-0000-000088130000}"/>
    <hyperlink ref="E5012" location="A125575568T" display="A125575568T" xr:uid="{00000000-0004-0000-0000-000089130000}"/>
    <hyperlink ref="E5013" location="A125553105L" display="A125553105L" xr:uid="{00000000-0004-0000-0000-00008A130000}"/>
    <hyperlink ref="E5014" location="A125581185W" display="A125581185W" xr:uid="{00000000-0004-0000-0000-00008B130000}"/>
    <hyperlink ref="E5015" location="A125567145R" display="A125567145R" xr:uid="{00000000-0004-0000-0000-00008C130000}"/>
    <hyperlink ref="E5016" location="A125552984A" display="A125552984A" xr:uid="{00000000-0004-0000-0000-00008D130000}"/>
    <hyperlink ref="E5017" location="A125581064A" display="A125581064A" xr:uid="{00000000-0004-0000-0000-00008E130000}"/>
    <hyperlink ref="E5018" location="A125567024V" display="A125567024V" xr:uid="{00000000-0004-0000-0000-00008F130000}"/>
    <hyperlink ref="E5019" location="A125555792L" display="A125555792L" xr:uid="{00000000-0004-0000-0000-000090130000}"/>
    <hyperlink ref="E5020" location="A125583872K" display="A125583872K" xr:uid="{00000000-0004-0000-0000-000091130000}"/>
    <hyperlink ref="E5021" location="A125569832C" display="A125569832C" xr:uid="{00000000-0004-0000-0000-000092130000}"/>
    <hyperlink ref="E5022" location="A125550176T" display="A125550176T" xr:uid="{00000000-0004-0000-0000-000093130000}"/>
    <hyperlink ref="E5023" location="A125578256K" display="A125578256K" xr:uid="{00000000-0004-0000-0000-000094130000}"/>
    <hyperlink ref="E5024" location="A125564216J" display="A125564216J" xr:uid="{00000000-0004-0000-0000-000095130000}"/>
    <hyperlink ref="E5025" location="A125558600L" display="A125558600L" xr:uid="{00000000-0004-0000-0000-000096130000}"/>
    <hyperlink ref="E5026" location="A125586680W" display="A125586680W" xr:uid="{00000000-0004-0000-0000-000097130000}"/>
    <hyperlink ref="E5027" location="A125572640V" display="A125572640V" xr:uid="{00000000-0004-0000-0000-000098130000}"/>
    <hyperlink ref="E5028" location="A125561408W" display="A125561408W" xr:uid="{00000000-0004-0000-0000-000099130000}"/>
    <hyperlink ref="E5029" location="A125589488A" display="A125589488A" xr:uid="{00000000-0004-0000-0000-00009A130000}"/>
    <hyperlink ref="E5030" location="A125575448X" display="A125575448X" xr:uid="{00000000-0004-0000-0000-00009B130000}"/>
    <hyperlink ref="E5031" location="A125552985C" display="A125552985C" xr:uid="{00000000-0004-0000-0000-00009C130000}"/>
    <hyperlink ref="E5032" location="A125581065C" display="A125581065C" xr:uid="{00000000-0004-0000-0000-00009D130000}"/>
    <hyperlink ref="E5033" location="A125567025W" display="A125567025W" xr:uid="{00000000-0004-0000-0000-00009E130000}"/>
    <hyperlink ref="E5034" location="A125552992A" display="A125552992A" xr:uid="{00000000-0004-0000-0000-00009F130000}"/>
    <hyperlink ref="E5035" location="A125581072A" display="A125581072A" xr:uid="{00000000-0004-0000-0000-0000A0130000}"/>
    <hyperlink ref="E5036" location="A125567032V" display="A125567032V" xr:uid="{00000000-0004-0000-0000-0000A1130000}"/>
    <hyperlink ref="E5037" location="A125555800A" display="A125555800A" xr:uid="{00000000-0004-0000-0000-0000A2130000}"/>
    <hyperlink ref="E5038" location="A125583880K" display="A125583880K" xr:uid="{00000000-0004-0000-0000-0000A3130000}"/>
    <hyperlink ref="E5039" location="A125569840C" display="A125569840C" xr:uid="{00000000-0004-0000-0000-0000A4130000}"/>
    <hyperlink ref="E5040" location="A125550184T" display="A125550184T" xr:uid="{00000000-0004-0000-0000-0000A5130000}"/>
    <hyperlink ref="E5041" location="A125578264K" display="A125578264K" xr:uid="{00000000-0004-0000-0000-0000A6130000}"/>
    <hyperlink ref="E5042" location="A125564224J" display="A125564224J" xr:uid="{00000000-0004-0000-0000-0000A7130000}"/>
    <hyperlink ref="E5043" location="A125558608F" display="A125558608F" xr:uid="{00000000-0004-0000-0000-0000A8130000}"/>
    <hyperlink ref="E5044" location="A125586688R" display="A125586688R" xr:uid="{00000000-0004-0000-0000-0000A9130000}"/>
    <hyperlink ref="E5045" location="A125572648L" display="A125572648L" xr:uid="{00000000-0004-0000-0000-0000AA130000}"/>
    <hyperlink ref="E5046" location="A125561416W" display="A125561416W" xr:uid="{00000000-0004-0000-0000-0000AB130000}"/>
    <hyperlink ref="E5047" location="A125589496A" display="A125589496A" xr:uid="{00000000-0004-0000-0000-0000AC130000}"/>
    <hyperlink ref="E5048" location="A125575456X" display="A125575456X" xr:uid="{00000000-0004-0000-0000-0000AD130000}"/>
    <hyperlink ref="E5049" location="A125552993C" display="A125552993C" xr:uid="{00000000-0004-0000-0000-0000AE130000}"/>
    <hyperlink ref="E5050" location="A125581073C" display="A125581073C" xr:uid="{00000000-0004-0000-0000-0000AF130000}"/>
    <hyperlink ref="E5051" location="A125567033W" display="A125567033W" xr:uid="{00000000-0004-0000-0000-0000B0130000}"/>
    <hyperlink ref="E5052" location="A125553056C" display="A125553056C" xr:uid="{00000000-0004-0000-0000-0000B1130000}"/>
    <hyperlink ref="E5053" location="A125581136A" display="A125581136A" xr:uid="{00000000-0004-0000-0000-0000B2130000}"/>
    <hyperlink ref="E5054" location="A125567096F" display="A125567096F" xr:uid="{00000000-0004-0000-0000-0000B3130000}"/>
    <hyperlink ref="E5055" location="A125555864L" display="A125555864L" xr:uid="{00000000-0004-0000-0000-0000B4130000}"/>
    <hyperlink ref="E5056" location="A125583944K" display="A125583944K" xr:uid="{00000000-0004-0000-0000-0000B5130000}"/>
    <hyperlink ref="E5057" location="A125569904C" display="A125569904C" xr:uid="{00000000-0004-0000-0000-0000B6130000}"/>
    <hyperlink ref="E5058" location="A125550248T" display="A125550248T" xr:uid="{00000000-0004-0000-0000-0000B7130000}"/>
    <hyperlink ref="E5059" location="A125578328K" display="A125578328K" xr:uid="{00000000-0004-0000-0000-0000B8130000}"/>
    <hyperlink ref="E5060" location="A125564288V" display="A125564288V" xr:uid="{00000000-0004-0000-0000-0000B9130000}"/>
    <hyperlink ref="E5061" location="A125558672X" display="A125558672X" xr:uid="{00000000-0004-0000-0000-0000BA130000}"/>
    <hyperlink ref="E5062" location="A125586752W" display="A125586752W" xr:uid="{00000000-0004-0000-0000-0000BB130000}"/>
    <hyperlink ref="E5063" location="A125572712V" display="A125572712V" xr:uid="{00000000-0004-0000-0000-0000BC130000}"/>
    <hyperlink ref="E5064" location="A125561480R" display="A125561480R" xr:uid="{00000000-0004-0000-0000-0000BD130000}"/>
    <hyperlink ref="E5065" location="A125589560J" display="A125589560J" xr:uid="{00000000-0004-0000-0000-0000BE130000}"/>
    <hyperlink ref="E5066" location="A125575520F" display="A125575520F" xr:uid="{00000000-0004-0000-0000-0000BF130000}"/>
    <hyperlink ref="E5067" location="A125553057F" display="A125553057F" xr:uid="{00000000-0004-0000-0000-0000C0130000}"/>
    <hyperlink ref="E5068" location="A125581137C" display="A125581137C" xr:uid="{00000000-0004-0000-0000-0000C1130000}"/>
    <hyperlink ref="E5069" location="A125567097J" display="A125567097J" xr:uid="{00000000-0004-0000-0000-0000C2130000}"/>
    <hyperlink ref="E5070" location="A125552928J" display="A125552928J" xr:uid="{00000000-0004-0000-0000-0000C3130000}"/>
    <hyperlink ref="E5071" location="A125581008J" display="A125581008J" xr:uid="{00000000-0004-0000-0000-0000C4130000}"/>
    <hyperlink ref="E5072" location="A125566968K" display="A125566968K" xr:uid="{00000000-0004-0000-0000-0000C5130000}"/>
    <hyperlink ref="E5073" location="A125555736V" display="A125555736V" xr:uid="{00000000-0004-0000-0000-0000C6130000}"/>
    <hyperlink ref="E5074" location="A125583816T" display="A125583816T" xr:uid="{00000000-0004-0000-0000-0000C7130000}"/>
    <hyperlink ref="E5075" location="A125569776W" display="A125569776W" xr:uid="{00000000-0004-0000-0000-0000C8130000}"/>
    <hyperlink ref="E5076" location="A125550120F" display="A125550120F" xr:uid="{00000000-0004-0000-0000-0000C9130000}"/>
    <hyperlink ref="E5077" location="A125578200X" display="A125578200X" xr:uid="{00000000-0004-0000-0000-0000CA130000}"/>
    <hyperlink ref="E5078" location="A125564160J" display="A125564160J" xr:uid="{00000000-0004-0000-0000-0000CB130000}"/>
    <hyperlink ref="E5079" location="A125558544F" display="A125558544F" xr:uid="{00000000-0004-0000-0000-0000CC130000}"/>
    <hyperlink ref="E5080" location="A125586624C" display="A125586624C" xr:uid="{00000000-0004-0000-0000-0000CD130000}"/>
    <hyperlink ref="E5081" location="A125572584L" display="A125572584L" xr:uid="{00000000-0004-0000-0000-0000CE130000}"/>
    <hyperlink ref="E5082" location="A125561352W" display="A125561352W" xr:uid="{00000000-0004-0000-0000-0000CF130000}"/>
    <hyperlink ref="E5083" location="A125589432R" display="A125589432R" xr:uid="{00000000-0004-0000-0000-0000D0130000}"/>
    <hyperlink ref="E5084" location="A125575392X" display="A125575392X" xr:uid="{00000000-0004-0000-0000-0000D1130000}"/>
    <hyperlink ref="E5085" location="A125552929K" display="A125552929K" xr:uid="{00000000-0004-0000-0000-0000D2130000}"/>
    <hyperlink ref="E5086" location="A125581009K" display="A125581009K" xr:uid="{00000000-0004-0000-0000-0000D3130000}"/>
    <hyperlink ref="E5087" location="A125566969L" display="A125566969L" xr:uid="{00000000-0004-0000-0000-0000D4130000}"/>
    <hyperlink ref="E5088" location="A125553112K" display="A125553112K" xr:uid="{00000000-0004-0000-0000-0000D5130000}"/>
    <hyperlink ref="E5089" location="A125581192V" display="A125581192V" xr:uid="{00000000-0004-0000-0000-0000D6130000}"/>
    <hyperlink ref="E5090" location="A125567152L" display="A125567152L" xr:uid="{00000000-0004-0000-0000-0000D7130000}"/>
    <hyperlink ref="E5091" location="A125555920V" display="A125555920V" xr:uid="{00000000-0004-0000-0000-0000D8130000}"/>
    <hyperlink ref="E5092" location="A125584000V" display="A125584000V" xr:uid="{00000000-0004-0000-0000-0000D9130000}"/>
    <hyperlink ref="E5093" location="A125569960W" display="A125569960W" xr:uid="{00000000-0004-0000-0000-0000DA130000}"/>
    <hyperlink ref="E5094" location="A125550304X" display="A125550304X" xr:uid="{00000000-0004-0000-0000-0000DB130000}"/>
    <hyperlink ref="E5095" location="A125578384C" display="A125578384C" xr:uid="{00000000-0004-0000-0000-0000DC130000}"/>
    <hyperlink ref="E5096" location="A125564344A" display="A125564344A" xr:uid="{00000000-0004-0000-0000-0000DD130000}"/>
    <hyperlink ref="E5097" location="A125558728X" display="A125558728X" xr:uid="{00000000-0004-0000-0000-0000DE130000}"/>
    <hyperlink ref="E5098" location="A125586808W" display="A125586808W" xr:uid="{00000000-0004-0000-0000-0000DF130000}"/>
    <hyperlink ref="E5099" location="A125572768F" display="A125572768F" xr:uid="{00000000-0004-0000-0000-0000E0130000}"/>
    <hyperlink ref="E5100" location="A125561536R" display="A125561536R" xr:uid="{00000000-0004-0000-0000-0000E1130000}"/>
    <hyperlink ref="E5101" location="A125589616J" display="A125589616J" xr:uid="{00000000-0004-0000-0000-0000E2130000}"/>
    <hyperlink ref="E5102" location="A125575576T" display="A125575576T" xr:uid="{00000000-0004-0000-0000-0000E3130000}"/>
    <hyperlink ref="E5103" location="A125553113L" display="A125553113L" xr:uid="{00000000-0004-0000-0000-0000E4130000}"/>
    <hyperlink ref="E5104" location="A125581193W" display="A125581193W" xr:uid="{00000000-0004-0000-0000-0000E5130000}"/>
    <hyperlink ref="E5105" location="A125567153R" display="A125567153R" xr:uid="{00000000-0004-0000-0000-0000E6130000}"/>
    <hyperlink ref="E5106" location="A125553000T" display="A125553000T" xr:uid="{00000000-0004-0000-0000-0000E7130000}"/>
    <hyperlink ref="E5107" location="A125581080A" display="A125581080A" xr:uid="{00000000-0004-0000-0000-0000E8130000}"/>
    <hyperlink ref="E5108" location="A125567040V" display="A125567040V" xr:uid="{00000000-0004-0000-0000-0000E9130000}"/>
    <hyperlink ref="E5109" location="A125555808V" display="A125555808V" xr:uid="{00000000-0004-0000-0000-0000EA130000}"/>
    <hyperlink ref="E5110" location="A125583888C" display="A125583888C" xr:uid="{00000000-0004-0000-0000-0000EB130000}"/>
    <hyperlink ref="E5111" location="A125569848W" display="A125569848W" xr:uid="{00000000-0004-0000-0000-0000EC130000}"/>
    <hyperlink ref="E5112" location="A125550192T" display="A125550192T" xr:uid="{00000000-0004-0000-0000-0000ED130000}"/>
    <hyperlink ref="E5113" location="A125578272K" display="A125578272K" xr:uid="{00000000-0004-0000-0000-0000EE130000}"/>
    <hyperlink ref="E5114" location="A125564232J" display="A125564232J" xr:uid="{00000000-0004-0000-0000-0000EF130000}"/>
    <hyperlink ref="E5115" location="A125558616F" display="A125558616F" xr:uid="{00000000-0004-0000-0000-0000F0130000}"/>
    <hyperlink ref="E5116" location="A125586696R" display="A125586696R" xr:uid="{00000000-0004-0000-0000-0000F1130000}"/>
    <hyperlink ref="E5117" location="A125572656L" display="A125572656L" xr:uid="{00000000-0004-0000-0000-0000F2130000}"/>
    <hyperlink ref="E5118" location="A125561424W" display="A125561424W" xr:uid="{00000000-0004-0000-0000-0000F3130000}"/>
    <hyperlink ref="E5119" location="A125589504R" display="A125589504R" xr:uid="{00000000-0004-0000-0000-0000F4130000}"/>
    <hyperlink ref="E5120" location="A125575464X" display="A125575464X" xr:uid="{00000000-0004-0000-0000-0000F5130000}"/>
    <hyperlink ref="E5121" location="A125553001V" display="A125553001V" xr:uid="{00000000-0004-0000-0000-0000F6130000}"/>
    <hyperlink ref="E5122" location="A125581081C" display="A125581081C" xr:uid="{00000000-0004-0000-0000-0000F7130000}"/>
    <hyperlink ref="E5123" location="A125567041W" display="A125567041W" xr:uid="{00000000-0004-0000-0000-0000F8130000}"/>
    <hyperlink ref="E5124" location="A125552888A" display="A125552888A" xr:uid="{00000000-0004-0000-0000-0000F9130000}"/>
    <hyperlink ref="E5125" location="A125580968X" display="A125580968X" xr:uid="{00000000-0004-0000-0000-0000FA130000}"/>
    <hyperlink ref="E5126" location="A125566928T" display="A125566928T" xr:uid="{00000000-0004-0000-0000-0000FB130000}"/>
    <hyperlink ref="E5127" location="A125555696L" display="A125555696L" xr:uid="{00000000-0004-0000-0000-0000FC130000}"/>
    <hyperlink ref="E5128" location="A125583776K" display="A125583776K" xr:uid="{00000000-0004-0000-0000-0000FD130000}"/>
    <hyperlink ref="E5129" location="A125569736C" display="A125569736C" xr:uid="{00000000-0004-0000-0000-0000FE130000}"/>
    <hyperlink ref="E5130" location="A125550080X" display="A125550080X" xr:uid="{00000000-0004-0000-0000-0000FF130000}"/>
    <hyperlink ref="E5131" location="A125578160T" display="A125578160T" xr:uid="{00000000-0004-0000-0000-000000140000}"/>
    <hyperlink ref="E5132" location="A125564120R" display="A125564120R" xr:uid="{00000000-0004-0000-0000-000001140000}"/>
    <hyperlink ref="E5133" location="A125558504L" display="A125558504L" xr:uid="{00000000-0004-0000-0000-000002140000}"/>
    <hyperlink ref="E5134" location="A125586584W" display="A125586584W" xr:uid="{00000000-0004-0000-0000-000003140000}"/>
    <hyperlink ref="E5135" location="A125572544V" display="A125572544V" xr:uid="{00000000-0004-0000-0000-000004140000}"/>
    <hyperlink ref="E5136" location="A125561312C" display="A125561312C" xr:uid="{00000000-0004-0000-0000-000005140000}"/>
    <hyperlink ref="E5137" location="A125589392J" display="A125589392J" xr:uid="{00000000-0004-0000-0000-000006140000}"/>
    <hyperlink ref="E5138" location="A125575352F" display="A125575352F" xr:uid="{00000000-0004-0000-0000-000007140000}"/>
    <hyperlink ref="E5139" location="A125552889C" display="A125552889C" xr:uid="{00000000-0004-0000-0000-000008140000}"/>
    <hyperlink ref="E5140" location="A125580969A" display="A125580969A" xr:uid="{00000000-0004-0000-0000-000009140000}"/>
    <hyperlink ref="E5141" location="A125566929V" display="A125566929V" xr:uid="{00000000-0004-0000-0000-00000A140000}"/>
    <hyperlink ref="E5142" location="A125553008K" display="A125553008K" xr:uid="{00000000-0004-0000-0000-00000B140000}"/>
    <hyperlink ref="E5143" location="A125581088V" display="A125581088V" xr:uid="{00000000-0004-0000-0000-00000C140000}"/>
    <hyperlink ref="E5144" location="A125567048L" display="A125567048L" xr:uid="{00000000-0004-0000-0000-00000D140000}"/>
    <hyperlink ref="E5145" location="A125555816V" display="A125555816V" xr:uid="{00000000-0004-0000-0000-00000E140000}"/>
    <hyperlink ref="E5146" location="A125583896C" display="A125583896C" xr:uid="{00000000-0004-0000-0000-00000F140000}"/>
    <hyperlink ref="E5147" location="A125569856W" display="A125569856W" xr:uid="{00000000-0004-0000-0000-000010140000}"/>
    <hyperlink ref="E5148" location="A125550200F" display="A125550200F" xr:uid="{00000000-0004-0000-0000-000011140000}"/>
    <hyperlink ref="E5149" location="A125578280K" display="A125578280K" xr:uid="{00000000-0004-0000-0000-000012140000}"/>
    <hyperlink ref="E5150" location="A125564240J" display="A125564240J" xr:uid="{00000000-0004-0000-0000-000013140000}"/>
    <hyperlink ref="E5151" location="A125558624F" display="A125558624F" xr:uid="{00000000-0004-0000-0000-000014140000}"/>
    <hyperlink ref="E5152" location="A125586704C" display="A125586704C" xr:uid="{00000000-0004-0000-0000-000015140000}"/>
    <hyperlink ref="E5153" location="A125572664L" display="A125572664L" xr:uid="{00000000-0004-0000-0000-000016140000}"/>
    <hyperlink ref="E5154" location="A125561432W" display="A125561432W" xr:uid="{00000000-0004-0000-0000-000017140000}"/>
    <hyperlink ref="E5155" location="A125589512R" display="A125589512R" xr:uid="{00000000-0004-0000-0000-000018140000}"/>
    <hyperlink ref="E5156" location="A125575472X" display="A125575472X" xr:uid="{00000000-0004-0000-0000-000019140000}"/>
    <hyperlink ref="E5157" location="A125553009L" display="A125553009L" xr:uid="{00000000-0004-0000-0000-00001A140000}"/>
    <hyperlink ref="E5158" location="A125581089W" display="A125581089W" xr:uid="{00000000-0004-0000-0000-00001B140000}"/>
    <hyperlink ref="E5159" location="A125567049R" display="A125567049R" xr:uid="{00000000-0004-0000-0000-00001C140000}"/>
    <hyperlink ref="E5160" location="A125553016K" display="A125553016K" xr:uid="{00000000-0004-0000-0000-00001D140000}"/>
    <hyperlink ref="E5161" location="A125581096V" display="A125581096V" xr:uid="{00000000-0004-0000-0000-00001E140000}"/>
    <hyperlink ref="E5162" location="A125567056L" display="A125567056L" xr:uid="{00000000-0004-0000-0000-00001F140000}"/>
    <hyperlink ref="E5163" location="A125555824V" display="A125555824V" xr:uid="{00000000-0004-0000-0000-000020140000}"/>
    <hyperlink ref="E5164" location="A125583904T" display="A125583904T" xr:uid="{00000000-0004-0000-0000-000021140000}"/>
    <hyperlink ref="E5165" location="A125569864W" display="A125569864W" xr:uid="{00000000-0004-0000-0000-000022140000}"/>
    <hyperlink ref="E5166" location="A125550208X" display="A125550208X" xr:uid="{00000000-0004-0000-0000-000023140000}"/>
    <hyperlink ref="E5167" location="A125578288C" display="A125578288C" xr:uid="{00000000-0004-0000-0000-000024140000}"/>
    <hyperlink ref="E5168" location="A125564248A" display="A125564248A" xr:uid="{00000000-0004-0000-0000-000025140000}"/>
    <hyperlink ref="E5169" location="A125558632F" display="A125558632F" xr:uid="{00000000-0004-0000-0000-000026140000}"/>
    <hyperlink ref="E5170" location="A125586712C" display="A125586712C" xr:uid="{00000000-0004-0000-0000-000027140000}"/>
    <hyperlink ref="E5171" location="A125572672L" display="A125572672L" xr:uid="{00000000-0004-0000-0000-000028140000}"/>
    <hyperlink ref="E5172" location="A125561440W" display="A125561440W" xr:uid="{00000000-0004-0000-0000-000029140000}"/>
    <hyperlink ref="E5173" location="A125589520R" display="A125589520R" xr:uid="{00000000-0004-0000-0000-00002A140000}"/>
    <hyperlink ref="E5174" location="A125575480X" display="A125575480X" xr:uid="{00000000-0004-0000-0000-00002B140000}"/>
    <hyperlink ref="E5175" location="A125553017L" display="A125553017L" xr:uid="{00000000-0004-0000-0000-00002C140000}"/>
    <hyperlink ref="E5176" location="A125581097W" display="A125581097W" xr:uid="{00000000-0004-0000-0000-00002D140000}"/>
    <hyperlink ref="E5177" location="A125567057R" display="A125567057R" xr:uid="{00000000-0004-0000-0000-00002E140000}"/>
    <hyperlink ref="E5178" location="A125553136C" display="A125553136C" xr:uid="{00000000-0004-0000-0000-00002F140000}"/>
    <hyperlink ref="E5179" location="A125581216A" display="A125581216A" xr:uid="{00000000-0004-0000-0000-000030140000}"/>
    <hyperlink ref="E5180" location="A125567176F" display="A125567176F" xr:uid="{00000000-0004-0000-0000-000031140000}"/>
    <hyperlink ref="E5181" location="A125555944L" display="A125555944L" xr:uid="{00000000-0004-0000-0000-000032140000}"/>
    <hyperlink ref="E5182" location="A125584024L" display="A125584024L" xr:uid="{00000000-0004-0000-0000-000033140000}"/>
    <hyperlink ref="E5183" location="A125569984R" display="A125569984R" xr:uid="{00000000-0004-0000-0000-000034140000}"/>
    <hyperlink ref="E5184" location="A125550328T" display="A125550328T" xr:uid="{00000000-0004-0000-0000-000035140000}"/>
    <hyperlink ref="E5185" location="A125578408K" display="A125578408K" xr:uid="{00000000-0004-0000-0000-000036140000}"/>
    <hyperlink ref="E5186" location="A125564368V" display="A125564368V" xr:uid="{00000000-0004-0000-0000-000037140000}"/>
    <hyperlink ref="E5187" location="A125558752X" display="A125558752X" xr:uid="{00000000-0004-0000-0000-000038140000}"/>
    <hyperlink ref="E5188" location="A125586832W" display="A125586832W" xr:uid="{00000000-0004-0000-0000-000039140000}"/>
    <hyperlink ref="E5189" location="A125572792F" display="A125572792F" xr:uid="{00000000-0004-0000-0000-00003A140000}"/>
    <hyperlink ref="E5190" location="A125561560R" display="A125561560R" xr:uid="{00000000-0004-0000-0000-00003B140000}"/>
    <hyperlink ref="E5191" location="A125589640J" display="A125589640J" xr:uid="{00000000-0004-0000-0000-00003C140000}"/>
    <hyperlink ref="E5192" location="A125575600F" display="A125575600F" xr:uid="{00000000-0004-0000-0000-00003D140000}"/>
    <hyperlink ref="E5193" location="A125553137F" display="A125553137F" xr:uid="{00000000-0004-0000-0000-00003E140000}"/>
    <hyperlink ref="E5194" location="A125581217C" display="A125581217C" xr:uid="{00000000-0004-0000-0000-00003F140000}"/>
    <hyperlink ref="E5195" location="A125567177J" display="A125567177J" xr:uid="{00000000-0004-0000-0000-000040140000}"/>
    <hyperlink ref="E5196" location="A125552848J" display="A125552848J" xr:uid="{00000000-0004-0000-0000-000041140000}"/>
    <hyperlink ref="E5197" location="A125580928F" display="A125580928F" xr:uid="{00000000-0004-0000-0000-000042140000}"/>
    <hyperlink ref="E5198" location="A125566888K" display="A125566888K" xr:uid="{00000000-0004-0000-0000-000043140000}"/>
    <hyperlink ref="E5199" location="A125555656V" display="A125555656V" xr:uid="{00000000-0004-0000-0000-000044140000}"/>
    <hyperlink ref="E5200" location="A125583736T" display="A125583736T" xr:uid="{00000000-0004-0000-0000-000045140000}"/>
    <hyperlink ref="E5201" location="A125569696W" display="A125569696W" xr:uid="{00000000-0004-0000-0000-000046140000}"/>
    <hyperlink ref="E5202" location="A125550040F" display="A125550040F" xr:uid="{00000000-0004-0000-0000-000047140000}"/>
    <hyperlink ref="E5203" location="A125578120X" display="A125578120X" xr:uid="{00000000-0004-0000-0000-000048140000}"/>
    <hyperlink ref="E5204" location="A125564080J" display="A125564080J" xr:uid="{00000000-0004-0000-0000-000049140000}"/>
    <hyperlink ref="E5205" location="A125558464F" display="A125558464F" xr:uid="{00000000-0004-0000-0000-00004A140000}"/>
    <hyperlink ref="E5206" location="A125586544C" display="A125586544C" xr:uid="{00000000-0004-0000-0000-00004B140000}"/>
    <hyperlink ref="E5207" location="A125572504A" display="A125572504A" xr:uid="{00000000-0004-0000-0000-00004C140000}"/>
    <hyperlink ref="E5208" location="A125561272W" display="A125561272W" xr:uid="{00000000-0004-0000-0000-00004D140000}"/>
    <hyperlink ref="E5209" location="A125589352R" display="A125589352R" xr:uid="{00000000-0004-0000-0000-00004E140000}"/>
    <hyperlink ref="E5210" location="A125575312L" display="A125575312L" xr:uid="{00000000-0004-0000-0000-00004F140000}"/>
    <hyperlink ref="E5211" location="A125552849K" display="A125552849K" xr:uid="{00000000-0004-0000-0000-000050140000}"/>
    <hyperlink ref="E5212" location="A125580929J" display="A125580929J" xr:uid="{00000000-0004-0000-0000-000051140000}"/>
    <hyperlink ref="E5213" location="A125566889L" display="A125566889L" xr:uid="{00000000-0004-0000-0000-000052140000}"/>
    <hyperlink ref="E5214" location="A125553120K" display="A125553120K" xr:uid="{00000000-0004-0000-0000-000053140000}"/>
    <hyperlink ref="E5215" location="A125581200J" display="A125581200J" xr:uid="{00000000-0004-0000-0000-000054140000}"/>
    <hyperlink ref="E5216" location="A125567160L" display="A125567160L" xr:uid="{00000000-0004-0000-0000-000055140000}"/>
    <hyperlink ref="E5217" location="A125555928L" display="A125555928L" xr:uid="{00000000-0004-0000-0000-000056140000}"/>
    <hyperlink ref="E5218" location="A125584008L" display="A125584008L" xr:uid="{00000000-0004-0000-0000-000057140000}"/>
    <hyperlink ref="E5219" location="A125569968R" display="A125569968R" xr:uid="{00000000-0004-0000-0000-000058140000}"/>
    <hyperlink ref="E5220" location="A125550312X" display="A125550312X" xr:uid="{00000000-0004-0000-0000-000059140000}"/>
    <hyperlink ref="E5221" location="A125578392C" display="A125578392C" xr:uid="{00000000-0004-0000-0000-00005A140000}"/>
    <hyperlink ref="E5222" location="A125564352A" display="A125564352A" xr:uid="{00000000-0004-0000-0000-00005B140000}"/>
    <hyperlink ref="E5223" location="A125558736X" display="A125558736X" xr:uid="{00000000-0004-0000-0000-00005C140000}"/>
    <hyperlink ref="E5224" location="A125586816W" display="A125586816W" xr:uid="{00000000-0004-0000-0000-00005D140000}"/>
    <hyperlink ref="E5225" location="A125572776F" display="A125572776F" xr:uid="{00000000-0004-0000-0000-00005E140000}"/>
    <hyperlink ref="E5226" location="A125561544R" display="A125561544R" xr:uid="{00000000-0004-0000-0000-00005F140000}"/>
    <hyperlink ref="E5227" location="A125589624J" display="A125589624J" xr:uid="{00000000-0004-0000-0000-000060140000}"/>
    <hyperlink ref="E5228" location="A125575584T" display="A125575584T" xr:uid="{00000000-0004-0000-0000-000061140000}"/>
    <hyperlink ref="E5229" location="A125553121L" display="A125553121L" xr:uid="{00000000-0004-0000-0000-000062140000}"/>
    <hyperlink ref="E5230" location="A125581201K" display="A125581201K" xr:uid="{00000000-0004-0000-0000-000063140000}"/>
    <hyperlink ref="E5231" location="A125567161R" display="A125567161R" xr:uid="{00000000-0004-0000-0000-000064140000}"/>
    <hyperlink ref="E5232" location="A125553128C" display="A125553128C" xr:uid="{00000000-0004-0000-0000-000065140000}"/>
    <hyperlink ref="E5233" location="A125581208A" display="A125581208A" xr:uid="{00000000-0004-0000-0000-000066140000}"/>
    <hyperlink ref="E5234" location="A125567168F" display="A125567168F" xr:uid="{00000000-0004-0000-0000-000067140000}"/>
    <hyperlink ref="E5235" location="A125555936L" display="A125555936L" xr:uid="{00000000-0004-0000-0000-000068140000}"/>
    <hyperlink ref="E5236" location="A125584016L" display="A125584016L" xr:uid="{00000000-0004-0000-0000-000069140000}"/>
    <hyperlink ref="E5237" location="A125569976R" display="A125569976R" xr:uid="{00000000-0004-0000-0000-00006A140000}"/>
    <hyperlink ref="E5238" location="A125550320X" display="A125550320X" xr:uid="{00000000-0004-0000-0000-00006B140000}"/>
    <hyperlink ref="E5239" location="A125578400T" display="A125578400T" xr:uid="{00000000-0004-0000-0000-00006C140000}"/>
    <hyperlink ref="E5240" location="A125564360A" display="A125564360A" xr:uid="{00000000-0004-0000-0000-00006D140000}"/>
    <hyperlink ref="E5241" location="A125558744X" display="A125558744X" xr:uid="{00000000-0004-0000-0000-00006E140000}"/>
    <hyperlink ref="E5242" location="A125586824W" display="A125586824W" xr:uid="{00000000-0004-0000-0000-00006F140000}"/>
    <hyperlink ref="E5243" location="A125572784F" display="A125572784F" xr:uid="{00000000-0004-0000-0000-000070140000}"/>
    <hyperlink ref="E5244" location="A125561552R" display="A125561552R" xr:uid="{00000000-0004-0000-0000-000071140000}"/>
    <hyperlink ref="E5245" location="A125589632J" display="A125589632J" xr:uid="{00000000-0004-0000-0000-000072140000}"/>
    <hyperlink ref="E5246" location="A125575592T" display="A125575592T" xr:uid="{00000000-0004-0000-0000-000073140000}"/>
    <hyperlink ref="E5247" location="A125553129F" display="A125553129F" xr:uid="{00000000-0004-0000-0000-000074140000}"/>
    <hyperlink ref="E5248" location="A125581209C" display="A125581209C" xr:uid="{00000000-0004-0000-0000-000075140000}"/>
    <hyperlink ref="E5249" location="A125567169J" display="A125567169J" xr:uid="{00000000-0004-0000-0000-000076140000}"/>
    <hyperlink ref="E5250" location="A125552856J" display="A125552856J" xr:uid="{00000000-0004-0000-0000-000077140000}"/>
    <hyperlink ref="E5251" location="A125580936F" display="A125580936F" xr:uid="{00000000-0004-0000-0000-000078140000}"/>
    <hyperlink ref="E5252" location="A125566896K" display="A125566896K" xr:uid="{00000000-0004-0000-0000-000079140000}"/>
    <hyperlink ref="E5253" location="A125555664V" display="A125555664V" xr:uid="{00000000-0004-0000-0000-00007A140000}"/>
    <hyperlink ref="E5254" location="A125583744T" display="A125583744T" xr:uid="{00000000-0004-0000-0000-00007B140000}"/>
    <hyperlink ref="E5255" location="A125569704K" display="A125569704K" xr:uid="{00000000-0004-0000-0000-00007C140000}"/>
    <hyperlink ref="E5256" location="A125550048X" display="A125550048X" xr:uid="{00000000-0004-0000-0000-00007D140000}"/>
    <hyperlink ref="E5257" location="A125578128T" display="A125578128T" xr:uid="{00000000-0004-0000-0000-00007E140000}"/>
    <hyperlink ref="E5258" location="A125564088A" display="A125564088A" xr:uid="{00000000-0004-0000-0000-00007F140000}"/>
    <hyperlink ref="E5259" location="A125558472F" display="A125558472F" xr:uid="{00000000-0004-0000-0000-000080140000}"/>
    <hyperlink ref="E5260" location="A125586552C" display="A125586552C" xr:uid="{00000000-0004-0000-0000-000081140000}"/>
    <hyperlink ref="E5261" location="A125572512A" display="A125572512A" xr:uid="{00000000-0004-0000-0000-000082140000}"/>
    <hyperlink ref="E5262" location="A125561280W" display="A125561280W" xr:uid="{00000000-0004-0000-0000-000083140000}"/>
    <hyperlink ref="E5263" location="A125589360R" display="A125589360R" xr:uid="{00000000-0004-0000-0000-000084140000}"/>
    <hyperlink ref="E5264" location="A125575320L" display="A125575320L" xr:uid="{00000000-0004-0000-0000-000085140000}"/>
    <hyperlink ref="E5265" location="A125552857K" display="A125552857K" xr:uid="{00000000-0004-0000-0000-000086140000}"/>
    <hyperlink ref="E5266" location="A125580937J" display="A125580937J" xr:uid="{00000000-0004-0000-0000-000087140000}"/>
    <hyperlink ref="E5267" location="A125566897L" display="A125566897L" xr:uid="{00000000-0004-0000-0000-000088140000}"/>
    <hyperlink ref="E5268" location="A125552936J" display="A125552936J" xr:uid="{00000000-0004-0000-0000-000089140000}"/>
    <hyperlink ref="E5269" location="A125581016J" display="A125581016J" xr:uid="{00000000-0004-0000-0000-00008A140000}"/>
    <hyperlink ref="E5270" location="A125566976K" display="A125566976K" xr:uid="{00000000-0004-0000-0000-00008B140000}"/>
    <hyperlink ref="E5271" location="A125555744V" display="A125555744V" xr:uid="{00000000-0004-0000-0000-00008C140000}"/>
    <hyperlink ref="E5272" location="A125583824T" display="A125583824T" xr:uid="{00000000-0004-0000-0000-00008D140000}"/>
    <hyperlink ref="E5273" location="A125569784W" display="A125569784W" xr:uid="{00000000-0004-0000-0000-00008E140000}"/>
    <hyperlink ref="E5274" location="A125550128X" display="A125550128X" xr:uid="{00000000-0004-0000-0000-00008F140000}"/>
    <hyperlink ref="E5275" location="A125578208T" display="A125578208T" xr:uid="{00000000-0004-0000-0000-000090140000}"/>
    <hyperlink ref="E5276" location="A125564168A" display="A125564168A" xr:uid="{00000000-0004-0000-0000-000091140000}"/>
    <hyperlink ref="E5277" location="A125558552F" display="A125558552F" xr:uid="{00000000-0004-0000-0000-000092140000}"/>
    <hyperlink ref="E5278" location="A125586632C" display="A125586632C" xr:uid="{00000000-0004-0000-0000-000093140000}"/>
    <hyperlink ref="E5279" location="A125572592L" display="A125572592L" xr:uid="{00000000-0004-0000-0000-000094140000}"/>
    <hyperlink ref="E5280" location="A125561360W" display="A125561360W" xr:uid="{00000000-0004-0000-0000-000095140000}"/>
    <hyperlink ref="E5281" location="A125589440R" display="A125589440R" xr:uid="{00000000-0004-0000-0000-000096140000}"/>
    <hyperlink ref="E5282" location="A125575400L" display="A125575400L" xr:uid="{00000000-0004-0000-0000-000097140000}"/>
    <hyperlink ref="E5283" location="A125552937K" display="A125552937K" xr:uid="{00000000-0004-0000-0000-000098140000}"/>
    <hyperlink ref="E5284" location="A125581017K" display="A125581017K" xr:uid="{00000000-0004-0000-0000-000099140000}"/>
    <hyperlink ref="E5285" location="A125566977L" display="A125566977L" xr:uid="{00000000-0004-0000-0000-00009A140000}"/>
    <hyperlink ref="E5286" location="A125553024K" display="A125553024K" xr:uid="{00000000-0004-0000-0000-00009B140000}"/>
    <hyperlink ref="E5287" location="A125581104J" display="A125581104J" xr:uid="{00000000-0004-0000-0000-00009C140000}"/>
    <hyperlink ref="E5288" location="A125567064L" display="A125567064L" xr:uid="{00000000-0004-0000-0000-00009D140000}"/>
    <hyperlink ref="E5289" location="A125555832V" display="A125555832V" xr:uid="{00000000-0004-0000-0000-00009E140000}"/>
    <hyperlink ref="E5290" location="A125583912T" display="A125583912T" xr:uid="{00000000-0004-0000-0000-00009F140000}"/>
    <hyperlink ref="E5291" location="A125569872W" display="A125569872W" xr:uid="{00000000-0004-0000-0000-0000A0140000}"/>
    <hyperlink ref="E5292" location="A125550216X" display="A125550216X" xr:uid="{00000000-0004-0000-0000-0000A1140000}"/>
    <hyperlink ref="E5293" location="A125578296C" display="A125578296C" xr:uid="{00000000-0004-0000-0000-0000A2140000}"/>
    <hyperlink ref="E5294" location="A125564256A" display="A125564256A" xr:uid="{00000000-0004-0000-0000-0000A3140000}"/>
    <hyperlink ref="E5295" location="A125558640F" display="A125558640F" xr:uid="{00000000-0004-0000-0000-0000A4140000}"/>
    <hyperlink ref="E5296" location="A125586720C" display="A125586720C" xr:uid="{00000000-0004-0000-0000-0000A5140000}"/>
    <hyperlink ref="E5297" location="A125572680L" display="A125572680L" xr:uid="{00000000-0004-0000-0000-0000A6140000}"/>
    <hyperlink ref="E5298" location="A125561448R" display="A125561448R" xr:uid="{00000000-0004-0000-0000-0000A7140000}"/>
    <hyperlink ref="E5299" location="A125589528J" display="A125589528J" xr:uid="{00000000-0004-0000-0000-0000A8140000}"/>
    <hyperlink ref="E5300" location="A125575488T" display="A125575488T" xr:uid="{00000000-0004-0000-0000-0000A9140000}"/>
    <hyperlink ref="E5301" location="A125553025L" display="A125553025L" xr:uid="{00000000-0004-0000-0000-0000AA140000}"/>
    <hyperlink ref="E5302" location="A125581105K" display="A125581105K" xr:uid="{00000000-0004-0000-0000-0000AB140000}"/>
    <hyperlink ref="E5303" location="A125567065R" display="A125567065R" xr:uid="{00000000-0004-0000-0000-0000AC140000}"/>
    <hyperlink ref="E5304" location="A125553144C" display="A125553144C" xr:uid="{00000000-0004-0000-0000-0000AD140000}"/>
    <hyperlink ref="E5305" location="A125581224A" display="A125581224A" xr:uid="{00000000-0004-0000-0000-0000AE140000}"/>
    <hyperlink ref="E5306" location="A125567184F" display="A125567184F" xr:uid="{00000000-0004-0000-0000-0000AF140000}"/>
    <hyperlink ref="E5307" location="A125555952L" display="A125555952L" xr:uid="{00000000-0004-0000-0000-0000B0140000}"/>
    <hyperlink ref="E5308" location="A125584032L" display="A125584032L" xr:uid="{00000000-0004-0000-0000-0000B1140000}"/>
    <hyperlink ref="E5309" location="A125569992R" display="A125569992R" xr:uid="{00000000-0004-0000-0000-0000B2140000}"/>
    <hyperlink ref="E5310" location="A125550336T" display="A125550336T" xr:uid="{00000000-0004-0000-0000-0000B3140000}"/>
    <hyperlink ref="E5311" location="A125578416K" display="A125578416K" xr:uid="{00000000-0004-0000-0000-0000B4140000}"/>
    <hyperlink ref="E5312" location="A125564376V" display="A125564376V" xr:uid="{00000000-0004-0000-0000-0000B5140000}"/>
    <hyperlink ref="E5313" location="A125558760X" display="A125558760X" xr:uid="{00000000-0004-0000-0000-0000B6140000}"/>
    <hyperlink ref="E5314" location="A125586840W" display="A125586840W" xr:uid="{00000000-0004-0000-0000-0000B7140000}"/>
    <hyperlink ref="E5315" location="A125572800V" display="A125572800V" xr:uid="{00000000-0004-0000-0000-0000B8140000}"/>
    <hyperlink ref="E5316" location="A125561568J" display="A125561568J" xr:uid="{00000000-0004-0000-0000-0000B9140000}"/>
    <hyperlink ref="E5317" location="A125589648A" display="A125589648A" xr:uid="{00000000-0004-0000-0000-0000BA140000}"/>
    <hyperlink ref="E5318" location="A125575608X" display="A125575608X" xr:uid="{00000000-0004-0000-0000-0000BB140000}"/>
    <hyperlink ref="E5319" location="A125553145F" display="A125553145F" xr:uid="{00000000-0004-0000-0000-0000BC140000}"/>
    <hyperlink ref="E5320" location="A125581225C" display="A125581225C" xr:uid="{00000000-0004-0000-0000-0000BD140000}"/>
    <hyperlink ref="E5321" location="A125567185J" display="A125567185J" xr:uid="{00000000-0004-0000-0000-0000BE140000}"/>
    <hyperlink ref="E5322" location="A125552864J" display="A125552864J" xr:uid="{00000000-0004-0000-0000-0000BF140000}"/>
    <hyperlink ref="E5323" location="A125580944F" display="A125580944F" xr:uid="{00000000-0004-0000-0000-0000C0140000}"/>
    <hyperlink ref="E5324" location="A125566904X" display="A125566904X" xr:uid="{00000000-0004-0000-0000-0000C1140000}"/>
    <hyperlink ref="E5325" location="A125555672V" display="A125555672V" xr:uid="{00000000-0004-0000-0000-0000C2140000}"/>
    <hyperlink ref="E5326" location="A125583752T" display="A125583752T" xr:uid="{00000000-0004-0000-0000-0000C3140000}"/>
    <hyperlink ref="E5327" location="A125569712K" display="A125569712K" xr:uid="{00000000-0004-0000-0000-0000C4140000}"/>
    <hyperlink ref="E5328" location="A125550056X" display="A125550056X" xr:uid="{00000000-0004-0000-0000-0000C5140000}"/>
    <hyperlink ref="E5329" location="A125578136T" display="A125578136T" xr:uid="{00000000-0004-0000-0000-0000C6140000}"/>
    <hyperlink ref="E5330" location="A125564096A" display="A125564096A" xr:uid="{00000000-0004-0000-0000-0000C7140000}"/>
    <hyperlink ref="E5331" location="A125558480F" display="A125558480F" xr:uid="{00000000-0004-0000-0000-0000C8140000}"/>
    <hyperlink ref="E5332" location="A125586560C" display="A125586560C" xr:uid="{00000000-0004-0000-0000-0000C9140000}"/>
    <hyperlink ref="E5333" location="A125572520A" display="A125572520A" xr:uid="{00000000-0004-0000-0000-0000CA140000}"/>
    <hyperlink ref="E5334" location="A125561288R" display="A125561288R" xr:uid="{00000000-0004-0000-0000-0000CB140000}"/>
    <hyperlink ref="E5335" location="A125589368J" display="A125589368J" xr:uid="{00000000-0004-0000-0000-0000CC140000}"/>
    <hyperlink ref="E5336" location="A125575328F" display="A125575328F" xr:uid="{00000000-0004-0000-0000-0000CD140000}"/>
    <hyperlink ref="E5337" location="A125552865K" display="A125552865K" xr:uid="{00000000-0004-0000-0000-0000CE140000}"/>
    <hyperlink ref="E5338" location="A125580945J" display="A125580945J" xr:uid="{00000000-0004-0000-0000-0000CF140000}"/>
    <hyperlink ref="E5339" location="A125566905A" display="A125566905A" xr:uid="{00000000-0004-0000-0000-0000D0140000}"/>
    <hyperlink ref="E5340" location="A125553064C" display="A125553064C" xr:uid="{00000000-0004-0000-0000-0000D1140000}"/>
    <hyperlink ref="E5341" location="A125581144A" display="A125581144A" xr:uid="{00000000-0004-0000-0000-0000D2140000}"/>
    <hyperlink ref="E5342" location="A125567104V" display="A125567104V" xr:uid="{00000000-0004-0000-0000-0000D3140000}"/>
    <hyperlink ref="E5343" location="A125555872L" display="A125555872L" xr:uid="{00000000-0004-0000-0000-0000D4140000}"/>
    <hyperlink ref="E5344" location="A125583952K" display="A125583952K" xr:uid="{00000000-0004-0000-0000-0000D5140000}"/>
    <hyperlink ref="E5345" location="A125569912C" display="A125569912C" xr:uid="{00000000-0004-0000-0000-0000D6140000}"/>
    <hyperlink ref="E5346" location="A125550256T" display="A125550256T" xr:uid="{00000000-0004-0000-0000-0000D7140000}"/>
    <hyperlink ref="E5347" location="A125578336K" display="A125578336K" xr:uid="{00000000-0004-0000-0000-0000D8140000}"/>
    <hyperlink ref="E5348" location="A125564296V" display="A125564296V" xr:uid="{00000000-0004-0000-0000-0000D9140000}"/>
    <hyperlink ref="E5349" location="A125558680X" display="A125558680X" xr:uid="{00000000-0004-0000-0000-0000DA140000}"/>
    <hyperlink ref="E5350" location="A125586760W" display="A125586760W" xr:uid="{00000000-0004-0000-0000-0000DB140000}"/>
    <hyperlink ref="E5351" location="A125572720V" display="A125572720V" xr:uid="{00000000-0004-0000-0000-0000DC140000}"/>
    <hyperlink ref="E5352" location="A125561488J" display="A125561488J" xr:uid="{00000000-0004-0000-0000-0000DD140000}"/>
    <hyperlink ref="E5353" location="A125589568A" display="A125589568A" xr:uid="{00000000-0004-0000-0000-0000DE140000}"/>
    <hyperlink ref="E5354" location="A125575528X" display="A125575528X" xr:uid="{00000000-0004-0000-0000-0000DF140000}"/>
    <hyperlink ref="E5355" location="A125553065F" display="A125553065F" xr:uid="{00000000-0004-0000-0000-0000E0140000}"/>
    <hyperlink ref="E5356" location="A125581145C" display="A125581145C" xr:uid="{00000000-0004-0000-0000-0000E1140000}"/>
    <hyperlink ref="E5357" location="A125567105W" display="A125567105W" xr:uid="{00000000-0004-0000-0000-0000E2140000}"/>
    <hyperlink ref="E5358" location="A125553072C" display="A125553072C" xr:uid="{00000000-0004-0000-0000-0000E3140000}"/>
    <hyperlink ref="E5359" location="A125581152A" display="A125581152A" xr:uid="{00000000-0004-0000-0000-0000E4140000}"/>
    <hyperlink ref="E5360" location="A125567112V" display="A125567112V" xr:uid="{00000000-0004-0000-0000-0000E5140000}"/>
    <hyperlink ref="E5361" location="A125555880L" display="A125555880L" xr:uid="{00000000-0004-0000-0000-0000E6140000}"/>
    <hyperlink ref="E5362" location="A125583960K" display="A125583960K" xr:uid="{00000000-0004-0000-0000-0000E7140000}"/>
    <hyperlink ref="E5363" location="A125569920C" display="A125569920C" xr:uid="{00000000-0004-0000-0000-0000E8140000}"/>
    <hyperlink ref="E5364" location="A125550264T" display="A125550264T" xr:uid="{00000000-0004-0000-0000-0000E9140000}"/>
    <hyperlink ref="E5365" location="A125578344K" display="A125578344K" xr:uid="{00000000-0004-0000-0000-0000EA140000}"/>
    <hyperlink ref="E5366" location="A125564304J" display="A125564304J" xr:uid="{00000000-0004-0000-0000-0000EB140000}"/>
    <hyperlink ref="E5367" location="A125558688T" display="A125558688T" xr:uid="{00000000-0004-0000-0000-0000EC140000}"/>
    <hyperlink ref="E5368" location="A125586768R" display="A125586768R" xr:uid="{00000000-0004-0000-0000-0000ED140000}"/>
    <hyperlink ref="E5369" location="A125572728L" display="A125572728L" xr:uid="{00000000-0004-0000-0000-0000EE140000}"/>
    <hyperlink ref="E5370" location="A125561496J" display="A125561496J" xr:uid="{00000000-0004-0000-0000-0000EF140000}"/>
    <hyperlink ref="E5371" location="A125589576A" display="A125589576A" xr:uid="{00000000-0004-0000-0000-0000F0140000}"/>
    <hyperlink ref="E5372" location="A125575536X" display="A125575536X" xr:uid="{00000000-0004-0000-0000-0000F1140000}"/>
    <hyperlink ref="E5373" location="A125553073F" display="A125553073F" xr:uid="{00000000-0004-0000-0000-0000F2140000}"/>
    <hyperlink ref="E5374" location="A125581153C" display="A125581153C" xr:uid="{00000000-0004-0000-0000-0000F3140000}"/>
    <hyperlink ref="E5375" location="A125567113W" display="A125567113W" xr:uid="{00000000-0004-0000-0000-0000F4140000}"/>
    <hyperlink ref="E5376" location="A125552904R" display="A125552904R" xr:uid="{00000000-0004-0000-0000-0000F5140000}"/>
    <hyperlink ref="E5377" location="A125580984X" display="A125580984X" xr:uid="{00000000-0004-0000-0000-0000F6140000}"/>
    <hyperlink ref="E5378" location="A125566944T" display="A125566944T" xr:uid="{00000000-0004-0000-0000-0000F7140000}"/>
    <hyperlink ref="E5379" location="A125555712A" display="A125555712A" xr:uid="{00000000-0004-0000-0000-0000F8140000}"/>
    <hyperlink ref="E5380" location="A125583792K" display="A125583792K" xr:uid="{00000000-0004-0000-0000-0000F9140000}"/>
    <hyperlink ref="E5381" location="A125569752C" display="A125569752C" xr:uid="{00000000-0004-0000-0000-0000FA140000}"/>
    <hyperlink ref="E5382" location="A125550096T" display="A125550096T" xr:uid="{00000000-0004-0000-0000-0000FB140000}"/>
    <hyperlink ref="E5383" location="A125578176K" display="A125578176K" xr:uid="{00000000-0004-0000-0000-0000FC140000}"/>
    <hyperlink ref="E5384" location="A125564136J" display="A125564136J" xr:uid="{00000000-0004-0000-0000-0000FD140000}"/>
    <hyperlink ref="E5385" location="A125558520L" display="A125558520L" xr:uid="{00000000-0004-0000-0000-0000FE140000}"/>
    <hyperlink ref="E5386" location="A125586600K" display="A125586600K" xr:uid="{00000000-0004-0000-0000-0000FF140000}"/>
    <hyperlink ref="E5387" location="A125572560V" display="A125572560V" xr:uid="{00000000-0004-0000-0000-000000150000}"/>
    <hyperlink ref="E5388" location="A125561328W" display="A125561328W" xr:uid="{00000000-0004-0000-0000-000001150000}"/>
    <hyperlink ref="E5389" location="A125589408R" display="A125589408R" xr:uid="{00000000-0004-0000-0000-000002150000}"/>
    <hyperlink ref="E5390" location="A125575368X" display="A125575368X" xr:uid="{00000000-0004-0000-0000-000003150000}"/>
    <hyperlink ref="E5391" location="A125552905T" display="A125552905T" xr:uid="{00000000-0004-0000-0000-000004150000}"/>
    <hyperlink ref="E5392" location="A125580985A" display="A125580985A" xr:uid="{00000000-0004-0000-0000-000005150000}"/>
    <hyperlink ref="E5393" location="A125566945V" display="A125566945V" xr:uid="{00000000-0004-0000-0000-000006150000}"/>
    <hyperlink ref="E5394" location="A125552872J" display="A125552872J" xr:uid="{00000000-0004-0000-0000-000007150000}"/>
    <hyperlink ref="E5395" location="A125580952F" display="A125580952F" xr:uid="{00000000-0004-0000-0000-000008150000}"/>
    <hyperlink ref="E5396" location="A125566912X" display="A125566912X" xr:uid="{00000000-0004-0000-0000-000009150000}"/>
    <hyperlink ref="E5397" location="A125555680V" display="A125555680V" xr:uid="{00000000-0004-0000-0000-00000A150000}"/>
    <hyperlink ref="E5398" location="A125583760T" display="A125583760T" xr:uid="{00000000-0004-0000-0000-00000B150000}"/>
    <hyperlink ref="E5399" location="A125569720K" display="A125569720K" xr:uid="{00000000-0004-0000-0000-00000C150000}"/>
    <hyperlink ref="E5400" location="A125550064X" display="A125550064X" xr:uid="{00000000-0004-0000-0000-00000D150000}"/>
    <hyperlink ref="E5401" location="A125578144T" display="A125578144T" xr:uid="{00000000-0004-0000-0000-00000E150000}"/>
    <hyperlink ref="E5402" location="A125564104R" display="A125564104R" xr:uid="{00000000-0004-0000-0000-00000F150000}"/>
    <hyperlink ref="E5403" location="A125558488X" display="A125558488X" xr:uid="{00000000-0004-0000-0000-000010150000}"/>
    <hyperlink ref="E5404" location="A125586568W" display="A125586568W" xr:uid="{00000000-0004-0000-0000-000011150000}"/>
    <hyperlink ref="E5405" location="A125572528V" display="A125572528V" xr:uid="{00000000-0004-0000-0000-000012150000}"/>
    <hyperlink ref="E5406" location="A125561296R" display="A125561296R" xr:uid="{00000000-0004-0000-0000-000013150000}"/>
    <hyperlink ref="E5407" location="A125589376J" display="A125589376J" xr:uid="{00000000-0004-0000-0000-000014150000}"/>
    <hyperlink ref="E5408" location="A125575336F" display="A125575336F" xr:uid="{00000000-0004-0000-0000-000015150000}"/>
    <hyperlink ref="E5409" location="A125552873K" display="A125552873K" xr:uid="{00000000-0004-0000-0000-000016150000}"/>
    <hyperlink ref="E5410" location="A125580953J" display="A125580953J" xr:uid="{00000000-0004-0000-0000-000017150000}"/>
    <hyperlink ref="E5411" location="A125566913A" display="A125566913A" xr:uid="{00000000-0004-0000-0000-000018150000}"/>
    <hyperlink ref="E5412" location="A125552944J" display="A125552944J" xr:uid="{00000000-0004-0000-0000-000019150000}"/>
    <hyperlink ref="E5413" location="A125581024J" display="A125581024J" xr:uid="{00000000-0004-0000-0000-00001A150000}"/>
    <hyperlink ref="E5414" location="A125566984K" display="A125566984K" xr:uid="{00000000-0004-0000-0000-00001B150000}"/>
    <hyperlink ref="E5415" location="A125555752V" display="A125555752V" xr:uid="{00000000-0004-0000-0000-00001C150000}"/>
    <hyperlink ref="E5416" location="A125583832T" display="A125583832T" xr:uid="{00000000-0004-0000-0000-00001D150000}"/>
    <hyperlink ref="E5417" location="A125569792W" display="A125569792W" xr:uid="{00000000-0004-0000-0000-00001E150000}"/>
    <hyperlink ref="E5418" location="A125550136X" display="A125550136X" xr:uid="{00000000-0004-0000-0000-00001F150000}"/>
    <hyperlink ref="E5419" location="A125578216T" display="A125578216T" xr:uid="{00000000-0004-0000-0000-000020150000}"/>
    <hyperlink ref="E5420" location="A125564176A" display="A125564176A" xr:uid="{00000000-0004-0000-0000-000021150000}"/>
    <hyperlink ref="E5421" location="A125558560F" display="A125558560F" xr:uid="{00000000-0004-0000-0000-000022150000}"/>
    <hyperlink ref="E5422" location="A125586640C" display="A125586640C" xr:uid="{00000000-0004-0000-0000-000023150000}"/>
    <hyperlink ref="E5423" location="A125572600A" display="A125572600A" xr:uid="{00000000-0004-0000-0000-000024150000}"/>
    <hyperlink ref="E5424" location="A125561368R" display="A125561368R" xr:uid="{00000000-0004-0000-0000-000025150000}"/>
    <hyperlink ref="E5425" location="A125589448J" display="A125589448J" xr:uid="{00000000-0004-0000-0000-000026150000}"/>
    <hyperlink ref="E5426" location="A125575408F" display="A125575408F" xr:uid="{00000000-0004-0000-0000-000027150000}"/>
    <hyperlink ref="E5427" location="A125552945K" display="A125552945K" xr:uid="{00000000-0004-0000-0000-000028150000}"/>
    <hyperlink ref="E5428" location="A125581025K" display="A125581025K" xr:uid="{00000000-0004-0000-0000-000029150000}"/>
    <hyperlink ref="E5429" location="A125566985L" display="A125566985L" xr:uid="{00000000-0004-0000-0000-00002A150000}"/>
    <hyperlink ref="E5430" location="A125552896A" display="A125552896A" xr:uid="{00000000-0004-0000-0000-00002B150000}"/>
    <hyperlink ref="E5431" location="A125580976X" display="A125580976X" xr:uid="{00000000-0004-0000-0000-00002C150000}"/>
    <hyperlink ref="E5432" location="A125566936T" display="A125566936T" xr:uid="{00000000-0004-0000-0000-00002D150000}"/>
    <hyperlink ref="E5433" location="A125555704A" display="A125555704A" xr:uid="{00000000-0004-0000-0000-00002E150000}"/>
    <hyperlink ref="E5434" location="A125583784K" display="A125583784K" xr:uid="{00000000-0004-0000-0000-00002F150000}"/>
    <hyperlink ref="E5435" location="A125569744C" display="A125569744C" xr:uid="{00000000-0004-0000-0000-000030150000}"/>
    <hyperlink ref="E5436" location="A125550088T" display="A125550088T" xr:uid="{00000000-0004-0000-0000-000031150000}"/>
    <hyperlink ref="E5437" location="A125578168K" display="A125578168K" xr:uid="{00000000-0004-0000-0000-000032150000}"/>
    <hyperlink ref="E5438" location="A125564128J" display="A125564128J" xr:uid="{00000000-0004-0000-0000-000033150000}"/>
    <hyperlink ref="E5439" location="A125558512L" display="A125558512L" xr:uid="{00000000-0004-0000-0000-000034150000}"/>
    <hyperlink ref="E5440" location="A125586592W" display="A125586592W" xr:uid="{00000000-0004-0000-0000-000035150000}"/>
    <hyperlink ref="E5441" location="A125572552V" display="A125572552V" xr:uid="{00000000-0004-0000-0000-000036150000}"/>
    <hyperlink ref="E5442" location="A125561320C" display="A125561320C" xr:uid="{00000000-0004-0000-0000-000037150000}"/>
    <hyperlink ref="E5443" location="A125589400W" display="A125589400W" xr:uid="{00000000-0004-0000-0000-000038150000}"/>
    <hyperlink ref="E5444" location="A125575360F" display="A125575360F" xr:uid="{00000000-0004-0000-0000-000039150000}"/>
    <hyperlink ref="E5445" location="A125552897C" display="A125552897C" xr:uid="{00000000-0004-0000-0000-00003A150000}"/>
    <hyperlink ref="E5446" location="A125580977A" display="A125580977A" xr:uid="{00000000-0004-0000-0000-00003B150000}"/>
    <hyperlink ref="E5447" location="A125566937V" display="A125566937V" xr:uid="{00000000-0004-0000-0000-00003C150000}"/>
    <hyperlink ref="E5448" location="A125552952J" display="A125552952J" xr:uid="{00000000-0004-0000-0000-00003D150000}"/>
    <hyperlink ref="E5449" location="A125581032J" display="A125581032J" xr:uid="{00000000-0004-0000-0000-00003E150000}"/>
    <hyperlink ref="E5450" location="A125566992K" display="A125566992K" xr:uid="{00000000-0004-0000-0000-00003F150000}"/>
    <hyperlink ref="E5451" location="A125555760V" display="A125555760V" xr:uid="{00000000-0004-0000-0000-000040150000}"/>
    <hyperlink ref="E5452" location="A125583840T" display="A125583840T" xr:uid="{00000000-0004-0000-0000-000041150000}"/>
    <hyperlink ref="E5453" location="A125569800K" display="A125569800K" xr:uid="{00000000-0004-0000-0000-000042150000}"/>
    <hyperlink ref="E5454" location="A125550144X" display="A125550144X" xr:uid="{00000000-0004-0000-0000-000043150000}"/>
    <hyperlink ref="E5455" location="A125578224T" display="A125578224T" xr:uid="{00000000-0004-0000-0000-000044150000}"/>
    <hyperlink ref="E5456" location="A125564184A" display="A125564184A" xr:uid="{00000000-0004-0000-0000-000045150000}"/>
    <hyperlink ref="E5457" location="A125558568X" display="A125558568X" xr:uid="{00000000-0004-0000-0000-000046150000}"/>
    <hyperlink ref="E5458" location="A125586648W" display="A125586648W" xr:uid="{00000000-0004-0000-0000-000047150000}"/>
    <hyperlink ref="E5459" location="A125572608V" display="A125572608V" xr:uid="{00000000-0004-0000-0000-000048150000}"/>
    <hyperlink ref="E5460" location="A125561376R" display="A125561376R" xr:uid="{00000000-0004-0000-0000-000049150000}"/>
    <hyperlink ref="E5461" location="A125589456J" display="A125589456J" xr:uid="{00000000-0004-0000-0000-00004A150000}"/>
    <hyperlink ref="E5462" location="A125575416F" display="A125575416F" xr:uid="{00000000-0004-0000-0000-00004B150000}"/>
    <hyperlink ref="E5463" location="A125552953K" display="A125552953K" xr:uid="{00000000-0004-0000-0000-00004C150000}"/>
    <hyperlink ref="E5464" location="A125581033K" display="A125581033K" xr:uid="{00000000-0004-0000-0000-00004D150000}"/>
    <hyperlink ref="E5465" location="A125566993L" display="A125566993L" xr:uid="{00000000-0004-0000-0000-00004E150000}"/>
    <hyperlink ref="E5466" location="A125552912R" display="A125552912R" xr:uid="{00000000-0004-0000-0000-00004F150000}"/>
    <hyperlink ref="E5467" location="A125580992X" display="A125580992X" xr:uid="{00000000-0004-0000-0000-000050150000}"/>
    <hyperlink ref="E5468" location="A125566952T" display="A125566952T" xr:uid="{00000000-0004-0000-0000-000051150000}"/>
    <hyperlink ref="E5469" location="A125555720A" display="A125555720A" xr:uid="{00000000-0004-0000-0000-000052150000}"/>
    <hyperlink ref="E5470" location="A125583800X" display="A125583800X" xr:uid="{00000000-0004-0000-0000-000053150000}"/>
    <hyperlink ref="E5471" location="A125569760C" display="A125569760C" xr:uid="{00000000-0004-0000-0000-000054150000}"/>
    <hyperlink ref="E5472" location="A125550104F" display="A125550104F" xr:uid="{00000000-0004-0000-0000-000055150000}"/>
    <hyperlink ref="E5473" location="A125578184K" display="A125578184K" xr:uid="{00000000-0004-0000-0000-000056150000}"/>
    <hyperlink ref="E5474" location="A125564144J" display="A125564144J" xr:uid="{00000000-0004-0000-0000-000057150000}"/>
    <hyperlink ref="E5475" location="A125558528F" display="A125558528F" xr:uid="{00000000-0004-0000-0000-000058150000}"/>
    <hyperlink ref="E5476" location="A125586608C" display="A125586608C" xr:uid="{00000000-0004-0000-0000-000059150000}"/>
    <hyperlink ref="E5477" location="A125572568L" display="A125572568L" xr:uid="{00000000-0004-0000-0000-00005A150000}"/>
    <hyperlink ref="E5478" location="A125561336W" display="A125561336W" xr:uid="{00000000-0004-0000-0000-00005B150000}"/>
    <hyperlink ref="E5479" location="A125589416R" display="A125589416R" xr:uid="{00000000-0004-0000-0000-00005C150000}"/>
    <hyperlink ref="E5480" location="A125575376X" display="A125575376X" xr:uid="{00000000-0004-0000-0000-00005D150000}"/>
    <hyperlink ref="E5481" location="A125552913T" display="A125552913T" xr:uid="{00000000-0004-0000-0000-00005E150000}"/>
    <hyperlink ref="E5482" location="A125580993A" display="A125580993A" xr:uid="{00000000-0004-0000-0000-00005F150000}"/>
    <hyperlink ref="E5483" location="A125566953V" display="A125566953V" xr:uid="{00000000-0004-0000-0000-000060150000}"/>
    <hyperlink ref="E5484" location="A125552960J" display="A125552960J" xr:uid="{00000000-0004-0000-0000-000061150000}"/>
    <hyperlink ref="E5485" location="A125581040J" display="A125581040J" xr:uid="{00000000-0004-0000-0000-000062150000}"/>
    <hyperlink ref="E5486" location="A125567000A" display="A125567000A" xr:uid="{00000000-0004-0000-0000-000063150000}"/>
    <hyperlink ref="E5487" location="A125555768L" display="A125555768L" xr:uid="{00000000-0004-0000-0000-000064150000}"/>
    <hyperlink ref="E5488" location="A125583848K" display="A125583848K" xr:uid="{00000000-0004-0000-0000-000065150000}"/>
    <hyperlink ref="E5489" location="A125569808C" display="A125569808C" xr:uid="{00000000-0004-0000-0000-000066150000}"/>
    <hyperlink ref="E5490" location="A125550152X" display="A125550152X" xr:uid="{00000000-0004-0000-0000-000067150000}"/>
    <hyperlink ref="E5491" location="A125578232T" display="A125578232T" xr:uid="{00000000-0004-0000-0000-000068150000}"/>
    <hyperlink ref="E5492" location="A125564192A" display="A125564192A" xr:uid="{00000000-0004-0000-0000-000069150000}"/>
    <hyperlink ref="E5493" location="A125558576X" display="A125558576X" xr:uid="{00000000-0004-0000-0000-00006A150000}"/>
    <hyperlink ref="E5494" location="A125586656W" display="A125586656W" xr:uid="{00000000-0004-0000-0000-00006B150000}"/>
    <hyperlink ref="E5495" location="A125572616V" display="A125572616V" xr:uid="{00000000-0004-0000-0000-00006C150000}"/>
    <hyperlink ref="E5496" location="A125561384R" display="A125561384R" xr:uid="{00000000-0004-0000-0000-00006D150000}"/>
    <hyperlink ref="E5497" location="A125589464J" display="A125589464J" xr:uid="{00000000-0004-0000-0000-00006E150000}"/>
    <hyperlink ref="E5498" location="A125575424F" display="A125575424F" xr:uid="{00000000-0004-0000-0000-00006F150000}"/>
    <hyperlink ref="E5499" location="A125552961K" display="A125552961K" xr:uid="{00000000-0004-0000-0000-000070150000}"/>
    <hyperlink ref="E5500" location="A125581041K" display="A125581041K" xr:uid="{00000000-0004-0000-0000-000071150000}"/>
    <hyperlink ref="E5501" location="A125567001C" display="A125567001C" xr:uid="{00000000-0004-0000-0000-000072150000}"/>
    <hyperlink ref="E5502" location="A125553032K" display="A125553032K" xr:uid="{00000000-0004-0000-0000-000073150000}"/>
    <hyperlink ref="E5503" location="A125581112J" display="A125581112J" xr:uid="{00000000-0004-0000-0000-000074150000}"/>
    <hyperlink ref="E5504" location="A125567072L" display="A125567072L" xr:uid="{00000000-0004-0000-0000-000075150000}"/>
    <hyperlink ref="E5505" location="A125555840V" display="A125555840V" xr:uid="{00000000-0004-0000-0000-000076150000}"/>
    <hyperlink ref="E5506" location="A125583920T" display="A125583920T" xr:uid="{00000000-0004-0000-0000-000077150000}"/>
    <hyperlink ref="E5507" location="A125569880W" display="A125569880W" xr:uid="{00000000-0004-0000-0000-000078150000}"/>
    <hyperlink ref="E5508" location="A125550224X" display="A125550224X" xr:uid="{00000000-0004-0000-0000-000079150000}"/>
    <hyperlink ref="E5509" location="A125578304T" display="A125578304T" xr:uid="{00000000-0004-0000-0000-00007A150000}"/>
    <hyperlink ref="E5510" location="A125564264A" display="A125564264A" xr:uid="{00000000-0004-0000-0000-00007B150000}"/>
    <hyperlink ref="E5511" location="A125558648X" display="A125558648X" xr:uid="{00000000-0004-0000-0000-00007C150000}"/>
    <hyperlink ref="E5512" location="A125586728W" display="A125586728W" xr:uid="{00000000-0004-0000-0000-00007D150000}"/>
    <hyperlink ref="E5513" location="A125572688F" display="A125572688F" xr:uid="{00000000-0004-0000-0000-00007E150000}"/>
    <hyperlink ref="E5514" location="A125561456R" display="A125561456R" xr:uid="{00000000-0004-0000-0000-00007F150000}"/>
    <hyperlink ref="E5515" location="A125589536J" display="A125589536J" xr:uid="{00000000-0004-0000-0000-000080150000}"/>
    <hyperlink ref="E5516" location="A125575496T" display="A125575496T" xr:uid="{00000000-0004-0000-0000-000081150000}"/>
    <hyperlink ref="E5517" location="A125553033L" display="A125553033L" xr:uid="{00000000-0004-0000-0000-000082150000}"/>
    <hyperlink ref="E5518" location="A125581113K" display="A125581113K" xr:uid="{00000000-0004-0000-0000-000083150000}"/>
    <hyperlink ref="E5519" location="A125567073R" display="A125567073R" xr:uid="{00000000-0004-0000-0000-000084150000}"/>
    <hyperlink ref="E5520" location="A125552968A" display="A125552968A" xr:uid="{00000000-0004-0000-0000-000085150000}"/>
    <hyperlink ref="E5521" location="A125581048A" display="A125581048A" xr:uid="{00000000-0004-0000-0000-000086150000}"/>
    <hyperlink ref="E5522" location="A125567008V" display="A125567008V" xr:uid="{00000000-0004-0000-0000-000087150000}"/>
    <hyperlink ref="E5523" location="A125555776L" display="A125555776L" xr:uid="{00000000-0004-0000-0000-000088150000}"/>
    <hyperlink ref="E5524" location="A125583856K" display="A125583856K" xr:uid="{00000000-0004-0000-0000-000089150000}"/>
    <hyperlink ref="E5525" location="A125569816C" display="A125569816C" xr:uid="{00000000-0004-0000-0000-00008A150000}"/>
    <hyperlink ref="E5526" location="A125550160X" display="A125550160X" xr:uid="{00000000-0004-0000-0000-00008B150000}"/>
    <hyperlink ref="E5527" location="A125578240T" display="A125578240T" xr:uid="{00000000-0004-0000-0000-00008C150000}"/>
    <hyperlink ref="E5528" location="A125564200R" display="A125564200R" xr:uid="{00000000-0004-0000-0000-00008D150000}"/>
    <hyperlink ref="E5529" location="A125558584X" display="A125558584X" xr:uid="{00000000-0004-0000-0000-00008E150000}"/>
    <hyperlink ref="E5530" location="A125586664W" display="A125586664W" xr:uid="{00000000-0004-0000-0000-00008F150000}"/>
    <hyperlink ref="E5531" location="A125572624V" display="A125572624V" xr:uid="{00000000-0004-0000-0000-000090150000}"/>
    <hyperlink ref="E5532" location="A125561392R" display="A125561392R" xr:uid="{00000000-0004-0000-0000-000091150000}"/>
    <hyperlink ref="E5533" location="A125589472J" display="A125589472J" xr:uid="{00000000-0004-0000-0000-000092150000}"/>
    <hyperlink ref="E5534" location="A125575432F" display="A125575432F" xr:uid="{00000000-0004-0000-0000-000093150000}"/>
    <hyperlink ref="E5535" location="A125552969C" display="A125552969C" xr:uid="{00000000-0004-0000-0000-000094150000}"/>
    <hyperlink ref="E5536" location="A125581049C" display="A125581049C" xr:uid="{00000000-0004-0000-0000-000095150000}"/>
    <hyperlink ref="E5537" location="A125567009W" display="A125567009W" xr:uid="{00000000-0004-0000-0000-000096150000}"/>
    <hyperlink ref="E5538" location="A125552920R" display="A125552920R" xr:uid="{00000000-0004-0000-0000-000097150000}"/>
    <hyperlink ref="E5539" location="A125581000R" display="A125581000R" xr:uid="{00000000-0004-0000-0000-000098150000}"/>
    <hyperlink ref="E5540" location="A125566960T" display="A125566960T" xr:uid="{00000000-0004-0000-0000-000099150000}"/>
    <hyperlink ref="E5541" location="A125555728V" display="A125555728V" xr:uid="{00000000-0004-0000-0000-00009A150000}"/>
    <hyperlink ref="E5542" location="A125583808T" display="A125583808T" xr:uid="{00000000-0004-0000-0000-00009B150000}"/>
    <hyperlink ref="E5543" location="A125569768W" display="A125569768W" xr:uid="{00000000-0004-0000-0000-00009C150000}"/>
    <hyperlink ref="E5544" location="A125550112F" display="A125550112F" xr:uid="{00000000-0004-0000-0000-00009D150000}"/>
    <hyperlink ref="E5545" location="A125578192K" display="A125578192K" xr:uid="{00000000-0004-0000-0000-00009E150000}"/>
    <hyperlink ref="E5546" location="A125564152J" display="A125564152J" xr:uid="{00000000-0004-0000-0000-00009F150000}"/>
    <hyperlink ref="E5547" location="A125558536F" display="A125558536F" xr:uid="{00000000-0004-0000-0000-0000A0150000}"/>
    <hyperlink ref="E5548" location="A125586616C" display="A125586616C" xr:uid="{00000000-0004-0000-0000-0000A1150000}"/>
    <hyperlink ref="E5549" location="A125572576L" display="A125572576L" xr:uid="{00000000-0004-0000-0000-0000A2150000}"/>
    <hyperlink ref="E5550" location="A125561344W" display="A125561344W" xr:uid="{00000000-0004-0000-0000-0000A3150000}"/>
    <hyperlink ref="E5551" location="A125589424R" display="A125589424R" xr:uid="{00000000-0004-0000-0000-0000A4150000}"/>
    <hyperlink ref="E5552" location="A125575384X" display="A125575384X" xr:uid="{00000000-0004-0000-0000-0000A5150000}"/>
    <hyperlink ref="E5553" location="A125552921T" display="A125552921T" xr:uid="{00000000-0004-0000-0000-0000A6150000}"/>
    <hyperlink ref="E5554" location="A125581001T" display="A125581001T" xr:uid="{00000000-0004-0000-0000-0000A7150000}"/>
    <hyperlink ref="E5555" location="A125566961V" display="A125566961V" xr:uid="{00000000-0004-0000-0000-0000A8150000}"/>
    <hyperlink ref="E5556" location="A125553080C" display="A125553080C" xr:uid="{00000000-0004-0000-0000-0000A9150000}"/>
    <hyperlink ref="E5557" location="A125581160A" display="A125581160A" xr:uid="{00000000-0004-0000-0000-0000AA150000}"/>
    <hyperlink ref="E5558" location="A125567120V" display="A125567120V" xr:uid="{00000000-0004-0000-0000-0000AB150000}"/>
    <hyperlink ref="E5559" location="A125555888F" display="A125555888F" xr:uid="{00000000-0004-0000-0000-0000AC150000}"/>
    <hyperlink ref="E5560" location="A125583968C" display="A125583968C" xr:uid="{00000000-0004-0000-0000-0000AD150000}"/>
    <hyperlink ref="E5561" location="A125569928W" display="A125569928W" xr:uid="{00000000-0004-0000-0000-0000AE150000}"/>
    <hyperlink ref="E5562" location="A125550272T" display="A125550272T" xr:uid="{00000000-0004-0000-0000-0000AF150000}"/>
    <hyperlink ref="E5563" location="A125578352K" display="A125578352K" xr:uid="{00000000-0004-0000-0000-0000B0150000}"/>
    <hyperlink ref="E5564" location="A125564312J" display="A125564312J" xr:uid="{00000000-0004-0000-0000-0000B1150000}"/>
    <hyperlink ref="E5565" location="A125558696T" display="A125558696T" xr:uid="{00000000-0004-0000-0000-0000B2150000}"/>
    <hyperlink ref="E5566" location="A125586776R" display="A125586776R" xr:uid="{00000000-0004-0000-0000-0000B3150000}"/>
    <hyperlink ref="E5567" location="A125572736L" display="A125572736L" xr:uid="{00000000-0004-0000-0000-0000B4150000}"/>
    <hyperlink ref="E5568" location="A125561504W" display="A125561504W" xr:uid="{00000000-0004-0000-0000-0000B5150000}"/>
    <hyperlink ref="E5569" location="A125589584A" display="A125589584A" xr:uid="{00000000-0004-0000-0000-0000B6150000}"/>
    <hyperlink ref="E5570" location="A125575544X" display="A125575544X" xr:uid="{00000000-0004-0000-0000-0000B7150000}"/>
    <hyperlink ref="E5571" location="A125553081F" display="A125553081F" xr:uid="{00000000-0004-0000-0000-0000B8150000}"/>
    <hyperlink ref="E5572" location="A125581161C" display="A125581161C" xr:uid="{00000000-0004-0000-0000-0000B9150000}"/>
    <hyperlink ref="E5573" location="A125567121W" display="A125567121W" xr:uid="{00000000-0004-0000-0000-0000BA150000}"/>
    <hyperlink ref="E5574" location="A125553040K" display="A125553040K" xr:uid="{00000000-0004-0000-0000-0000BB150000}"/>
    <hyperlink ref="E5575" location="A125581120J" display="A125581120J" xr:uid="{00000000-0004-0000-0000-0000BC150000}"/>
    <hyperlink ref="E5576" location="A125567080L" display="A125567080L" xr:uid="{00000000-0004-0000-0000-0000BD150000}"/>
    <hyperlink ref="E5577" location="A125555848L" display="A125555848L" xr:uid="{00000000-0004-0000-0000-0000BE150000}"/>
    <hyperlink ref="E5578" location="A125583928K" display="A125583928K" xr:uid="{00000000-0004-0000-0000-0000BF150000}"/>
    <hyperlink ref="E5579" location="A125569888R" display="A125569888R" xr:uid="{00000000-0004-0000-0000-0000C0150000}"/>
    <hyperlink ref="E5580" location="A125550232X" display="A125550232X" xr:uid="{00000000-0004-0000-0000-0000C1150000}"/>
    <hyperlink ref="E5581" location="A125578312T" display="A125578312T" xr:uid="{00000000-0004-0000-0000-0000C2150000}"/>
    <hyperlink ref="E5582" location="A125564272A" display="A125564272A" xr:uid="{00000000-0004-0000-0000-0000C3150000}"/>
    <hyperlink ref="E5583" location="A125558656X" display="A125558656X" xr:uid="{00000000-0004-0000-0000-0000C4150000}"/>
    <hyperlink ref="E5584" location="A125586736W" display="A125586736W" xr:uid="{00000000-0004-0000-0000-0000C5150000}"/>
    <hyperlink ref="E5585" location="A125572696F" display="A125572696F" xr:uid="{00000000-0004-0000-0000-0000C6150000}"/>
    <hyperlink ref="E5586" location="A125561464R" display="A125561464R" xr:uid="{00000000-0004-0000-0000-0000C7150000}"/>
    <hyperlink ref="E5587" location="A125589544J" display="A125589544J" xr:uid="{00000000-0004-0000-0000-0000C8150000}"/>
    <hyperlink ref="E5588" location="A125575504F" display="A125575504F" xr:uid="{00000000-0004-0000-0000-0000C9150000}"/>
    <hyperlink ref="E5589" location="A125553041L" display="A125553041L" xr:uid="{00000000-0004-0000-0000-0000CA150000}"/>
    <hyperlink ref="E5590" location="A125581121K" display="A125581121K" xr:uid="{00000000-0004-0000-0000-0000CB150000}"/>
    <hyperlink ref="E5591" location="A125567081R" display="A125567081R" xr:uid="{00000000-0004-0000-0000-0000CC150000}"/>
    <hyperlink ref="E5592" location="A125553048C" display="A125553048C" xr:uid="{00000000-0004-0000-0000-0000CD150000}"/>
    <hyperlink ref="E5593" location="A125581128A" display="A125581128A" xr:uid="{00000000-0004-0000-0000-0000CE150000}"/>
    <hyperlink ref="E5594" location="A125567088F" display="A125567088F" xr:uid="{00000000-0004-0000-0000-0000CF150000}"/>
    <hyperlink ref="E5595" location="A125555856L" display="A125555856L" xr:uid="{00000000-0004-0000-0000-0000D0150000}"/>
    <hyperlink ref="E5596" location="A125583936K" display="A125583936K" xr:uid="{00000000-0004-0000-0000-0000D1150000}"/>
    <hyperlink ref="E5597" location="A125569896R" display="A125569896R" xr:uid="{00000000-0004-0000-0000-0000D2150000}"/>
    <hyperlink ref="E5598" location="A125550240X" display="A125550240X" xr:uid="{00000000-0004-0000-0000-0000D3150000}"/>
    <hyperlink ref="E5599" location="A125578320T" display="A125578320T" xr:uid="{00000000-0004-0000-0000-0000D4150000}"/>
    <hyperlink ref="E5600" location="A125564280A" display="A125564280A" xr:uid="{00000000-0004-0000-0000-0000D5150000}"/>
    <hyperlink ref="E5601" location="A125558664X" display="A125558664X" xr:uid="{00000000-0004-0000-0000-0000D6150000}"/>
    <hyperlink ref="E5602" location="A125586744W" display="A125586744W" xr:uid="{00000000-0004-0000-0000-0000D7150000}"/>
    <hyperlink ref="E5603" location="A125572704V" display="A125572704V" xr:uid="{00000000-0004-0000-0000-0000D8150000}"/>
    <hyperlink ref="E5604" location="A125561472R" display="A125561472R" xr:uid="{00000000-0004-0000-0000-0000D9150000}"/>
    <hyperlink ref="E5605" location="A125589552J" display="A125589552J" xr:uid="{00000000-0004-0000-0000-0000DA150000}"/>
    <hyperlink ref="E5606" location="A125575512F" display="A125575512F" xr:uid="{00000000-0004-0000-0000-0000DB150000}"/>
    <hyperlink ref="E5607" location="A125553049F" display="A125553049F" xr:uid="{00000000-0004-0000-0000-0000DC150000}"/>
    <hyperlink ref="E5608" location="A125581129C" display="A125581129C" xr:uid="{00000000-0004-0000-0000-0000DD150000}"/>
    <hyperlink ref="E5609" location="A125567089J" display="A125567089J" xr:uid="{00000000-0004-0000-0000-0000DE150000}"/>
    <hyperlink ref="E5610" location="A125553152C" display="A125553152C" xr:uid="{00000000-0004-0000-0000-0000DF150000}"/>
    <hyperlink ref="E5611" location="A125581232A" display="A125581232A" xr:uid="{00000000-0004-0000-0000-0000E0150000}"/>
    <hyperlink ref="E5612" location="A125567192F" display="A125567192F" xr:uid="{00000000-0004-0000-0000-0000E1150000}"/>
    <hyperlink ref="E5613" location="A125555960L" display="A125555960L" xr:uid="{00000000-0004-0000-0000-0000E2150000}"/>
    <hyperlink ref="E5614" location="A125584040L" display="A125584040L" xr:uid="{00000000-0004-0000-0000-0000E3150000}"/>
    <hyperlink ref="E5615" location="A125570000K" display="A125570000K" xr:uid="{00000000-0004-0000-0000-0000E4150000}"/>
    <hyperlink ref="E5616" location="A125550344T" display="A125550344T" xr:uid="{00000000-0004-0000-0000-0000E5150000}"/>
    <hyperlink ref="E5617" location="A125578424K" display="A125578424K" xr:uid="{00000000-0004-0000-0000-0000E6150000}"/>
    <hyperlink ref="E5618" location="A125564384V" display="A125564384V" xr:uid="{00000000-0004-0000-0000-0000E7150000}"/>
    <hyperlink ref="E5619" location="A125558768T" display="A125558768T" xr:uid="{00000000-0004-0000-0000-0000E8150000}"/>
    <hyperlink ref="E5620" location="A125586848R" display="A125586848R" xr:uid="{00000000-0004-0000-0000-0000E9150000}"/>
    <hyperlink ref="E5621" location="A125572808L" display="A125572808L" xr:uid="{00000000-0004-0000-0000-0000EA150000}"/>
    <hyperlink ref="E5622" location="A125561576J" display="A125561576J" xr:uid="{00000000-0004-0000-0000-0000EB150000}"/>
    <hyperlink ref="E5623" location="A125589656A" display="A125589656A" xr:uid="{00000000-0004-0000-0000-0000EC150000}"/>
    <hyperlink ref="E5624" location="A125575616X" display="A125575616X" xr:uid="{00000000-0004-0000-0000-0000ED150000}"/>
    <hyperlink ref="E5625" location="A125553153F" display="A125553153F" xr:uid="{00000000-0004-0000-0000-0000EE150000}"/>
    <hyperlink ref="E5626" location="A125581233C" display="A125581233C" xr:uid="{00000000-0004-0000-0000-0000EF150000}"/>
    <hyperlink ref="E5627" location="A125567193J" display="A125567193J" xr:uid="{00000000-0004-0000-0000-0000F0150000}"/>
    <hyperlink ref="E5628" location="A125551632C" display="A125551632C" xr:uid="{00000000-0004-0000-0000-0000F1150000}"/>
    <hyperlink ref="E5629" location="A125579712W" display="A125579712W" xr:uid="{00000000-0004-0000-0000-0000F2150000}"/>
    <hyperlink ref="E5630" location="A125565672F" display="A125565672F" xr:uid="{00000000-0004-0000-0000-0000F3150000}"/>
    <hyperlink ref="E5631" location="A125554440R" display="A125554440R" xr:uid="{00000000-0004-0000-0000-0000F4150000}"/>
    <hyperlink ref="E5632" location="A125582520L" display="A125582520L" xr:uid="{00000000-0004-0000-0000-0000F5150000}"/>
    <hyperlink ref="E5633" location="A125568480T" display="A125568480T" xr:uid="{00000000-0004-0000-0000-0000F6150000}"/>
    <hyperlink ref="E5634" location="A125548824L" display="A125548824L" xr:uid="{00000000-0004-0000-0000-0000F7150000}"/>
    <hyperlink ref="E5635" location="A125576904K" display="A125576904K" xr:uid="{00000000-0004-0000-0000-0000F8150000}"/>
    <hyperlink ref="E5636" location="A125562864V" display="A125562864V" xr:uid="{00000000-0004-0000-0000-0000F9150000}"/>
    <hyperlink ref="E5637" location="A125557248V" display="A125557248V" xr:uid="{00000000-0004-0000-0000-0000FA150000}"/>
    <hyperlink ref="E5638" location="A125585328T" display="A125585328T" xr:uid="{00000000-0004-0000-0000-0000FB150000}"/>
    <hyperlink ref="E5639" location="A125571288A" display="A125571288A" xr:uid="{00000000-0004-0000-0000-0000FC150000}"/>
    <hyperlink ref="E5640" location="A125560056K" display="A125560056K" xr:uid="{00000000-0004-0000-0000-0000FD150000}"/>
    <hyperlink ref="E5641" location="A125588136C" display="A125588136C" xr:uid="{00000000-0004-0000-0000-0000FE150000}"/>
    <hyperlink ref="E5642" location="A125574096L" display="A125574096L" xr:uid="{00000000-0004-0000-0000-0000FF150000}"/>
    <hyperlink ref="E5643" location="A125551633F" display="A125551633F" xr:uid="{00000000-0004-0000-0000-000000160000}"/>
    <hyperlink ref="E5644" location="A125579713X" display="A125579713X" xr:uid="{00000000-0004-0000-0000-000001160000}"/>
    <hyperlink ref="E5645" location="A125565673J" display="A125565673J" xr:uid="{00000000-0004-0000-0000-000002160000}"/>
    <hyperlink ref="E5646" location="A125551840W" display="A125551840W" xr:uid="{00000000-0004-0000-0000-000003160000}"/>
    <hyperlink ref="E5647" location="A125579920R" display="A125579920R" xr:uid="{00000000-0004-0000-0000-000004160000}"/>
    <hyperlink ref="E5648" location="A125565880X" display="A125565880X" xr:uid="{00000000-0004-0000-0000-000005160000}"/>
    <hyperlink ref="E5649" location="A125554648A" display="A125554648A" xr:uid="{00000000-0004-0000-0000-000006160000}"/>
    <hyperlink ref="E5650" location="A125582728X" display="A125582728X" xr:uid="{00000000-0004-0000-0000-000007160000}"/>
    <hyperlink ref="E5651" location="A125568688C" display="A125568688C" xr:uid="{00000000-0004-0000-0000-000008160000}"/>
    <hyperlink ref="E5652" location="A125549032J" display="A125549032J" xr:uid="{00000000-0004-0000-0000-000009160000}"/>
    <hyperlink ref="E5653" location="A125577112F" display="A125577112F" xr:uid="{00000000-0004-0000-0000-00000A160000}"/>
    <hyperlink ref="E5654" location="A125563072R" display="A125563072R" xr:uid="{00000000-0004-0000-0000-00000B160000}"/>
    <hyperlink ref="E5655" location="A125557456L" display="A125557456L" xr:uid="{00000000-0004-0000-0000-00000C160000}"/>
    <hyperlink ref="E5656" location="A125585536K" display="A125585536K" xr:uid="{00000000-0004-0000-0000-00000D160000}"/>
    <hyperlink ref="E5657" location="A125571496V" display="A125571496V" xr:uid="{00000000-0004-0000-0000-00000E160000}"/>
    <hyperlink ref="E5658" location="A125560264C" display="A125560264C" xr:uid="{00000000-0004-0000-0000-00000F160000}"/>
    <hyperlink ref="E5659" location="A125588344W" display="A125588344W" xr:uid="{00000000-0004-0000-0000-000010160000}"/>
    <hyperlink ref="E5660" location="A125574304V" display="A125574304V" xr:uid="{00000000-0004-0000-0000-000011160000}"/>
    <hyperlink ref="E5661" location="A125551841X" display="A125551841X" xr:uid="{00000000-0004-0000-0000-000012160000}"/>
    <hyperlink ref="E5662" location="A125579921T" display="A125579921T" xr:uid="{00000000-0004-0000-0000-000013160000}"/>
    <hyperlink ref="E5663" location="A125565881A" display="A125565881A" xr:uid="{00000000-0004-0000-0000-000014160000}"/>
    <hyperlink ref="E5664" location="A125551728W" display="A125551728W" xr:uid="{00000000-0004-0000-0000-000015160000}"/>
    <hyperlink ref="E5665" location="A125579808R" display="A125579808R" xr:uid="{00000000-0004-0000-0000-000016160000}"/>
    <hyperlink ref="E5666" location="A125565768X" display="A125565768X" xr:uid="{00000000-0004-0000-0000-000017160000}"/>
    <hyperlink ref="E5667" location="A125554536J" display="A125554536J" xr:uid="{00000000-0004-0000-0000-000018160000}"/>
    <hyperlink ref="E5668" location="A125582616F" display="A125582616F" xr:uid="{00000000-0004-0000-0000-000019160000}"/>
    <hyperlink ref="E5669" location="A125568576K" display="A125568576K" xr:uid="{00000000-0004-0000-0000-00001A160000}"/>
    <hyperlink ref="E5670" location="A125548920L" display="A125548920L" xr:uid="{00000000-0004-0000-0000-00001B160000}"/>
    <hyperlink ref="E5671" location="A125577000L" display="A125577000L" xr:uid="{00000000-0004-0000-0000-00001C160000}"/>
    <hyperlink ref="E5672" location="A125562960V" display="A125562960V" xr:uid="{00000000-0004-0000-0000-00001D160000}"/>
    <hyperlink ref="E5673" location="A125557344V" display="A125557344V" xr:uid="{00000000-0004-0000-0000-00001E160000}"/>
    <hyperlink ref="E5674" location="A125585424T" display="A125585424T" xr:uid="{00000000-0004-0000-0000-00001F160000}"/>
    <hyperlink ref="E5675" location="A125571384A" display="A125571384A" xr:uid="{00000000-0004-0000-0000-000020160000}"/>
    <hyperlink ref="E5676" location="A125560152K" display="A125560152K" xr:uid="{00000000-0004-0000-0000-000021160000}"/>
    <hyperlink ref="E5677" location="A125588232C" display="A125588232C" xr:uid="{00000000-0004-0000-0000-000022160000}"/>
    <hyperlink ref="E5678" location="A125574192L" display="A125574192L" xr:uid="{00000000-0004-0000-0000-000023160000}"/>
    <hyperlink ref="E5679" location="A125551729X" display="A125551729X" xr:uid="{00000000-0004-0000-0000-000024160000}"/>
    <hyperlink ref="E5680" location="A125579809T" display="A125579809T" xr:uid="{00000000-0004-0000-0000-000025160000}"/>
    <hyperlink ref="E5681" location="A125565769A" display="A125565769A" xr:uid="{00000000-0004-0000-0000-000026160000}"/>
    <hyperlink ref="E5682" location="A125551848R" display="A125551848R" xr:uid="{00000000-0004-0000-0000-000027160000}"/>
    <hyperlink ref="E5683" location="A125579928J" display="A125579928J" xr:uid="{00000000-0004-0000-0000-000028160000}"/>
    <hyperlink ref="E5684" location="A125565888T" display="A125565888T" xr:uid="{00000000-0004-0000-0000-000029160000}"/>
    <hyperlink ref="E5685" location="A125554656A" display="A125554656A" xr:uid="{00000000-0004-0000-0000-00002A160000}"/>
    <hyperlink ref="E5686" location="A125582736X" display="A125582736X" xr:uid="{00000000-0004-0000-0000-00002B160000}"/>
    <hyperlink ref="E5687" location="A125568696C" display="A125568696C" xr:uid="{00000000-0004-0000-0000-00002C160000}"/>
    <hyperlink ref="E5688" location="A125549040J" display="A125549040J" xr:uid="{00000000-0004-0000-0000-00002D160000}"/>
    <hyperlink ref="E5689" location="A125577120F" display="A125577120F" xr:uid="{00000000-0004-0000-0000-00002E160000}"/>
    <hyperlink ref="E5690" location="A125563080R" display="A125563080R" xr:uid="{00000000-0004-0000-0000-00002F160000}"/>
    <hyperlink ref="E5691" location="A125557464L" display="A125557464L" xr:uid="{00000000-0004-0000-0000-000030160000}"/>
    <hyperlink ref="E5692" location="A125585544K" display="A125585544K" xr:uid="{00000000-0004-0000-0000-000031160000}"/>
    <hyperlink ref="E5693" location="A125571504J" display="A125571504J" xr:uid="{00000000-0004-0000-0000-000032160000}"/>
    <hyperlink ref="E5694" location="A125560272C" display="A125560272C" xr:uid="{00000000-0004-0000-0000-000033160000}"/>
    <hyperlink ref="E5695" location="A125588352W" display="A125588352W" xr:uid="{00000000-0004-0000-0000-000034160000}"/>
    <hyperlink ref="E5696" location="A125574312V" display="A125574312V" xr:uid="{00000000-0004-0000-0000-000035160000}"/>
    <hyperlink ref="E5697" location="A125551849T" display="A125551849T" xr:uid="{00000000-0004-0000-0000-000036160000}"/>
    <hyperlink ref="E5698" location="A125579929K" display="A125579929K" xr:uid="{00000000-0004-0000-0000-000037160000}"/>
    <hyperlink ref="E5699" location="A125565889V" display="A125565889V" xr:uid="{00000000-0004-0000-0000-000038160000}"/>
    <hyperlink ref="E5700" location="A125551856R" display="A125551856R" xr:uid="{00000000-0004-0000-0000-000039160000}"/>
    <hyperlink ref="E5701" location="A125579936J" display="A125579936J" xr:uid="{00000000-0004-0000-0000-00003A160000}"/>
    <hyperlink ref="E5702" location="A125565896T" display="A125565896T" xr:uid="{00000000-0004-0000-0000-00003B160000}"/>
    <hyperlink ref="E5703" location="A125554664A" display="A125554664A" xr:uid="{00000000-0004-0000-0000-00003C160000}"/>
    <hyperlink ref="E5704" location="A125582744X" display="A125582744X" xr:uid="{00000000-0004-0000-0000-00003D160000}"/>
    <hyperlink ref="E5705" location="A125568704T" display="A125568704T" xr:uid="{00000000-0004-0000-0000-00003E160000}"/>
    <hyperlink ref="E5706" location="A125549048A" display="A125549048A" xr:uid="{00000000-0004-0000-0000-00003F160000}"/>
    <hyperlink ref="E5707" location="A125577128X" display="A125577128X" xr:uid="{00000000-0004-0000-0000-000040160000}"/>
    <hyperlink ref="E5708" location="A125563088J" display="A125563088J" xr:uid="{00000000-0004-0000-0000-000041160000}"/>
    <hyperlink ref="E5709" location="A125557472L" display="A125557472L" xr:uid="{00000000-0004-0000-0000-000042160000}"/>
    <hyperlink ref="E5710" location="A125585552K" display="A125585552K" xr:uid="{00000000-0004-0000-0000-000043160000}"/>
    <hyperlink ref="E5711" location="A125571512J" display="A125571512J" xr:uid="{00000000-0004-0000-0000-000044160000}"/>
    <hyperlink ref="E5712" location="A125560280C" display="A125560280C" xr:uid="{00000000-0004-0000-0000-000045160000}"/>
    <hyperlink ref="E5713" location="A125588360W" display="A125588360W" xr:uid="{00000000-0004-0000-0000-000046160000}"/>
    <hyperlink ref="E5714" location="A125574320V" display="A125574320V" xr:uid="{00000000-0004-0000-0000-000047160000}"/>
    <hyperlink ref="E5715" location="A125551857T" display="A125551857T" xr:uid="{00000000-0004-0000-0000-000048160000}"/>
    <hyperlink ref="E5716" location="A125579937K" display="A125579937K" xr:uid="{00000000-0004-0000-0000-000049160000}"/>
    <hyperlink ref="E5717" location="A125565897V" display="A125565897V" xr:uid="{00000000-0004-0000-0000-00004A160000}"/>
    <hyperlink ref="E5718" location="A125551736W" display="A125551736W" xr:uid="{00000000-0004-0000-0000-00004B160000}"/>
    <hyperlink ref="E5719" location="A125579816R" display="A125579816R" xr:uid="{00000000-0004-0000-0000-00004C160000}"/>
    <hyperlink ref="E5720" location="A125565776X" display="A125565776X" xr:uid="{00000000-0004-0000-0000-00004D160000}"/>
    <hyperlink ref="E5721" location="A125554544J" display="A125554544J" xr:uid="{00000000-0004-0000-0000-00004E160000}"/>
    <hyperlink ref="E5722" location="A125582624F" display="A125582624F" xr:uid="{00000000-0004-0000-0000-00004F160000}"/>
    <hyperlink ref="E5723" location="A125568584K" display="A125568584K" xr:uid="{00000000-0004-0000-0000-000050160000}"/>
    <hyperlink ref="E5724" location="A125548928F" display="A125548928F" xr:uid="{00000000-0004-0000-0000-000051160000}"/>
    <hyperlink ref="E5725" location="A125577008F" display="A125577008F" xr:uid="{00000000-0004-0000-0000-000052160000}"/>
    <hyperlink ref="E5726" location="A125562968L" display="A125562968L" xr:uid="{00000000-0004-0000-0000-000053160000}"/>
    <hyperlink ref="E5727" location="A125557352V" display="A125557352V" xr:uid="{00000000-0004-0000-0000-000054160000}"/>
    <hyperlink ref="E5728" location="A125585432T" display="A125585432T" xr:uid="{00000000-0004-0000-0000-000055160000}"/>
    <hyperlink ref="E5729" location="A125571392A" display="A125571392A" xr:uid="{00000000-0004-0000-0000-000056160000}"/>
    <hyperlink ref="E5730" location="A125560160K" display="A125560160K" xr:uid="{00000000-0004-0000-0000-000057160000}"/>
    <hyperlink ref="E5731" location="A125588240C" display="A125588240C" xr:uid="{00000000-0004-0000-0000-000058160000}"/>
    <hyperlink ref="E5732" location="A125574200A" display="A125574200A" xr:uid="{00000000-0004-0000-0000-000059160000}"/>
    <hyperlink ref="E5733" location="A125551737X" display="A125551737X" xr:uid="{00000000-0004-0000-0000-00005A160000}"/>
    <hyperlink ref="E5734" location="A125579817T" display="A125579817T" xr:uid="{00000000-0004-0000-0000-00005B160000}"/>
    <hyperlink ref="E5735" location="A125565777A" display="A125565777A" xr:uid="{00000000-0004-0000-0000-00005C160000}"/>
    <hyperlink ref="E5736" location="A125551744W" display="A125551744W" xr:uid="{00000000-0004-0000-0000-00005D160000}"/>
    <hyperlink ref="E5737" location="A125579824R" display="A125579824R" xr:uid="{00000000-0004-0000-0000-00005E160000}"/>
    <hyperlink ref="E5738" location="A125565784X" display="A125565784X" xr:uid="{00000000-0004-0000-0000-00005F160000}"/>
    <hyperlink ref="E5739" location="A125554552J" display="A125554552J" xr:uid="{00000000-0004-0000-0000-000060160000}"/>
    <hyperlink ref="E5740" location="A125582632F" display="A125582632F" xr:uid="{00000000-0004-0000-0000-000061160000}"/>
    <hyperlink ref="E5741" location="A125568592K" display="A125568592K" xr:uid="{00000000-0004-0000-0000-000062160000}"/>
    <hyperlink ref="E5742" location="A125548936F" display="A125548936F" xr:uid="{00000000-0004-0000-0000-000063160000}"/>
    <hyperlink ref="E5743" location="A125577016F" display="A125577016F" xr:uid="{00000000-0004-0000-0000-000064160000}"/>
    <hyperlink ref="E5744" location="A125562976L" display="A125562976L" xr:uid="{00000000-0004-0000-0000-000065160000}"/>
    <hyperlink ref="E5745" location="A125557360V" display="A125557360V" xr:uid="{00000000-0004-0000-0000-000066160000}"/>
    <hyperlink ref="E5746" location="A125585440T" display="A125585440T" xr:uid="{00000000-0004-0000-0000-000067160000}"/>
    <hyperlink ref="E5747" location="A125571400R" display="A125571400R" xr:uid="{00000000-0004-0000-0000-000068160000}"/>
    <hyperlink ref="E5748" location="A125560168C" display="A125560168C" xr:uid="{00000000-0004-0000-0000-000069160000}"/>
    <hyperlink ref="E5749" location="A125588248W" display="A125588248W" xr:uid="{00000000-0004-0000-0000-00006A160000}"/>
    <hyperlink ref="E5750" location="A125574208V" display="A125574208V" xr:uid="{00000000-0004-0000-0000-00006B160000}"/>
    <hyperlink ref="E5751" location="A125551745X" display="A125551745X" xr:uid="{00000000-0004-0000-0000-00006C160000}"/>
    <hyperlink ref="E5752" location="A125579825T" display="A125579825T" xr:uid="{00000000-0004-0000-0000-00006D160000}"/>
    <hyperlink ref="E5753" location="A125565785A" display="A125565785A" xr:uid="{00000000-0004-0000-0000-00006E160000}"/>
    <hyperlink ref="E5754" location="A125551808W" display="A125551808W" xr:uid="{00000000-0004-0000-0000-00006F160000}"/>
    <hyperlink ref="E5755" location="A125579888A" display="A125579888A" xr:uid="{00000000-0004-0000-0000-000070160000}"/>
    <hyperlink ref="E5756" location="A125565848X" display="A125565848X" xr:uid="{00000000-0004-0000-0000-000071160000}"/>
    <hyperlink ref="E5757" location="A125554616J" display="A125554616J" xr:uid="{00000000-0004-0000-0000-000072160000}"/>
    <hyperlink ref="E5758" location="A125582696T" display="A125582696T" xr:uid="{00000000-0004-0000-0000-000073160000}"/>
    <hyperlink ref="E5759" location="A125568656K" display="A125568656K" xr:uid="{00000000-0004-0000-0000-000074160000}"/>
    <hyperlink ref="E5760" location="A125549000R" display="A125549000R" xr:uid="{00000000-0004-0000-0000-000075160000}"/>
    <hyperlink ref="E5761" location="A125577080X" display="A125577080X" xr:uid="{00000000-0004-0000-0000-000076160000}"/>
    <hyperlink ref="E5762" location="A125563040W" display="A125563040W" xr:uid="{00000000-0004-0000-0000-000077160000}"/>
    <hyperlink ref="E5763" location="A125557424V" display="A125557424V" xr:uid="{00000000-0004-0000-0000-000078160000}"/>
    <hyperlink ref="E5764" location="A125585504T" display="A125585504T" xr:uid="{00000000-0004-0000-0000-000079160000}"/>
    <hyperlink ref="E5765" location="A125571464A" display="A125571464A" xr:uid="{00000000-0004-0000-0000-00007A160000}"/>
    <hyperlink ref="E5766" location="A125560232K" display="A125560232K" xr:uid="{00000000-0004-0000-0000-00007B160000}"/>
    <hyperlink ref="E5767" location="A125588312C" display="A125588312C" xr:uid="{00000000-0004-0000-0000-00007C160000}"/>
    <hyperlink ref="E5768" location="A125574272L" display="A125574272L" xr:uid="{00000000-0004-0000-0000-00007D160000}"/>
    <hyperlink ref="E5769" location="A125551809X" display="A125551809X" xr:uid="{00000000-0004-0000-0000-00007E160000}"/>
    <hyperlink ref="E5770" location="A125579889C" display="A125579889C" xr:uid="{00000000-0004-0000-0000-00007F160000}"/>
    <hyperlink ref="E5771" location="A125565849A" display="A125565849A" xr:uid="{00000000-0004-0000-0000-000080160000}"/>
    <hyperlink ref="E5772" location="A125551680W" display="A125551680W" xr:uid="{00000000-0004-0000-0000-000081160000}"/>
    <hyperlink ref="E5773" location="A125579760R" display="A125579760R" xr:uid="{00000000-0004-0000-0000-000082160000}"/>
    <hyperlink ref="E5774" location="A125565720L" display="A125565720L" xr:uid="{00000000-0004-0000-0000-000083160000}"/>
    <hyperlink ref="E5775" location="A125554488A" display="A125554488A" xr:uid="{00000000-0004-0000-0000-000084160000}"/>
    <hyperlink ref="E5776" location="A125582568X" display="A125582568X" xr:uid="{00000000-0004-0000-0000-000085160000}"/>
    <hyperlink ref="E5777" location="A125568528T" display="A125568528T" xr:uid="{00000000-0004-0000-0000-000086160000}"/>
    <hyperlink ref="E5778" location="A125548872F" display="A125548872F" xr:uid="{00000000-0004-0000-0000-000087160000}"/>
    <hyperlink ref="E5779" location="A125576952C" display="A125576952C" xr:uid="{00000000-0004-0000-0000-000088160000}"/>
    <hyperlink ref="E5780" location="A125562912A" display="A125562912A" xr:uid="{00000000-0004-0000-0000-000089160000}"/>
    <hyperlink ref="E5781" location="A125557296L" display="A125557296L" xr:uid="{00000000-0004-0000-0000-00008A160000}"/>
    <hyperlink ref="E5782" location="A125585376K" display="A125585376K" xr:uid="{00000000-0004-0000-0000-00008B160000}"/>
    <hyperlink ref="E5783" location="A125571336J" display="A125571336J" xr:uid="{00000000-0004-0000-0000-00008C160000}"/>
    <hyperlink ref="E5784" location="A125560104T" display="A125560104T" xr:uid="{00000000-0004-0000-0000-00008D160000}"/>
    <hyperlink ref="E5785" location="A125588184W" display="A125588184W" xr:uid="{00000000-0004-0000-0000-00008E160000}"/>
    <hyperlink ref="E5786" location="A125574144V" display="A125574144V" xr:uid="{00000000-0004-0000-0000-00008F160000}"/>
    <hyperlink ref="E5787" location="A125551681X" display="A125551681X" xr:uid="{00000000-0004-0000-0000-000090160000}"/>
    <hyperlink ref="E5788" location="A125579761T" display="A125579761T" xr:uid="{00000000-0004-0000-0000-000091160000}"/>
    <hyperlink ref="E5789" location="A125565721R" display="A125565721R" xr:uid="{00000000-0004-0000-0000-000092160000}"/>
    <hyperlink ref="E5790" location="A125551864R" display="A125551864R" xr:uid="{00000000-0004-0000-0000-000093160000}"/>
    <hyperlink ref="E5791" location="A125579944J" display="A125579944J" xr:uid="{00000000-0004-0000-0000-000094160000}"/>
    <hyperlink ref="E5792" location="A125565904F" display="A125565904F" xr:uid="{00000000-0004-0000-0000-000095160000}"/>
    <hyperlink ref="E5793" location="A125554672A" display="A125554672A" xr:uid="{00000000-0004-0000-0000-000096160000}"/>
    <hyperlink ref="E5794" location="A125582752X" display="A125582752X" xr:uid="{00000000-0004-0000-0000-000097160000}"/>
    <hyperlink ref="E5795" location="A125568712T" display="A125568712T" xr:uid="{00000000-0004-0000-0000-000098160000}"/>
    <hyperlink ref="E5796" location="A125549056A" display="A125549056A" xr:uid="{00000000-0004-0000-0000-000099160000}"/>
    <hyperlink ref="E5797" location="A125577136X" display="A125577136X" xr:uid="{00000000-0004-0000-0000-00009A160000}"/>
    <hyperlink ref="E5798" location="A125563096J" display="A125563096J" xr:uid="{00000000-0004-0000-0000-00009B160000}"/>
    <hyperlink ref="E5799" location="A125557480L" display="A125557480L" xr:uid="{00000000-0004-0000-0000-00009C160000}"/>
    <hyperlink ref="E5800" location="A125585560K" display="A125585560K" xr:uid="{00000000-0004-0000-0000-00009D160000}"/>
    <hyperlink ref="E5801" location="A125571520J" display="A125571520J" xr:uid="{00000000-0004-0000-0000-00009E160000}"/>
    <hyperlink ref="E5802" location="A125560288W" display="A125560288W" xr:uid="{00000000-0004-0000-0000-00009F160000}"/>
    <hyperlink ref="E5803" location="A125588368R" display="A125588368R" xr:uid="{00000000-0004-0000-0000-0000A0160000}"/>
    <hyperlink ref="E5804" location="A125574328L" display="A125574328L" xr:uid="{00000000-0004-0000-0000-0000A1160000}"/>
    <hyperlink ref="E5805" location="A125551865T" display="A125551865T" xr:uid="{00000000-0004-0000-0000-0000A2160000}"/>
    <hyperlink ref="E5806" location="A125579945K" display="A125579945K" xr:uid="{00000000-0004-0000-0000-0000A3160000}"/>
    <hyperlink ref="E5807" location="A125565905J" display="A125565905J" xr:uid="{00000000-0004-0000-0000-0000A4160000}"/>
    <hyperlink ref="E5808" location="A125551752W" display="A125551752W" xr:uid="{00000000-0004-0000-0000-0000A5160000}"/>
    <hyperlink ref="E5809" location="A125579832R" display="A125579832R" xr:uid="{00000000-0004-0000-0000-0000A6160000}"/>
    <hyperlink ref="E5810" location="A125565792X" display="A125565792X" xr:uid="{00000000-0004-0000-0000-0000A7160000}"/>
    <hyperlink ref="E5811" location="A125554560J" display="A125554560J" xr:uid="{00000000-0004-0000-0000-0000A8160000}"/>
    <hyperlink ref="E5812" location="A125582640F" display="A125582640F" xr:uid="{00000000-0004-0000-0000-0000A9160000}"/>
    <hyperlink ref="E5813" location="A125568600X" display="A125568600X" xr:uid="{00000000-0004-0000-0000-0000AA160000}"/>
    <hyperlink ref="E5814" location="A125548944F" display="A125548944F" xr:uid="{00000000-0004-0000-0000-0000AB160000}"/>
    <hyperlink ref="E5815" location="A125577024F" display="A125577024F" xr:uid="{00000000-0004-0000-0000-0000AC160000}"/>
    <hyperlink ref="E5816" location="A125562984L" display="A125562984L" xr:uid="{00000000-0004-0000-0000-0000AD160000}"/>
    <hyperlink ref="E5817" location="A125557368L" display="A125557368L" xr:uid="{00000000-0004-0000-0000-0000AE160000}"/>
    <hyperlink ref="E5818" location="A125585448K" display="A125585448K" xr:uid="{00000000-0004-0000-0000-0000AF160000}"/>
    <hyperlink ref="E5819" location="A125571408J" display="A125571408J" xr:uid="{00000000-0004-0000-0000-0000B0160000}"/>
    <hyperlink ref="E5820" location="A125560176C" display="A125560176C" xr:uid="{00000000-0004-0000-0000-0000B1160000}"/>
    <hyperlink ref="E5821" location="A125588256W" display="A125588256W" xr:uid="{00000000-0004-0000-0000-0000B2160000}"/>
    <hyperlink ref="E5822" location="A125574216V" display="A125574216V" xr:uid="{00000000-0004-0000-0000-0000B3160000}"/>
    <hyperlink ref="E5823" location="A125551753X" display="A125551753X" xr:uid="{00000000-0004-0000-0000-0000B4160000}"/>
    <hyperlink ref="E5824" location="A125579833T" display="A125579833T" xr:uid="{00000000-0004-0000-0000-0000B5160000}"/>
    <hyperlink ref="E5825" location="A125565793A" display="A125565793A" xr:uid="{00000000-0004-0000-0000-0000B6160000}"/>
    <hyperlink ref="E5826" location="A125551640C" display="A125551640C" xr:uid="{00000000-0004-0000-0000-0000B7160000}"/>
    <hyperlink ref="E5827" location="A125579720W" display="A125579720W" xr:uid="{00000000-0004-0000-0000-0000B8160000}"/>
    <hyperlink ref="E5828" location="A125565680F" display="A125565680F" xr:uid="{00000000-0004-0000-0000-0000B9160000}"/>
    <hyperlink ref="E5829" location="A125554448J" display="A125554448J" xr:uid="{00000000-0004-0000-0000-0000BA160000}"/>
    <hyperlink ref="E5830" location="A125582528F" display="A125582528F" xr:uid="{00000000-0004-0000-0000-0000BB160000}"/>
    <hyperlink ref="E5831" location="A125568488K" display="A125568488K" xr:uid="{00000000-0004-0000-0000-0000BC160000}"/>
    <hyperlink ref="E5832" location="A125548832L" display="A125548832L" xr:uid="{00000000-0004-0000-0000-0000BD160000}"/>
    <hyperlink ref="E5833" location="A125576912K" display="A125576912K" xr:uid="{00000000-0004-0000-0000-0000BE160000}"/>
    <hyperlink ref="E5834" location="A125562872V" display="A125562872V" xr:uid="{00000000-0004-0000-0000-0000BF160000}"/>
    <hyperlink ref="E5835" location="A125557256V" display="A125557256V" xr:uid="{00000000-0004-0000-0000-0000C0160000}"/>
    <hyperlink ref="E5836" location="A125585336T" display="A125585336T" xr:uid="{00000000-0004-0000-0000-0000C1160000}"/>
    <hyperlink ref="E5837" location="A125571296A" display="A125571296A" xr:uid="{00000000-0004-0000-0000-0000C2160000}"/>
    <hyperlink ref="E5838" location="A125560064K" display="A125560064K" xr:uid="{00000000-0004-0000-0000-0000C3160000}"/>
    <hyperlink ref="E5839" location="A125588144C" display="A125588144C" xr:uid="{00000000-0004-0000-0000-0000C4160000}"/>
    <hyperlink ref="E5840" location="A125574104A" display="A125574104A" xr:uid="{00000000-0004-0000-0000-0000C5160000}"/>
    <hyperlink ref="E5841" location="A125551641F" display="A125551641F" xr:uid="{00000000-0004-0000-0000-0000C6160000}"/>
    <hyperlink ref="E5842" location="A125579721X" display="A125579721X" xr:uid="{00000000-0004-0000-0000-0000C7160000}"/>
    <hyperlink ref="E5843" location="A125565681J" display="A125565681J" xr:uid="{00000000-0004-0000-0000-0000C8160000}"/>
    <hyperlink ref="E5844" location="A125551760W" display="A125551760W" xr:uid="{00000000-0004-0000-0000-0000C9160000}"/>
    <hyperlink ref="E5845" location="A125579840R" display="A125579840R" xr:uid="{00000000-0004-0000-0000-0000CA160000}"/>
    <hyperlink ref="E5846" location="A125565800L" display="A125565800L" xr:uid="{00000000-0004-0000-0000-0000CB160000}"/>
    <hyperlink ref="E5847" location="A125554568A" display="A125554568A" xr:uid="{00000000-0004-0000-0000-0000CC160000}"/>
    <hyperlink ref="E5848" location="A125582648X" display="A125582648X" xr:uid="{00000000-0004-0000-0000-0000CD160000}"/>
    <hyperlink ref="E5849" location="A125568608T" display="A125568608T" xr:uid="{00000000-0004-0000-0000-0000CE160000}"/>
    <hyperlink ref="E5850" location="A125548952F" display="A125548952F" xr:uid="{00000000-0004-0000-0000-0000CF160000}"/>
    <hyperlink ref="E5851" location="A125577032F" display="A125577032F" xr:uid="{00000000-0004-0000-0000-0000D0160000}"/>
    <hyperlink ref="E5852" location="A125562992L" display="A125562992L" xr:uid="{00000000-0004-0000-0000-0000D1160000}"/>
    <hyperlink ref="E5853" location="A125557376L" display="A125557376L" xr:uid="{00000000-0004-0000-0000-0000D2160000}"/>
    <hyperlink ref="E5854" location="A125585456K" display="A125585456K" xr:uid="{00000000-0004-0000-0000-0000D3160000}"/>
    <hyperlink ref="E5855" location="A125571416J" display="A125571416J" xr:uid="{00000000-0004-0000-0000-0000D4160000}"/>
    <hyperlink ref="E5856" location="A125560184C" display="A125560184C" xr:uid="{00000000-0004-0000-0000-0000D5160000}"/>
    <hyperlink ref="E5857" location="A125588264W" display="A125588264W" xr:uid="{00000000-0004-0000-0000-0000D6160000}"/>
    <hyperlink ref="E5858" location="A125574224V" display="A125574224V" xr:uid="{00000000-0004-0000-0000-0000D7160000}"/>
    <hyperlink ref="E5859" location="A125551761X" display="A125551761X" xr:uid="{00000000-0004-0000-0000-0000D8160000}"/>
    <hyperlink ref="E5860" location="A125579841T" display="A125579841T" xr:uid="{00000000-0004-0000-0000-0000D9160000}"/>
    <hyperlink ref="E5861" location="A125565801R" display="A125565801R" xr:uid="{00000000-0004-0000-0000-0000DA160000}"/>
    <hyperlink ref="E5862" location="A125551768R" display="A125551768R" xr:uid="{00000000-0004-0000-0000-0000DB160000}"/>
    <hyperlink ref="E5863" location="A125579848J" display="A125579848J" xr:uid="{00000000-0004-0000-0000-0000DC160000}"/>
    <hyperlink ref="E5864" location="A125565808F" display="A125565808F" xr:uid="{00000000-0004-0000-0000-0000DD160000}"/>
    <hyperlink ref="E5865" location="A125554576A" display="A125554576A" xr:uid="{00000000-0004-0000-0000-0000DE160000}"/>
    <hyperlink ref="E5866" location="A125582656X" display="A125582656X" xr:uid="{00000000-0004-0000-0000-0000DF160000}"/>
    <hyperlink ref="E5867" location="A125568616T" display="A125568616T" xr:uid="{00000000-0004-0000-0000-0000E0160000}"/>
    <hyperlink ref="E5868" location="A125548960F" display="A125548960F" xr:uid="{00000000-0004-0000-0000-0000E1160000}"/>
    <hyperlink ref="E5869" location="A125577040F" display="A125577040F" xr:uid="{00000000-0004-0000-0000-0000E2160000}"/>
    <hyperlink ref="E5870" location="A125563000C" display="A125563000C" xr:uid="{00000000-0004-0000-0000-0000E3160000}"/>
    <hyperlink ref="E5871" location="A125557384L" display="A125557384L" xr:uid="{00000000-0004-0000-0000-0000E4160000}"/>
    <hyperlink ref="E5872" location="A125585464K" display="A125585464K" xr:uid="{00000000-0004-0000-0000-0000E5160000}"/>
    <hyperlink ref="E5873" location="A125571424J" display="A125571424J" xr:uid="{00000000-0004-0000-0000-0000E6160000}"/>
    <hyperlink ref="E5874" location="A125560192C" display="A125560192C" xr:uid="{00000000-0004-0000-0000-0000E7160000}"/>
    <hyperlink ref="E5875" location="A125588272W" display="A125588272W" xr:uid="{00000000-0004-0000-0000-0000E8160000}"/>
    <hyperlink ref="E5876" location="A125574232V" display="A125574232V" xr:uid="{00000000-0004-0000-0000-0000E9160000}"/>
    <hyperlink ref="E5877" location="A125551769T" display="A125551769T" xr:uid="{00000000-0004-0000-0000-0000EA160000}"/>
    <hyperlink ref="E5878" location="A125579849K" display="A125579849K" xr:uid="{00000000-0004-0000-0000-0000EB160000}"/>
    <hyperlink ref="E5879" location="A125565809J" display="A125565809J" xr:uid="{00000000-0004-0000-0000-0000EC160000}"/>
    <hyperlink ref="E5880" location="A125551888J" display="A125551888J" xr:uid="{00000000-0004-0000-0000-0000ED160000}"/>
    <hyperlink ref="E5881" location="A125579968A" display="A125579968A" xr:uid="{00000000-0004-0000-0000-0000EE160000}"/>
    <hyperlink ref="E5882" location="A125565928X" display="A125565928X" xr:uid="{00000000-0004-0000-0000-0000EF160000}"/>
    <hyperlink ref="E5883" location="A125554696V" display="A125554696V" xr:uid="{00000000-0004-0000-0000-0000F0160000}"/>
    <hyperlink ref="E5884" location="A125582776T" display="A125582776T" xr:uid="{00000000-0004-0000-0000-0000F1160000}"/>
    <hyperlink ref="E5885" location="A125568736K" display="A125568736K" xr:uid="{00000000-0004-0000-0000-0000F2160000}"/>
    <hyperlink ref="E5886" location="A125549080A" display="A125549080A" xr:uid="{00000000-0004-0000-0000-0000F3160000}"/>
    <hyperlink ref="E5887" location="A125577160X" display="A125577160X" xr:uid="{00000000-0004-0000-0000-0000F4160000}"/>
    <hyperlink ref="E5888" location="A125563120W" display="A125563120W" xr:uid="{00000000-0004-0000-0000-0000F5160000}"/>
    <hyperlink ref="E5889" location="A125557504V" display="A125557504V" xr:uid="{00000000-0004-0000-0000-0000F6160000}"/>
    <hyperlink ref="E5890" location="A125585584C" display="A125585584C" xr:uid="{00000000-0004-0000-0000-0000F7160000}"/>
    <hyperlink ref="E5891" location="A125571544A" display="A125571544A" xr:uid="{00000000-0004-0000-0000-0000F8160000}"/>
    <hyperlink ref="E5892" location="A125560312K" display="A125560312K" xr:uid="{00000000-0004-0000-0000-0000F9160000}"/>
    <hyperlink ref="E5893" location="A125588392R" display="A125588392R" xr:uid="{00000000-0004-0000-0000-0000FA160000}"/>
    <hyperlink ref="E5894" location="A125574352L" display="A125574352L" xr:uid="{00000000-0004-0000-0000-0000FB160000}"/>
    <hyperlink ref="E5895" location="A125551889K" display="A125551889K" xr:uid="{00000000-0004-0000-0000-0000FC160000}"/>
    <hyperlink ref="E5896" location="A125579969C" display="A125579969C" xr:uid="{00000000-0004-0000-0000-0000FD160000}"/>
    <hyperlink ref="E5897" location="A125565929A" display="A125565929A" xr:uid="{00000000-0004-0000-0000-0000FE160000}"/>
    <hyperlink ref="E5898" location="A125551600K" display="A125551600K" xr:uid="{00000000-0004-0000-0000-0000FF160000}"/>
    <hyperlink ref="E5899" location="A125579680R" display="A125579680R" xr:uid="{00000000-0004-0000-0000-000000170000}"/>
    <hyperlink ref="E5900" location="A125565640L" display="A125565640L" xr:uid="{00000000-0004-0000-0000-000001170000}"/>
    <hyperlink ref="E5901" location="A125554408R" display="A125554408R" xr:uid="{00000000-0004-0000-0000-000002170000}"/>
    <hyperlink ref="E5902" location="A125582488X" display="A125582488X" xr:uid="{00000000-0004-0000-0000-000003170000}"/>
    <hyperlink ref="E5903" location="A125568448T" display="A125568448T" xr:uid="{00000000-0004-0000-0000-000004170000}"/>
    <hyperlink ref="E5904" location="A125548792F" display="A125548792F" xr:uid="{00000000-0004-0000-0000-000005170000}"/>
    <hyperlink ref="E5905" location="A125576872C" display="A125576872C" xr:uid="{00000000-0004-0000-0000-000006170000}"/>
    <hyperlink ref="E5906" location="A125562832A" display="A125562832A" xr:uid="{00000000-0004-0000-0000-000007170000}"/>
    <hyperlink ref="E5907" location="A125557216A" display="A125557216A" xr:uid="{00000000-0004-0000-0000-000008170000}"/>
    <hyperlink ref="E5908" location="A125585296K" display="A125585296K" xr:uid="{00000000-0004-0000-0000-000009170000}"/>
    <hyperlink ref="E5909" location="A125571256J" display="A125571256J" xr:uid="{00000000-0004-0000-0000-00000A170000}"/>
    <hyperlink ref="E5910" location="A125560024T" display="A125560024T" xr:uid="{00000000-0004-0000-0000-00000B170000}"/>
    <hyperlink ref="E5911" location="A125588104K" display="A125588104K" xr:uid="{00000000-0004-0000-0000-00000C170000}"/>
    <hyperlink ref="E5912" location="A125574064V" display="A125574064V" xr:uid="{00000000-0004-0000-0000-00000D170000}"/>
    <hyperlink ref="E5913" location="A125551601L" display="A125551601L" xr:uid="{00000000-0004-0000-0000-00000E170000}"/>
    <hyperlink ref="E5914" location="A125579681T" display="A125579681T" xr:uid="{00000000-0004-0000-0000-00000F170000}"/>
    <hyperlink ref="E5915" location="A125565641R" display="A125565641R" xr:uid="{00000000-0004-0000-0000-000010170000}"/>
    <hyperlink ref="E5916" location="A125551872R" display="A125551872R" xr:uid="{00000000-0004-0000-0000-000011170000}"/>
    <hyperlink ref="E5917" location="A125579952J" display="A125579952J" xr:uid="{00000000-0004-0000-0000-000012170000}"/>
    <hyperlink ref="E5918" location="A125565912F" display="A125565912F" xr:uid="{00000000-0004-0000-0000-000013170000}"/>
    <hyperlink ref="E5919" location="A125554680A" display="A125554680A" xr:uid="{00000000-0004-0000-0000-000014170000}"/>
    <hyperlink ref="E5920" location="A125582760X" display="A125582760X" xr:uid="{00000000-0004-0000-0000-000015170000}"/>
    <hyperlink ref="E5921" location="A125568720T" display="A125568720T" xr:uid="{00000000-0004-0000-0000-000016170000}"/>
    <hyperlink ref="E5922" location="A125549064A" display="A125549064A" xr:uid="{00000000-0004-0000-0000-000017170000}"/>
    <hyperlink ref="E5923" location="A125577144X" display="A125577144X" xr:uid="{00000000-0004-0000-0000-000018170000}"/>
    <hyperlink ref="E5924" location="A125563104W" display="A125563104W" xr:uid="{00000000-0004-0000-0000-000019170000}"/>
    <hyperlink ref="E5925" location="A125557488F" display="A125557488F" xr:uid="{00000000-0004-0000-0000-00001A170000}"/>
    <hyperlink ref="E5926" location="A125585568C" display="A125585568C" xr:uid="{00000000-0004-0000-0000-00001B170000}"/>
    <hyperlink ref="E5927" location="A125571528A" display="A125571528A" xr:uid="{00000000-0004-0000-0000-00001C170000}"/>
    <hyperlink ref="E5928" location="A125560296W" display="A125560296W" xr:uid="{00000000-0004-0000-0000-00001D170000}"/>
    <hyperlink ref="E5929" location="A125588376R" display="A125588376R" xr:uid="{00000000-0004-0000-0000-00001E170000}"/>
    <hyperlink ref="E5930" location="A125574336L" display="A125574336L" xr:uid="{00000000-0004-0000-0000-00001F170000}"/>
    <hyperlink ref="E5931" location="A125551873T" display="A125551873T" xr:uid="{00000000-0004-0000-0000-000020170000}"/>
    <hyperlink ref="E5932" location="A125579953K" display="A125579953K" xr:uid="{00000000-0004-0000-0000-000021170000}"/>
    <hyperlink ref="E5933" location="A125565913J" display="A125565913J" xr:uid="{00000000-0004-0000-0000-000022170000}"/>
    <hyperlink ref="E5934" location="A125551880R" display="A125551880R" xr:uid="{00000000-0004-0000-0000-000023170000}"/>
    <hyperlink ref="E5935" location="A125579960J" display="A125579960J" xr:uid="{00000000-0004-0000-0000-000024170000}"/>
    <hyperlink ref="E5936" location="A125565920F" display="A125565920F" xr:uid="{00000000-0004-0000-0000-000025170000}"/>
    <hyperlink ref="E5937" location="A125554688V" display="A125554688V" xr:uid="{00000000-0004-0000-0000-000026170000}"/>
    <hyperlink ref="E5938" location="A125582768T" display="A125582768T" xr:uid="{00000000-0004-0000-0000-000027170000}"/>
    <hyperlink ref="E5939" location="A125568728K" display="A125568728K" xr:uid="{00000000-0004-0000-0000-000028170000}"/>
    <hyperlink ref="E5940" location="A125549072A" display="A125549072A" xr:uid="{00000000-0004-0000-0000-000029170000}"/>
    <hyperlink ref="E5941" location="A125577152X" display="A125577152X" xr:uid="{00000000-0004-0000-0000-00002A170000}"/>
    <hyperlink ref="E5942" location="A125563112W" display="A125563112W" xr:uid="{00000000-0004-0000-0000-00002B170000}"/>
    <hyperlink ref="E5943" location="A125557496F" display="A125557496F" xr:uid="{00000000-0004-0000-0000-00002C170000}"/>
    <hyperlink ref="E5944" location="A125585576C" display="A125585576C" xr:uid="{00000000-0004-0000-0000-00002D170000}"/>
    <hyperlink ref="E5945" location="A125571536A" display="A125571536A" xr:uid="{00000000-0004-0000-0000-00002E170000}"/>
    <hyperlink ref="E5946" location="A125560304K" display="A125560304K" xr:uid="{00000000-0004-0000-0000-00002F170000}"/>
    <hyperlink ref="E5947" location="A125588384R" display="A125588384R" xr:uid="{00000000-0004-0000-0000-000030170000}"/>
    <hyperlink ref="E5948" location="A125574344L" display="A125574344L" xr:uid="{00000000-0004-0000-0000-000031170000}"/>
    <hyperlink ref="E5949" location="A125551881T" display="A125551881T" xr:uid="{00000000-0004-0000-0000-000032170000}"/>
    <hyperlink ref="E5950" location="A125579961K" display="A125579961K" xr:uid="{00000000-0004-0000-0000-000033170000}"/>
    <hyperlink ref="E5951" location="A125565921J" display="A125565921J" xr:uid="{00000000-0004-0000-0000-000034170000}"/>
    <hyperlink ref="E5952" location="A125551608C" display="A125551608C" xr:uid="{00000000-0004-0000-0000-000035170000}"/>
    <hyperlink ref="E5953" location="A125579688J" display="A125579688J" xr:uid="{00000000-0004-0000-0000-000036170000}"/>
    <hyperlink ref="E5954" location="A125565648F" display="A125565648F" xr:uid="{00000000-0004-0000-0000-000037170000}"/>
    <hyperlink ref="E5955" location="A125554416R" display="A125554416R" xr:uid="{00000000-0004-0000-0000-000038170000}"/>
    <hyperlink ref="E5956" location="A125582496X" display="A125582496X" xr:uid="{00000000-0004-0000-0000-000039170000}"/>
    <hyperlink ref="E5957" location="A125568456T" display="A125568456T" xr:uid="{00000000-0004-0000-0000-00003A170000}"/>
    <hyperlink ref="E5958" location="A125548800V" display="A125548800V" xr:uid="{00000000-0004-0000-0000-00003B170000}"/>
    <hyperlink ref="E5959" location="A125576880C" display="A125576880C" xr:uid="{00000000-0004-0000-0000-00003C170000}"/>
    <hyperlink ref="E5960" location="A125562840A" display="A125562840A" xr:uid="{00000000-0004-0000-0000-00003D170000}"/>
    <hyperlink ref="E5961" location="A125557224A" display="A125557224A" xr:uid="{00000000-0004-0000-0000-00003E170000}"/>
    <hyperlink ref="E5962" location="A125585304X" display="A125585304X" xr:uid="{00000000-0004-0000-0000-00003F170000}"/>
    <hyperlink ref="E5963" location="A125571264J" display="A125571264J" xr:uid="{00000000-0004-0000-0000-000040170000}"/>
    <hyperlink ref="E5964" location="A125560032T" display="A125560032T" xr:uid="{00000000-0004-0000-0000-000041170000}"/>
    <hyperlink ref="E5965" location="A125588112K" display="A125588112K" xr:uid="{00000000-0004-0000-0000-000042170000}"/>
    <hyperlink ref="E5966" location="A125574072V" display="A125574072V" xr:uid="{00000000-0004-0000-0000-000043170000}"/>
    <hyperlink ref="E5967" location="A125551609F" display="A125551609F" xr:uid="{00000000-0004-0000-0000-000044170000}"/>
    <hyperlink ref="E5968" location="A125579689K" display="A125579689K" xr:uid="{00000000-0004-0000-0000-000045170000}"/>
    <hyperlink ref="E5969" location="A125565649J" display="A125565649J" xr:uid="{00000000-0004-0000-0000-000046170000}"/>
    <hyperlink ref="E5970" location="A125551688R" display="A125551688R" xr:uid="{00000000-0004-0000-0000-000047170000}"/>
    <hyperlink ref="E5971" location="A125579768J" display="A125579768J" xr:uid="{00000000-0004-0000-0000-000048170000}"/>
    <hyperlink ref="E5972" location="A125565728F" display="A125565728F" xr:uid="{00000000-0004-0000-0000-000049170000}"/>
    <hyperlink ref="E5973" location="A125554496A" display="A125554496A" xr:uid="{00000000-0004-0000-0000-00004A170000}"/>
    <hyperlink ref="E5974" location="A125582576X" display="A125582576X" xr:uid="{00000000-0004-0000-0000-00004B170000}"/>
    <hyperlink ref="E5975" location="A125568536T" display="A125568536T" xr:uid="{00000000-0004-0000-0000-00004C170000}"/>
    <hyperlink ref="E5976" location="A125548880F" display="A125548880F" xr:uid="{00000000-0004-0000-0000-00004D170000}"/>
    <hyperlink ref="E5977" location="A125576960C" display="A125576960C" xr:uid="{00000000-0004-0000-0000-00004E170000}"/>
    <hyperlink ref="E5978" location="A125562920A" display="A125562920A" xr:uid="{00000000-0004-0000-0000-00004F170000}"/>
    <hyperlink ref="E5979" location="A125557304A" display="A125557304A" xr:uid="{00000000-0004-0000-0000-000050170000}"/>
    <hyperlink ref="E5980" location="A125585384K" display="A125585384K" xr:uid="{00000000-0004-0000-0000-000051170000}"/>
    <hyperlink ref="E5981" location="A125571344J" display="A125571344J" xr:uid="{00000000-0004-0000-0000-000052170000}"/>
    <hyperlink ref="E5982" location="A125560112T" display="A125560112T" xr:uid="{00000000-0004-0000-0000-000053170000}"/>
    <hyperlink ref="E5983" location="A125588192W" display="A125588192W" xr:uid="{00000000-0004-0000-0000-000054170000}"/>
    <hyperlink ref="E5984" location="A125574152V" display="A125574152V" xr:uid="{00000000-0004-0000-0000-000055170000}"/>
    <hyperlink ref="E5985" location="A125551689T" display="A125551689T" xr:uid="{00000000-0004-0000-0000-000056170000}"/>
    <hyperlink ref="E5986" location="A125579769K" display="A125579769K" xr:uid="{00000000-0004-0000-0000-000057170000}"/>
    <hyperlink ref="E5987" location="A125565729J" display="A125565729J" xr:uid="{00000000-0004-0000-0000-000058170000}"/>
    <hyperlink ref="E5988" location="A125551776R" display="A125551776R" xr:uid="{00000000-0004-0000-0000-000059170000}"/>
    <hyperlink ref="E5989" location="A125579856J" display="A125579856J" xr:uid="{00000000-0004-0000-0000-00005A170000}"/>
    <hyperlink ref="E5990" location="A125565816F" display="A125565816F" xr:uid="{00000000-0004-0000-0000-00005B170000}"/>
    <hyperlink ref="E5991" location="A125554584A" display="A125554584A" xr:uid="{00000000-0004-0000-0000-00005C170000}"/>
    <hyperlink ref="E5992" location="A125582664X" display="A125582664X" xr:uid="{00000000-0004-0000-0000-00005D170000}"/>
    <hyperlink ref="E5993" location="A125568624T" display="A125568624T" xr:uid="{00000000-0004-0000-0000-00005E170000}"/>
    <hyperlink ref="E5994" location="A125548968X" display="A125548968X" xr:uid="{00000000-0004-0000-0000-00005F170000}"/>
    <hyperlink ref="E5995" location="A125577048X" display="A125577048X" xr:uid="{00000000-0004-0000-0000-000060170000}"/>
    <hyperlink ref="E5996" location="A125563008W" display="A125563008W" xr:uid="{00000000-0004-0000-0000-000061170000}"/>
    <hyperlink ref="E5997" location="A125557392L" display="A125557392L" xr:uid="{00000000-0004-0000-0000-000062170000}"/>
    <hyperlink ref="E5998" location="A125585472K" display="A125585472K" xr:uid="{00000000-0004-0000-0000-000063170000}"/>
    <hyperlink ref="E5999" location="A125571432J" display="A125571432J" xr:uid="{00000000-0004-0000-0000-000064170000}"/>
    <hyperlink ref="E6000" location="A125560200T" display="A125560200T" xr:uid="{00000000-0004-0000-0000-000065170000}"/>
    <hyperlink ref="E6001" location="A125588280W" display="A125588280W" xr:uid="{00000000-0004-0000-0000-000066170000}"/>
    <hyperlink ref="E6002" location="A125574240V" display="A125574240V" xr:uid="{00000000-0004-0000-0000-000067170000}"/>
    <hyperlink ref="E6003" location="A125551777T" display="A125551777T" xr:uid="{00000000-0004-0000-0000-000068170000}"/>
    <hyperlink ref="E6004" location="A125579857K" display="A125579857K" xr:uid="{00000000-0004-0000-0000-000069170000}"/>
    <hyperlink ref="E6005" location="A125565817J" display="A125565817J" xr:uid="{00000000-0004-0000-0000-00006A170000}"/>
    <hyperlink ref="E6006" location="A125551896J" display="A125551896J" xr:uid="{00000000-0004-0000-0000-00006B170000}"/>
    <hyperlink ref="E6007" location="A125579976A" display="A125579976A" xr:uid="{00000000-0004-0000-0000-00006C170000}"/>
    <hyperlink ref="E6008" location="A125565936X" display="A125565936X" xr:uid="{00000000-0004-0000-0000-00006D170000}"/>
    <hyperlink ref="E6009" location="A125554704J" display="A125554704J" xr:uid="{00000000-0004-0000-0000-00006E170000}"/>
    <hyperlink ref="E6010" location="A125582784T" display="A125582784T" xr:uid="{00000000-0004-0000-0000-00006F170000}"/>
    <hyperlink ref="E6011" location="A125568744K" display="A125568744K" xr:uid="{00000000-0004-0000-0000-000070170000}"/>
    <hyperlink ref="E6012" location="A125549088V" display="A125549088V" xr:uid="{00000000-0004-0000-0000-000071170000}"/>
    <hyperlink ref="E6013" location="A125577168T" display="A125577168T" xr:uid="{00000000-0004-0000-0000-000072170000}"/>
    <hyperlink ref="E6014" location="A125563128R" display="A125563128R" xr:uid="{00000000-0004-0000-0000-000073170000}"/>
    <hyperlink ref="E6015" location="A125557512V" display="A125557512V" xr:uid="{00000000-0004-0000-0000-000074170000}"/>
    <hyperlink ref="E6016" location="A125585592C" display="A125585592C" xr:uid="{00000000-0004-0000-0000-000075170000}"/>
    <hyperlink ref="E6017" location="A125571552A" display="A125571552A" xr:uid="{00000000-0004-0000-0000-000076170000}"/>
    <hyperlink ref="E6018" location="A125560320K" display="A125560320K" xr:uid="{00000000-0004-0000-0000-000077170000}"/>
    <hyperlink ref="E6019" location="A125588400C" display="A125588400C" xr:uid="{00000000-0004-0000-0000-000078170000}"/>
    <hyperlink ref="E6020" location="A125574360L" display="A125574360L" xr:uid="{00000000-0004-0000-0000-000079170000}"/>
    <hyperlink ref="E6021" location="A125551897K" display="A125551897K" xr:uid="{00000000-0004-0000-0000-00007A170000}"/>
    <hyperlink ref="E6022" location="A125579977C" display="A125579977C" xr:uid="{00000000-0004-0000-0000-00007B170000}"/>
    <hyperlink ref="E6023" location="A125565937A" display="A125565937A" xr:uid="{00000000-0004-0000-0000-00007C170000}"/>
    <hyperlink ref="E6024" location="A125551616C" display="A125551616C" xr:uid="{00000000-0004-0000-0000-00007D170000}"/>
    <hyperlink ref="E6025" location="A125579696J" display="A125579696J" xr:uid="{00000000-0004-0000-0000-00007E170000}"/>
    <hyperlink ref="E6026" location="A125565656F" display="A125565656F" xr:uid="{00000000-0004-0000-0000-00007F170000}"/>
    <hyperlink ref="E6027" location="A125554424R" display="A125554424R" xr:uid="{00000000-0004-0000-0000-000080170000}"/>
    <hyperlink ref="E6028" location="A125582504L" display="A125582504L" xr:uid="{00000000-0004-0000-0000-000081170000}"/>
    <hyperlink ref="E6029" location="A125568464T" display="A125568464T" xr:uid="{00000000-0004-0000-0000-000082170000}"/>
    <hyperlink ref="E6030" location="A125548808L" display="A125548808L" xr:uid="{00000000-0004-0000-0000-000083170000}"/>
    <hyperlink ref="E6031" location="A125576888W" display="A125576888W" xr:uid="{00000000-0004-0000-0000-000084170000}"/>
    <hyperlink ref="E6032" location="A125562848V" display="A125562848V" xr:uid="{00000000-0004-0000-0000-000085170000}"/>
    <hyperlink ref="E6033" location="A125557232A" display="A125557232A" xr:uid="{00000000-0004-0000-0000-000086170000}"/>
    <hyperlink ref="E6034" location="A125585312X" display="A125585312X" xr:uid="{00000000-0004-0000-0000-000087170000}"/>
    <hyperlink ref="E6035" location="A125571272J" display="A125571272J" xr:uid="{00000000-0004-0000-0000-000088170000}"/>
    <hyperlink ref="E6036" location="A125560040T" display="A125560040T" xr:uid="{00000000-0004-0000-0000-000089170000}"/>
    <hyperlink ref="E6037" location="A125588120K" display="A125588120K" xr:uid="{00000000-0004-0000-0000-00008A170000}"/>
    <hyperlink ref="E6038" location="A125574080V" display="A125574080V" xr:uid="{00000000-0004-0000-0000-00008B170000}"/>
    <hyperlink ref="E6039" location="A125551617F" display="A125551617F" xr:uid="{00000000-0004-0000-0000-00008C170000}"/>
    <hyperlink ref="E6040" location="A125579697K" display="A125579697K" xr:uid="{00000000-0004-0000-0000-00008D170000}"/>
    <hyperlink ref="E6041" location="A125565657J" display="A125565657J" xr:uid="{00000000-0004-0000-0000-00008E170000}"/>
    <hyperlink ref="E6042" location="A125551816W" display="A125551816W" xr:uid="{00000000-0004-0000-0000-00008F170000}"/>
    <hyperlink ref="E6043" location="A125579896A" display="A125579896A" xr:uid="{00000000-0004-0000-0000-000090170000}"/>
    <hyperlink ref="E6044" location="A125565856X" display="A125565856X" xr:uid="{00000000-0004-0000-0000-000091170000}"/>
    <hyperlink ref="E6045" location="A125554624J" display="A125554624J" xr:uid="{00000000-0004-0000-0000-000092170000}"/>
    <hyperlink ref="E6046" location="A125582704F" display="A125582704F" xr:uid="{00000000-0004-0000-0000-000093170000}"/>
    <hyperlink ref="E6047" location="A125568664K" display="A125568664K" xr:uid="{00000000-0004-0000-0000-000094170000}"/>
    <hyperlink ref="E6048" location="A125549008J" display="A125549008J" xr:uid="{00000000-0004-0000-0000-000095170000}"/>
    <hyperlink ref="E6049" location="A125577088T" display="A125577088T" xr:uid="{00000000-0004-0000-0000-000096170000}"/>
    <hyperlink ref="E6050" location="A125563048R" display="A125563048R" xr:uid="{00000000-0004-0000-0000-000097170000}"/>
    <hyperlink ref="E6051" location="A125557432V" display="A125557432V" xr:uid="{00000000-0004-0000-0000-000098170000}"/>
    <hyperlink ref="E6052" location="A125585512T" display="A125585512T" xr:uid="{00000000-0004-0000-0000-000099170000}"/>
    <hyperlink ref="E6053" location="A125571472A" display="A125571472A" xr:uid="{00000000-0004-0000-0000-00009A170000}"/>
    <hyperlink ref="E6054" location="A125560240K" display="A125560240K" xr:uid="{00000000-0004-0000-0000-00009B170000}"/>
    <hyperlink ref="E6055" location="A125588320C" display="A125588320C" xr:uid="{00000000-0004-0000-0000-00009C170000}"/>
    <hyperlink ref="E6056" location="A125574280L" display="A125574280L" xr:uid="{00000000-0004-0000-0000-00009D170000}"/>
    <hyperlink ref="E6057" location="A125551817X" display="A125551817X" xr:uid="{00000000-0004-0000-0000-00009E170000}"/>
    <hyperlink ref="E6058" location="A125579897C" display="A125579897C" xr:uid="{00000000-0004-0000-0000-00009F170000}"/>
    <hyperlink ref="E6059" location="A125565857A" display="A125565857A" xr:uid="{00000000-0004-0000-0000-0000A0170000}"/>
    <hyperlink ref="E6060" location="A125551824W" display="A125551824W" xr:uid="{00000000-0004-0000-0000-0000A1170000}"/>
    <hyperlink ref="E6061" location="A125579904R" display="A125579904R" xr:uid="{00000000-0004-0000-0000-0000A2170000}"/>
    <hyperlink ref="E6062" location="A125565864X" display="A125565864X" xr:uid="{00000000-0004-0000-0000-0000A3170000}"/>
    <hyperlink ref="E6063" location="A125554632J" display="A125554632J" xr:uid="{00000000-0004-0000-0000-0000A4170000}"/>
    <hyperlink ref="E6064" location="A125582712F" display="A125582712F" xr:uid="{00000000-0004-0000-0000-0000A5170000}"/>
    <hyperlink ref="E6065" location="A125568672K" display="A125568672K" xr:uid="{00000000-0004-0000-0000-0000A6170000}"/>
    <hyperlink ref="E6066" location="A125549016J" display="A125549016J" xr:uid="{00000000-0004-0000-0000-0000A7170000}"/>
    <hyperlink ref="E6067" location="A125577096T" display="A125577096T" xr:uid="{00000000-0004-0000-0000-0000A8170000}"/>
    <hyperlink ref="E6068" location="A125563056R" display="A125563056R" xr:uid="{00000000-0004-0000-0000-0000A9170000}"/>
    <hyperlink ref="E6069" location="A125557440V" display="A125557440V" xr:uid="{00000000-0004-0000-0000-0000AA170000}"/>
    <hyperlink ref="E6070" location="A125585520T" display="A125585520T" xr:uid="{00000000-0004-0000-0000-0000AB170000}"/>
    <hyperlink ref="E6071" location="A125571480A" display="A125571480A" xr:uid="{00000000-0004-0000-0000-0000AC170000}"/>
    <hyperlink ref="E6072" location="A125560248C" display="A125560248C" xr:uid="{00000000-0004-0000-0000-0000AD170000}"/>
    <hyperlink ref="E6073" location="A125588328W" display="A125588328W" xr:uid="{00000000-0004-0000-0000-0000AE170000}"/>
    <hyperlink ref="E6074" location="A125574288F" display="A125574288F" xr:uid="{00000000-0004-0000-0000-0000AF170000}"/>
    <hyperlink ref="E6075" location="A125551825X" display="A125551825X" xr:uid="{00000000-0004-0000-0000-0000B0170000}"/>
    <hyperlink ref="E6076" location="A125579905T" display="A125579905T" xr:uid="{00000000-0004-0000-0000-0000B1170000}"/>
    <hyperlink ref="E6077" location="A125565865A" display="A125565865A" xr:uid="{00000000-0004-0000-0000-0000B2170000}"/>
    <hyperlink ref="E6078" location="A125551656W" display="A125551656W" xr:uid="{00000000-0004-0000-0000-0000B3170000}"/>
    <hyperlink ref="E6079" location="A125579736R" display="A125579736R" xr:uid="{00000000-0004-0000-0000-0000B4170000}"/>
    <hyperlink ref="E6080" location="A125565696X" display="A125565696X" xr:uid="{00000000-0004-0000-0000-0000B5170000}"/>
    <hyperlink ref="E6081" location="A125554464J" display="A125554464J" xr:uid="{00000000-0004-0000-0000-0000B6170000}"/>
    <hyperlink ref="E6082" location="A125582544F" display="A125582544F" xr:uid="{00000000-0004-0000-0000-0000B7170000}"/>
    <hyperlink ref="E6083" location="A125568504X" display="A125568504X" xr:uid="{00000000-0004-0000-0000-0000B8170000}"/>
    <hyperlink ref="E6084" location="A125548848F" display="A125548848F" xr:uid="{00000000-0004-0000-0000-0000B9170000}"/>
    <hyperlink ref="E6085" location="A125576928C" display="A125576928C" xr:uid="{00000000-0004-0000-0000-0000BA170000}"/>
    <hyperlink ref="E6086" location="A125562888L" display="A125562888L" xr:uid="{00000000-0004-0000-0000-0000BB170000}"/>
    <hyperlink ref="E6087" location="A125557272V" display="A125557272V" xr:uid="{00000000-0004-0000-0000-0000BC170000}"/>
    <hyperlink ref="E6088" location="A125585352T" display="A125585352T" xr:uid="{00000000-0004-0000-0000-0000BD170000}"/>
    <hyperlink ref="E6089" location="A125571312R" display="A125571312R" xr:uid="{00000000-0004-0000-0000-0000BE170000}"/>
    <hyperlink ref="E6090" location="A125560080K" display="A125560080K" xr:uid="{00000000-0004-0000-0000-0000BF170000}"/>
    <hyperlink ref="E6091" location="A125588160C" display="A125588160C" xr:uid="{00000000-0004-0000-0000-0000C0170000}"/>
    <hyperlink ref="E6092" location="A125574120A" display="A125574120A" xr:uid="{00000000-0004-0000-0000-0000C1170000}"/>
    <hyperlink ref="E6093" location="A125551657X" display="A125551657X" xr:uid="{00000000-0004-0000-0000-0000C2170000}"/>
    <hyperlink ref="E6094" location="A125579737T" display="A125579737T" xr:uid="{00000000-0004-0000-0000-0000C3170000}"/>
    <hyperlink ref="E6095" location="A125565697A" display="A125565697A" xr:uid="{00000000-0004-0000-0000-0000C4170000}"/>
    <hyperlink ref="E6096" location="A125551624C" display="A125551624C" xr:uid="{00000000-0004-0000-0000-0000C5170000}"/>
    <hyperlink ref="E6097" location="A125579704W" display="A125579704W" xr:uid="{00000000-0004-0000-0000-0000C6170000}"/>
    <hyperlink ref="E6098" location="A125565664F" display="A125565664F" xr:uid="{00000000-0004-0000-0000-0000C7170000}"/>
    <hyperlink ref="E6099" location="A125554432R" display="A125554432R" xr:uid="{00000000-0004-0000-0000-0000C8170000}"/>
    <hyperlink ref="E6100" location="A125582512L" display="A125582512L" xr:uid="{00000000-0004-0000-0000-0000C9170000}"/>
    <hyperlink ref="E6101" location="A125568472T" display="A125568472T" xr:uid="{00000000-0004-0000-0000-0000CA170000}"/>
    <hyperlink ref="E6102" location="A125548816L" display="A125548816L" xr:uid="{00000000-0004-0000-0000-0000CB170000}"/>
    <hyperlink ref="E6103" location="A125576896W" display="A125576896W" xr:uid="{00000000-0004-0000-0000-0000CC170000}"/>
    <hyperlink ref="E6104" location="A125562856V" display="A125562856V" xr:uid="{00000000-0004-0000-0000-0000CD170000}"/>
    <hyperlink ref="E6105" location="A125557240A" display="A125557240A" xr:uid="{00000000-0004-0000-0000-0000CE170000}"/>
    <hyperlink ref="E6106" location="A125585320X" display="A125585320X" xr:uid="{00000000-0004-0000-0000-0000CF170000}"/>
    <hyperlink ref="E6107" location="A125571280J" display="A125571280J" xr:uid="{00000000-0004-0000-0000-0000D0170000}"/>
    <hyperlink ref="E6108" location="A125560048K" display="A125560048K" xr:uid="{00000000-0004-0000-0000-0000D1170000}"/>
    <hyperlink ref="E6109" location="A125588128C" display="A125588128C" xr:uid="{00000000-0004-0000-0000-0000D2170000}"/>
    <hyperlink ref="E6110" location="A125574088L" display="A125574088L" xr:uid="{00000000-0004-0000-0000-0000D3170000}"/>
    <hyperlink ref="E6111" location="A125551625F" display="A125551625F" xr:uid="{00000000-0004-0000-0000-0000D4170000}"/>
    <hyperlink ref="E6112" location="A125579705X" display="A125579705X" xr:uid="{00000000-0004-0000-0000-0000D5170000}"/>
    <hyperlink ref="E6113" location="A125565665J" display="A125565665J" xr:uid="{00000000-0004-0000-0000-0000D6170000}"/>
    <hyperlink ref="E6114" location="A125551696R" display="A125551696R" xr:uid="{00000000-0004-0000-0000-0000D7170000}"/>
    <hyperlink ref="E6115" location="A125579776J" display="A125579776J" xr:uid="{00000000-0004-0000-0000-0000D8170000}"/>
    <hyperlink ref="E6116" location="A125565736F" display="A125565736F" xr:uid="{00000000-0004-0000-0000-0000D9170000}"/>
    <hyperlink ref="E6117" location="A125554504R" display="A125554504R" xr:uid="{00000000-0004-0000-0000-0000DA170000}"/>
    <hyperlink ref="E6118" location="A125582584X" display="A125582584X" xr:uid="{00000000-0004-0000-0000-0000DB170000}"/>
    <hyperlink ref="E6119" location="A125568544T" display="A125568544T" xr:uid="{00000000-0004-0000-0000-0000DC170000}"/>
    <hyperlink ref="E6120" location="A125548888X" display="A125548888X" xr:uid="{00000000-0004-0000-0000-0000DD170000}"/>
    <hyperlink ref="E6121" location="A125576968W" display="A125576968W" xr:uid="{00000000-0004-0000-0000-0000DE170000}"/>
    <hyperlink ref="E6122" location="A125562928V" display="A125562928V" xr:uid="{00000000-0004-0000-0000-0000DF170000}"/>
    <hyperlink ref="E6123" location="A125557312A" display="A125557312A" xr:uid="{00000000-0004-0000-0000-0000E0170000}"/>
    <hyperlink ref="E6124" location="A125585392K" display="A125585392K" xr:uid="{00000000-0004-0000-0000-0000E1170000}"/>
    <hyperlink ref="E6125" location="A125571352J" display="A125571352J" xr:uid="{00000000-0004-0000-0000-0000E2170000}"/>
    <hyperlink ref="E6126" location="A125560120T" display="A125560120T" xr:uid="{00000000-0004-0000-0000-0000E3170000}"/>
    <hyperlink ref="E6127" location="A125588200K" display="A125588200K" xr:uid="{00000000-0004-0000-0000-0000E4170000}"/>
    <hyperlink ref="E6128" location="A125574160V" display="A125574160V" xr:uid="{00000000-0004-0000-0000-0000E5170000}"/>
    <hyperlink ref="E6129" location="A125551697T" display="A125551697T" xr:uid="{00000000-0004-0000-0000-0000E6170000}"/>
    <hyperlink ref="E6130" location="A125579777K" display="A125579777K" xr:uid="{00000000-0004-0000-0000-0000E7170000}"/>
    <hyperlink ref="E6131" location="A125565737J" display="A125565737J" xr:uid="{00000000-0004-0000-0000-0000E8170000}"/>
    <hyperlink ref="E6132" location="A125551648W" display="A125551648W" xr:uid="{00000000-0004-0000-0000-0000E9170000}"/>
    <hyperlink ref="E6133" location="A125579728R" display="A125579728R" xr:uid="{00000000-0004-0000-0000-0000EA170000}"/>
    <hyperlink ref="E6134" location="A125565688X" display="A125565688X" xr:uid="{00000000-0004-0000-0000-0000EB170000}"/>
    <hyperlink ref="E6135" location="A125554456J" display="A125554456J" xr:uid="{00000000-0004-0000-0000-0000EC170000}"/>
    <hyperlink ref="E6136" location="A125582536F" display="A125582536F" xr:uid="{00000000-0004-0000-0000-0000ED170000}"/>
    <hyperlink ref="E6137" location="A125568496K" display="A125568496K" xr:uid="{00000000-0004-0000-0000-0000EE170000}"/>
    <hyperlink ref="E6138" location="A125548840L" display="A125548840L" xr:uid="{00000000-0004-0000-0000-0000EF170000}"/>
    <hyperlink ref="E6139" location="A125576920K" display="A125576920K" xr:uid="{00000000-0004-0000-0000-0000F0170000}"/>
    <hyperlink ref="E6140" location="A125562880V" display="A125562880V" xr:uid="{00000000-0004-0000-0000-0000F1170000}"/>
    <hyperlink ref="E6141" location="A125557264V" display="A125557264V" xr:uid="{00000000-0004-0000-0000-0000F2170000}"/>
    <hyperlink ref="E6142" location="A125585344T" display="A125585344T" xr:uid="{00000000-0004-0000-0000-0000F3170000}"/>
    <hyperlink ref="E6143" location="A125571304R" display="A125571304R" xr:uid="{00000000-0004-0000-0000-0000F4170000}"/>
    <hyperlink ref="E6144" location="A125560072K" display="A125560072K" xr:uid="{00000000-0004-0000-0000-0000F5170000}"/>
    <hyperlink ref="E6145" location="A125588152C" display="A125588152C" xr:uid="{00000000-0004-0000-0000-0000F6170000}"/>
    <hyperlink ref="E6146" location="A125574112A" display="A125574112A" xr:uid="{00000000-0004-0000-0000-0000F7170000}"/>
    <hyperlink ref="E6147" location="A125551649X" display="A125551649X" xr:uid="{00000000-0004-0000-0000-0000F8170000}"/>
    <hyperlink ref="E6148" location="A125579729T" display="A125579729T" xr:uid="{00000000-0004-0000-0000-0000F9170000}"/>
    <hyperlink ref="E6149" location="A125565689A" display="A125565689A" xr:uid="{00000000-0004-0000-0000-0000FA170000}"/>
    <hyperlink ref="E6150" location="A125551704C" display="A125551704C" xr:uid="{00000000-0004-0000-0000-0000FB170000}"/>
    <hyperlink ref="E6151" location="A125579784J" display="A125579784J" xr:uid="{00000000-0004-0000-0000-0000FC170000}"/>
    <hyperlink ref="E6152" location="A125565744F" display="A125565744F" xr:uid="{00000000-0004-0000-0000-0000FD170000}"/>
    <hyperlink ref="E6153" location="A125554512R" display="A125554512R" xr:uid="{00000000-0004-0000-0000-0000FE170000}"/>
    <hyperlink ref="E6154" location="A125582592X" display="A125582592X" xr:uid="{00000000-0004-0000-0000-0000FF170000}"/>
    <hyperlink ref="E6155" location="A125568552T" display="A125568552T" xr:uid="{00000000-0004-0000-0000-000000180000}"/>
    <hyperlink ref="E6156" location="A125548896X" display="A125548896X" xr:uid="{00000000-0004-0000-0000-000001180000}"/>
    <hyperlink ref="E6157" location="A125576976W" display="A125576976W" xr:uid="{00000000-0004-0000-0000-000002180000}"/>
    <hyperlink ref="E6158" location="A125562936V" display="A125562936V" xr:uid="{00000000-0004-0000-0000-000003180000}"/>
    <hyperlink ref="E6159" location="A125557320A" display="A125557320A" xr:uid="{00000000-0004-0000-0000-000004180000}"/>
    <hyperlink ref="E6160" location="A125585400X" display="A125585400X" xr:uid="{00000000-0004-0000-0000-000005180000}"/>
    <hyperlink ref="E6161" location="A125571360J" display="A125571360J" xr:uid="{00000000-0004-0000-0000-000006180000}"/>
    <hyperlink ref="E6162" location="A125560128K" display="A125560128K" xr:uid="{00000000-0004-0000-0000-000007180000}"/>
    <hyperlink ref="E6163" location="A125588208C" display="A125588208C" xr:uid="{00000000-0004-0000-0000-000008180000}"/>
    <hyperlink ref="E6164" location="A125574168L" display="A125574168L" xr:uid="{00000000-0004-0000-0000-000009180000}"/>
    <hyperlink ref="E6165" location="A125551705F" display="A125551705F" xr:uid="{00000000-0004-0000-0000-00000A180000}"/>
    <hyperlink ref="E6166" location="A125579785K" display="A125579785K" xr:uid="{00000000-0004-0000-0000-00000B180000}"/>
    <hyperlink ref="E6167" location="A125565745J" display="A125565745J" xr:uid="{00000000-0004-0000-0000-00000C180000}"/>
    <hyperlink ref="E6168" location="A125551664W" display="A125551664W" xr:uid="{00000000-0004-0000-0000-00000D180000}"/>
    <hyperlink ref="E6169" location="A125579744R" display="A125579744R" xr:uid="{00000000-0004-0000-0000-00000E180000}"/>
    <hyperlink ref="E6170" location="A125565704L" display="A125565704L" xr:uid="{00000000-0004-0000-0000-00000F180000}"/>
    <hyperlink ref="E6171" location="A125554472J" display="A125554472J" xr:uid="{00000000-0004-0000-0000-000010180000}"/>
    <hyperlink ref="E6172" location="A125582552F" display="A125582552F" xr:uid="{00000000-0004-0000-0000-000011180000}"/>
    <hyperlink ref="E6173" location="A125568512X" display="A125568512X" xr:uid="{00000000-0004-0000-0000-000012180000}"/>
    <hyperlink ref="E6174" location="A125548856F" display="A125548856F" xr:uid="{00000000-0004-0000-0000-000013180000}"/>
    <hyperlink ref="E6175" location="A125576936C" display="A125576936C" xr:uid="{00000000-0004-0000-0000-000014180000}"/>
    <hyperlink ref="E6176" location="A125562896L" display="A125562896L" xr:uid="{00000000-0004-0000-0000-000015180000}"/>
    <hyperlink ref="E6177" location="A125557280V" display="A125557280V" xr:uid="{00000000-0004-0000-0000-000016180000}"/>
    <hyperlink ref="E6178" location="A125585360T" display="A125585360T" xr:uid="{00000000-0004-0000-0000-000017180000}"/>
    <hyperlink ref="E6179" location="A125571320R" display="A125571320R" xr:uid="{00000000-0004-0000-0000-000018180000}"/>
    <hyperlink ref="E6180" location="A125560088C" display="A125560088C" xr:uid="{00000000-0004-0000-0000-000019180000}"/>
    <hyperlink ref="E6181" location="A125588168W" display="A125588168W" xr:uid="{00000000-0004-0000-0000-00001A180000}"/>
    <hyperlink ref="E6182" location="A125574128V" display="A125574128V" xr:uid="{00000000-0004-0000-0000-00001B180000}"/>
    <hyperlink ref="E6183" location="A125551665X" display="A125551665X" xr:uid="{00000000-0004-0000-0000-00001C180000}"/>
    <hyperlink ref="E6184" location="A125579745T" display="A125579745T" xr:uid="{00000000-0004-0000-0000-00001D180000}"/>
    <hyperlink ref="E6185" location="A125565705R" display="A125565705R" xr:uid="{00000000-0004-0000-0000-00001E180000}"/>
    <hyperlink ref="E6186" location="A125551712C" display="A125551712C" xr:uid="{00000000-0004-0000-0000-00001F180000}"/>
    <hyperlink ref="E6187" location="A125579792J" display="A125579792J" xr:uid="{00000000-0004-0000-0000-000020180000}"/>
    <hyperlink ref="E6188" location="A125565752F" display="A125565752F" xr:uid="{00000000-0004-0000-0000-000021180000}"/>
    <hyperlink ref="E6189" location="A125554520R" display="A125554520R" xr:uid="{00000000-0004-0000-0000-000022180000}"/>
    <hyperlink ref="E6190" location="A125582600L" display="A125582600L" xr:uid="{00000000-0004-0000-0000-000023180000}"/>
    <hyperlink ref="E6191" location="A125568560T" display="A125568560T" xr:uid="{00000000-0004-0000-0000-000024180000}"/>
    <hyperlink ref="E6192" location="A125548904L" display="A125548904L" xr:uid="{00000000-0004-0000-0000-000025180000}"/>
    <hyperlink ref="E6193" location="A125576984W" display="A125576984W" xr:uid="{00000000-0004-0000-0000-000026180000}"/>
    <hyperlink ref="E6194" location="A125562944V" display="A125562944V" xr:uid="{00000000-0004-0000-0000-000027180000}"/>
    <hyperlink ref="E6195" location="A125557328V" display="A125557328V" xr:uid="{00000000-0004-0000-0000-000028180000}"/>
    <hyperlink ref="E6196" location="A125585408T" display="A125585408T" xr:uid="{00000000-0004-0000-0000-000029180000}"/>
    <hyperlink ref="E6197" location="A125571368A" display="A125571368A" xr:uid="{00000000-0004-0000-0000-00002A180000}"/>
    <hyperlink ref="E6198" location="A125560136K" display="A125560136K" xr:uid="{00000000-0004-0000-0000-00002B180000}"/>
    <hyperlink ref="E6199" location="A125588216C" display="A125588216C" xr:uid="{00000000-0004-0000-0000-00002C180000}"/>
    <hyperlink ref="E6200" location="A125574176L" display="A125574176L" xr:uid="{00000000-0004-0000-0000-00002D180000}"/>
    <hyperlink ref="E6201" location="A125551713F" display="A125551713F" xr:uid="{00000000-0004-0000-0000-00002E180000}"/>
    <hyperlink ref="E6202" location="A125579793K" display="A125579793K" xr:uid="{00000000-0004-0000-0000-00002F180000}"/>
    <hyperlink ref="E6203" location="A125565753J" display="A125565753J" xr:uid="{00000000-0004-0000-0000-000030180000}"/>
    <hyperlink ref="E6204" location="A125551784R" display="A125551784R" xr:uid="{00000000-0004-0000-0000-000031180000}"/>
    <hyperlink ref="E6205" location="A125579864J" display="A125579864J" xr:uid="{00000000-0004-0000-0000-000032180000}"/>
    <hyperlink ref="E6206" location="A125565824F" display="A125565824F" xr:uid="{00000000-0004-0000-0000-000033180000}"/>
    <hyperlink ref="E6207" location="A125554592A" display="A125554592A" xr:uid="{00000000-0004-0000-0000-000034180000}"/>
    <hyperlink ref="E6208" location="A125582672X" display="A125582672X" xr:uid="{00000000-0004-0000-0000-000035180000}"/>
    <hyperlink ref="E6209" location="A125568632T" display="A125568632T" xr:uid="{00000000-0004-0000-0000-000036180000}"/>
    <hyperlink ref="E6210" location="A125548976X" display="A125548976X" xr:uid="{00000000-0004-0000-0000-000037180000}"/>
    <hyperlink ref="E6211" location="A125577056X" display="A125577056X" xr:uid="{00000000-0004-0000-0000-000038180000}"/>
    <hyperlink ref="E6212" location="A125563016W" display="A125563016W" xr:uid="{00000000-0004-0000-0000-000039180000}"/>
    <hyperlink ref="E6213" location="A125557400A" display="A125557400A" xr:uid="{00000000-0004-0000-0000-00003A180000}"/>
    <hyperlink ref="E6214" location="A125585480K" display="A125585480K" xr:uid="{00000000-0004-0000-0000-00003B180000}"/>
    <hyperlink ref="E6215" location="A125571440J" display="A125571440J" xr:uid="{00000000-0004-0000-0000-00003C180000}"/>
    <hyperlink ref="E6216" location="A125560208K" display="A125560208K" xr:uid="{00000000-0004-0000-0000-00003D180000}"/>
    <hyperlink ref="E6217" location="A125588288R" display="A125588288R" xr:uid="{00000000-0004-0000-0000-00003E180000}"/>
    <hyperlink ref="E6218" location="A125574248L" display="A125574248L" xr:uid="{00000000-0004-0000-0000-00003F180000}"/>
    <hyperlink ref="E6219" location="A125551785T" display="A125551785T" xr:uid="{00000000-0004-0000-0000-000040180000}"/>
    <hyperlink ref="E6220" location="A125579865K" display="A125579865K" xr:uid="{00000000-0004-0000-0000-000041180000}"/>
    <hyperlink ref="E6221" location="A125565825J" display="A125565825J" xr:uid="{00000000-0004-0000-0000-000042180000}"/>
    <hyperlink ref="E6222" location="A125551720C" display="A125551720C" xr:uid="{00000000-0004-0000-0000-000043180000}"/>
    <hyperlink ref="E6223" location="A125579800W" display="A125579800W" xr:uid="{00000000-0004-0000-0000-000044180000}"/>
    <hyperlink ref="E6224" location="A125565760F" display="A125565760F" xr:uid="{00000000-0004-0000-0000-000045180000}"/>
    <hyperlink ref="E6225" location="A125554528J" display="A125554528J" xr:uid="{00000000-0004-0000-0000-000046180000}"/>
    <hyperlink ref="E6226" location="A125582608F" display="A125582608F" xr:uid="{00000000-0004-0000-0000-000047180000}"/>
    <hyperlink ref="E6227" location="A125568568K" display="A125568568K" xr:uid="{00000000-0004-0000-0000-000048180000}"/>
    <hyperlink ref="E6228" location="A125548912L" display="A125548912L" xr:uid="{00000000-0004-0000-0000-000049180000}"/>
    <hyperlink ref="E6229" location="A125576992W" display="A125576992W" xr:uid="{00000000-0004-0000-0000-00004A180000}"/>
    <hyperlink ref="E6230" location="A125562952V" display="A125562952V" xr:uid="{00000000-0004-0000-0000-00004B180000}"/>
    <hyperlink ref="E6231" location="A125557336V" display="A125557336V" xr:uid="{00000000-0004-0000-0000-00004C180000}"/>
    <hyperlink ref="E6232" location="A125585416T" display="A125585416T" xr:uid="{00000000-0004-0000-0000-00004D180000}"/>
    <hyperlink ref="E6233" location="A125571376A" display="A125571376A" xr:uid="{00000000-0004-0000-0000-00004E180000}"/>
    <hyperlink ref="E6234" location="A125560144K" display="A125560144K" xr:uid="{00000000-0004-0000-0000-00004F180000}"/>
    <hyperlink ref="E6235" location="A125588224C" display="A125588224C" xr:uid="{00000000-0004-0000-0000-000050180000}"/>
    <hyperlink ref="E6236" location="A125574184L" display="A125574184L" xr:uid="{00000000-0004-0000-0000-000051180000}"/>
    <hyperlink ref="E6237" location="A125551721F" display="A125551721F" xr:uid="{00000000-0004-0000-0000-000052180000}"/>
    <hyperlink ref="E6238" location="A125579801X" display="A125579801X" xr:uid="{00000000-0004-0000-0000-000053180000}"/>
    <hyperlink ref="E6239" location="A125565761J" display="A125565761J" xr:uid="{00000000-0004-0000-0000-000054180000}"/>
    <hyperlink ref="E6240" location="A125551672W" display="A125551672W" xr:uid="{00000000-0004-0000-0000-000055180000}"/>
    <hyperlink ref="E6241" location="A125579752R" display="A125579752R" xr:uid="{00000000-0004-0000-0000-000056180000}"/>
    <hyperlink ref="E6242" location="A125565712L" display="A125565712L" xr:uid="{00000000-0004-0000-0000-000057180000}"/>
    <hyperlink ref="E6243" location="A125554480J" display="A125554480J" xr:uid="{00000000-0004-0000-0000-000058180000}"/>
    <hyperlink ref="E6244" location="A125582560F" display="A125582560F" xr:uid="{00000000-0004-0000-0000-000059180000}"/>
    <hyperlink ref="E6245" location="A125568520X" display="A125568520X" xr:uid="{00000000-0004-0000-0000-00005A180000}"/>
    <hyperlink ref="E6246" location="A125548864F" display="A125548864F" xr:uid="{00000000-0004-0000-0000-00005B180000}"/>
    <hyperlink ref="E6247" location="A125576944C" display="A125576944C" xr:uid="{00000000-0004-0000-0000-00005C180000}"/>
    <hyperlink ref="E6248" location="A125562904A" display="A125562904A" xr:uid="{00000000-0004-0000-0000-00005D180000}"/>
    <hyperlink ref="E6249" location="A125557288L" display="A125557288L" xr:uid="{00000000-0004-0000-0000-00005E180000}"/>
    <hyperlink ref="E6250" location="A125585368K" display="A125585368K" xr:uid="{00000000-0004-0000-0000-00005F180000}"/>
    <hyperlink ref="E6251" location="A125571328J" display="A125571328J" xr:uid="{00000000-0004-0000-0000-000060180000}"/>
    <hyperlink ref="E6252" location="A125560096C" display="A125560096C" xr:uid="{00000000-0004-0000-0000-000061180000}"/>
    <hyperlink ref="E6253" location="A125588176W" display="A125588176W" xr:uid="{00000000-0004-0000-0000-000062180000}"/>
    <hyperlink ref="E6254" location="A125574136V" display="A125574136V" xr:uid="{00000000-0004-0000-0000-000063180000}"/>
    <hyperlink ref="E6255" location="A125551673X" display="A125551673X" xr:uid="{00000000-0004-0000-0000-000064180000}"/>
    <hyperlink ref="E6256" location="A125579753T" display="A125579753T" xr:uid="{00000000-0004-0000-0000-000065180000}"/>
    <hyperlink ref="E6257" location="A125565713R" display="A125565713R" xr:uid="{00000000-0004-0000-0000-000066180000}"/>
    <hyperlink ref="E6258" location="A125551832W" display="A125551832W" xr:uid="{00000000-0004-0000-0000-000067180000}"/>
    <hyperlink ref="E6259" location="A125579912R" display="A125579912R" xr:uid="{00000000-0004-0000-0000-000068180000}"/>
    <hyperlink ref="E6260" location="A125565872X" display="A125565872X" xr:uid="{00000000-0004-0000-0000-000069180000}"/>
    <hyperlink ref="E6261" location="A125554640J" display="A125554640J" xr:uid="{00000000-0004-0000-0000-00006A180000}"/>
    <hyperlink ref="E6262" location="A125582720F" display="A125582720F" xr:uid="{00000000-0004-0000-0000-00006B180000}"/>
    <hyperlink ref="E6263" location="A125568680K" display="A125568680K" xr:uid="{00000000-0004-0000-0000-00006C180000}"/>
    <hyperlink ref="E6264" location="A125549024J" display="A125549024J" xr:uid="{00000000-0004-0000-0000-00006D180000}"/>
    <hyperlink ref="E6265" location="A125577104F" display="A125577104F" xr:uid="{00000000-0004-0000-0000-00006E180000}"/>
    <hyperlink ref="E6266" location="A125563064R" display="A125563064R" xr:uid="{00000000-0004-0000-0000-00006F180000}"/>
    <hyperlink ref="E6267" location="A125557448L" display="A125557448L" xr:uid="{00000000-0004-0000-0000-000070180000}"/>
    <hyperlink ref="E6268" location="A125585528K" display="A125585528K" xr:uid="{00000000-0004-0000-0000-000071180000}"/>
    <hyperlink ref="E6269" location="A125571488V" display="A125571488V" xr:uid="{00000000-0004-0000-0000-000072180000}"/>
    <hyperlink ref="E6270" location="A125560256C" display="A125560256C" xr:uid="{00000000-0004-0000-0000-000073180000}"/>
    <hyperlink ref="E6271" location="A125588336W" display="A125588336W" xr:uid="{00000000-0004-0000-0000-000074180000}"/>
    <hyperlink ref="E6272" location="A125574296F" display="A125574296F" xr:uid="{00000000-0004-0000-0000-000075180000}"/>
    <hyperlink ref="E6273" location="A125551833X" display="A125551833X" xr:uid="{00000000-0004-0000-0000-000076180000}"/>
    <hyperlink ref="E6274" location="A125579913T" display="A125579913T" xr:uid="{00000000-0004-0000-0000-000077180000}"/>
    <hyperlink ref="E6275" location="A125565873A" display="A125565873A" xr:uid="{00000000-0004-0000-0000-000078180000}"/>
    <hyperlink ref="E6276" location="A125551792R" display="A125551792R" xr:uid="{00000000-0004-0000-0000-000079180000}"/>
    <hyperlink ref="E6277" location="A125579872J" display="A125579872J" xr:uid="{00000000-0004-0000-0000-00007A180000}"/>
    <hyperlink ref="E6278" location="A125565832F" display="A125565832F" xr:uid="{00000000-0004-0000-0000-00007B180000}"/>
    <hyperlink ref="E6279" location="A125554600R" display="A125554600R" xr:uid="{00000000-0004-0000-0000-00007C180000}"/>
    <hyperlink ref="E6280" location="A125582680X" display="A125582680X" xr:uid="{00000000-0004-0000-0000-00007D180000}"/>
    <hyperlink ref="E6281" location="A125568640T" display="A125568640T" xr:uid="{00000000-0004-0000-0000-00007E180000}"/>
    <hyperlink ref="E6282" location="A125548984X" display="A125548984X" xr:uid="{00000000-0004-0000-0000-00007F180000}"/>
    <hyperlink ref="E6283" location="A125577064X" display="A125577064X" xr:uid="{00000000-0004-0000-0000-000080180000}"/>
    <hyperlink ref="E6284" location="A125563024W" display="A125563024W" xr:uid="{00000000-0004-0000-0000-000081180000}"/>
    <hyperlink ref="E6285" location="A125557408V" display="A125557408V" xr:uid="{00000000-0004-0000-0000-000082180000}"/>
    <hyperlink ref="E6286" location="A125585488C" display="A125585488C" xr:uid="{00000000-0004-0000-0000-000083180000}"/>
    <hyperlink ref="E6287" location="A125571448A" display="A125571448A" xr:uid="{00000000-0004-0000-0000-000084180000}"/>
    <hyperlink ref="E6288" location="A125560216K" display="A125560216K" xr:uid="{00000000-0004-0000-0000-000085180000}"/>
    <hyperlink ref="E6289" location="A125588296R" display="A125588296R" xr:uid="{00000000-0004-0000-0000-000086180000}"/>
    <hyperlink ref="E6290" location="A125574256L" display="A125574256L" xr:uid="{00000000-0004-0000-0000-000087180000}"/>
    <hyperlink ref="E6291" location="A125551793T" display="A125551793T" xr:uid="{00000000-0004-0000-0000-000088180000}"/>
    <hyperlink ref="E6292" location="A125579873K" display="A125579873K" xr:uid="{00000000-0004-0000-0000-000089180000}"/>
    <hyperlink ref="E6293" location="A125565833J" display="A125565833J" xr:uid="{00000000-0004-0000-0000-00008A180000}"/>
    <hyperlink ref="E6294" location="A125551800C" display="A125551800C" xr:uid="{00000000-0004-0000-0000-00008B180000}"/>
    <hyperlink ref="E6295" location="A125579880J" display="A125579880J" xr:uid="{00000000-0004-0000-0000-00008C180000}"/>
    <hyperlink ref="E6296" location="A125565840F" display="A125565840F" xr:uid="{00000000-0004-0000-0000-00008D180000}"/>
    <hyperlink ref="E6297" location="A125554608J" display="A125554608J" xr:uid="{00000000-0004-0000-0000-00008E180000}"/>
    <hyperlink ref="E6298" location="A125582688T" display="A125582688T" xr:uid="{00000000-0004-0000-0000-00008F180000}"/>
    <hyperlink ref="E6299" location="A125568648K" display="A125568648K" xr:uid="{00000000-0004-0000-0000-000090180000}"/>
    <hyperlink ref="E6300" location="A125548992X" display="A125548992X" xr:uid="{00000000-0004-0000-0000-000091180000}"/>
    <hyperlink ref="E6301" location="A125577072X" display="A125577072X" xr:uid="{00000000-0004-0000-0000-000092180000}"/>
    <hyperlink ref="E6302" location="A125563032W" display="A125563032W" xr:uid="{00000000-0004-0000-0000-000093180000}"/>
    <hyperlink ref="E6303" location="A125557416V" display="A125557416V" xr:uid="{00000000-0004-0000-0000-000094180000}"/>
    <hyperlink ref="E6304" location="A125585496C" display="A125585496C" xr:uid="{00000000-0004-0000-0000-000095180000}"/>
    <hyperlink ref="E6305" location="A125571456A" display="A125571456A" xr:uid="{00000000-0004-0000-0000-000096180000}"/>
    <hyperlink ref="E6306" location="A125560224K" display="A125560224K" xr:uid="{00000000-0004-0000-0000-000097180000}"/>
    <hyperlink ref="E6307" location="A125588304C" display="A125588304C" xr:uid="{00000000-0004-0000-0000-000098180000}"/>
    <hyperlink ref="E6308" location="A125574264L" display="A125574264L" xr:uid="{00000000-0004-0000-0000-000099180000}"/>
    <hyperlink ref="E6309" location="A125551801F" display="A125551801F" xr:uid="{00000000-0004-0000-0000-00009A180000}"/>
    <hyperlink ref="E6310" location="A125579881K" display="A125579881K" xr:uid="{00000000-0004-0000-0000-00009B180000}"/>
    <hyperlink ref="E6311" location="A125565841J" display="A125565841J" xr:uid="{00000000-0004-0000-0000-00009C180000}"/>
    <hyperlink ref="E6312" location="A125551904W" display="A125551904W" xr:uid="{00000000-0004-0000-0000-00009D180000}"/>
    <hyperlink ref="E6313" location="A125579984A" display="A125579984A" xr:uid="{00000000-0004-0000-0000-00009E180000}"/>
    <hyperlink ref="E6314" location="A125565944X" display="A125565944X" xr:uid="{00000000-0004-0000-0000-00009F180000}"/>
    <hyperlink ref="E6315" location="A125554712J" display="A125554712J" xr:uid="{00000000-0004-0000-0000-0000A0180000}"/>
    <hyperlink ref="E6316" location="A125582792T" display="A125582792T" xr:uid="{00000000-0004-0000-0000-0000A1180000}"/>
    <hyperlink ref="E6317" location="A125568752K" display="A125568752K" xr:uid="{00000000-0004-0000-0000-0000A2180000}"/>
    <hyperlink ref="E6318" location="A125549096V" display="A125549096V" xr:uid="{00000000-0004-0000-0000-0000A3180000}"/>
    <hyperlink ref="E6319" location="A125577176T" display="A125577176T" xr:uid="{00000000-0004-0000-0000-0000A4180000}"/>
    <hyperlink ref="E6320" location="A125563136R" display="A125563136R" xr:uid="{00000000-0004-0000-0000-0000A5180000}"/>
    <hyperlink ref="E6321" location="A125557520V" display="A125557520V" xr:uid="{00000000-0004-0000-0000-0000A6180000}"/>
    <hyperlink ref="E6322" location="A125585600T" display="A125585600T" xr:uid="{00000000-0004-0000-0000-0000A7180000}"/>
    <hyperlink ref="E6323" location="A125571560A" display="A125571560A" xr:uid="{00000000-0004-0000-0000-0000A8180000}"/>
    <hyperlink ref="E6324" location="A125560328C" display="A125560328C" xr:uid="{00000000-0004-0000-0000-0000A9180000}"/>
    <hyperlink ref="E6325" location="A125588408W" display="A125588408W" xr:uid="{00000000-0004-0000-0000-0000AA180000}"/>
    <hyperlink ref="E6326" location="A125574368F" display="A125574368F" xr:uid="{00000000-0004-0000-0000-0000AB180000}"/>
    <hyperlink ref="E6327" location="A125551905X" display="A125551905X" xr:uid="{00000000-0004-0000-0000-0000AC180000}"/>
    <hyperlink ref="E6328" location="A125579985C" display="A125579985C" xr:uid="{00000000-0004-0000-0000-0000AD180000}"/>
    <hyperlink ref="E6329" location="A125565945A" display="A125565945A" xr:uid="{00000000-0004-0000-0000-0000AE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42036</v>
      </c>
      <c r="B11" s="9">
        <v>969.48699999999997</v>
      </c>
      <c r="C11" s="9">
        <v>370.96899999999999</v>
      </c>
      <c r="D11" s="9">
        <v>598.51800000000003</v>
      </c>
      <c r="E11" s="9">
        <v>99.503</v>
      </c>
      <c r="F11" s="9">
        <v>37.953000000000003</v>
      </c>
      <c r="G11" s="9">
        <v>61.55</v>
      </c>
      <c r="H11" s="9">
        <v>174.464</v>
      </c>
      <c r="I11" s="9">
        <v>74.543999999999997</v>
      </c>
      <c r="J11" s="9">
        <v>99.918999999999997</v>
      </c>
      <c r="K11" s="9">
        <v>245.96700000000001</v>
      </c>
      <c r="L11" s="9">
        <v>100.944</v>
      </c>
      <c r="M11" s="9">
        <v>145.023</v>
      </c>
      <c r="N11" s="9">
        <v>449.55200000000002</v>
      </c>
      <c r="O11" s="9">
        <v>157.52699999999999</v>
      </c>
      <c r="P11" s="9">
        <v>292.02499999999998</v>
      </c>
      <c r="Q11" s="9">
        <v>40</v>
      </c>
      <c r="R11" s="9">
        <v>27.988</v>
      </c>
      <c r="S11" s="9">
        <v>48</v>
      </c>
      <c r="T11" s="9">
        <v>949.37199999999996</v>
      </c>
      <c r="U11" s="9">
        <v>358.54899999999998</v>
      </c>
      <c r="V11" s="9">
        <v>590.82299999999998</v>
      </c>
      <c r="W11" s="9">
        <v>97.873999999999995</v>
      </c>
      <c r="X11" s="9">
        <v>37.953000000000003</v>
      </c>
      <c r="Y11" s="9">
        <v>59.920999999999999</v>
      </c>
      <c r="Z11" s="9">
        <v>172.191</v>
      </c>
      <c r="AA11" s="9">
        <v>72.272000000000006</v>
      </c>
      <c r="AB11" s="9">
        <v>99.918999999999997</v>
      </c>
      <c r="AC11" s="9">
        <v>243.6</v>
      </c>
      <c r="AD11" s="9">
        <v>99.099000000000004</v>
      </c>
      <c r="AE11" s="9">
        <v>144.501</v>
      </c>
      <c r="AF11" s="9">
        <v>435.70699999999999</v>
      </c>
      <c r="AG11" s="9">
        <v>149.22499999999999</v>
      </c>
      <c r="AH11" s="9">
        <v>286.48099999999999</v>
      </c>
      <c r="AI11" s="9">
        <v>39</v>
      </c>
      <c r="AJ11" s="9">
        <v>26</v>
      </c>
      <c r="AK11" s="9">
        <v>47</v>
      </c>
      <c r="AL11" s="9">
        <v>345.733</v>
      </c>
      <c r="AM11" s="9">
        <v>156.44</v>
      </c>
      <c r="AN11" s="9">
        <v>189.29300000000001</v>
      </c>
      <c r="AO11" s="9">
        <v>35.439</v>
      </c>
      <c r="AP11" s="9">
        <v>14.188000000000001</v>
      </c>
      <c r="AQ11" s="9">
        <v>21.251999999999999</v>
      </c>
      <c r="AR11" s="9">
        <v>82.84</v>
      </c>
      <c r="AS11" s="9">
        <v>37.418999999999997</v>
      </c>
      <c r="AT11" s="9">
        <v>45.420999999999999</v>
      </c>
      <c r="AU11" s="9">
        <v>98.382999999999996</v>
      </c>
      <c r="AV11" s="9">
        <v>43.530999999999999</v>
      </c>
      <c r="AW11" s="9">
        <v>54.851999999999997</v>
      </c>
      <c r="AX11" s="9">
        <v>129.07</v>
      </c>
      <c r="AY11" s="9">
        <v>61.302999999999997</v>
      </c>
      <c r="AZ11" s="9">
        <v>67.768000000000001</v>
      </c>
      <c r="BA11" s="9">
        <v>26</v>
      </c>
      <c r="BB11" s="9">
        <v>26</v>
      </c>
      <c r="BC11" s="9">
        <v>21</v>
      </c>
      <c r="BD11" s="9">
        <v>335.09300000000002</v>
      </c>
      <c r="BE11" s="9">
        <v>116.562</v>
      </c>
      <c r="BF11" s="9">
        <v>218.53100000000001</v>
      </c>
      <c r="BG11" s="9">
        <v>40.811999999999998</v>
      </c>
      <c r="BH11" s="9">
        <v>16.654</v>
      </c>
      <c r="BI11" s="9">
        <v>24.158999999999999</v>
      </c>
      <c r="BJ11" s="9">
        <v>55.737000000000002</v>
      </c>
      <c r="BK11" s="9">
        <v>21.29</v>
      </c>
      <c r="BL11" s="9">
        <v>34.447000000000003</v>
      </c>
      <c r="BM11" s="9">
        <v>86.018000000000001</v>
      </c>
      <c r="BN11" s="9">
        <v>31.311</v>
      </c>
      <c r="BO11" s="9">
        <v>54.707000000000001</v>
      </c>
      <c r="BP11" s="9">
        <v>152.52600000000001</v>
      </c>
      <c r="BQ11" s="9">
        <v>47.307000000000002</v>
      </c>
      <c r="BR11" s="9">
        <v>105.21899999999999</v>
      </c>
      <c r="BS11" s="9">
        <v>40</v>
      </c>
      <c r="BT11" s="9">
        <v>26</v>
      </c>
      <c r="BU11" s="9">
        <v>48.540999999999997</v>
      </c>
      <c r="BV11" s="9">
        <v>185.833</v>
      </c>
      <c r="BW11" s="9">
        <v>72.150000000000006</v>
      </c>
      <c r="BX11" s="9">
        <v>113.68300000000001</v>
      </c>
      <c r="BY11" s="9">
        <v>25.446000000000002</v>
      </c>
      <c r="BZ11" s="9">
        <v>10.906000000000001</v>
      </c>
      <c r="CA11" s="9">
        <v>14.54</v>
      </c>
      <c r="CB11" s="9">
        <v>36.182000000000002</v>
      </c>
      <c r="CC11" s="9">
        <v>15.638</v>
      </c>
      <c r="CD11" s="9">
        <v>20.544</v>
      </c>
      <c r="CE11" s="9">
        <v>51.441000000000003</v>
      </c>
      <c r="CF11" s="9">
        <v>19.350999999999999</v>
      </c>
      <c r="CG11" s="9">
        <v>32.090000000000003</v>
      </c>
      <c r="CH11" s="9">
        <v>72.765000000000001</v>
      </c>
      <c r="CI11" s="9">
        <v>26.256</v>
      </c>
      <c r="CJ11" s="9">
        <v>46.509</v>
      </c>
      <c r="CK11" s="9">
        <v>26</v>
      </c>
      <c r="CL11" s="9">
        <v>19.864000000000001</v>
      </c>
      <c r="CM11" s="9">
        <v>30.292000000000002</v>
      </c>
      <c r="CN11" s="9">
        <v>149.26</v>
      </c>
      <c r="CO11" s="9">
        <v>44.411999999999999</v>
      </c>
      <c r="CP11" s="9">
        <v>104.848</v>
      </c>
      <c r="CQ11" s="9">
        <v>15.366</v>
      </c>
      <c r="CR11" s="9">
        <v>5.7480000000000002</v>
      </c>
      <c r="CS11" s="9">
        <v>9.6180000000000003</v>
      </c>
      <c r="CT11" s="9">
        <v>19.555</v>
      </c>
      <c r="CU11" s="9">
        <v>5.6520000000000001</v>
      </c>
      <c r="CV11" s="9">
        <v>13.903</v>
      </c>
      <c r="CW11" s="9">
        <v>34.576999999999998</v>
      </c>
      <c r="CX11" s="9">
        <v>11.96</v>
      </c>
      <c r="CY11" s="9">
        <v>22.617000000000001</v>
      </c>
      <c r="CZ11" s="9">
        <v>79.760999999999996</v>
      </c>
      <c r="DA11" s="9">
        <v>21.050999999999998</v>
      </c>
      <c r="DB11" s="9">
        <v>58.71</v>
      </c>
      <c r="DC11" s="9">
        <v>52</v>
      </c>
      <c r="DD11" s="9">
        <v>40.774999999999999</v>
      </c>
      <c r="DE11" s="9">
        <v>52</v>
      </c>
      <c r="DF11" s="9">
        <v>268.54599999999999</v>
      </c>
      <c r="DG11" s="9">
        <v>85.546999999999997</v>
      </c>
      <c r="DH11" s="9">
        <v>182.999</v>
      </c>
      <c r="DI11" s="9">
        <v>21.623000000000001</v>
      </c>
      <c r="DJ11" s="9">
        <v>7.1120000000000001</v>
      </c>
      <c r="DK11" s="9">
        <v>14.510999999999999</v>
      </c>
      <c r="DL11" s="9">
        <v>33.613999999999997</v>
      </c>
      <c r="DM11" s="9">
        <v>13.563000000000001</v>
      </c>
      <c r="DN11" s="9">
        <v>20.052</v>
      </c>
      <c r="DO11" s="9">
        <v>59.198999999999998</v>
      </c>
      <c r="DP11" s="9">
        <v>24.257000000000001</v>
      </c>
      <c r="DQ11" s="9">
        <v>34.942</v>
      </c>
      <c r="DR11" s="9">
        <v>154.11099999999999</v>
      </c>
      <c r="DS11" s="9">
        <v>40.615000000000002</v>
      </c>
      <c r="DT11" s="9">
        <v>113.495</v>
      </c>
      <c r="DU11" s="9">
        <v>52</v>
      </c>
      <c r="DV11" s="9">
        <v>39</v>
      </c>
      <c r="DW11" s="9">
        <v>100</v>
      </c>
      <c r="DX11" s="9">
        <v>161.07400000000001</v>
      </c>
      <c r="DY11" s="9">
        <v>45.848999999999997</v>
      </c>
      <c r="DZ11" s="9">
        <v>115.226</v>
      </c>
      <c r="EA11" s="9">
        <v>12.045999999999999</v>
      </c>
      <c r="EB11" s="9">
        <v>3.7610000000000001</v>
      </c>
      <c r="EC11" s="9">
        <v>8.2850000000000001</v>
      </c>
      <c r="ED11" s="9">
        <v>21.396999999999998</v>
      </c>
      <c r="EE11" s="9">
        <v>7.3979999999999997</v>
      </c>
      <c r="EF11" s="9">
        <v>13.999000000000001</v>
      </c>
      <c r="EG11" s="9">
        <v>39.625</v>
      </c>
      <c r="EH11" s="9">
        <v>16.256</v>
      </c>
      <c r="EI11" s="9">
        <v>23.369</v>
      </c>
      <c r="EJ11" s="9">
        <v>88.007000000000005</v>
      </c>
      <c r="EK11" s="9">
        <v>18.434000000000001</v>
      </c>
      <c r="EL11" s="9">
        <v>69.572999999999993</v>
      </c>
      <c r="EM11" s="9">
        <v>52</v>
      </c>
      <c r="EN11" s="9">
        <v>31.013000000000002</v>
      </c>
      <c r="EO11" s="9">
        <v>62.844000000000001</v>
      </c>
      <c r="EP11" s="9">
        <v>107.47199999999999</v>
      </c>
      <c r="EQ11" s="9">
        <v>39.698</v>
      </c>
      <c r="ER11" s="9">
        <v>67.772999999999996</v>
      </c>
      <c r="ES11" s="9">
        <v>9.577</v>
      </c>
      <c r="ET11" s="9">
        <v>3.351</v>
      </c>
      <c r="EU11" s="9">
        <v>6.226</v>
      </c>
      <c r="EV11" s="9">
        <v>12.217000000000001</v>
      </c>
      <c r="EW11" s="9">
        <v>6.165</v>
      </c>
      <c r="EX11" s="9">
        <v>6.0529999999999999</v>
      </c>
      <c r="EY11" s="9">
        <v>19.574000000000002</v>
      </c>
      <c r="EZ11" s="9">
        <v>8.0009999999999994</v>
      </c>
      <c r="FA11" s="9">
        <v>11.573</v>
      </c>
      <c r="FB11" s="9">
        <v>66.103999999999999</v>
      </c>
      <c r="FC11" s="9">
        <v>22.181999999999999</v>
      </c>
      <c r="FD11" s="9">
        <v>43.921999999999997</v>
      </c>
      <c r="FE11" s="9">
        <v>100</v>
      </c>
      <c r="FF11" s="9">
        <v>52</v>
      </c>
      <c r="FG11" s="9">
        <v>104</v>
      </c>
      <c r="FH11" s="9">
        <v>20.114999999999998</v>
      </c>
      <c r="FI11" s="9">
        <v>12.42</v>
      </c>
      <c r="FJ11" s="9">
        <v>7.6950000000000003</v>
      </c>
      <c r="FK11" s="9">
        <v>1.629</v>
      </c>
      <c r="FL11" s="9">
        <v>0</v>
      </c>
      <c r="FM11" s="9">
        <v>1.629</v>
      </c>
      <c r="FN11" s="9">
        <v>2.2730000000000001</v>
      </c>
      <c r="FO11" s="9">
        <v>2.2730000000000001</v>
      </c>
      <c r="FP11" s="9">
        <v>0</v>
      </c>
      <c r="FQ11" s="9">
        <v>2.367</v>
      </c>
      <c r="FR11" s="9">
        <v>1.845</v>
      </c>
      <c r="FS11" s="9">
        <v>0.52200000000000002</v>
      </c>
      <c r="FT11" s="9">
        <v>13.846</v>
      </c>
      <c r="FU11" s="9">
        <v>8.3019999999999996</v>
      </c>
      <c r="FV11" s="9">
        <v>5.5439999999999996</v>
      </c>
      <c r="FW11" s="9">
        <v>52</v>
      </c>
      <c r="FX11" s="9">
        <v>52</v>
      </c>
      <c r="FY11" s="9">
        <v>104</v>
      </c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994.99199999999996</v>
      </c>
      <c r="C12" s="9">
        <v>395.20800000000003</v>
      </c>
      <c r="D12" s="9">
        <v>599.78499999999997</v>
      </c>
      <c r="E12" s="9">
        <v>112.07299999999999</v>
      </c>
      <c r="F12" s="9">
        <v>49.643999999999998</v>
      </c>
      <c r="G12" s="9">
        <v>62.429000000000002</v>
      </c>
      <c r="H12" s="9">
        <v>159.57900000000001</v>
      </c>
      <c r="I12" s="9">
        <v>71.989000000000004</v>
      </c>
      <c r="J12" s="9">
        <v>87.59</v>
      </c>
      <c r="K12" s="9">
        <v>268.12400000000002</v>
      </c>
      <c r="L12" s="9">
        <v>108.819</v>
      </c>
      <c r="M12" s="9">
        <v>159.30500000000001</v>
      </c>
      <c r="N12" s="9">
        <v>455.21600000000001</v>
      </c>
      <c r="O12" s="9">
        <v>164.756</v>
      </c>
      <c r="P12" s="9">
        <v>290.45999999999998</v>
      </c>
      <c r="Q12" s="9">
        <v>39</v>
      </c>
      <c r="R12" s="9">
        <v>30</v>
      </c>
      <c r="S12" s="9">
        <v>47</v>
      </c>
      <c r="T12" s="9">
        <v>974.88599999999997</v>
      </c>
      <c r="U12" s="9">
        <v>381.67399999999998</v>
      </c>
      <c r="V12" s="9">
        <v>593.21199999999999</v>
      </c>
      <c r="W12" s="9">
        <v>110.372</v>
      </c>
      <c r="X12" s="9">
        <v>47.942999999999998</v>
      </c>
      <c r="Y12" s="9">
        <v>62.429000000000002</v>
      </c>
      <c r="Z12" s="9">
        <v>158.881</v>
      </c>
      <c r="AA12" s="9">
        <v>71.611000000000004</v>
      </c>
      <c r="AB12" s="9">
        <v>87.271000000000001</v>
      </c>
      <c r="AC12" s="9">
        <v>264.40899999999999</v>
      </c>
      <c r="AD12" s="9">
        <v>106.09099999999999</v>
      </c>
      <c r="AE12" s="9">
        <v>158.31700000000001</v>
      </c>
      <c r="AF12" s="9">
        <v>441.22399999999999</v>
      </c>
      <c r="AG12" s="9">
        <v>156.029</v>
      </c>
      <c r="AH12" s="9">
        <v>285.19499999999999</v>
      </c>
      <c r="AI12" s="9">
        <v>39</v>
      </c>
      <c r="AJ12" s="9">
        <v>29.588000000000001</v>
      </c>
      <c r="AK12" s="9">
        <v>47</v>
      </c>
      <c r="AL12" s="9">
        <v>366.79599999999999</v>
      </c>
      <c r="AM12" s="9">
        <v>173.09</v>
      </c>
      <c r="AN12" s="9">
        <v>193.70599999999999</v>
      </c>
      <c r="AO12" s="9">
        <v>48.164999999999999</v>
      </c>
      <c r="AP12" s="9">
        <v>22.744</v>
      </c>
      <c r="AQ12" s="9">
        <v>25.42</v>
      </c>
      <c r="AR12" s="9">
        <v>79.052000000000007</v>
      </c>
      <c r="AS12" s="9">
        <v>41.048999999999999</v>
      </c>
      <c r="AT12" s="9">
        <v>38.003</v>
      </c>
      <c r="AU12" s="9">
        <v>102.727</v>
      </c>
      <c r="AV12" s="9">
        <v>51.508000000000003</v>
      </c>
      <c r="AW12" s="9">
        <v>51.22</v>
      </c>
      <c r="AX12" s="9">
        <v>136.852</v>
      </c>
      <c r="AY12" s="9">
        <v>57.789000000000001</v>
      </c>
      <c r="AZ12" s="9">
        <v>79.063000000000002</v>
      </c>
      <c r="BA12" s="9">
        <v>26</v>
      </c>
      <c r="BB12" s="9">
        <v>24</v>
      </c>
      <c r="BC12" s="9">
        <v>26</v>
      </c>
      <c r="BD12" s="9">
        <v>333.45100000000002</v>
      </c>
      <c r="BE12" s="9">
        <v>114.218</v>
      </c>
      <c r="BF12" s="9">
        <v>219.233</v>
      </c>
      <c r="BG12" s="9">
        <v>40.478000000000002</v>
      </c>
      <c r="BH12" s="9">
        <v>15.369</v>
      </c>
      <c r="BI12" s="9">
        <v>25.109000000000002</v>
      </c>
      <c r="BJ12" s="9">
        <v>47.377000000000002</v>
      </c>
      <c r="BK12" s="9">
        <v>19.334</v>
      </c>
      <c r="BL12" s="9">
        <v>28.042999999999999</v>
      </c>
      <c r="BM12" s="9">
        <v>94.117000000000004</v>
      </c>
      <c r="BN12" s="9">
        <v>30.03</v>
      </c>
      <c r="BO12" s="9">
        <v>64.087000000000003</v>
      </c>
      <c r="BP12" s="9">
        <v>151.47900000000001</v>
      </c>
      <c r="BQ12" s="9">
        <v>49.484000000000002</v>
      </c>
      <c r="BR12" s="9">
        <v>101.995</v>
      </c>
      <c r="BS12" s="9">
        <v>39</v>
      </c>
      <c r="BT12" s="9">
        <v>28.446000000000002</v>
      </c>
      <c r="BU12" s="9">
        <v>43</v>
      </c>
      <c r="BV12" s="9">
        <v>178.28100000000001</v>
      </c>
      <c r="BW12" s="9">
        <v>73.292000000000002</v>
      </c>
      <c r="BX12" s="9">
        <v>104.989</v>
      </c>
      <c r="BY12" s="9">
        <v>22.135000000000002</v>
      </c>
      <c r="BZ12" s="9">
        <v>8.4009999999999998</v>
      </c>
      <c r="CA12" s="9">
        <v>13.734999999999999</v>
      </c>
      <c r="CB12" s="9">
        <v>28.292000000000002</v>
      </c>
      <c r="CC12" s="9">
        <v>14.414</v>
      </c>
      <c r="CD12" s="9">
        <v>13.878</v>
      </c>
      <c r="CE12" s="9">
        <v>55.393000000000001</v>
      </c>
      <c r="CF12" s="9">
        <v>21.617000000000001</v>
      </c>
      <c r="CG12" s="9">
        <v>33.776000000000003</v>
      </c>
      <c r="CH12" s="9">
        <v>72.460999999999999</v>
      </c>
      <c r="CI12" s="9">
        <v>28.86</v>
      </c>
      <c r="CJ12" s="9">
        <v>43.600999999999999</v>
      </c>
      <c r="CK12" s="9">
        <v>30</v>
      </c>
      <c r="CL12" s="9">
        <v>26</v>
      </c>
      <c r="CM12" s="9">
        <v>34</v>
      </c>
      <c r="CN12" s="9">
        <v>155.16999999999999</v>
      </c>
      <c r="CO12" s="9">
        <v>40.926000000000002</v>
      </c>
      <c r="CP12" s="9">
        <v>114.244</v>
      </c>
      <c r="CQ12" s="9">
        <v>18.341999999999999</v>
      </c>
      <c r="CR12" s="9">
        <v>6.968</v>
      </c>
      <c r="CS12" s="9">
        <v>11.374000000000001</v>
      </c>
      <c r="CT12" s="9">
        <v>19.085000000000001</v>
      </c>
      <c r="CU12" s="9">
        <v>4.9189999999999996</v>
      </c>
      <c r="CV12" s="9">
        <v>14.164999999999999</v>
      </c>
      <c r="CW12" s="9">
        <v>38.725000000000001</v>
      </c>
      <c r="CX12" s="9">
        <v>8.4139999999999997</v>
      </c>
      <c r="CY12" s="9">
        <v>30.311</v>
      </c>
      <c r="CZ12" s="9">
        <v>79.018000000000001</v>
      </c>
      <c r="DA12" s="9">
        <v>20.623999999999999</v>
      </c>
      <c r="DB12" s="9">
        <v>58.393999999999998</v>
      </c>
      <c r="DC12" s="9">
        <v>52</v>
      </c>
      <c r="DD12" s="9">
        <v>49.716999999999999</v>
      </c>
      <c r="DE12" s="9">
        <v>52</v>
      </c>
      <c r="DF12" s="9">
        <v>274.63900000000001</v>
      </c>
      <c r="DG12" s="9">
        <v>94.366</v>
      </c>
      <c r="DH12" s="9">
        <v>180.273</v>
      </c>
      <c r="DI12" s="9">
        <v>21.73</v>
      </c>
      <c r="DJ12" s="9">
        <v>9.8290000000000006</v>
      </c>
      <c r="DK12" s="9">
        <v>11.9</v>
      </c>
      <c r="DL12" s="9">
        <v>32.453000000000003</v>
      </c>
      <c r="DM12" s="9">
        <v>11.228</v>
      </c>
      <c r="DN12" s="9">
        <v>21.225000000000001</v>
      </c>
      <c r="DO12" s="9">
        <v>67.563999999999993</v>
      </c>
      <c r="DP12" s="9">
        <v>24.553000000000001</v>
      </c>
      <c r="DQ12" s="9">
        <v>43.011000000000003</v>
      </c>
      <c r="DR12" s="9">
        <v>152.893</v>
      </c>
      <c r="DS12" s="9">
        <v>48.756</v>
      </c>
      <c r="DT12" s="9">
        <v>104.137</v>
      </c>
      <c r="DU12" s="9">
        <v>52</v>
      </c>
      <c r="DV12" s="9">
        <v>52</v>
      </c>
      <c r="DW12" s="9">
        <v>52</v>
      </c>
      <c r="DX12" s="9">
        <v>168.81800000000001</v>
      </c>
      <c r="DY12" s="9">
        <v>48.017000000000003</v>
      </c>
      <c r="DZ12" s="9">
        <v>120.801</v>
      </c>
      <c r="EA12" s="9">
        <v>13.406000000000001</v>
      </c>
      <c r="EB12" s="9">
        <v>5.05</v>
      </c>
      <c r="EC12" s="9">
        <v>8.3550000000000004</v>
      </c>
      <c r="ED12" s="9">
        <v>20.45</v>
      </c>
      <c r="EE12" s="9">
        <v>4.2220000000000004</v>
      </c>
      <c r="EF12" s="9">
        <v>16.228000000000002</v>
      </c>
      <c r="EG12" s="9">
        <v>40.734999999999999</v>
      </c>
      <c r="EH12" s="9">
        <v>14.478</v>
      </c>
      <c r="EI12" s="9">
        <v>26.257000000000001</v>
      </c>
      <c r="EJ12" s="9">
        <v>94.227000000000004</v>
      </c>
      <c r="EK12" s="9">
        <v>24.265999999999998</v>
      </c>
      <c r="EL12" s="9">
        <v>69.960999999999999</v>
      </c>
      <c r="EM12" s="9">
        <v>52</v>
      </c>
      <c r="EN12" s="9">
        <v>51.938000000000002</v>
      </c>
      <c r="EO12" s="9">
        <v>52</v>
      </c>
      <c r="EP12" s="9">
        <v>105.821</v>
      </c>
      <c r="EQ12" s="9">
        <v>46.348999999999997</v>
      </c>
      <c r="ER12" s="9">
        <v>59.472000000000001</v>
      </c>
      <c r="ES12" s="9">
        <v>8.3239999999999998</v>
      </c>
      <c r="ET12" s="9">
        <v>4.7789999999999999</v>
      </c>
      <c r="EU12" s="9">
        <v>3.5449999999999999</v>
      </c>
      <c r="EV12" s="9">
        <v>12.003</v>
      </c>
      <c r="EW12" s="9">
        <v>7.0060000000000002</v>
      </c>
      <c r="EX12" s="9">
        <v>4.9969999999999999</v>
      </c>
      <c r="EY12" s="9">
        <v>26.83</v>
      </c>
      <c r="EZ12" s="9">
        <v>10.074999999999999</v>
      </c>
      <c r="FA12" s="9">
        <v>16.754000000000001</v>
      </c>
      <c r="FB12" s="9">
        <v>58.664999999999999</v>
      </c>
      <c r="FC12" s="9">
        <v>24.49</v>
      </c>
      <c r="FD12" s="9">
        <v>34.176000000000002</v>
      </c>
      <c r="FE12" s="9">
        <v>52</v>
      </c>
      <c r="FF12" s="9">
        <v>52</v>
      </c>
      <c r="FG12" s="9">
        <v>52</v>
      </c>
      <c r="FH12" s="9">
        <v>20.106000000000002</v>
      </c>
      <c r="FI12" s="9">
        <v>13.534000000000001</v>
      </c>
      <c r="FJ12" s="9">
        <v>6.5730000000000004</v>
      </c>
      <c r="FK12" s="9">
        <v>1.7010000000000001</v>
      </c>
      <c r="FL12" s="9">
        <v>1.7010000000000001</v>
      </c>
      <c r="FM12" s="9">
        <v>0</v>
      </c>
      <c r="FN12" s="9">
        <v>0.69799999999999995</v>
      </c>
      <c r="FO12" s="9">
        <v>0.379</v>
      </c>
      <c r="FP12" s="9">
        <v>0.31900000000000001</v>
      </c>
      <c r="FQ12" s="9">
        <v>3.7149999999999999</v>
      </c>
      <c r="FR12" s="9">
        <v>2.7269999999999999</v>
      </c>
      <c r="FS12" s="9">
        <v>0.98799999999999999</v>
      </c>
      <c r="FT12" s="9">
        <v>13.992000000000001</v>
      </c>
      <c r="FU12" s="9">
        <v>8.7270000000000003</v>
      </c>
      <c r="FV12" s="9">
        <v>5.2649999999999997</v>
      </c>
      <c r="FW12" s="9">
        <v>73.61</v>
      </c>
      <c r="FX12" s="9">
        <v>68.424999999999997</v>
      </c>
      <c r="FY12" s="9">
        <v>91.504000000000005</v>
      </c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1022.556</v>
      </c>
      <c r="C13" s="9">
        <v>401.41399999999999</v>
      </c>
      <c r="D13" s="9">
        <v>621.14200000000005</v>
      </c>
      <c r="E13" s="9">
        <v>102.405</v>
      </c>
      <c r="F13" s="9">
        <v>47.942999999999998</v>
      </c>
      <c r="G13" s="9">
        <v>54.462000000000003</v>
      </c>
      <c r="H13" s="9">
        <v>178.10300000000001</v>
      </c>
      <c r="I13" s="9">
        <v>77.807000000000002</v>
      </c>
      <c r="J13" s="9">
        <v>100.29600000000001</v>
      </c>
      <c r="K13" s="9">
        <v>295.97300000000001</v>
      </c>
      <c r="L13" s="9">
        <v>118.264</v>
      </c>
      <c r="M13" s="9">
        <v>177.709</v>
      </c>
      <c r="N13" s="9">
        <v>446.07400000000001</v>
      </c>
      <c r="O13" s="9">
        <v>157.4</v>
      </c>
      <c r="P13" s="9">
        <v>288.67500000000001</v>
      </c>
      <c r="Q13" s="9">
        <v>34</v>
      </c>
      <c r="R13" s="9">
        <v>26</v>
      </c>
      <c r="S13" s="9">
        <v>43</v>
      </c>
      <c r="T13" s="9">
        <v>1003.929</v>
      </c>
      <c r="U13" s="9">
        <v>389.73399999999998</v>
      </c>
      <c r="V13" s="9">
        <v>614.19500000000005</v>
      </c>
      <c r="W13" s="9">
        <v>100.89100000000001</v>
      </c>
      <c r="X13" s="9">
        <v>47.607999999999997</v>
      </c>
      <c r="Y13" s="9">
        <v>53.283000000000001</v>
      </c>
      <c r="Z13" s="9">
        <v>176.608</v>
      </c>
      <c r="AA13" s="9">
        <v>76.92</v>
      </c>
      <c r="AB13" s="9">
        <v>99.688000000000002</v>
      </c>
      <c r="AC13" s="9">
        <v>292.517</v>
      </c>
      <c r="AD13" s="9">
        <v>116.066</v>
      </c>
      <c r="AE13" s="9">
        <v>176.45099999999999</v>
      </c>
      <c r="AF13" s="9">
        <v>433.91300000000001</v>
      </c>
      <c r="AG13" s="9">
        <v>149.13999999999999</v>
      </c>
      <c r="AH13" s="9">
        <v>284.77300000000002</v>
      </c>
      <c r="AI13" s="9">
        <v>34</v>
      </c>
      <c r="AJ13" s="9">
        <v>26</v>
      </c>
      <c r="AK13" s="9">
        <v>43</v>
      </c>
      <c r="AL13" s="9">
        <v>370.97199999999998</v>
      </c>
      <c r="AM13" s="9">
        <v>167.494</v>
      </c>
      <c r="AN13" s="9">
        <v>203.47800000000001</v>
      </c>
      <c r="AO13" s="9">
        <v>38.39</v>
      </c>
      <c r="AP13" s="9">
        <v>22.989000000000001</v>
      </c>
      <c r="AQ13" s="9">
        <v>15.4</v>
      </c>
      <c r="AR13" s="9">
        <v>86.709000000000003</v>
      </c>
      <c r="AS13" s="9">
        <v>41.816000000000003</v>
      </c>
      <c r="AT13" s="9">
        <v>44.893000000000001</v>
      </c>
      <c r="AU13" s="9">
        <v>115.622</v>
      </c>
      <c r="AV13" s="9">
        <v>49.383000000000003</v>
      </c>
      <c r="AW13" s="9">
        <v>66.239000000000004</v>
      </c>
      <c r="AX13" s="9">
        <v>130.251</v>
      </c>
      <c r="AY13" s="9">
        <v>53.305</v>
      </c>
      <c r="AZ13" s="9">
        <v>76.944999999999993</v>
      </c>
      <c r="BA13" s="9">
        <v>26</v>
      </c>
      <c r="BB13" s="9">
        <v>20</v>
      </c>
      <c r="BC13" s="9">
        <v>26</v>
      </c>
      <c r="BD13" s="9">
        <v>365.99700000000001</v>
      </c>
      <c r="BE13" s="9">
        <v>131.643</v>
      </c>
      <c r="BF13" s="9">
        <v>234.35400000000001</v>
      </c>
      <c r="BG13" s="9">
        <v>43.145000000000003</v>
      </c>
      <c r="BH13" s="9">
        <v>17.684000000000001</v>
      </c>
      <c r="BI13" s="9">
        <v>25.460999999999999</v>
      </c>
      <c r="BJ13" s="9">
        <v>54.744999999999997</v>
      </c>
      <c r="BK13" s="9">
        <v>21.029</v>
      </c>
      <c r="BL13" s="9">
        <v>33.716000000000001</v>
      </c>
      <c r="BM13" s="9">
        <v>103.328</v>
      </c>
      <c r="BN13" s="9">
        <v>38.453000000000003</v>
      </c>
      <c r="BO13" s="9">
        <v>64.875</v>
      </c>
      <c r="BP13" s="9">
        <v>164.779</v>
      </c>
      <c r="BQ13" s="9">
        <v>54.478000000000002</v>
      </c>
      <c r="BR13" s="9">
        <v>110.301</v>
      </c>
      <c r="BS13" s="9">
        <v>40</v>
      </c>
      <c r="BT13" s="9">
        <v>34</v>
      </c>
      <c r="BU13" s="9">
        <v>47</v>
      </c>
      <c r="BV13" s="9">
        <v>199.58199999999999</v>
      </c>
      <c r="BW13" s="9">
        <v>82.135000000000005</v>
      </c>
      <c r="BX13" s="9">
        <v>117.447</v>
      </c>
      <c r="BY13" s="9">
        <v>23.29</v>
      </c>
      <c r="BZ13" s="9">
        <v>11.906000000000001</v>
      </c>
      <c r="CA13" s="9">
        <v>11.384</v>
      </c>
      <c r="CB13" s="9">
        <v>33.783999999999999</v>
      </c>
      <c r="CC13" s="9">
        <v>12.32</v>
      </c>
      <c r="CD13" s="9">
        <v>21.463999999999999</v>
      </c>
      <c r="CE13" s="9">
        <v>67.004000000000005</v>
      </c>
      <c r="CF13" s="9">
        <v>24.931000000000001</v>
      </c>
      <c r="CG13" s="9">
        <v>42.073</v>
      </c>
      <c r="CH13" s="9">
        <v>75.504000000000005</v>
      </c>
      <c r="CI13" s="9">
        <v>32.976999999999997</v>
      </c>
      <c r="CJ13" s="9">
        <v>42.526000000000003</v>
      </c>
      <c r="CK13" s="9">
        <v>26</v>
      </c>
      <c r="CL13" s="9">
        <v>32.271000000000001</v>
      </c>
      <c r="CM13" s="9">
        <v>26</v>
      </c>
      <c r="CN13" s="9">
        <v>166.41499999999999</v>
      </c>
      <c r="CO13" s="9">
        <v>49.509</v>
      </c>
      <c r="CP13" s="9">
        <v>116.90600000000001</v>
      </c>
      <c r="CQ13" s="9">
        <v>19.855</v>
      </c>
      <c r="CR13" s="9">
        <v>5.7779999999999996</v>
      </c>
      <c r="CS13" s="9">
        <v>14.077</v>
      </c>
      <c r="CT13" s="9">
        <v>20.96</v>
      </c>
      <c r="CU13" s="9">
        <v>8.7080000000000002</v>
      </c>
      <c r="CV13" s="9">
        <v>12.252000000000001</v>
      </c>
      <c r="CW13" s="9">
        <v>36.323999999999998</v>
      </c>
      <c r="CX13" s="9">
        <v>13.521000000000001</v>
      </c>
      <c r="CY13" s="9">
        <v>22.803000000000001</v>
      </c>
      <c r="CZ13" s="9">
        <v>89.275999999999996</v>
      </c>
      <c r="DA13" s="9">
        <v>21.501000000000001</v>
      </c>
      <c r="DB13" s="9">
        <v>67.775000000000006</v>
      </c>
      <c r="DC13" s="9">
        <v>52</v>
      </c>
      <c r="DD13" s="9">
        <v>34</v>
      </c>
      <c r="DE13" s="9">
        <v>52</v>
      </c>
      <c r="DF13" s="9">
        <v>266.96100000000001</v>
      </c>
      <c r="DG13" s="9">
        <v>90.596999999999994</v>
      </c>
      <c r="DH13" s="9">
        <v>176.364</v>
      </c>
      <c r="DI13" s="9">
        <v>19.356000000000002</v>
      </c>
      <c r="DJ13" s="9">
        <v>6.9349999999999996</v>
      </c>
      <c r="DK13" s="9">
        <v>12.422000000000001</v>
      </c>
      <c r="DL13" s="9">
        <v>35.154000000000003</v>
      </c>
      <c r="DM13" s="9">
        <v>14.074999999999999</v>
      </c>
      <c r="DN13" s="9">
        <v>21.079000000000001</v>
      </c>
      <c r="DO13" s="9">
        <v>73.567999999999998</v>
      </c>
      <c r="DP13" s="9">
        <v>28.231000000000002</v>
      </c>
      <c r="DQ13" s="9">
        <v>45.337000000000003</v>
      </c>
      <c r="DR13" s="9">
        <v>138.88200000000001</v>
      </c>
      <c r="DS13" s="9">
        <v>41.356000000000002</v>
      </c>
      <c r="DT13" s="9">
        <v>97.525999999999996</v>
      </c>
      <c r="DU13" s="9">
        <v>52</v>
      </c>
      <c r="DV13" s="9">
        <v>40</v>
      </c>
      <c r="DW13" s="9">
        <v>52</v>
      </c>
      <c r="DX13" s="9">
        <v>165.297</v>
      </c>
      <c r="DY13" s="9">
        <v>50.548999999999999</v>
      </c>
      <c r="DZ13" s="9">
        <v>114.748</v>
      </c>
      <c r="EA13" s="9">
        <v>13.106999999999999</v>
      </c>
      <c r="EB13" s="9">
        <v>5.7370000000000001</v>
      </c>
      <c r="EC13" s="9">
        <v>7.3689999999999998</v>
      </c>
      <c r="ED13" s="9">
        <v>21.913</v>
      </c>
      <c r="EE13" s="9">
        <v>8.4359999999999999</v>
      </c>
      <c r="EF13" s="9">
        <v>13.477</v>
      </c>
      <c r="EG13" s="9">
        <v>46.372999999999998</v>
      </c>
      <c r="EH13" s="9">
        <v>15.772</v>
      </c>
      <c r="EI13" s="9">
        <v>30.600999999999999</v>
      </c>
      <c r="EJ13" s="9">
        <v>83.903999999999996</v>
      </c>
      <c r="EK13" s="9">
        <v>20.603999999999999</v>
      </c>
      <c r="EL13" s="9">
        <v>63.3</v>
      </c>
      <c r="EM13" s="9">
        <v>52</v>
      </c>
      <c r="EN13" s="9">
        <v>33.557000000000002</v>
      </c>
      <c r="EO13" s="9">
        <v>52</v>
      </c>
      <c r="EP13" s="9">
        <v>101.663</v>
      </c>
      <c r="EQ13" s="9">
        <v>40.048000000000002</v>
      </c>
      <c r="ER13" s="9">
        <v>61.616</v>
      </c>
      <c r="ES13" s="9">
        <v>6.25</v>
      </c>
      <c r="ET13" s="9">
        <v>1.1970000000000001</v>
      </c>
      <c r="EU13" s="9">
        <v>5.0519999999999996</v>
      </c>
      <c r="EV13" s="9">
        <v>13.241</v>
      </c>
      <c r="EW13" s="9">
        <v>5.6390000000000002</v>
      </c>
      <c r="EX13" s="9">
        <v>7.6020000000000003</v>
      </c>
      <c r="EY13" s="9">
        <v>27.193999999999999</v>
      </c>
      <c r="EZ13" s="9">
        <v>12.459</v>
      </c>
      <c r="FA13" s="9">
        <v>14.736000000000001</v>
      </c>
      <c r="FB13" s="9">
        <v>54.978000000000002</v>
      </c>
      <c r="FC13" s="9">
        <v>20.751999999999999</v>
      </c>
      <c r="FD13" s="9">
        <v>34.225999999999999</v>
      </c>
      <c r="FE13" s="9">
        <v>52</v>
      </c>
      <c r="FF13" s="9">
        <v>52</v>
      </c>
      <c r="FG13" s="9">
        <v>52</v>
      </c>
      <c r="FH13" s="9">
        <v>18.626999999999999</v>
      </c>
      <c r="FI13" s="9">
        <v>11.68</v>
      </c>
      <c r="FJ13" s="9">
        <v>6.9470000000000001</v>
      </c>
      <c r="FK13" s="9">
        <v>1.514</v>
      </c>
      <c r="FL13" s="9">
        <v>0.33500000000000002</v>
      </c>
      <c r="FM13" s="9">
        <v>1.179</v>
      </c>
      <c r="FN13" s="9">
        <v>1.4950000000000001</v>
      </c>
      <c r="FO13" s="9">
        <v>0.88700000000000001</v>
      </c>
      <c r="FP13" s="9">
        <v>0.60799999999999998</v>
      </c>
      <c r="FQ13" s="9">
        <v>3.456</v>
      </c>
      <c r="FR13" s="9">
        <v>2.198</v>
      </c>
      <c r="FS13" s="9">
        <v>1.258</v>
      </c>
      <c r="FT13" s="9">
        <v>12.162000000000001</v>
      </c>
      <c r="FU13" s="9">
        <v>8.26</v>
      </c>
      <c r="FV13" s="9">
        <v>3.9020000000000001</v>
      </c>
      <c r="FW13" s="9">
        <v>104</v>
      </c>
      <c r="FX13" s="9">
        <v>64.347999999999999</v>
      </c>
      <c r="FY13" s="9">
        <v>104</v>
      </c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1029.0060000000001</v>
      </c>
      <c r="C14" s="9">
        <v>392.78100000000001</v>
      </c>
      <c r="D14" s="9">
        <v>636.22500000000002</v>
      </c>
      <c r="E14" s="9">
        <v>103.343</v>
      </c>
      <c r="F14" s="9">
        <v>38.033000000000001</v>
      </c>
      <c r="G14" s="9">
        <v>65.31</v>
      </c>
      <c r="H14" s="9">
        <v>191.83799999999999</v>
      </c>
      <c r="I14" s="9">
        <v>78.099999999999994</v>
      </c>
      <c r="J14" s="9">
        <v>113.738</v>
      </c>
      <c r="K14" s="9">
        <v>261.35300000000001</v>
      </c>
      <c r="L14" s="9">
        <v>97.899000000000001</v>
      </c>
      <c r="M14" s="9">
        <v>163.45400000000001</v>
      </c>
      <c r="N14" s="9">
        <v>472.471</v>
      </c>
      <c r="O14" s="9">
        <v>178.749</v>
      </c>
      <c r="P14" s="9">
        <v>293.72199999999998</v>
      </c>
      <c r="Q14" s="9">
        <v>43</v>
      </c>
      <c r="R14" s="9">
        <v>39</v>
      </c>
      <c r="S14" s="9">
        <v>43</v>
      </c>
      <c r="T14" s="9">
        <v>1005.423</v>
      </c>
      <c r="U14" s="9">
        <v>377.63499999999999</v>
      </c>
      <c r="V14" s="9">
        <v>627.78800000000001</v>
      </c>
      <c r="W14" s="9">
        <v>101.809</v>
      </c>
      <c r="X14" s="9">
        <v>37.569000000000003</v>
      </c>
      <c r="Y14" s="9">
        <v>64.239999999999995</v>
      </c>
      <c r="Z14" s="9">
        <v>189.70699999999999</v>
      </c>
      <c r="AA14" s="9">
        <v>75.968999999999994</v>
      </c>
      <c r="AB14" s="9">
        <v>113.738</v>
      </c>
      <c r="AC14" s="9">
        <v>256.98899999999998</v>
      </c>
      <c r="AD14" s="9">
        <v>95.281999999999996</v>
      </c>
      <c r="AE14" s="9">
        <v>161.70699999999999</v>
      </c>
      <c r="AF14" s="9">
        <v>456.91800000000001</v>
      </c>
      <c r="AG14" s="9">
        <v>168.815</v>
      </c>
      <c r="AH14" s="9">
        <v>288.10199999999998</v>
      </c>
      <c r="AI14" s="9">
        <v>40</v>
      </c>
      <c r="AJ14" s="9">
        <v>38.643000000000001</v>
      </c>
      <c r="AK14" s="9">
        <v>43</v>
      </c>
      <c r="AL14" s="9">
        <v>357.87</v>
      </c>
      <c r="AM14" s="9">
        <v>159.11600000000001</v>
      </c>
      <c r="AN14" s="9">
        <v>198.75399999999999</v>
      </c>
      <c r="AO14" s="9">
        <v>33.121000000000002</v>
      </c>
      <c r="AP14" s="9">
        <v>15.608000000000001</v>
      </c>
      <c r="AQ14" s="9">
        <v>17.513000000000002</v>
      </c>
      <c r="AR14" s="9">
        <v>84.891000000000005</v>
      </c>
      <c r="AS14" s="9">
        <v>38.584000000000003</v>
      </c>
      <c r="AT14" s="9">
        <v>46.307000000000002</v>
      </c>
      <c r="AU14" s="9">
        <v>100.13200000000001</v>
      </c>
      <c r="AV14" s="9">
        <v>41.628999999999998</v>
      </c>
      <c r="AW14" s="9">
        <v>58.503</v>
      </c>
      <c r="AX14" s="9">
        <v>139.72499999999999</v>
      </c>
      <c r="AY14" s="9">
        <v>63.295000000000002</v>
      </c>
      <c r="AZ14" s="9">
        <v>76.430000000000007</v>
      </c>
      <c r="BA14" s="9">
        <v>26</v>
      </c>
      <c r="BB14" s="9">
        <v>26</v>
      </c>
      <c r="BC14" s="9">
        <v>26</v>
      </c>
      <c r="BD14" s="9">
        <v>359.971</v>
      </c>
      <c r="BE14" s="9">
        <v>124.596</v>
      </c>
      <c r="BF14" s="9">
        <v>235.375</v>
      </c>
      <c r="BG14" s="9">
        <v>42.731999999999999</v>
      </c>
      <c r="BH14" s="9">
        <v>13.414999999999999</v>
      </c>
      <c r="BI14" s="9">
        <v>29.315999999999999</v>
      </c>
      <c r="BJ14" s="9">
        <v>60.122</v>
      </c>
      <c r="BK14" s="9">
        <v>22.55</v>
      </c>
      <c r="BL14" s="9">
        <v>37.570999999999998</v>
      </c>
      <c r="BM14" s="9">
        <v>98.944000000000003</v>
      </c>
      <c r="BN14" s="9">
        <v>32.814</v>
      </c>
      <c r="BO14" s="9">
        <v>66.13</v>
      </c>
      <c r="BP14" s="9">
        <v>158.17400000000001</v>
      </c>
      <c r="BQ14" s="9">
        <v>55.817</v>
      </c>
      <c r="BR14" s="9">
        <v>102.357</v>
      </c>
      <c r="BS14" s="9">
        <v>40</v>
      </c>
      <c r="BT14" s="9">
        <v>39</v>
      </c>
      <c r="BU14" s="9">
        <v>40</v>
      </c>
      <c r="BV14" s="9">
        <v>189.81899999999999</v>
      </c>
      <c r="BW14" s="9">
        <v>72.186000000000007</v>
      </c>
      <c r="BX14" s="9">
        <v>117.633</v>
      </c>
      <c r="BY14" s="9">
        <v>21.609000000000002</v>
      </c>
      <c r="BZ14" s="9">
        <v>8.0340000000000007</v>
      </c>
      <c r="CA14" s="9">
        <v>13.574999999999999</v>
      </c>
      <c r="CB14" s="9">
        <v>35.164000000000001</v>
      </c>
      <c r="CC14" s="9">
        <v>13.019</v>
      </c>
      <c r="CD14" s="9">
        <v>22.145</v>
      </c>
      <c r="CE14" s="9">
        <v>55.768999999999998</v>
      </c>
      <c r="CF14" s="9">
        <v>17.584</v>
      </c>
      <c r="CG14" s="9">
        <v>38.185000000000002</v>
      </c>
      <c r="CH14" s="9">
        <v>77.277000000000001</v>
      </c>
      <c r="CI14" s="9">
        <v>33.548999999999999</v>
      </c>
      <c r="CJ14" s="9">
        <v>43.728000000000002</v>
      </c>
      <c r="CK14" s="9">
        <v>34</v>
      </c>
      <c r="CL14" s="9">
        <v>35.924999999999997</v>
      </c>
      <c r="CM14" s="9">
        <v>30.702999999999999</v>
      </c>
      <c r="CN14" s="9">
        <v>170.15299999999999</v>
      </c>
      <c r="CO14" s="9">
        <v>52.411000000000001</v>
      </c>
      <c r="CP14" s="9">
        <v>117.742</v>
      </c>
      <c r="CQ14" s="9">
        <v>21.123000000000001</v>
      </c>
      <c r="CR14" s="9">
        <v>5.3819999999999997</v>
      </c>
      <c r="CS14" s="9">
        <v>15.742000000000001</v>
      </c>
      <c r="CT14" s="9">
        <v>24.957999999999998</v>
      </c>
      <c r="CU14" s="9">
        <v>9.5310000000000006</v>
      </c>
      <c r="CV14" s="9">
        <v>15.427</v>
      </c>
      <c r="CW14" s="9">
        <v>43.174999999999997</v>
      </c>
      <c r="CX14" s="9">
        <v>15.231</v>
      </c>
      <c r="CY14" s="9">
        <v>27.943999999999999</v>
      </c>
      <c r="CZ14" s="9">
        <v>80.897000000000006</v>
      </c>
      <c r="DA14" s="9">
        <v>22.268000000000001</v>
      </c>
      <c r="DB14" s="9">
        <v>58.628999999999998</v>
      </c>
      <c r="DC14" s="9">
        <v>47</v>
      </c>
      <c r="DD14" s="9">
        <v>39.744999999999997</v>
      </c>
      <c r="DE14" s="9">
        <v>50.134</v>
      </c>
      <c r="DF14" s="9">
        <v>287.58199999999999</v>
      </c>
      <c r="DG14" s="9">
        <v>93.921999999999997</v>
      </c>
      <c r="DH14" s="9">
        <v>193.65899999999999</v>
      </c>
      <c r="DI14" s="9">
        <v>25.956</v>
      </c>
      <c r="DJ14" s="9">
        <v>8.5449999999999999</v>
      </c>
      <c r="DK14" s="9">
        <v>17.41</v>
      </c>
      <c r="DL14" s="9">
        <v>44.694000000000003</v>
      </c>
      <c r="DM14" s="9">
        <v>14.834</v>
      </c>
      <c r="DN14" s="9">
        <v>29.859000000000002</v>
      </c>
      <c r="DO14" s="9">
        <v>57.912999999999997</v>
      </c>
      <c r="DP14" s="9">
        <v>20.838000000000001</v>
      </c>
      <c r="DQ14" s="9">
        <v>37.073999999999998</v>
      </c>
      <c r="DR14" s="9">
        <v>159.01900000000001</v>
      </c>
      <c r="DS14" s="9">
        <v>49.704000000000001</v>
      </c>
      <c r="DT14" s="9">
        <v>109.315</v>
      </c>
      <c r="DU14" s="9">
        <v>52</v>
      </c>
      <c r="DV14" s="9">
        <v>52</v>
      </c>
      <c r="DW14" s="9">
        <v>52</v>
      </c>
      <c r="DX14" s="9">
        <v>184.46100000000001</v>
      </c>
      <c r="DY14" s="9">
        <v>49.119</v>
      </c>
      <c r="DZ14" s="9">
        <v>135.34299999999999</v>
      </c>
      <c r="EA14" s="9">
        <v>17.756</v>
      </c>
      <c r="EB14" s="9">
        <v>4.9560000000000004</v>
      </c>
      <c r="EC14" s="9">
        <v>12.8</v>
      </c>
      <c r="ED14" s="9">
        <v>34.314999999999998</v>
      </c>
      <c r="EE14" s="9">
        <v>11.849</v>
      </c>
      <c r="EF14" s="9">
        <v>22.466000000000001</v>
      </c>
      <c r="EG14" s="9">
        <v>35.651000000000003</v>
      </c>
      <c r="EH14" s="9">
        <v>11.715999999999999</v>
      </c>
      <c r="EI14" s="9">
        <v>23.934999999999999</v>
      </c>
      <c r="EJ14" s="9">
        <v>96.739000000000004</v>
      </c>
      <c r="EK14" s="9">
        <v>20.597000000000001</v>
      </c>
      <c r="EL14" s="9">
        <v>76.141000000000005</v>
      </c>
      <c r="EM14" s="9">
        <v>52</v>
      </c>
      <c r="EN14" s="9">
        <v>34</v>
      </c>
      <c r="EO14" s="9">
        <v>52</v>
      </c>
      <c r="EP14" s="9">
        <v>103.12</v>
      </c>
      <c r="EQ14" s="9">
        <v>44.804000000000002</v>
      </c>
      <c r="ER14" s="9">
        <v>58.317</v>
      </c>
      <c r="ES14" s="9">
        <v>8.1989999999999998</v>
      </c>
      <c r="ET14" s="9">
        <v>3.589</v>
      </c>
      <c r="EU14" s="9">
        <v>4.6109999999999998</v>
      </c>
      <c r="EV14" s="9">
        <v>10.379</v>
      </c>
      <c r="EW14" s="9">
        <v>2.9849999999999999</v>
      </c>
      <c r="EX14" s="9">
        <v>7.3929999999999998</v>
      </c>
      <c r="EY14" s="9">
        <v>22.262</v>
      </c>
      <c r="EZ14" s="9">
        <v>9.1219999999999999</v>
      </c>
      <c r="FA14" s="9">
        <v>13.138999999999999</v>
      </c>
      <c r="FB14" s="9">
        <v>62.280999999999999</v>
      </c>
      <c r="FC14" s="9">
        <v>29.106999999999999</v>
      </c>
      <c r="FD14" s="9">
        <v>33.173999999999999</v>
      </c>
      <c r="FE14" s="9">
        <v>52</v>
      </c>
      <c r="FF14" s="9">
        <v>52</v>
      </c>
      <c r="FG14" s="9">
        <v>52</v>
      </c>
      <c r="FH14" s="9">
        <v>23.582999999999998</v>
      </c>
      <c r="FI14" s="9">
        <v>15.146000000000001</v>
      </c>
      <c r="FJ14" s="9">
        <v>8.4369999999999994</v>
      </c>
      <c r="FK14" s="9">
        <v>1.534</v>
      </c>
      <c r="FL14" s="9">
        <v>0.46400000000000002</v>
      </c>
      <c r="FM14" s="9">
        <v>1.07</v>
      </c>
      <c r="FN14" s="9">
        <v>2.1309999999999998</v>
      </c>
      <c r="FO14" s="9">
        <v>2.1309999999999998</v>
      </c>
      <c r="FP14" s="9">
        <v>0</v>
      </c>
      <c r="FQ14" s="9">
        <v>4.3639999999999999</v>
      </c>
      <c r="FR14" s="9">
        <v>2.617</v>
      </c>
      <c r="FS14" s="9">
        <v>1.7470000000000001</v>
      </c>
      <c r="FT14" s="9">
        <v>15.553000000000001</v>
      </c>
      <c r="FU14" s="9">
        <v>9.9339999999999993</v>
      </c>
      <c r="FV14" s="9">
        <v>5.62</v>
      </c>
      <c r="FW14" s="9">
        <v>78.582999999999998</v>
      </c>
      <c r="FX14" s="9">
        <v>104</v>
      </c>
      <c r="FY14" s="9">
        <v>52</v>
      </c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1005.953</v>
      </c>
      <c r="C15" s="9">
        <v>390.90199999999999</v>
      </c>
      <c r="D15" s="9">
        <v>615.05100000000004</v>
      </c>
      <c r="E15" s="9">
        <v>113.917</v>
      </c>
      <c r="F15" s="9">
        <v>41.606999999999999</v>
      </c>
      <c r="G15" s="9">
        <v>72.31</v>
      </c>
      <c r="H15" s="9">
        <v>177.63900000000001</v>
      </c>
      <c r="I15" s="9">
        <v>75.817999999999998</v>
      </c>
      <c r="J15" s="9">
        <v>101.821</v>
      </c>
      <c r="K15" s="9">
        <v>248.12</v>
      </c>
      <c r="L15" s="9">
        <v>99.888999999999996</v>
      </c>
      <c r="M15" s="9">
        <v>148.23099999999999</v>
      </c>
      <c r="N15" s="9">
        <v>466.27600000000001</v>
      </c>
      <c r="O15" s="9">
        <v>173.58799999999999</v>
      </c>
      <c r="P15" s="9">
        <v>292.68799999999999</v>
      </c>
      <c r="Q15" s="9">
        <v>39.582999999999998</v>
      </c>
      <c r="R15" s="9">
        <v>34</v>
      </c>
      <c r="S15" s="9">
        <v>43</v>
      </c>
      <c r="T15" s="9">
        <v>983.30700000000002</v>
      </c>
      <c r="U15" s="9">
        <v>375.971</v>
      </c>
      <c r="V15" s="9">
        <v>607.33600000000001</v>
      </c>
      <c r="W15" s="9">
        <v>113.337</v>
      </c>
      <c r="X15" s="9">
        <v>41.606999999999999</v>
      </c>
      <c r="Y15" s="9">
        <v>71.728999999999999</v>
      </c>
      <c r="Z15" s="9">
        <v>175.93600000000001</v>
      </c>
      <c r="AA15" s="9">
        <v>75.317999999999998</v>
      </c>
      <c r="AB15" s="9">
        <v>100.61799999999999</v>
      </c>
      <c r="AC15" s="9">
        <v>244.50299999999999</v>
      </c>
      <c r="AD15" s="9">
        <v>97.725999999999999</v>
      </c>
      <c r="AE15" s="9">
        <v>146.77799999999999</v>
      </c>
      <c r="AF15" s="9">
        <v>449.53100000000001</v>
      </c>
      <c r="AG15" s="9">
        <v>161.32</v>
      </c>
      <c r="AH15" s="9">
        <v>288.21100000000001</v>
      </c>
      <c r="AI15" s="9">
        <v>39</v>
      </c>
      <c r="AJ15" s="9">
        <v>32.593000000000004</v>
      </c>
      <c r="AK15" s="9">
        <v>42</v>
      </c>
      <c r="AL15" s="9">
        <v>356.983</v>
      </c>
      <c r="AM15" s="9">
        <v>150.06299999999999</v>
      </c>
      <c r="AN15" s="9">
        <v>206.92</v>
      </c>
      <c r="AO15" s="9">
        <v>45.914999999999999</v>
      </c>
      <c r="AP15" s="9">
        <v>17.876000000000001</v>
      </c>
      <c r="AQ15" s="9">
        <v>28.038</v>
      </c>
      <c r="AR15" s="9">
        <v>72.23</v>
      </c>
      <c r="AS15" s="9">
        <v>33.286000000000001</v>
      </c>
      <c r="AT15" s="9">
        <v>38.944000000000003</v>
      </c>
      <c r="AU15" s="9">
        <v>108.16</v>
      </c>
      <c r="AV15" s="9">
        <v>47.81</v>
      </c>
      <c r="AW15" s="9">
        <v>60.35</v>
      </c>
      <c r="AX15" s="9">
        <v>130.679</v>
      </c>
      <c r="AY15" s="9">
        <v>51.091999999999999</v>
      </c>
      <c r="AZ15" s="9">
        <v>79.587000000000003</v>
      </c>
      <c r="BA15" s="9">
        <v>26</v>
      </c>
      <c r="BB15" s="9">
        <v>26</v>
      </c>
      <c r="BC15" s="9">
        <v>26</v>
      </c>
      <c r="BD15" s="9">
        <v>364.91500000000002</v>
      </c>
      <c r="BE15" s="9">
        <v>135.59</v>
      </c>
      <c r="BF15" s="9">
        <v>229.32499999999999</v>
      </c>
      <c r="BG15" s="9">
        <v>44.283000000000001</v>
      </c>
      <c r="BH15" s="9">
        <v>17.53</v>
      </c>
      <c r="BI15" s="9">
        <v>26.753</v>
      </c>
      <c r="BJ15" s="9">
        <v>70.897000000000006</v>
      </c>
      <c r="BK15" s="9">
        <v>25.728999999999999</v>
      </c>
      <c r="BL15" s="9">
        <v>45.167999999999999</v>
      </c>
      <c r="BM15" s="9">
        <v>90.388000000000005</v>
      </c>
      <c r="BN15" s="9">
        <v>32.256999999999998</v>
      </c>
      <c r="BO15" s="9">
        <v>58.131</v>
      </c>
      <c r="BP15" s="9">
        <v>159.34800000000001</v>
      </c>
      <c r="BQ15" s="9">
        <v>60.073999999999998</v>
      </c>
      <c r="BR15" s="9">
        <v>99.274000000000001</v>
      </c>
      <c r="BS15" s="9">
        <v>34</v>
      </c>
      <c r="BT15" s="9">
        <v>39.529000000000003</v>
      </c>
      <c r="BU15" s="9">
        <v>30</v>
      </c>
      <c r="BV15" s="9">
        <v>208.154</v>
      </c>
      <c r="BW15" s="9">
        <v>89.040999999999997</v>
      </c>
      <c r="BX15" s="9">
        <v>119.113</v>
      </c>
      <c r="BY15" s="9">
        <v>24.936</v>
      </c>
      <c r="BZ15" s="9">
        <v>12.379</v>
      </c>
      <c r="CA15" s="9">
        <v>12.557</v>
      </c>
      <c r="CB15" s="9">
        <v>42.972000000000001</v>
      </c>
      <c r="CC15" s="9">
        <v>15.445</v>
      </c>
      <c r="CD15" s="9">
        <v>27.526</v>
      </c>
      <c r="CE15" s="9">
        <v>53.247</v>
      </c>
      <c r="CF15" s="9">
        <v>22.289000000000001</v>
      </c>
      <c r="CG15" s="9">
        <v>30.957999999999998</v>
      </c>
      <c r="CH15" s="9">
        <v>86.998999999999995</v>
      </c>
      <c r="CI15" s="9">
        <v>38.927999999999997</v>
      </c>
      <c r="CJ15" s="9">
        <v>48.070999999999998</v>
      </c>
      <c r="CK15" s="9">
        <v>32</v>
      </c>
      <c r="CL15" s="9">
        <v>43</v>
      </c>
      <c r="CM15" s="9">
        <v>26</v>
      </c>
      <c r="CN15" s="9">
        <v>156.761</v>
      </c>
      <c r="CO15" s="9">
        <v>46.548999999999999</v>
      </c>
      <c r="CP15" s="9">
        <v>110.212</v>
      </c>
      <c r="CQ15" s="9">
        <v>19.347000000000001</v>
      </c>
      <c r="CR15" s="9">
        <v>5.1509999999999998</v>
      </c>
      <c r="CS15" s="9">
        <v>14.196</v>
      </c>
      <c r="CT15" s="9">
        <v>27.925000000000001</v>
      </c>
      <c r="CU15" s="9">
        <v>10.284000000000001</v>
      </c>
      <c r="CV15" s="9">
        <v>17.640999999999998</v>
      </c>
      <c r="CW15" s="9">
        <v>37.140999999999998</v>
      </c>
      <c r="CX15" s="9">
        <v>9.968</v>
      </c>
      <c r="CY15" s="9">
        <v>27.172000000000001</v>
      </c>
      <c r="CZ15" s="9">
        <v>72.349000000000004</v>
      </c>
      <c r="DA15" s="9">
        <v>21.146000000000001</v>
      </c>
      <c r="DB15" s="9">
        <v>51.203000000000003</v>
      </c>
      <c r="DC15" s="9">
        <v>39</v>
      </c>
      <c r="DD15" s="9">
        <v>31.719000000000001</v>
      </c>
      <c r="DE15" s="9">
        <v>40.448</v>
      </c>
      <c r="DF15" s="9">
        <v>261.40899999999999</v>
      </c>
      <c r="DG15" s="9">
        <v>90.316999999999993</v>
      </c>
      <c r="DH15" s="9">
        <v>171.09200000000001</v>
      </c>
      <c r="DI15" s="9">
        <v>23.14</v>
      </c>
      <c r="DJ15" s="9">
        <v>6.2009999999999996</v>
      </c>
      <c r="DK15" s="9">
        <v>16.937999999999999</v>
      </c>
      <c r="DL15" s="9">
        <v>32.81</v>
      </c>
      <c r="DM15" s="9">
        <v>16.303000000000001</v>
      </c>
      <c r="DN15" s="9">
        <v>16.506</v>
      </c>
      <c r="DO15" s="9">
        <v>45.956000000000003</v>
      </c>
      <c r="DP15" s="9">
        <v>17.658999999999999</v>
      </c>
      <c r="DQ15" s="9">
        <v>28.297000000000001</v>
      </c>
      <c r="DR15" s="9">
        <v>159.50299999999999</v>
      </c>
      <c r="DS15" s="9">
        <v>50.154000000000003</v>
      </c>
      <c r="DT15" s="9">
        <v>109.35</v>
      </c>
      <c r="DU15" s="9">
        <v>52</v>
      </c>
      <c r="DV15" s="9">
        <v>52</v>
      </c>
      <c r="DW15" s="9">
        <v>52</v>
      </c>
      <c r="DX15" s="9">
        <v>155.57599999999999</v>
      </c>
      <c r="DY15" s="9">
        <v>44.154000000000003</v>
      </c>
      <c r="DZ15" s="9">
        <v>111.423</v>
      </c>
      <c r="EA15" s="9">
        <v>14.545</v>
      </c>
      <c r="EB15" s="9">
        <v>3.532</v>
      </c>
      <c r="EC15" s="9">
        <v>11.013</v>
      </c>
      <c r="ED15" s="9">
        <v>19.977</v>
      </c>
      <c r="EE15" s="9">
        <v>8.3249999999999993</v>
      </c>
      <c r="EF15" s="9">
        <v>11.651999999999999</v>
      </c>
      <c r="EG15" s="9">
        <v>29.274000000000001</v>
      </c>
      <c r="EH15" s="9">
        <v>9.2249999999999996</v>
      </c>
      <c r="EI15" s="9">
        <v>20.048999999999999</v>
      </c>
      <c r="EJ15" s="9">
        <v>91.778999999999996</v>
      </c>
      <c r="EK15" s="9">
        <v>23.071000000000002</v>
      </c>
      <c r="EL15" s="9">
        <v>68.709000000000003</v>
      </c>
      <c r="EM15" s="9">
        <v>52</v>
      </c>
      <c r="EN15" s="9">
        <v>52</v>
      </c>
      <c r="EO15" s="9">
        <v>52</v>
      </c>
      <c r="EP15" s="9">
        <v>105.833</v>
      </c>
      <c r="EQ15" s="9">
        <v>46.164000000000001</v>
      </c>
      <c r="ER15" s="9">
        <v>59.668999999999997</v>
      </c>
      <c r="ES15" s="9">
        <v>8.5939999999999994</v>
      </c>
      <c r="ET15" s="9">
        <v>2.669</v>
      </c>
      <c r="EU15" s="9">
        <v>5.9260000000000002</v>
      </c>
      <c r="EV15" s="9">
        <v>12.833</v>
      </c>
      <c r="EW15" s="9">
        <v>7.9779999999999998</v>
      </c>
      <c r="EX15" s="9">
        <v>4.8550000000000004</v>
      </c>
      <c r="EY15" s="9">
        <v>16.681999999999999</v>
      </c>
      <c r="EZ15" s="9">
        <v>8.4339999999999993</v>
      </c>
      <c r="FA15" s="9">
        <v>8.2479999999999993</v>
      </c>
      <c r="FB15" s="9">
        <v>67.724000000000004</v>
      </c>
      <c r="FC15" s="9">
        <v>27.082999999999998</v>
      </c>
      <c r="FD15" s="9">
        <v>40.640999999999998</v>
      </c>
      <c r="FE15" s="9">
        <v>78</v>
      </c>
      <c r="FF15" s="9">
        <v>52</v>
      </c>
      <c r="FG15" s="9">
        <v>104</v>
      </c>
      <c r="FH15" s="9">
        <v>22.646000000000001</v>
      </c>
      <c r="FI15" s="9">
        <v>14.930999999999999</v>
      </c>
      <c r="FJ15" s="9">
        <v>7.7149999999999999</v>
      </c>
      <c r="FK15" s="9">
        <v>0.57999999999999996</v>
      </c>
      <c r="FL15" s="9">
        <v>0</v>
      </c>
      <c r="FM15" s="9">
        <v>0.57999999999999996</v>
      </c>
      <c r="FN15" s="9">
        <v>1.7030000000000001</v>
      </c>
      <c r="FO15" s="9">
        <v>0.5</v>
      </c>
      <c r="FP15" s="9">
        <v>1.2030000000000001</v>
      </c>
      <c r="FQ15" s="9">
        <v>3.617</v>
      </c>
      <c r="FR15" s="9">
        <v>2.1629999999999998</v>
      </c>
      <c r="FS15" s="9">
        <v>1.454</v>
      </c>
      <c r="FT15" s="9">
        <v>16.745999999999999</v>
      </c>
      <c r="FU15" s="9">
        <v>12.268000000000001</v>
      </c>
      <c r="FV15" s="9">
        <v>4.4779999999999998</v>
      </c>
      <c r="FW15" s="9">
        <v>104</v>
      </c>
      <c r="FX15" s="9">
        <v>104</v>
      </c>
      <c r="FY15" s="9">
        <v>52</v>
      </c>
      <c r="FZ15" s="9">
        <v>853.14599999999996</v>
      </c>
      <c r="GA15" s="9">
        <v>315.04700000000003</v>
      </c>
      <c r="GB15" s="9">
        <v>538.09900000000005</v>
      </c>
      <c r="GC15" s="9">
        <v>98.753</v>
      </c>
      <c r="GD15" s="9">
        <v>32.423000000000002</v>
      </c>
      <c r="GE15" s="9">
        <v>66.328999999999994</v>
      </c>
      <c r="GF15" s="9">
        <v>138.93</v>
      </c>
      <c r="GG15" s="9">
        <v>54.616999999999997</v>
      </c>
      <c r="GH15" s="9">
        <v>84.313000000000002</v>
      </c>
      <c r="GI15" s="9">
        <v>214.39099999999999</v>
      </c>
      <c r="GJ15" s="9">
        <v>82.712000000000003</v>
      </c>
      <c r="GK15" s="9">
        <v>131.679</v>
      </c>
      <c r="GL15" s="9">
        <v>401.07299999999998</v>
      </c>
      <c r="GM15" s="9">
        <v>145.29499999999999</v>
      </c>
      <c r="GN15" s="9">
        <v>255.77799999999999</v>
      </c>
      <c r="GO15" s="9">
        <v>40</v>
      </c>
      <c r="GP15" s="9">
        <v>39.323999999999998</v>
      </c>
      <c r="GQ15" s="9">
        <v>43</v>
      </c>
      <c r="GR15" s="9">
        <v>430.59899999999999</v>
      </c>
      <c r="GS15" s="9">
        <v>146.81800000000001</v>
      </c>
      <c r="GT15" s="9">
        <v>283.78100000000001</v>
      </c>
      <c r="GU15" s="9">
        <v>43.936</v>
      </c>
      <c r="GV15" s="9">
        <v>12.837</v>
      </c>
      <c r="GW15" s="9">
        <v>31.099</v>
      </c>
      <c r="GX15" s="9">
        <v>57.171999999999997</v>
      </c>
      <c r="GY15" s="9">
        <v>18.541</v>
      </c>
      <c r="GZ15" s="9">
        <v>38.631999999999998</v>
      </c>
      <c r="HA15" s="9">
        <v>96.858000000000004</v>
      </c>
      <c r="HB15" s="9">
        <v>33.250999999999998</v>
      </c>
      <c r="HC15" s="9">
        <v>63.606999999999999</v>
      </c>
      <c r="HD15" s="9">
        <v>232.63399999999999</v>
      </c>
      <c r="HE15" s="9">
        <v>82.188999999999993</v>
      </c>
      <c r="HF15" s="9">
        <v>150.44499999999999</v>
      </c>
      <c r="HG15" s="9">
        <v>52</v>
      </c>
      <c r="HH15" s="9">
        <v>52</v>
      </c>
      <c r="HI15" s="9">
        <v>52</v>
      </c>
      <c r="HJ15" s="9">
        <v>239.11</v>
      </c>
      <c r="HK15" s="9">
        <v>72.003</v>
      </c>
      <c r="HL15" s="9">
        <v>167.107</v>
      </c>
      <c r="HM15" s="9">
        <v>23.035</v>
      </c>
      <c r="HN15" s="9">
        <v>4.4210000000000003</v>
      </c>
      <c r="HO15" s="9">
        <v>18.614999999999998</v>
      </c>
      <c r="HP15" s="9">
        <v>34.395000000000003</v>
      </c>
      <c r="HQ15" s="9">
        <v>11.795</v>
      </c>
      <c r="HR15" s="9">
        <v>22.6</v>
      </c>
      <c r="HS15" s="9">
        <v>50.856999999999999</v>
      </c>
      <c r="HT15" s="9">
        <v>15.693</v>
      </c>
      <c r="HU15" s="9">
        <v>35.164999999999999</v>
      </c>
      <c r="HV15" s="9">
        <v>130.822</v>
      </c>
      <c r="HW15" s="9">
        <v>40.094000000000001</v>
      </c>
      <c r="HX15" s="9">
        <v>90.727999999999994</v>
      </c>
      <c r="HY15" s="9">
        <v>52</v>
      </c>
      <c r="HZ15" s="9">
        <v>52</v>
      </c>
      <c r="IA15" s="9">
        <v>52</v>
      </c>
      <c r="IB15" s="9">
        <v>191.489</v>
      </c>
      <c r="IC15" s="9">
        <v>74.814999999999998</v>
      </c>
      <c r="ID15" s="9">
        <v>116.67400000000001</v>
      </c>
      <c r="IE15" s="9">
        <v>20.9</v>
      </c>
      <c r="IF15" s="9">
        <v>8.4160000000000004</v>
      </c>
      <c r="IG15" s="9">
        <v>12.484</v>
      </c>
      <c r="IH15" s="9">
        <v>22.777000000000001</v>
      </c>
      <c r="II15" s="9">
        <v>6.7450000000000001</v>
      </c>
      <c r="IJ15" s="9">
        <v>16.030999999999999</v>
      </c>
      <c r="IK15" s="9">
        <v>46</v>
      </c>
      <c r="IL15" s="9">
        <v>17.558</v>
      </c>
      <c r="IM15" s="9">
        <v>28.442</v>
      </c>
      <c r="IN15" s="9">
        <v>101.812</v>
      </c>
      <c r="IO15" s="9">
        <v>42.094999999999999</v>
      </c>
      <c r="IP15" s="9">
        <v>59.716999999999999</v>
      </c>
      <c r="IQ15" s="9">
        <v>52</v>
      </c>
    </row>
    <row r="16" spans="1:251">
      <c r="A16" s="10">
        <v>43862</v>
      </c>
      <c r="B16" s="9">
        <v>1074.328</v>
      </c>
      <c r="C16" s="9">
        <v>406.66500000000002</v>
      </c>
      <c r="D16" s="9">
        <v>667.66399999999999</v>
      </c>
      <c r="E16" s="9">
        <v>126</v>
      </c>
      <c r="F16" s="9">
        <v>48.561</v>
      </c>
      <c r="G16" s="9">
        <v>77.438999999999993</v>
      </c>
      <c r="H16" s="9">
        <v>179.44399999999999</v>
      </c>
      <c r="I16" s="9">
        <v>68.001999999999995</v>
      </c>
      <c r="J16" s="9">
        <v>111.44199999999999</v>
      </c>
      <c r="K16" s="9">
        <v>294.63499999999999</v>
      </c>
      <c r="L16" s="9">
        <v>122.447</v>
      </c>
      <c r="M16" s="9">
        <v>172.18799999999999</v>
      </c>
      <c r="N16" s="9">
        <v>474.24900000000002</v>
      </c>
      <c r="O16" s="9">
        <v>167.655</v>
      </c>
      <c r="P16" s="9">
        <v>306.59399999999999</v>
      </c>
      <c r="Q16" s="9">
        <v>34</v>
      </c>
      <c r="R16" s="9">
        <v>27.189</v>
      </c>
      <c r="S16" s="9">
        <v>40</v>
      </c>
      <c r="T16" s="9">
        <v>1052.194</v>
      </c>
      <c r="U16" s="9">
        <v>392.83199999999999</v>
      </c>
      <c r="V16" s="9">
        <v>659.36199999999997</v>
      </c>
      <c r="W16" s="9">
        <v>123.866</v>
      </c>
      <c r="X16" s="9">
        <v>47.271999999999998</v>
      </c>
      <c r="Y16" s="9">
        <v>76.593999999999994</v>
      </c>
      <c r="Z16" s="9">
        <v>177.84</v>
      </c>
      <c r="AA16" s="9">
        <v>67.031000000000006</v>
      </c>
      <c r="AB16" s="9">
        <v>110.809</v>
      </c>
      <c r="AC16" s="9">
        <v>291.04899999999998</v>
      </c>
      <c r="AD16" s="9">
        <v>119.744</v>
      </c>
      <c r="AE16" s="9">
        <v>171.30500000000001</v>
      </c>
      <c r="AF16" s="9">
        <v>459.44</v>
      </c>
      <c r="AG16" s="9">
        <v>158.785</v>
      </c>
      <c r="AH16" s="9">
        <v>300.654</v>
      </c>
      <c r="AI16" s="9">
        <v>34</v>
      </c>
      <c r="AJ16" s="9">
        <v>26</v>
      </c>
      <c r="AK16" s="9">
        <v>39.853999999999999</v>
      </c>
      <c r="AL16" s="9">
        <v>385.05500000000001</v>
      </c>
      <c r="AM16" s="9">
        <v>162.929</v>
      </c>
      <c r="AN16" s="9">
        <v>222.126</v>
      </c>
      <c r="AO16" s="9">
        <v>47.12</v>
      </c>
      <c r="AP16" s="9">
        <v>18.515999999999998</v>
      </c>
      <c r="AQ16" s="9">
        <v>28.603999999999999</v>
      </c>
      <c r="AR16" s="9">
        <v>71.992000000000004</v>
      </c>
      <c r="AS16" s="9">
        <v>33.311</v>
      </c>
      <c r="AT16" s="9">
        <v>38.680999999999997</v>
      </c>
      <c r="AU16" s="9">
        <v>118.31</v>
      </c>
      <c r="AV16" s="9">
        <v>49.24</v>
      </c>
      <c r="AW16" s="9">
        <v>69.069999999999993</v>
      </c>
      <c r="AX16" s="9">
        <v>147.63300000000001</v>
      </c>
      <c r="AY16" s="9">
        <v>61.860999999999997</v>
      </c>
      <c r="AZ16" s="9">
        <v>85.771000000000001</v>
      </c>
      <c r="BA16" s="9">
        <v>26</v>
      </c>
      <c r="BB16" s="9">
        <v>26</v>
      </c>
      <c r="BC16" s="9">
        <v>26</v>
      </c>
      <c r="BD16" s="9">
        <v>368.77499999999998</v>
      </c>
      <c r="BE16" s="9">
        <v>132.32300000000001</v>
      </c>
      <c r="BF16" s="9">
        <v>236.452</v>
      </c>
      <c r="BG16" s="9">
        <v>46.143999999999998</v>
      </c>
      <c r="BH16" s="9">
        <v>19.292000000000002</v>
      </c>
      <c r="BI16" s="9">
        <v>26.852</v>
      </c>
      <c r="BJ16" s="9">
        <v>67.453999999999994</v>
      </c>
      <c r="BK16" s="9">
        <v>21.163</v>
      </c>
      <c r="BL16" s="9">
        <v>46.292000000000002</v>
      </c>
      <c r="BM16" s="9">
        <v>97.308000000000007</v>
      </c>
      <c r="BN16" s="9">
        <v>40.828000000000003</v>
      </c>
      <c r="BO16" s="9">
        <v>56.48</v>
      </c>
      <c r="BP16" s="9">
        <v>157.86799999999999</v>
      </c>
      <c r="BQ16" s="9">
        <v>51.04</v>
      </c>
      <c r="BR16" s="9">
        <v>106.82899999999999</v>
      </c>
      <c r="BS16" s="9">
        <v>30</v>
      </c>
      <c r="BT16" s="9">
        <v>26</v>
      </c>
      <c r="BU16" s="9">
        <v>34</v>
      </c>
      <c r="BV16" s="9">
        <v>206.72499999999999</v>
      </c>
      <c r="BW16" s="9">
        <v>84.289000000000001</v>
      </c>
      <c r="BX16" s="9">
        <v>122.43600000000001</v>
      </c>
      <c r="BY16" s="9">
        <v>25.75</v>
      </c>
      <c r="BZ16" s="9">
        <v>11.657</v>
      </c>
      <c r="CA16" s="9">
        <v>14.093</v>
      </c>
      <c r="CB16" s="9">
        <v>40.566000000000003</v>
      </c>
      <c r="CC16" s="9">
        <v>13.388</v>
      </c>
      <c r="CD16" s="9">
        <v>27.178000000000001</v>
      </c>
      <c r="CE16" s="9">
        <v>56.860999999999997</v>
      </c>
      <c r="CF16" s="9">
        <v>26.596</v>
      </c>
      <c r="CG16" s="9">
        <v>30.265000000000001</v>
      </c>
      <c r="CH16" s="9">
        <v>83.548000000000002</v>
      </c>
      <c r="CI16" s="9">
        <v>32.648000000000003</v>
      </c>
      <c r="CJ16" s="9">
        <v>50.9</v>
      </c>
      <c r="CK16" s="9">
        <v>26</v>
      </c>
      <c r="CL16" s="9">
        <v>26</v>
      </c>
      <c r="CM16" s="9">
        <v>26</v>
      </c>
      <c r="CN16" s="9">
        <v>162.05000000000001</v>
      </c>
      <c r="CO16" s="9">
        <v>48.033999999999999</v>
      </c>
      <c r="CP16" s="9">
        <v>114.01600000000001</v>
      </c>
      <c r="CQ16" s="9">
        <v>20.393999999999998</v>
      </c>
      <c r="CR16" s="9">
        <v>7.6349999999999998</v>
      </c>
      <c r="CS16" s="9">
        <v>12.757999999999999</v>
      </c>
      <c r="CT16" s="9">
        <v>26.888999999999999</v>
      </c>
      <c r="CU16" s="9">
        <v>7.7750000000000004</v>
      </c>
      <c r="CV16" s="9">
        <v>19.114000000000001</v>
      </c>
      <c r="CW16" s="9">
        <v>40.447000000000003</v>
      </c>
      <c r="CX16" s="9">
        <v>14.231999999999999</v>
      </c>
      <c r="CY16" s="9">
        <v>26.215</v>
      </c>
      <c r="CZ16" s="9">
        <v>74.319999999999993</v>
      </c>
      <c r="DA16" s="9">
        <v>18.390999999999998</v>
      </c>
      <c r="DB16" s="9">
        <v>55.929000000000002</v>
      </c>
      <c r="DC16" s="9">
        <v>39.218000000000004</v>
      </c>
      <c r="DD16" s="9">
        <v>26</v>
      </c>
      <c r="DE16" s="9">
        <v>47.847999999999999</v>
      </c>
      <c r="DF16" s="9">
        <v>298.36399999999998</v>
      </c>
      <c r="DG16" s="9">
        <v>97.581000000000003</v>
      </c>
      <c r="DH16" s="9">
        <v>200.78399999999999</v>
      </c>
      <c r="DI16" s="9">
        <v>30.600999999999999</v>
      </c>
      <c r="DJ16" s="9">
        <v>9.4629999999999992</v>
      </c>
      <c r="DK16" s="9">
        <v>21.138000000000002</v>
      </c>
      <c r="DL16" s="9">
        <v>38.393999999999998</v>
      </c>
      <c r="DM16" s="9">
        <v>12.557</v>
      </c>
      <c r="DN16" s="9">
        <v>25.835999999999999</v>
      </c>
      <c r="DO16" s="9">
        <v>75.430999999999997</v>
      </c>
      <c r="DP16" s="9">
        <v>29.675999999999998</v>
      </c>
      <c r="DQ16" s="9">
        <v>45.755000000000003</v>
      </c>
      <c r="DR16" s="9">
        <v>153.93899999999999</v>
      </c>
      <c r="DS16" s="9">
        <v>45.884</v>
      </c>
      <c r="DT16" s="9">
        <v>108.054</v>
      </c>
      <c r="DU16" s="9">
        <v>52</v>
      </c>
      <c r="DV16" s="9">
        <v>39</v>
      </c>
      <c r="DW16" s="9">
        <v>52</v>
      </c>
      <c r="DX16" s="9">
        <v>165.60300000000001</v>
      </c>
      <c r="DY16" s="9">
        <v>49.933</v>
      </c>
      <c r="DZ16" s="9">
        <v>115.669</v>
      </c>
      <c r="EA16" s="9">
        <v>15.547000000000001</v>
      </c>
      <c r="EB16" s="9">
        <v>4.194</v>
      </c>
      <c r="EC16" s="9">
        <v>11.353</v>
      </c>
      <c r="ED16" s="9">
        <v>26.952000000000002</v>
      </c>
      <c r="EE16" s="9">
        <v>8.0909999999999993</v>
      </c>
      <c r="EF16" s="9">
        <v>18.86</v>
      </c>
      <c r="EG16" s="9">
        <v>42.764000000000003</v>
      </c>
      <c r="EH16" s="9">
        <v>15.833</v>
      </c>
      <c r="EI16" s="9">
        <v>26.931000000000001</v>
      </c>
      <c r="EJ16" s="9">
        <v>80.34</v>
      </c>
      <c r="EK16" s="9">
        <v>21.815000000000001</v>
      </c>
      <c r="EL16" s="9">
        <v>58.524999999999999</v>
      </c>
      <c r="EM16" s="9">
        <v>44.421999999999997</v>
      </c>
      <c r="EN16" s="9">
        <v>30</v>
      </c>
      <c r="EO16" s="9">
        <v>52</v>
      </c>
      <c r="EP16" s="9">
        <v>132.761</v>
      </c>
      <c r="EQ16" s="9">
        <v>47.646999999999998</v>
      </c>
      <c r="ER16" s="9">
        <v>85.114000000000004</v>
      </c>
      <c r="ES16" s="9">
        <v>15.054</v>
      </c>
      <c r="ET16" s="9">
        <v>5.2690000000000001</v>
      </c>
      <c r="EU16" s="9">
        <v>9.7850000000000001</v>
      </c>
      <c r="EV16" s="9">
        <v>11.442</v>
      </c>
      <c r="EW16" s="9">
        <v>4.4660000000000002</v>
      </c>
      <c r="EX16" s="9">
        <v>6.976</v>
      </c>
      <c r="EY16" s="9">
        <v>32.665999999999997</v>
      </c>
      <c r="EZ16" s="9">
        <v>13.842000000000001</v>
      </c>
      <c r="FA16" s="9">
        <v>18.824000000000002</v>
      </c>
      <c r="FB16" s="9">
        <v>73.597999999999999</v>
      </c>
      <c r="FC16" s="9">
        <v>24.068999999999999</v>
      </c>
      <c r="FD16" s="9">
        <v>49.529000000000003</v>
      </c>
      <c r="FE16" s="9">
        <v>52</v>
      </c>
      <c r="FF16" s="9">
        <v>51.036999999999999</v>
      </c>
      <c r="FG16" s="9">
        <v>52</v>
      </c>
      <c r="FH16" s="9">
        <v>22.134</v>
      </c>
      <c r="FI16" s="9">
        <v>13.833</v>
      </c>
      <c r="FJ16" s="9">
        <v>8.3019999999999996</v>
      </c>
      <c r="FK16" s="9">
        <v>2.1339999999999999</v>
      </c>
      <c r="FL16" s="9">
        <v>1.2889999999999999</v>
      </c>
      <c r="FM16" s="9">
        <v>0.84499999999999997</v>
      </c>
      <c r="FN16" s="9">
        <v>1.6040000000000001</v>
      </c>
      <c r="FO16" s="9">
        <v>0.97099999999999997</v>
      </c>
      <c r="FP16" s="9">
        <v>0.63300000000000001</v>
      </c>
      <c r="FQ16" s="9">
        <v>3.5870000000000002</v>
      </c>
      <c r="FR16" s="9">
        <v>2.7029999999999998</v>
      </c>
      <c r="FS16" s="9">
        <v>0.88400000000000001</v>
      </c>
      <c r="FT16" s="9">
        <v>14.808999999999999</v>
      </c>
      <c r="FU16" s="9">
        <v>8.8699999999999992</v>
      </c>
      <c r="FV16" s="9">
        <v>5.9390000000000001</v>
      </c>
      <c r="FW16" s="9">
        <v>104</v>
      </c>
      <c r="FX16" s="9">
        <v>117.63800000000001</v>
      </c>
      <c r="FY16" s="9">
        <v>104</v>
      </c>
      <c r="FZ16" s="9">
        <v>906.95500000000004</v>
      </c>
      <c r="GA16" s="9">
        <v>334.46</v>
      </c>
      <c r="GB16" s="9">
        <v>572.495</v>
      </c>
      <c r="GC16" s="9">
        <v>101.348</v>
      </c>
      <c r="GD16" s="9">
        <v>40.354999999999997</v>
      </c>
      <c r="GE16" s="9">
        <v>60.993000000000002</v>
      </c>
      <c r="GF16" s="9">
        <v>146.55600000000001</v>
      </c>
      <c r="GG16" s="9">
        <v>52.402000000000001</v>
      </c>
      <c r="GH16" s="9">
        <v>94.153999999999996</v>
      </c>
      <c r="GI16" s="9">
        <v>250.20400000000001</v>
      </c>
      <c r="GJ16" s="9">
        <v>102.173</v>
      </c>
      <c r="GK16" s="9">
        <v>148.03</v>
      </c>
      <c r="GL16" s="9">
        <v>408.84699999999998</v>
      </c>
      <c r="GM16" s="9">
        <v>139.53</v>
      </c>
      <c r="GN16" s="9">
        <v>269.31700000000001</v>
      </c>
      <c r="GO16" s="9">
        <v>39</v>
      </c>
      <c r="GP16" s="9">
        <v>30</v>
      </c>
      <c r="GQ16" s="9">
        <v>43</v>
      </c>
      <c r="GR16" s="9">
        <v>458.23599999999999</v>
      </c>
      <c r="GS16" s="9">
        <v>149.20699999999999</v>
      </c>
      <c r="GT16" s="9">
        <v>309.029</v>
      </c>
      <c r="GU16" s="9">
        <v>57.015000000000001</v>
      </c>
      <c r="GV16" s="9">
        <v>19.559000000000001</v>
      </c>
      <c r="GW16" s="9">
        <v>37.456000000000003</v>
      </c>
      <c r="GX16" s="9">
        <v>66.629000000000005</v>
      </c>
      <c r="GY16" s="9">
        <v>19.937999999999999</v>
      </c>
      <c r="GZ16" s="9">
        <v>46.691000000000003</v>
      </c>
      <c r="HA16" s="9">
        <v>120.262</v>
      </c>
      <c r="HB16" s="9">
        <v>48.908000000000001</v>
      </c>
      <c r="HC16" s="9">
        <v>71.353999999999999</v>
      </c>
      <c r="HD16" s="9">
        <v>214.33</v>
      </c>
      <c r="HE16" s="9">
        <v>60.802</v>
      </c>
      <c r="HF16" s="9">
        <v>153.52799999999999</v>
      </c>
      <c r="HG16" s="9">
        <v>40</v>
      </c>
      <c r="HH16" s="9">
        <v>30</v>
      </c>
      <c r="HI16" s="9">
        <v>50</v>
      </c>
      <c r="HJ16" s="9">
        <v>240.50800000000001</v>
      </c>
      <c r="HK16" s="9">
        <v>66.531000000000006</v>
      </c>
      <c r="HL16" s="9">
        <v>173.977</v>
      </c>
      <c r="HM16" s="9">
        <v>35.020000000000003</v>
      </c>
      <c r="HN16" s="9">
        <v>10.625</v>
      </c>
      <c r="HO16" s="9">
        <v>24.396000000000001</v>
      </c>
      <c r="HP16" s="9">
        <v>33.063000000000002</v>
      </c>
      <c r="HQ16" s="9">
        <v>9.7729999999999997</v>
      </c>
      <c r="HR16" s="9">
        <v>23.29</v>
      </c>
      <c r="HS16" s="9">
        <v>61.954000000000001</v>
      </c>
      <c r="HT16" s="9">
        <v>21.77</v>
      </c>
      <c r="HU16" s="9">
        <v>40.183</v>
      </c>
      <c r="HV16" s="9">
        <v>110.47199999999999</v>
      </c>
      <c r="HW16" s="9">
        <v>24.364000000000001</v>
      </c>
      <c r="HX16" s="9">
        <v>86.108000000000004</v>
      </c>
      <c r="HY16" s="9">
        <v>36.703000000000003</v>
      </c>
      <c r="HZ16" s="9">
        <v>26</v>
      </c>
      <c r="IA16" s="9">
        <v>47</v>
      </c>
      <c r="IB16" s="9">
        <v>217.727</v>
      </c>
      <c r="IC16" s="9">
        <v>82.676000000000002</v>
      </c>
      <c r="ID16" s="9">
        <v>135.05199999999999</v>
      </c>
      <c r="IE16" s="9">
        <v>21.994</v>
      </c>
      <c r="IF16" s="9">
        <v>8.9350000000000005</v>
      </c>
      <c r="IG16" s="9">
        <v>13.06</v>
      </c>
      <c r="IH16" s="9">
        <v>33.566000000000003</v>
      </c>
      <c r="II16" s="9">
        <v>10.164999999999999</v>
      </c>
      <c r="IJ16" s="9">
        <v>23.401</v>
      </c>
      <c r="IK16" s="9">
        <v>58.308</v>
      </c>
      <c r="IL16" s="9">
        <v>27.138000000000002</v>
      </c>
      <c r="IM16" s="9">
        <v>31.17</v>
      </c>
      <c r="IN16" s="9">
        <v>103.858</v>
      </c>
      <c r="IO16" s="9">
        <v>36.438000000000002</v>
      </c>
      <c r="IP16" s="9">
        <v>67.421000000000006</v>
      </c>
      <c r="IQ16" s="9">
        <v>47</v>
      </c>
    </row>
    <row r="17" spans="1:251">
      <c r="A17" s="10">
        <v>44228</v>
      </c>
      <c r="B17" s="9">
        <v>952.82100000000003</v>
      </c>
      <c r="C17" s="9">
        <v>383.13200000000001</v>
      </c>
      <c r="D17" s="9">
        <v>569.68799999999999</v>
      </c>
      <c r="E17" s="9">
        <v>95.741</v>
      </c>
      <c r="F17" s="9">
        <v>32.365000000000002</v>
      </c>
      <c r="G17" s="9">
        <v>63.375999999999998</v>
      </c>
      <c r="H17" s="9">
        <v>145.22399999999999</v>
      </c>
      <c r="I17" s="9">
        <v>51.765000000000001</v>
      </c>
      <c r="J17" s="9">
        <v>93.459000000000003</v>
      </c>
      <c r="K17" s="9">
        <v>277.12099999999998</v>
      </c>
      <c r="L17" s="9">
        <v>117.093</v>
      </c>
      <c r="M17" s="9">
        <v>160.02699999999999</v>
      </c>
      <c r="N17" s="9">
        <v>434.73500000000001</v>
      </c>
      <c r="O17" s="9">
        <v>181.90899999999999</v>
      </c>
      <c r="P17" s="9">
        <v>252.82499999999999</v>
      </c>
      <c r="Q17" s="9">
        <v>47</v>
      </c>
      <c r="R17" s="9">
        <v>47</v>
      </c>
      <c r="S17" s="9">
        <v>43</v>
      </c>
      <c r="T17" s="9">
        <v>919.25</v>
      </c>
      <c r="U17" s="9">
        <v>366.58199999999999</v>
      </c>
      <c r="V17" s="9">
        <v>552.66700000000003</v>
      </c>
      <c r="W17" s="9">
        <v>93.52</v>
      </c>
      <c r="X17" s="9">
        <v>31.047000000000001</v>
      </c>
      <c r="Y17" s="9">
        <v>62.472999999999999</v>
      </c>
      <c r="Z17" s="9">
        <v>142.11099999999999</v>
      </c>
      <c r="AA17" s="9">
        <v>50.695999999999998</v>
      </c>
      <c r="AB17" s="9">
        <v>91.415000000000006</v>
      </c>
      <c r="AC17" s="9">
        <v>268.64699999999999</v>
      </c>
      <c r="AD17" s="9">
        <v>112.745</v>
      </c>
      <c r="AE17" s="9">
        <v>155.90199999999999</v>
      </c>
      <c r="AF17" s="9">
        <v>414.97199999999998</v>
      </c>
      <c r="AG17" s="9">
        <v>172.095</v>
      </c>
      <c r="AH17" s="9">
        <v>242.87700000000001</v>
      </c>
      <c r="AI17" s="9">
        <v>47</v>
      </c>
      <c r="AJ17" s="9">
        <v>47</v>
      </c>
      <c r="AK17" s="9">
        <v>43</v>
      </c>
      <c r="AL17" s="9">
        <v>316.798</v>
      </c>
      <c r="AM17" s="9">
        <v>143.851</v>
      </c>
      <c r="AN17" s="9">
        <v>172.947</v>
      </c>
      <c r="AO17" s="9">
        <v>35.356000000000002</v>
      </c>
      <c r="AP17" s="9">
        <v>14.946999999999999</v>
      </c>
      <c r="AQ17" s="9">
        <v>20.408999999999999</v>
      </c>
      <c r="AR17" s="9">
        <v>61.460999999999999</v>
      </c>
      <c r="AS17" s="9">
        <v>21.103999999999999</v>
      </c>
      <c r="AT17" s="9">
        <v>40.356000000000002</v>
      </c>
      <c r="AU17" s="9">
        <v>94.134</v>
      </c>
      <c r="AV17" s="9">
        <v>39.853999999999999</v>
      </c>
      <c r="AW17" s="9">
        <v>54.280999999999999</v>
      </c>
      <c r="AX17" s="9">
        <v>125.84699999999999</v>
      </c>
      <c r="AY17" s="9">
        <v>67.945999999999998</v>
      </c>
      <c r="AZ17" s="9">
        <v>57.901000000000003</v>
      </c>
      <c r="BA17" s="9">
        <v>27.074999999999999</v>
      </c>
      <c r="BB17" s="9">
        <v>43</v>
      </c>
      <c r="BC17" s="9">
        <v>26</v>
      </c>
      <c r="BD17" s="9">
        <v>347.08699999999999</v>
      </c>
      <c r="BE17" s="9">
        <v>126.8</v>
      </c>
      <c r="BF17" s="9">
        <v>220.28700000000001</v>
      </c>
      <c r="BG17" s="9">
        <v>36.514000000000003</v>
      </c>
      <c r="BH17" s="9">
        <v>10.58</v>
      </c>
      <c r="BI17" s="9">
        <v>25.934000000000001</v>
      </c>
      <c r="BJ17" s="9">
        <v>54.720999999999997</v>
      </c>
      <c r="BK17" s="9">
        <v>18.905999999999999</v>
      </c>
      <c r="BL17" s="9">
        <v>35.814999999999998</v>
      </c>
      <c r="BM17" s="9">
        <v>97.245999999999995</v>
      </c>
      <c r="BN17" s="9">
        <v>38.152000000000001</v>
      </c>
      <c r="BO17" s="9">
        <v>59.094000000000001</v>
      </c>
      <c r="BP17" s="9">
        <v>158.60599999999999</v>
      </c>
      <c r="BQ17" s="9">
        <v>59.161999999999999</v>
      </c>
      <c r="BR17" s="9">
        <v>99.444000000000003</v>
      </c>
      <c r="BS17" s="9">
        <v>47</v>
      </c>
      <c r="BT17" s="9">
        <v>47</v>
      </c>
      <c r="BU17" s="9">
        <v>43</v>
      </c>
      <c r="BV17" s="9">
        <v>196.267</v>
      </c>
      <c r="BW17" s="9">
        <v>79.706999999999994</v>
      </c>
      <c r="BX17" s="9">
        <v>116.56100000000001</v>
      </c>
      <c r="BY17" s="9">
        <v>19.05</v>
      </c>
      <c r="BZ17" s="9">
        <v>5.5049999999999999</v>
      </c>
      <c r="CA17" s="9">
        <v>13.545</v>
      </c>
      <c r="CB17" s="9">
        <v>33.084000000000003</v>
      </c>
      <c r="CC17" s="9">
        <v>12.08</v>
      </c>
      <c r="CD17" s="9">
        <v>21.004999999999999</v>
      </c>
      <c r="CE17" s="9">
        <v>62.814999999999998</v>
      </c>
      <c r="CF17" s="9">
        <v>25.923999999999999</v>
      </c>
      <c r="CG17" s="9">
        <v>36.892000000000003</v>
      </c>
      <c r="CH17" s="9">
        <v>81.317999999999998</v>
      </c>
      <c r="CI17" s="9">
        <v>36.198999999999998</v>
      </c>
      <c r="CJ17" s="9">
        <v>45.119</v>
      </c>
      <c r="CK17" s="9">
        <v>44.619</v>
      </c>
      <c r="CL17" s="9">
        <v>47</v>
      </c>
      <c r="CM17" s="9">
        <v>38.479999999999997</v>
      </c>
      <c r="CN17" s="9">
        <v>150.82</v>
      </c>
      <c r="CO17" s="9">
        <v>47.093000000000004</v>
      </c>
      <c r="CP17" s="9">
        <v>103.726</v>
      </c>
      <c r="CQ17" s="9">
        <v>17.465</v>
      </c>
      <c r="CR17" s="9">
        <v>5.0759999999999996</v>
      </c>
      <c r="CS17" s="9">
        <v>12.388999999999999</v>
      </c>
      <c r="CT17" s="9">
        <v>21.635999999999999</v>
      </c>
      <c r="CU17" s="9">
        <v>6.8259999999999996</v>
      </c>
      <c r="CV17" s="9">
        <v>14.81</v>
      </c>
      <c r="CW17" s="9">
        <v>34.430999999999997</v>
      </c>
      <c r="CX17" s="9">
        <v>12.228</v>
      </c>
      <c r="CY17" s="9">
        <v>22.202000000000002</v>
      </c>
      <c r="CZ17" s="9">
        <v>77.287999999999997</v>
      </c>
      <c r="DA17" s="9">
        <v>22.963000000000001</v>
      </c>
      <c r="DB17" s="9">
        <v>54.325000000000003</v>
      </c>
      <c r="DC17" s="9">
        <v>52</v>
      </c>
      <c r="DD17" s="9">
        <v>47.045999999999999</v>
      </c>
      <c r="DE17" s="9">
        <v>52</v>
      </c>
      <c r="DF17" s="9">
        <v>255.36500000000001</v>
      </c>
      <c r="DG17" s="9">
        <v>95.930999999999997</v>
      </c>
      <c r="DH17" s="9">
        <v>159.43299999999999</v>
      </c>
      <c r="DI17" s="9">
        <v>21.649000000000001</v>
      </c>
      <c r="DJ17" s="9">
        <v>5.52</v>
      </c>
      <c r="DK17" s="9">
        <v>16.13</v>
      </c>
      <c r="DL17" s="9">
        <v>25.93</v>
      </c>
      <c r="DM17" s="9">
        <v>10.686</v>
      </c>
      <c r="DN17" s="9">
        <v>15.244</v>
      </c>
      <c r="DO17" s="9">
        <v>77.266000000000005</v>
      </c>
      <c r="DP17" s="9">
        <v>34.738999999999997</v>
      </c>
      <c r="DQ17" s="9">
        <v>42.527999999999999</v>
      </c>
      <c r="DR17" s="9">
        <v>130.51900000000001</v>
      </c>
      <c r="DS17" s="9">
        <v>44.987000000000002</v>
      </c>
      <c r="DT17" s="9">
        <v>85.531999999999996</v>
      </c>
      <c r="DU17" s="9">
        <v>52</v>
      </c>
      <c r="DV17" s="9">
        <v>47.662999999999997</v>
      </c>
      <c r="DW17" s="9">
        <v>52</v>
      </c>
      <c r="DX17" s="9">
        <v>148.571</v>
      </c>
      <c r="DY17" s="9">
        <v>52.235999999999997</v>
      </c>
      <c r="DZ17" s="9">
        <v>96.334999999999994</v>
      </c>
      <c r="EA17" s="9">
        <v>11.859</v>
      </c>
      <c r="EB17" s="9">
        <v>2.5760000000000001</v>
      </c>
      <c r="EC17" s="9">
        <v>9.282</v>
      </c>
      <c r="ED17" s="9">
        <v>17.28</v>
      </c>
      <c r="EE17" s="9">
        <v>6.7560000000000002</v>
      </c>
      <c r="EF17" s="9">
        <v>10.525</v>
      </c>
      <c r="EG17" s="9">
        <v>49.261000000000003</v>
      </c>
      <c r="EH17" s="9">
        <v>22.14</v>
      </c>
      <c r="EI17" s="9">
        <v>27.12</v>
      </c>
      <c r="EJ17" s="9">
        <v>70.171000000000006</v>
      </c>
      <c r="EK17" s="9">
        <v>20.763999999999999</v>
      </c>
      <c r="EL17" s="9">
        <v>49.406999999999996</v>
      </c>
      <c r="EM17" s="9">
        <v>48</v>
      </c>
      <c r="EN17" s="9">
        <v>47</v>
      </c>
      <c r="EO17" s="9">
        <v>52</v>
      </c>
      <c r="EP17" s="9">
        <v>106.794</v>
      </c>
      <c r="EQ17" s="9">
        <v>43.695999999999998</v>
      </c>
      <c r="ER17" s="9">
        <v>63.097999999999999</v>
      </c>
      <c r="ES17" s="9">
        <v>9.7910000000000004</v>
      </c>
      <c r="ET17" s="9">
        <v>2.9430000000000001</v>
      </c>
      <c r="EU17" s="9">
        <v>6.8470000000000004</v>
      </c>
      <c r="EV17" s="9">
        <v>8.65</v>
      </c>
      <c r="EW17" s="9">
        <v>3.93</v>
      </c>
      <c r="EX17" s="9">
        <v>4.72</v>
      </c>
      <c r="EY17" s="9">
        <v>28.006</v>
      </c>
      <c r="EZ17" s="9">
        <v>12.599</v>
      </c>
      <c r="FA17" s="9">
        <v>15.407</v>
      </c>
      <c r="FB17" s="9">
        <v>60.347000000000001</v>
      </c>
      <c r="FC17" s="9">
        <v>24.222999999999999</v>
      </c>
      <c r="FD17" s="9">
        <v>36.124000000000002</v>
      </c>
      <c r="FE17" s="9">
        <v>52</v>
      </c>
      <c r="FF17" s="9">
        <v>52</v>
      </c>
      <c r="FG17" s="9">
        <v>52</v>
      </c>
      <c r="FH17" s="9">
        <v>33.570999999999998</v>
      </c>
      <c r="FI17" s="9">
        <v>16.55</v>
      </c>
      <c r="FJ17" s="9">
        <v>17.021000000000001</v>
      </c>
      <c r="FK17" s="9">
        <v>2.2210000000000001</v>
      </c>
      <c r="FL17" s="9">
        <v>1.3180000000000001</v>
      </c>
      <c r="FM17" s="9">
        <v>0.90300000000000002</v>
      </c>
      <c r="FN17" s="9">
        <v>3.113</v>
      </c>
      <c r="FO17" s="9">
        <v>1.069</v>
      </c>
      <c r="FP17" s="9">
        <v>2.044</v>
      </c>
      <c r="FQ17" s="9">
        <v>8.4740000000000002</v>
      </c>
      <c r="FR17" s="9">
        <v>4.3490000000000002</v>
      </c>
      <c r="FS17" s="9">
        <v>4.125</v>
      </c>
      <c r="FT17" s="9">
        <v>19.763000000000002</v>
      </c>
      <c r="FU17" s="9">
        <v>9.8149999999999995</v>
      </c>
      <c r="FV17" s="9">
        <v>9.9480000000000004</v>
      </c>
      <c r="FW17" s="9">
        <v>52</v>
      </c>
      <c r="FX17" s="9">
        <v>52</v>
      </c>
      <c r="FY17" s="9">
        <v>52</v>
      </c>
      <c r="FZ17" s="9">
        <v>822.99599999999998</v>
      </c>
      <c r="GA17" s="9">
        <v>322.649</v>
      </c>
      <c r="GB17" s="9">
        <v>500.34699999999998</v>
      </c>
      <c r="GC17" s="9">
        <v>83.775999999999996</v>
      </c>
      <c r="GD17" s="9">
        <v>26.718</v>
      </c>
      <c r="GE17" s="9">
        <v>57.058</v>
      </c>
      <c r="GF17" s="9">
        <v>118.033</v>
      </c>
      <c r="GG17" s="9">
        <v>41.74</v>
      </c>
      <c r="GH17" s="9">
        <v>76.293000000000006</v>
      </c>
      <c r="GI17" s="9">
        <v>242.25200000000001</v>
      </c>
      <c r="GJ17" s="9">
        <v>99.468999999999994</v>
      </c>
      <c r="GK17" s="9">
        <v>142.78399999999999</v>
      </c>
      <c r="GL17" s="9">
        <v>378.93400000000003</v>
      </c>
      <c r="GM17" s="9">
        <v>154.72300000000001</v>
      </c>
      <c r="GN17" s="9">
        <v>224.21199999999999</v>
      </c>
      <c r="GO17" s="9">
        <v>47</v>
      </c>
      <c r="GP17" s="9">
        <v>47</v>
      </c>
      <c r="GQ17" s="9">
        <v>43</v>
      </c>
      <c r="GR17" s="9">
        <v>414.13200000000001</v>
      </c>
      <c r="GS17" s="9">
        <v>152.91499999999999</v>
      </c>
      <c r="GT17" s="9">
        <v>261.21699999999998</v>
      </c>
      <c r="GU17" s="9">
        <v>41.392000000000003</v>
      </c>
      <c r="GV17" s="9">
        <v>10.331</v>
      </c>
      <c r="GW17" s="9">
        <v>31.061</v>
      </c>
      <c r="GX17" s="9">
        <v>53.006999999999998</v>
      </c>
      <c r="GY17" s="9">
        <v>19.405000000000001</v>
      </c>
      <c r="GZ17" s="9">
        <v>33.601999999999997</v>
      </c>
      <c r="HA17" s="9">
        <v>124.82899999999999</v>
      </c>
      <c r="HB17" s="9">
        <v>54.134</v>
      </c>
      <c r="HC17" s="9">
        <v>70.694999999999993</v>
      </c>
      <c r="HD17" s="9">
        <v>194.90299999999999</v>
      </c>
      <c r="HE17" s="9">
        <v>69.043999999999997</v>
      </c>
      <c r="HF17" s="9">
        <v>125.85899999999999</v>
      </c>
      <c r="HG17" s="9">
        <v>47</v>
      </c>
      <c r="HH17" s="9">
        <v>47</v>
      </c>
      <c r="HI17" s="9">
        <v>47</v>
      </c>
      <c r="HJ17" s="9">
        <v>225.09200000000001</v>
      </c>
      <c r="HK17" s="9">
        <v>81.89</v>
      </c>
      <c r="HL17" s="9">
        <v>143.202</v>
      </c>
      <c r="HM17" s="9">
        <v>26.007999999999999</v>
      </c>
      <c r="HN17" s="9">
        <v>5.7690000000000001</v>
      </c>
      <c r="HO17" s="9">
        <v>20.239999999999998</v>
      </c>
      <c r="HP17" s="9">
        <v>31.576000000000001</v>
      </c>
      <c r="HQ17" s="9">
        <v>9.7050000000000001</v>
      </c>
      <c r="HR17" s="9">
        <v>21.870999999999999</v>
      </c>
      <c r="HS17" s="9">
        <v>63.843000000000004</v>
      </c>
      <c r="HT17" s="9">
        <v>31.521999999999998</v>
      </c>
      <c r="HU17" s="9">
        <v>32.320999999999998</v>
      </c>
      <c r="HV17" s="9">
        <v>103.664</v>
      </c>
      <c r="HW17" s="9">
        <v>34.893999999999998</v>
      </c>
      <c r="HX17" s="9">
        <v>68.77</v>
      </c>
      <c r="HY17" s="9">
        <v>47</v>
      </c>
      <c r="HZ17" s="9">
        <v>47</v>
      </c>
      <c r="IA17" s="9">
        <v>47</v>
      </c>
      <c r="IB17" s="9">
        <v>189.04</v>
      </c>
      <c r="IC17" s="9">
        <v>71.025000000000006</v>
      </c>
      <c r="ID17" s="9">
        <v>118.015</v>
      </c>
      <c r="IE17" s="9">
        <v>15.384</v>
      </c>
      <c r="IF17" s="9">
        <v>4.5629999999999997</v>
      </c>
      <c r="IG17" s="9">
        <v>10.821999999999999</v>
      </c>
      <c r="IH17" s="9">
        <v>21.431000000000001</v>
      </c>
      <c r="II17" s="9">
        <v>9.6999999999999993</v>
      </c>
      <c r="IJ17" s="9">
        <v>11.731</v>
      </c>
      <c r="IK17" s="9">
        <v>60.985999999999997</v>
      </c>
      <c r="IL17" s="9">
        <v>22.611999999999998</v>
      </c>
      <c r="IM17" s="9">
        <v>38.374000000000002</v>
      </c>
      <c r="IN17" s="9">
        <v>91.239000000000004</v>
      </c>
      <c r="IO17" s="9">
        <v>34.15</v>
      </c>
      <c r="IP17" s="9">
        <v>57.088999999999999</v>
      </c>
      <c r="IQ17" s="9">
        <v>48</v>
      </c>
    </row>
    <row r="18" spans="1:251">
      <c r="A18" s="10">
        <v>44593</v>
      </c>
      <c r="B18" s="9">
        <v>786.67499999999995</v>
      </c>
      <c r="C18" s="9">
        <v>315.04399999999998</v>
      </c>
      <c r="D18" s="9">
        <v>471.63099999999997</v>
      </c>
      <c r="E18" s="9">
        <v>89.521000000000001</v>
      </c>
      <c r="F18" s="9">
        <v>35.423999999999999</v>
      </c>
      <c r="G18" s="9">
        <v>54.097000000000001</v>
      </c>
      <c r="H18" s="9">
        <v>141.93100000000001</v>
      </c>
      <c r="I18" s="9">
        <v>54.475999999999999</v>
      </c>
      <c r="J18" s="9">
        <v>87.456000000000003</v>
      </c>
      <c r="K18" s="9">
        <v>206.553</v>
      </c>
      <c r="L18" s="9">
        <v>84.691999999999993</v>
      </c>
      <c r="M18" s="9">
        <v>121.861</v>
      </c>
      <c r="N18" s="9">
        <v>348.67</v>
      </c>
      <c r="O18" s="9">
        <v>140.452</v>
      </c>
      <c r="P18" s="9">
        <v>208.21799999999999</v>
      </c>
      <c r="Q18" s="9">
        <v>39</v>
      </c>
      <c r="R18" s="9">
        <v>39.756999999999998</v>
      </c>
      <c r="S18" s="9">
        <v>34</v>
      </c>
      <c r="T18" s="9">
        <v>771.08699999999999</v>
      </c>
      <c r="U18" s="9">
        <v>306.02499999999998</v>
      </c>
      <c r="V18" s="9">
        <v>465.06200000000001</v>
      </c>
      <c r="W18" s="9">
        <v>88.245999999999995</v>
      </c>
      <c r="X18" s="9">
        <v>34.149000000000001</v>
      </c>
      <c r="Y18" s="9">
        <v>54.097000000000001</v>
      </c>
      <c r="Z18" s="9">
        <v>141.50399999999999</v>
      </c>
      <c r="AA18" s="9">
        <v>54.475999999999999</v>
      </c>
      <c r="AB18" s="9">
        <v>87.028000000000006</v>
      </c>
      <c r="AC18" s="9">
        <v>204.59899999999999</v>
      </c>
      <c r="AD18" s="9">
        <v>84.066000000000003</v>
      </c>
      <c r="AE18" s="9">
        <v>120.533</v>
      </c>
      <c r="AF18" s="9">
        <v>336.738</v>
      </c>
      <c r="AG18" s="9">
        <v>133.33500000000001</v>
      </c>
      <c r="AH18" s="9">
        <v>203.404</v>
      </c>
      <c r="AI18" s="9">
        <v>34</v>
      </c>
      <c r="AJ18" s="9">
        <v>39</v>
      </c>
      <c r="AK18" s="9">
        <v>30.986999999999998</v>
      </c>
      <c r="AL18" s="9">
        <v>287.31700000000001</v>
      </c>
      <c r="AM18" s="9">
        <v>130.72200000000001</v>
      </c>
      <c r="AN18" s="9">
        <v>156.595</v>
      </c>
      <c r="AO18" s="9">
        <v>35.603000000000002</v>
      </c>
      <c r="AP18" s="9">
        <v>14.840999999999999</v>
      </c>
      <c r="AQ18" s="9">
        <v>20.762</v>
      </c>
      <c r="AR18" s="9">
        <v>69.084000000000003</v>
      </c>
      <c r="AS18" s="9">
        <v>28.364999999999998</v>
      </c>
      <c r="AT18" s="9">
        <v>40.718000000000004</v>
      </c>
      <c r="AU18" s="9">
        <v>88.506</v>
      </c>
      <c r="AV18" s="9">
        <v>42.671999999999997</v>
      </c>
      <c r="AW18" s="9">
        <v>45.834000000000003</v>
      </c>
      <c r="AX18" s="9">
        <v>94.123000000000005</v>
      </c>
      <c r="AY18" s="9">
        <v>44.843000000000004</v>
      </c>
      <c r="AZ18" s="9">
        <v>49.28</v>
      </c>
      <c r="BA18" s="9">
        <v>24</v>
      </c>
      <c r="BB18" s="9">
        <v>26</v>
      </c>
      <c r="BC18" s="9">
        <v>20</v>
      </c>
      <c r="BD18" s="9">
        <v>287.21699999999998</v>
      </c>
      <c r="BE18" s="9">
        <v>106.999</v>
      </c>
      <c r="BF18" s="9">
        <v>180.21799999999999</v>
      </c>
      <c r="BG18" s="9">
        <v>33.002000000000002</v>
      </c>
      <c r="BH18" s="9">
        <v>12.343</v>
      </c>
      <c r="BI18" s="9">
        <v>20.658999999999999</v>
      </c>
      <c r="BJ18" s="9">
        <v>50.863</v>
      </c>
      <c r="BK18" s="9">
        <v>17.536000000000001</v>
      </c>
      <c r="BL18" s="9">
        <v>33.326999999999998</v>
      </c>
      <c r="BM18" s="9">
        <v>72.822999999999993</v>
      </c>
      <c r="BN18" s="9">
        <v>25.757000000000001</v>
      </c>
      <c r="BO18" s="9">
        <v>47.067</v>
      </c>
      <c r="BP18" s="9">
        <v>130.52799999999999</v>
      </c>
      <c r="BQ18" s="9">
        <v>51.362000000000002</v>
      </c>
      <c r="BR18" s="9">
        <v>79.165000000000006</v>
      </c>
      <c r="BS18" s="9">
        <v>39</v>
      </c>
      <c r="BT18" s="9">
        <v>45.155000000000001</v>
      </c>
      <c r="BU18" s="9">
        <v>34.607999999999997</v>
      </c>
      <c r="BV18" s="9">
        <v>158.98699999999999</v>
      </c>
      <c r="BW18" s="9">
        <v>66.700999999999993</v>
      </c>
      <c r="BX18" s="9">
        <v>92.286000000000001</v>
      </c>
      <c r="BY18" s="9">
        <v>20.251999999999999</v>
      </c>
      <c r="BZ18" s="9">
        <v>8.0939999999999994</v>
      </c>
      <c r="CA18" s="9">
        <v>12.157999999999999</v>
      </c>
      <c r="CB18" s="9">
        <v>27.7</v>
      </c>
      <c r="CC18" s="9">
        <v>11.388</v>
      </c>
      <c r="CD18" s="9">
        <v>16.312000000000001</v>
      </c>
      <c r="CE18" s="9">
        <v>38.264000000000003</v>
      </c>
      <c r="CF18" s="9">
        <v>16.474</v>
      </c>
      <c r="CG18" s="9">
        <v>21.789000000000001</v>
      </c>
      <c r="CH18" s="9">
        <v>72.772000000000006</v>
      </c>
      <c r="CI18" s="9">
        <v>30.745000000000001</v>
      </c>
      <c r="CJ18" s="9">
        <v>42.026000000000003</v>
      </c>
      <c r="CK18" s="9">
        <v>43</v>
      </c>
      <c r="CL18" s="9">
        <v>41.981000000000002</v>
      </c>
      <c r="CM18" s="9">
        <v>45.927999999999997</v>
      </c>
      <c r="CN18" s="9">
        <v>128.22999999999999</v>
      </c>
      <c r="CO18" s="9">
        <v>40.296999999999997</v>
      </c>
      <c r="CP18" s="9">
        <v>87.932000000000002</v>
      </c>
      <c r="CQ18" s="9">
        <v>12.75</v>
      </c>
      <c r="CR18" s="9">
        <v>4.2489999999999997</v>
      </c>
      <c r="CS18" s="9">
        <v>8.5009999999999994</v>
      </c>
      <c r="CT18" s="9">
        <v>23.164000000000001</v>
      </c>
      <c r="CU18" s="9">
        <v>6.1479999999999997</v>
      </c>
      <c r="CV18" s="9">
        <v>17.015000000000001</v>
      </c>
      <c r="CW18" s="9">
        <v>34.56</v>
      </c>
      <c r="CX18" s="9">
        <v>9.282</v>
      </c>
      <c r="CY18" s="9">
        <v>25.277000000000001</v>
      </c>
      <c r="CZ18" s="9">
        <v>57.756</v>
      </c>
      <c r="DA18" s="9">
        <v>20.617000000000001</v>
      </c>
      <c r="DB18" s="9">
        <v>37.139000000000003</v>
      </c>
      <c r="DC18" s="9">
        <v>36.506999999999998</v>
      </c>
      <c r="DD18" s="9">
        <v>52</v>
      </c>
      <c r="DE18" s="9">
        <v>30</v>
      </c>
      <c r="DF18" s="9">
        <v>196.554</v>
      </c>
      <c r="DG18" s="9">
        <v>68.305000000000007</v>
      </c>
      <c r="DH18" s="9">
        <v>128.249</v>
      </c>
      <c r="DI18" s="9">
        <v>19.640999999999998</v>
      </c>
      <c r="DJ18" s="9">
        <v>6.9649999999999999</v>
      </c>
      <c r="DK18" s="9">
        <v>12.676</v>
      </c>
      <c r="DL18" s="9">
        <v>21.556000000000001</v>
      </c>
      <c r="DM18" s="9">
        <v>8.5739999999999998</v>
      </c>
      <c r="DN18" s="9">
        <v>12.983000000000001</v>
      </c>
      <c r="DO18" s="9">
        <v>43.27</v>
      </c>
      <c r="DP18" s="9">
        <v>15.638</v>
      </c>
      <c r="DQ18" s="9">
        <v>27.632000000000001</v>
      </c>
      <c r="DR18" s="9">
        <v>112.087</v>
      </c>
      <c r="DS18" s="9">
        <v>37.128999999999998</v>
      </c>
      <c r="DT18" s="9">
        <v>74.957999999999998</v>
      </c>
      <c r="DU18" s="9">
        <v>52</v>
      </c>
      <c r="DV18" s="9">
        <v>52</v>
      </c>
      <c r="DW18" s="9">
        <v>52</v>
      </c>
      <c r="DX18" s="9">
        <v>110.508</v>
      </c>
      <c r="DY18" s="9">
        <v>33.640999999999998</v>
      </c>
      <c r="DZ18" s="9">
        <v>76.867000000000004</v>
      </c>
      <c r="EA18" s="9">
        <v>10.76</v>
      </c>
      <c r="EB18" s="9">
        <v>3.4689999999999999</v>
      </c>
      <c r="EC18" s="9">
        <v>7.2910000000000004</v>
      </c>
      <c r="ED18" s="9">
        <v>11.32</v>
      </c>
      <c r="EE18" s="9">
        <v>3.786</v>
      </c>
      <c r="EF18" s="9">
        <v>7.5339999999999998</v>
      </c>
      <c r="EG18" s="9">
        <v>28.925000000000001</v>
      </c>
      <c r="EH18" s="9">
        <v>9.6199999999999992</v>
      </c>
      <c r="EI18" s="9">
        <v>19.305</v>
      </c>
      <c r="EJ18" s="9">
        <v>59.503</v>
      </c>
      <c r="EK18" s="9">
        <v>16.765999999999998</v>
      </c>
      <c r="EL18" s="9">
        <v>42.737000000000002</v>
      </c>
      <c r="EM18" s="9">
        <v>52</v>
      </c>
      <c r="EN18" s="9">
        <v>50.953000000000003</v>
      </c>
      <c r="EO18" s="9">
        <v>52</v>
      </c>
      <c r="EP18" s="9">
        <v>86.046000000000006</v>
      </c>
      <c r="EQ18" s="9">
        <v>34.664000000000001</v>
      </c>
      <c r="ER18" s="9">
        <v>51.381999999999998</v>
      </c>
      <c r="ES18" s="9">
        <v>8.8810000000000002</v>
      </c>
      <c r="ET18" s="9">
        <v>3.4950000000000001</v>
      </c>
      <c r="EU18" s="9">
        <v>5.3849999999999998</v>
      </c>
      <c r="EV18" s="9">
        <v>10.237</v>
      </c>
      <c r="EW18" s="9">
        <v>4.7880000000000003</v>
      </c>
      <c r="EX18" s="9">
        <v>5.4489999999999998</v>
      </c>
      <c r="EY18" s="9">
        <v>14.345000000000001</v>
      </c>
      <c r="EZ18" s="9">
        <v>6.0179999999999998</v>
      </c>
      <c r="FA18" s="9">
        <v>8.327</v>
      </c>
      <c r="FB18" s="9">
        <v>52.584000000000003</v>
      </c>
      <c r="FC18" s="9">
        <v>20.363</v>
      </c>
      <c r="FD18" s="9">
        <v>32.220999999999997</v>
      </c>
      <c r="FE18" s="9">
        <v>104</v>
      </c>
      <c r="FF18" s="9">
        <v>67.301000000000002</v>
      </c>
      <c r="FG18" s="9">
        <v>104</v>
      </c>
      <c r="FH18" s="9">
        <v>15.587</v>
      </c>
      <c r="FI18" s="9">
        <v>9.0180000000000007</v>
      </c>
      <c r="FJ18" s="9">
        <v>6.569</v>
      </c>
      <c r="FK18" s="9">
        <v>1.2749999999999999</v>
      </c>
      <c r="FL18" s="9">
        <v>1.2749999999999999</v>
      </c>
      <c r="FM18" s="9">
        <v>0</v>
      </c>
      <c r="FN18" s="9">
        <v>0.42799999999999999</v>
      </c>
      <c r="FO18" s="9">
        <v>0</v>
      </c>
      <c r="FP18" s="9">
        <v>0.42799999999999999</v>
      </c>
      <c r="FQ18" s="9">
        <v>1.954</v>
      </c>
      <c r="FR18" s="9">
        <v>0.626</v>
      </c>
      <c r="FS18" s="9">
        <v>1.327</v>
      </c>
      <c r="FT18" s="9">
        <v>11.930999999999999</v>
      </c>
      <c r="FU18" s="9">
        <v>7.117</v>
      </c>
      <c r="FV18" s="9">
        <v>4.8140000000000001</v>
      </c>
      <c r="FW18" s="9">
        <v>104</v>
      </c>
      <c r="FX18" s="9">
        <v>104</v>
      </c>
      <c r="FY18" s="9">
        <v>138.30600000000001</v>
      </c>
      <c r="FZ18" s="9">
        <v>670.60500000000002</v>
      </c>
      <c r="GA18" s="9">
        <v>261.89299999999997</v>
      </c>
      <c r="GB18" s="9">
        <v>408.71199999999999</v>
      </c>
      <c r="GC18" s="9">
        <v>77.509</v>
      </c>
      <c r="GD18" s="9">
        <v>29.896000000000001</v>
      </c>
      <c r="GE18" s="9">
        <v>47.613</v>
      </c>
      <c r="GF18" s="9">
        <v>119.879</v>
      </c>
      <c r="GG18" s="9">
        <v>44.386000000000003</v>
      </c>
      <c r="GH18" s="9">
        <v>75.492999999999995</v>
      </c>
      <c r="GI18" s="9">
        <v>174.47800000000001</v>
      </c>
      <c r="GJ18" s="9">
        <v>67.322999999999993</v>
      </c>
      <c r="GK18" s="9">
        <v>107.154</v>
      </c>
      <c r="GL18" s="9">
        <v>298.73899999999998</v>
      </c>
      <c r="GM18" s="9">
        <v>120.28700000000001</v>
      </c>
      <c r="GN18" s="9">
        <v>178.452</v>
      </c>
      <c r="GO18" s="9">
        <v>39</v>
      </c>
      <c r="GP18" s="9">
        <v>43</v>
      </c>
      <c r="GQ18" s="9">
        <v>30</v>
      </c>
      <c r="GR18" s="9">
        <v>314.14800000000002</v>
      </c>
      <c r="GS18" s="9">
        <v>114.997</v>
      </c>
      <c r="GT18" s="9">
        <v>199.15</v>
      </c>
      <c r="GU18" s="9">
        <v>35.915999999999997</v>
      </c>
      <c r="GV18" s="9">
        <v>14.404</v>
      </c>
      <c r="GW18" s="9">
        <v>21.512</v>
      </c>
      <c r="GX18" s="9">
        <v>49.011000000000003</v>
      </c>
      <c r="GY18" s="9">
        <v>15.202</v>
      </c>
      <c r="GZ18" s="9">
        <v>33.808</v>
      </c>
      <c r="HA18" s="9">
        <v>73.790999999999997</v>
      </c>
      <c r="HB18" s="9">
        <v>23.966000000000001</v>
      </c>
      <c r="HC18" s="9">
        <v>49.825000000000003</v>
      </c>
      <c r="HD18" s="9">
        <v>155.43100000000001</v>
      </c>
      <c r="HE18" s="9">
        <v>61.426000000000002</v>
      </c>
      <c r="HF18" s="9">
        <v>94.004999999999995</v>
      </c>
      <c r="HG18" s="9">
        <v>50</v>
      </c>
      <c r="HH18" s="9">
        <v>52</v>
      </c>
      <c r="HI18" s="9">
        <v>47</v>
      </c>
      <c r="HJ18" s="9">
        <v>165.61099999999999</v>
      </c>
      <c r="HK18" s="9">
        <v>53.046999999999997</v>
      </c>
      <c r="HL18" s="9">
        <v>112.563</v>
      </c>
      <c r="HM18" s="9">
        <v>14.394</v>
      </c>
      <c r="HN18" s="9">
        <v>4.0810000000000004</v>
      </c>
      <c r="HO18" s="9">
        <v>10.313000000000001</v>
      </c>
      <c r="HP18" s="9">
        <v>26.050999999999998</v>
      </c>
      <c r="HQ18" s="9">
        <v>5.1639999999999997</v>
      </c>
      <c r="HR18" s="9">
        <v>20.887</v>
      </c>
      <c r="HS18" s="9">
        <v>39.886000000000003</v>
      </c>
      <c r="HT18" s="9">
        <v>13.416</v>
      </c>
      <c r="HU18" s="9">
        <v>26.469000000000001</v>
      </c>
      <c r="HV18" s="9">
        <v>85.28</v>
      </c>
      <c r="HW18" s="9">
        <v>30.385999999999999</v>
      </c>
      <c r="HX18" s="9">
        <v>54.893999999999998</v>
      </c>
      <c r="HY18" s="9">
        <v>52</v>
      </c>
      <c r="HZ18" s="9">
        <v>52</v>
      </c>
      <c r="IA18" s="9">
        <v>50</v>
      </c>
      <c r="IB18" s="9">
        <v>148.53700000000001</v>
      </c>
      <c r="IC18" s="9">
        <v>61.95</v>
      </c>
      <c r="ID18" s="9">
        <v>86.587000000000003</v>
      </c>
      <c r="IE18" s="9">
        <v>21.521999999999998</v>
      </c>
      <c r="IF18" s="9">
        <v>10.323</v>
      </c>
      <c r="IG18" s="9">
        <v>11.199</v>
      </c>
      <c r="IH18" s="9">
        <v>22.959</v>
      </c>
      <c r="II18" s="9">
        <v>10.038</v>
      </c>
      <c r="IJ18" s="9">
        <v>12.920999999999999</v>
      </c>
      <c r="IK18" s="9">
        <v>33.905000000000001</v>
      </c>
      <c r="IL18" s="9">
        <v>10.548999999999999</v>
      </c>
      <c r="IM18" s="9">
        <v>23.355</v>
      </c>
      <c r="IN18" s="9">
        <v>70.150999999999996</v>
      </c>
      <c r="IO18" s="9">
        <v>31.04</v>
      </c>
      <c r="IP18" s="9">
        <v>39.110999999999997</v>
      </c>
      <c r="IQ18" s="9">
        <v>47</v>
      </c>
    </row>
    <row r="19" spans="1:251">
      <c r="A19" s="10">
        <v>44958</v>
      </c>
      <c r="B19" s="9">
        <v>802.70100000000002</v>
      </c>
      <c r="C19" s="9">
        <v>326.875</v>
      </c>
      <c r="D19" s="9">
        <v>475.82600000000002</v>
      </c>
      <c r="E19" s="9">
        <v>99.954999999999998</v>
      </c>
      <c r="F19" s="9">
        <v>44.720999999999997</v>
      </c>
      <c r="G19" s="9">
        <v>55.234000000000002</v>
      </c>
      <c r="H19" s="9">
        <v>184.72300000000001</v>
      </c>
      <c r="I19" s="9">
        <v>82.41</v>
      </c>
      <c r="J19" s="9">
        <v>102.313</v>
      </c>
      <c r="K19" s="9">
        <v>219.929</v>
      </c>
      <c r="L19" s="9">
        <v>86.727999999999994</v>
      </c>
      <c r="M19" s="9">
        <v>133.20099999999999</v>
      </c>
      <c r="N19" s="9">
        <v>298.09399999999999</v>
      </c>
      <c r="O19" s="9">
        <v>113.01600000000001</v>
      </c>
      <c r="P19" s="9">
        <v>185.078</v>
      </c>
      <c r="Q19" s="9">
        <v>26</v>
      </c>
      <c r="R19" s="9">
        <v>26</v>
      </c>
      <c r="S19" s="9">
        <v>26</v>
      </c>
      <c r="T19" s="9">
        <v>767.45100000000002</v>
      </c>
      <c r="U19" s="9">
        <v>307.25599999999997</v>
      </c>
      <c r="V19" s="9">
        <v>460.19400000000002</v>
      </c>
      <c r="W19" s="9">
        <v>98.256</v>
      </c>
      <c r="X19" s="9">
        <v>43.609000000000002</v>
      </c>
      <c r="Y19" s="9">
        <v>54.646999999999998</v>
      </c>
      <c r="Z19" s="9">
        <v>181.02099999999999</v>
      </c>
      <c r="AA19" s="9">
        <v>80.388000000000005</v>
      </c>
      <c r="AB19" s="9">
        <v>100.633</v>
      </c>
      <c r="AC19" s="9">
        <v>214.58099999999999</v>
      </c>
      <c r="AD19" s="9">
        <v>83.28</v>
      </c>
      <c r="AE19" s="9">
        <v>131.30099999999999</v>
      </c>
      <c r="AF19" s="9">
        <v>273.59300000000002</v>
      </c>
      <c r="AG19" s="9">
        <v>99.978999999999999</v>
      </c>
      <c r="AH19" s="9">
        <v>173.614</v>
      </c>
      <c r="AI19" s="9">
        <v>26</v>
      </c>
      <c r="AJ19" s="9">
        <v>21</v>
      </c>
      <c r="AK19" s="9">
        <v>26</v>
      </c>
      <c r="AL19" s="9">
        <v>318.53899999999999</v>
      </c>
      <c r="AM19" s="9">
        <v>143.071</v>
      </c>
      <c r="AN19" s="9">
        <v>175.46799999999999</v>
      </c>
      <c r="AO19" s="9">
        <v>33.076999999999998</v>
      </c>
      <c r="AP19" s="9">
        <v>16.486000000000001</v>
      </c>
      <c r="AQ19" s="9">
        <v>16.59</v>
      </c>
      <c r="AR19" s="9">
        <v>95.268000000000001</v>
      </c>
      <c r="AS19" s="9">
        <v>46.3</v>
      </c>
      <c r="AT19" s="9">
        <v>48.969000000000001</v>
      </c>
      <c r="AU19" s="9">
        <v>100.67400000000001</v>
      </c>
      <c r="AV19" s="9">
        <v>42.247999999999998</v>
      </c>
      <c r="AW19" s="9">
        <v>58.426000000000002</v>
      </c>
      <c r="AX19" s="9">
        <v>89.52</v>
      </c>
      <c r="AY19" s="9">
        <v>38.036000000000001</v>
      </c>
      <c r="AZ19" s="9">
        <v>51.482999999999997</v>
      </c>
      <c r="BA19" s="9">
        <v>17</v>
      </c>
      <c r="BB19" s="9">
        <v>16</v>
      </c>
      <c r="BC19" s="9">
        <v>20</v>
      </c>
      <c r="BD19" s="9">
        <v>256.32100000000003</v>
      </c>
      <c r="BE19" s="9">
        <v>99.26</v>
      </c>
      <c r="BF19" s="9">
        <v>157.06200000000001</v>
      </c>
      <c r="BG19" s="9">
        <v>42.302</v>
      </c>
      <c r="BH19" s="9">
        <v>18.324000000000002</v>
      </c>
      <c r="BI19" s="9">
        <v>23.977</v>
      </c>
      <c r="BJ19" s="9">
        <v>57.633000000000003</v>
      </c>
      <c r="BK19" s="9">
        <v>24.492000000000001</v>
      </c>
      <c r="BL19" s="9">
        <v>33.140999999999998</v>
      </c>
      <c r="BM19" s="9">
        <v>67.186000000000007</v>
      </c>
      <c r="BN19" s="9">
        <v>26.192</v>
      </c>
      <c r="BO19" s="9">
        <v>40.994</v>
      </c>
      <c r="BP19" s="9">
        <v>89.200999999999993</v>
      </c>
      <c r="BQ19" s="9">
        <v>30.251000000000001</v>
      </c>
      <c r="BR19" s="9">
        <v>58.948999999999998</v>
      </c>
      <c r="BS19" s="9">
        <v>20</v>
      </c>
      <c r="BT19" s="9">
        <v>16.803999999999998</v>
      </c>
      <c r="BU19" s="9">
        <v>26</v>
      </c>
      <c r="BV19" s="9">
        <v>139.63499999999999</v>
      </c>
      <c r="BW19" s="9">
        <v>64.435000000000002</v>
      </c>
      <c r="BX19" s="9">
        <v>75.2</v>
      </c>
      <c r="BY19" s="9">
        <v>25.85</v>
      </c>
      <c r="BZ19" s="9">
        <v>12.831</v>
      </c>
      <c r="CA19" s="9">
        <v>13.018000000000001</v>
      </c>
      <c r="CB19" s="9">
        <v>29.875</v>
      </c>
      <c r="CC19" s="9">
        <v>15.827999999999999</v>
      </c>
      <c r="CD19" s="9">
        <v>14.047000000000001</v>
      </c>
      <c r="CE19" s="9">
        <v>40.231000000000002</v>
      </c>
      <c r="CF19" s="9">
        <v>17.658000000000001</v>
      </c>
      <c r="CG19" s="9">
        <v>22.571999999999999</v>
      </c>
      <c r="CH19" s="9">
        <v>43.68</v>
      </c>
      <c r="CI19" s="9">
        <v>18.117000000000001</v>
      </c>
      <c r="CJ19" s="9">
        <v>25.562000000000001</v>
      </c>
      <c r="CK19" s="9">
        <v>17</v>
      </c>
      <c r="CL19" s="9">
        <v>13</v>
      </c>
      <c r="CM19" s="9">
        <v>21.157</v>
      </c>
      <c r="CN19" s="9">
        <v>116.68600000000001</v>
      </c>
      <c r="CO19" s="9">
        <v>34.825000000000003</v>
      </c>
      <c r="CP19" s="9">
        <v>81.861999999999995</v>
      </c>
      <c r="CQ19" s="9">
        <v>16.452000000000002</v>
      </c>
      <c r="CR19" s="9">
        <v>5.4930000000000003</v>
      </c>
      <c r="CS19" s="9">
        <v>10.959</v>
      </c>
      <c r="CT19" s="9">
        <v>27.757999999999999</v>
      </c>
      <c r="CU19" s="9">
        <v>8.6630000000000003</v>
      </c>
      <c r="CV19" s="9">
        <v>19.094000000000001</v>
      </c>
      <c r="CW19" s="9">
        <v>26.954999999999998</v>
      </c>
      <c r="CX19" s="9">
        <v>8.5340000000000007</v>
      </c>
      <c r="CY19" s="9">
        <v>18.420999999999999</v>
      </c>
      <c r="CZ19" s="9">
        <v>45.521000000000001</v>
      </c>
      <c r="DA19" s="9">
        <v>12.134</v>
      </c>
      <c r="DB19" s="9">
        <v>33.387</v>
      </c>
      <c r="DC19" s="9">
        <v>26</v>
      </c>
      <c r="DD19" s="9">
        <v>20.510999999999999</v>
      </c>
      <c r="DE19" s="9">
        <v>26</v>
      </c>
      <c r="DF19" s="9">
        <v>192.59</v>
      </c>
      <c r="DG19" s="9">
        <v>64.926000000000002</v>
      </c>
      <c r="DH19" s="9">
        <v>127.664</v>
      </c>
      <c r="DI19" s="9">
        <v>22.878</v>
      </c>
      <c r="DJ19" s="9">
        <v>8.7989999999999995</v>
      </c>
      <c r="DK19" s="9">
        <v>14.079000000000001</v>
      </c>
      <c r="DL19" s="9">
        <v>28.12</v>
      </c>
      <c r="DM19" s="9">
        <v>9.5969999999999995</v>
      </c>
      <c r="DN19" s="9">
        <v>18.523</v>
      </c>
      <c r="DO19" s="9">
        <v>46.720999999999997</v>
      </c>
      <c r="DP19" s="9">
        <v>14.839</v>
      </c>
      <c r="DQ19" s="9">
        <v>31.881</v>
      </c>
      <c r="DR19" s="9">
        <v>94.872</v>
      </c>
      <c r="DS19" s="9">
        <v>31.692</v>
      </c>
      <c r="DT19" s="9">
        <v>63.180999999999997</v>
      </c>
      <c r="DU19" s="9">
        <v>49.643999999999998</v>
      </c>
      <c r="DV19" s="9">
        <v>44.612000000000002</v>
      </c>
      <c r="DW19" s="9">
        <v>50.593000000000004</v>
      </c>
      <c r="DX19" s="9">
        <v>106.38200000000001</v>
      </c>
      <c r="DY19" s="9">
        <v>31.32</v>
      </c>
      <c r="DZ19" s="9">
        <v>75.061999999999998</v>
      </c>
      <c r="EA19" s="9">
        <v>14.412000000000001</v>
      </c>
      <c r="EB19" s="9">
        <v>4.8259999999999996</v>
      </c>
      <c r="EC19" s="9">
        <v>9.5860000000000003</v>
      </c>
      <c r="ED19" s="9">
        <v>14.725</v>
      </c>
      <c r="EE19" s="9">
        <v>4.6909999999999998</v>
      </c>
      <c r="EF19" s="9">
        <v>10.034000000000001</v>
      </c>
      <c r="EG19" s="9">
        <v>25.794</v>
      </c>
      <c r="EH19" s="9">
        <v>7.2460000000000004</v>
      </c>
      <c r="EI19" s="9">
        <v>18.547999999999998</v>
      </c>
      <c r="EJ19" s="9">
        <v>51.451000000000001</v>
      </c>
      <c r="EK19" s="9">
        <v>14.557</v>
      </c>
      <c r="EL19" s="9">
        <v>36.893999999999998</v>
      </c>
      <c r="EM19" s="9">
        <v>45.646999999999998</v>
      </c>
      <c r="EN19" s="9">
        <v>35.923000000000002</v>
      </c>
      <c r="EO19" s="9">
        <v>50.621000000000002</v>
      </c>
      <c r="EP19" s="9">
        <v>86.209000000000003</v>
      </c>
      <c r="EQ19" s="9">
        <v>33.606000000000002</v>
      </c>
      <c r="ER19" s="9">
        <v>52.603000000000002</v>
      </c>
      <c r="ES19" s="9">
        <v>8.4659999999999993</v>
      </c>
      <c r="ET19" s="9">
        <v>3.9729999999999999</v>
      </c>
      <c r="EU19" s="9">
        <v>4.4930000000000003</v>
      </c>
      <c r="EV19" s="9">
        <v>13.395</v>
      </c>
      <c r="EW19" s="9">
        <v>4.9050000000000002</v>
      </c>
      <c r="EX19" s="9">
        <v>8.4890000000000008</v>
      </c>
      <c r="EY19" s="9">
        <v>20.927</v>
      </c>
      <c r="EZ19" s="9">
        <v>7.593</v>
      </c>
      <c r="FA19" s="9">
        <v>13.334</v>
      </c>
      <c r="FB19" s="9">
        <v>43.420999999999999</v>
      </c>
      <c r="FC19" s="9">
        <v>17.135000000000002</v>
      </c>
      <c r="FD19" s="9">
        <v>26.286999999999999</v>
      </c>
      <c r="FE19" s="9">
        <v>52</v>
      </c>
      <c r="FF19" s="9">
        <v>52</v>
      </c>
      <c r="FG19" s="9">
        <v>48.887999999999998</v>
      </c>
      <c r="FH19" s="9">
        <v>35.250999999999998</v>
      </c>
      <c r="FI19" s="9">
        <v>19.619</v>
      </c>
      <c r="FJ19" s="9">
        <v>15.631</v>
      </c>
      <c r="FK19" s="9">
        <v>1.6990000000000001</v>
      </c>
      <c r="FL19" s="9">
        <v>1.1120000000000001</v>
      </c>
      <c r="FM19" s="9">
        <v>0.58699999999999997</v>
      </c>
      <c r="FN19" s="9">
        <v>3.702</v>
      </c>
      <c r="FO19" s="9">
        <v>2.0219999999999998</v>
      </c>
      <c r="FP19" s="9">
        <v>1.68</v>
      </c>
      <c r="FQ19" s="9">
        <v>5.3479999999999999</v>
      </c>
      <c r="FR19" s="9">
        <v>3.4489999999999998</v>
      </c>
      <c r="FS19" s="9">
        <v>1.899</v>
      </c>
      <c r="FT19" s="9">
        <v>24.501000000000001</v>
      </c>
      <c r="FU19" s="9">
        <v>13.036</v>
      </c>
      <c r="FV19" s="9">
        <v>11.465</v>
      </c>
      <c r="FW19" s="9">
        <v>156</v>
      </c>
      <c r="FX19" s="9">
        <v>156</v>
      </c>
      <c r="FY19" s="9">
        <v>118.152</v>
      </c>
      <c r="FZ19" s="9">
        <v>685.31</v>
      </c>
      <c r="GA19" s="9">
        <v>281.41899999999998</v>
      </c>
      <c r="GB19" s="9">
        <v>403.89100000000002</v>
      </c>
      <c r="GC19" s="9">
        <v>84.63</v>
      </c>
      <c r="GD19" s="9">
        <v>36.500999999999998</v>
      </c>
      <c r="GE19" s="9">
        <v>48.128999999999998</v>
      </c>
      <c r="GF19" s="9">
        <v>155.41200000000001</v>
      </c>
      <c r="GG19" s="9">
        <v>70.144000000000005</v>
      </c>
      <c r="GH19" s="9">
        <v>85.268000000000001</v>
      </c>
      <c r="GI19" s="9">
        <v>186.30199999999999</v>
      </c>
      <c r="GJ19" s="9">
        <v>76.081999999999994</v>
      </c>
      <c r="GK19" s="9">
        <v>110.221</v>
      </c>
      <c r="GL19" s="9">
        <v>258.96499999999997</v>
      </c>
      <c r="GM19" s="9">
        <v>98.691999999999993</v>
      </c>
      <c r="GN19" s="9">
        <v>160.273</v>
      </c>
      <c r="GO19" s="9">
        <v>26</v>
      </c>
      <c r="GP19" s="9">
        <v>26</v>
      </c>
      <c r="GQ19" s="9">
        <v>26</v>
      </c>
      <c r="GR19" s="9">
        <v>325.24400000000003</v>
      </c>
      <c r="GS19" s="9">
        <v>122.699</v>
      </c>
      <c r="GT19" s="9">
        <v>202.54499999999999</v>
      </c>
      <c r="GU19" s="9">
        <v>42.497999999999998</v>
      </c>
      <c r="GV19" s="9">
        <v>16.803999999999998</v>
      </c>
      <c r="GW19" s="9">
        <v>25.693999999999999</v>
      </c>
      <c r="GX19" s="9">
        <v>65.650000000000006</v>
      </c>
      <c r="GY19" s="9">
        <v>24.98</v>
      </c>
      <c r="GZ19" s="9">
        <v>40.67</v>
      </c>
      <c r="HA19" s="9">
        <v>76.153999999999996</v>
      </c>
      <c r="HB19" s="9">
        <v>28.606000000000002</v>
      </c>
      <c r="HC19" s="9">
        <v>47.548000000000002</v>
      </c>
      <c r="HD19" s="9">
        <v>140.94200000000001</v>
      </c>
      <c r="HE19" s="9">
        <v>52.308999999999997</v>
      </c>
      <c r="HF19" s="9">
        <v>88.632000000000005</v>
      </c>
      <c r="HG19" s="9">
        <v>34</v>
      </c>
      <c r="HH19" s="9">
        <v>34</v>
      </c>
      <c r="HI19" s="9">
        <v>34</v>
      </c>
      <c r="HJ19" s="9">
        <v>171.82599999999999</v>
      </c>
      <c r="HK19" s="9">
        <v>52.819000000000003</v>
      </c>
      <c r="HL19" s="9">
        <v>119.00700000000001</v>
      </c>
      <c r="HM19" s="9">
        <v>27.117999999999999</v>
      </c>
      <c r="HN19" s="9">
        <v>7.3630000000000004</v>
      </c>
      <c r="HO19" s="9">
        <v>19.756</v>
      </c>
      <c r="HP19" s="9">
        <v>39.061999999999998</v>
      </c>
      <c r="HQ19" s="9">
        <v>13.718</v>
      </c>
      <c r="HR19" s="9">
        <v>25.344000000000001</v>
      </c>
      <c r="HS19" s="9">
        <v>38.841999999999999</v>
      </c>
      <c r="HT19" s="9">
        <v>12.278</v>
      </c>
      <c r="HU19" s="9">
        <v>26.564</v>
      </c>
      <c r="HV19" s="9">
        <v>66.804000000000002</v>
      </c>
      <c r="HW19" s="9">
        <v>19.460999999999999</v>
      </c>
      <c r="HX19" s="9">
        <v>47.344000000000001</v>
      </c>
      <c r="HY19" s="9">
        <v>26</v>
      </c>
      <c r="HZ19" s="9">
        <v>26</v>
      </c>
      <c r="IA19" s="9">
        <v>26</v>
      </c>
      <c r="IB19" s="9">
        <v>153.41800000000001</v>
      </c>
      <c r="IC19" s="9">
        <v>69.88</v>
      </c>
      <c r="ID19" s="9">
        <v>83.537999999999997</v>
      </c>
      <c r="IE19" s="9">
        <v>15.38</v>
      </c>
      <c r="IF19" s="9">
        <v>9.4410000000000007</v>
      </c>
      <c r="IG19" s="9">
        <v>5.9390000000000001</v>
      </c>
      <c r="IH19" s="9">
        <v>26.588000000000001</v>
      </c>
      <c r="II19" s="9">
        <v>11.262</v>
      </c>
      <c r="IJ19" s="9">
        <v>15.326000000000001</v>
      </c>
      <c r="IK19" s="9">
        <v>37.311999999999998</v>
      </c>
      <c r="IL19" s="9">
        <v>16.327999999999999</v>
      </c>
      <c r="IM19" s="9">
        <v>20.984000000000002</v>
      </c>
      <c r="IN19" s="9">
        <v>74.137</v>
      </c>
      <c r="IO19" s="9">
        <v>32.848999999999997</v>
      </c>
      <c r="IP19" s="9">
        <v>41.289000000000001</v>
      </c>
      <c r="IQ19" s="9">
        <v>47</v>
      </c>
    </row>
    <row r="20" spans="1:251">
      <c r="A20" s="10">
        <v>45323</v>
      </c>
      <c r="B20" s="9">
        <v>889.84299999999996</v>
      </c>
      <c r="C20" s="9">
        <v>359.72899999999998</v>
      </c>
      <c r="D20" s="9">
        <v>530.11400000000003</v>
      </c>
      <c r="E20" s="9">
        <v>100.881</v>
      </c>
      <c r="F20" s="9">
        <v>37.527999999999999</v>
      </c>
      <c r="G20" s="9">
        <v>63.353000000000002</v>
      </c>
      <c r="H20" s="9">
        <v>171.79</v>
      </c>
      <c r="I20" s="9">
        <v>71.254999999999995</v>
      </c>
      <c r="J20" s="9">
        <v>100.535</v>
      </c>
      <c r="K20" s="9">
        <v>257.38200000000001</v>
      </c>
      <c r="L20" s="9">
        <v>100.23</v>
      </c>
      <c r="M20" s="9">
        <v>157.15199999999999</v>
      </c>
      <c r="N20" s="9">
        <v>359.791</v>
      </c>
      <c r="O20" s="9">
        <v>150.71700000000001</v>
      </c>
      <c r="P20" s="9">
        <v>209.07400000000001</v>
      </c>
      <c r="Q20" s="9">
        <v>26</v>
      </c>
      <c r="R20" s="9">
        <v>30</v>
      </c>
      <c r="S20" s="9">
        <v>26</v>
      </c>
      <c r="T20" s="9">
        <v>853.14400000000001</v>
      </c>
      <c r="U20" s="9">
        <v>338.06700000000001</v>
      </c>
      <c r="V20" s="9">
        <v>515.077</v>
      </c>
      <c r="W20" s="9">
        <v>99.31</v>
      </c>
      <c r="X20" s="9">
        <v>36.597000000000001</v>
      </c>
      <c r="Y20" s="9">
        <v>62.712000000000003</v>
      </c>
      <c r="Z20" s="9">
        <v>168.916</v>
      </c>
      <c r="AA20" s="9">
        <v>70.034999999999997</v>
      </c>
      <c r="AB20" s="9">
        <v>98.881</v>
      </c>
      <c r="AC20" s="9">
        <v>249.01</v>
      </c>
      <c r="AD20" s="9">
        <v>97.426000000000002</v>
      </c>
      <c r="AE20" s="9">
        <v>151.58500000000001</v>
      </c>
      <c r="AF20" s="9">
        <v>335.90800000000002</v>
      </c>
      <c r="AG20" s="9">
        <v>134.00899999999999</v>
      </c>
      <c r="AH20" s="9">
        <v>201.898</v>
      </c>
      <c r="AI20" s="9">
        <v>26</v>
      </c>
      <c r="AJ20" s="9">
        <v>26</v>
      </c>
      <c r="AK20" s="9">
        <v>26</v>
      </c>
      <c r="AL20" s="9">
        <v>345.59500000000003</v>
      </c>
      <c r="AM20" s="9">
        <v>160.32400000000001</v>
      </c>
      <c r="AN20" s="9">
        <v>185.27199999999999</v>
      </c>
      <c r="AO20" s="9">
        <v>28.324999999999999</v>
      </c>
      <c r="AP20" s="9">
        <v>14.214</v>
      </c>
      <c r="AQ20" s="9">
        <v>14.111000000000001</v>
      </c>
      <c r="AR20" s="9">
        <v>80.820999999999998</v>
      </c>
      <c r="AS20" s="9">
        <v>36.704000000000001</v>
      </c>
      <c r="AT20" s="9">
        <v>44.116999999999997</v>
      </c>
      <c r="AU20" s="9">
        <v>123.337</v>
      </c>
      <c r="AV20" s="9">
        <v>55.204999999999998</v>
      </c>
      <c r="AW20" s="9">
        <v>68.132000000000005</v>
      </c>
      <c r="AX20" s="9">
        <v>113.11199999999999</v>
      </c>
      <c r="AY20" s="9">
        <v>54.2</v>
      </c>
      <c r="AZ20" s="9">
        <v>58.911999999999999</v>
      </c>
      <c r="BA20" s="9">
        <v>26</v>
      </c>
      <c r="BB20" s="9">
        <v>26</v>
      </c>
      <c r="BC20" s="9">
        <v>24</v>
      </c>
      <c r="BD20" s="9">
        <v>313.44900000000001</v>
      </c>
      <c r="BE20" s="9">
        <v>112.792</v>
      </c>
      <c r="BF20" s="9">
        <v>200.65700000000001</v>
      </c>
      <c r="BG20" s="9">
        <v>45.564</v>
      </c>
      <c r="BH20" s="9">
        <v>17.547000000000001</v>
      </c>
      <c r="BI20" s="9">
        <v>28.016999999999999</v>
      </c>
      <c r="BJ20" s="9">
        <v>54.645000000000003</v>
      </c>
      <c r="BK20" s="9">
        <v>22.606999999999999</v>
      </c>
      <c r="BL20" s="9">
        <v>32.037999999999997</v>
      </c>
      <c r="BM20" s="9">
        <v>77.522000000000006</v>
      </c>
      <c r="BN20" s="9">
        <v>24.919</v>
      </c>
      <c r="BO20" s="9">
        <v>52.601999999999997</v>
      </c>
      <c r="BP20" s="9">
        <v>135.71899999999999</v>
      </c>
      <c r="BQ20" s="9">
        <v>47.718000000000004</v>
      </c>
      <c r="BR20" s="9">
        <v>88</v>
      </c>
      <c r="BS20" s="9">
        <v>28.210999999999999</v>
      </c>
      <c r="BT20" s="9">
        <v>26</v>
      </c>
      <c r="BU20" s="9">
        <v>31.231999999999999</v>
      </c>
      <c r="BV20" s="9">
        <v>172.87799999999999</v>
      </c>
      <c r="BW20" s="9">
        <v>67.486000000000004</v>
      </c>
      <c r="BX20" s="9">
        <v>105.393</v>
      </c>
      <c r="BY20" s="9">
        <v>30.190999999999999</v>
      </c>
      <c r="BZ20" s="9">
        <v>11.026999999999999</v>
      </c>
      <c r="CA20" s="9">
        <v>19.164000000000001</v>
      </c>
      <c r="CB20" s="9">
        <v>30.27</v>
      </c>
      <c r="CC20" s="9">
        <v>13.567</v>
      </c>
      <c r="CD20" s="9">
        <v>16.704000000000001</v>
      </c>
      <c r="CE20" s="9">
        <v>47.515000000000001</v>
      </c>
      <c r="CF20" s="9">
        <v>14.526</v>
      </c>
      <c r="CG20" s="9">
        <v>32.988999999999997</v>
      </c>
      <c r="CH20" s="9">
        <v>64.902000000000001</v>
      </c>
      <c r="CI20" s="9">
        <v>28.366</v>
      </c>
      <c r="CJ20" s="9">
        <v>36.536000000000001</v>
      </c>
      <c r="CK20" s="9">
        <v>24</v>
      </c>
      <c r="CL20" s="9">
        <v>26</v>
      </c>
      <c r="CM20" s="9">
        <v>22.448</v>
      </c>
      <c r="CN20" s="9">
        <v>140.571</v>
      </c>
      <c r="CO20" s="9">
        <v>45.305999999999997</v>
      </c>
      <c r="CP20" s="9">
        <v>95.265000000000001</v>
      </c>
      <c r="CQ20" s="9">
        <v>15.372999999999999</v>
      </c>
      <c r="CR20" s="9">
        <v>6.52</v>
      </c>
      <c r="CS20" s="9">
        <v>8.8529999999999998</v>
      </c>
      <c r="CT20" s="9">
        <v>24.375</v>
      </c>
      <c r="CU20" s="9">
        <v>9.0410000000000004</v>
      </c>
      <c r="CV20" s="9">
        <v>15.334</v>
      </c>
      <c r="CW20" s="9">
        <v>30.007000000000001</v>
      </c>
      <c r="CX20" s="9">
        <v>10.393000000000001</v>
      </c>
      <c r="CY20" s="9">
        <v>19.613</v>
      </c>
      <c r="CZ20" s="9">
        <v>70.816000000000003</v>
      </c>
      <c r="DA20" s="9">
        <v>19.352</v>
      </c>
      <c r="DB20" s="9">
        <v>51.463999999999999</v>
      </c>
      <c r="DC20" s="9">
        <v>52</v>
      </c>
      <c r="DD20" s="9">
        <v>34</v>
      </c>
      <c r="DE20" s="9">
        <v>52</v>
      </c>
      <c r="DF20" s="9">
        <v>194.09899999999999</v>
      </c>
      <c r="DG20" s="9">
        <v>64.950999999999993</v>
      </c>
      <c r="DH20" s="9">
        <v>129.148</v>
      </c>
      <c r="DI20" s="9">
        <v>25.420999999999999</v>
      </c>
      <c r="DJ20" s="9">
        <v>4.8360000000000003</v>
      </c>
      <c r="DK20" s="9">
        <v>20.585000000000001</v>
      </c>
      <c r="DL20" s="9">
        <v>33.450000000000003</v>
      </c>
      <c r="DM20" s="9">
        <v>10.723000000000001</v>
      </c>
      <c r="DN20" s="9">
        <v>22.727</v>
      </c>
      <c r="DO20" s="9">
        <v>48.152000000000001</v>
      </c>
      <c r="DP20" s="9">
        <v>17.300999999999998</v>
      </c>
      <c r="DQ20" s="9">
        <v>30.85</v>
      </c>
      <c r="DR20" s="9">
        <v>87.076999999999998</v>
      </c>
      <c r="DS20" s="9">
        <v>32.091000000000001</v>
      </c>
      <c r="DT20" s="9">
        <v>54.985999999999997</v>
      </c>
      <c r="DU20" s="9">
        <v>30</v>
      </c>
      <c r="DV20" s="9">
        <v>47.859000000000002</v>
      </c>
      <c r="DW20" s="9">
        <v>26</v>
      </c>
      <c r="DX20" s="9">
        <v>105.126</v>
      </c>
      <c r="DY20" s="9">
        <v>34.747</v>
      </c>
      <c r="DZ20" s="9">
        <v>70.379000000000005</v>
      </c>
      <c r="EA20" s="9">
        <v>15.259</v>
      </c>
      <c r="EB20" s="9">
        <v>2.944</v>
      </c>
      <c r="EC20" s="9">
        <v>12.314</v>
      </c>
      <c r="ED20" s="9">
        <v>21.975999999999999</v>
      </c>
      <c r="EE20" s="9">
        <v>5.78</v>
      </c>
      <c r="EF20" s="9">
        <v>16.196000000000002</v>
      </c>
      <c r="EG20" s="9">
        <v>26.411000000000001</v>
      </c>
      <c r="EH20" s="9">
        <v>10.128</v>
      </c>
      <c r="EI20" s="9">
        <v>16.283000000000001</v>
      </c>
      <c r="EJ20" s="9">
        <v>41.481000000000002</v>
      </c>
      <c r="EK20" s="9">
        <v>15.895</v>
      </c>
      <c r="EL20" s="9">
        <v>25.585000000000001</v>
      </c>
      <c r="EM20" s="9">
        <v>26</v>
      </c>
      <c r="EN20" s="9">
        <v>47</v>
      </c>
      <c r="EO20" s="9">
        <v>20.120999999999999</v>
      </c>
      <c r="EP20" s="9">
        <v>88.972999999999999</v>
      </c>
      <c r="EQ20" s="9">
        <v>30.204000000000001</v>
      </c>
      <c r="ER20" s="9">
        <v>58.768999999999998</v>
      </c>
      <c r="ES20" s="9">
        <v>10.162000000000001</v>
      </c>
      <c r="ET20" s="9">
        <v>1.891</v>
      </c>
      <c r="EU20" s="9">
        <v>8.2710000000000008</v>
      </c>
      <c r="EV20" s="9">
        <v>11.474</v>
      </c>
      <c r="EW20" s="9">
        <v>4.944</v>
      </c>
      <c r="EX20" s="9">
        <v>6.5309999999999997</v>
      </c>
      <c r="EY20" s="9">
        <v>21.74</v>
      </c>
      <c r="EZ20" s="9">
        <v>7.173</v>
      </c>
      <c r="FA20" s="9">
        <v>14.567</v>
      </c>
      <c r="FB20" s="9">
        <v>45.595999999999997</v>
      </c>
      <c r="FC20" s="9">
        <v>16.196000000000002</v>
      </c>
      <c r="FD20" s="9">
        <v>29.401</v>
      </c>
      <c r="FE20" s="9">
        <v>52</v>
      </c>
      <c r="FF20" s="9">
        <v>52</v>
      </c>
      <c r="FG20" s="9">
        <v>50.948999999999998</v>
      </c>
      <c r="FH20" s="9">
        <v>36.698999999999998</v>
      </c>
      <c r="FI20" s="9">
        <v>21.661999999999999</v>
      </c>
      <c r="FJ20" s="9">
        <v>15.037000000000001</v>
      </c>
      <c r="FK20" s="9">
        <v>1.571</v>
      </c>
      <c r="FL20" s="9">
        <v>0.93100000000000005</v>
      </c>
      <c r="FM20" s="9">
        <v>0.64100000000000001</v>
      </c>
      <c r="FN20" s="9">
        <v>2.8730000000000002</v>
      </c>
      <c r="FO20" s="9">
        <v>1.22</v>
      </c>
      <c r="FP20" s="9">
        <v>1.653</v>
      </c>
      <c r="FQ20" s="9">
        <v>8.3719999999999999</v>
      </c>
      <c r="FR20" s="9">
        <v>2.8039999999999998</v>
      </c>
      <c r="FS20" s="9">
        <v>5.5679999999999996</v>
      </c>
      <c r="FT20" s="9">
        <v>23.882999999999999</v>
      </c>
      <c r="FU20" s="9">
        <v>16.707000000000001</v>
      </c>
      <c r="FV20" s="9">
        <v>7.1760000000000002</v>
      </c>
      <c r="FW20" s="9">
        <v>104</v>
      </c>
      <c r="FX20" s="9">
        <v>104</v>
      </c>
      <c r="FY20" s="9">
        <v>37.808</v>
      </c>
      <c r="FZ20" s="9">
        <v>758.29600000000005</v>
      </c>
      <c r="GA20" s="9">
        <v>298.72300000000001</v>
      </c>
      <c r="GB20" s="9">
        <v>459.57299999999998</v>
      </c>
      <c r="GC20" s="9">
        <v>84.703999999999994</v>
      </c>
      <c r="GD20" s="9">
        <v>31.48</v>
      </c>
      <c r="GE20" s="9">
        <v>53.223999999999997</v>
      </c>
      <c r="GF20" s="9">
        <v>147.523</v>
      </c>
      <c r="GG20" s="9">
        <v>56.045999999999999</v>
      </c>
      <c r="GH20" s="9">
        <v>91.477000000000004</v>
      </c>
      <c r="GI20" s="9">
        <v>219.761</v>
      </c>
      <c r="GJ20" s="9">
        <v>83.47</v>
      </c>
      <c r="GK20" s="9">
        <v>136.291</v>
      </c>
      <c r="GL20" s="9">
        <v>306.30799999999999</v>
      </c>
      <c r="GM20" s="9">
        <v>127.72799999999999</v>
      </c>
      <c r="GN20" s="9">
        <v>178.58099999999999</v>
      </c>
      <c r="GO20" s="9">
        <v>26</v>
      </c>
      <c r="GP20" s="9">
        <v>34</v>
      </c>
      <c r="GQ20" s="9">
        <v>26</v>
      </c>
      <c r="GR20" s="9">
        <v>354.94799999999998</v>
      </c>
      <c r="GS20" s="9">
        <v>118.039</v>
      </c>
      <c r="GT20" s="9">
        <v>236.90899999999999</v>
      </c>
      <c r="GU20" s="9">
        <v>44.988</v>
      </c>
      <c r="GV20" s="9">
        <v>13.901</v>
      </c>
      <c r="GW20" s="9">
        <v>31.087</v>
      </c>
      <c r="GX20" s="9">
        <v>58.158000000000001</v>
      </c>
      <c r="GY20" s="9">
        <v>20.076000000000001</v>
      </c>
      <c r="GZ20" s="9">
        <v>38.082000000000001</v>
      </c>
      <c r="HA20" s="9">
        <v>95.435000000000002</v>
      </c>
      <c r="HB20" s="9">
        <v>29.120999999999999</v>
      </c>
      <c r="HC20" s="9">
        <v>66.314999999999998</v>
      </c>
      <c r="HD20" s="9">
        <v>156.36600000000001</v>
      </c>
      <c r="HE20" s="9">
        <v>54.941000000000003</v>
      </c>
      <c r="HF20" s="9">
        <v>101.426</v>
      </c>
      <c r="HG20" s="9">
        <v>30</v>
      </c>
      <c r="HH20" s="9">
        <v>43.231999999999999</v>
      </c>
      <c r="HI20" s="9">
        <v>26</v>
      </c>
      <c r="HJ20" s="9">
        <v>190.02</v>
      </c>
      <c r="HK20" s="9">
        <v>59.472000000000001</v>
      </c>
      <c r="HL20" s="9">
        <v>130.548</v>
      </c>
      <c r="HM20" s="9">
        <v>21.48</v>
      </c>
      <c r="HN20" s="9">
        <v>6.351</v>
      </c>
      <c r="HO20" s="9">
        <v>15.128</v>
      </c>
      <c r="HP20" s="9">
        <v>36.543999999999997</v>
      </c>
      <c r="HQ20" s="9">
        <v>14.1</v>
      </c>
      <c r="HR20" s="9">
        <v>22.443999999999999</v>
      </c>
      <c r="HS20" s="9">
        <v>40.639000000000003</v>
      </c>
      <c r="HT20" s="9">
        <v>14.391999999999999</v>
      </c>
      <c r="HU20" s="9">
        <v>26.248000000000001</v>
      </c>
      <c r="HV20" s="9">
        <v>91.356999999999999</v>
      </c>
      <c r="HW20" s="9">
        <v>24.629000000000001</v>
      </c>
      <c r="HX20" s="9">
        <v>66.727999999999994</v>
      </c>
      <c r="HY20" s="9">
        <v>47</v>
      </c>
      <c r="HZ20" s="9">
        <v>26</v>
      </c>
      <c r="IA20" s="9">
        <v>52</v>
      </c>
      <c r="IB20" s="9">
        <v>164.92699999999999</v>
      </c>
      <c r="IC20" s="9">
        <v>58.567</v>
      </c>
      <c r="ID20" s="9">
        <v>106.361</v>
      </c>
      <c r="IE20" s="9">
        <v>23.509</v>
      </c>
      <c r="IF20" s="9">
        <v>7.55</v>
      </c>
      <c r="IG20" s="9">
        <v>15.959</v>
      </c>
      <c r="IH20" s="9">
        <v>21.614000000000001</v>
      </c>
      <c r="II20" s="9">
        <v>5.976</v>
      </c>
      <c r="IJ20" s="9">
        <v>15.637</v>
      </c>
      <c r="IK20" s="9">
        <v>54.795999999999999</v>
      </c>
      <c r="IL20" s="9">
        <v>14.728999999999999</v>
      </c>
      <c r="IM20" s="9">
        <v>40.067</v>
      </c>
      <c r="IN20" s="9">
        <v>65.009</v>
      </c>
      <c r="IO20" s="9">
        <v>30.312000000000001</v>
      </c>
      <c r="IP20" s="9">
        <v>34.697000000000003</v>
      </c>
      <c r="IQ20" s="9">
        <v>26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>
        <v>0</v>
      </c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>
        <v>834.07399999999996</v>
      </c>
      <c r="ES11" s="9">
        <v>299.19</v>
      </c>
      <c r="ET11" s="9">
        <v>534.88400000000001</v>
      </c>
      <c r="EU11" s="9">
        <v>86.283000000000001</v>
      </c>
      <c r="EV11" s="9">
        <v>30.946000000000002</v>
      </c>
      <c r="EW11" s="9">
        <v>55.335999999999999</v>
      </c>
      <c r="EX11" s="9">
        <v>155.31700000000001</v>
      </c>
      <c r="EY11" s="9">
        <v>64.11</v>
      </c>
      <c r="EZ11" s="9">
        <v>91.206000000000003</v>
      </c>
      <c r="FA11" s="9">
        <v>210.10400000000001</v>
      </c>
      <c r="FB11" s="9">
        <v>79.960999999999999</v>
      </c>
      <c r="FC11" s="9">
        <v>130.14400000000001</v>
      </c>
      <c r="FD11" s="9">
        <v>382.37</v>
      </c>
      <c r="FE11" s="9">
        <v>124.172</v>
      </c>
      <c r="FF11" s="9">
        <v>258.19799999999998</v>
      </c>
      <c r="FG11" s="9">
        <v>39</v>
      </c>
      <c r="FH11" s="9">
        <v>26</v>
      </c>
      <c r="FI11" s="9">
        <v>47</v>
      </c>
      <c r="FJ11" s="9">
        <v>262.18700000000001</v>
      </c>
      <c r="FK11" s="9">
        <v>67.168999999999997</v>
      </c>
      <c r="FL11" s="9">
        <v>195.018</v>
      </c>
      <c r="FM11" s="9">
        <v>24.004000000000001</v>
      </c>
      <c r="FN11" s="9">
        <v>6.5650000000000004</v>
      </c>
      <c r="FO11" s="9">
        <v>17.439</v>
      </c>
      <c r="FP11" s="9">
        <v>42.319000000000003</v>
      </c>
      <c r="FQ11" s="9">
        <v>12.863</v>
      </c>
      <c r="FR11" s="9">
        <v>29.456</v>
      </c>
      <c r="FS11" s="9">
        <v>57.308</v>
      </c>
      <c r="FT11" s="9">
        <v>15.209</v>
      </c>
      <c r="FU11" s="9">
        <v>42.098999999999997</v>
      </c>
      <c r="FV11" s="9">
        <v>138.55600000000001</v>
      </c>
      <c r="FW11" s="9">
        <v>32.531999999999996</v>
      </c>
      <c r="FX11" s="9">
        <v>106.024</v>
      </c>
      <c r="FY11" s="9">
        <v>52</v>
      </c>
      <c r="FZ11" s="9">
        <v>50</v>
      </c>
      <c r="GA11" s="9">
        <v>52</v>
      </c>
      <c r="GB11" s="9">
        <v>571.88800000000003</v>
      </c>
      <c r="GC11" s="9">
        <v>232.02099999999999</v>
      </c>
      <c r="GD11" s="9">
        <v>339.86599999999999</v>
      </c>
      <c r="GE11" s="9">
        <v>62.277999999999999</v>
      </c>
      <c r="GF11" s="9">
        <v>24.381</v>
      </c>
      <c r="GG11" s="9">
        <v>37.896999999999998</v>
      </c>
      <c r="GH11" s="9">
        <v>112.998</v>
      </c>
      <c r="GI11" s="9">
        <v>51.247999999999998</v>
      </c>
      <c r="GJ11" s="9">
        <v>61.750999999999998</v>
      </c>
      <c r="GK11" s="9">
        <v>152.797</v>
      </c>
      <c r="GL11" s="9">
        <v>64.751999999999995</v>
      </c>
      <c r="GM11" s="9">
        <v>88.045000000000002</v>
      </c>
      <c r="GN11" s="9">
        <v>243.81399999999999</v>
      </c>
      <c r="GO11" s="9">
        <v>91.64</v>
      </c>
      <c r="GP11" s="9">
        <v>152.17400000000001</v>
      </c>
      <c r="GQ11" s="9">
        <v>30</v>
      </c>
      <c r="GR11" s="9">
        <v>26</v>
      </c>
      <c r="GS11" s="9">
        <v>37.731000000000002</v>
      </c>
      <c r="GT11" s="9">
        <v>135.41300000000001</v>
      </c>
      <c r="GU11" s="9">
        <v>71.78</v>
      </c>
      <c r="GV11" s="9">
        <v>63.633000000000003</v>
      </c>
      <c r="GW11" s="9">
        <v>13.221</v>
      </c>
      <c r="GX11" s="9">
        <v>7.0069999999999997</v>
      </c>
      <c r="GY11" s="9">
        <v>6.2140000000000004</v>
      </c>
      <c r="GZ11" s="9">
        <v>19.146999999999998</v>
      </c>
      <c r="HA11" s="9">
        <v>10.433999999999999</v>
      </c>
      <c r="HB11" s="9">
        <v>8.7129999999999992</v>
      </c>
      <c r="HC11" s="9">
        <v>35.863</v>
      </c>
      <c r="HD11" s="9">
        <v>20.984000000000002</v>
      </c>
      <c r="HE11" s="9">
        <v>14.879</v>
      </c>
      <c r="HF11" s="9">
        <v>67.182000000000002</v>
      </c>
      <c r="HG11" s="9">
        <v>33.354999999999997</v>
      </c>
      <c r="HH11" s="9">
        <v>33.826999999999998</v>
      </c>
      <c r="HI11" s="9">
        <v>50</v>
      </c>
      <c r="HJ11" s="9">
        <v>39.636000000000003</v>
      </c>
      <c r="HK11" s="9">
        <v>52</v>
      </c>
      <c r="HL11" s="9">
        <v>451.05399999999997</v>
      </c>
      <c r="HM11" s="9">
        <v>131.40600000000001</v>
      </c>
      <c r="HN11" s="9">
        <v>319.64800000000002</v>
      </c>
      <c r="HO11" s="9">
        <v>46.603000000000002</v>
      </c>
      <c r="HP11" s="9">
        <v>10.409000000000001</v>
      </c>
      <c r="HQ11" s="9">
        <v>36.192999999999998</v>
      </c>
      <c r="HR11" s="9">
        <v>74.042000000000002</v>
      </c>
      <c r="HS11" s="9">
        <v>24.606999999999999</v>
      </c>
      <c r="HT11" s="9">
        <v>49.435000000000002</v>
      </c>
      <c r="HU11" s="9">
        <v>103.627</v>
      </c>
      <c r="HV11" s="9">
        <v>33.098999999999997</v>
      </c>
      <c r="HW11" s="9">
        <v>70.528000000000006</v>
      </c>
      <c r="HX11" s="9">
        <v>226.78200000000001</v>
      </c>
      <c r="HY11" s="9">
        <v>63.29</v>
      </c>
      <c r="HZ11" s="9">
        <v>163.49100000000001</v>
      </c>
      <c r="IA11" s="9">
        <v>52</v>
      </c>
      <c r="IB11" s="9">
        <v>43.607999999999997</v>
      </c>
      <c r="IC11" s="9">
        <v>52</v>
      </c>
      <c r="ID11" s="9">
        <v>518.43299999999999</v>
      </c>
      <c r="IE11" s="9">
        <v>239.56299999999999</v>
      </c>
      <c r="IF11" s="9">
        <v>278.87</v>
      </c>
      <c r="IG11" s="9">
        <v>52.901000000000003</v>
      </c>
      <c r="IH11" s="9">
        <v>27.544</v>
      </c>
      <c r="II11" s="9">
        <v>25.356999999999999</v>
      </c>
      <c r="IJ11" s="9">
        <v>100.42100000000001</v>
      </c>
      <c r="IK11" s="9">
        <v>49.936999999999998</v>
      </c>
      <c r="IL11" s="9">
        <v>50.484000000000002</v>
      </c>
      <c r="IM11" s="9">
        <v>142.34</v>
      </c>
      <c r="IN11" s="9">
        <v>67.844999999999999</v>
      </c>
      <c r="IO11" s="9">
        <v>74.495000000000005</v>
      </c>
      <c r="IP11" s="9">
        <v>222.77099999999999</v>
      </c>
      <c r="IQ11" s="9">
        <v>94.236999999999995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>
        <v>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>
        <v>857.529</v>
      </c>
      <c r="ES12" s="9">
        <v>325.51100000000002</v>
      </c>
      <c r="ET12" s="9">
        <v>532.01700000000005</v>
      </c>
      <c r="EU12" s="9">
        <v>94.063000000000002</v>
      </c>
      <c r="EV12" s="9">
        <v>38.113999999999997</v>
      </c>
      <c r="EW12" s="9">
        <v>55.948999999999998</v>
      </c>
      <c r="EX12" s="9">
        <v>143.46600000000001</v>
      </c>
      <c r="EY12" s="9">
        <v>65.572000000000003</v>
      </c>
      <c r="EZ12" s="9">
        <v>77.894000000000005</v>
      </c>
      <c r="FA12" s="9">
        <v>227.73099999999999</v>
      </c>
      <c r="FB12" s="9">
        <v>88.161000000000001</v>
      </c>
      <c r="FC12" s="9">
        <v>139.56899999999999</v>
      </c>
      <c r="FD12" s="9">
        <v>392.26900000000001</v>
      </c>
      <c r="FE12" s="9">
        <v>133.66499999999999</v>
      </c>
      <c r="FF12" s="9">
        <v>258.60399999999998</v>
      </c>
      <c r="FG12" s="9">
        <v>39</v>
      </c>
      <c r="FH12" s="9">
        <v>26</v>
      </c>
      <c r="FI12" s="9">
        <v>47</v>
      </c>
      <c r="FJ12" s="9">
        <v>284.73200000000003</v>
      </c>
      <c r="FK12" s="9">
        <v>86</v>
      </c>
      <c r="FL12" s="9">
        <v>198.73099999999999</v>
      </c>
      <c r="FM12" s="9">
        <v>35.646000000000001</v>
      </c>
      <c r="FN12" s="9">
        <v>11.664999999999999</v>
      </c>
      <c r="FO12" s="9">
        <v>23.981000000000002</v>
      </c>
      <c r="FP12" s="9">
        <v>47.326999999999998</v>
      </c>
      <c r="FQ12" s="9">
        <v>17.850000000000001</v>
      </c>
      <c r="FR12" s="9">
        <v>29.477</v>
      </c>
      <c r="FS12" s="9">
        <v>64.631</v>
      </c>
      <c r="FT12" s="9">
        <v>15.606</v>
      </c>
      <c r="FU12" s="9">
        <v>49.024999999999999</v>
      </c>
      <c r="FV12" s="9">
        <v>137.12700000000001</v>
      </c>
      <c r="FW12" s="9">
        <v>40.878999999999998</v>
      </c>
      <c r="FX12" s="9">
        <v>96.248000000000005</v>
      </c>
      <c r="FY12" s="9">
        <v>47.728999999999999</v>
      </c>
      <c r="FZ12" s="9">
        <v>44.326000000000001</v>
      </c>
      <c r="GA12" s="9">
        <v>48</v>
      </c>
      <c r="GB12" s="9">
        <v>572.79700000000003</v>
      </c>
      <c r="GC12" s="9">
        <v>239.511</v>
      </c>
      <c r="GD12" s="9">
        <v>333.286</v>
      </c>
      <c r="GE12" s="9">
        <v>58.415999999999997</v>
      </c>
      <c r="GF12" s="9">
        <v>26.448</v>
      </c>
      <c r="GG12" s="9">
        <v>31.968</v>
      </c>
      <c r="GH12" s="9">
        <v>96.138999999999996</v>
      </c>
      <c r="GI12" s="9">
        <v>47.720999999999997</v>
      </c>
      <c r="GJ12" s="9">
        <v>48.417000000000002</v>
      </c>
      <c r="GK12" s="9">
        <v>163.1</v>
      </c>
      <c r="GL12" s="9">
        <v>72.555000000000007</v>
      </c>
      <c r="GM12" s="9">
        <v>90.545000000000002</v>
      </c>
      <c r="GN12" s="9">
        <v>255.14099999999999</v>
      </c>
      <c r="GO12" s="9">
        <v>92.784999999999997</v>
      </c>
      <c r="GP12" s="9">
        <v>162.35599999999999</v>
      </c>
      <c r="GQ12" s="9">
        <v>34</v>
      </c>
      <c r="GR12" s="9">
        <v>26</v>
      </c>
      <c r="GS12" s="9">
        <v>43</v>
      </c>
      <c r="GT12" s="9">
        <v>137.464</v>
      </c>
      <c r="GU12" s="9">
        <v>69.697000000000003</v>
      </c>
      <c r="GV12" s="9">
        <v>67.766999999999996</v>
      </c>
      <c r="GW12" s="9">
        <v>18.010000000000002</v>
      </c>
      <c r="GX12" s="9">
        <v>11.53</v>
      </c>
      <c r="GY12" s="9">
        <v>6.48</v>
      </c>
      <c r="GZ12" s="9">
        <v>16.113</v>
      </c>
      <c r="HA12" s="9">
        <v>6.4180000000000001</v>
      </c>
      <c r="HB12" s="9">
        <v>9.6950000000000003</v>
      </c>
      <c r="HC12" s="9">
        <v>40.393000000000001</v>
      </c>
      <c r="HD12" s="9">
        <v>20.657</v>
      </c>
      <c r="HE12" s="9">
        <v>19.736000000000001</v>
      </c>
      <c r="HF12" s="9">
        <v>62.948</v>
      </c>
      <c r="HG12" s="9">
        <v>31.091999999999999</v>
      </c>
      <c r="HH12" s="9">
        <v>31.856000000000002</v>
      </c>
      <c r="HI12" s="9">
        <v>40.06</v>
      </c>
      <c r="HJ12" s="9">
        <v>41.316000000000003</v>
      </c>
      <c r="HK12" s="9">
        <v>39.567999999999998</v>
      </c>
      <c r="HL12" s="9">
        <v>472.91199999999998</v>
      </c>
      <c r="HM12" s="9">
        <v>153.40299999999999</v>
      </c>
      <c r="HN12" s="9">
        <v>319.50900000000001</v>
      </c>
      <c r="HO12" s="9">
        <v>47.567999999999998</v>
      </c>
      <c r="HP12" s="9">
        <v>16.510000000000002</v>
      </c>
      <c r="HQ12" s="9">
        <v>31.058</v>
      </c>
      <c r="HR12" s="9">
        <v>72.423000000000002</v>
      </c>
      <c r="HS12" s="9">
        <v>30.587</v>
      </c>
      <c r="HT12" s="9">
        <v>41.835999999999999</v>
      </c>
      <c r="HU12" s="9">
        <v>124.63</v>
      </c>
      <c r="HV12" s="9">
        <v>38.454999999999998</v>
      </c>
      <c r="HW12" s="9">
        <v>86.174999999999997</v>
      </c>
      <c r="HX12" s="9">
        <v>228.291</v>
      </c>
      <c r="HY12" s="9">
        <v>67.850999999999999</v>
      </c>
      <c r="HZ12" s="9">
        <v>160.44</v>
      </c>
      <c r="IA12" s="9">
        <v>47</v>
      </c>
      <c r="IB12" s="9">
        <v>34</v>
      </c>
      <c r="IC12" s="9">
        <v>52</v>
      </c>
      <c r="ID12" s="9">
        <v>522.08000000000004</v>
      </c>
      <c r="IE12" s="9">
        <v>241.80500000000001</v>
      </c>
      <c r="IF12" s="9">
        <v>280.27600000000001</v>
      </c>
      <c r="IG12" s="9">
        <v>64.504999999999995</v>
      </c>
      <c r="IH12" s="9">
        <v>33.134</v>
      </c>
      <c r="II12" s="9">
        <v>31.372</v>
      </c>
      <c r="IJ12" s="9">
        <v>87.156000000000006</v>
      </c>
      <c r="IK12" s="9">
        <v>41.402000000000001</v>
      </c>
      <c r="IL12" s="9">
        <v>45.753</v>
      </c>
      <c r="IM12" s="9">
        <v>143.494</v>
      </c>
      <c r="IN12" s="9">
        <v>70.363</v>
      </c>
      <c r="IO12" s="9">
        <v>73.13</v>
      </c>
      <c r="IP12" s="9">
        <v>226.92599999999999</v>
      </c>
      <c r="IQ12" s="9">
        <v>96.905000000000001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>
        <v>0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>
        <v>0</v>
      </c>
      <c r="EF13" s="9"/>
      <c r="EG13" s="9"/>
      <c r="EH13" s="9">
        <v>0</v>
      </c>
      <c r="EI13" s="9"/>
      <c r="EJ13" s="9"/>
      <c r="EK13" s="9">
        <v>0</v>
      </c>
      <c r="EL13" s="9"/>
      <c r="EM13" s="9"/>
      <c r="EN13" s="9"/>
      <c r="EO13" s="9"/>
      <c r="EP13" s="9"/>
      <c r="EQ13" s="9"/>
      <c r="ER13" s="9">
        <v>877.75800000000004</v>
      </c>
      <c r="ES13" s="9">
        <v>319.00299999999999</v>
      </c>
      <c r="ET13" s="9">
        <v>558.755</v>
      </c>
      <c r="EU13" s="9">
        <v>86.135999999999996</v>
      </c>
      <c r="EV13" s="9">
        <v>39.534999999999997</v>
      </c>
      <c r="EW13" s="9">
        <v>46.600999999999999</v>
      </c>
      <c r="EX13" s="9">
        <v>154.935</v>
      </c>
      <c r="EY13" s="9">
        <v>64.695999999999998</v>
      </c>
      <c r="EZ13" s="9">
        <v>90.239000000000004</v>
      </c>
      <c r="FA13" s="9">
        <v>255.874</v>
      </c>
      <c r="FB13" s="9">
        <v>93.266000000000005</v>
      </c>
      <c r="FC13" s="9">
        <v>162.608</v>
      </c>
      <c r="FD13" s="9">
        <v>380.81400000000002</v>
      </c>
      <c r="FE13" s="9">
        <v>121.506</v>
      </c>
      <c r="FF13" s="9">
        <v>259.30700000000002</v>
      </c>
      <c r="FG13" s="9">
        <v>34</v>
      </c>
      <c r="FH13" s="9">
        <v>26</v>
      </c>
      <c r="FI13" s="9">
        <v>43</v>
      </c>
      <c r="FJ13" s="9">
        <v>282.87700000000001</v>
      </c>
      <c r="FK13" s="9">
        <v>75.134</v>
      </c>
      <c r="FL13" s="9">
        <v>207.74299999999999</v>
      </c>
      <c r="FM13" s="9">
        <v>24.8</v>
      </c>
      <c r="FN13" s="9">
        <v>8.73</v>
      </c>
      <c r="FO13" s="9">
        <v>16.07</v>
      </c>
      <c r="FP13" s="9">
        <v>37.679000000000002</v>
      </c>
      <c r="FQ13" s="9">
        <v>7.5910000000000002</v>
      </c>
      <c r="FR13" s="9">
        <v>30.088000000000001</v>
      </c>
      <c r="FS13" s="9">
        <v>61.292999999999999</v>
      </c>
      <c r="FT13" s="9">
        <v>18.228999999999999</v>
      </c>
      <c r="FU13" s="9">
        <v>43.064</v>
      </c>
      <c r="FV13" s="9">
        <v>159.10599999999999</v>
      </c>
      <c r="FW13" s="9">
        <v>40.585000000000001</v>
      </c>
      <c r="FX13" s="9">
        <v>118.521</v>
      </c>
      <c r="FY13" s="9">
        <v>52</v>
      </c>
      <c r="FZ13" s="9">
        <v>52</v>
      </c>
      <c r="GA13" s="9">
        <v>52</v>
      </c>
      <c r="GB13" s="9">
        <v>594.88</v>
      </c>
      <c r="GC13" s="9">
        <v>243.86799999999999</v>
      </c>
      <c r="GD13" s="9">
        <v>351.012</v>
      </c>
      <c r="GE13" s="9">
        <v>61.335000000000001</v>
      </c>
      <c r="GF13" s="9">
        <v>30.805</v>
      </c>
      <c r="GG13" s="9">
        <v>30.53</v>
      </c>
      <c r="GH13" s="9">
        <v>117.256</v>
      </c>
      <c r="GI13" s="9">
        <v>57.104999999999997</v>
      </c>
      <c r="GJ13" s="9">
        <v>60.151000000000003</v>
      </c>
      <c r="GK13" s="9">
        <v>194.58099999999999</v>
      </c>
      <c r="GL13" s="9">
        <v>75.037000000000006</v>
      </c>
      <c r="GM13" s="9">
        <v>119.544</v>
      </c>
      <c r="GN13" s="9">
        <v>221.708</v>
      </c>
      <c r="GO13" s="9">
        <v>80.921000000000006</v>
      </c>
      <c r="GP13" s="9">
        <v>140.786</v>
      </c>
      <c r="GQ13" s="9">
        <v>26</v>
      </c>
      <c r="GR13" s="9">
        <v>24</v>
      </c>
      <c r="GS13" s="9">
        <v>30</v>
      </c>
      <c r="GT13" s="9">
        <v>144.79900000000001</v>
      </c>
      <c r="GU13" s="9">
        <v>82.412000000000006</v>
      </c>
      <c r="GV13" s="9">
        <v>62.387</v>
      </c>
      <c r="GW13" s="9">
        <v>16.27</v>
      </c>
      <c r="GX13" s="9">
        <v>8.4090000000000007</v>
      </c>
      <c r="GY13" s="9">
        <v>7.8609999999999998</v>
      </c>
      <c r="GZ13" s="9">
        <v>23.167999999999999</v>
      </c>
      <c r="HA13" s="9">
        <v>13.111000000000001</v>
      </c>
      <c r="HB13" s="9">
        <v>10.057</v>
      </c>
      <c r="HC13" s="9">
        <v>40.1</v>
      </c>
      <c r="HD13" s="9">
        <v>24.998000000000001</v>
      </c>
      <c r="HE13" s="9">
        <v>15.101000000000001</v>
      </c>
      <c r="HF13" s="9">
        <v>65.260999999999996</v>
      </c>
      <c r="HG13" s="9">
        <v>35.893000000000001</v>
      </c>
      <c r="HH13" s="9">
        <v>29.367000000000001</v>
      </c>
      <c r="HI13" s="9">
        <v>37.905000000000001</v>
      </c>
      <c r="HJ13" s="9">
        <v>34</v>
      </c>
      <c r="HK13" s="9">
        <v>43</v>
      </c>
      <c r="HL13" s="9">
        <v>488.09800000000001</v>
      </c>
      <c r="HM13" s="9">
        <v>149.18700000000001</v>
      </c>
      <c r="HN13" s="9">
        <v>338.911</v>
      </c>
      <c r="HO13" s="9">
        <v>47.759</v>
      </c>
      <c r="HP13" s="9">
        <v>17.079999999999998</v>
      </c>
      <c r="HQ13" s="9">
        <v>30.678999999999998</v>
      </c>
      <c r="HR13" s="9">
        <v>74.239999999999995</v>
      </c>
      <c r="HS13" s="9">
        <v>28.568000000000001</v>
      </c>
      <c r="HT13" s="9">
        <v>45.671999999999997</v>
      </c>
      <c r="HU13" s="9">
        <v>143.31399999999999</v>
      </c>
      <c r="HV13" s="9">
        <v>42.058999999999997</v>
      </c>
      <c r="HW13" s="9">
        <v>101.256</v>
      </c>
      <c r="HX13" s="9">
        <v>222.78399999999999</v>
      </c>
      <c r="HY13" s="9">
        <v>61.48</v>
      </c>
      <c r="HZ13" s="9">
        <v>161.304</v>
      </c>
      <c r="IA13" s="9">
        <v>40</v>
      </c>
      <c r="IB13" s="9">
        <v>30</v>
      </c>
      <c r="IC13" s="9">
        <v>47</v>
      </c>
      <c r="ID13" s="9">
        <v>534.45899999999995</v>
      </c>
      <c r="IE13" s="9">
        <v>252.227</v>
      </c>
      <c r="IF13" s="9">
        <v>282.23099999999999</v>
      </c>
      <c r="IG13" s="9">
        <v>54.646000000000001</v>
      </c>
      <c r="IH13" s="9">
        <v>30.863</v>
      </c>
      <c r="II13" s="9">
        <v>23.783000000000001</v>
      </c>
      <c r="IJ13" s="9">
        <v>103.864</v>
      </c>
      <c r="IK13" s="9">
        <v>49.238999999999997</v>
      </c>
      <c r="IL13" s="9">
        <v>54.624000000000002</v>
      </c>
      <c r="IM13" s="9">
        <v>152.65899999999999</v>
      </c>
      <c r="IN13" s="9">
        <v>76.204999999999998</v>
      </c>
      <c r="IO13" s="9">
        <v>76.453999999999994</v>
      </c>
      <c r="IP13" s="9">
        <v>223.29</v>
      </c>
      <c r="IQ13" s="9">
        <v>95.918999999999997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>
        <v>0</v>
      </c>
      <c r="EE14" s="9"/>
      <c r="EF14" s="9"/>
      <c r="EG14" s="9"/>
      <c r="EH14" s="9">
        <v>0</v>
      </c>
      <c r="EI14" s="9"/>
      <c r="EJ14" s="9"/>
      <c r="EK14" s="9"/>
      <c r="EL14" s="9"/>
      <c r="EM14" s="9"/>
      <c r="EN14" s="9"/>
      <c r="EO14" s="9"/>
      <c r="EP14" s="9"/>
      <c r="EQ14" s="9"/>
      <c r="ER14" s="9">
        <v>879.79100000000005</v>
      </c>
      <c r="ES14" s="9">
        <v>311.87900000000002</v>
      </c>
      <c r="ET14" s="9">
        <v>567.91200000000003</v>
      </c>
      <c r="EU14" s="9">
        <v>86.358000000000004</v>
      </c>
      <c r="EV14" s="9">
        <v>28.597000000000001</v>
      </c>
      <c r="EW14" s="9">
        <v>57.761000000000003</v>
      </c>
      <c r="EX14" s="9">
        <v>165.06899999999999</v>
      </c>
      <c r="EY14" s="9">
        <v>63.134999999999998</v>
      </c>
      <c r="EZ14" s="9">
        <v>101.934</v>
      </c>
      <c r="FA14" s="9">
        <v>225.95400000000001</v>
      </c>
      <c r="FB14" s="9">
        <v>80.105999999999995</v>
      </c>
      <c r="FC14" s="9">
        <v>145.84899999999999</v>
      </c>
      <c r="FD14" s="9">
        <v>402.41</v>
      </c>
      <c r="FE14" s="9">
        <v>140.041</v>
      </c>
      <c r="FF14" s="9">
        <v>262.36900000000003</v>
      </c>
      <c r="FG14" s="9">
        <v>40</v>
      </c>
      <c r="FH14" s="9">
        <v>39</v>
      </c>
      <c r="FI14" s="9">
        <v>43</v>
      </c>
      <c r="FJ14" s="9">
        <v>286.339</v>
      </c>
      <c r="FK14" s="9">
        <v>82.078999999999994</v>
      </c>
      <c r="FL14" s="9">
        <v>204.261</v>
      </c>
      <c r="FM14" s="9">
        <v>28.808</v>
      </c>
      <c r="FN14" s="9">
        <v>6.2629999999999999</v>
      </c>
      <c r="FO14" s="9">
        <v>22.545000000000002</v>
      </c>
      <c r="FP14" s="9">
        <v>41.505000000000003</v>
      </c>
      <c r="FQ14" s="9">
        <v>13.452</v>
      </c>
      <c r="FR14" s="9">
        <v>28.052</v>
      </c>
      <c r="FS14" s="9">
        <v>62.363999999999997</v>
      </c>
      <c r="FT14" s="9">
        <v>18.245999999999999</v>
      </c>
      <c r="FU14" s="9">
        <v>44.118000000000002</v>
      </c>
      <c r="FV14" s="9">
        <v>153.66200000000001</v>
      </c>
      <c r="FW14" s="9">
        <v>44.116999999999997</v>
      </c>
      <c r="FX14" s="9">
        <v>109.545</v>
      </c>
      <c r="FY14" s="9">
        <v>52</v>
      </c>
      <c r="FZ14" s="9">
        <v>52</v>
      </c>
      <c r="GA14" s="9">
        <v>52</v>
      </c>
      <c r="GB14" s="9">
        <v>593.452</v>
      </c>
      <c r="GC14" s="9">
        <v>229.80099999999999</v>
      </c>
      <c r="GD14" s="9">
        <v>363.65199999999999</v>
      </c>
      <c r="GE14" s="9">
        <v>57.55</v>
      </c>
      <c r="GF14" s="9">
        <v>22.335000000000001</v>
      </c>
      <c r="GG14" s="9">
        <v>35.215000000000003</v>
      </c>
      <c r="GH14" s="9">
        <v>123.565</v>
      </c>
      <c r="GI14" s="9">
        <v>49.683</v>
      </c>
      <c r="GJ14" s="9">
        <v>73.882000000000005</v>
      </c>
      <c r="GK14" s="9">
        <v>163.59100000000001</v>
      </c>
      <c r="GL14" s="9">
        <v>61.859000000000002</v>
      </c>
      <c r="GM14" s="9">
        <v>101.73099999999999</v>
      </c>
      <c r="GN14" s="9">
        <v>248.74700000000001</v>
      </c>
      <c r="GO14" s="9">
        <v>95.924000000000007</v>
      </c>
      <c r="GP14" s="9">
        <v>152.82300000000001</v>
      </c>
      <c r="GQ14" s="9">
        <v>34</v>
      </c>
      <c r="GR14" s="9">
        <v>34</v>
      </c>
      <c r="GS14" s="9">
        <v>34</v>
      </c>
      <c r="GT14" s="9">
        <v>149.214</v>
      </c>
      <c r="GU14" s="9">
        <v>80.902000000000001</v>
      </c>
      <c r="GV14" s="9">
        <v>68.311999999999998</v>
      </c>
      <c r="GW14" s="9">
        <v>16.984999999999999</v>
      </c>
      <c r="GX14" s="9">
        <v>9.4350000000000005</v>
      </c>
      <c r="GY14" s="9">
        <v>7.5490000000000004</v>
      </c>
      <c r="GZ14" s="9">
        <v>26.768999999999998</v>
      </c>
      <c r="HA14" s="9">
        <v>14.965</v>
      </c>
      <c r="HB14" s="9">
        <v>11.804</v>
      </c>
      <c r="HC14" s="9">
        <v>35.399000000000001</v>
      </c>
      <c r="HD14" s="9">
        <v>17.792999999999999</v>
      </c>
      <c r="HE14" s="9">
        <v>17.605</v>
      </c>
      <c r="HF14" s="9">
        <v>70.061000000000007</v>
      </c>
      <c r="HG14" s="9">
        <v>38.707999999999998</v>
      </c>
      <c r="HH14" s="9">
        <v>31.353999999999999</v>
      </c>
      <c r="HI14" s="9">
        <v>43.826999999999998</v>
      </c>
      <c r="HJ14" s="9">
        <v>40.201999999999998</v>
      </c>
      <c r="HK14" s="9">
        <v>47</v>
      </c>
      <c r="HL14" s="9">
        <v>494.363</v>
      </c>
      <c r="HM14" s="9">
        <v>160.49100000000001</v>
      </c>
      <c r="HN14" s="9">
        <v>333.87200000000001</v>
      </c>
      <c r="HO14" s="9">
        <v>45.279000000000003</v>
      </c>
      <c r="HP14" s="9">
        <v>12.106</v>
      </c>
      <c r="HQ14" s="9">
        <v>33.173000000000002</v>
      </c>
      <c r="HR14" s="9">
        <v>95.980999999999995</v>
      </c>
      <c r="HS14" s="9">
        <v>33.603000000000002</v>
      </c>
      <c r="HT14" s="9">
        <v>62.378</v>
      </c>
      <c r="HU14" s="9">
        <v>119.596</v>
      </c>
      <c r="HV14" s="9">
        <v>37.460999999999999</v>
      </c>
      <c r="HW14" s="9">
        <v>82.135000000000005</v>
      </c>
      <c r="HX14" s="9">
        <v>233.50700000000001</v>
      </c>
      <c r="HY14" s="9">
        <v>77.320999999999998</v>
      </c>
      <c r="HZ14" s="9">
        <v>156.18600000000001</v>
      </c>
      <c r="IA14" s="9">
        <v>43</v>
      </c>
      <c r="IB14" s="9">
        <v>47</v>
      </c>
      <c r="IC14" s="9">
        <v>43</v>
      </c>
      <c r="ID14" s="9">
        <v>534.64300000000003</v>
      </c>
      <c r="IE14" s="9">
        <v>232.29</v>
      </c>
      <c r="IF14" s="9">
        <v>302.35300000000001</v>
      </c>
      <c r="IG14" s="9">
        <v>58.064</v>
      </c>
      <c r="IH14" s="9">
        <v>25.927</v>
      </c>
      <c r="II14" s="9">
        <v>32.137</v>
      </c>
      <c r="IJ14" s="9">
        <v>95.856999999999999</v>
      </c>
      <c r="IK14" s="9">
        <v>44.497</v>
      </c>
      <c r="IL14" s="9">
        <v>51.36</v>
      </c>
      <c r="IM14" s="9">
        <v>141.75800000000001</v>
      </c>
      <c r="IN14" s="9">
        <v>60.438000000000002</v>
      </c>
      <c r="IO14" s="9">
        <v>81.319999999999993</v>
      </c>
      <c r="IP14" s="9">
        <v>238.964</v>
      </c>
      <c r="IQ14" s="9">
        <v>101.428</v>
      </c>
    </row>
    <row r="15" spans="1:251">
      <c r="A15" s="10">
        <v>43497</v>
      </c>
      <c r="B15" s="9">
        <v>52</v>
      </c>
      <c r="C15" s="9">
        <v>52</v>
      </c>
      <c r="D15" s="9">
        <v>74.171999999999997</v>
      </c>
      <c r="E15" s="9">
        <v>9.4120000000000008</v>
      </c>
      <c r="F15" s="9">
        <v>64.760000000000005</v>
      </c>
      <c r="G15" s="9">
        <v>10.946999999999999</v>
      </c>
      <c r="H15" s="9">
        <v>2.016</v>
      </c>
      <c r="I15" s="9">
        <v>8.9309999999999992</v>
      </c>
      <c r="J15" s="9">
        <v>14.781000000000001</v>
      </c>
      <c r="K15" s="9">
        <v>2.528</v>
      </c>
      <c r="L15" s="9">
        <v>12.253</v>
      </c>
      <c r="M15" s="9">
        <v>16.855</v>
      </c>
      <c r="N15" s="9">
        <v>0.93600000000000005</v>
      </c>
      <c r="O15" s="9">
        <v>15.919</v>
      </c>
      <c r="P15" s="9">
        <v>31.59</v>
      </c>
      <c r="Q15" s="9">
        <v>3.9319999999999999</v>
      </c>
      <c r="R15" s="9">
        <v>27.658000000000001</v>
      </c>
      <c r="S15" s="9">
        <v>26</v>
      </c>
      <c r="T15" s="9">
        <v>22.273</v>
      </c>
      <c r="U15" s="9">
        <v>26</v>
      </c>
      <c r="V15" s="9">
        <v>142.23500000000001</v>
      </c>
      <c r="W15" s="9">
        <v>62.381</v>
      </c>
      <c r="X15" s="9">
        <v>79.853999999999999</v>
      </c>
      <c r="Y15" s="9">
        <v>17.408000000000001</v>
      </c>
      <c r="Z15" s="9">
        <v>4.82</v>
      </c>
      <c r="AA15" s="9">
        <v>12.587999999999999</v>
      </c>
      <c r="AB15" s="9">
        <v>27.661999999999999</v>
      </c>
      <c r="AC15" s="9">
        <v>13.561999999999999</v>
      </c>
      <c r="AD15" s="9">
        <v>14.1</v>
      </c>
      <c r="AE15" s="9">
        <v>47.600999999999999</v>
      </c>
      <c r="AF15" s="9">
        <v>24.95</v>
      </c>
      <c r="AG15" s="9">
        <v>22.651</v>
      </c>
      <c r="AH15" s="9">
        <v>49.564</v>
      </c>
      <c r="AI15" s="9">
        <v>19.048999999999999</v>
      </c>
      <c r="AJ15" s="9">
        <v>30.515000000000001</v>
      </c>
      <c r="AK15" s="9">
        <v>26</v>
      </c>
      <c r="AL15" s="9">
        <v>26</v>
      </c>
      <c r="AM15" s="9">
        <v>26</v>
      </c>
      <c r="AN15" s="9">
        <v>177.148</v>
      </c>
      <c r="AO15" s="9">
        <v>81.724000000000004</v>
      </c>
      <c r="AP15" s="9">
        <v>95.424000000000007</v>
      </c>
      <c r="AQ15" s="9">
        <v>22.925999999999998</v>
      </c>
      <c r="AR15" s="9">
        <v>10.577999999999999</v>
      </c>
      <c r="AS15" s="9">
        <v>12.348000000000001</v>
      </c>
      <c r="AT15" s="9">
        <v>32.223999999999997</v>
      </c>
      <c r="AU15" s="9">
        <v>15.843999999999999</v>
      </c>
      <c r="AV15" s="9">
        <v>16.379000000000001</v>
      </c>
      <c r="AW15" s="9">
        <v>46.530999999999999</v>
      </c>
      <c r="AX15" s="9">
        <v>21.231000000000002</v>
      </c>
      <c r="AY15" s="9">
        <v>25.298999999999999</v>
      </c>
      <c r="AZ15" s="9">
        <v>75.468000000000004</v>
      </c>
      <c r="BA15" s="9">
        <v>34.07</v>
      </c>
      <c r="BB15" s="9">
        <v>41.398000000000003</v>
      </c>
      <c r="BC15" s="9">
        <v>34</v>
      </c>
      <c r="BD15" s="9">
        <v>34</v>
      </c>
      <c r="BE15" s="9">
        <v>34</v>
      </c>
      <c r="BF15" s="9">
        <v>28.991</v>
      </c>
      <c r="BG15" s="9">
        <v>14.712</v>
      </c>
      <c r="BH15" s="9">
        <v>14.279</v>
      </c>
      <c r="BI15" s="9">
        <v>3.5350000000000001</v>
      </c>
      <c r="BJ15" s="9">
        <v>2.1720000000000002</v>
      </c>
      <c r="BK15" s="9">
        <v>1.363</v>
      </c>
      <c r="BL15" s="9">
        <v>7.0919999999999996</v>
      </c>
      <c r="BM15" s="9">
        <v>4.1420000000000003</v>
      </c>
      <c r="BN15" s="9">
        <v>2.95</v>
      </c>
      <c r="BO15" s="9">
        <v>6.5469999999999997</v>
      </c>
      <c r="BP15" s="9">
        <v>2.3439999999999999</v>
      </c>
      <c r="BQ15" s="9">
        <v>4.2030000000000003</v>
      </c>
      <c r="BR15" s="9">
        <v>11.817</v>
      </c>
      <c r="BS15" s="9">
        <v>6.0549999999999997</v>
      </c>
      <c r="BT15" s="9">
        <v>5.7629999999999999</v>
      </c>
      <c r="BU15" s="9">
        <v>25.016999999999999</v>
      </c>
      <c r="BV15" s="9">
        <v>13.212999999999999</v>
      </c>
      <c r="BW15" s="9">
        <v>25.577999999999999</v>
      </c>
      <c r="BX15" s="9">
        <v>145.95500000000001</v>
      </c>
      <c r="BY15" s="9">
        <v>73.355000000000004</v>
      </c>
      <c r="BZ15" s="9">
        <v>72.599999999999994</v>
      </c>
      <c r="CA15" s="9">
        <v>14.757</v>
      </c>
      <c r="CB15" s="9">
        <v>8.9109999999999996</v>
      </c>
      <c r="CC15" s="9">
        <v>5.8449999999999998</v>
      </c>
      <c r="CD15" s="9">
        <v>36.628</v>
      </c>
      <c r="CE15" s="9">
        <v>20.408000000000001</v>
      </c>
      <c r="CF15" s="9">
        <v>16.221</v>
      </c>
      <c r="CG15" s="9">
        <v>32.340000000000003</v>
      </c>
      <c r="CH15" s="9">
        <v>16.437999999999999</v>
      </c>
      <c r="CI15" s="9">
        <v>15.901999999999999</v>
      </c>
      <c r="CJ15" s="9">
        <v>62.23</v>
      </c>
      <c r="CK15" s="9">
        <v>27.599</v>
      </c>
      <c r="CL15" s="9">
        <v>34.631999999999998</v>
      </c>
      <c r="CM15" s="9">
        <v>26</v>
      </c>
      <c r="CN15" s="9">
        <v>26</v>
      </c>
      <c r="CO15" s="9">
        <v>43</v>
      </c>
      <c r="CP15" s="9">
        <v>83.245999999999995</v>
      </c>
      <c r="CQ15" s="9">
        <v>39.658999999999999</v>
      </c>
      <c r="CR15" s="9">
        <v>43.587000000000003</v>
      </c>
      <c r="CS15" s="9">
        <v>9.27</v>
      </c>
      <c r="CT15" s="9">
        <v>4.1769999999999996</v>
      </c>
      <c r="CU15" s="9">
        <v>5.093</v>
      </c>
      <c r="CV15" s="9">
        <v>16.04</v>
      </c>
      <c r="CW15" s="9">
        <v>11.151</v>
      </c>
      <c r="CX15" s="9">
        <v>4.8890000000000002</v>
      </c>
      <c r="CY15" s="9">
        <v>18.535</v>
      </c>
      <c r="CZ15" s="9">
        <v>8.6609999999999996</v>
      </c>
      <c r="DA15" s="9">
        <v>9.875</v>
      </c>
      <c r="DB15" s="9">
        <v>39.401000000000003</v>
      </c>
      <c r="DC15" s="9">
        <v>15.670999999999999</v>
      </c>
      <c r="DD15" s="9">
        <v>23.73</v>
      </c>
      <c r="DE15" s="9">
        <v>42</v>
      </c>
      <c r="DF15" s="9">
        <v>26</v>
      </c>
      <c r="DG15" s="9">
        <v>52</v>
      </c>
      <c r="DH15" s="9">
        <v>62.709000000000003</v>
      </c>
      <c r="DI15" s="9">
        <v>33.695999999999998</v>
      </c>
      <c r="DJ15" s="9">
        <v>29.013000000000002</v>
      </c>
      <c r="DK15" s="9">
        <v>5.4859999999999998</v>
      </c>
      <c r="DL15" s="9">
        <v>4.734</v>
      </c>
      <c r="DM15" s="9">
        <v>0.752</v>
      </c>
      <c r="DN15" s="9">
        <v>20.588000000000001</v>
      </c>
      <c r="DO15" s="9">
        <v>9.2569999999999997</v>
      </c>
      <c r="DP15" s="9">
        <v>11.331</v>
      </c>
      <c r="DQ15" s="9">
        <v>13.805</v>
      </c>
      <c r="DR15" s="9">
        <v>7.7770000000000001</v>
      </c>
      <c r="DS15" s="9">
        <v>6.0279999999999996</v>
      </c>
      <c r="DT15" s="9">
        <v>22.83</v>
      </c>
      <c r="DU15" s="9">
        <v>11.928000000000001</v>
      </c>
      <c r="DV15" s="9">
        <v>10.901999999999999</v>
      </c>
      <c r="DW15" s="9">
        <v>21</v>
      </c>
      <c r="DX15" s="9">
        <v>26</v>
      </c>
      <c r="DY15" s="9">
        <v>13.983000000000001</v>
      </c>
      <c r="DZ15" s="9">
        <v>6.8520000000000003</v>
      </c>
      <c r="EA15" s="9">
        <v>2.5</v>
      </c>
      <c r="EB15" s="9">
        <v>4.3520000000000003</v>
      </c>
      <c r="EC15" s="9">
        <v>0.40799999999999997</v>
      </c>
      <c r="ED15" s="9">
        <v>0.27300000000000002</v>
      </c>
      <c r="EE15" s="9">
        <v>0.13500000000000001</v>
      </c>
      <c r="EF15" s="9">
        <v>2.081</v>
      </c>
      <c r="EG15" s="9">
        <v>0.79400000000000004</v>
      </c>
      <c r="EH15" s="9">
        <v>1.288</v>
      </c>
      <c r="EI15" s="9">
        <v>1.389</v>
      </c>
      <c r="EJ15" s="9">
        <v>0.73899999999999999</v>
      </c>
      <c r="EK15" s="9">
        <v>0.65100000000000002</v>
      </c>
      <c r="EL15" s="9">
        <v>2.9729999999999999</v>
      </c>
      <c r="EM15" s="9">
        <v>0.69499999999999995</v>
      </c>
      <c r="EN15" s="9">
        <v>2.278</v>
      </c>
      <c r="EO15" s="9">
        <v>24.166</v>
      </c>
      <c r="EP15" s="9">
        <v>13.134</v>
      </c>
      <c r="EQ15" s="9">
        <v>45.552</v>
      </c>
      <c r="ER15" s="9">
        <v>840.04200000000003</v>
      </c>
      <c r="ES15" s="9">
        <v>297.76900000000001</v>
      </c>
      <c r="ET15" s="9">
        <v>542.27300000000002</v>
      </c>
      <c r="EU15" s="9">
        <v>96.882000000000005</v>
      </c>
      <c r="EV15" s="9">
        <v>33.43</v>
      </c>
      <c r="EW15" s="9">
        <v>63.451999999999998</v>
      </c>
      <c r="EX15" s="9">
        <v>143.58500000000001</v>
      </c>
      <c r="EY15" s="9">
        <v>52.625</v>
      </c>
      <c r="EZ15" s="9">
        <v>90.96</v>
      </c>
      <c r="FA15" s="9">
        <v>213.494</v>
      </c>
      <c r="FB15" s="9">
        <v>76.680999999999997</v>
      </c>
      <c r="FC15" s="9">
        <v>136.81299999999999</v>
      </c>
      <c r="FD15" s="9">
        <v>386.08100000000002</v>
      </c>
      <c r="FE15" s="9">
        <v>135.03200000000001</v>
      </c>
      <c r="FF15" s="9">
        <v>251.04900000000001</v>
      </c>
      <c r="FG15" s="9">
        <v>39</v>
      </c>
      <c r="FH15" s="9">
        <v>39</v>
      </c>
      <c r="FI15" s="9">
        <v>39.481000000000002</v>
      </c>
      <c r="FJ15" s="9">
        <v>264.63099999999997</v>
      </c>
      <c r="FK15" s="9">
        <v>77.292000000000002</v>
      </c>
      <c r="FL15" s="9">
        <v>187.33799999999999</v>
      </c>
      <c r="FM15" s="9">
        <v>27.433</v>
      </c>
      <c r="FN15" s="9">
        <v>7.4169999999999998</v>
      </c>
      <c r="FO15" s="9">
        <v>20.015999999999998</v>
      </c>
      <c r="FP15" s="9">
        <v>35.646999999999998</v>
      </c>
      <c r="FQ15" s="9">
        <v>11.441000000000001</v>
      </c>
      <c r="FR15" s="9">
        <v>24.206</v>
      </c>
      <c r="FS15" s="9">
        <v>50.878</v>
      </c>
      <c r="FT15" s="9">
        <v>13.194000000000001</v>
      </c>
      <c r="FU15" s="9">
        <v>37.683999999999997</v>
      </c>
      <c r="FV15" s="9">
        <v>150.672</v>
      </c>
      <c r="FW15" s="9">
        <v>45.24</v>
      </c>
      <c r="FX15" s="9">
        <v>105.432</v>
      </c>
      <c r="FY15" s="9">
        <v>52</v>
      </c>
      <c r="FZ15" s="9">
        <v>52</v>
      </c>
      <c r="GA15" s="9">
        <v>52</v>
      </c>
      <c r="GB15" s="9">
        <v>575.41099999999994</v>
      </c>
      <c r="GC15" s="9">
        <v>220.476</v>
      </c>
      <c r="GD15" s="9">
        <v>354.935</v>
      </c>
      <c r="GE15" s="9">
        <v>69.448999999999998</v>
      </c>
      <c r="GF15" s="9">
        <v>26.013000000000002</v>
      </c>
      <c r="GG15" s="9">
        <v>43.436</v>
      </c>
      <c r="GH15" s="9">
        <v>107.938</v>
      </c>
      <c r="GI15" s="9">
        <v>41.183999999999997</v>
      </c>
      <c r="GJ15" s="9">
        <v>66.754000000000005</v>
      </c>
      <c r="GK15" s="9">
        <v>162.61600000000001</v>
      </c>
      <c r="GL15" s="9">
        <v>63.487000000000002</v>
      </c>
      <c r="GM15" s="9">
        <v>99.129000000000005</v>
      </c>
      <c r="GN15" s="9">
        <v>235.40899999999999</v>
      </c>
      <c r="GO15" s="9">
        <v>89.792000000000002</v>
      </c>
      <c r="GP15" s="9">
        <v>145.61699999999999</v>
      </c>
      <c r="GQ15" s="9">
        <v>26</v>
      </c>
      <c r="GR15" s="9">
        <v>26.431000000000001</v>
      </c>
      <c r="GS15" s="9">
        <v>26</v>
      </c>
      <c r="GT15" s="9">
        <v>165.911</v>
      </c>
      <c r="GU15" s="9">
        <v>93.134</v>
      </c>
      <c r="GV15" s="9">
        <v>72.777000000000001</v>
      </c>
      <c r="GW15" s="9">
        <v>17.036000000000001</v>
      </c>
      <c r="GX15" s="9">
        <v>8.1780000000000008</v>
      </c>
      <c r="GY15" s="9">
        <v>8.8580000000000005</v>
      </c>
      <c r="GZ15" s="9">
        <v>34.054000000000002</v>
      </c>
      <c r="HA15" s="9">
        <v>23.193000000000001</v>
      </c>
      <c r="HB15" s="9">
        <v>10.861000000000001</v>
      </c>
      <c r="HC15" s="9">
        <v>34.625999999999998</v>
      </c>
      <c r="HD15" s="9">
        <v>23.207000000000001</v>
      </c>
      <c r="HE15" s="9">
        <v>11.417999999999999</v>
      </c>
      <c r="HF15" s="9">
        <v>80.195999999999998</v>
      </c>
      <c r="HG15" s="9">
        <v>38.555999999999997</v>
      </c>
      <c r="HH15" s="9">
        <v>41.64</v>
      </c>
      <c r="HI15" s="9">
        <v>43.896000000000001</v>
      </c>
      <c r="HJ15" s="9">
        <v>30.565999999999999</v>
      </c>
      <c r="HK15" s="9">
        <v>52</v>
      </c>
      <c r="HL15" s="9">
        <v>489.995</v>
      </c>
      <c r="HM15" s="9">
        <v>158.495</v>
      </c>
      <c r="HN15" s="9">
        <v>331.5</v>
      </c>
      <c r="HO15" s="9">
        <v>56.302</v>
      </c>
      <c r="HP15" s="9">
        <v>13.132</v>
      </c>
      <c r="HQ15" s="9">
        <v>43.168999999999997</v>
      </c>
      <c r="HR15" s="9">
        <v>82.971000000000004</v>
      </c>
      <c r="HS15" s="9">
        <v>29.712</v>
      </c>
      <c r="HT15" s="9">
        <v>53.259</v>
      </c>
      <c r="HU15" s="9">
        <v>126.096</v>
      </c>
      <c r="HV15" s="9">
        <v>46.655000000000001</v>
      </c>
      <c r="HW15" s="9">
        <v>79.441000000000003</v>
      </c>
      <c r="HX15" s="9">
        <v>224.626</v>
      </c>
      <c r="HY15" s="9">
        <v>68.995000000000005</v>
      </c>
      <c r="HZ15" s="9">
        <v>155.631</v>
      </c>
      <c r="IA15" s="9">
        <v>36</v>
      </c>
      <c r="IB15" s="9">
        <v>36</v>
      </c>
      <c r="IC15" s="9">
        <v>36.384999999999998</v>
      </c>
      <c r="ID15" s="9">
        <v>515.95799999999997</v>
      </c>
      <c r="IE15" s="9">
        <v>232.40700000000001</v>
      </c>
      <c r="IF15" s="9">
        <v>283.55099999999999</v>
      </c>
      <c r="IG15" s="9">
        <v>57.616</v>
      </c>
      <c r="IH15" s="9">
        <v>28.475000000000001</v>
      </c>
      <c r="II15" s="9">
        <v>29.14</v>
      </c>
      <c r="IJ15" s="9">
        <v>94.668999999999997</v>
      </c>
      <c r="IK15" s="9">
        <v>46.106000000000002</v>
      </c>
      <c r="IL15" s="9">
        <v>48.563000000000002</v>
      </c>
      <c r="IM15" s="9">
        <v>122.024</v>
      </c>
      <c r="IN15" s="9">
        <v>53.232999999999997</v>
      </c>
      <c r="IO15" s="9">
        <v>68.790000000000006</v>
      </c>
      <c r="IP15" s="9">
        <v>241.65100000000001</v>
      </c>
      <c r="IQ15" s="9">
        <v>104.593</v>
      </c>
    </row>
    <row r="16" spans="1:251">
      <c r="A16" s="10">
        <v>43862</v>
      </c>
      <c r="B16" s="9">
        <v>36.468000000000004</v>
      </c>
      <c r="C16" s="9">
        <v>50</v>
      </c>
      <c r="D16" s="9">
        <v>77.126999999999995</v>
      </c>
      <c r="E16" s="9">
        <v>9.1379999999999999</v>
      </c>
      <c r="F16" s="9">
        <v>67.989999999999995</v>
      </c>
      <c r="G16" s="9">
        <v>9.0359999999999996</v>
      </c>
      <c r="H16" s="9">
        <v>1.403</v>
      </c>
      <c r="I16" s="9">
        <v>7.633</v>
      </c>
      <c r="J16" s="9">
        <v>12.976000000000001</v>
      </c>
      <c r="K16" s="9">
        <v>1.661</v>
      </c>
      <c r="L16" s="9">
        <v>11.315</v>
      </c>
      <c r="M16" s="9">
        <v>17.477</v>
      </c>
      <c r="N16" s="9">
        <v>1.9570000000000001</v>
      </c>
      <c r="O16" s="9">
        <v>15.52</v>
      </c>
      <c r="P16" s="9">
        <v>37.637999999999998</v>
      </c>
      <c r="Q16" s="9">
        <v>4.1180000000000003</v>
      </c>
      <c r="R16" s="9">
        <v>33.521000000000001</v>
      </c>
      <c r="S16" s="9">
        <v>47</v>
      </c>
      <c r="T16" s="9">
        <v>24.99</v>
      </c>
      <c r="U16" s="9">
        <v>47</v>
      </c>
      <c r="V16" s="9">
        <v>163.90600000000001</v>
      </c>
      <c r="W16" s="9">
        <v>70.721000000000004</v>
      </c>
      <c r="X16" s="9">
        <v>93.183999999999997</v>
      </c>
      <c r="Y16" s="9">
        <v>17.79</v>
      </c>
      <c r="Z16" s="9">
        <v>7.7809999999999997</v>
      </c>
      <c r="AA16" s="9">
        <v>10.009</v>
      </c>
      <c r="AB16" s="9">
        <v>28.678999999999998</v>
      </c>
      <c r="AC16" s="9">
        <v>14.462999999999999</v>
      </c>
      <c r="AD16" s="9">
        <v>14.215999999999999</v>
      </c>
      <c r="AE16" s="9">
        <v>51.3</v>
      </c>
      <c r="AF16" s="9">
        <v>22.254999999999999</v>
      </c>
      <c r="AG16" s="9">
        <v>29.044</v>
      </c>
      <c r="AH16" s="9">
        <v>66.137</v>
      </c>
      <c r="AI16" s="9">
        <v>26.222999999999999</v>
      </c>
      <c r="AJ16" s="9">
        <v>39.914999999999999</v>
      </c>
      <c r="AK16" s="9">
        <v>26</v>
      </c>
      <c r="AL16" s="9">
        <v>26</v>
      </c>
      <c r="AM16" s="9">
        <v>34</v>
      </c>
      <c r="AN16" s="9">
        <v>181.12</v>
      </c>
      <c r="AO16" s="9">
        <v>93.034000000000006</v>
      </c>
      <c r="AP16" s="9">
        <v>88.087000000000003</v>
      </c>
      <c r="AQ16" s="9">
        <v>16.765000000000001</v>
      </c>
      <c r="AR16" s="9">
        <v>10.87</v>
      </c>
      <c r="AS16" s="9">
        <v>5.8949999999999996</v>
      </c>
      <c r="AT16" s="9">
        <v>30.875</v>
      </c>
      <c r="AU16" s="9">
        <v>13.337</v>
      </c>
      <c r="AV16" s="9">
        <v>17.538</v>
      </c>
      <c r="AW16" s="9">
        <v>53.795000000000002</v>
      </c>
      <c r="AX16" s="9">
        <v>26.116</v>
      </c>
      <c r="AY16" s="9">
        <v>27.678999999999998</v>
      </c>
      <c r="AZ16" s="9">
        <v>79.685000000000002</v>
      </c>
      <c r="BA16" s="9">
        <v>42.710999999999999</v>
      </c>
      <c r="BB16" s="9">
        <v>36.973999999999997</v>
      </c>
      <c r="BC16" s="9">
        <v>40.856999999999999</v>
      </c>
      <c r="BD16" s="9">
        <v>43</v>
      </c>
      <c r="BE16" s="9">
        <v>37.210999999999999</v>
      </c>
      <c r="BF16" s="9">
        <v>26.565999999999999</v>
      </c>
      <c r="BG16" s="9">
        <v>12.36</v>
      </c>
      <c r="BH16" s="9">
        <v>14.206</v>
      </c>
      <c r="BI16" s="9">
        <v>0.74299999999999999</v>
      </c>
      <c r="BJ16" s="9">
        <v>0.74299999999999999</v>
      </c>
      <c r="BK16" s="9">
        <v>0</v>
      </c>
      <c r="BL16" s="9">
        <v>7.3959999999999999</v>
      </c>
      <c r="BM16" s="9">
        <v>3.0030000000000001</v>
      </c>
      <c r="BN16" s="9">
        <v>4.3940000000000001</v>
      </c>
      <c r="BO16" s="9">
        <v>7.3710000000000004</v>
      </c>
      <c r="BP16" s="9">
        <v>2.9369999999999998</v>
      </c>
      <c r="BQ16" s="9">
        <v>4.4329999999999998</v>
      </c>
      <c r="BR16" s="9">
        <v>11.055999999999999</v>
      </c>
      <c r="BS16" s="9">
        <v>5.6769999999999996</v>
      </c>
      <c r="BT16" s="9">
        <v>5.3789999999999996</v>
      </c>
      <c r="BU16" s="9">
        <v>26</v>
      </c>
      <c r="BV16" s="9">
        <v>26.045000000000002</v>
      </c>
      <c r="BW16" s="9">
        <v>26</v>
      </c>
      <c r="BX16" s="9">
        <v>160.80199999999999</v>
      </c>
      <c r="BY16" s="9">
        <v>69.076999999999998</v>
      </c>
      <c r="BZ16" s="9">
        <v>91.724999999999994</v>
      </c>
      <c r="CA16" s="9">
        <v>22.788</v>
      </c>
      <c r="CB16" s="9">
        <v>7.6440000000000001</v>
      </c>
      <c r="CC16" s="9">
        <v>15.144</v>
      </c>
      <c r="CD16" s="9">
        <v>31.151</v>
      </c>
      <c r="CE16" s="9">
        <v>14.539</v>
      </c>
      <c r="CF16" s="9">
        <v>16.611999999999998</v>
      </c>
      <c r="CG16" s="9">
        <v>43.604999999999997</v>
      </c>
      <c r="CH16" s="9">
        <v>20.273</v>
      </c>
      <c r="CI16" s="9">
        <v>23.331</v>
      </c>
      <c r="CJ16" s="9">
        <v>63.259</v>
      </c>
      <c r="CK16" s="9">
        <v>26.620999999999999</v>
      </c>
      <c r="CL16" s="9">
        <v>36.637999999999998</v>
      </c>
      <c r="CM16" s="9">
        <v>26</v>
      </c>
      <c r="CN16" s="9">
        <v>26</v>
      </c>
      <c r="CO16" s="9">
        <v>26</v>
      </c>
      <c r="CP16" s="9">
        <v>89.804000000000002</v>
      </c>
      <c r="CQ16" s="9">
        <v>41.128999999999998</v>
      </c>
      <c r="CR16" s="9">
        <v>48.674999999999997</v>
      </c>
      <c r="CS16" s="9">
        <v>9.9589999999999996</v>
      </c>
      <c r="CT16" s="9">
        <v>3.4740000000000002</v>
      </c>
      <c r="CU16" s="9">
        <v>6.4850000000000003</v>
      </c>
      <c r="CV16" s="9">
        <v>15.395</v>
      </c>
      <c r="CW16" s="9">
        <v>9.1549999999999994</v>
      </c>
      <c r="CX16" s="9">
        <v>6.2389999999999999</v>
      </c>
      <c r="CY16" s="9">
        <v>24.577999999999999</v>
      </c>
      <c r="CZ16" s="9">
        <v>13.4</v>
      </c>
      <c r="DA16" s="9">
        <v>11.178000000000001</v>
      </c>
      <c r="DB16" s="9">
        <v>39.872999999999998</v>
      </c>
      <c r="DC16" s="9">
        <v>15.1</v>
      </c>
      <c r="DD16" s="9">
        <v>24.773</v>
      </c>
      <c r="DE16" s="9">
        <v>34</v>
      </c>
      <c r="DF16" s="9">
        <v>26</v>
      </c>
      <c r="DG16" s="9">
        <v>52</v>
      </c>
      <c r="DH16" s="9">
        <v>70.998000000000005</v>
      </c>
      <c r="DI16" s="9">
        <v>27.948</v>
      </c>
      <c r="DJ16" s="9">
        <v>43.05</v>
      </c>
      <c r="DK16" s="9">
        <v>12.829000000000001</v>
      </c>
      <c r="DL16" s="9">
        <v>4.17</v>
      </c>
      <c r="DM16" s="9">
        <v>8.6590000000000007</v>
      </c>
      <c r="DN16" s="9">
        <v>15.756</v>
      </c>
      <c r="DO16" s="9">
        <v>5.383</v>
      </c>
      <c r="DP16" s="9">
        <v>10.372999999999999</v>
      </c>
      <c r="DQ16" s="9">
        <v>19.027000000000001</v>
      </c>
      <c r="DR16" s="9">
        <v>6.8730000000000002</v>
      </c>
      <c r="DS16" s="9">
        <v>12.154</v>
      </c>
      <c r="DT16" s="9">
        <v>23.385999999999999</v>
      </c>
      <c r="DU16" s="9">
        <v>11.521000000000001</v>
      </c>
      <c r="DV16" s="9">
        <v>11.865</v>
      </c>
      <c r="DW16" s="9">
        <v>17</v>
      </c>
      <c r="DX16" s="9">
        <v>23.773</v>
      </c>
      <c r="DY16" s="9">
        <v>16.605</v>
      </c>
      <c r="DZ16" s="9">
        <v>6.5709999999999997</v>
      </c>
      <c r="EA16" s="9">
        <v>3.1280000000000001</v>
      </c>
      <c r="EB16" s="9">
        <v>3.4430000000000001</v>
      </c>
      <c r="EC16" s="9">
        <v>1.8640000000000001</v>
      </c>
      <c r="ED16" s="9">
        <v>0.56100000000000005</v>
      </c>
      <c r="EE16" s="9">
        <v>1.3029999999999999</v>
      </c>
      <c r="EF16" s="9">
        <v>1.7370000000000001</v>
      </c>
      <c r="EG16" s="9">
        <v>1.0609999999999999</v>
      </c>
      <c r="EH16" s="9">
        <v>0.67600000000000005</v>
      </c>
      <c r="EI16" s="9">
        <v>0.82699999999999996</v>
      </c>
      <c r="EJ16" s="9">
        <v>0</v>
      </c>
      <c r="EK16" s="9">
        <v>0.82699999999999996</v>
      </c>
      <c r="EL16" s="9">
        <v>2.1429999999999998</v>
      </c>
      <c r="EM16" s="9">
        <v>1.5049999999999999</v>
      </c>
      <c r="EN16" s="9">
        <v>0.63900000000000001</v>
      </c>
      <c r="EO16" s="9">
        <v>12.006</v>
      </c>
      <c r="EP16" s="9">
        <v>28.628</v>
      </c>
      <c r="EQ16" s="9">
        <v>8.5809999999999995</v>
      </c>
      <c r="ER16" s="9">
        <v>932.44399999999996</v>
      </c>
      <c r="ES16" s="9">
        <v>333.22899999999998</v>
      </c>
      <c r="ET16" s="9">
        <v>599.21600000000001</v>
      </c>
      <c r="EU16" s="9">
        <v>105.943</v>
      </c>
      <c r="EV16" s="9">
        <v>38.625999999999998</v>
      </c>
      <c r="EW16" s="9">
        <v>67.316999999999993</v>
      </c>
      <c r="EX16" s="9">
        <v>161.071</v>
      </c>
      <c r="EY16" s="9">
        <v>58.360999999999997</v>
      </c>
      <c r="EZ16" s="9">
        <v>102.71</v>
      </c>
      <c r="FA16" s="9">
        <v>258.77800000000002</v>
      </c>
      <c r="FB16" s="9">
        <v>98.447000000000003</v>
      </c>
      <c r="FC16" s="9">
        <v>160.33099999999999</v>
      </c>
      <c r="FD16" s="9">
        <v>406.65199999999999</v>
      </c>
      <c r="FE16" s="9">
        <v>137.79499999999999</v>
      </c>
      <c r="FF16" s="9">
        <v>268.85700000000003</v>
      </c>
      <c r="FG16" s="9">
        <v>34</v>
      </c>
      <c r="FH16" s="9">
        <v>28.553999999999998</v>
      </c>
      <c r="FI16" s="9">
        <v>37.911999999999999</v>
      </c>
      <c r="FJ16" s="9">
        <v>292.02300000000002</v>
      </c>
      <c r="FK16" s="9">
        <v>82.031999999999996</v>
      </c>
      <c r="FL16" s="9">
        <v>209.99100000000001</v>
      </c>
      <c r="FM16" s="9">
        <v>36.485999999999997</v>
      </c>
      <c r="FN16" s="9">
        <v>11.856999999999999</v>
      </c>
      <c r="FO16" s="9">
        <v>24.628</v>
      </c>
      <c r="FP16" s="9">
        <v>43.643999999999998</v>
      </c>
      <c r="FQ16" s="9">
        <v>9.5640000000000001</v>
      </c>
      <c r="FR16" s="9">
        <v>34.08</v>
      </c>
      <c r="FS16" s="9">
        <v>68.099999999999994</v>
      </c>
      <c r="FT16" s="9">
        <v>21.565000000000001</v>
      </c>
      <c r="FU16" s="9">
        <v>46.533999999999999</v>
      </c>
      <c r="FV16" s="9">
        <v>143.79400000000001</v>
      </c>
      <c r="FW16" s="9">
        <v>39.046999999999997</v>
      </c>
      <c r="FX16" s="9">
        <v>104.748</v>
      </c>
      <c r="FY16" s="9">
        <v>50</v>
      </c>
      <c r="FZ16" s="9">
        <v>46.197000000000003</v>
      </c>
      <c r="GA16" s="9">
        <v>51.094000000000001</v>
      </c>
      <c r="GB16" s="9">
        <v>640.42100000000005</v>
      </c>
      <c r="GC16" s="9">
        <v>251.196</v>
      </c>
      <c r="GD16" s="9">
        <v>389.22500000000002</v>
      </c>
      <c r="GE16" s="9">
        <v>69.457999999999998</v>
      </c>
      <c r="GF16" s="9">
        <v>26.768999999999998</v>
      </c>
      <c r="GG16" s="9">
        <v>42.689</v>
      </c>
      <c r="GH16" s="9">
        <v>117.42700000000001</v>
      </c>
      <c r="GI16" s="9">
        <v>48.796999999999997</v>
      </c>
      <c r="GJ16" s="9">
        <v>68.63</v>
      </c>
      <c r="GK16" s="9">
        <v>190.678</v>
      </c>
      <c r="GL16" s="9">
        <v>76.881</v>
      </c>
      <c r="GM16" s="9">
        <v>113.797</v>
      </c>
      <c r="GN16" s="9">
        <v>262.858</v>
      </c>
      <c r="GO16" s="9">
        <v>98.748000000000005</v>
      </c>
      <c r="GP16" s="9">
        <v>164.10900000000001</v>
      </c>
      <c r="GQ16" s="9">
        <v>28.751999999999999</v>
      </c>
      <c r="GR16" s="9">
        <v>26</v>
      </c>
      <c r="GS16" s="9">
        <v>30</v>
      </c>
      <c r="GT16" s="9">
        <v>141.88399999999999</v>
      </c>
      <c r="GU16" s="9">
        <v>73.436000000000007</v>
      </c>
      <c r="GV16" s="9">
        <v>68.447999999999993</v>
      </c>
      <c r="GW16" s="9">
        <v>20.056999999999999</v>
      </c>
      <c r="GX16" s="9">
        <v>9.9350000000000005</v>
      </c>
      <c r="GY16" s="9">
        <v>10.122</v>
      </c>
      <c r="GZ16" s="9">
        <v>18.373000000000001</v>
      </c>
      <c r="HA16" s="9">
        <v>9.641</v>
      </c>
      <c r="HB16" s="9">
        <v>8.7319999999999993</v>
      </c>
      <c r="HC16" s="9">
        <v>35.856999999999999</v>
      </c>
      <c r="HD16" s="9">
        <v>24</v>
      </c>
      <c r="HE16" s="9">
        <v>11.856999999999999</v>
      </c>
      <c r="HF16" s="9">
        <v>67.596999999999994</v>
      </c>
      <c r="HG16" s="9">
        <v>29.86</v>
      </c>
      <c r="HH16" s="9">
        <v>37.737000000000002</v>
      </c>
      <c r="HI16" s="9">
        <v>43</v>
      </c>
      <c r="HJ16" s="9">
        <v>26</v>
      </c>
      <c r="HK16" s="9">
        <v>52</v>
      </c>
      <c r="HL16" s="9">
        <v>521.53399999999999</v>
      </c>
      <c r="HM16" s="9">
        <v>161.76900000000001</v>
      </c>
      <c r="HN16" s="9">
        <v>359.76499999999999</v>
      </c>
      <c r="HO16" s="9">
        <v>57.034999999999997</v>
      </c>
      <c r="HP16" s="9">
        <v>14.917</v>
      </c>
      <c r="HQ16" s="9">
        <v>42.118000000000002</v>
      </c>
      <c r="HR16" s="9">
        <v>78.623000000000005</v>
      </c>
      <c r="HS16" s="9">
        <v>23.59</v>
      </c>
      <c r="HT16" s="9">
        <v>55.033000000000001</v>
      </c>
      <c r="HU16" s="9">
        <v>144.83500000000001</v>
      </c>
      <c r="HV16" s="9">
        <v>49.024000000000001</v>
      </c>
      <c r="HW16" s="9">
        <v>95.811000000000007</v>
      </c>
      <c r="HX16" s="9">
        <v>241.04</v>
      </c>
      <c r="HY16" s="9">
        <v>74.238</v>
      </c>
      <c r="HZ16" s="9">
        <v>166.803</v>
      </c>
      <c r="IA16" s="9">
        <v>43</v>
      </c>
      <c r="IB16" s="9">
        <v>41.633000000000003</v>
      </c>
      <c r="IC16" s="9">
        <v>43</v>
      </c>
      <c r="ID16" s="9">
        <v>552.79399999999998</v>
      </c>
      <c r="IE16" s="9">
        <v>244.89599999999999</v>
      </c>
      <c r="IF16" s="9">
        <v>307.89800000000002</v>
      </c>
      <c r="IG16" s="9">
        <v>68.965000000000003</v>
      </c>
      <c r="IH16" s="9">
        <v>33.643999999999998</v>
      </c>
      <c r="II16" s="9">
        <v>35.320999999999998</v>
      </c>
      <c r="IJ16" s="9">
        <v>100.821</v>
      </c>
      <c r="IK16" s="9">
        <v>44.411000000000001</v>
      </c>
      <c r="IL16" s="9">
        <v>56.408999999999999</v>
      </c>
      <c r="IM16" s="9">
        <v>149.80000000000001</v>
      </c>
      <c r="IN16" s="9">
        <v>73.423000000000002</v>
      </c>
      <c r="IO16" s="9">
        <v>76.376999999999995</v>
      </c>
      <c r="IP16" s="9">
        <v>233.209</v>
      </c>
      <c r="IQ16" s="9">
        <v>93.418000000000006</v>
      </c>
    </row>
    <row r="17" spans="1:251">
      <c r="A17" s="10">
        <v>44228</v>
      </c>
      <c r="B17" s="9">
        <v>48.584000000000003</v>
      </c>
      <c r="C17" s="9">
        <v>48</v>
      </c>
      <c r="D17" s="9">
        <v>66.841999999999999</v>
      </c>
      <c r="E17" s="9">
        <v>7.7619999999999996</v>
      </c>
      <c r="F17" s="9">
        <v>59.08</v>
      </c>
      <c r="G17" s="9">
        <v>7.4610000000000003</v>
      </c>
      <c r="H17" s="9">
        <v>1.17</v>
      </c>
      <c r="I17" s="9">
        <v>6.2910000000000004</v>
      </c>
      <c r="J17" s="9">
        <v>6.883</v>
      </c>
      <c r="K17" s="9">
        <v>0.52900000000000003</v>
      </c>
      <c r="L17" s="9">
        <v>6.3540000000000001</v>
      </c>
      <c r="M17" s="9">
        <v>15.19</v>
      </c>
      <c r="N17" s="9">
        <v>1.5549999999999999</v>
      </c>
      <c r="O17" s="9">
        <v>13.635</v>
      </c>
      <c r="P17" s="9">
        <v>37.308</v>
      </c>
      <c r="Q17" s="9">
        <v>4.508</v>
      </c>
      <c r="R17" s="9">
        <v>32.799999999999997</v>
      </c>
      <c r="S17" s="9">
        <v>52</v>
      </c>
      <c r="T17" s="9">
        <v>52</v>
      </c>
      <c r="U17" s="9">
        <v>52</v>
      </c>
      <c r="V17" s="9">
        <v>133.81700000000001</v>
      </c>
      <c r="W17" s="9">
        <v>52.81</v>
      </c>
      <c r="X17" s="9">
        <v>81.007000000000005</v>
      </c>
      <c r="Y17" s="9">
        <v>17.277000000000001</v>
      </c>
      <c r="Z17" s="9">
        <v>6.4740000000000002</v>
      </c>
      <c r="AA17" s="9">
        <v>10.803000000000001</v>
      </c>
      <c r="AB17" s="9">
        <v>29.443999999999999</v>
      </c>
      <c r="AC17" s="9">
        <v>8.5500000000000007</v>
      </c>
      <c r="AD17" s="9">
        <v>20.893999999999998</v>
      </c>
      <c r="AE17" s="9">
        <v>42.517000000000003</v>
      </c>
      <c r="AF17" s="9">
        <v>14.157999999999999</v>
      </c>
      <c r="AG17" s="9">
        <v>28.358000000000001</v>
      </c>
      <c r="AH17" s="9">
        <v>44.579000000000001</v>
      </c>
      <c r="AI17" s="9">
        <v>23.626999999999999</v>
      </c>
      <c r="AJ17" s="9">
        <v>20.952000000000002</v>
      </c>
      <c r="AK17" s="9">
        <v>26</v>
      </c>
      <c r="AL17" s="9">
        <v>27.268000000000001</v>
      </c>
      <c r="AM17" s="9">
        <v>24.331</v>
      </c>
      <c r="AN17" s="9">
        <v>177.34399999999999</v>
      </c>
      <c r="AO17" s="9">
        <v>93.936999999999998</v>
      </c>
      <c r="AP17" s="9">
        <v>83.406999999999996</v>
      </c>
      <c r="AQ17" s="9">
        <v>12.56</v>
      </c>
      <c r="AR17" s="9">
        <v>6.3719999999999999</v>
      </c>
      <c r="AS17" s="9">
        <v>6.1879999999999997</v>
      </c>
      <c r="AT17" s="9">
        <v>25.469000000000001</v>
      </c>
      <c r="AU17" s="9">
        <v>11.724</v>
      </c>
      <c r="AV17" s="9">
        <v>13.744999999999999</v>
      </c>
      <c r="AW17" s="9">
        <v>51.338000000000001</v>
      </c>
      <c r="AX17" s="9">
        <v>25.446000000000002</v>
      </c>
      <c r="AY17" s="9">
        <v>25.891999999999999</v>
      </c>
      <c r="AZ17" s="9">
        <v>87.977000000000004</v>
      </c>
      <c r="BA17" s="9">
        <v>50.395000000000003</v>
      </c>
      <c r="BB17" s="9">
        <v>37.582000000000001</v>
      </c>
      <c r="BC17" s="9">
        <v>50</v>
      </c>
      <c r="BD17" s="9">
        <v>52</v>
      </c>
      <c r="BE17" s="9">
        <v>43</v>
      </c>
      <c r="BF17" s="9">
        <v>30.861999999999998</v>
      </c>
      <c r="BG17" s="9">
        <v>15.225</v>
      </c>
      <c r="BH17" s="9">
        <v>15.637</v>
      </c>
      <c r="BI17" s="9">
        <v>5.0860000000000003</v>
      </c>
      <c r="BJ17" s="9">
        <v>2.371</v>
      </c>
      <c r="BK17" s="9">
        <v>2.7149999999999999</v>
      </c>
      <c r="BL17" s="9">
        <v>3.23</v>
      </c>
      <c r="BM17" s="9">
        <v>1.5309999999999999</v>
      </c>
      <c r="BN17" s="9">
        <v>1.6990000000000001</v>
      </c>
      <c r="BO17" s="9">
        <v>8.3780000000000001</v>
      </c>
      <c r="BP17" s="9">
        <v>4.1749999999999998</v>
      </c>
      <c r="BQ17" s="9">
        <v>4.2030000000000003</v>
      </c>
      <c r="BR17" s="9">
        <v>14.167</v>
      </c>
      <c r="BS17" s="9">
        <v>7.1479999999999997</v>
      </c>
      <c r="BT17" s="9">
        <v>7.0190000000000001</v>
      </c>
      <c r="BU17" s="9">
        <v>43</v>
      </c>
      <c r="BV17" s="9">
        <v>43</v>
      </c>
      <c r="BW17" s="9">
        <v>44.959000000000003</v>
      </c>
      <c r="BX17" s="9">
        <v>127.786</v>
      </c>
      <c r="BY17" s="9">
        <v>59.524999999999999</v>
      </c>
      <c r="BZ17" s="9">
        <v>68.260000000000005</v>
      </c>
      <c r="CA17" s="9">
        <v>11.356999999999999</v>
      </c>
      <c r="CB17" s="9">
        <v>5.4359999999999999</v>
      </c>
      <c r="CC17" s="9">
        <v>5.9210000000000003</v>
      </c>
      <c r="CD17" s="9">
        <v>26.024999999999999</v>
      </c>
      <c r="CE17" s="9">
        <v>9.3520000000000003</v>
      </c>
      <c r="CF17" s="9">
        <v>16.672999999999998</v>
      </c>
      <c r="CG17" s="9">
        <v>34.603000000000002</v>
      </c>
      <c r="CH17" s="9">
        <v>17.550999999999998</v>
      </c>
      <c r="CI17" s="9">
        <v>17.052</v>
      </c>
      <c r="CJ17" s="9">
        <v>55.801000000000002</v>
      </c>
      <c r="CK17" s="9">
        <v>27.187000000000001</v>
      </c>
      <c r="CL17" s="9">
        <v>28.614000000000001</v>
      </c>
      <c r="CM17" s="9">
        <v>44.643000000000001</v>
      </c>
      <c r="CN17" s="9">
        <v>47.939</v>
      </c>
      <c r="CO17" s="9">
        <v>43</v>
      </c>
      <c r="CP17" s="9">
        <v>80.531000000000006</v>
      </c>
      <c r="CQ17" s="9">
        <v>36.4</v>
      </c>
      <c r="CR17" s="9">
        <v>44.131</v>
      </c>
      <c r="CS17" s="9">
        <v>5.9109999999999996</v>
      </c>
      <c r="CT17" s="9">
        <v>2.5390000000000001</v>
      </c>
      <c r="CU17" s="9">
        <v>3.371</v>
      </c>
      <c r="CV17" s="9">
        <v>18.504000000000001</v>
      </c>
      <c r="CW17" s="9">
        <v>7.7549999999999999</v>
      </c>
      <c r="CX17" s="9">
        <v>10.749000000000001</v>
      </c>
      <c r="CY17" s="9">
        <v>20.145</v>
      </c>
      <c r="CZ17" s="9">
        <v>9.3780000000000001</v>
      </c>
      <c r="DA17" s="9">
        <v>10.766999999999999</v>
      </c>
      <c r="DB17" s="9">
        <v>35.972000000000001</v>
      </c>
      <c r="DC17" s="9">
        <v>16.728999999999999</v>
      </c>
      <c r="DD17" s="9">
        <v>19.242999999999999</v>
      </c>
      <c r="DE17" s="9">
        <v>45.006999999999998</v>
      </c>
      <c r="DF17" s="9">
        <v>43</v>
      </c>
      <c r="DG17" s="9">
        <v>46.591000000000001</v>
      </c>
      <c r="DH17" s="9">
        <v>47.255000000000003</v>
      </c>
      <c r="DI17" s="9">
        <v>23.125</v>
      </c>
      <c r="DJ17" s="9">
        <v>24.129000000000001</v>
      </c>
      <c r="DK17" s="9">
        <v>5.4470000000000001</v>
      </c>
      <c r="DL17" s="9">
        <v>2.8969999999999998</v>
      </c>
      <c r="DM17" s="9">
        <v>2.5499999999999998</v>
      </c>
      <c r="DN17" s="9">
        <v>7.5209999999999999</v>
      </c>
      <c r="DO17" s="9">
        <v>1.597</v>
      </c>
      <c r="DP17" s="9">
        <v>5.9240000000000004</v>
      </c>
      <c r="DQ17" s="9">
        <v>14.458</v>
      </c>
      <c r="DR17" s="9">
        <v>8.173</v>
      </c>
      <c r="DS17" s="9">
        <v>6.2850000000000001</v>
      </c>
      <c r="DT17" s="9">
        <v>19.829000000000001</v>
      </c>
      <c r="DU17" s="9">
        <v>10.458</v>
      </c>
      <c r="DV17" s="9">
        <v>9.3710000000000004</v>
      </c>
      <c r="DW17" s="9">
        <v>44.186999999999998</v>
      </c>
      <c r="DX17" s="9">
        <v>49.5</v>
      </c>
      <c r="DY17" s="9">
        <v>28.635000000000002</v>
      </c>
      <c r="DZ17" s="9">
        <v>2.0390000000000001</v>
      </c>
      <c r="EA17" s="9">
        <v>0.95799999999999996</v>
      </c>
      <c r="EB17" s="9">
        <v>1.081</v>
      </c>
      <c r="EC17" s="9">
        <v>0.60699999999999998</v>
      </c>
      <c r="ED17" s="9">
        <v>0.21</v>
      </c>
      <c r="EE17" s="9">
        <v>0.39700000000000002</v>
      </c>
      <c r="EF17" s="9">
        <v>1.1659999999999999</v>
      </c>
      <c r="EG17" s="9">
        <v>0.67400000000000004</v>
      </c>
      <c r="EH17" s="9">
        <v>0.49299999999999999</v>
      </c>
      <c r="EI17" s="9">
        <v>0.26500000000000001</v>
      </c>
      <c r="EJ17" s="9">
        <v>7.3999999999999996E-2</v>
      </c>
      <c r="EK17" s="9">
        <v>0.191</v>
      </c>
      <c r="EL17" s="9">
        <v>0</v>
      </c>
      <c r="EM17" s="9">
        <v>0</v>
      </c>
      <c r="EN17" s="9">
        <v>0</v>
      </c>
      <c r="EO17" s="9">
        <v>4.6459999999999999</v>
      </c>
      <c r="EP17" s="9">
        <v>3.5379999999999998</v>
      </c>
      <c r="EQ17" s="9">
        <v>6.3680000000000003</v>
      </c>
      <c r="ER17" s="9">
        <v>779.82600000000002</v>
      </c>
      <c r="ES17" s="9">
        <v>291.82400000000001</v>
      </c>
      <c r="ET17" s="9">
        <v>488.00200000000001</v>
      </c>
      <c r="EU17" s="9">
        <v>80.668000000000006</v>
      </c>
      <c r="EV17" s="9">
        <v>26.34</v>
      </c>
      <c r="EW17" s="9">
        <v>54.328000000000003</v>
      </c>
      <c r="EX17" s="9">
        <v>129.732</v>
      </c>
      <c r="EY17" s="9">
        <v>43.868000000000002</v>
      </c>
      <c r="EZ17" s="9">
        <v>85.864000000000004</v>
      </c>
      <c r="FA17" s="9">
        <v>214.29300000000001</v>
      </c>
      <c r="FB17" s="9">
        <v>82.653999999999996</v>
      </c>
      <c r="FC17" s="9">
        <v>131.63900000000001</v>
      </c>
      <c r="FD17" s="9">
        <v>355.13299999999998</v>
      </c>
      <c r="FE17" s="9">
        <v>138.96100000000001</v>
      </c>
      <c r="FF17" s="9">
        <v>216.172</v>
      </c>
      <c r="FG17" s="9">
        <v>45</v>
      </c>
      <c r="FH17" s="9">
        <v>47</v>
      </c>
      <c r="FI17" s="9">
        <v>43</v>
      </c>
      <c r="FJ17" s="9">
        <v>278.58600000000001</v>
      </c>
      <c r="FK17" s="9">
        <v>88.076999999999998</v>
      </c>
      <c r="FL17" s="9">
        <v>190.51</v>
      </c>
      <c r="FM17" s="9">
        <v>26.41</v>
      </c>
      <c r="FN17" s="9">
        <v>6.39</v>
      </c>
      <c r="FO17" s="9">
        <v>20.02</v>
      </c>
      <c r="FP17" s="9">
        <v>36.414999999999999</v>
      </c>
      <c r="FQ17" s="9">
        <v>7.1740000000000004</v>
      </c>
      <c r="FR17" s="9">
        <v>29.24</v>
      </c>
      <c r="FS17" s="9">
        <v>73.394000000000005</v>
      </c>
      <c r="FT17" s="9">
        <v>28.13</v>
      </c>
      <c r="FU17" s="9">
        <v>45.264000000000003</v>
      </c>
      <c r="FV17" s="9">
        <v>142.36699999999999</v>
      </c>
      <c r="FW17" s="9">
        <v>46.381999999999998</v>
      </c>
      <c r="FX17" s="9">
        <v>95.984999999999999</v>
      </c>
      <c r="FY17" s="9">
        <v>52</v>
      </c>
      <c r="FZ17" s="9">
        <v>52</v>
      </c>
      <c r="GA17" s="9">
        <v>52</v>
      </c>
      <c r="GB17" s="9">
        <v>501.24</v>
      </c>
      <c r="GC17" s="9">
        <v>203.74700000000001</v>
      </c>
      <c r="GD17" s="9">
        <v>297.49299999999999</v>
      </c>
      <c r="GE17" s="9">
        <v>54.256999999999998</v>
      </c>
      <c r="GF17" s="9">
        <v>19.949000000000002</v>
      </c>
      <c r="GG17" s="9">
        <v>34.308</v>
      </c>
      <c r="GH17" s="9">
        <v>93.316999999999993</v>
      </c>
      <c r="GI17" s="9">
        <v>36.694000000000003</v>
      </c>
      <c r="GJ17" s="9">
        <v>56.622999999999998</v>
      </c>
      <c r="GK17" s="9">
        <v>140.899</v>
      </c>
      <c r="GL17" s="9">
        <v>54.524000000000001</v>
      </c>
      <c r="GM17" s="9">
        <v>86.375</v>
      </c>
      <c r="GN17" s="9">
        <v>212.76599999999999</v>
      </c>
      <c r="GO17" s="9">
        <v>92.58</v>
      </c>
      <c r="GP17" s="9">
        <v>120.187</v>
      </c>
      <c r="GQ17" s="9">
        <v>39</v>
      </c>
      <c r="GR17" s="9">
        <v>43</v>
      </c>
      <c r="GS17" s="9">
        <v>32.548999999999999</v>
      </c>
      <c r="GT17" s="9">
        <v>172.995</v>
      </c>
      <c r="GU17" s="9">
        <v>91.308999999999997</v>
      </c>
      <c r="GV17" s="9">
        <v>81.686000000000007</v>
      </c>
      <c r="GW17" s="9">
        <v>15.073</v>
      </c>
      <c r="GX17" s="9">
        <v>6.0250000000000004</v>
      </c>
      <c r="GY17" s="9">
        <v>9.048</v>
      </c>
      <c r="GZ17" s="9">
        <v>15.492000000000001</v>
      </c>
      <c r="HA17" s="9">
        <v>7.8970000000000002</v>
      </c>
      <c r="HB17" s="9">
        <v>7.5960000000000001</v>
      </c>
      <c r="HC17" s="9">
        <v>62.826999999999998</v>
      </c>
      <c r="HD17" s="9">
        <v>34.439</v>
      </c>
      <c r="HE17" s="9">
        <v>28.388000000000002</v>
      </c>
      <c r="HF17" s="9">
        <v>79.602000000000004</v>
      </c>
      <c r="HG17" s="9">
        <v>42.948</v>
      </c>
      <c r="HH17" s="9">
        <v>36.654000000000003</v>
      </c>
      <c r="HI17" s="9">
        <v>48</v>
      </c>
      <c r="HJ17" s="9">
        <v>48</v>
      </c>
      <c r="HK17" s="9">
        <v>47</v>
      </c>
      <c r="HL17" s="9">
        <v>446.53500000000003</v>
      </c>
      <c r="HM17" s="9">
        <v>132.83000000000001</v>
      </c>
      <c r="HN17" s="9">
        <v>313.70499999999998</v>
      </c>
      <c r="HO17" s="9">
        <v>45.813000000000002</v>
      </c>
      <c r="HP17" s="9">
        <v>9.4619999999999997</v>
      </c>
      <c r="HQ17" s="9">
        <v>36.350999999999999</v>
      </c>
      <c r="HR17" s="9">
        <v>71.762</v>
      </c>
      <c r="HS17" s="9">
        <v>18.632999999999999</v>
      </c>
      <c r="HT17" s="9">
        <v>53.128</v>
      </c>
      <c r="HU17" s="9">
        <v>122.881</v>
      </c>
      <c r="HV17" s="9">
        <v>34.755000000000003</v>
      </c>
      <c r="HW17" s="9">
        <v>88.126000000000005</v>
      </c>
      <c r="HX17" s="9">
        <v>206.08</v>
      </c>
      <c r="HY17" s="9">
        <v>69.978999999999999</v>
      </c>
      <c r="HZ17" s="9">
        <v>136.1</v>
      </c>
      <c r="IA17" s="9">
        <v>45</v>
      </c>
      <c r="IB17" s="9">
        <v>52</v>
      </c>
      <c r="IC17" s="9">
        <v>42.429000000000002</v>
      </c>
      <c r="ID17" s="9">
        <v>506.286</v>
      </c>
      <c r="IE17" s="9">
        <v>250.303</v>
      </c>
      <c r="IF17" s="9">
        <v>255.983</v>
      </c>
      <c r="IG17" s="9">
        <v>49.927999999999997</v>
      </c>
      <c r="IH17" s="9">
        <v>22.902999999999999</v>
      </c>
      <c r="II17" s="9">
        <v>27.024999999999999</v>
      </c>
      <c r="IJ17" s="9">
        <v>73.462999999999994</v>
      </c>
      <c r="IK17" s="9">
        <v>33.131999999999998</v>
      </c>
      <c r="IL17" s="9">
        <v>40.331000000000003</v>
      </c>
      <c r="IM17" s="9">
        <v>154.24</v>
      </c>
      <c r="IN17" s="9">
        <v>82.337999999999994</v>
      </c>
      <c r="IO17" s="9">
        <v>71.902000000000001</v>
      </c>
      <c r="IP17" s="9">
        <v>228.655</v>
      </c>
      <c r="IQ17" s="9">
        <v>111.93</v>
      </c>
    </row>
    <row r="18" spans="1:251">
      <c r="A18" s="10">
        <v>44593</v>
      </c>
      <c r="B18" s="9">
        <v>51.448999999999998</v>
      </c>
      <c r="C18" s="9">
        <v>39.151000000000003</v>
      </c>
      <c r="D18" s="9">
        <v>52.956000000000003</v>
      </c>
      <c r="E18" s="9">
        <v>3.4249999999999998</v>
      </c>
      <c r="F18" s="9">
        <v>49.530999999999999</v>
      </c>
      <c r="G18" s="9">
        <v>6.04</v>
      </c>
      <c r="H18" s="9">
        <v>0</v>
      </c>
      <c r="I18" s="9">
        <v>6.04</v>
      </c>
      <c r="J18" s="9">
        <v>6.17</v>
      </c>
      <c r="K18" s="9">
        <v>0.53800000000000003</v>
      </c>
      <c r="L18" s="9">
        <v>5.6319999999999997</v>
      </c>
      <c r="M18" s="9">
        <v>13.923999999999999</v>
      </c>
      <c r="N18" s="9">
        <v>0.76800000000000002</v>
      </c>
      <c r="O18" s="9">
        <v>13.156000000000001</v>
      </c>
      <c r="P18" s="9">
        <v>26.821999999999999</v>
      </c>
      <c r="Q18" s="9">
        <v>2.1190000000000002</v>
      </c>
      <c r="R18" s="9">
        <v>24.702000000000002</v>
      </c>
      <c r="S18" s="9">
        <v>52</v>
      </c>
      <c r="T18" s="9">
        <v>65.959999999999994</v>
      </c>
      <c r="U18" s="9">
        <v>51.247999999999998</v>
      </c>
      <c r="V18" s="9">
        <v>121.187</v>
      </c>
      <c r="W18" s="9">
        <v>51.834000000000003</v>
      </c>
      <c r="X18" s="9">
        <v>69.352999999999994</v>
      </c>
      <c r="Y18" s="9">
        <v>16.251000000000001</v>
      </c>
      <c r="Z18" s="9">
        <v>6.0170000000000003</v>
      </c>
      <c r="AA18" s="9">
        <v>10.234</v>
      </c>
      <c r="AB18" s="9">
        <v>26.440999999999999</v>
      </c>
      <c r="AC18" s="9">
        <v>10.093</v>
      </c>
      <c r="AD18" s="9">
        <v>16.347999999999999</v>
      </c>
      <c r="AE18" s="9">
        <v>40.497</v>
      </c>
      <c r="AF18" s="9">
        <v>18.132999999999999</v>
      </c>
      <c r="AG18" s="9">
        <v>22.364000000000001</v>
      </c>
      <c r="AH18" s="9">
        <v>37.999000000000002</v>
      </c>
      <c r="AI18" s="9">
        <v>17.591000000000001</v>
      </c>
      <c r="AJ18" s="9">
        <v>20.408000000000001</v>
      </c>
      <c r="AK18" s="9">
        <v>25.63</v>
      </c>
      <c r="AL18" s="9">
        <v>26</v>
      </c>
      <c r="AM18" s="9">
        <v>18.690999999999999</v>
      </c>
      <c r="AN18" s="9">
        <v>160.44399999999999</v>
      </c>
      <c r="AO18" s="9">
        <v>79.754000000000005</v>
      </c>
      <c r="AP18" s="9">
        <v>80.69</v>
      </c>
      <c r="AQ18" s="9">
        <v>15.355</v>
      </c>
      <c r="AR18" s="9">
        <v>8.0640000000000001</v>
      </c>
      <c r="AS18" s="9">
        <v>7.2910000000000004</v>
      </c>
      <c r="AT18" s="9">
        <v>33.942999999999998</v>
      </c>
      <c r="AU18" s="9">
        <v>15.678000000000001</v>
      </c>
      <c r="AV18" s="9">
        <v>18.265000000000001</v>
      </c>
      <c r="AW18" s="9">
        <v>41.777999999999999</v>
      </c>
      <c r="AX18" s="9">
        <v>22.218</v>
      </c>
      <c r="AY18" s="9">
        <v>19.559999999999999</v>
      </c>
      <c r="AZ18" s="9">
        <v>69.367999999999995</v>
      </c>
      <c r="BA18" s="9">
        <v>33.792999999999999</v>
      </c>
      <c r="BB18" s="9">
        <v>35.575000000000003</v>
      </c>
      <c r="BC18" s="9">
        <v>32.104999999999997</v>
      </c>
      <c r="BD18" s="9">
        <v>39.862000000000002</v>
      </c>
      <c r="BE18" s="9">
        <v>26</v>
      </c>
      <c r="BF18" s="9">
        <v>21.870999999999999</v>
      </c>
      <c r="BG18" s="9">
        <v>11.882</v>
      </c>
      <c r="BH18" s="9">
        <v>9.9879999999999995</v>
      </c>
      <c r="BI18" s="9">
        <v>3.9470000000000001</v>
      </c>
      <c r="BJ18" s="9">
        <v>1.411</v>
      </c>
      <c r="BK18" s="9">
        <v>2.5369999999999999</v>
      </c>
      <c r="BL18" s="9">
        <v>4.3140000000000001</v>
      </c>
      <c r="BM18" s="9">
        <v>2.875</v>
      </c>
      <c r="BN18" s="9">
        <v>1.4390000000000001</v>
      </c>
      <c r="BO18" s="9">
        <v>4.4880000000000004</v>
      </c>
      <c r="BP18" s="9">
        <v>2.2389999999999999</v>
      </c>
      <c r="BQ18" s="9">
        <v>2.25</v>
      </c>
      <c r="BR18" s="9">
        <v>9.1210000000000004</v>
      </c>
      <c r="BS18" s="9">
        <v>5.3579999999999997</v>
      </c>
      <c r="BT18" s="9">
        <v>3.762</v>
      </c>
      <c r="BU18" s="9">
        <v>26</v>
      </c>
      <c r="BV18" s="9">
        <v>37.274999999999999</v>
      </c>
      <c r="BW18" s="9">
        <v>18.356999999999999</v>
      </c>
      <c r="BX18" s="9">
        <v>113.03</v>
      </c>
      <c r="BY18" s="9">
        <v>51.378</v>
      </c>
      <c r="BZ18" s="9">
        <v>61.652000000000001</v>
      </c>
      <c r="CA18" s="9">
        <v>11.877000000000001</v>
      </c>
      <c r="CB18" s="9">
        <v>5.5279999999999996</v>
      </c>
      <c r="CC18" s="9">
        <v>6.3490000000000002</v>
      </c>
      <c r="CD18" s="9">
        <v>20.821999999999999</v>
      </c>
      <c r="CE18" s="9">
        <v>9.0269999999999992</v>
      </c>
      <c r="CF18" s="9">
        <v>11.795</v>
      </c>
      <c r="CG18" s="9">
        <v>30.401</v>
      </c>
      <c r="CH18" s="9">
        <v>16.658000000000001</v>
      </c>
      <c r="CI18" s="9">
        <v>13.743</v>
      </c>
      <c r="CJ18" s="9">
        <v>49.93</v>
      </c>
      <c r="CK18" s="9">
        <v>20.164999999999999</v>
      </c>
      <c r="CL18" s="9">
        <v>29.765999999999998</v>
      </c>
      <c r="CM18" s="9">
        <v>39</v>
      </c>
      <c r="CN18" s="9">
        <v>26</v>
      </c>
      <c r="CO18" s="9">
        <v>49.936999999999998</v>
      </c>
      <c r="CP18" s="9">
        <v>65.784000000000006</v>
      </c>
      <c r="CQ18" s="9">
        <v>27.638000000000002</v>
      </c>
      <c r="CR18" s="9">
        <v>38.146000000000001</v>
      </c>
      <c r="CS18" s="9">
        <v>5.7789999999999999</v>
      </c>
      <c r="CT18" s="9">
        <v>2.2839999999999998</v>
      </c>
      <c r="CU18" s="9">
        <v>3.4950000000000001</v>
      </c>
      <c r="CV18" s="9">
        <v>11.403</v>
      </c>
      <c r="CW18" s="9">
        <v>5.2610000000000001</v>
      </c>
      <c r="CX18" s="9">
        <v>6.1420000000000003</v>
      </c>
      <c r="CY18" s="9">
        <v>14.519</v>
      </c>
      <c r="CZ18" s="9">
        <v>6.4089999999999998</v>
      </c>
      <c r="DA18" s="9">
        <v>8.11</v>
      </c>
      <c r="DB18" s="9">
        <v>34.082000000000001</v>
      </c>
      <c r="DC18" s="9">
        <v>13.683999999999999</v>
      </c>
      <c r="DD18" s="9">
        <v>20.398</v>
      </c>
      <c r="DE18" s="9">
        <v>52</v>
      </c>
      <c r="DF18" s="9">
        <v>49.956000000000003</v>
      </c>
      <c r="DG18" s="9">
        <v>52</v>
      </c>
      <c r="DH18" s="9">
        <v>47.247</v>
      </c>
      <c r="DI18" s="9">
        <v>23.74</v>
      </c>
      <c r="DJ18" s="9">
        <v>23.506</v>
      </c>
      <c r="DK18" s="9">
        <v>6.0979999999999999</v>
      </c>
      <c r="DL18" s="9">
        <v>3.2440000000000002</v>
      </c>
      <c r="DM18" s="9">
        <v>2.8540000000000001</v>
      </c>
      <c r="DN18" s="9">
        <v>9.4190000000000005</v>
      </c>
      <c r="DO18" s="9">
        <v>3.766</v>
      </c>
      <c r="DP18" s="9">
        <v>5.6520000000000001</v>
      </c>
      <c r="DQ18" s="9">
        <v>15.882</v>
      </c>
      <c r="DR18" s="9">
        <v>10.249000000000001</v>
      </c>
      <c r="DS18" s="9">
        <v>5.633</v>
      </c>
      <c r="DT18" s="9">
        <v>15.848000000000001</v>
      </c>
      <c r="DU18" s="9">
        <v>6.48</v>
      </c>
      <c r="DV18" s="9">
        <v>9.3670000000000009</v>
      </c>
      <c r="DW18" s="9">
        <v>26</v>
      </c>
      <c r="DX18" s="9">
        <v>20</v>
      </c>
      <c r="DY18" s="9">
        <v>26</v>
      </c>
      <c r="DZ18" s="9">
        <v>3.0390000000000001</v>
      </c>
      <c r="EA18" s="9">
        <v>1.7729999999999999</v>
      </c>
      <c r="EB18" s="9">
        <v>1.266</v>
      </c>
      <c r="EC18" s="9">
        <v>0.13400000000000001</v>
      </c>
      <c r="ED18" s="9">
        <v>0</v>
      </c>
      <c r="EE18" s="9">
        <v>0.13400000000000001</v>
      </c>
      <c r="EF18" s="9">
        <v>1.2310000000000001</v>
      </c>
      <c r="EG18" s="9">
        <v>1.0620000000000001</v>
      </c>
      <c r="EH18" s="9">
        <v>0.16900000000000001</v>
      </c>
      <c r="EI18" s="9">
        <v>1.6739999999999999</v>
      </c>
      <c r="EJ18" s="9">
        <v>0.71099999999999997</v>
      </c>
      <c r="EK18" s="9">
        <v>0.96299999999999997</v>
      </c>
      <c r="EL18" s="9">
        <v>0</v>
      </c>
      <c r="EM18" s="9">
        <v>0</v>
      </c>
      <c r="EN18" s="9">
        <v>0</v>
      </c>
      <c r="EO18" s="9">
        <v>10.923999999999999</v>
      </c>
      <c r="EP18" s="9">
        <v>8</v>
      </c>
      <c r="EQ18" s="9">
        <v>20.108000000000001</v>
      </c>
      <c r="ER18" s="9">
        <v>656.601</v>
      </c>
      <c r="ES18" s="9">
        <v>244.15700000000001</v>
      </c>
      <c r="ET18" s="9">
        <v>412.44499999999999</v>
      </c>
      <c r="EU18" s="9">
        <v>80.100999999999999</v>
      </c>
      <c r="EV18" s="9">
        <v>28.035</v>
      </c>
      <c r="EW18" s="9">
        <v>52.066000000000003</v>
      </c>
      <c r="EX18" s="9">
        <v>123.691</v>
      </c>
      <c r="EY18" s="9">
        <v>47.052</v>
      </c>
      <c r="EZ18" s="9">
        <v>76.638999999999996</v>
      </c>
      <c r="FA18" s="9">
        <v>180.054</v>
      </c>
      <c r="FB18" s="9">
        <v>70.063999999999993</v>
      </c>
      <c r="FC18" s="9">
        <v>109.989</v>
      </c>
      <c r="FD18" s="9">
        <v>272.755</v>
      </c>
      <c r="FE18" s="9">
        <v>99.004999999999995</v>
      </c>
      <c r="FF18" s="9">
        <v>173.75</v>
      </c>
      <c r="FG18" s="9">
        <v>26</v>
      </c>
      <c r="FH18" s="9">
        <v>29.033999999999999</v>
      </c>
      <c r="FI18" s="9">
        <v>26</v>
      </c>
      <c r="FJ18" s="9">
        <v>197.23599999999999</v>
      </c>
      <c r="FK18" s="9">
        <v>57.293999999999997</v>
      </c>
      <c r="FL18" s="9">
        <v>139.94200000000001</v>
      </c>
      <c r="FM18" s="9">
        <v>24.248000000000001</v>
      </c>
      <c r="FN18" s="9">
        <v>6.8810000000000002</v>
      </c>
      <c r="FO18" s="9">
        <v>17.367000000000001</v>
      </c>
      <c r="FP18" s="9">
        <v>27.742000000000001</v>
      </c>
      <c r="FQ18" s="9">
        <v>6.1420000000000003</v>
      </c>
      <c r="FR18" s="9">
        <v>21.6</v>
      </c>
      <c r="FS18" s="9">
        <v>45.83</v>
      </c>
      <c r="FT18" s="9">
        <v>15.75</v>
      </c>
      <c r="FU18" s="9">
        <v>30.079000000000001</v>
      </c>
      <c r="FV18" s="9">
        <v>99.415999999999997</v>
      </c>
      <c r="FW18" s="9">
        <v>28.52</v>
      </c>
      <c r="FX18" s="9">
        <v>70.896000000000001</v>
      </c>
      <c r="FY18" s="9">
        <v>52</v>
      </c>
      <c r="FZ18" s="9">
        <v>50.859000000000002</v>
      </c>
      <c r="GA18" s="9">
        <v>52</v>
      </c>
      <c r="GB18" s="9">
        <v>459.36500000000001</v>
      </c>
      <c r="GC18" s="9">
        <v>186.86199999999999</v>
      </c>
      <c r="GD18" s="9">
        <v>272.50299999999999</v>
      </c>
      <c r="GE18" s="9">
        <v>55.853000000000002</v>
      </c>
      <c r="GF18" s="9">
        <v>21.154</v>
      </c>
      <c r="GG18" s="9">
        <v>34.698999999999998</v>
      </c>
      <c r="GH18" s="9">
        <v>95.948999999999998</v>
      </c>
      <c r="GI18" s="9">
        <v>40.909999999999997</v>
      </c>
      <c r="GJ18" s="9">
        <v>55.039000000000001</v>
      </c>
      <c r="GK18" s="9">
        <v>134.22399999999999</v>
      </c>
      <c r="GL18" s="9">
        <v>54.314</v>
      </c>
      <c r="GM18" s="9">
        <v>79.91</v>
      </c>
      <c r="GN18" s="9">
        <v>173.339</v>
      </c>
      <c r="GO18" s="9">
        <v>70.484999999999999</v>
      </c>
      <c r="GP18" s="9">
        <v>102.854</v>
      </c>
      <c r="GQ18" s="9">
        <v>26</v>
      </c>
      <c r="GR18" s="9">
        <v>26</v>
      </c>
      <c r="GS18" s="9">
        <v>26</v>
      </c>
      <c r="GT18" s="9">
        <v>130.07400000000001</v>
      </c>
      <c r="GU18" s="9">
        <v>70.887</v>
      </c>
      <c r="GV18" s="9">
        <v>59.186</v>
      </c>
      <c r="GW18" s="9">
        <v>9.4190000000000005</v>
      </c>
      <c r="GX18" s="9">
        <v>7.3890000000000002</v>
      </c>
      <c r="GY18" s="9">
        <v>2.0299999999999998</v>
      </c>
      <c r="GZ18" s="9">
        <v>18.239999999999998</v>
      </c>
      <c r="HA18" s="9">
        <v>7.423</v>
      </c>
      <c r="HB18" s="9">
        <v>10.817</v>
      </c>
      <c r="HC18" s="9">
        <v>26.498999999999999</v>
      </c>
      <c r="HD18" s="9">
        <v>14.628</v>
      </c>
      <c r="HE18" s="9">
        <v>11.871</v>
      </c>
      <c r="HF18" s="9">
        <v>75.915000000000006</v>
      </c>
      <c r="HG18" s="9">
        <v>41.447000000000003</v>
      </c>
      <c r="HH18" s="9">
        <v>34.468000000000004</v>
      </c>
      <c r="HI18" s="9">
        <v>52</v>
      </c>
      <c r="HJ18" s="9">
        <v>84.078999999999994</v>
      </c>
      <c r="HK18" s="9">
        <v>52</v>
      </c>
      <c r="HL18" s="9">
        <v>414.32299999999998</v>
      </c>
      <c r="HM18" s="9">
        <v>134.35499999999999</v>
      </c>
      <c r="HN18" s="9">
        <v>279.96800000000002</v>
      </c>
      <c r="HO18" s="9">
        <v>46.476999999999997</v>
      </c>
      <c r="HP18" s="9">
        <v>14.592000000000001</v>
      </c>
      <c r="HQ18" s="9">
        <v>31.885000000000002</v>
      </c>
      <c r="HR18" s="9">
        <v>66.343999999999994</v>
      </c>
      <c r="HS18" s="9">
        <v>21.53</v>
      </c>
      <c r="HT18" s="9">
        <v>44.814</v>
      </c>
      <c r="HU18" s="9">
        <v>115.184</v>
      </c>
      <c r="HV18" s="9">
        <v>36.273000000000003</v>
      </c>
      <c r="HW18" s="9">
        <v>78.911000000000001</v>
      </c>
      <c r="HX18" s="9">
        <v>186.31899999999999</v>
      </c>
      <c r="HY18" s="9">
        <v>61.960999999999999</v>
      </c>
      <c r="HZ18" s="9">
        <v>124.358</v>
      </c>
      <c r="IA18" s="9">
        <v>39</v>
      </c>
      <c r="IB18" s="9">
        <v>46.421999999999997</v>
      </c>
      <c r="IC18" s="9">
        <v>30</v>
      </c>
      <c r="ID18" s="9">
        <v>372.35199999999998</v>
      </c>
      <c r="IE18" s="9">
        <v>180.68799999999999</v>
      </c>
      <c r="IF18" s="9">
        <v>191.66300000000001</v>
      </c>
      <c r="IG18" s="9">
        <v>43.043999999999997</v>
      </c>
      <c r="IH18" s="9">
        <v>20.832000000000001</v>
      </c>
      <c r="II18" s="9">
        <v>22.212</v>
      </c>
      <c r="IJ18" s="9">
        <v>75.587000000000003</v>
      </c>
      <c r="IK18" s="9">
        <v>32.945999999999998</v>
      </c>
      <c r="IL18" s="9">
        <v>42.642000000000003</v>
      </c>
      <c r="IM18" s="9">
        <v>91.369</v>
      </c>
      <c r="IN18" s="9">
        <v>48.418999999999997</v>
      </c>
      <c r="IO18" s="9">
        <v>42.95</v>
      </c>
      <c r="IP18" s="9">
        <v>162.351</v>
      </c>
      <c r="IQ18" s="9">
        <v>78.491</v>
      </c>
    </row>
    <row r="19" spans="1:251">
      <c r="A19" s="10">
        <v>44958</v>
      </c>
      <c r="B19" s="9">
        <v>43</v>
      </c>
      <c r="C19" s="9">
        <v>50.779000000000003</v>
      </c>
      <c r="D19" s="9">
        <v>53.808</v>
      </c>
      <c r="E19" s="9">
        <v>8.2270000000000003</v>
      </c>
      <c r="F19" s="9">
        <v>45.581000000000003</v>
      </c>
      <c r="G19" s="9">
        <v>8.3710000000000004</v>
      </c>
      <c r="H19" s="9">
        <v>1.0169999999999999</v>
      </c>
      <c r="I19" s="9">
        <v>7.3529999999999998</v>
      </c>
      <c r="J19" s="9">
        <v>9.218</v>
      </c>
      <c r="K19" s="9">
        <v>1.895</v>
      </c>
      <c r="L19" s="9">
        <v>7.3230000000000004</v>
      </c>
      <c r="M19" s="9">
        <v>12.936999999999999</v>
      </c>
      <c r="N19" s="9">
        <v>0.73899999999999999</v>
      </c>
      <c r="O19" s="9">
        <v>12.198</v>
      </c>
      <c r="P19" s="9">
        <v>23.282</v>
      </c>
      <c r="Q19" s="9">
        <v>4.5759999999999996</v>
      </c>
      <c r="R19" s="9">
        <v>18.706</v>
      </c>
      <c r="S19" s="9">
        <v>26</v>
      </c>
      <c r="T19" s="9">
        <v>66.44</v>
      </c>
      <c r="U19" s="9">
        <v>26</v>
      </c>
      <c r="V19" s="9">
        <v>132.607</v>
      </c>
      <c r="W19" s="9">
        <v>63.823</v>
      </c>
      <c r="X19" s="9">
        <v>68.784000000000006</v>
      </c>
      <c r="Y19" s="9">
        <v>14.273999999999999</v>
      </c>
      <c r="Z19" s="9">
        <v>6.8979999999999997</v>
      </c>
      <c r="AA19" s="9">
        <v>7.3769999999999998</v>
      </c>
      <c r="AB19" s="9">
        <v>37.914000000000001</v>
      </c>
      <c r="AC19" s="9">
        <v>22.683</v>
      </c>
      <c r="AD19" s="9">
        <v>15.231</v>
      </c>
      <c r="AE19" s="9">
        <v>44.734000000000002</v>
      </c>
      <c r="AF19" s="9">
        <v>20.724</v>
      </c>
      <c r="AG19" s="9">
        <v>24.010999999999999</v>
      </c>
      <c r="AH19" s="9">
        <v>35.683999999999997</v>
      </c>
      <c r="AI19" s="9">
        <v>13.519</v>
      </c>
      <c r="AJ19" s="9">
        <v>22.166</v>
      </c>
      <c r="AK19" s="9">
        <v>17</v>
      </c>
      <c r="AL19" s="9">
        <v>13</v>
      </c>
      <c r="AM19" s="9">
        <v>21</v>
      </c>
      <c r="AN19" s="9">
        <v>151.523</v>
      </c>
      <c r="AO19" s="9">
        <v>73.263000000000005</v>
      </c>
      <c r="AP19" s="9">
        <v>78.260000000000005</v>
      </c>
      <c r="AQ19" s="9">
        <v>16.37</v>
      </c>
      <c r="AR19" s="9">
        <v>9.5579999999999998</v>
      </c>
      <c r="AS19" s="9">
        <v>6.8129999999999997</v>
      </c>
      <c r="AT19" s="9">
        <v>40.520000000000003</v>
      </c>
      <c r="AU19" s="9">
        <v>19.297999999999998</v>
      </c>
      <c r="AV19" s="9">
        <v>21.222000000000001</v>
      </c>
      <c r="AW19" s="9">
        <v>43.941000000000003</v>
      </c>
      <c r="AX19" s="9">
        <v>22.350999999999999</v>
      </c>
      <c r="AY19" s="9">
        <v>21.59</v>
      </c>
      <c r="AZ19" s="9">
        <v>50.692</v>
      </c>
      <c r="BA19" s="9">
        <v>22.056000000000001</v>
      </c>
      <c r="BB19" s="9">
        <v>28.635000000000002</v>
      </c>
      <c r="BC19" s="9">
        <v>25.515000000000001</v>
      </c>
      <c r="BD19" s="9">
        <v>18.001999999999999</v>
      </c>
      <c r="BE19" s="9">
        <v>26</v>
      </c>
      <c r="BF19" s="9">
        <v>22.128</v>
      </c>
      <c r="BG19" s="9">
        <v>13.407</v>
      </c>
      <c r="BH19" s="9">
        <v>8.7210000000000001</v>
      </c>
      <c r="BI19" s="9">
        <v>3.117</v>
      </c>
      <c r="BJ19" s="9">
        <v>2.2250000000000001</v>
      </c>
      <c r="BK19" s="9">
        <v>0.89200000000000002</v>
      </c>
      <c r="BL19" s="9">
        <v>2.11</v>
      </c>
      <c r="BM19" s="9">
        <v>1.2889999999999999</v>
      </c>
      <c r="BN19" s="9">
        <v>0.82099999999999995</v>
      </c>
      <c r="BO19" s="9">
        <v>8.5359999999999996</v>
      </c>
      <c r="BP19" s="9">
        <v>3.6619999999999999</v>
      </c>
      <c r="BQ19" s="9">
        <v>4.8739999999999997</v>
      </c>
      <c r="BR19" s="9">
        <v>8.3650000000000002</v>
      </c>
      <c r="BS19" s="9">
        <v>6.2309999999999999</v>
      </c>
      <c r="BT19" s="9">
        <v>2.1339999999999999</v>
      </c>
      <c r="BU19" s="9">
        <v>25.658999999999999</v>
      </c>
      <c r="BV19" s="9">
        <v>43.002000000000002</v>
      </c>
      <c r="BW19" s="9">
        <v>17</v>
      </c>
      <c r="BX19" s="9">
        <v>110.182</v>
      </c>
      <c r="BY19" s="9">
        <v>42.011000000000003</v>
      </c>
      <c r="BZ19" s="9">
        <v>68.171000000000006</v>
      </c>
      <c r="CA19" s="9">
        <v>13.449</v>
      </c>
      <c r="CB19" s="9">
        <v>6.8769999999999998</v>
      </c>
      <c r="CC19" s="9">
        <v>6.5720000000000001</v>
      </c>
      <c r="CD19" s="9">
        <v>28.393000000000001</v>
      </c>
      <c r="CE19" s="9">
        <v>11.348000000000001</v>
      </c>
      <c r="CF19" s="9">
        <v>17.045000000000002</v>
      </c>
      <c r="CG19" s="9">
        <v>31.718</v>
      </c>
      <c r="CH19" s="9">
        <v>10.157</v>
      </c>
      <c r="CI19" s="9">
        <v>21.561</v>
      </c>
      <c r="CJ19" s="9">
        <v>36.622</v>
      </c>
      <c r="CK19" s="9">
        <v>13.629</v>
      </c>
      <c r="CL19" s="9">
        <v>22.992999999999999</v>
      </c>
      <c r="CM19" s="9">
        <v>20</v>
      </c>
      <c r="CN19" s="9">
        <v>20</v>
      </c>
      <c r="CO19" s="9">
        <v>20.802</v>
      </c>
      <c r="CP19" s="9">
        <v>67.536000000000001</v>
      </c>
      <c r="CQ19" s="9">
        <v>24.535</v>
      </c>
      <c r="CR19" s="9">
        <v>43.000999999999998</v>
      </c>
      <c r="CS19" s="9">
        <v>9.1739999999999995</v>
      </c>
      <c r="CT19" s="9">
        <v>5.1340000000000003</v>
      </c>
      <c r="CU19" s="9">
        <v>4.04</v>
      </c>
      <c r="CV19" s="9">
        <v>11.997</v>
      </c>
      <c r="CW19" s="9">
        <v>3.7440000000000002</v>
      </c>
      <c r="CX19" s="9">
        <v>8.2520000000000007</v>
      </c>
      <c r="CY19" s="9">
        <v>20.305</v>
      </c>
      <c r="CZ19" s="9">
        <v>6.5279999999999996</v>
      </c>
      <c r="DA19" s="9">
        <v>13.776999999999999</v>
      </c>
      <c r="DB19" s="9">
        <v>26.061</v>
      </c>
      <c r="DC19" s="9">
        <v>9.1280000000000001</v>
      </c>
      <c r="DD19" s="9">
        <v>16.933</v>
      </c>
      <c r="DE19" s="9">
        <v>26</v>
      </c>
      <c r="DF19" s="9">
        <v>26</v>
      </c>
      <c r="DG19" s="9">
        <v>26</v>
      </c>
      <c r="DH19" s="9">
        <v>42.646000000000001</v>
      </c>
      <c r="DI19" s="9">
        <v>17.475999999999999</v>
      </c>
      <c r="DJ19" s="9">
        <v>25.17</v>
      </c>
      <c r="DK19" s="9">
        <v>4.2750000000000004</v>
      </c>
      <c r="DL19" s="9">
        <v>1.7430000000000001</v>
      </c>
      <c r="DM19" s="9">
        <v>2.532</v>
      </c>
      <c r="DN19" s="9">
        <v>16.396000000000001</v>
      </c>
      <c r="DO19" s="9">
        <v>7.6029999999999998</v>
      </c>
      <c r="DP19" s="9">
        <v>8.7929999999999993</v>
      </c>
      <c r="DQ19" s="9">
        <v>11.413</v>
      </c>
      <c r="DR19" s="9">
        <v>3.629</v>
      </c>
      <c r="DS19" s="9">
        <v>7.7850000000000001</v>
      </c>
      <c r="DT19" s="9">
        <v>10.561999999999999</v>
      </c>
      <c r="DU19" s="9">
        <v>4.5019999999999998</v>
      </c>
      <c r="DV19" s="9">
        <v>6.06</v>
      </c>
      <c r="DW19" s="9">
        <v>13</v>
      </c>
      <c r="DX19" s="9">
        <v>11.881</v>
      </c>
      <c r="DY19" s="9">
        <v>17</v>
      </c>
      <c r="DZ19" s="9">
        <v>7.2089999999999996</v>
      </c>
      <c r="EA19" s="9">
        <v>3.4449999999999998</v>
      </c>
      <c r="EB19" s="9">
        <v>3.7639999999999998</v>
      </c>
      <c r="EC19" s="9">
        <v>1.8759999999999999</v>
      </c>
      <c r="ED19" s="9">
        <v>1.343</v>
      </c>
      <c r="EE19" s="9">
        <v>0.53300000000000003</v>
      </c>
      <c r="EF19" s="9">
        <v>0.91800000000000004</v>
      </c>
      <c r="EG19" s="9">
        <v>0.91800000000000004</v>
      </c>
      <c r="EH19" s="9">
        <v>0</v>
      </c>
      <c r="EI19" s="9">
        <v>1.9079999999999999</v>
      </c>
      <c r="EJ19" s="9">
        <v>0.48899999999999999</v>
      </c>
      <c r="EK19" s="9">
        <v>1.419</v>
      </c>
      <c r="EL19" s="9">
        <v>2.5070000000000001</v>
      </c>
      <c r="EM19" s="9">
        <v>0.69499999999999995</v>
      </c>
      <c r="EN19" s="9">
        <v>1.8120000000000001</v>
      </c>
      <c r="EO19" s="9">
        <v>17.584</v>
      </c>
      <c r="EP19" s="9">
        <v>7.5220000000000002</v>
      </c>
      <c r="EQ19" s="9">
        <v>39</v>
      </c>
      <c r="ER19" s="9">
        <v>680.55499999999995</v>
      </c>
      <c r="ES19" s="9">
        <v>257.923</v>
      </c>
      <c r="ET19" s="9">
        <v>422.63200000000001</v>
      </c>
      <c r="EU19" s="9">
        <v>90.8</v>
      </c>
      <c r="EV19" s="9">
        <v>38.11</v>
      </c>
      <c r="EW19" s="9">
        <v>52.69</v>
      </c>
      <c r="EX19" s="9">
        <v>161.40299999999999</v>
      </c>
      <c r="EY19" s="9">
        <v>67.683999999999997</v>
      </c>
      <c r="EZ19" s="9">
        <v>93.718999999999994</v>
      </c>
      <c r="FA19" s="9">
        <v>190.74600000000001</v>
      </c>
      <c r="FB19" s="9">
        <v>68.546999999999997</v>
      </c>
      <c r="FC19" s="9">
        <v>122.2</v>
      </c>
      <c r="FD19" s="9">
        <v>237.60599999999999</v>
      </c>
      <c r="FE19" s="9">
        <v>83.582999999999998</v>
      </c>
      <c r="FF19" s="9">
        <v>154.023</v>
      </c>
      <c r="FG19" s="9">
        <v>26</v>
      </c>
      <c r="FH19" s="9">
        <v>20</v>
      </c>
      <c r="FI19" s="9">
        <v>26</v>
      </c>
      <c r="FJ19" s="9">
        <v>199.48500000000001</v>
      </c>
      <c r="FK19" s="9">
        <v>53.869</v>
      </c>
      <c r="FL19" s="9">
        <v>145.61600000000001</v>
      </c>
      <c r="FM19" s="9">
        <v>29.684999999999999</v>
      </c>
      <c r="FN19" s="9">
        <v>10.766</v>
      </c>
      <c r="FO19" s="9">
        <v>18.917999999999999</v>
      </c>
      <c r="FP19" s="9">
        <v>37.243000000000002</v>
      </c>
      <c r="FQ19" s="9">
        <v>8.8650000000000002</v>
      </c>
      <c r="FR19" s="9">
        <v>28.378</v>
      </c>
      <c r="FS19" s="9">
        <v>49.773000000000003</v>
      </c>
      <c r="FT19" s="9">
        <v>13.276999999999999</v>
      </c>
      <c r="FU19" s="9">
        <v>36.494999999999997</v>
      </c>
      <c r="FV19" s="9">
        <v>82.784999999999997</v>
      </c>
      <c r="FW19" s="9">
        <v>20.960999999999999</v>
      </c>
      <c r="FX19" s="9">
        <v>61.823999999999998</v>
      </c>
      <c r="FY19" s="9">
        <v>32.734999999999999</v>
      </c>
      <c r="FZ19" s="9">
        <v>26</v>
      </c>
      <c r="GA19" s="9">
        <v>34</v>
      </c>
      <c r="GB19" s="9">
        <v>481.07</v>
      </c>
      <c r="GC19" s="9">
        <v>204.054</v>
      </c>
      <c r="GD19" s="9">
        <v>277.017</v>
      </c>
      <c r="GE19" s="9">
        <v>61.115000000000002</v>
      </c>
      <c r="GF19" s="9">
        <v>27.343</v>
      </c>
      <c r="GG19" s="9">
        <v>33.771999999999998</v>
      </c>
      <c r="GH19" s="9">
        <v>124.16</v>
      </c>
      <c r="GI19" s="9">
        <v>58.819000000000003</v>
      </c>
      <c r="GJ19" s="9">
        <v>65.340999999999994</v>
      </c>
      <c r="GK19" s="9">
        <v>140.97399999999999</v>
      </c>
      <c r="GL19" s="9">
        <v>55.27</v>
      </c>
      <c r="GM19" s="9">
        <v>85.703999999999994</v>
      </c>
      <c r="GN19" s="9">
        <v>154.821</v>
      </c>
      <c r="GO19" s="9">
        <v>62.622</v>
      </c>
      <c r="GP19" s="9">
        <v>92.198999999999998</v>
      </c>
      <c r="GQ19" s="9">
        <v>20</v>
      </c>
      <c r="GR19" s="9">
        <v>17</v>
      </c>
      <c r="GS19" s="9">
        <v>21</v>
      </c>
      <c r="GT19" s="9">
        <v>122.146</v>
      </c>
      <c r="GU19" s="9">
        <v>68.951999999999998</v>
      </c>
      <c r="GV19" s="9">
        <v>53.194000000000003</v>
      </c>
      <c r="GW19" s="9">
        <v>9.1549999999999994</v>
      </c>
      <c r="GX19" s="9">
        <v>6.6120000000000001</v>
      </c>
      <c r="GY19" s="9">
        <v>2.544</v>
      </c>
      <c r="GZ19" s="9">
        <v>23.32</v>
      </c>
      <c r="HA19" s="9">
        <v>14.726000000000001</v>
      </c>
      <c r="HB19" s="9">
        <v>8.5939999999999994</v>
      </c>
      <c r="HC19" s="9">
        <v>29.181999999999999</v>
      </c>
      <c r="HD19" s="9">
        <v>18.181000000000001</v>
      </c>
      <c r="HE19" s="9">
        <v>11.000999999999999</v>
      </c>
      <c r="HF19" s="9">
        <v>60.488</v>
      </c>
      <c r="HG19" s="9">
        <v>29.433</v>
      </c>
      <c r="HH19" s="9">
        <v>31.055</v>
      </c>
      <c r="HI19" s="9">
        <v>43</v>
      </c>
      <c r="HJ19" s="9">
        <v>32</v>
      </c>
      <c r="HK19" s="9">
        <v>52</v>
      </c>
      <c r="HL19" s="9">
        <v>446.64100000000002</v>
      </c>
      <c r="HM19" s="9">
        <v>161.50299999999999</v>
      </c>
      <c r="HN19" s="9">
        <v>285.13799999999998</v>
      </c>
      <c r="HO19" s="9">
        <v>48.774000000000001</v>
      </c>
      <c r="HP19" s="9">
        <v>15.356</v>
      </c>
      <c r="HQ19" s="9">
        <v>33.417999999999999</v>
      </c>
      <c r="HR19" s="9">
        <v>97.552000000000007</v>
      </c>
      <c r="HS19" s="9">
        <v>41.055999999999997</v>
      </c>
      <c r="HT19" s="9">
        <v>56.496000000000002</v>
      </c>
      <c r="HU19" s="9">
        <v>124.928</v>
      </c>
      <c r="HV19" s="9">
        <v>44.093000000000004</v>
      </c>
      <c r="HW19" s="9">
        <v>80.834999999999994</v>
      </c>
      <c r="HX19" s="9">
        <v>175.387</v>
      </c>
      <c r="HY19" s="9">
        <v>60.997999999999998</v>
      </c>
      <c r="HZ19" s="9">
        <v>114.39</v>
      </c>
      <c r="IA19" s="9">
        <v>26</v>
      </c>
      <c r="IB19" s="9">
        <v>26</v>
      </c>
      <c r="IC19" s="9">
        <v>26</v>
      </c>
      <c r="ID19" s="9">
        <v>356.06</v>
      </c>
      <c r="IE19" s="9">
        <v>165.37200000000001</v>
      </c>
      <c r="IF19" s="9">
        <v>190.68799999999999</v>
      </c>
      <c r="IG19" s="9">
        <v>51.180999999999997</v>
      </c>
      <c r="IH19" s="9">
        <v>29.364999999999998</v>
      </c>
      <c r="II19" s="9">
        <v>21.815999999999999</v>
      </c>
      <c r="IJ19" s="9">
        <v>87.171000000000006</v>
      </c>
      <c r="IK19" s="9">
        <v>41.353999999999999</v>
      </c>
      <c r="IL19" s="9">
        <v>45.817</v>
      </c>
      <c r="IM19" s="9">
        <v>95.001000000000005</v>
      </c>
      <c r="IN19" s="9">
        <v>42.634999999999998</v>
      </c>
      <c r="IO19" s="9">
        <v>52.366</v>
      </c>
      <c r="IP19" s="9">
        <v>122.70699999999999</v>
      </c>
      <c r="IQ19" s="9">
        <v>52.018000000000001</v>
      </c>
    </row>
    <row r="20" spans="1:251">
      <c r="A20" s="10">
        <v>45323</v>
      </c>
      <c r="B20" s="9">
        <v>52</v>
      </c>
      <c r="C20" s="9">
        <v>24</v>
      </c>
      <c r="D20" s="9">
        <v>53.747</v>
      </c>
      <c r="E20" s="9">
        <v>7.0810000000000004</v>
      </c>
      <c r="F20" s="9">
        <v>46.665999999999997</v>
      </c>
      <c r="G20" s="9">
        <v>10.029</v>
      </c>
      <c r="H20" s="9">
        <v>0</v>
      </c>
      <c r="I20" s="9">
        <v>10.029</v>
      </c>
      <c r="J20" s="9">
        <v>10.166</v>
      </c>
      <c r="K20" s="9">
        <v>2</v>
      </c>
      <c r="L20" s="9">
        <v>8.1660000000000004</v>
      </c>
      <c r="M20" s="9">
        <v>13.632999999999999</v>
      </c>
      <c r="N20" s="9">
        <v>2.0459999999999998</v>
      </c>
      <c r="O20" s="9">
        <v>11.587</v>
      </c>
      <c r="P20" s="9">
        <v>19.917999999999999</v>
      </c>
      <c r="Q20" s="9">
        <v>3.0339999999999998</v>
      </c>
      <c r="R20" s="9">
        <v>16.884</v>
      </c>
      <c r="S20" s="9">
        <v>21</v>
      </c>
      <c r="T20" s="9">
        <v>26</v>
      </c>
      <c r="U20" s="9">
        <v>20.155000000000001</v>
      </c>
      <c r="V20" s="9">
        <v>144.18799999999999</v>
      </c>
      <c r="W20" s="9">
        <v>68.024000000000001</v>
      </c>
      <c r="X20" s="9">
        <v>76.164000000000001</v>
      </c>
      <c r="Y20" s="9">
        <v>11.071</v>
      </c>
      <c r="Z20" s="9">
        <v>6.7229999999999999</v>
      </c>
      <c r="AA20" s="9">
        <v>4.3470000000000004</v>
      </c>
      <c r="AB20" s="9">
        <v>32.716000000000001</v>
      </c>
      <c r="AC20" s="9">
        <v>13.489000000000001</v>
      </c>
      <c r="AD20" s="9">
        <v>19.227</v>
      </c>
      <c r="AE20" s="9">
        <v>49.424999999999997</v>
      </c>
      <c r="AF20" s="9">
        <v>21.2</v>
      </c>
      <c r="AG20" s="9">
        <v>28.225000000000001</v>
      </c>
      <c r="AH20" s="9">
        <v>50.975999999999999</v>
      </c>
      <c r="AI20" s="9">
        <v>26.611000000000001</v>
      </c>
      <c r="AJ20" s="9">
        <v>24.364000000000001</v>
      </c>
      <c r="AK20" s="9">
        <v>26</v>
      </c>
      <c r="AL20" s="9">
        <v>26</v>
      </c>
      <c r="AM20" s="9">
        <v>26</v>
      </c>
      <c r="AN20" s="9">
        <v>169.61500000000001</v>
      </c>
      <c r="AO20" s="9">
        <v>89.503</v>
      </c>
      <c r="AP20" s="9">
        <v>80.111999999999995</v>
      </c>
      <c r="AQ20" s="9">
        <v>13.837999999999999</v>
      </c>
      <c r="AR20" s="9">
        <v>8.1460000000000008</v>
      </c>
      <c r="AS20" s="9">
        <v>5.6920000000000002</v>
      </c>
      <c r="AT20" s="9">
        <v>39.915999999999997</v>
      </c>
      <c r="AU20" s="9">
        <v>17.553999999999998</v>
      </c>
      <c r="AV20" s="9">
        <v>22.361999999999998</v>
      </c>
      <c r="AW20" s="9">
        <v>46.997</v>
      </c>
      <c r="AX20" s="9">
        <v>25.181999999999999</v>
      </c>
      <c r="AY20" s="9">
        <v>21.815999999999999</v>
      </c>
      <c r="AZ20" s="9">
        <v>68.863</v>
      </c>
      <c r="BA20" s="9">
        <v>38.621000000000002</v>
      </c>
      <c r="BB20" s="9">
        <v>30.242000000000001</v>
      </c>
      <c r="BC20" s="9">
        <v>26</v>
      </c>
      <c r="BD20" s="9">
        <v>34</v>
      </c>
      <c r="BE20" s="9">
        <v>24</v>
      </c>
      <c r="BF20" s="9">
        <v>35.798999999999999</v>
      </c>
      <c r="BG20" s="9">
        <v>16.077000000000002</v>
      </c>
      <c r="BH20" s="9">
        <v>19.722000000000001</v>
      </c>
      <c r="BI20" s="9">
        <v>4.7770000000000001</v>
      </c>
      <c r="BJ20" s="9">
        <v>2.7090000000000001</v>
      </c>
      <c r="BK20" s="9">
        <v>2.0680000000000001</v>
      </c>
      <c r="BL20" s="9">
        <v>6.5670000000000002</v>
      </c>
      <c r="BM20" s="9">
        <v>2.9260000000000002</v>
      </c>
      <c r="BN20" s="9">
        <v>3.641</v>
      </c>
      <c r="BO20" s="9">
        <v>14.27</v>
      </c>
      <c r="BP20" s="9">
        <v>5.9210000000000003</v>
      </c>
      <c r="BQ20" s="9">
        <v>8.3490000000000002</v>
      </c>
      <c r="BR20" s="9">
        <v>10.185</v>
      </c>
      <c r="BS20" s="9">
        <v>4.5199999999999996</v>
      </c>
      <c r="BT20" s="9">
        <v>5.665</v>
      </c>
      <c r="BU20" s="9">
        <v>26.035</v>
      </c>
      <c r="BV20" s="9">
        <v>25.585999999999999</v>
      </c>
      <c r="BW20" s="9">
        <v>33.515999999999998</v>
      </c>
      <c r="BX20" s="9">
        <v>128.57</v>
      </c>
      <c r="BY20" s="9">
        <v>59.776000000000003</v>
      </c>
      <c r="BZ20" s="9">
        <v>68.793999999999997</v>
      </c>
      <c r="CA20" s="9">
        <v>15.315</v>
      </c>
      <c r="CB20" s="9">
        <v>5.3520000000000003</v>
      </c>
      <c r="CC20" s="9">
        <v>9.9629999999999992</v>
      </c>
      <c r="CD20" s="9">
        <v>24.177</v>
      </c>
      <c r="CE20" s="9">
        <v>15.209</v>
      </c>
      <c r="CF20" s="9">
        <v>8.968</v>
      </c>
      <c r="CG20" s="9">
        <v>36.201999999999998</v>
      </c>
      <c r="CH20" s="9">
        <v>16.225999999999999</v>
      </c>
      <c r="CI20" s="9">
        <v>19.975999999999999</v>
      </c>
      <c r="CJ20" s="9">
        <v>52.875999999999998</v>
      </c>
      <c r="CK20" s="9">
        <v>22.989000000000001</v>
      </c>
      <c r="CL20" s="9">
        <v>29.887</v>
      </c>
      <c r="CM20" s="9">
        <v>30</v>
      </c>
      <c r="CN20" s="9">
        <v>27.61</v>
      </c>
      <c r="CO20" s="9">
        <v>33.722999999999999</v>
      </c>
      <c r="CP20" s="9">
        <v>65.966999999999999</v>
      </c>
      <c r="CQ20" s="9">
        <v>26.067</v>
      </c>
      <c r="CR20" s="9">
        <v>39.901000000000003</v>
      </c>
      <c r="CS20" s="9">
        <v>10.157</v>
      </c>
      <c r="CT20" s="9">
        <v>4.3840000000000003</v>
      </c>
      <c r="CU20" s="9">
        <v>5.7729999999999997</v>
      </c>
      <c r="CV20" s="9">
        <v>7.8760000000000003</v>
      </c>
      <c r="CW20" s="9">
        <v>3.0659999999999998</v>
      </c>
      <c r="CX20" s="9">
        <v>4.8109999999999999</v>
      </c>
      <c r="CY20" s="9">
        <v>16.635000000000002</v>
      </c>
      <c r="CZ20" s="9">
        <v>7.0819999999999999</v>
      </c>
      <c r="DA20" s="9">
        <v>9.5530000000000008</v>
      </c>
      <c r="DB20" s="9">
        <v>31.298999999999999</v>
      </c>
      <c r="DC20" s="9">
        <v>11.535</v>
      </c>
      <c r="DD20" s="9">
        <v>19.763999999999999</v>
      </c>
      <c r="DE20" s="9">
        <v>44.064999999999998</v>
      </c>
      <c r="DF20" s="9">
        <v>32.902999999999999</v>
      </c>
      <c r="DG20" s="9">
        <v>50.457999999999998</v>
      </c>
      <c r="DH20" s="9">
        <v>62.601999999999997</v>
      </c>
      <c r="DI20" s="9">
        <v>33.709000000000003</v>
      </c>
      <c r="DJ20" s="9">
        <v>28.893000000000001</v>
      </c>
      <c r="DK20" s="9">
        <v>5.157</v>
      </c>
      <c r="DL20" s="9">
        <v>0.96799999999999997</v>
      </c>
      <c r="DM20" s="9">
        <v>4.1900000000000004</v>
      </c>
      <c r="DN20" s="9">
        <v>16.300999999999998</v>
      </c>
      <c r="DO20" s="9">
        <v>12.144</v>
      </c>
      <c r="DP20" s="9">
        <v>4.157</v>
      </c>
      <c r="DQ20" s="9">
        <v>19.567</v>
      </c>
      <c r="DR20" s="9">
        <v>9.1430000000000007</v>
      </c>
      <c r="DS20" s="9">
        <v>10.423</v>
      </c>
      <c r="DT20" s="9">
        <v>21.577000000000002</v>
      </c>
      <c r="DU20" s="9">
        <v>11.454000000000001</v>
      </c>
      <c r="DV20" s="9">
        <v>10.122999999999999</v>
      </c>
      <c r="DW20" s="9">
        <v>26</v>
      </c>
      <c r="DX20" s="9">
        <v>23.300999999999998</v>
      </c>
      <c r="DY20" s="9">
        <v>26</v>
      </c>
      <c r="DZ20" s="9">
        <v>2.9780000000000002</v>
      </c>
      <c r="EA20" s="9">
        <v>1.23</v>
      </c>
      <c r="EB20" s="9">
        <v>1.748</v>
      </c>
      <c r="EC20" s="9">
        <v>0.86299999999999999</v>
      </c>
      <c r="ED20" s="9">
        <v>0.69599999999999995</v>
      </c>
      <c r="EE20" s="9">
        <v>0.16700000000000001</v>
      </c>
      <c r="EF20" s="9">
        <v>0.09</v>
      </c>
      <c r="EG20" s="9">
        <v>0</v>
      </c>
      <c r="EH20" s="9">
        <v>0.09</v>
      </c>
      <c r="EI20" s="9">
        <v>1.419</v>
      </c>
      <c r="EJ20" s="9">
        <v>0.53400000000000003</v>
      </c>
      <c r="EK20" s="9">
        <v>0.88500000000000001</v>
      </c>
      <c r="EL20" s="9">
        <v>0.60599999999999998</v>
      </c>
      <c r="EM20" s="9">
        <v>0</v>
      </c>
      <c r="EN20" s="9">
        <v>0.60599999999999998</v>
      </c>
      <c r="EO20" s="9">
        <v>13</v>
      </c>
      <c r="EP20" s="9">
        <v>6.2130000000000001</v>
      </c>
      <c r="EQ20" s="9">
        <v>34.646999999999998</v>
      </c>
      <c r="ER20" s="9">
        <v>766.726</v>
      </c>
      <c r="ES20" s="9">
        <v>301.755</v>
      </c>
      <c r="ET20" s="9">
        <v>464.971</v>
      </c>
      <c r="EU20" s="9">
        <v>82.644000000000005</v>
      </c>
      <c r="EV20" s="9">
        <v>33.134999999999998</v>
      </c>
      <c r="EW20" s="9">
        <v>49.509</v>
      </c>
      <c r="EX20" s="9">
        <v>153.154</v>
      </c>
      <c r="EY20" s="9">
        <v>61.887</v>
      </c>
      <c r="EZ20" s="9">
        <v>91.266000000000005</v>
      </c>
      <c r="FA20" s="9">
        <v>229.76400000000001</v>
      </c>
      <c r="FB20" s="9">
        <v>86.959000000000003</v>
      </c>
      <c r="FC20" s="9">
        <v>142.80500000000001</v>
      </c>
      <c r="FD20" s="9">
        <v>301.16500000000002</v>
      </c>
      <c r="FE20" s="9">
        <v>119.773</v>
      </c>
      <c r="FF20" s="9">
        <v>181.39099999999999</v>
      </c>
      <c r="FG20" s="9">
        <v>26</v>
      </c>
      <c r="FH20" s="9">
        <v>26</v>
      </c>
      <c r="FI20" s="9">
        <v>26</v>
      </c>
      <c r="FJ20" s="9">
        <v>250.23599999999999</v>
      </c>
      <c r="FK20" s="9">
        <v>86.442999999999998</v>
      </c>
      <c r="FL20" s="9">
        <v>163.79300000000001</v>
      </c>
      <c r="FM20" s="9">
        <v>26.132999999999999</v>
      </c>
      <c r="FN20" s="9">
        <v>8.2089999999999996</v>
      </c>
      <c r="FO20" s="9">
        <v>17.923999999999999</v>
      </c>
      <c r="FP20" s="9">
        <v>53.101999999999997</v>
      </c>
      <c r="FQ20" s="9">
        <v>19.215</v>
      </c>
      <c r="FR20" s="9">
        <v>33.886000000000003</v>
      </c>
      <c r="FS20" s="9">
        <v>60.256</v>
      </c>
      <c r="FT20" s="9">
        <v>24.298999999999999</v>
      </c>
      <c r="FU20" s="9">
        <v>35.956000000000003</v>
      </c>
      <c r="FV20" s="9">
        <v>110.745</v>
      </c>
      <c r="FW20" s="9">
        <v>34.719000000000001</v>
      </c>
      <c r="FX20" s="9">
        <v>76.025999999999996</v>
      </c>
      <c r="FY20" s="9">
        <v>30</v>
      </c>
      <c r="FZ20" s="9">
        <v>26</v>
      </c>
      <c r="GA20" s="9">
        <v>34</v>
      </c>
      <c r="GB20" s="9">
        <v>516.49099999999999</v>
      </c>
      <c r="GC20" s="9">
        <v>215.31200000000001</v>
      </c>
      <c r="GD20" s="9">
        <v>301.178</v>
      </c>
      <c r="GE20" s="9">
        <v>56.511000000000003</v>
      </c>
      <c r="GF20" s="9">
        <v>24.927</v>
      </c>
      <c r="GG20" s="9">
        <v>31.585000000000001</v>
      </c>
      <c r="GH20" s="9">
        <v>100.05200000000001</v>
      </c>
      <c r="GI20" s="9">
        <v>42.671999999999997</v>
      </c>
      <c r="GJ20" s="9">
        <v>57.38</v>
      </c>
      <c r="GK20" s="9">
        <v>169.50800000000001</v>
      </c>
      <c r="GL20" s="9">
        <v>62.66</v>
      </c>
      <c r="GM20" s="9">
        <v>106.849</v>
      </c>
      <c r="GN20" s="9">
        <v>190.41900000000001</v>
      </c>
      <c r="GO20" s="9">
        <v>85.054000000000002</v>
      </c>
      <c r="GP20" s="9">
        <v>105.36499999999999</v>
      </c>
      <c r="GQ20" s="9">
        <v>26</v>
      </c>
      <c r="GR20" s="9">
        <v>26</v>
      </c>
      <c r="GS20" s="9">
        <v>26</v>
      </c>
      <c r="GT20" s="9">
        <v>123.117</v>
      </c>
      <c r="GU20" s="9">
        <v>57.973999999999997</v>
      </c>
      <c r="GV20" s="9">
        <v>65.143000000000001</v>
      </c>
      <c r="GW20" s="9">
        <v>18.236999999999998</v>
      </c>
      <c r="GX20" s="9">
        <v>4.3920000000000003</v>
      </c>
      <c r="GY20" s="9">
        <v>13.843999999999999</v>
      </c>
      <c r="GZ20" s="9">
        <v>18.635999999999999</v>
      </c>
      <c r="HA20" s="9">
        <v>9.3680000000000003</v>
      </c>
      <c r="HB20" s="9">
        <v>9.2680000000000007</v>
      </c>
      <c r="HC20" s="9">
        <v>27.617999999999999</v>
      </c>
      <c r="HD20" s="9">
        <v>13.271000000000001</v>
      </c>
      <c r="HE20" s="9">
        <v>14.347</v>
      </c>
      <c r="HF20" s="9">
        <v>58.625999999999998</v>
      </c>
      <c r="HG20" s="9">
        <v>30.943000000000001</v>
      </c>
      <c r="HH20" s="9">
        <v>27.683</v>
      </c>
      <c r="HI20" s="9">
        <v>44.968000000000004</v>
      </c>
      <c r="HJ20" s="9">
        <v>52</v>
      </c>
      <c r="HK20" s="9">
        <v>21</v>
      </c>
      <c r="HL20" s="9">
        <v>451.589</v>
      </c>
      <c r="HM20" s="9">
        <v>159.208</v>
      </c>
      <c r="HN20" s="9">
        <v>292.38099999999997</v>
      </c>
      <c r="HO20" s="9">
        <v>47.045999999999999</v>
      </c>
      <c r="HP20" s="9">
        <v>13.987</v>
      </c>
      <c r="HQ20" s="9">
        <v>33.058999999999997</v>
      </c>
      <c r="HR20" s="9">
        <v>90.441999999999993</v>
      </c>
      <c r="HS20" s="9">
        <v>30.5</v>
      </c>
      <c r="HT20" s="9">
        <v>59.942</v>
      </c>
      <c r="HU20" s="9">
        <v>117.681</v>
      </c>
      <c r="HV20" s="9">
        <v>37.61</v>
      </c>
      <c r="HW20" s="9">
        <v>80.070999999999998</v>
      </c>
      <c r="HX20" s="9">
        <v>196.41900000000001</v>
      </c>
      <c r="HY20" s="9">
        <v>77.111000000000004</v>
      </c>
      <c r="HZ20" s="9">
        <v>119.30800000000001</v>
      </c>
      <c r="IA20" s="9">
        <v>32</v>
      </c>
      <c r="IB20" s="9">
        <v>47</v>
      </c>
      <c r="IC20" s="9">
        <v>26</v>
      </c>
      <c r="ID20" s="9">
        <v>438.255</v>
      </c>
      <c r="IE20" s="9">
        <v>200.52099999999999</v>
      </c>
      <c r="IF20" s="9">
        <v>237.73400000000001</v>
      </c>
      <c r="IG20" s="9">
        <v>53.835000000000001</v>
      </c>
      <c r="IH20" s="9">
        <v>23.541</v>
      </c>
      <c r="II20" s="9">
        <v>30.294</v>
      </c>
      <c r="IJ20" s="9">
        <v>81.346999999999994</v>
      </c>
      <c r="IK20" s="9">
        <v>40.755000000000003</v>
      </c>
      <c r="IL20" s="9">
        <v>40.591999999999999</v>
      </c>
      <c r="IM20" s="9">
        <v>139.70099999999999</v>
      </c>
      <c r="IN20" s="9">
        <v>62.62</v>
      </c>
      <c r="IO20" s="9">
        <v>77.081000000000003</v>
      </c>
      <c r="IP20" s="9">
        <v>163.37200000000001</v>
      </c>
      <c r="IQ20" s="9">
        <v>73.605999999999995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1125</v>
      </c>
      <c r="DK1" s="3" t="s">
        <v>1126</v>
      </c>
      <c r="DL1" s="3" t="s">
        <v>1127</v>
      </c>
      <c r="DM1" s="3" t="s">
        <v>1128</v>
      </c>
      <c r="DN1" s="3" t="s">
        <v>1129</v>
      </c>
      <c r="DO1" s="3" t="s">
        <v>1130</v>
      </c>
      <c r="DP1" s="3" t="s">
        <v>1131</v>
      </c>
      <c r="DQ1" s="3" t="s">
        <v>1132</v>
      </c>
      <c r="DR1" s="3" t="s">
        <v>1133</v>
      </c>
      <c r="DS1" s="3" t="s">
        <v>1134</v>
      </c>
      <c r="DT1" s="3" t="s">
        <v>1135</v>
      </c>
      <c r="DU1" s="3" t="s">
        <v>1136</v>
      </c>
      <c r="DV1" s="3" t="s">
        <v>1137</v>
      </c>
      <c r="DW1" s="3" t="s">
        <v>1138</v>
      </c>
      <c r="DX1" s="3" t="s">
        <v>1139</v>
      </c>
      <c r="DY1" s="3" t="s">
        <v>1140</v>
      </c>
      <c r="DZ1" s="3" t="s">
        <v>1141</v>
      </c>
      <c r="EA1" s="3" t="s">
        <v>1142</v>
      </c>
      <c r="EB1" s="3" t="s">
        <v>1143</v>
      </c>
      <c r="EC1" s="3" t="s">
        <v>1144</v>
      </c>
      <c r="ED1" s="3" t="s">
        <v>1145</v>
      </c>
      <c r="EE1" s="3" t="s">
        <v>1146</v>
      </c>
      <c r="EF1" s="3" t="s">
        <v>1147</v>
      </c>
      <c r="EG1" s="3" t="s">
        <v>1148</v>
      </c>
      <c r="EH1" s="3" t="s">
        <v>1149</v>
      </c>
      <c r="EI1" s="3" t="s">
        <v>1150</v>
      </c>
      <c r="EJ1" s="3" t="s">
        <v>1151</v>
      </c>
      <c r="EK1" s="3" t="s">
        <v>1152</v>
      </c>
      <c r="EL1" s="3" t="s">
        <v>1153</v>
      </c>
      <c r="EM1" s="3" t="s">
        <v>1154</v>
      </c>
      <c r="EN1" s="3" t="s">
        <v>1155</v>
      </c>
      <c r="EO1" s="3" t="s">
        <v>1156</v>
      </c>
      <c r="EP1" s="3" t="s">
        <v>1157</v>
      </c>
      <c r="EQ1" s="3" t="s">
        <v>1158</v>
      </c>
      <c r="ER1" s="3" t="s">
        <v>1159</v>
      </c>
      <c r="ES1" s="3" t="s">
        <v>1160</v>
      </c>
      <c r="ET1" s="3" t="s">
        <v>1161</v>
      </c>
      <c r="EU1" s="3" t="s">
        <v>1162</v>
      </c>
      <c r="EV1" s="3" t="s">
        <v>1163</v>
      </c>
      <c r="EW1" s="3" t="s">
        <v>1164</v>
      </c>
      <c r="EX1" s="3" t="s">
        <v>1165</v>
      </c>
      <c r="EY1" s="3" t="s">
        <v>1166</v>
      </c>
      <c r="EZ1" s="3" t="s">
        <v>1167</v>
      </c>
      <c r="FA1" s="3" t="s">
        <v>1168</v>
      </c>
      <c r="FB1" s="3" t="s">
        <v>1169</v>
      </c>
      <c r="FC1" s="3" t="s">
        <v>1170</v>
      </c>
      <c r="FD1" s="3" t="s">
        <v>1171</v>
      </c>
      <c r="FE1" s="3" t="s">
        <v>1172</v>
      </c>
      <c r="FF1" s="3" t="s">
        <v>1173</v>
      </c>
      <c r="FG1" s="3" t="s">
        <v>1174</v>
      </c>
      <c r="FH1" s="3" t="s">
        <v>1175</v>
      </c>
      <c r="FI1" s="3" t="s">
        <v>1176</v>
      </c>
      <c r="FJ1" s="3" t="s">
        <v>1177</v>
      </c>
      <c r="FK1" s="3" t="s">
        <v>1178</v>
      </c>
      <c r="FL1" s="3" t="s">
        <v>1179</v>
      </c>
      <c r="FM1" s="3" t="s">
        <v>1180</v>
      </c>
      <c r="FN1" s="3" t="s">
        <v>1181</v>
      </c>
      <c r="FO1" s="3" t="s">
        <v>1182</v>
      </c>
      <c r="FP1" s="3" t="s">
        <v>1183</v>
      </c>
      <c r="FQ1" s="3" t="s">
        <v>1184</v>
      </c>
      <c r="FR1" s="3" t="s">
        <v>1185</v>
      </c>
      <c r="FS1" s="3" t="s">
        <v>1186</v>
      </c>
      <c r="FT1" s="3" t="s">
        <v>1187</v>
      </c>
      <c r="FU1" s="3" t="s">
        <v>1188</v>
      </c>
      <c r="FV1" s="3" t="s">
        <v>1189</v>
      </c>
      <c r="FW1" s="3" t="s">
        <v>1190</v>
      </c>
      <c r="FX1" s="3" t="s">
        <v>1191</v>
      </c>
      <c r="FY1" s="3" t="s">
        <v>1192</v>
      </c>
      <c r="FZ1" s="3" t="s">
        <v>1193</v>
      </c>
      <c r="GA1" s="3" t="s">
        <v>1194</v>
      </c>
      <c r="GB1" s="3" t="s">
        <v>1195</v>
      </c>
      <c r="GC1" s="3" t="s">
        <v>1196</v>
      </c>
      <c r="GD1" s="3" t="s">
        <v>1197</v>
      </c>
      <c r="GE1" s="3" t="s">
        <v>1198</v>
      </c>
      <c r="GF1" s="3" t="s">
        <v>1199</v>
      </c>
      <c r="GG1" s="3" t="s">
        <v>1200</v>
      </c>
      <c r="GH1" s="3" t="s">
        <v>1201</v>
      </c>
      <c r="GI1" s="3" t="s">
        <v>1202</v>
      </c>
      <c r="GJ1" s="3" t="s">
        <v>1203</v>
      </c>
      <c r="GK1" s="3" t="s">
        <v>1204</v>
      </c>
      <c r="GL1" s="3" t="s">
        <v>1205</v>
      </c>
      <c r="GM1" s="3" t="s">
        <v>1206</v>
      </c>
      <c r="GN1" s="3" t="s">
        <v>1207</v>
      </c>
      <c r="GO1" s="3" t="s">
        <v>1208</v>
      </c>
      <c r="GP1" s="3" t="s">
        <v>1209</v>
      </c>
      <c r="GQ1" s="3" t="s">
        <v>1210</v>
      </c>
      <c r="GR1" s="3" t="s">
        <v>1211</v>
      </c>
      <c r="GS1" s="3" t="s">
        <v>1212</v>
      </c>
      <c r="GT1" s="3" t="s">
        <v>1213</v>
      </c>
      <c r="GU1" s="3" t="s">
        <v>1214</v>
      </c>
      <c r="GV1" s="3" t="s">
        <v>1215</v>
      </c>
      <c r="GW1" s="3" t="s">
        <v>1216</v>
      </c>
      <c r="GX1" s="3" t="s">
        <v>1217</v>
      </c>
      <c r="GY1" s="3" t="s">
        <v>1218</v>
      </c>
      <c r="GZ1" s="3" t="s">
        <v>1219</v>
      </c>
      <c r="HA1" s="3" t="s">
        <v>1220</v>
      </c>
      <c r="HB1" s="3" t="s">
        <v>1221</v>
      </c>
      <c r="HC1" s="3" t="s">
        <v>1222</v>
      </c>
      <c r="HD1" s="3" t="s">
        <v>1223</v>
      </c>
      <c r="HE1" s="3" t="s">
        <v>1224</v>
      </c>
      <c r="HF1" s="3" t="s">
        <v>1225</v>
      </c>
      <c r="HG1" s="3" t="s">
        <v>1226</v>
      </c>
      <c r="HH1" s="3" t="s">
        <v>1227</v>
      </c>
      <c r="HI1" s="3" t="s">
        <v>1228</v>
      </c>
      <c r="HJ1" s="3" t="s">
        <v>1229</v>
      </c>
      <c r="HK1" s="3" t="s">
        <v>1230</v>
      </c>
      <c r="HL1" s="3" t="s">
        <v>1231</v>
      </c>
      <c r="HM1" s="3" t="s">
        <v>1232</v>
      </c>
      <c r="HN1" s="3" t="s">
        <v>1233</v>
      </c>
      <c r="HO1" s="3" t="s">
        <v>1234</v>
      </c>
      <c r="HP1" s="3" t="s">
        <v>1235</v>
      </c>
      <c r="HQ1" s="3" t="s">
        <v>1236</v>
      </c>
      <c r="HR1" s="3" t="s">
        <v>1237</v>
      </c>
      <c r="HS1" s="3" t="s">
        <v>1238</v>
      </c>
      <c r="HT1" s="3" t="s">
        <v>1239</v>
      </c>
      <c r="HU1" s="3" t="s">
        <v>1240</v>
      </c>
      <c r="HV1" s="3" t="s">
        <v>1241</v>
      </c>
      <c r="HW1" s="3" t="s">
        <v>1242</v>
      </c>
      <c r="HX1" s="3" t="s">
        <v>1243</v>
      </c>
      <c r="HY1" s="3" t="s">
        <v>1244</v>
      </c>
      <c r="HZ1" s="3" t="s">
        <v>1245</v>
      </c>
      <c r="IA1" s="3" t="s">
        <v>1246</v>
      </c>
      <c r="IB1" s="3" t="s">
        <v>1247</v>
      </c>
      <c r="IC1" s="3" t="s">
        <v>1248</v>
      </c>
      <c r="ID1" s="3" t="s">
        <v>1249</v>
      </c>
      <c r="IE1" s="3" t="s">
        <v>1250</v>
      </c>
      <c r="IF1" s="3" t="s">
        <v>1251</v>
      </c>
      <c r="IG1" s="3" t="s">
        <v>1252</v>
      </c>
      <c r="IH1" s="3" t="s">
        <v>1253</v>
      </c>
      <c r="II1" s="3" t="s">
        <v>1254</v>
      </c>
      <c r="IJ1" s="3" t="s">
        <v>1255</v>
      </c>
      <c r="IK1" s="3" t="s">
        <v>1256</v>
      </c>
      <c r="IL1" s="3" t="s">
        <v>1257</v>
      </c>
      <c r="IM1" s="3" t="s">
        <v>1258</v>
      </c>
      <c r="IN1" s="3" t="s">
        <v>1259</v>
      </c>
      <c r="IO1" s="3" t="s">
        <v>1260</v>
      </c>
      <c r="IP1" s="3" t="s">
        <v>1261</v>
      </c>
      <c r="IQ1" s="3" t="s">
        <v>1262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1263</v>
      </c>
      <c r="C10" s="8" t="s">
        <v>1264</v>
      </c>
      <c r="D10" s="8" t="s">
        <v>1265</v>
      </c>
      <c r="E10" s="8" t="s">
        <v>1266</v>
      </c>
      <c r="F10" s="8" t="s">
        <v>1267</v>
      </c>
      <c r="G10" s="8" t="s">
        <v>1268</v>
      </c>
      <c r="H10" s="8" t="s">
        <v>1269</v>
      </c>
      <c r="I10" s="8" t="s">
        <v>1270</v>
      </c>
      <c r="J10" s="8" t="s">
        <v>1271</v>
      </c>
      <c r="K10" s="8" t="s">
        <v>1272</v>
      </c>
      <c r="L10" s="8" t="s">
        <v>1273</v>
      </c>
      <c r="M10" s="8" t="s">
        <v>1274</v>
      </c>
      <c r="N10" s="8" t="s">
        <v>1275</v>
      </c>
      <c r="O10" s="8" t="s">
        <v>1276</v>
      </c>
      <c r="P10" s="8" t="s">
        <v>1277</v>
      </c>
      <c r="Q10" s="8" t="s">
        <v>1278</v>
      </c>
      <c r="R10" s="8" t="s">
        <v>1279</v>
      </c>
      <c r="S10" s="8" t="s">
        <v>1280</v>
      </c>
      <c r="T10" s="8" t="s">
        <v>1281</v>
      </c>
      <c r="U10" s="8" t="s">
        <v>1282</v>
      </c>
      <c r="V10" s="8" t="s">
        <v>1283</v>
      </c>
      <c r="W10" s="8" t="s">
        <v>1284</v>
      </c>
      <c r="X10" s="8" t="s">
        <v>1285</v>
      </c>
      <c r="Y10" s="8" t="s">
        <v>1286</v>
      </c>
      <c r="Z10" s="8" t="s">
        <v>1287</v>
      </c>
      <c r="AA10" s="8" t="s">
        <v>1288</v>
      </c>
      <c r="AB10" s="8" t="s">
        <v>1289</v>
      </c>
      <c r="AC10" s="8" t="s">
        <v>1290</v>
      </c>
      <c r="AD10" s="8" t="s">
        <v>1291</v>
      </c>
      <c r="AE10" s="8" t="s">
        <v>1292</v>
      </c>
      <c r="AF10" s="8" t="s">
        <v>1293</v>
      </c>
      <c r="AG10" s="8" t="s">
        <v>1294</v>
      </c>
      <c r="AH10" s="8" t="s">
        <v>1295</v>
      </c>
      <c r="AI10" s="8" t="s">
        <v>1296</v>
      </c>
      <c r="AJ10" s="8" t="s">
        <v>1297</v>
      </c>
      <c r="AK10" s="8" t="s">
        <v>1298</v>
      </c>
      <c r="AL10" s="8" t="s">
        <v>1299</v>
      </c>
      <c r="AM10" s="8" t="s">
        <v>1300</v>
      </c>
      <c r="AN10" s="8" t="s">
        <v>1301</v>
      </c>
      <c r="AO10" s="8" t="s">
        <v>1302</v>
      </c>
      <c r="AP10" s="8" t="s">
        <v>1303</v>
      </c>
      <c r="AQ10" s="8" t="s">
        <v>1304</v>
      </c>
      <c r="AR10" s="8" t="s">
        <v>1305</v>
      </c>
      <c r="AS10" s="8" t="s">
        <v>1306</v>
      </c>
      <c r="AT10" s="8" t="s">
        <v>1307</v>
      </c>
      <c r="AU10" s="8" t="s">
        <v>1308</v>
      </c>
      <c r="AV10" s="8" t="s">
        <v>1309</v>
      </c>
      <c r="AW10" s="8" t="s">
        <v>1310</v>
      </c>
      <c r="AX10" s="8" t="s">
        <v>1311</v>
      </c>
      <c r="AY10" s="8" t="s">
        <v>1312</v>
      </c>
      <c r="AZ10" s="8" t="s">
        <v>1313</v>
      </c>
      <c r="BA10" s="8" t="s">
        <v>1314</v>
      </c>
      <c r="BB10" s="8" t="s">
        <v>1315</v>
      </c>
      <c r="BC10" s="8" t="s">
        <v>1316</v>
      </c>
      <c r="BD10" s="8" t="s">
        <v>1317</v>
      </c>
      <c r="BE10" s="8" t="s">
        <v>1318</v>
      </c>
      <c r="BF10" s="8" t="s">
        <v>1319</v>
      </c>
      <c r="BG10" s="8" t="s">
        <v>1320</v>
      </c>
      <c r="BH10" s="8" t="s">
        <v>1321</v>
      </c>
      <c r="BI10" s="8" t="s">
        <v>1322</v>
      </c>
      <c r="BJ10" s="8" t="s">
        <v>1323</v>
      </c>
      <c r="BK10" s="8" t="s">
        <v>1324</v>
      </c>
      <c r="BL10" s="8" t="s">
        <v>1325</v>
      </c>
      <c r="BM10" s="8" t="s">
        <v>1326</v>
      </c>
      <c r="BN10" s="8" t="s">
        <v>1327</v>
      </c>
      <c r="BO10" s="8" t="s">
        <v>1328</v>
      </c>
      <c r="BP10" s="8" t="s">
        <v>1329</v>
      </c>
      <c r="BQ10" s="8" t="s">
        <v>1330</v>
      </c>
      <c r="BR10" s="8" t="s">
        <v>1331</v>
      </c>
      <c r="BS10" s="8" t="s">
        <v>1332</v>
      </c>
      <c r="BT10" s="8" t="s">
        <v>1333</v>
      </c>
      <c r="BU10" s="8" t="s">
        <v>1334</v>
      </c>
      <c r="BV10" s="8" t="s">
        <v>1335</v>
      </c>
      <c r="BW10" s="8" t="s">
        <v>1336</v>
      </c>
      <c r="BX10" s="8" t="s">
        <v>1337</v>
      </c>
      <c r="BY10" s="8" t="s">
        <v>1338</v>
      </c>
      <c r="BZ10" s="8" t="s">
        <v>1339</v>
      </c>
      <c r="CA10" s="8" t="s">
        <v>1340</v>
      </c>
      <c r="CB10" s="8" t="s">
        <v>1341</v>
      </c>
      <c r="CC10" s="8" t="s">
        <v>1342</v>
      </c>
      <c r="CD10" s="8" t="s">
        <v>1343</v>
      </c>
      <c r="CE10" s="8" t="s">
        <v>1344</v>
      </c>
      <c r="CF10" s="8" t="s">
        <v>1345</v>
      </c>
      <c r="CG10" s="8" t="s">
        <v>1346</v>
      </c>
      <c r="CH10" s="8" t="s">
        <v>1347</v>
      </c>
      <c r="CI10" s="8" t="s">
        <v>1348</v>
      </c>
      <c r="CJ10" s="8" t="s">
        <v>1349</v>
      </c>
      <c r="CK10" s="8" t="s">
        <v>1350</v>
      </c>
      <c r="CL10" s="8" t="s">
        <v>1351</v>
      </c>
      <c r="CM10" s="8" t="s">
        <v>1352</v>
      </c>
      <c r="CN10" s="8" t="s">
        <v>1353</v>
      </c>
      <c r="CO10" s="8" t="s">
        <v>1354</v>
      </c>
      <c r="CP10" s="8" t="s">
        <v>1355</v>
      </c>
      <c r="CQ10" s="8" t="s">
        <v>1356</v>
      </c>
      <c r="CR10" s="8" t="s">
        <v>1357</v>
      </c>
      <c r="CS10" s="8" t="s">
        <v>1358</v>
      </c>
      <c r="CT10" s="8" t="s">
        <v>1359</v>
      </c>
      <c r="CU10" s="8" t="s">
        <v>1360</v>
      </c>
      <c r="CV10" s="8" t="s">
        <v>1361</v>
      </c>
      <c r="CW10" s="8" t="s">
        <v>1362</v>
      </c>
      <c r="CX10" s="8" t="s">
        <v>1363</v>
      </c>
      <c r="CY10" s="8" t="s">
        <v>1364</v>
      </c>
      <c r="CZ10" s="8" t="s">
        <v>1365</v>
      </c>
      <c r="DA10" s="8" t="s">
        <v>1366</v>
      </c>
      <c r="DB10" s="8" t="s">
        <v>1367</v>
      </c>
      <c r="DC10" s="8" t="s">
        <v>1368</v>
      </c>
      <c r="DD10" s="8" t="s">
        <v>1369</v>
      </c>
      <c r="DE10" s="8" t="s">
        <v>1370</v>
      </c>
      <c r="DF10" s="8" t="s">
        <v>1371</v>
      </c>
      <c r="DG10" s="8" t="s">
        <v>1372</v>
      </c>
      <c r="DH10" s="8" t="s">
        <v>1373</v>
      </c>
      <c r="DI10" s="8" t="s">
        <v>1374</v>
      </c>
      <c r="DJ10" s="8" t="s">
        <v>1375</v>
      </c>
      <c r="DK10" s="8" t="s">
        <v>1376</v>
      </c>
      <c r="DL10" s="8" t="s">
        <v>1377</v>
      </c>
      <c r="DM10" s="8" t="s">
        <v>1378</v>
      </c>
      <c r="DN10" s="8" t="s">
        <v>1379</v>
      </c>
      <c r="DO10" s="8" t="s">
        <v>1380</v>
      </c>
      <c r="DP10" s="8" t="s">
        <v>1381</v>
      </c>
      <c r="DQ10" s="8" t="s">
        <v>1382</v>
      </c>
      <c r="DR10" s="8" t="s">
        <v>1383</v>
      </c>
      <c r="DS10" s="8" t="s">
        <v>1384</v>
      </c>
      <c r="DT10" s="8" t="s">
        <v>1385</v>
      </c>
      <c r="DU10" s="8" t="s">
        <v>1386</v>
      </c>
      <c r="DV10" s="8" t="s">
        <v>1387</v>
      </c>
      <c r="DW10" s="8" t="s">
        <v>1388</v>
      </c>
      <c r="DX10" s="8" t="s">
        <v>1389</v>
      </c>
      <c r="DY10" s="8" t="s">
        <v>1390</v>
      </c>
      <c r="DZ10" s="8" t="s">
        <v>1391</v>
      </c>
      <c r="EA10" s="8" t="s">
        <v>1392</v>
      </c>
      <c r="EB10" s="8" t="s">
        <v>1393</v>
      </c>
      <c r="EC10" s="8" t="s">
        <v>1394</v>
      </c>
      <c r="ED10" s="8" t="s">
        <v>1395</v>
      </c>
      <c r="EE10" s="8" t="s">
        <v>1396</v>
      </c>
      <c r="EF10" s="8" t="s">
        <v>1397</v>
      </c>
      <c r="EG10" s="8" t="s">
        <v>1398</v>
      </c>
      <c r="EH10" s="8" t="s">
        <v>1399</v>
      </c>
      <c r="EI10" s="8" t="s">
        <v>1400</v>
      </c>
      <c r="EJ10" s="8" t="s">
        <v>1401</v>
      </c>
      <c r="EK10" s="8" t="s">
        <v>1402</v>
      </c>
      <c r="EL10" s="8" t="s">
        <v>1403</v>
      </c>
      <c r="EM10" s="8" t="s">
        <v>1404</v>
      </c>
      <c r="EN10" s="8" t="s">
        <v>1405</v>
      </c>
      <c r="EO10" s="8" t="s">
        <v>1406</v>
      </c>
      <c r="EP10" s="8" t="s">
        <v>1407</v>
      </c>
      <c r="EQ10" s="8" t="s">
        <v>1408</v>
      </c>
      <c r="ER10" s="8" t="s">
        <v>1409</v>
      </c>
      <c r="ES10" s="8" t="s">
        <v>1410</v>
      </c>
      <c r="ET10" s="8" t="s">
        <v>1411</v>
      </c>
      <c r="EU10" s="8" t="s">
        <v>1412</v>
      </c>
      <c r="EV10" s="8" t="s">
        <v>1413</v>
      </c>
      <c r="EW10" s="8" t="s">
        <v>1414</v>
      </c>
      <c r="EX10" s="8" t="s">
        <v>1415</v>
      </c>
      <c r="EY10" s="8" t="s">
        <v>1416</v>
      </c>
      <c r="EZ10" s="8" t="s">
        <v>1417</v>
      </c>
      <c r="FA10" s="8" t="s">
        <v>1418</v>
      </c>
      <c r="FB10" s="8" t="s">
        <v>1419</v>
      </c>
      <c r="FC10" s="8" t="s">
        <v>1420</v>
      </c>
      <c r="FD10" s="8" t="s">
        <v>1421</v>
      </c>
      <c r="FE10" s="8" t="s">
        <v>1422</v>
      </c>
      <c r="FF10" s="8" t="s">
        <v>1423</v>
      </c>
      <c r="FG10" s="8" t="s">
        <v>1424</v>
      </c>
      <c r="FH10" s="8" t="s">
        <v>1425</v>
      </c>
      <c r="FI10" s="8" t="s">
        <v>1426</v>
      </c>
      <c r="FJ10" s="8" t="s">
        <v>1427</v>
      </c>
      <c r="FK10" s="8" t="s">
        <v>1428</v>
      </c>
      <c r="FL10" s="8" t="s">
        <v>1429</v>
      </c>
      <c r="FM10" s="8" t="s">
        <v>1430</v>
      </c>
      <c r="FN10" s="8" t="s">
        <v>1431</v>
      </c>
      <c r="FO10" s="8" t="s">
        <v>1432</v>
      </c>
      <c r="FP10" s="8" t="s">
        <v>1433</v>
      </c>
      <c r="FQ10" s="8" t="s">
        <v>1434</v>
      </c>
      <c r="FR10" s="8" t="s">
        <v>1435</v>
      </c>
      <c r="FS10" s="8" t="s">
        <v>1436</v>
      </c>
      <c r="FT10" s="8" t="s">
        <v>1437</v>
      </c>
      <c r="FU10" s="8" t="s">
        <v>1438</v>
      </c>
      <c r="FV10" s="8" t="s">
        <v>1439</v>
      </c>
      <c r="FW10" s="8" t="s">
        <v>1440</v>
      </c>
      <c r="FX10" s="8" t="s">
        <v>1441</v>
      </c>
      <c r="FY10" s="8" t="s">
        <v>1442</v>
      </c>
      <c r="FZ10" s="8" t="s">
        <v>1443</v>
      </c>
      <c r="GA10" s="8" t="s">
        <v>1444</v>
      </c>
      <c r="GB10" s="8" t="s">
        <v>1445</v>
      </c>
      <c r="GC10" s="8" t="s">
        <v>1446</v>
      </c>
      <c r="GD10" s="8" t="s">
        <v>1447</v>
      </c>
      <c r="GE10" s="8" t="s">
        <v>1448</v>
      </c>
      <c r="GF10" s="8" t="s">
        <v>1449</v>
      </c>
      <c r="GG10" s="8" t="s">
        <v>1450</v>
      </c>
      <c r="GH10" s="8" t="s">
        <v>1451</v>
      </c>
      <c r="GI10" s="8" t="s">
        <v>1452</v>
      </c>
      <c r="GJ10" s="8" t="s">
        <v>1453</v>
      </c>
      <c r="GK10" s="8" t="s">
        <v>1454</v>
      </c>
      <c r="GL10" s="8" t="s">
        <v>1455</v>
      </c>
      <c r="GM10" s="8" t="s">
        <v>1456</v>
      </c>
      <c r="GN10" s="8" t="s">
        <v>1457</v>
      </c>
      <c r="GO10" s="8" t="s">
        <v>1458</v>
      </c>
      <c r="GP10" s="8" t="s">
        <v>1459</v>
      </c>
      <c r="GQ10" s="8" t="s">
        <v>1460</v>
      </c>
      <c r="GR10" s="8" t="s">
        <v>1461</v>
      </c>
      <c r="GS10" s="8" t="s">
        <v>1462</v>
      </c>
      <c r="GT10" s="8" t="s">
        <v>1463</v>
      </c>
      <c r="GU10" s="8" t="s">
        <v>1464</v>
      </c>
      <c r="GV10" s="8" t="s">
        <v>1465</v>
      </c>
      <c r="GW10" s="8" t="s">
        <v>1466</v>
      </c>
      <c r="GX10" s="8" t="s">
        <v>1467</v>
      </c>
      <c r="GY10" s="8" t="s">
        <v>1468</v>
      </c>
      <c r="GZ10" s="8" t="s">
        <v>1469</v>
      </c>
      <c r="HA10" s="8" t="s">
        <v>1470</v>
      </c>
      <c r="HB10" s="8" t="s">
        <v>1471</v>
      </c>
      <c r="HC10" s="8" t="s">
        <v>1472</v>
      </c>
      <c r="HD10" s="8" t="s">
        <v>1473</v>
      </c>
      <c r="HE10" s="8" t="s">
        <v>1474</v>
      </c>
      <c r="HF10" s="8" t="s">
        <v>1475</v>
      </c>
      <c r="HG10" s="8" t="s">
        <v>1476</v>
      </c>
      <c r="HH10" s="8" t="s">
        <v>1477</v>
      </c>
      <c r="HI10" s="8" t="s">
        <v>1478</v>
      </c>
      <c r="HJ10" s="8" t="s">
        <v>1479</v>
      </c>
      <c r="HK10" s="8" t="s">
        <v>1480</v>
      </c>
      <c r="HL10" s="8" t="s">
        <v>1481</v>
      </c>
      <c r="HM10" s="8" t="s">
        <v>1482</v>
      </c>
      <c r="HN10" s="8" t="s">
        <v>1483</v>
      </c>
      <c r="HO10" s="8" t="s">
        <v>1484</v>
      </c>
      <c r="HP10" s="8" t="s">
        <v>1485</v>
      </c>
      <c r="HQ10" s="8" t="s">
        <v>1486</v>
      </c>
      <c r="HR10" s="8" t="s">
        <v>1487</v>
      </c>
      <c r="HS10" s="8" t="s">
        <v>1488</v>
      </c>
      <c r="HT10" s="8" t="s">
        <v>1489</v>
      </c>
      <c r="HU10" s="8" t="s">
        <v>1490</v>
      </c>
      <c r="HV10" s="8" t="s">
        <v>1491</v>
      </c>
      <c r="HW10" s="8" t="s">
        <v>1492</v>
      </c>
      <c r="HX10" s="8" t="s">
        <v>1493</v>
      </c>
      <c r="HY10" s="8" t="s">
        <v>1494</v>
      </c>
      <c r="HZ10" s="8" t="s">
        <v>1495</v>
      </c>
      <c r="IA10" s="8" t="s">
        <v>1496</v>
      </c>
      <c r="IB10" s="8" t="s">
        <v>1497</v>
      </c>
      <c r="IC10" s="8" t="s">
        <v>1498</v>
      </c>
      <c r="ID10" s="8" t="s">
        <v>1499</v>
      </c>
      <c r="IE10" s="8" t="s">
        <v>1500</v>
      </c>
      <c r="IF10" s="8" t="s">
        <v>1501</v>
      </c>
      <c r="IG10" s="8" t="s">
        <v>1502</v>
      </c>
      <c r="IH10" s="8" t="s">
        <v>1503</v>
      </c>
      <c r="II10" s="8" t="s">
        <v>1504</v>
      </c>
      <c r="IJ10" s="8" t="s">
        <v>1505</v>
      </c>
      <c r="IK10" s="8" t="s">
        <v>1506</v>
      </c>
      <c r="IL10" s="8" t="s">
        <v>1507</v>
      </c>
      <c r="IM10" s="8" t="s">
        <v>1508</v>
      </c>
      <c r="IN10" s="8" t="s">
        <v>1509</v>
      </c>
      <c r="IO10" s="8" t="s">
        <v>1510</v>
      </c>
      <c r="IP10" s="8" t="s">
        <v>1511</v>
      </c>
      <c r="IQ10" s="8" t="s">
        <v>1512</v>
      </c>
    </row>
    <row r="11" spans="1:251">
      <c r="A11" s="10">
        <v>42036</v>
      </c>
      <c r="B11" s="9">
        <v>128.53399999999999</v>
      </c>
      <c r="C11" s="9">
        <v>30</v>
      </c>
      <c r="D11" s="9">
        <v>26</v>
      </c>
      <c r="E11" s="9">
        <v>39</v>
      </c>
      <c r="F11" s="9">
        <v>319.654</v>
      </c>
      <c r="G11" s="9">
        <v>97.998999999999995</v>
      </c>
      <c r="H11" s="9">
        <v>221.655</v>
      </c>
      <c r="I11" s="9">
        <v>35.555</v>
      </c>
      <c r="J11" s="9">
        <v>9.1769999999999996</v>
      </c>
      <c r="K11" s="9">
        <v>26.378</v>
      </c>
      <c r="L11" s="9">
        <v>50.637999999999998</v>
      </c>
      <c r="M11" s="9">
        <v>17.715</v>
      </c>
      <c r="N11" s="9">
        <v>32.921999999999997</v>
      </c>
      <c r="O11" s="9">
        <v>76.096000000000004</v>
      </c>
      <c r="P11" s="9">
        <v>26.75</v>
      </c>
      <c r="Q11" s="9">
        <v>49.345999999999997</v>
      </c>
      <c r="R11" s="9">
        <v>157.36500000000001</v>
      </c>
      <c r="S11" s="9">
        <v>44.356999999999999</v>
      </c>
      <c r="T11" s="9">
        <v>113.008</v>
      </c>
      <c r="U11" s="9">
        <v>50</v>
      </c>
      <c r="V11" s="9">
        <v>34</v>
      </c>
      <c r="W11" s="9">
        <v>52</v>
      </c>
      <c r="X11" s="9">
        <v>131.4</v>
      </c>
      <c r="Y11" s="9">
        <v>33.406999999999996</v>
      </c>
      <c r="Z11" s="9">
        <v>97.992999999999995</v>
      </c>
      <c r="AA11" s="9">
        <v>11.048</v>
      </c>
      <c r="AB11" s="9">
        <v>1.2330000000000001</v>
      </c>
      <c r="AC11" s="9">
        <v>9.8149999999999995</v>
      </c>
      <c r="AD11" s="9">
        <v>23.405000000000001</v>
      </c>
      <c r="AE11" s="9">
        <v>6.8920000000000003</v>
      </c>
      <c r="AF11" s="9">
        <v>16.513000000000002</v>
      </c>
      <c r="AG11" s="9">
        <v>27.530999999999999</v>
      </c>
      <c r="AH11" s="9">
        <v>6.3490000000000002</v>
      </c>
      <c r="AI11" s="9">
        <v>21.181999999999999</v>
      </c>
      <c r="AJ11" s="9">
        <v>69.417000000000002</v>
      </c>
      <c r="AK11" s="9">
        <v>18.933</v>
      </c>
      <c r="AL11" s="9">
        <v>50.482999999999997</v>
      </c>
      <c r="AM11" s="9">
        <v>52</v>
      </c>
      <c r="AN11" s="9">
        <v>52</v>
      </c>
      <c r="AO11" s="9">
        <v>52</v>
      </c>
      <c r="AP11" s="9">
        <v>257.04700000000003</v>
      </c>
      <c r="AQ11" s="9">
        <v>94.212999999999994</v>
      </c>
      <c r="AR11" s="9">
        <v>162.834</v>
      </c>
      <c r="AS11" s="9">
        <v>24.443000000000001</v>
      </c>
      <c r="AT11" s="9">
        <v>9.7330000000000005</v>
      </c>
      <c r="AU11" s="9">
        <v>14.71</v>
      </c>
      <c r="AV11" s="9">
        <v>46.345999999999997</v>
      </c>
      <c r="AW11" s="9">
        <v>19.649000000000001</v>
      </c>
      <c r="AX11" s="9">
        <v>26.696000000000002</v>
      </c>
      <c r="AY11" s="9">
        <v>67.628</v>
      </c>
      <c r="AZ11" s="9">
        <v>24.158999999999999</v>
      </c>
      <c r="BA11" s="9">
        <v>43.469000000000001</v>
      </c>
      <c r="BB11" s="9">
        <v>118.63</v>
      </c>
      <c r="BC11" s="9">
        <v>40.671999999999997</v>
      </c>
      <c r="BD11" s="9">
        <v>77.957999999999998</v>
      </c>
      <c r="BE11" s="9">
        <v>40</v>
      </c>
      <c r="BF11" s="9">
        <v>30</v>
      </c>
      <c r="BG11" s="9">
        <v>47</v>
      </c>
      <c r="BH11" s="9">
        <v>261.38600000000002</v>
      </c>
      <c r="BI11" s="9">
        <v>145.35</v>
      </c>
      <c r="BJ11" s="9">
        <v>116.036</v>
      </c>
      <c r="BK11" s="9">
        <v>28.457999999999998</v>
      </c>
      <c r="BL11" s="9">
        <v>17.811</v>
      </c>
      <c r="BM11" s="9">
        <v>10.647</v>
      </c>
      <c r="BN11" s="9">
        <v>54.075000000000003</v>
      </c>
      <c r="BO11" s="9">
        <v>30.286999999999999</v>
      </c>
      <c r="BP11" s="9">
        <v>23.788</v>
      </c>
      <c r="BQ11" s="9">
        <v>74.712000000000003</v>
      </c>
      <c r="BR11" s="9">
        <v>43.686</v>
      </c>
      <c r="BS11" s="9">
        <v>31.026</v>
      </c>
      <c r="BT11" s="9">
        <v>104.14</v>
      </c>
      <c r="BU11" s="9">
        <v>53.564999999999998</v>
      </c>
      <c r="BV11" s="9">
        <v>50.575000000000003</v>
      </c>
      <c r="BW11" s="9">
        <v>26</v>
      </c>
      <c r="BX11" s="9">
        <v>26</v>
      </c>
      <c r="BY11" s="9">
        <v>30</v>
      </c>
      <c r="BZ11" s="9">
        <v>326.738</v>
      </c>
      <c r="CA11" s="9">
        <v>99.704999999999998</v>
      </c>
      <c r="CB11" s="9">
        <v>227.03200000000001</v>
      </c>
      <c r="CC11" s="9">
        <v>35.409999999999997</v>
      </c>
      <c r="CD11" s="9">
        <v>10.805999999999999</v>
      </c>
      <c r="CE11" s="9">
        <v>24.603999999999999</v>
      </c>
      <c r="CF11" s="9">
        <v>61.834000000000003</v>
      </c>
      <c r="CG11" s="9">
        <v>21.654</v>
      </c>
      <c r="CH11" s="9">
        <v>40.18</v>
      </c>
      <c r="CI11" s="9">
        <v>74.409000000000006</v>
      </c>
      <c r="CJ11" s="9">
        <v>26.483000000000001</v>
      </c>
      <c r="CK11" s="9">
        <v>47.924999999999997</v>
      </c>
      <c r="CL11" s="9">
        <v>155.08500000000001</v>
      </c>
      <c r="CM11" s="9">
        <v>40.762</v>
      </c>
      <c r="CN11" s="9">
        <v>114.32299999999999</v>
      </c>
      <c r="CO11" s="9">
        <v>45</v>
      </c>
      <c r="CP11" s="9">
        <v>27.012</v>
      </c>
      <c r="CQ11" s="9">
        <v>52</v>
      </c>
      <c r="CR11" s="9">
        <v>404.17200000000003</v>
      </c>
      <c r="CS11" s="9">
        <v>150.35400000000001</v>
      </c>
      <c r="CT11" s="9">
        <v>253.81800000000001</v>
      </c>
      <c r="CU11" s="9">
        <v>36.311999999999998</v>
      </c>
      <c r="CV11" s="9">
        <v>12.036</v>
      </c>
      <c r="CW11" s="9">
        <v>24.276</v>
      </c>
      <c r="CX11" s="9">
        <v>67.126999999999995</v>
      </c>
      <c r="CY11" s="9">
        <v>27.905999999999999</v>
      </c>
      <c r="CZ11" s="9">
        <v>39.220999999999997</v>
      </c>
      <c r="DA11" s="9">
        <v>109.212</v>
      </c>
      <c r="DB11" s="9">
        <v>38.792999999999999</v>
      </c>
      <c r="DC11" s="9">
        <v>70.418999999999997</v>
      </c>
      <c r="DD11" s="9">
        <v>191.52099999999999</v>
      </c>
      <c r="DE11" s="9">
        <v>71.619</v>
      </c>
      <c r="DF11" s="9">
        <v>119.901</v>
      </c>
      <c r="DG11" s="9">
        <v>43</v>
      </c>
      <c r="DH11" s="9">
        <v>40</v>
      </c>
      <c r="DI11" s="9">
        <v>43</v>
      </c>
      <c r="DJ11" s="9">
        <v>169.70599999999999</v>
      </c>
      <c r="DK11" s="9">
        <v>77.628</v>
      </c>
      <c r="DL11" s="9">
        <v>92.078000000000003</v>
      </c>
      <c r="DM11" s="9">
        <v>20.617999999999999</v>
      </c>
      <c r="DN11" s="9">
        <v>10.025</v>
      </c>
      <c r="DO11" s="9">
        <v>10.593</v>
      </c>
      <c r="DP11" s="9">
        <v>32.524999999999999</v>
      </c>
      <c r="DQ11" s="9">
        <v>16.704000000000001</v>
      </c>
      <c r="DR11" s="9">
        <v>15.821</v>
      </c>
      <c r="DS11" s="9">
        <v>42.905000000000001</v>
      </c>
      <c r="DT11" s="9">
        <v>22.530999999999999</v>
      </c>
      <c r="DU11" s="9">
        <v>20.373999999999999</v>
      </c>
      <c r="DV11" s="9">
        <v>73.658000000000001</v>
      </c>
      <c r="DW11" s="9">
        <v>28.367000000000001</v>
      </c>
      <c r="DX11" s="9">
        <v>45.290999999999997</v>
      </c>
      <c r="DY11" s="9">
        <v>32</v>
      </c>
      <c r="DZ11" s="9">
        <v>26</v>
      </c>
      <c r="EA11" s="9">
        <v>47.558999999999997</v>
      </c>
      <c r="EB11" s="9">
        <v>68.870999999999995</v>
      </c>
      <c r="EC11" s="9">
        <v>43.281999999999996</v>
      </c>
      <c r="ED11" s="9">
        <v>25.588999999999999</v>
      </c>
      <c r="EE11" s="9">
        <v>7.1619999999999999</v>
      </c>
      <c r="EF11" s="9">
        <v>5.0860000000000003</v>
      </c>
      <c r="EG11" s="9">
        <v>2.077</v>
      </c>
      <c r="EH11" s="9">
        <v>12.978</v>
      </c>
      <c r="EI11" s="9">
        <v>8.2799999999999994</v>
      </c>
      <c r="EJ11" s="9">
        <v>4.6980000000000004</v>
      </c>
      <c r="EK11" s="9">
        <v>19.442</v>
      </c>
      <c r="EL11" s="9">
        <v>13.137</v>
      </c>
      <c r="EM11" s="9">
        <v>6.3049999999999997</v>
      </c>
      <c r="EN11" s="9">
        <v>29.288</v>
      </c>
      <c r="EO11" s="9">
        <v>16.779</v>
      </c>
      <c r="EP11" s="9">
        <v>12.509</v>
      </c>
      <c r="EQ11" s="9">
        <v>26</v>
      </c>
      <c r="ER11" s="9">
        <v>21.606000000000002</v>
      </c>
      <c r="ES11" s="9">
        <v>47</v>
      </c>
      <c r="ET11" s="9">
        <v>266.38400000000001</v>
      </c>
      <c r="EU11" s="9">
        <v>107.874</v>
      </c>
      <c r="EV11" s="9">
        <v>158.51</v>
      </c>
      <c r="EW11" s="9">
        <v>31.052</v>
      </c>
      <c r="EX11" s="9">
        <v>13.481</v>
      </c>
      <c r="EY11" s="9">
        <v>17.57</v>
      </c>
      <c r="EZ11" s="9">
        <v>51.567999999999998</v>
      </c>
      <c r="FA11" s="9">
        <v>22.440999999999999</v>
      </c>
      <c r="FB11" s="9">
        <v>29.126000000000001</v>
      </c>
      <c r="FC11" s="9">
        <v>68.962999999999994</v>
      </c>
      <c r="FD11" s="9">
        <v>29.312999999999999</v>
      </c>
      <c r="FE11" s="9">
        <v>39.65</v>
      </c>
      <c r="FF11" s="9">
        <v>114.80200000000001</v>
      </c>
      <c r="FG11" s="9">
        <v>42.639000000000003</v>
      </c>
      <c r="FH11" s="9">
        <v>72.162999999999997</v>
      </c>
      <c r="FI11" s="9">
        <v>29.181999999999999</v>
      </c>
      <c r="FJ11" s="9">
        <v>26</v>
      </c>
      <c r="FK11" s="9">
        <v>37.880000000000003</v>
      </c>
      <c r="FL11" s="9">
        <v>504.94200000000001</v>
      </c>
      <c r="FM11" s="9">
        <v>182.255</v>
      </c>
      <c r="FN11" s="9">
        <v>322.68700000000001</v>
      </c>
      <c r="FO11" s="9">
        <v>45.628</v>
      </c>
      <c r="FP11" s="9">
        <v>15.06</v>
      </c>
      <c r="FQ11" s="9">
        <v>30.568000000000001</v>
      </c>
      <c r="FR11" s="9">
        <v>101.071</v>
      </c>
      <c r="FS11" s="9">
        <v>43.423999999999999</v>
      </c>
      <c r="FT11" s="9">
        <v>57.646999999999998</v>
      </c>
      <c r="FU11" s="9">
        <v>123.917</v>
      </c>
      <c r="FV11" s="9">
        <v>48.228999999999999</v>
      </c>
      <c r="FW11" s="9">
        <v>75.686999999999998</v>
      </c>
      <c r="FX11" s="9">
        <v>234.32599999999999</v>
      </c>
      <c r="FY11" s="9">
        <v>75.542000000000002</v>
      </c>
      <c r="FZ11" s="9">
        <v>158.785</v>
      </c>
      <c r="GA11" s="9">
        <v>40</v>
      </c>
      <c r="GB11" s="9">
        <v>30</v>
      </c>
      <c r="GC11" s="9">
        <v>50</v>
      </c>
      <c r="GD11" s="9">
        <v>198.161</v>
      </c>
      <c r="GE11" s="9">
        <v>80.840999999999994</v>
      </c>
      <c r="GF11" s="9">
        <v>117.321</v>
      </c>
      <c r="GG11" s="9">
        <v>22.824000000000002</v>
      </c>
      <c r="GH11" s="9">
        <v>9.4120000000000008</v>
      </c>
      <c r="GI11" s="9">
        <v>13.412000000000001</v>
      </c>
      <c r="GJ11" s="9">
        <v>21.824999999999999</v>
      </c>
      <c r="GK11" s="9">
        <v>8.68</v>
      </c>
      <c r="GL11" s="9">
        <v>13.146000000000001</v>
      </c>
      <c r="GM11" s="9">
        <v>53.088000000000001</v>
      </c>
      <c r="GN11" s="9">
        <v>23.402000000000001</v>
      </c>
      <c r="GO11" s="9">
        <v>29.684999999999999</v>
      </c>
      <c r="GP11" s="9">
        <v>100.42400000000001</v>
      </c>
      <c r="GQ11" s="9">
        <v>39.347000000000001</v>
      </c>
      <c r="GR11" s="9">
        <v>61.076999999999998</v>
      </c>
      <c r="GS11" s="9">
        <v>52</v>
      </c>
      <c r="GT11" s="9">
        <v>39.893999999999998</v>
      </c>
      <c r="GU11" s="9">
        <v>52</v>
      </c>
      <c r="GV11" s="9">
        <v>286.97899999999998</v>
      </c>
      <c r="GW11" s="9">
        <v>108.244</v>
      </c>
      <c r="GX11" s="9">
        <v>178.73500000000001</v>
      </c>
      <c r="GY11" s="9">
        <v>22.661999999999999</v>
      </c>
      <c r="GZ11" s="9">
        <v>6.1189999999999998</v>
      </c>
      <c r="HA11" s="9">
        <v>16.542999999999999</v>
      </c>
      <c r="HB11" s="9">
        <v>55.619</v>
      </c>
      <c r="HC11" s="9">
        <v>25.271000000000001</v>
      </c>
      <c r="HD11" s="9">
        <v>30.347999999999999</v>
      </c>
      <c r="HE11" s="9">
        <v>71.679000000000002</v>
      </c>
      <c r="HF11" s="9">
        <v>29.138000000000002</v>
      </c>
      <c r="HG11" s="9">
        <v>42.54</v>
      </c>
      <c r="HH11" s="9">
        <v>137.02000000000001</v>
      </c>
      <c r="HI11" s="9">
        <v>47.716000000000001</v>
      </c>
      <c r="HJ11" s="9">
        <v>89.304000000000002</v>
      </c>
      <c r="HK11" s="9">
        <v>42.158000000000001</v>
      </c>
      <c r="HL11" s="9">
        <v>32</v>
      </c>
      <c r="HM11" s="9">
        <v>50.761000000000003</v>
      </c>
      <c r="HN11" s="9">
        <v>282.58100000000002</v>
      </c>
      <c r="HO11" s="9">
        <v>104.904</v>
      </c>
      <c r="HP11" s="9">
        <v>177.67699999999999</v>
      </c>
      <c r="HQ11" s="9">
        <v>22.661999999999999</v>
      </c>
      <c r="HR11" s="9">
        <v>6.1189999999999998</v>
      </c>
      <c r="HS11" s="9">
        <v>16.542999999999999</v>
      </c>
      <c r="HT11" s="9">
        <v>55.040999999999997</v>
      </c>
      <c r="HU11" s="9">
        <v>24.692</v>
      </c>
      <c r="HV11" s="9">
        <v>30.347999999999999</v>
      </c>
      <c r="HW11" s="9">
        <v>70.001000000000005</v>
      </c>
      <c r="HX11" s="9">
        <v>27.981999999999999</v>
      </c>
      <c r="HY11" s="9">
        <v>42.018000000000001</v>
      </c>
      <c r="HZ11" s="9">
        <v>134.87700000000001</v>
      </c>
      <c r="IA11" s="9">
        <v>46.11</v>
      </c>
      <c r="IB11" s="9">
        <v>88.766999999999996</v>
      </c>
      <c r="IC11" s="9">
        <v>40</v>
      </c>
      <c r="ID11" s="9">
        <v>31.806000000000001</v>
      </c>
      <c r="IE11" s="9">
        <v>50.74</v>
      </c>
      <c r="IF11" s="9">
        <v>102.736</v>
      </c>
      <c r="IG11" s="9">
        <v>44.122</v>
      </c>
      <c r="IH11" s="9">
        <v>58.613999999999997</v>
      </c>
      <c r="II11" s="9">
        <v>8.032</v>
      </c>
      <c r="IJ11" s="9">
        <v>2.8759999999999999</v>
      </c>
      <c r="IK11" s="9">
        <v>5.1559999999999997</v>
      </c>
      <c r="IL11" s="9">
        <v>28.056999999999999</v>
      </c>
      <c r="IM11" s="9">
        <v>13.677</v>
      </c>
      <c r="IN11" s="9">
        <v>14.38</v>
      </c>
      <c r="IO11" s="9">
        <v>28.295000000000002</v>
      </c>
      <c r="IP11" s="9">
        <v>10.694000000000001</v>
      </c>
      <c r="IQ11" s="9">
        <v>17.600999999999999</v>
      </c>
    </row>
    <row r="12" spans="1:251">
      <c r="A12" s="10">
        <v>42401</v>
      </c>
      <c r="B12" s="9">
        <v>130.02000000000001</v>
      </c>
      <c r="C12" s="9">
        <v>34</v>
      </c>
      <c r="D12" s="9">
        <v>26</v>
      </c>
      <c r="E12" s="9">
        <v>36</v>
      </c>
      <c r="F12" s="9">
        <v>328.012</v>
      </c>
      <c r="G12" s="9">
        <v>107.871</v>
      </c>
      <c r="H12" s="9">
        <v>220.14099999999999</v>
      </c>
      <c r="I12" s="9">
        <v>33.258000000000003</v>
      </c>
      <c r="J12" s="9">
        <v>12.512</v>
      </c>
      <c r="K12" s="9">
        <v>20.745999999999999</v>
      </c>
      <c r="L12" s="9">
        <v>50.777999999999999</v>
      </c>
      <c r="M12" s="9">
        <v>20.849</v>
      </c>
      <c r="N12" s="9">
        <v>29.928999999999998</v>
      </c>
      <c r="O12" s="9">
        <v>86.247</v>
      </c>
      <c r="P12" s="9">
        <v>26.46</v>
      </c>
      <c r="Q12" s="9">
        <v>59.786999999999999</v>
      </c>
      <c r="R12" s="9">
        <v>157.72999999999999</v>
      </c>
      <c r="S12" s="9">
        <v>48.051000000000002</v>
      </c>
      <c r="T12" s="9">
        <v>109.679</v>
      </c>
      <c r="U12" s="9">
        <v>43</v>
      </c>
      <c r="V12" s="9">
        <v>34</v>
      </c>
      <c r="W12" s="9">
        <v>50</v>
      </c>
      <c r="X12" s="9">
        <v>144.9</v>
      </c>
      <c r="Y12" s="9">
        <v>45.531999999999996</v>
      </c>
      <c r="Z12" s="9">
        <v>99.367999999999995</v>
      </c>
      <c r="AA12" s="9">
        <v>14.31</v>
      </c>
      <c r="AB12" s="9">
        <v>3.9980000000000002</v>
      </c>
      <c r="AC12" s="9">
        <v>10.311999999999999</v>
      </c>
      <c r="AD12" s="9">
        <v>21.646000000000001</v>
      </c>
      <c r="AE12" s="9">
        <v>9.7379999999999995</v>
      </c>
      <c r="AF12" s="9">
        <v>11.907</v>
      </c>
      <c r="AG12" s="9">
        <v>38.383000000000003</v>
      </c>
      <c r="AH12" s="9">
        <v>11.994999999999999</v>
      </c>
      <c r="AI12" s="9">
        <v>26.388000000000002</v>
      </c>
      <c r="AJ12" s="9">
        <v>70.561000000000007</v>
      </c>
      <c r="AK12" s="9">
        <v>19.8</v>
      </c>
      <c r="AL12" s="9">
        <v>50.761000000000003</v>
      </c>
      <c r="AM12" s="9">
        <v>48.957000000000001</v>
      </c>
      <c r="AN12" s="9">
        <v>34</v>
      </c>
      <c r="AO12" s="9">
        <v>52</v>
      </c>
      <c r="AP12" s="9">
        <v>279.721</v>
      </c>
      <c r="AQ12" s="9">
        <v>112.66500000000001</v>
      </c>
      <c r="AR12" s="9">
        <v>167.05600000000001</v>
      </c>
      <c r="AS12" s="9">
        <v>37.279000000000003</v>
      </c>
      <c r="AT12" s="9">
        <v>15.986000000000001</v>
      </c>
      <c r="AU12" s="9">
        <v>21.294</v>
      </c>
      <c r="AV12" s="9">
        <v>47.558999999999997</v>
      </c>
      <c r="AW12" s="9">
        <v>18.7</v>
      </c>
      <c r="AX12" s="9">
        <v>28.859000000000002</v>
      </c>
      <c r="AY12" s="9">
        <v>74.944999999999993</v>
      </c>
      <c r="AZ12" s="9">
        <v>33.103999999999999</v>
      </c>
      <c r="BA12" s="9">
        <v>41.841000000000001</v>
      </c>
      <c r="BB12" s="9">
        <v>119.937</v>
      </c>
      <c r="BC12" s="9">
        <v>44.875</v>
      </c>
      <c r="BD12" s="9">
        <v>75.063000000000002</v>
      </c>
      <c r="BE12" s="9">
        <v>32.869999999999997</v>
      </c>
      <c r="BF12" s="9">
        <v>26</v>
      </c>
      <c r="BG12" s="9">
        <v>34</v>
      </c>
      <c r="BH12" s="9">
        <v>242.35900000000001</v>
      </c>
      <c r="BI12" s="9">
        <v>129.13900000000001</v>
      </c>
      <c r="BJ12" s="9">
        <v>113.22</v>
      </c>
      <c r="BK12" s="9">
        <v>27.225999999999999</v>
      </c>
      <c r="BL12" s="9">
        <v>17.148</v>
      </c>
      <c r="BM12" s="9">
        <v>10.077999999999999</v>
      </c>
      <c r="BN12" s="9">
        <v>39.597000000000001</v>
      </c>
      <c r="BO12" s="9">
        <v>22.702000000000002</v>
      </c>
      <c r="BP12" s="9">
        <v>16.895</v>
      </c>
      <c r="BQ12" s="9">
        <v>68.548000000000002</v>
      </c>
      <c r="BR12" s="9">
        <v>37.259</v>
      </c>
      <c r="BS12" s="9">
        <v>31.289000000000001</v>
      </c>
      <c r="BT12" s="9">
        <v>106.988</v>
      </c>
      <c r="BU12" s="9">
        <v>52.030999999999999</v>
      </c>
      <c r="BV12" s="9">
        <v>54.957999999999998</v>
      </c>
      <c r="BW12" s="9">
        <v>34</v>
      </c>
      <c r="BX12" s="9">
        <v>26</v>
      </c>
      <c r="BY12" s="9">
        <v>47</v>
      </c>
      <c r="BZ12" s="9">
        <v>347.779</v>
      </c>
      <c r="CA12" s="9">
        <v>110.658</v>
      </c>
      <c r="CB12" s="9">
        <v>237.12100000000001</v>
      </c>
      <c r="CC12" s="9">
        <v>41.91</v>
      </c>
      <c r="CD12" s="9">
        <v>18.396999999999998</v>
      </c>
      <c r="CE12" s="9">
        <v>23.513000000000002</v>
      </c>
      <c r="CF12" s="9">
        <v>53.933999999999997</v>
      </c>
      <c r="CG12" s="9">
        <v>22.625</v>
      </c>
      <c r="CH12" s="9">
        <v>31.309000000000001</v>
      </c>
      <c r="CI12" s="9">
        <v>98.626999999999995</v>
      </c>
      <c r="CJ12" s="9">
        <v>24.881</v>
      </c>
      <c r="CK12" s="9">
        <v>73.745999999999995</v>
      </c>
      <c r="CL12" s="9">
        <v>153.30799999999999</v>
      </c>
      <c r="CM12" s="9">
        <v>44.755000000000003</v>
      </c>
      <c r="CN12" s="9">
        <v>108.553</v>
      </c>
      <c r="CO12" s="9">
        <v>34</v>
      </c>
      <c r="CP12" s="9">
        <v>26</v>
      </c>
      <c r="CQ12" s="9">
        <v>40</v>
      </c>
      <c r="CR12" s="9">
        <v>436.29199999999997</v>
      </c>
      <c r="CS12" s="9">
        <v>181.05799999999999</v>
      </c>
      <c r="CT12" s="9">
        <v>255.23400000000001</v>
      </c>
      <c r="CU12" s="9">
        <v>51.707000000000001</v>
      </c>
      <c r="CV12" s="9">
        <v>19.803999999999998</v>
      </c>
      <c r="CW12" s="9">
        <v>31.902999999999999</v>
      </c>
      <c r="CX12" s="9">
        <v>63.817999999999998</v>
      </c>
      <c r="CY12" s="9">
        <v>26.559000000000001</v>
      </c>
      <c r="CZ12" s="9">
        <v>37.259</v>
      </c>
      <c r="DA12" s="9">
        <v>114.85299999999999</v>
      </c>
      <c r="DB12" s="9">
        <v>53.326999999999998</v>
      </c>
      <c r="DC12" s="9">
        <v>61.524999999999999</v>
      </c>
      <c r="DD12" s="9">
        <v>205.91499999999999</v>
      </c>
      <c r="DE12" s="9">
        <v>81.369</v>
      </c>
      <c r="DF12" s="9">
        <v>124.54600000000001</v>
      </c>
      <c r="DG12" s="9">
        <v>43</v>
      </c>
      <c r="DH12" s="9">
        <v>40.262</v>
      </c>
      <c r="DI12" s="9">
        <v>47</v>
      </c>
      <c r="DJ12" s="9">
        <v>152.43799999999999</v>
      </c>
      <c r="DK12" s="9">
        <v>69.578000000000003</v>
      </c>
      <c r="DL12" s="9">
        <v>82.86</v>
      </c>
      <c r="DM12" s="9">
        <v>9.6999999999999993</v>
      </c>
      <c r="DN12" s="9">
        <v>5.5140000000000002</v>
      </c>
      <c r="DO12" s="9">
        <v>4.1859999999999999</v>
      </c>
      <c r="DP12" s="9">
        <v>29.838999999999999</v>
      </c>
      <c r="DQ12" s="9">
        <v>16.190999999999999</v>
      </c>
      <c r="DR12" s="9">
        <v>13.648</v>
      </c>
      <c r="DS12" s="9">
        <v>39.786000000000001</v>
      </c>
      <c r="DT12" s="9">
        <v>20.474</v>
      </c>
      <c r="DU12" s="9">
        <v>19.312000000000001</v>
      </c>
      <c r="DV12" s="9">
        <v>73.113</v>
      </c>
      <c r="DW12" s="9">
        <v>27.399000000000001</v>
      </c>
      <c r="DX12" s="9">
        <v>45.713999999999999</v>
      </c>
      <c r="DY12" s="9">
        <v>47</v>
      </c>
      <c r="DZ12" s="9">
        <v>26</v>
      </c>
      <c r="EA12" s="9">
        <v>52</v>
      </c>
      <c r="EB12" s="9">
        <v>58.482999999999997</v>
      </c>
      <c r="EC12" s="9">
        <v>33.914000000000001</v>
      </c>
      <c r="ED12" s="9">
        <v>24.568999999999999</v>
      </c>
      <c r="EE12" s="9">
        <v>8.7560000000000002</v>
      </c>
      <c r="EF12" s="9">
        <v>5.9290000000000003</v>
      </c>
      <c r="EG12" s="9">
        <v>2.827</v>
      </c>
      <c r="EH12" s="9">
        <v>11.988</v>
      </c>
      <c r="EI12" s="9">
        <v>6.6139999999999999</v>
      </c>
      <c r="EJ12" s="9">
        <v>5.3739999999999997</v>
      </c>
      <c r="EK12" s="9">
        <v>14.858000000000001</v>
      </c>
      <c r="EL12" s="9">
        <v>10.135999999999999</v>
      </c>
      <c r="EM12" s="9">
        <v>4.7220000000000004</v>
      </c>
      <c r="EN12" s="9">
        <v>22.881</v>
      </c>
      <c r="EO12" s="9">
        <v>11.234</v>
      </c>
      <c r="EP12" s="9">
        <v>11.647</v>
      </c>
      <c r="EQ12" s="9">
        <v>26</v>
      </c>
      <c r="ER12" s="9">
        <v>16.254999999999999</v>
      </c>
      <c r="ES12" s="9">
        <v>37.29</v>
      </c>
      <c r="ET12" s="9">
        <v>276.14999999999998</v>
      </c>
      <c r="EU12" s="9">
        <v>127.533</v>
      </c>
      <c r="EV12" s="9">
        <v>148.61699999999999</v>
      </c>
      <c r="EW12" s="9">
        <v>28.933</v>
      </c>
      <c r="EX12" s="9">
        <v>14.912000000000001</v>
      </c>
      <c r="EY12" s="9">
        <v>14.022</v>
      </c>
      <c r="EZ12" s="9">
        <v>42.594000000000001</v>
      </c>
      <c r="FA12" s="9">
        <v>20.646999999999998</v>
      </c>
      <c r="FB12" s="9">
        <v>21.946999999999999</v>
      </c>
      <c r="FC12" s="9">
        <v>84.075000000000003</v>
      </c>
      <c r="FD12" s="9">
        <v>40.357999999999997</v>
      </c>
      <c r="FE12" s="9">
        <v>43.716999999999999</v>
      </c>
      <c r="FF12" s="9">
        <v>120.548</v>
      </c>
      <c r="FG12" s="9">
        <v>51.616999999999997</v>
      </c>
      <c r="FH12" s="9">
        <v>68.932000000000002</v>
      </c>
      <c r="FI12" s="9">
        <v>39</v>
      </c>
      <c r="FJ12" s="9">
        <v>30</v>
      </c>
      <c r="FK12" s="9">
        <v>43</v>
      </c>
      <c r="FL12" s="9">
        <v>480.06799999999998</v>
      </c>
      <c r="FM12" s="9">
        <v>169.786</v>
      </c>
      <c r="FN12" s="9">
        <v>310.28199999999998</v>
      </c>
      <c r="FO12" s="9">
        <v>56.43</v>
      </c>
      <c r="FP12" s="9">
        <v>20.239000000000001</v>
      </c>
      <c r="FQ12" s="9">
        <v>36.191000000000003</v>
      </c>
      <c r="FR12" s="9">
        <v>81.933999999999997</v>
      </c>
      <c r="FS12" s="9">
        <v>34.213000000000001</v>
      </c>
      <c r="FT12" s="9">
        <v>47.720999999999997</v>
      </c>
      <c r="FU12" s="9">
        <v>129.80799999999999</v>
      </c>
      <c r="FV12" s="9">
        <v>47.817</v>
      </c>
      <c r="FW12" s="9">
        <v>81.99</v>
      </c>
      <c r="FX12" s="9">
        <v>211.89599999999999</v>
      </c>
      <c r="FY12" s="9">
        <v>67.516000000000005</v>
      </c>
      <c r="FZ12" s="9">
        <v>144.38</v>
      </c>
      <c r="GA12" s="9">
        <v>34</v>
      </c>
      <c r="GB12" s="9">
        <v>30</v>
      </c>
      <c r="GC12" s="9">
        <v>39</v>
      </c>
      <c r="GD12" s="9">
        <v>238.774</v>
      </c>
      <c r="GE12" s="9">
        <v>97.888999999999996</v>
      </c>
      <c r="GF12" s="9">
        <v>140.88499999999999</v>
      </c>
      <c r="GG12" s="9">
        <v>26.71</v>
      </c>
      <c r="GH12" s="9">
        <v>14.493</v>
      </c>
      <c r="GI12" s="9">
        <v>12.217000000000001</v>
      </c>
      <c r="GJ12" s="9">
        <v>35.051000000000002</v>
      </c>
      <c r="GK12" s="9">
        <v>17.129000000000001</v>
      </c>
      <c r="GL12" s="9">
        <v>17.922000000000001</v>
      </c>
      <c r="GM12" s="9">
        <v>54.241</v>
      </c>
      <c r="GN12" s="9">
        <v>20.643000000000001</v>
      </c>
      <c r="GO12" s="9">
        <v>33.597999999999999</v>
      </c>
      <c r="GP12" s="9">
        <v>122.771</v>
      </c>
      <c r="GQ12" s="9">
        <v>45.624000000000002</v>
      </c>
      <c r="GR12" s="9">
        <v>77.147999999999996</v>
      </c>
      <c r="GS12" s="9">
        <v>52</v>
      </c>
      <c r="GT12" s="9">
        <v>34</v>
      </c>
      <c r="GU12" s="9">
        <v>52</v>
      </c>
      <c r="GV12" s="9">
        <v>292.80700000000002</v>
      </c>
      <c r="GW12" s="9">
        <v>113.58799999999999</v>
      </c>
      <c r="GX12" s="9">
        <v>179.21799999999999</v>
      </c>
      <c r="GY12" s="9">
        <v>36.185000000000002</v>
      </c>
      <c r="GZ12" s="9">
        <v>14.975</v>
      </c>
      <c r="HA12" s="9">
        <v>21.21</v>
      </c>
      <c r="HB12" s="9">
        <v>44.731000000000002</v>
      </c>
      <c r="HC12" s="9">
        <v>18.138000000000002</v>
      </c>
      <c r="HD12" s="9">
        <v>26.591999999999999</v>
      </c>
      <c r="HE12" s="9">
        <v>75.828000000000003</v>
      </c>
      <c r="HF12" s="9">
        <v>28.122</v>
      </c>
      <c r="HG12" s="9">
        <v>47.706000000000003</v>
      </c>
      <c r="HH12" s="9">
        <v>136.06299999999999</v>
      </c>
      <c r="HI12" s="9">
        <v>52.351999999999997</v>
      </c>
      <c r="HJ12" s="9">
        <v>83.710999999999999</v>
      </c>
      <c r="HK12" s="9">
        <v>42.204999999999998</v>
      </c>
      <c r="HL12" s="9">
        <v>43</v>
      </c>
      <c r="HM12" s="9">
        <v>39</v>
      </c>
      <c r="HN12" s="9">
        <v>285.53500000000003</v>
      </c>
      <c r="HO12" s="9">
        <v>109.309</v>
      </c>
      <c r="HP12" s="9">
        <v>176.226</v>
      </c>
      <c r="HQ12" s="9">
        <v>35.098999999999997</v>
      </c>
      <c r="HR12" s="9">
        <v>13.888999999999999</v>
      </c>
      <c r="HS12" s="9">
        <v>21.21</v>
      </c>
      <c r="HT12" s="9">
        <v>44.731000000000002</v>
      </c>
      <c r="HU12" s="9">
        <v>18.138000000000002</v>
      </c>
      <c r="HV12" s="9">
        <v>26.591999999999999</v>
      </c>
      <c r="HW12" s="9">
        <v>73.989000000000004</v>
      </c>
      <c r="HX12" s="9">
        <v>26.925999999999998</v>
      </c>
      <c r="HY12" s="9">
        <v>47.063000000000002</v>
      </c>
      <c r="HZ12" s="9">
        <v>131.71700000000001</v>
      </c>
      <c r="IA12" s="9">
        <v>50.356000000000002</v>
      </c>
      <c r="IB12" s="9">
        <v>81.361999999999995</v>
      </c>
      <c r="IC12" s="9">
        <v>39</v>
      </c>
      <c r="ID12" s="9">
        <v>40.161000000000001</v>
      </c>
      <c r="IE12" s="9">
        <v>34</v>
      </c>
      <c r="IF12" s="9">
        <v>101.33799999999999</v>
      </c>
      <c r="IG12" s="9">
        <v>45.654000000000003</v>
      </c>
      <c r="IH12" s="9">
        <v>55.683999999999997</v>
      </c>
      <c r="II12" s="9">
        <v>15.276</v>
      </c>
      <c r="IJ12" s="9">
        <v>7.17</v>
      </c>
      <c r="IK12" s="9">
        <v>8.1050000000000004</v>
      </c>
      <c r="IL12" s="9">
        <v>23.155999999999999</v>
      </c>
      <c r="IM12" s="9">
        <v>10.366</v>
      </c>
      <c r="IN12" s="9">
        <v>12.791</v>
      </c>
      <c r="IO12" s="9">
        <v>29.494</v>
      </c>
      <c r="IP12" s="9">
        <v>12.599</v>
      </c>
      <c r="IQ12" s="9">
        <v>16.893999999999998</v>
      </c>
    </row>
    <row r="13" spans="1:251">
      <c r="A13" s="10">
        <v>42767</v>
      </c>
      <c r="B13" s="9">
        <v>127.371</v>
      </c>
      <c r="C13" s="9">
        <v>34</v>
      </c>
      <c r="D13" s="9">
        <v>26</v>
      </c>
      <c r="E13" s="9">
        <v>40</v>
      </c>
      <c r="F13" s="9">
        <v>323.846</v>
      </c>
      <c r="G13" s="9">
        <v>101.38</v>
      </c>
      <c r="H13" s="9">
        <v>222.46600000000001</v>
      </c>
      <c r="I13" s="9">
        <v>31.893000000000001</v>
      </c>
      <c r="J13" s="9">
        <v>11.202999999999999</v>
      </c>
      <c r="K13" s="9">
        <v>20.689</v>
      </c>
      <c r="L13" s="9">
        <v>49.365000000000002</v>
      </c>
      <c r="M13" s="9">
        <v>17.914000000000001</v>
      </c>
      <c r="N13" s="9">
        <v>31.451000000000001</v>
      </c>
      <c r="O13" s="9">
        <v>98.147999999999996</v>
      </c>
      <c r="P13" s="9">
        <v>31.658999999999999</v>
      </c>
      <c r="Q13" s="9">
        <v>66.489000000000004</v>
      </c>
      <c r="R13" s="9">
        <v>144.44</v>
      </c>
      <c r="S13" s="9">
        <v>40.603000000000002</v>
      </c>
      <c r="T13" s="9">
        <v>103.837</v>
      </c>
      <c r="U13" s="9">
        <v>35</v>
      </c>
      <c r="V13" s="9">
        <v>26</v>
      </c>
      <c r="W13" s="9">
        <v>43</v>
      </c>
      <c r="X13" s="9">
        <v>164.25200000000001</v>
      </c>
      <c r="Y13" s="9">
        <v>47.807000000000002</v>
      </c>
      <c r="Z13" s="9">
        <v>116.44499999999999</v>
      </c>
      <c r="AA13" s="9">
        <v>15.866</v>
      </c>
      <c r="AB13" s="9">
        <v>5.8769999999999998</v>
      </c>
      <c r="AC13" s="9">
        <v>9.99</v>
      </c>
      <c r="AD13" s="9">
        <v>24.875</v>
      </c>
      <c r="AE13" s="9">
        <v>10.653</v>
      </c>
      <c r="AF13" s="9">
        <v>14.221</v>
      </c>
      <c r="AG13" s="9">
        <v>45.165999999999997</v>
      </c>
      <c r="AH13" s="9">
        <v>10.4</v>
      </c>
      <c r="AI13" s="9">
        <v>34.765999999999998</v>
      </c>
      <c r="AJ13" s="9">
        <v>78.343999999999994</v>
      </c>
      <c r="AK13" s="9">
        <v>20.876999999999999</v>
      </c>
      <c r="AL13" s="9">
        <v>57.466999999999999</v>
      </c>
      <c r="AM13" s="9">
        <v>47</v>
      </c>
      <c r="AN13" s="9">
        <v>42.584000000000003</v>
      </c>
      <c r="AO13" s="9">
        <v>47</v>
      </c>
      <c r="AP13" s="9">
        <v>289.73500000000001</v>
      </c>
      <c r="AQ13" s="9">
        <v>115.46899999999999</v>
      </c>
      <c r="AR13" s="9">
        <v>174.26499999999999</v>
      </c>
      <c r="AS13" s="9">
        <v>28.434999999999999</v>
      </c>
      <c r="AT13" s="9">
        <v>15.537000000000001</v>
      </c>
      <c r="AU13" s="9">
        <v>12.898</v>
      </c>
      <c r="AV13" s="9">
        <v>59.863</v>
      </c>
      <c r="AW13" s="9">
        <v>26.79</v>
      </c>
      <c r="AX13" s="9">
        <v>33.073</v>
      </c>
      <c r="AY13" s="9">
        <v>78.227000000000004</v>
      </c>
      <c r="AZ13" s="9">
        <v>29.832000000000001</v>
      </c>
      <c r="BA13" s="9">
        <v>48.396000000000001</v>
      </c>
      <c r="BB13" s="9">
        <v>123.209</v>
      </c>
      <c r="BC13" s="9">
        <v>43.31</v>
      </c>
      <c r="BD13" s="9">
        <v>79.897999999999996</v>
      </c>
      <c r="BE13" s="9">
        <v>30</v>
      </c>
      <c r="BF13" s="9">
        <v>24</v>
      </c>
      <c r="BG13" s="9">
        <v>43</v>
      </c>
      <c r="BH13" s="9">
        <v>244.72399999999999</v>
      </c>
      <c r="BI13" s="9">
        <v>136.75800000000001</v>
      </c>
      <c r="BJ13" s="9">
        <v>107.96599999999999</v>
      </c>
      <c r="BK13" s="9">
        <v>26.210999999999999</v>
      </c>
      <c r="BL13" s="9">
        <v>15.327</v>
      </c>
      <c r="BM13" s="9">
        <v>10.885</v>
      </c>
      <c r="BN13" s="9">
        <v>44</v>
      </c>
      <c r="BO13" s="9">
        <v>22.449000000000002</v>
      </c>
      <c r="BP13" s="9">
        <v>21.550999999999998</v>
      </c>
      <c r="BQ13" s="9">
        <v>74.430999999999997</v>
      </c>
      <c r="BR13" s="9">
        <v>46.374000000000002</v>
      </c>
      <c r="BS13" s="9">
        <v>28.058</v>
      </c>
      <c r="BT13" s="9">
        <v>100.081</v>
      </c>
      <c r="BU13" s="9">
        <v>52.609000000000002</v>
      </c>
      <c r="BV13" s="9">
        <v>47.472000000000001</v>
      </c>
      <c r="BW13" s="9">
        <v>34</v>
      </c>
      <c r="BX13" s="9">
        <v>34</v>
      </c>
      <c r="BY13" s="9">
        <v>34</v>
      </c>
      <c r="BZ13" s="9">
        <v>358.03199999999998</v>
      </c>
      <c r="CA13" s="9">
        <v>114.694</v>
      </c>
      <c r="CB13" s="9">
        <v>243.33799999999999</v>
      </c>
      <c r="CC13" s="9">
        <v>36.140999999999998</v>
      </c>
      <c r="CD13" s="9">
        <v>12.896000000000001</v>
      </c>
      <c r="CE13" s="9">
        <v>23.245000000000001</v>
      </c>
      <c r="CF13" s="9">
        <v>57.290999999999997</v>
      </c>
      <c r="CG13" s="9">
        <v>20.103000000000002</v>
      </c>
      <c r="CH13" s="9">
        <v>37.189</v>
      </c>
      <c r="CI13" s="9">
        <v>110.592</v>
      </c>
      <c r="CJ13" s="9">
        <v>37.209000000000003</v>
      </c>
      <c r="CK13" s="9">
        <v>73.382999999999996</v>
      </c>
      <c r="CL13" s="9">
        <v>154.00700000000001</v>
      </c>
      <c r="CM13" s="9">
        <v>44.485999999999997</v>
      </c>
      <c r="CN13" s="9">
        <v>109.521</v>
      </c>
      <c r="CO13" s="9">
        <v>34</v>
      </c>
      <c r="CP13" s="9">
        <v>26</v>
      </c>
      <c r="CQ13" s="9">
        <v>38.127000000000002</v>
      </c>
      <c r="CR13" s="9">
        <v>445.24799999999999</v>
      </c>
      <c r="CS13" s="9">
        <v>174.565</v>
      </c>
      <c r="CT13" s="9">
        <v>270.68299999999999</v>
      </c>
      <c r="CU13" s="9">
        <v>41.006</v>
      </c>
      <c r="CV13" s="9">
        <v>22.486999999999998</v>
      </c>
      <c r="CW13" s="9">
        <v>18.518000000000001</v>
      </c>
      <c r="CX13" s="9">
        <v>77.638999999999996</v>
      </c>
      <c r="CY13" s="9">
        <v>36.798999999999999</v>
      </c>
      <c r="CZ13" s="9">
        <v>40.840000000000003</v>
      </c>
      <c r="DA13" s="9">
        <v>118.96299999999999</v>
      </c>
      <c r="DB13" s="9">
        <v>43.145000000000003</v>
      </c>
      <c r="DC13" s="9">
        <v>75.819000000000003</v>
      </c>
      <c r="DD13" s="9">
        <v>207.64099999999999</v>
      </c>
      <c r="DE13" s="9">
        <v>72.134</v>
      </c>
      <c r="DF13" s="9">
        <v>135.50700000000001</v>
      </c>
      <c r="DG13" s="9">
        <v>43</v>
      </c>
      <c r="DH13" s="9">
        <v>30</v>
      </c>
      <c r="DI13" s="9">
        <v>51.262</v>
      </c>
      <c r="DJ13" s="9">
        <v>168.97300000000001</v>
      </c>
      <c r="DK13" s="9">
        <v>84.349000000000004</v>
      </c>
      <c r="DL13" s="9">
        <v>84.623000000000005</v>
      </c>
      <c r="DM13" s="9">
        <v>18.657</v>
      </c>
      <c r="DN13" s="9">
        <v>9.8170000000000002</v>
      </c>
      <c r="DO13" s="9">
        <v>8.8409999999999993</v>
      </c>
      <c r="DP13" s="9">
        <v>37.716000000000001</v>
      </c>
      <c r="DQ13" s="9">
        <v>17.954000000000001</v>
      </c>
      <c r="DR13" s="9">
        <v>19.763000000000002</v>
      </c>
      <c r="DS13" s="9">
        <v>48.451000000000001</v>
      </c>
      <c r="DT13" s="9">
        <v>27.222000000000001</v>
      </c>
      <c r="DU13" s="9">
        <v>21.23</v>
      </c>
      <c r="DV13" s="9">
        <v>64.147000000000006</v>
      </c>
      <c r="DW13" s="9">
        <v>29.356999999999999</v>
      </c>
      <c r="DX13" s="9">
        <v>34.79</v>
      </c>
      <c r="DY13" s="9">
        <v>26</v>
      </c>
      <c r="DZ13" s="9">
        <v>26</v>
      </c>
      <c r="EA13" s="9">
        <v>26</v>
      </c>
      <c r="EB13" s="9">
        <v>50.304000000000002</v>
      </c>
      <c r="EC13" s="9">
        <v>27.806000000000001</v>
      </c>
      <c r="ED13" s="9">
        <v>22.498000000000001</v>
      </c>
      <c r="EE13" s="9">
        <v>6.601</v>
      </c>
      <c r="EF13" s="9">
        <v>2.7429999999999999</v>
      </c>
      <c r="EG13" s="9">
        <v>3.8580000000000001</v>
      </c>
      <c r="EH13" s="9">
        <v>5.4569999999999999</v>
      </c>
      <c r="EI13" s="9">
        <v>2.9510000000000001</v>
      </c>
      <c r="EJ13" s="9">
        <v>2.5059999999999998</v>
      </c>
      <c r="EK13" s="9">
        <v>17.966999999999999</v>
      </c>
      <c r="EL13" s="9">
        <v>10.689</v>
      </c>
      <c r="EM13" s="9">
        <v>7.2779999999999996</v>
      </c>
      <c r="EN13" s="9">
        <v>20.279</v>
      </c>
      <c r="EO13" s="9">
        <v>11.422000000000001</v>
      </c>
      <c r="EP13" s="9">
        <v>8.8559999999999999</v>
      </c>
      <c r="EQ13" s="9">
        <v>36</v>
      </c>
      <c r="ER13" s="9">
        <v>34.164999999999999</v>
      </c>
      <c r="ES13" s="9">
        <v>36</v>
      </c>
      <c r="ET13" s="9">
        <v>275.827</v>
      </c>
      <c r="EU13" s="9">
        <v>114.065</v>
      </c>
      <c r="EV13" s="9">
        <v>161.761</v>
      </c>
      <c r="EW13" s="9">
        <v>27.837</v>
      </c>
      <c r="EX13" s="9">
        <v>12.651999999999999</v>
      </c>
      <c r="EY13" s="9">
        <v>15.185</v>
      </c>
      <c r="EZ13" s="9">
        <v>58.395000000000003</v>
      </c>
      <c r="FA13" s="9">
        <v>26.748000000000001</v>
      </c>
      <c r="FB13" s="9">
        <v>31.646999999999998</v>
      </c>
      <c r="FC13" s="9">
        <v>86.15</v>
      </c>
      <c r="FD13" s="9">
        <v>35.524000000000001</v>
      </c>
      <c r="FE13" s="9">
        <v>50.625</v>
      </c>
      <c r="FF13" s="9">
        <v>103.444</v>
      </c>
      <c r="FG13" s="9">
        <v>39.140999999999998</v>
      </c>
      <c r="FH13" s="9">
        <v>64.302999999999997</v>
      </c>
      <c r="FI13" s="9">
        <v>26</v>
      </c>
      <c r="FJ13" s="9">
        <v>26</v>
      </c>
      <c r="FK13" s="9">
        <v>26</v>
      </c>
      <c r="FL13" s="9">
        <v>523.46</v>
      </c>
      <c r="FM13" s="9">
        <v>190.00399999999999</v>
      </c>
      <c r="FN13" s="9">
        <v>333.45600000000002</v>
      </c>
      <c r="FO13" s="9">
        <v>54.898000000000003</v>
      </c>
      <c r="FP13" s="9">
        <v>26.619</v>
      </c>
      <c r="FQ13" s="9">
        <v>28.28</v>
      </c>
      <c r="FR13" s="9">
        <v>84.245000000000005</v>
      </c>
      <c r="FS13" s="9">
        <v>32.853999999999999</v>
      </c>
      <c r="FT13" s="9">
        <v>51.390999999999998</v>
      </c>
      <c r="FU13" s="9">
        <v>146.57</v>
      </c>
      <c r="FV13" s="9">
        <v>53.348999999999997</v>
      </c>
      <c r="FW13" s="9">
        <v>93.221000000000004</v>
      </c>
      <c r="FX13" s="9">
        <v>237.74600000000001</v>
      </c>
      <c r="FY13" s="9">
        <v>77.182000000000002</v>
      </c>
      <c r="FZ13" s="9">
        <v>160.56399999999999</v>
      </c>
      <c r="GA13" s="9">
        <v>39</v>
      </c>
      <c r="GB13" s="9">
        <v>26</v>
      </c>
      <c r="GC13" s="9">
        <v>47.564</v>
      </c>
      <c r="GD13" s="9">
        <v>223.27</v>
      </c>
      <c r="GE13" s="9">
        <v>97.344999999999999</v>
      </c>
      <c r="GF13" s="9">
        <v>125.925</v>
      </c>
      <c r="GG13" s="9">
        <v>19.670000000000002</v>
      </c>
      <c r="GH13" s="9">
        <v>8.6720000000000006</v>
      </c>
      <c r="GI13" s="9">
        <v>10.997</v>
      </c>
      <c r="GJ13" s="9">
        <v>35.463000000000001</v>
      </c>
      <c r="GK13" s="9">
        <v>18.204999999999998</v>
      </c>
      <c r="GL13" s="9">
        <v>17.257999999999999</v>
      </c>
      <c r="GM13" s="9">
        <v>63.253</v>
      </c>
      <c r="GN13" s="9">
        <v>29.390999999999998</v>
      </c>
      <c r="GO13" s="9">
        <v>33.862000000000002</v>
      </c>
      <c r="GP13" s="9">
        <v>104.884</v>
      </c>
      <c r="GQ13" s="9">
        <v>41.076999999999998</v>
      </c>
      <c r="GR13" s="9">
        <v>63.807000000000002</v>
      </c>
      <c r="GS13" s="9">
        <v>43</v>
      </c>
      <c r="GT13" s="9">
        <v>34</v>
      </c>
      <c r="GU13" s="9">
        <v>52</v>
      </c>
      <c r="GV13" s="9">
        <v>297.80900000000003</v>
      </c>
      <c r="GW13" s="9">
        <v>119.82</v>
      </c>
      <c r="GX13" s="9">
        <v>177.989</v>
      </c>
      <c r="GY13" s="9">
        <v>30.047000000000001</v>
      </c>
      <c r="GZ13" s="9">
        <v>15.243</v>
      </c>
      <c r="HA13" s="9">
        <v>14.803000000000001</v>
      </c>
      <c r="HB13" s="9">
        <v>48.64</v>
      </c>
      <c r="HC13" s="9">
        <v>19.611000000000001</v>
      </c>
      <c r="HD13" s="9">
        <v>29.029</v>
      </c>
      <c r="HE13" s="9">
        <v>90.066000000000003</v>
      </c>
      <c r="HF13" s="9">
        <v>35.710999999999999</v>
      </c>
      <c r="HG13" s="9">
        <v>54.354999999999997</v>
      </c>
      <c r="HH13" s="9">
        <v>129.05699999999999</v>
      </c>
      <c r="HI13" s="9">
        <v>49.255000000000003</v>
      </c>
      <c r="HJ13" s="9">
        <v>79.802000000000007</v>
      </c>
      <c r="HK13" s="9">
        <v>39</v>
      </c>
      <c r="HL13" s="9">
        <v>30</v>
      </c>
      <c r="HM13" s="9">
        <v>42.066000000000003</v>
      </c>
      <c r="HN13" s="9">
        <v>290.12</v>
      </c>
      <c r="HO13" s="9">
        <v>114.009</v>
      </c>
      <c r="HP13" s="9">
        <v>176.11099999999999</v>
      </c>
      <c r="HQ13" s="9">
        <v>30.047000000000001</v>
      </c>
      <c r="HR13" s="9">
        <v>15.243</v>
      </c>
      <c r="HS13" s="9">
        <v>14.803000000000001</v>
      </c>
      <c r="HT13" s="9">
        <v>47.753</v>
      </c>
      <c r="HU13" s="9">
        <v>18.724</v>
      </c>
      <c r="HV13" s="9">
        <v>29.029</v>
      </c>
      <c r="HW13" s="9">
        <v>88.292000000000002</v>
      </c>
      <c r="HX13" s="9">
        <v>34.338000000000001</v>
      </c>
      <c r="HY13" s="9">
        <v>53.954000000000001</v>
      </c>
      <c r="HZ13" s="9">
        <v>124.02800000000001</v>
      </c>
      <c r="IA13" s="9">
        <v>45.704000000000001</v>
      </c>
      <c r="IB13" s="9">
        <v>78.323999999999998</v>
      </c>
      <c r="IC13" s="9">
        <v>34</v>
      </c>
      <c r="ID13" s="9">
        <v>26</v>
      </c>
      <c r="IE13" s="9">
        <v>40</v>
      </c>
      <c r="IF13" s="9">
        <v>103.313</v>
      </c>
      <c r="IG13" s="9">
        <v>46.002000000000002</v>
      </c>
      <c r="IH13" s="9">
        <v>57.311</v>
      </c>
      <c r="II13" s="9">
        <v>13.583</v>
      </c>
      <c r="IJ13" s="9">
        <v>6.1269999999999998</v>
      </c>
      <c r="IK13" s="9">
        <v>7.4560000000000004</v>
      </c>
      <c r="IL13" s="9">
        <v>21.431000000000001</v>
      </c>
      <c r="IM13" s="9">
        <v>10.1</v>
      </c>
      <c r="IN13" s="9">
        <v>11.33</v>
      </c>
      <c r="IO13" s="9">
        <v>33.07</v>
      </c>
      <c r="IP13" s="9">
        <v>15.265000000000001</v>
      </c>
      <c r="IQ13" s="9">
        <v>17.805</v>
      </c>
    </row>
    <row r="14" spans="1:251">
      <c r="A14" s="10">
        <v>43132</v>
      </c>
      <c r="B14" s="9">
        <v>137.536</v>
      </c>
      <c r="C14" s="9">
        <v>40</v>
      </c>
      <c r="D14" s="9">
        <v>34</v>
      </c>
      <c r="E14" s="9">
        <v>44.389000000000003</v>
      </c>
      <c r="F14" s="9">
        <v>335.37400000000002</v>
      </c>
      <c r="G14" s="9">
        <v>112.831</v>
      </c>
      <c r="H14" s="9">
        <v>222.54300000000001</v>
      </c>
      <c r="I14" s="9">
        <v>31.562999999999999</v>
      </c>
      <c r="J14" s="9">
        <v>10.118</v>
      </c>
      <c r="K14" s="9">
        <v>21.445</v>
      </c>
      <c r="L14" s="9">
        <v>62.781999999999996</v>
      </c>
      <c r="M14" s="9">
        <v>21.065000000000001</v>
      </c>
      <c r="N14" s="9">
        <v>41.716999999999999</v>
      </c>
      <c r="O14" s="9">
        <v>81.935000000000002</v>
      </c>
      <c r="P14" s="9">
        <v>26.465</v>
      </c>
      <c r="Q14" s="9">
        <v>55.469000000000001</v>
      </c>
      <c r="R14" s="9">
        <v>159.09399999999999</v>
      </c>
      <c r="S14" s="9">
        <v>55.182000000000002</v>
      </c>
      <c r="T14" s="9">
        <v>103.91200000000001</v>
      </c>
      <c r="U14" s="9">
        <v>45.732999999999997</v>
      </c>
      <c r="V14" s="9">
        <v>47.405000000000001</v>
      </c>
      <c r="W14" s="9">
        <v>43</v>
      </c>
      <c r="X14" s="9">
        <v>158.989</v>
      </c>
      <c r="Y14" s="9">
        <v>47.66</v>
      </c>
      <c r="Z14" s="9">
        <v>111.32899999999999</v>
      </c>
      <c r="AA14" s="9">
        <v>13.715999999999999</v>
      </c>
      <c r="AB14" s="9">
        <v>1.988</v>
      </c>
      <c r="AC14" s="9">
        <v>11.728</v>
      </c>
      <c r="AD14" s="9">
        <v>33.200000000000003</v>
      </c>
      <c r="AE14" s="9">
        <v>12.538</v>
      </c>
      <c r="AF14" s="9">
        <v>20.661000000000001</v>
      </c>
      <c r="AG14" s="9">
        <v>37.661000000000001</v>
      </c>
      <c r="AH14" s="9">
        <v>10.996</v>
      </c>
      <c r="AI14" s="9">
        <v>26.664999999999999</v>
      </c>
      <c r="AJ14" s="9">
        <v>74.412999999999997</v>
      </c>
      <c r="AK14" s="9">
        <v>22.138000000000002</v>
      </c>
      <c r="AL14" s="9">
        <v>52.274000000000001</v>
      </c>
      <c r="AM14" s="9">
        <v>43</v>
      </c>
      <c r="AN14" s="9">
        <v>40</v>
      </c>
      <c r="AO14" s="9">
        <v>43</v>
      </c>
      <c r="AP14" s="9">
        <v>272.10899999999998</v>
      </c>
      <c r="AQ14" s="9">
        <v>103.69799999999999</v>
      </c>
      <c r="AR14" s="9">
        <v>168.41200000000001</v>
      </c>
      <c r="AS14" s="9">
        <v>28.74</v>
      </c>
      <c r="AT14" s="9">
        <v>11.551</v>
      </c>
      <c r="AU14" s="9">
        <v>17.189</v>
      </c>
      <c r="AV14" s="9">
        <v>44.433999999999997</v>
      </c>
      <c r="AW14" s="9">
        <v>18.190000000000001</v>
      </c>
      <c r="AX14" s="9">
        <v>26.244</v>
      </c>
      <c r="AY14" s="9">
        <v>71.956000000000003</v>
      </c>
      <c r="AZ14" s="9">
        <v>26.7</v>
      </c>
      <c r="BA14" s="9">
        <v>45.256</v>
      </c>
      <c r="BB14" s="9">
        <v>126.98</v>
      </c>
      <c r="BC14" s="9">
        <v>47.256</v>
      </c>
      <c r="BD14" s="9">
        <v>79.722999999999999</v>
      </c>
      <c r="BE14" s="9">
        <v>43</v>
      </c>
      <c r="BF14" s="9">
        <v>39</v>
      </c>
      <c r="BG14" s="9">
        <v>47</v>
      </c>
      <c r="BH14" s="9">
        <v>262.53300000000002</v>
      </c>
      <c r="BI14" s="9">
        <v>128.59200000000001</v>
      </c>
      <c r="BJ14" s="9">
        <v>133.941</v>
      </c>
      <c r="BK14" s="9">
        <v>29.324000000000002</v>
      </c>
      <c r="BL14" s="9">
        <v>14.375999999999999</v>
      </c>
      <c r="BM14" s="9">
        <v>14.948</v>
      </c>
      <c r="BN14" s="9">
        <v>51.423000000000002</v>
      </c>
      <c r="BO14" s="9">
        <v>26.306999999999999</v>
      </c>
      <c r="BP14" s="9">
        <v>25.116</v>
      </c>
      <c r="BQ14" s="9">
        <v>69.802000000000007</v>
      </c>
      <c r="BR14" s="9">
        <v>33.738</v>
      </c>
      <c r="BS14" s="9">
        <v>36.064</v>
      </c>
      <c r="BT14" s="9">
        <v>111.985</v>
      </c>
      <c r="BU14" s="9">
        <v>54.171999999999997</v>
      </c>
      <c r="BV14" s="9">
        <v>57.813000000000002</v>
      </c>
      <c r="BW14" s="9">
        <v>34</v>
      </c>
      <c r="BX14" s="9">
        <v>30</v>
      </c>
      <c r="BY14" s="9">
        <v>40</v>
      </c>
      <c r="BZ14" s="9">
        <v>372.11</v>
      </c>
      <c r="CA14" s="9">
        <v>117.65300000000001</v>
      </c>
      <c r="CB14" s="9">
        <v>254.45599999999999</v>
      </c>
      <c r="CC14" s="9">
        <v>42.463999999999999</v>
      </c>
      <c r="CD14" s="9">
        <v>10.87</v>
      </c>
      <c r="CE14" s="9">
        <v>31.594000000000001</v>
      </c>
      <c r="CF14" s="9">
        <v>73.576999999999998</v>
      </c>
      <c r="CG14" s="9">
        <v>22.271999999999998</v>
      </c>
      <c r="CH14" s="9">
        <v>51.305</v>
      </c>
      <c r="CI14" s="9">
        <v>91.22</v>
      </c>
      <c r="CJ14" s="9">
        <v>30.137</v>
      </c>
      <c r="CK14" s="9">
        <v>61.082999999999998</v>
      </c>
      <c r="CL14" s="9">
        <v>164.84899999999999</v>
      </c>
      <c r="CM14" s="9">
        <v>54.375</v>
      </c>
      <c r="CN14" s="9">
        <v>110.474</v>
      </c>
      <c r="CO14" s="9">
        <v>39</v>
      </c>
      <c r="CP14" s="9">
        <v>40.405999999999999</v>
      </c>
      <c r="CQ14" s="9">
        <v>35</v>
      </c>
      <c r="CR14" s="9">
        <v>431.31700000000001</v>
      </c>
      <c r="CS14" s="9">
        <v>173.702</v>
      </c>
      <c r="CT14" s="9">
        <v>257.61500000000001</v>
      </c>
      <c r="CU14" s="9">
        <v>39.113999999999997</v>
      </c>
      <c r="CV14" s="9">
        <v>18.744</v>
      </c>
      <c r="CW14" s="9">
        <v>20.37</v>
      </c>
      <c r="CX14" s="9">
        <v>79.114999999999995</v>
      </c>
      <c r="CY14" s="9">
        <v>35.332999999999998</v>
      </c>
      <c r="CZ14" s="9">
        <v>43.781999999999996</v>
      </c>
      <c r="DA14" s="9">
        <v>110.289</v>
      </c>
      <c r="DB14" s="9">
        <v>43.741999999999997</v>
      </c>
      <c r="DC14" s="9">
        <v>66.548000000000002</v>
      </c>
      <c r="DD14" s="9">
        <v>202.798</v>
      </c>
      <c r="DE14" s="9">
        <v>75.882999999999996</v>
      </c>
      <c r="DF14" s="9">
        <v>126.91500000000001</v>
      </c>
      <c r="DG14" s="9">
        <v>45.054000000000002</v>
      </c>
      <c r="DH14" s="9">
        <v>34</v>
      </c>
      <c r="DI14" s="9">
        <v>51</v>
      </c>
      <c r="DJ14" s="9">
        <v>181.756</v>
      </c>
      <c r="DK14" s="9">
        <v>80.599999999999994</v>
      </c>
      <c r="DL14" s="9">
        <v>101.15600000000001</v>
      </c>
      <c r="DM14" s="9">
        <v>17.283999999999999</v>
      </c>
      <c r="DN14" s="9">
        <v>6.9729999999999999</v>
      </c>
      <c r="DO14" s="9">
        <v>10.311</v>
      </c>
      <c r="DP14" s="9">
        <v>32.731999999999999</v>
      </c>
      <c r="DQ14" s="9">
        <v>17.07</v>
      </c>
      <c r="DR14" s="9">
        <v>15.662000000000001</v>
      </c>
      <c r="DS14" s="9">
        <v>50.048000000000002</v>
      </c>
      <c r="DT14" s="9">
        <v>19.658999999999999</v>
      </c>
      <c r="DU14" s="9">
        <v>30.39</v>
      </c>
      <c r="DV14" s="9">
        <v>81.691999999999993</v>
      </c>
      <c r="DW14" s="9">
        <v>36.898000000000003</v>
      </c>
      <c r="DX14" s="9">
        <v>44.793999999999997</v>
      </c>
      <c r="DY14" s="9">
        <v>40</v>
      </c>
      <c r="DZ14" s="9">
        <v>40</v>
      </c>
      <c r="EA14" s="9">
        <v>43</v>
      </c>
      <c r="EB14" s="9">
        <v>43.823</v>
      </c>
      <c r="EC14" s="9">
        <v>20.824999999999999</v>
      </c>
      <c r="ED14" s="9">
        <v>22.997</v>
      </c>
      <c r="EE14" s="9">
        <v>4.4800000000000004</v>
      </c>
      <c r="EF14" s="9">
        <v>1.4450000000000001</v>
      </c>
      <c r="EG14" s="9">
        <v>3.0350000000000001</v>
      </c>
      <c r="EH14" s="9">
        <v>6.415</v>
      </c>
      <c r="EI14" s="9">
        <v>3.4249999999999998</v>
      </c>
      <c r="EJ14" s="9">
        <v>2.9889999999999999</v>
      </c>
      <c r="EK14" s="9">
        <v>9.7959999999999994</v>
      </c>
      <c r="EL14" s="9">
        <v>4.3620000000000001</v>
      </c>
      <c r="EM14" s="9">
        <v>5.4340000000000002</v>
      </c>
      <c r="EN14" s="9">
        <v>23.132000000000001</v>
      </c>
      <c r="EO14" s="9">
        <v>11.593</v>
      </c>
      <c r="EP14" s="9">
        <v>11.539</v>
      </c>
      <c r="EQ14" s="9">
        <v>52</v>
      </c>
      <c r="ER14" s="9">
        <v>52</v>
      </c>
      <c r="ES14" s="9">
        <v>51.201999999999998</v>
      </c>
      <c r="ET14" s="9">
        <v>279.80200000000002</v>
      </c>
      <c r="EU14" s="9">
        <v>108.934</v>
      </c>
      <c r="EV14" s="9">
        <v>170.86799999999999</v>
      </c>
      <c r="EW14" s="9">
        <v>20.248999999999999</v>
      </c>
      <c r="EX14" s="9">
        <v>10.089</v>
      </c>
      <c r="EY14" s="9">
        <v>10.16</v>
      </c>
      <c r="EZ14" s="9">
        <v>50.732999999999997</v>
      </c>
      <c r="FA14" s="9">
        <v>22.408000000000001</v>
      </c>
      <c r="FB14" s="9">
        <v>28.324999999999999</v>
      </c>
      <c r="FC14" s="9">
        <v>75.869</v>
      </c>
      <c r="FD14" s="9">
        <v>26.677</v>
      </c>
      <c r="FE14" s="9">
        <v>49.192</v>
      </c>
      <c r="FF14" s="9">
        <v>132.95099999999999</v>
      </c>
      <c r="FG14" s="9">
        <v>49.76</v>
      </c>
      <c r="FH14" s="9">
        <v>83.191000000000003</v>
      </c>
      <c r="FI14" s="9">
        <v>47</v>
      </c>
      <c r="FJ14" s="9">
        <v>40</v>
      </c>
      <c r="FK14" s="9">
        <v>48</v>
      </c>
      <c r="FL14" s="9">
        <v>528.28800000000001</v>
      </c>
      <c r="FM14" s="9">
        <v>189.309</v>
      </c>
      <c r="FN14" s="9">
        <v>338.97899999999998</v>
      </c>
      <c r="FO14" s="9">
        <v>59.823</v>
      </c>
      <c r="FP14" s="9">
        <v>18.649000000000001</v>
      </c>
      <c r="FQ14" s="9">
        <v>41.173999999999999</v>
      </c>
      <c r="FR14" s="9">
        <v>102.986</v>
      </c>
      <c r="FS14" s="9">
        <v>36.965000000000003</v>
      </c>
      <c r="FT14" s="9">
        <v>66.021000000000001</v>
      </c>
      <c r="FU14" s="9">
        <v>137.01</v>
      </c>
      <c r="FV14" s="9">
        <v>51.265000000000001</v>
      </c>
      <c r="FW14" s="9">
        <v>85.745000000000005</v>
      </c>
      <c r="FX14" s="9">
        <v>228.46899999999999</v>
      </c>
      <c r="FY14" s="9">
        <v>82.43</v>
      </c>
      <c r="FZ14" s="9">
        <v>146.03899999999999</v>
      </c>
      <c r="GA14" s="9">
        <v>34</v>
      </c>
      <c r="GB14" s="9">
        <v>34</v>
      </c>
      <c r="GC14" s="9">
        <v>34.311</v>
      </c>
      <c r="GD14" s="9">
        <v>220.916</v>
      </c>
      <c r="GE14" s="9">
        <v>94.537999999999997</v>
      </c>
      <c r="GF14" s="9">
        <v>126.378</v>
      </c>
      <c r="GG14" s="9">
        <v>23.271000000000001</v>
      </c>
      <c r="GH14" s="9">
        <v>9.2949999999999999</v>
      </c>
      <c r="GI14" s="9">
        <v>13.976000000000001</v>
      </c>
      <c r="GJ14" s="9">
        <v>38.119</v>
      </c>
      <c r="GK14" s="9">
        <v>18.727</v>
      </c>
      <c r="GL14" s="9">
        <v>19.391999999999999</v>
      </c>
      <c r="GM14" s="9">
        <v>48.473999999999997</v>
      </c>
      <c r="GN14" s="9">
        <v>19.956</v>
      </c>
      <c r="GO14" s="9">
        <v>28.518000000000001</v>
      </c>
      <c r="GP14" s="9">
        <v>111.05200000000001</v>
      </c>
      <c r="GQ14" s="9">
        <v>46.56</v>
      </c>
      <c r="GR14" s="9">
        <v>64.492000000000004</v>
      </c>
      <c r="GS14" s="9">
        <v>52</v>
      </c>
      <c r="GT14" s="9">
        <v>49.033999999999999</v>
      </c>
      <c r="GU14" s="9">
        <v>52</v>
      </c>
      <c r="GV14" s="9">
        <v>321.27199999999999</v>
      </c>
      <c r="GW14" s="9">
        <v>121.815</v>
      </c>
      <c r="GX14" s="9">
        <v>199.45699999999999</v>
      </c>
      <c r="GY14" s="9">
        <v>35.003</v>
      </c>
      <c r="GZ14" s="9">
        <v>14.209</v>
      </c>
      <c r="HA14" s="9">
        <v>20.794</v>
      </c>
      <c r="HB14" s="9">
        <v>60.305999999999997</v>
      </c>
      <c r="HC14" s="9">
        <v>23.361000000000001</v>
      </c>
      <c r="HD14" s="9">
        <v>36.945</v>
      </c>
      <c r="HE14" s="9">
        <v>80.218000000000004</v>
      </c>
      <c r="HF14" s="9">
        <v>29.952000000000002</v>
      </c>
      <c r="HG14" s="9">
        <v>50.265999999999998</v>
      </c>
      <c r="HH14" s="9">
        <v>145.745</v>
      </c>
      <c r="HI14" s="9">
        <v>54.292000000000002</v>
      </c>
      <c r="HJ14" s="9">
        <v>91.453000000000003</v>
      </c>
      <c r="HK14" s="9">
        <v>39.484999999999999</v>
      </c>
      <c r="HL14" s="9">
        <v>39</v>
      </c>
      <c r="HM14" s="9">
        <v>40.551000000000002</v>
      </c>
      <c r="HN14" s="9">
        <v>313.39400000000001</v>
      </c>
      <c r="HO14" s="9">
        <v>116.321</v>
      </c>
      <c r="HP14" s="9">
        <v>197.072</v>
      </c>
      <c r="HQ14" s="9">
        <v>35.003</v>
      </c>
      <c r="HR14" s="9">
        <v>14.209</v>
      </c>
      <c r="HS14" s="9">
        <v>20.794</v>
      </c>
      <c r="HT14" s="9">
        <v>59.182000000000002</v>
      </c>
      <c r="HU14" s="9">
        <v>22.236999999999998</v>
      </c>
      <c r="HV14" s="9">
        <v>36.945</v>
      </c>
      <c r="HW14" s="9">
        <v>79.245000000000005</v>
      </c>
      <c r="HX14" s="9">
        <v>28.978999999999999</v>
      </c>
      <c r="HY14" s="9">
        <v>50.265999999999998</v>
      </c>
      <c r="HZ14" s="9">
        <v>139.96299999999999</v>
      </c>
      <c r="IA14" s="9">
        <v>50.895000000000003</v>
      </c>
      <c r="IB14" s="9">
        <v>89.067999999999998</v>
      </c>
      <c r="IC14" s="9">
        <v>37.610999999999997</v>
      </c>
      <c r="ID14" s="9">
        <v>34</v>
      </c>
      <c r="IE14" s="9">
        <v>39.401000000000003</v>
      </c>
      <c r="IF14" s="9">
        <v>111.925</v>
      </c>
      <c r="IG14" s="9">
        <v>50.606999999999999</v>
      </c>
      <c r="IH14" s="9">
        <v>61.317999999999998</v>
      </c>
      <c r="II14" s="9">
        <v>9.7720000000000002</v>
      </c>
      <c r="IJ14" s="9">
        <v>5.4050000000000002</v>
      </c>
      <c r="IK14" s="9">
        <v>4.367</v>
      </c>
      <c r="IL14" s="9">
        <v>26.515999999999998</v>
      </c>
      <c r="IM14" s="9">
        <v>11.378</v>
      </c>
      <c r="IN14" s="9">
        <v>15.138</v>
      </c>
      <c r="IO14" s="9">
        <v>31.777000000000001</v>
      </c>
      <c r="IP14" s="9">
        <v>12.728</v>
      </c>
      <c r="IQ14" s="9">
        <v>19.048999999999999</v>
      </c>
    </row>
    <row r="15" spans="1:251">
      <c r="A15" s="10">
        <v>43497</v>
      </c>
      <c r="B15" s="9">
        <v>137.05699999999999</v>
      </c>
      <c r="C15" s="9">
        <v>42</v>
      </c>
      <c r="D15" s="9">
        <v>34</v>
      </c>
      <c r="E15" s="9">
        <v>47</v>
      </c>
      <c r="F15" s="9">
        <v>326.23899999999998</v>
      </c>
      <c r="G15" s="9">
        <v>107.748</v>
      </c>
      <c r="H15" s="9">
        <v>218.49100000000001</v>
      </c>
      <c r="I15" s="9">
        <v>38.579000000000001</v>
      </c>
      <c r="J15" s="9">
        <v>9.1869999999999994</v>
      </c>
      <c r="K15" s="9">
        <v>29.391999999999999</v>
      </c>
      <c r="L15" s="9">
        <v>55.497999999999998</v>
      </c>
      <c r="M15" s="9">
        <v>18.850999999999999</v>
      </c>
      <c r="N15" s="9">
        <v>36.646999999999998</v>
      </c>
      <c r="O15" s="9">
        <v>84.85</v>
      </c>
      <c r="P15" s="9">
        <v>34.097999999999999</v>
      </c>
      <c r="Q15" s="9">
        <v>50.752000000000002</v>
      </c>
      <c r="R15" s="9">
        <v>147.31299999999999</v>
      </c>
      <c r="S15" s="9">
        <v>45.612000000000002</v>
      </c>
      <c r="T15" s="9">
        <v>101.70099999999999</v>
      </c>
      <c r="U15" s="9">
        <v>34</v>
      </c>
      <c r="V15" s="9">
        <v>32.716999999999999</v>
      </c>
      <c r="W15" s="9">
        <v>39</v>
      </c>
      <c r="X15" s="9">
        <v>163.755</v>
      </c>
      <c r="Y15" s="9">
        <v>50.747</v>
      </c>
      <c r="Z15" s="9">
        <v>113.009</v>
      </c>
      <c r="AA15" s="9">
        <v>17.722999999999999</v>
      </c>
      <c r="AB15" s="9">
        <v>3.9449999999999998</v>
      </c>
      <c r="AC15" s="9">
        <v>13.778</v>
      </c>
      <c r="AD15" s="9">
        <v>27.472999999999999</v>
      </c>
      <c r="AE15" s="9">
        <v>10.861000000000001</v>
      </c>
      <c r="AF15" s="9">
        <v>16.611999999999998</v>
      </c>
      <c r="AG15" s="9">
        <v>41.247</v>
      </c>
      <c r="AH15" s="9">
        <v>12.558</v>
      </c>
      <c r="AI15" s="9">
        <v>28.689</v>
      </c>
      <c r="AJ15" s="9">
        <v>77.313000000000002</v>
      </c>
      <c r="AK15" s="9">
        <v>23.382999999999999</v>
      </c>
      <c r="AL15" s="9">
        <v>53.93</v>
      </c>
      <c r="AM15" s="9">
        <v>40</v>
      </c>
      <c r="AN15" s="9">
        <v>43.113999999999997</v>
      </c>
      <c r="AO15" s="9">
        <v>34</v>
      </c>
      <c r="AP15" s="9">
        <v>279.428</v>
      </c>
      <c r="AQ15" s="9">
        <v>107.32299999999999</v>
      </c>
      <c r="AR15" s="9">
        <v>172.10400000000001</v>
      </c>
      <c r="AS15" s="9">
        <v>27.193999999999999</v>
      </c>
      <c r="AT15" s="9">
        <v>10.081</v>
      </c>
      <c r="AU15" s="9">
        <v>17.113</v>
      </c>
      <c r="AV15" s="9">
        <v>50.456000000000003</v>
      </c>
      <c r="AW15" s="9">
        <v>17.184000000000001</v>
      </c>
      <c r="AX15" s="9">
        <v>33.271000000000001</v>
      </c>
      <c r="AY15" s="9">
        <v>63.819000000000003</v>
      </c>
      <c r="AZ15" s="9">
        <v>22.75</v>
      </c>
      <c r="BA15" s="9">
        <v>41.07</v>
      </c>
      <c r="BB15" s="9">
        <v>137.959</v>
      </c>
      <c r="BC15" s="9">
        <v>57.308999999999997</v>
      </c>
      <c r="BD15" s="9">
        <v>80.650999999999996</v>
      </c>
      <c r="BE15" s="9">
        <v>50</v>
      </c>
      <c r="BF15" s="9">
        <v>52</v>
      </c>
      <c r="BG15" s="9">
        <v>40</v>
      </c>
      <c r="BH15" s="9">
        <v>236.53100000000001</v>
      </c>
      <c r="BI15" s="9">
        <v>125.084</v>
      </c>
      <c r="BJ15" s="9">
        <v>111.447</v>
      </c>
      <c r="BK15" s="9">
        <v>30.422000000000001</v>
      </c>
      <c r="BL15" s="9">
        <v>18.393999999999998</v>
      </c>
      <c r="BM15" s="9">
        <v>12.028</v>
      </c>
      <c r="BN15" s="9">
        <v>44.213000000000001</v>
      </c>
      <c r="BO15" s="9">
        <v>28.922000000000001</v>
      </c>
      <c r="BP15" s="9">
        <v>15.291</v>
      </c>
      <c r="BQ15" s="9">
        <v>58.204000000000001</v>
      </c>
      <c r="BR15" s="9">
        <v>30.484000000000002</v>
      </c>
      <c r="BS15" s="9">
        <v>27.721</v>
      </c>
      <c r="BT15" s="9">
        <v>103.691</v>
      </c>
      <c r="BU15" s="9">
        <v>47.283999999999999</v>
      </c>
      <c r="BV15" s="9">
        <v>56.406999999999996</v>
      </c>
      <c r="BW15" s="9">
        <v>34</v>
      </c>
      <c r="BX15" s="9">
        <v>26</v>
      </c>
      <c r="BY15" s="9">
        <v>52</v>
      </c>
      <c r="BZ15" s="9">
        <v>361.96699999999998</v>
      </c>
      <c r="CA15" s="9">
        <v>122.312</v>
      </c>
      <c r="CB15" s="9">
        <v>239.655</v>
      </c>
      <c r="CC15" s="9">
        <v>40.908000000000001</v>
      </c>
      <c r="CD15" s="9">
        <v>10.847</v>
      </c>
      <c r="CE15" s="9">
        <v>30.062000000000001</v>
      </c>
      <c r="CF15" s="9">
        <v>63.253</v>
      </c>
      <c r="CG15" s="9">
        <v>25.318000000000001</v>
      </c>
      <c r="CH15" s="9">
        <v>37.935000000000002</v>
      </c>
      <c r="CI15" s="9">
        <v>88.052999999999997</v>
      </c>
      <c r="CJ15" s="9">
        <v>31.344999999999999</v>
      </c>
      <c r="CK15" s="9">
        <v>56.707999999999998</v>
      </c>
      <c r="CL15" s="9">
        <v>169.75200000000001</v>
      </c>
      <c r="CM15" s="9">
        <v>54.802</v>
      </c>
      <c r="CN15" s="9">
        <v>114.95</v>
      </c>
      <c r="CO15" s="9">
        <v>37.524999999999999</v>
      </c>
      <c r="CP15" s="9">
        <v>34</v>
      </c>
      <c r="CQ15" s="9">
        <v>41.091999999999999</v>
      </c>
      <c r="CR15" s="9">
        <v>428.86500000000001</v>
      </c>
      <c r="CS15" s="9">
        <v>166.32900000000001</v>
      </c>
      <c r="CT15" s="9">
        <v>262.536</v>
      </c>
      <c r="CU15" s="9">
        <v>49.841999999999999</v>
      </c>
      <c r="CV15" s="9">
        <v>17.913</v>
      </c>
      <c r="CW15" s="9">
        <v>31.93</v>
      </c>
      <c r="CX15" s="9">
        <v>77.713999999999999</v>
      </c>
      <c r="CY15" s="9">
        <v>34.826999999999998</v>
      </c>
      <c r="CZ15" s="9">
        <v>42.887</v>
      </c>
      <c r="DA15" s="9">
        <v>108.625</v>
      </c>
      <c r="DB15" s="9">
        <v>46.634</v>
      </c>
      <c r="DC15" s="9">
        <v>61.991</v>
      </c>
      <c r="DD15" s="9">
        <v>192.68299999999999</v>
      </c>
      <c r="DE15" s="9">
        <v>66.956000000000003</v>
      </c>
      <c r="DF15" s="9">
        <v>125.72799999999999</v>
      </c>
      <c r="DG15" s="9">
        <v>34.765999999999998</v>
      </c>
      <c r="DH15" s="9">
        <v>30</v>
      </c>
      <c r="DI15" s="9">
        <v>43</v>
      </c>
      <c r="DJ15" s="9">
        <v>158.40700000000001</v>
      </c>
      <c r="DK15" s="9">
        <v>72.39</v>
      </c>
      <c r="DL15" s="9">
        <v>86.016999999999996</v>
      </c>
      <c r="DM15" s="9">
        <v>15.458</v>
      </c>
      <c r="DN15" s="9">
        <v>7.3959999999999999</v>
      </c>
      <c r="DO15" s="9">
        <v>8.0619999999999994</v>
      </c>
      <c r="DP15" s="9">
        <v>26.882999999999999</v>
      </c>
      <c r="DQ15" s="9">
        <v>11.696</v>
      </c>
      <c r="DR15" s="9">
        <v>15.186999999999999</v>
      </c>
      <c r="DS15" s="9">
        <v>38.530999999999999</v>
      </c>
      <c r="DT15" s="9">
        <v>15.297000000000001</v>
      </c>
      <c r="DU15" s="9">
        <v>23.233000000000001</v>
      </c>
      <c r="DV15" s="9">
        <v>77.536000000000001</v>
      </c>
      <c r="DW15" s="9">
        <v>38.000999999999998</v>
      </c>
      <c r="DX15" s="9">
        <v>39.534999999999997</v>
      </c>
      <c r="DY15" s="9">
        <v>49.326999999999998</v>
      </c>
      <c r="DZ15" s="9">
        <v>52</v>
      </c>
      <c r="EA15" s="9">
        <v>40</v>
      </c>
      <c r="EB15" s="9">
        <v>56.713999999999999</v>
      </c>
      <c r="EC15" s="9">
        <v>29.872</v>
      </c>
      <c r="ED15" s="9">
        <v>26.843</v>
      </c>
      <c r="EE15" s="9">
        <v>7.7080000000000002</v>
      </c>
      <c r="EF15" s="9">
        <v>5.452</v>
      </c>
      <c r="EG15" s="9">
        <v>2.2559999999999998</v>
      </c>
      <c r="EH15" s="9">
        <v>9.7899999999999991</v>
      </c>
      <c r="EI15" s="9">
        <v>3.9769999999999999</v>
      </c>
      <c r="EJ15" s="9">
        <v>5.8129999999999997</v>
      </c>
      <c r="EK15" s="9">
        <v>12.91</v>
      </c>
      <c r="EL15" s="9">
        <v>6.6120000000000001</v>
      </c>
      <c r="EM15" s="9">
        <v>6.298</v>
      </c>
      <c r="EN15" s="9">
        <v>26.306000000000001</v>
      </c>
      <c r="EO15" s="9">
        <v>13.83</v>
      </c>
      <c r="EP15" s="9">
        <v>12.476000000000001</v>
      </c>
      <c r="EQ15" s="9">
        <v>40</v>
      </c>
      <c r="ER15" s="9">
        <v>38.423000000000002</v>
      </c>
      <c r="ES15" s="9">
        <v>43</v>
      </c>
      <c r="ET15" s="9">
        <v>253.44</v>
      </c>
      <c r="EU15" s="9">
        <v>104.127</v>
      </c>
      <c r="EV15" s="9">
        <v>149.31200000000001</v>
      </c>
      <c r="EW15" s="9">
        <v>28.788</v>
      </c>
      <c r="EX15" s="9">
        <v>13.878</v>
      </c>
      <c r="EY15" s="9">
        <v>14.909000000000001</v>
      </c>
      <c r="EZ15" s="9">
        <v>51.786999999999999</v>
      </c>
      <c r="FA15" s="9">
        <v>21.984999999999999</v>
      </c>
      <c r="FB15" s="9">
        <v>29.802</v>
      </c>
      <c r="FC15" s="9">
        <v>59.526000000000003</v>
      </c>
      <c r="FD15" s="9">
        <v>28.102</v>
      </c>
      <c r="FE15" s="9">
        <v>31.423999999999999</v>
      </c>
      <c r="FF15" s="9">
        <v>113.339</v>
      </c>
      <c r="FG15" s="9">
        <v>40.161999999999999</v>
      </c>
      <c r="FH15" s="9">
        <v>73.177000000000007</v>
      </c>
      <c r="FI15" s="9">
        <v>34</v>
      </c>
      <c r="FJ15" s="9">
        <v>26</v>
      </c>
      <c r="FK15" s="9">
        <v>50</v>
      </c>
      <c r="FL15" s="9">
        <v>530.47299999999996</v>
      </c>
      <c r="FM15" s="9">
        <v>200.798</v>
      </c>
      <c r="FN15" s="9">
        <v>329.67500000000001</v>
      </c>
      <c r="FO15" s="9">
        <v>62.854999999999997</v>
      </c>
      <c r="FP15" s="9">
        <v>18.085000000000001</v>
      </c>
      <c r="FQ15" s="9">
        <v>44.77</v>
      </c>
      <c r="FR15" s="9">
        <v>84</v>
      </c>
      <c r="FS15" s="9">
        <v>36.116</v>
      </c>
      <c r="FT15" s="9">
        <v>47.884</v>
      </c>
      <c r="FU15" s="9">
        <v>138.32900000000001</v>
      </c>
      <c r="FV15" s="9">
        <v>52.436</v>
      </c>
      <c r="FW15" s="9">
        <v>85.891999999999996</v>
      </c>
      <c r="FX15" s="9">
        <v>245.28899999999999</v>
      </c>
      <c r="FY15" s="9">
        <v>94.161000000000001</v>
      </c>
      <c r="FZ15" s="9">
        <v>151.12899999999999</v>
      </c>
      <c r="GA15" s="9">
        <v>39</v>
      </c>
      <c r="GB15" s="9">
        <v>42.58</v>
      </c>
      <c r="GC15" s="9">
        <v>35.228000000000002</v>
      </c>
      <c r="GD15" s="9">
        <v>222.04</v>
      </c>
      <c r="GE15" s="9">
        <v>85.977000000000004</v>
      </c>
      <c r="GF15" s="9">
        <v>136.06299999999999</v>
      </c>
      <c r="GG15" s="9">
        <v>22.274000000000001</v>
      </c>
      <c r="GH15" s="9">
        <v>9.6440000000000001</v>
      </c>
      <c r="GI15" s="9">
        <v>12.63</v>
      </c>
      <c r="GJ15" s="9">
        <v>41.853000000000002</v>
      </c>
      <c r="GK15" s="9">
        <v>17.716999999999999</v>
      </c>
      <c r="GL15" s="9">
        <v>24.135000000000002</v>
      </c>
      <c r="GM15" s="9">
        <v>50.265000000000001</v>
      </c>
      <c r="GN15" s="9">
        <v>19.350000000000001</v>
      </c>
      <c r="GO15" s="9">
        <v>30.914999999999999</v>
      </c>
      <c r="GP15" s="9">
        <v>107.648</v>
      </c>
      <c r="GQ15" s="9">
        <v>39.265000000000001</v>
      </c>
      <c r="GR15" s="9">
        <v>68.382999999999996</v>
      </c>
      <c r="GS15" s="9">
        <v>43</v>
      </c>
      <c r="GT15" s="9">
        <v>34.698999999999998</v>
      </c>
      <c r="GU15" s="9">
        <v>51.98</v>
      </c>
      <c r="GV15" s="9">
        <v>291.49400000000003</v>
      </c>
      <c r="GW15" s="9">
        <v>118.499</v>
      </c>
      <c r="GX15" s="9">
        <v>172.995</v>
      </c>
      <c r="GY15" s="9">
        <v>32.101999999999997</v>
      </c>
      <c r="GZ15" s="9">
        <v>10.752000000000001</v>
      </c>
      <c r="HA15" s="9">
        <v>21.35</v>
      </c>
      <c r="HB15" s="9">
        <v>54.396999999999998</v>
      </c>
      <c r="HC15" s="9">
        <v>26.256</v>
      </c>
      <c r="HD15" s="9">
        <v>28.140999999999998</v>
      </c>
      <c r="HE15" s="9">
        <v>75.302000000000007</v>
      </c>
      <c r="HF15" s="9">
        <v>30.306999999999999</v>
      </c>
      <c r="HG15" s="9">
        <v>44.994999999999997</v>
      </c>
      <c r="HH15" s="9">
        <v>129.69200000000001</v>
      </c>
      <c r="HI15" s="9">
        <v>51.183999999999997</v>
      </c>
      <c r="HJ15" s="9">
        <v>78.507999999999996</v>
      </c>
      <c r="HK15" s="9">
        <v>34</v>
      </c>
      <c r="HL15" s="9">
        <v>33.991</v>
      </c>
      <c r="HM15" s="9">
        <v>34.075000000000003</v>
      </c>
      <c r="HN15" s="9">
        <v>285.887</v>
      </c>
      <c r="HO15" s="9">
        <v>114.291</v>
      </c>
      <c r="HP15" s="9">
        <v>171.596</v>
      </c>
      <c r="HQ15" s="9">
        <v>32.101999999999997</v>
      </c>
      <c r="HR15" s="9">
        <v>10.752000000000001</v>
      </c>
      <c r="HS15" s="9">
        <v>21.35</v>
      </c>
      <c r="HT15" s="9">
        <v>53.996000000000002</v>
      </c>
      <c r="HU15" s="9">
        <v>26.256</v>
      </c>
      <c r="HV15" s="9">
        <v>27.74</v>
      </c>
      <c r="HW15" s="9">
        <v>74.816999999999993</v>
      </c>
      <c r="HX15" s="9">
        <v>30.306999999999999</v>
      </c>
      <c r="HY15" s="9">
        <v>44.51</v>
      </c>
      <c r="HZ15" s="9">
        <v>124.97199999999999</v>
      </c>
      <c r="IA15" s="9">
        <v>46.975999999999999</v>
      </c>
      <c r="IB15" s="9">
        <v>77.995999999999995</v>
      </c>
      <c r="IC15" s="9">
        <v>34</v>
      </c>
      <c r="ID15" s="9">
        <v>30</v>
      </c>
      <c r="IE15" s="9">
        <v>35.673999999999999</v>
      </c>
      <c r="IF15" s="9">
        <v>97.801000000000002</v>
      </c>
      <c r="IG15" s="9">
        <v>44.75</v>
      </c>
      <c r="IH15" s="9">
        <v>53.051000000000002</v>
      </c>
      <c r="II15" s="9">
        <v>15.455</v>
      </c>
      <c r="IJ15" s="9">
        <v>5.7779999999999996</v>
      </c>
      <c r="IK15" s="9">
        <v>9.6780000000000008</v>
      </c>
      <c r="IL15" s="9">
        <v>22.76</v>
      </c>
      <c r="IM15" s="9">
        <v>12.939</v>
      </c>
      <c r="IN15" s="9">
        <v>9.8219999999999992</v>
      </c>
      <c r="IO15" s="9">
        <v>31.009</v>
      </c>
      <c r="IP15" s="9">
        <v>15.335000000000001</v>
      </c>
      <c r="IQ15" s="9">
        <v>15.673999999999999</v>
      </c>
    </row>
    <row r="16" spans="1:251">
      <c r="A16" s="10">
        <v>43862</v>
      </c>
      <c r="B16" s="9">
        <v>139.791</v>
      </c>
      <c r="C16" s="9">
        <v>30</v>
      </c>
      <c r="D16" s="9">
        <v>26</v>
      </c>
      <c r="E16" s="9">
        <v>34</v>
      </c>
      <c r="F16" s="9">
        <v>362.54</v>
      </c>
      <c r="G16" s="9">
        <v>114.236</v>
      </c>
      <c r="H16" s="9">
        <v>248.304</v>
      </c>
      <c r="I16" s="9">
        <v>38.051000000000002</v>
      </c>
      <c r="J16" s="9">
        <v>10.417999999999999</v>
      </c>
      <c r="K16" s="9">
        <v>27.632999999999999</v>
      </c>
      <c r="L16" s="9">
        <v>52.884</v>
      </c>
      <c r="M16" s="9">
        <v>15.069000000000001</v>
      </c>
      <c r="N16" s="9">
        <v>37.814999999999998</v>
      </c>
      <c r="O16" s="9">
        <v>97.626999999999995</v>
      </c>
      <c r="P16" s="9">
        <v>31.119</v>
      </c>
      <c r="Q16" s="9">
        <v>66.507999999999996</v>
      </c>
      <c r="R16" s="9">
        <v>173.97800000000001</v>
      </c>
      <c r="S16" s="9">
        <v>57.63</v>
      </c>
      <c r="T16" s="9">
        <v>116.348</v>
      </c>
      <c r="U16" s="9">
        <v>47</v>
      </c>
      <c r="V16" s="9">
        <v>52</v>
      </c>
      <c r="W16" s="9">
        <v>47</v>
      </c>
      <c r="X16" s="9">
        <v>158.994</v>
      </c>
      <c r="Y16" s="9">
        <v>47.533000000000001</v>
      </c>
      <c r="Z16" s="9">
        <v>111.461</v>
      </c>
      <c r="AA16" s="9">
        <v>18.984000000000002</v>
      </c>
      <c r="AB16" s="9">
        <v>4.4989999999999997</v>
      </c>
      <c r="AC16" s="9">
        <v>14.484999999999999</v>
      </c>
      <c r="AD16" s="9">
        <v>25.739000000000001</v>
      </c>
      <c r="AE16" s="9">
        <v>8.5220000000000002</v>
      </c>
      <c r="AF16" s="9">
        <v>17.218</v>
      </c>
      <c r="AG16" s="9">
        <v>47.207999999999998</v>
      </c>
      <c r="AH16" s="9">
        <v>17.905000000000001</v>
      </c>
      <c r="AI16" s="9">
        <v>29.303999999999998</v>
      </c>
      <c r="AJ16" s="9">
        <v>67.063000000000002</v>
      </c>
      <c r="AK16" s="9">
        <v>16.608000000000001</v>
      </c>
      <c r="AL16" s="9">
        <v>50.454999999999998</v>
      </c>
      <c r="AM16" s="9">
        <v>34</v>
      </c>
      <c r="AN16" s="9">
        <v>26</v>
      </c>
      <c r="AO16" s="9">
        <v>39</v>
      </c>
      <c r="AP16" s="9">
        <v>307.43299999999999</v>
      </c>
      <c r="AQ16" s="9">
        <v>114.44</v>
      </c>
      <c r="AR16" s="9">
        <v>192.994</v>
      </c>
      <c r="AS16" s="9">
        <v>34.380000000000003</v>
      </c>
      <c r="AT16" s="9">
        <v>14.038</v>
      </c>
      <c r="AU16" s="9">
        <v>20.341999999999999</v>
      </c>
      <c r="AV16" s="9">
        <v>56.106000000000002</v>
      </c>
      <c r="AW16" s="9">
        <v>17.61</v>
      </c>
      <c r="AX16" s="9">
        <v>38.496000000000002</v>
      </c>
      <c r="AY16" s="9">
        <v>79.504000000000005</v>
      </c>
      <c r="AZ16" s="9">
        <v>32.645000000000003</v>
      </c>
      <c r="BA16" s="9">
        <v>46.859000000000002</v>
      </c>
      <c r="BB16" s="9">
        <v>137.44300000000001</v>
      </c>
      <c r="BC16" s="9">
        <v>50.146000000000001</v>
      </c>
      <c r="BD16" s="9">
        <v>87.298000000000002</v>
      </c>
      <c r="BE16" s="9">
        <v>34</v>
      </c>
      <c r="BF16" s="9">
        <v>34</v>
      </c>
      <c r="BG16" s="9">
        <v>34</v>
      </c>
      <c r="BH16" s="9">
        <v>245.36099999999999</v>
      </c>
      <c r="BI16" s="9">
        <v>130.45599999999999</v>
      </c>
      <c r="BJ16" s="9">
        <v>114.905</v>
      </c>
      <c r="BK16" s="9">
        <v>34.585000000000001</v>
      </c>
      <c r="BL16" s="9">
        <v>19.606000000000002</v>
      </c>
      <c r="BM16" s="9">
        <v>14.978999999999999</v>
      </c>
      <c r="BN16" s="9">
        <v>44.713999999999999</v>
      </c>
      <c r="BO16" s="9">
        <v>26.800999999999998</v>
      </c>
      <c r="BP16" s="9">
        <v>17.913</v>
      </c>
      <c r="BQ16" s="9">
        <v>70.296000000000006</v>
      </c>
      <c r="BR16" s="9">
        <v>40.777000000000001</v>
      </c>
      <c r="BS16" s="9">
        <v>29.518999999999998</v>
      </c>
      <c r="BT16" s="9">
        <v>95.765000000000001</v>
      </c>
      <c r="BU16" s="9">
        <v>43.271999999999998</v>
      </c>
      <c r="BV16" s="9">
        <v>52.493000000000002</v>
      </c>
      <c r="BW16" s="9">
        <v>26</v>
      </c>
      <c r="BX16" s="9">
        <v>24.716000000000001</v>
      </c>
      <c r="BY16" s="9">
        <v>30.23</v>
      </c>
      <c r="BZ16" s="9">
        <v>396.79399999999998</v>
      </c>
      <c r="CA16" s="9">
        <v>118.893</v>
      </c>
      <c r="CB16" s="9">
        <v>277.90100000000001</v>
      </c>
      <c r="CC16" s="9">
        <v>52.332999999999998</v>
      </c>
      <c r="CD16" s="9">
        <v>13.694000000000001</v>
      </c>
      <c r="CE16" s="9">
        <v>38.639000000000003</v>
      </c>
      <c r="CF16" s="9">
        <v>62.337000000000003</v>
      </c>
      <c r="CG16" s="9">
        <v>20.57</v>
      </c>
      <c r="CH16" s="9">
        <v>41.767000000000003</v>
      </c>
      <c r="CI16" s="9">
        <v>99.641000000000005</v>
      </c>
      <c r="CJ16" s="9">
        <v>29.885999999999999</v>
      </c>
      <c r="CK16" s="9">
        <v>69.756</v>
      </c>
      <c r="CL16" s="9">
        <v>182.482</v>
      </c>
      <c r="CM16" s="9">
        <v>54.743000000000002</v>
      </c>
      <c r="CN16" s="9">
        <v>127.739</v>
      </c>
      <c r="CO16" s="9">
        <v>40</v>
      </c>
      <c r="CP16" s="9">
        <v>36.206000000000003</v>
      </c>
      <c r="CQ16" s="9">
        <v>43</v>
      </c>
      <c r="CR16" s="9">
        <v>463.726</v>
      </c>
      <c r="CS16" s="9">
        <v>179.839</v>
      </c>
      <c r="CT16" s="9">
        <v>283.887</v>
      </c>
      <c r="CU16" s="9">
        <v>52.865000000000002</v>
      </c>
      <c r="CV16" s="9">
        <v>26.151</v>
      </c>
      <c r="CW16" s="9">
        <v>26.713999999999999</v>
      </c>
      <c r="CX16" s="9">
        <v>72.665999999999997</v>
      </c>
      <c r="CY16" s="9">
        <v>24.742999999999999</v>
      </c>
      <c r="CZ16" s="9">
        <v>47.923000000000002</v>
      </c>
      <c r="DA16" s="9">
        <v>128.05699999999999</v>
      </c>
      <c r="DB16" s="9">
        <v>52.707000000000001</v>
      </c>
      <c r="DC16" s="9">
        <v>75.349999999999994</v>
      </c>
      <c r="DD16" s="9">
        <v>210.137</v>
      </c>
      <c r="DE16" s="9">
        <v>76.236999999999995</v>
      </c>
      <c r="DF16" s="9">
        <v>133.9</v>
      </c>
      <c r="DG16" s="9">
        <v>37.271000000000001</v>
      </c>
      <c r="DH16" s="9">
        <v>26</v>
      </c>
      <c r="DI16" s="9">
        <v>45.835000000000001</v>
      </c>
      <c r="DJ16" s="9">
        <v>168.29</v>
      </c>
      <c r="DK16" s="9">
        <v>81.143000000000001</v>
      </c>
      <c r="DL16" s="9">
        <v>87.147000000000006</v>
      </c>
      <c r="DM16" s="9">
        <v>15.593999999999999</v>
      </c>
      <c r="DN16" s="9">
        <v>5.2889999999999997</v>
      </c>
      <c r="DO16" s="9">
        <v>10.305</v>
      </c>
      <c r="DP16" s="9">
        <v>34.533000000000001</v>
      </c>
      <c r="DQ16" s="9">
        <v>17.268999999999998</v>
      </c>
      <c r="DR16" s="9">
        <v>17.263999999999999</v>
      </c>
      <c r="DS16" s="9">
        <v>55.924999999999997</v>
      </c>
      <c r="DT16" s="9">
        <v>33.518999999999998</v>
      </c>
      <c r="DU16" s="9">
        <v>22.405999999999999</v>
      </c>
      <c r="DV16" s="9">
        <v>62.238</v>
      </c>
      <c r="DW16" s="9">
        <v>25.065999999999999</v>
      </c>
      <c r="DX16" s="9">
        <v>37.171999999999997</v>
      </c>
      <c r="DY16" s="9">
        <v>26</v>
      </c>
      <c r="DZ16" s="9">
        <v>26</v>
      </c>
      <c r="EA16" s="9">
        <v>26.202000000000002</v>
      </c>
      <c r="EB16" s="9">
        <v>45.518999999999998</v>
      </c>
      <c r="EC16" s="9">
        <v>26.791</v>
      </c>
      <c r="ED16" s="9">
        <v>18.728000000000002</v>
      </c>
      <c r="EE16" s="9">
        <v>5.2080000000000002</v>
      </c>
      <c r="EF16" s="9">
        <v>3.427</v>
      </c>
      <c r="EG16" s="9">
        <v>1.7809999999999999</v>
      </c>
      <c r="EH16" s="9">
        <v>9.9079999999999995</v>
      </c>
      <c r="EI16" s="9">
        <v>5.42</v>
      </c>
      <c r="EJ16" s="9">
        <v>4.4880000000000004</v>
      </c>
      <c r="EK16" s="9">
        <v>11.012</v>
      </c>
      <c r="EL16" s="9">
        <v>6.335</v>
      </c>
      <c r="EM16" s="9">
        <v>4.6769999999999996</v>
      </c>
      <c r="EN16" s="9">
        <v>19.390999999999998</v>
      </c>
      <c r="EO16" s="9">
        <v>11.609</v>
      </c>
      <c r="EP16" s="9">
        <v>7.782</v>
      </c>
      <c r="EQ16" s="9">
        <v>28.856999999999999</v>
      </c>
      <c r="ER16" s="9">
        <v>35.546999999999997</v>
      </c>
      <c r="ES16" s="9">
        <v>26</v>
      </c>
      <c r="ET16" s="9">
        <v>281.935</v>
      </c>
      <c r="EU16" s="9">
        <v>113.7</v>
      </c>
      <c r="EV16" s="9">
        <v>168.23500000000001</v>
      </c>
      <c r="EW16" s="9">
        <v>32.21</v>
      </c>
      <c r="EX16" s="9">
        <v>11.599</v>
      </c>
      <c r="EY16" s="9">
        <v>20.611000000000001</v>
      </c>
      <c r="EZ16" s="9">
        <v>51.865000000000002</v>
      </c>
      <c r="FA16" s="9">
        <v>22.469000000000001</v>
      </c>
      <c r="FB16" s="9">
        <v>29.396000000000001</v>
      </c>
      <c r="FC16" s="9">
        <v>83.483000000000004</v>
      </c>
      <c r="FD16" s="9">
        <v>34.479999999999997</v>
      </c>
      <c r="FE16" s="9">
        <v>49.003</v>
      </c>
      <c r="FF16" s="9">
        <v>114.377</v>
      </c>
      <c r="FG16" s="9">
        <v>45.152000000000001</v>
      </c>
      <c r="FH16" s="9">
        <v>69.224000000000004</v>
      </c>
      <c r="FI16" s="9">
        <v>26</v>
      </c>
      <c r="FJ16" s="9">
        <v>26</v>
      </c>
      <c r="FK16" s="9">
        <v>26</v>
      </c>
      <c r="FL16" s="9">
        <v>522.62699999999995</v>
      </c>
      <c r="FM16" s="9">
        <v>183.81899999999999</v>
      </c>
      <c r="FN16" s="9">
        <v>338.80700000000002</v>
      </c>
      <c r="FO16" s="9">
        <v>67.872</v>
      </c>
      <c r="FP16" s="9">
        <v>22.875</v>
      </c>
      <c r="FQ16" s="9">
        <v>44.997999999999998</v>
      </c>
      <c r="FR16" s="9">
        <v>83.974999999999994</v>
      </c>
      <c r="FS16" s="9">
        <v>33.127000000000002</v>
      </c>
      <c r="FT16" s="9">
        <v>50.848999999999997</v>
      </c>
      <c r="FU16" s="9">
        <v>139.93700000000001</v>
      </c>
      <c r="FV16" s="9">
        <v>55.055999999999997</v>
      </c>
      <c r="FW16" s="9">
        <v>84.881</v>
      </c>
      <c r="FX16" s="9">
        <v>230.84200000000001</v>
      </c>
      <c r="FY16" s="9">
        <v>72.762</v>
      </c>
      <c r="FZ16" s="9">
        <v>158.08000000000001</v>
      </c>
      <c r="GA16" s="9">
        <v>34</v>
      </c>
      <c r="GB16" s="9">
        <v>26</v>
      </c>
      <c r="GC16" s="9">
        <v>40</v>
      </c>
      <c r="GD16" s="9">
        <v>269.767</v>
      </c>
      <c r="GE16" s="9">
        <v>109.146</v>
      </c>
      <c r="GF16" s="9">
        <v>160.62100000000001</v>
      </c>
      <c r="GG16" s="9">
        <v>25.917000000000002</v>
      </c>
      <c r="GH16" s="9">
        <v>14.087</v>
      </c>
      <c r="GI16" s="9">
        <v>11.83</v>
      </c>
      <c r="GJ16" s="9">
        <v>43.603000000000002</v>
      </c>
      <c r="GK16" s="9">
        <v>12.406000000000001</v>
      </c>
      <c r="GL16" s="9">
        <v>31.196999999999999</v>
      </c>
      <c r="GM16" s="9">
        <v>71.215999999999994</v>
      </c>
      <c r="GN16" s="9">
        <v>32.911000000000001</v>
      </c>
      <c r="GO16" s="9">
        <v>38.305</v>
      </c>
      <c r="GP16" s="9">
        <v>129.03</v>
      </c>
      <c r="GQ16" s="9">
        <v>49.741</v>
      </c>
      <c r="GR16" s="9">
        <v>79.289000000000001</v>
      </c>
      <c r="GS16" s="9">
        <v>47</v>
      </c>
      <c r="GT16" s="9">
        <v>39</v>
      </c>
      <c r="GU16" s="9">
        <v>47</v>
      </c>
      <c r="GV16" s="9">
        <v>325.06200000000001</v>
      </c>
      <c r="GW16" s="9">
        <v>119.13500000000001</v>
      </c>
      <c r="GX16" s="9">
        <v>205.928</v>
      </c>
      <c r="GY16" s="9">
        <v>38.128</v>
      </c>
      <c r="GZ16" s="9">
        <v>18.734000000000002</v>
      </c>
      <c r="HA16" s="9">
        <v>19.393000000000001</v>
      </c>
      <c r="HB16" s="9">
        <v>50.874000000000002</v>
      </c>
      <c r="HC16" s="9">
        <v>15.013</v>
      </c>
      <c r="HD16" s="9">
        <v>35.862000000000002</v>
      </c>
      <c r="HE16" s="9">
        <v>98.367999999999995</v>
      </c>
      <c r="HF16" s="9">
        <v>36.765999999999998</v>
      </c>
      <c r="HG16" s="9">
        <v>61.603000000000002</v>
      </c>
      <c r="HH16" s="9">
        <v>137.69200000000001</v>
      </c>
      <c r="HI16" s="9">
        <v>48.622</v>
      </c>
      <c r="HJ16" s="9">
        <v>89.07</v>
      </c>
      <c r="HK16" s="9">
        <v>34</v>
      </c>
      <c r="HL16" s="9">
        <v>30</v>
      </c>
      <c r="HM16" s="9">
        <v>34</v>
      </c>
      <c r="HN16" s="9">
        <v>317.83600000000001</v>
      </c>
      <c r="HO16" s="9">
        <v>115.474</v>
      </c>
      <c r="HP16" s="9">
        <v>202.36199999999999</v>
      </c>
      <c r="HQ16" s="9">
        <v>36.548000000000002</v>
      </c>
      <c r="HR16" s="9">
        <v>18</v>
      </c>
      <c r="HS16" s="9">
        <v>18.547999999999998</v>
      </c>
      <c r="HT16" s="9">
        <v>49.585000000000001</v>
      </c>
      <c r="HU16" s="9">
        <v>14.356999999999999</v>
      </c>
      <c r="HV16" s="9">
        <v>35.228000000000002</v>
      </c>
      <c r="HW16" s="9">
        <v>96.468999999999994</v>
      </c>
      <c r="HX16" s="9">
        <v>35.707999999999998</v>
      </c>
      <c r="HY16" s="9">
        <v>60.761000000000003</v>
      </c>
      <c r="HZ16" s="9">
        <v>135.23400000000001</v>
      </c>
      <c r="IA16" s="9">
        <v>47.408999999999999</v>
      </c>
      <c r="IB16" s="9">
        <v>87.823999999999998</v>
      </c>
      <c r="IC16" s="9">
        <v>34</v>
      </c>
      <c r="ID16" s="9">
        <v>30</v>
      </c>
      <c r="IE16" s="9">
        <v>34</v>
      </c>
      <c r="IF16" s="9">
        <v>119.58799999999999</v>
      </c>
      <c r="IG16" s="9">
        <v>50.999000000000002</v>
      </c>
      <c r="IH16" s="9">
        <v>68.588999999999999</v>
      </c>
      <c r="II16" s="9">
        <v>14.637</v>
      </c>
      <c r="IJ16" s="9">
        <v>7.9240000000000004</v>
      </c>
      <c r="IK16" s="9">
        <v>6.7130000000000001</v>
      </c>
      <c r="IL16" s="9">
        <v>21.753</v>
      </c>
      <c r="IM16" s="9">
        <v>7.9870000000000001</v>
      </c>
      <c r="IN16" s="9">
        <v>13.766</v>
      </c>
      <c r="IO16" s="9">
        <v>39.32</v>
      </c>
      <c r="IP16" s="9">
        <v>17.099</v>
      </c>
      <c r="IQ16" s="9">
        <v>22.222000000000001</v>
      </c>
    </row>
    <row r="17" spans="1:251">
      <c r="A17" s="10">
        <v>44228</v>
      </c>
      <c r="B17" s="9">
        <v>116.72499999999999</v>
      </c>
      <c r="C17" s="9">
        <v>47</v>
      </c>
      <c r="D17" s="9">
        <v>47</v>
      </c>
      <c r="E17" s="9">
        <v>47</v>
      </c>
      <c r="F17" s="9">
        <v>318.01799999999997</v>
      </c>
      <c r="G17" s="9">
        <v>90.92</v>
      </c>
      <c r="H17" s="9">
        <v>227.09800000000001</v>
      </c>
      <c r="I17" s="9">
        <v>32.412999999999997</v>
      </c>
      <c r="J17" s="9">
        <v>7.0910000000000002</v>
      </c>
      <c r="K17" s="9">
        <v>25.321999999999999</v>
      </c>
      <c r="L17" s="9">
        <v>50.994999999999997</v>
      </c>
      <c r="M17" s="9">
        <v>11.323</v>
      </c>
      <c r="N17" s="9">
        <v>39.671999999999997</v>
      </c>
      <c r="O17" s="9">
        <v>82.162000000000006</v>
      </c>
      <c r="P17" s="9">
        <v>20.425000000000001</v>
      </c>
      <c r="Q17" s="9">
        <v>61.737000000000002</v>
      </c>
      <c r="R17" s="9">
        <v>152.44800000000001</v>
      </c>
      <c r="S17" s="9">
        <v>52.081000000000003</v>
      </c>
      <c r="T17" s="9">
        <v>100.367</v>
      </c>
      <c r="U17" s="9">
        <v>47</v>
      </c>
      <c r="V17" s="9">
        <v>52</v>
      </c>
      <c r="W17" s="9">
        <v>43</v>
      </c>
      <c r="X17" s="9">
        <v>128.517</v>
      </c>
      <c r="Y17" s="9">
        <v>41.908999999999999</v>
      </c>
      <c r="Z17" s="9">
        <v>86.608000000000004</v>
      </c>
      <c r="AA17" s="9">
        <v>13.4</v>
      </c>
      <c r="AB17" s="9">
        <v>2.37</v>
      </c>
      <c r="AC17" s="9">
        <v>11.029</v>
      </c>
      <c r="AD17" s="9">
        <v>20.766999999999999</v>
      </c>
      <c r="AE17" s="9">
        <v>7.3109999999999999</v>
      </c>
      <c r="AF17" s="9">
        <v>13.456</v>
      </c>
      <c r="AG17" s="9">
        <v>40.719000000000001</v>
      </c>
      <c r="AH17" s="9">
        <v>14.33</v>
      </c>
      <c r="AI17" s="9">
        <v>26.388999999999999</v>
      </c>
      <c r="AJ17" s="9">
        <v>53.631</v>
      </c>
      <c r="AK17" s="9">
        <v>17.898</v>
      </c>
      <c r="AL17" s="9">
        <v>35.732999999999997</v>
      </c>
      <c r="AM17" s="9">
        <v>43</v>
      </c>
      <c r="AN17" s="9">
        <v>43</v>
      </c>
      <c r="AO17" s="9">
        <v>38.771000000000001</v>
      </c>
      <c r="AP17" s="9">
        <v>264.565</v>
      </c>
      <c r="AQ17" s="9">
        <v>112.372</v>
      </c>
      <c r="AR17" s="9">
        <v>152.19300000000001</v>
      </c>
      <c r="AS17" s="9">
        <v>25.242000000000001</v>
      </c>
      <c r="AT17" s="9">
        <v>11.532999999999999</v>
      </c>
      <c r="AU17" s="9">
        <v>13.71</v>
      </c>
      <c r="AV17" s="9">
        <v>39.823999999999998</v>
      </c>
      <c r="AW17" s="9">
        <v>13.221</v>
      </c>
      <c r="AX17" s="9">
        <v>26.603000000000002</v>
      </c>
      <c r="AY17" s="9">
        <v>76.096999999999994</v>
      </c>
      <c r="AZ17" s="9">
        <v>36.417000000000002</v>
      </c>
      <c r="BA17" s="9">
        <v>39.680999999999997</v>
      </c>
      <c r="BB17" s="9">
        <v>123.401</v>
      </c>
      <c r="BC17" s="9">
        <v>51.201000000000001</v>
      </c>
      <c r="BD17" s="9">
        <v>72.2</v>
      </c>
      <c r="BE17" s="9">
        <v>47</v>
      </c>
      <c r="BF17" s="9">
        <v>47</v>
      </c>
      <c r="BG17" s="9">
        <v>47</v>
      </c>
      <c r="BH17" s="9">
        <v>241.72</v>
      </c>
      <c r="BI17" s="9">
        <v>137.93100000000001</v>
      </c>
      <c r="BJ17" s="9">
        <v>103.789</v>
      </c>
      <c r="BK17" s="9">
        <v>24.684999999999999</v>
      </c>
      <c r="BL17" s="9">
        <v>11.37</v>
      </c>
      <c r="BM17" s="9">
        <v>13.315</v>
      </c>
      <c r="BN17" s="9">
        <v>33.639000000000003</v>
      </c>
      <c r="BO17" s="9">
        <v>19.911000000000001</v>
      </c>
      <c r="BP17" s="9">
        <v>13.728</v>
      </c>
      <c r="BQ17" s="9">
        <v>78.143000000000001</v>
      </c>
      <c r="BR17" s="9">
        <v>45.921999999999997</v>
      </c>
      <c r="BS17" s="9">
        <v>32.220999999999997</v>
      </c>
      <c r="BT17" s="9">
        <v>105.254</v>
      </c>
      <c r="BU17" s="9">
        <v>60.728999999999999</v>
      </c>
      <c r="BV17" s="9">
        <v>44.524999999999999</v>
      </c>
      <c r="BW17" s="9">
        <v>43.075000000000003</v>
      </c>
      <c r="BX17" s="9">
        <v>47</v>
      </c>
      <c r="BY17" s="9">
        <v>41.024999999999999</v>
      </c>
      <c r="BZ17" s="9">
        <v>340.75400000000002</v>
      </c>
      <c r="CA17" s="9">
        <v>116.934</v>
      </c>
      <c r="CB17" s="9">
        <v>223.82</v>
      </c>
      <c r="CC17" s="9">
        <v>37.411000000000001</v>
      </c>
      <c r="CD17" s="9">
        <v>9.3149999999999995</v>
      </c>
      <c r="CE17" s="9">
        <v>28.096</v>
      </c>
      <c r="CF17" s="9">
        <v>49.781999999999996</v>
      </c>
      <c r="CG17" s="9">
        <v>12.803000000000001</v>
      </c>
      <c r="CH17" s="9">
        <v>36.978999999999999</v>
      </c>
      <c r="CI17" s="9">
        <v>100.78400000000001</v>
      </c>
      <c r="CJ17" s="9">
        <v>37.715000000000003</v>
      </c>
      <c r="CK17" s="9">
        <v>63.069000000000003</v>
      </c>
      <c r="CL17" s="9">
        <v>152.77600000000001</v>
      </c>
      <c r="CM17" s="9">
        <v>57.100999999999999</v>
      </c>
      <c r="CN17" s="9">
        <v>95.674999999999997</v>
      </c>
      <c r="CO17" s="9">
        <v>47</v>
      </c>
      <c r="CP17" s="9">
        <v>48.475000000000001</v>
      </c>
      <c r="CQ17" s="9">
        <v>43</v>
      </c>
      <c r="CR17" s="9">
        <v>394.47899999999998</v>
      </c>
      <c r="CS17" s="9">
        <v>153.12899999999999</v>
      </c>
      <c r="CT17" s="9">
        <v>241.35</v>
      </c>
      <c r="CU17" s="9">
        <v>40.735999999999997</v>
      </c>
      <c r="CV17" s="9">
        <v>14.286</v>
      </c>
      <c r="CW17" s="9">
        <v>26.45</v>
      </c>
      <c r="CX17" s="9">
        <v>65.131</v>
      </c>
      <c r="CY17" s="9">
        <v>24.452999999999999</v>
      </c>
      <c r="CZ17" s="9">
        <v>40.677999999999997</v>
      </c>
      <c r="DA17" s="9">
        <v>106.11199999999999</v>
      </c>
      <c r="DB17" s="9">
        <v>44.988999999999997</v>
      </c>
      <c r="DC17" s="9">
        <v>61.122999999999998</v>
      </c>
      <c r="DD17" s="9">
        <v>182.5</v>
      </c>
      <c r="DE17" s="9">
        <v>69.400999999999996</v>
      </c>
      <c r="DF17" s="9">
        <v>113.099</v>
      </c>
      <c r="DG17" s="9">
        <v>47</v>
      </c>
      <c r="DH17" s="9">
        <v>47</v>
      </c>
      <c r="DI17" s="9">
        <v>47</v>
      </c>
      <c r="DJ17" s="9">
        <v>159.078</v>
      </c>
      <c r="DK17" s="9">
        <v>79.453999999999994</v>
      </c>
      <c r="DL17" s="9">
        <v>79.623999999999995</v>
      </c>
      <c r="DM17" s="9">
        <v>11.183999999999999</v>
      </c>
      <c r="DN17" s="9">
        <v>5.2309999999999999</v>
      </c>
      <c r="DO17" s="9">
        <v>5.9530000000000003</v>
      </c>
      <c r="DP17" s="9">
        <v>18.61</v>
      </c>
      <c r="DQ17" s="9">
        <v>9.359</v>
      </c>
      <c r="DR17" s="9">
        <v>9.2509999999999994</v>
      </c>
      <c r="DS17" s="9">
        <v>48.695999999999998</v>
      </c>
      <c r="DT17" s="9">
        <v>22.533000000000001</v>
      </c>
      <c r="DU17" s="9">
        <v>26.164000000000001</v>
      </c>
      <c r="DV17" s="9">
        <v>80.587000000000003</v>
      </c>
      <c r="DW17" s="9">
        <v>42.331000000000003</v>
      </c>
      <c r="DX17" s="9">
        <v>38.256</v>
      </c>
      <c r="DY17" s="9">
        <v>52</v>
      </c>
      <c r="DZ17" s="9">
        <v>52</v>
      </c>
      <c r="EA17" s="9">
        <v>47</v>
      </c>
      <c r="EB17" s="9">
        <v>58.51</v>
      </c>
      <c r="EC17" s="9">
        <v>33.615000000000002</v>
      </c>
      <c r="ED17" s="9">
        <v>24.893999999999998</v>
      </c>
      <c r="EE17" s="9">
        <v>6.4089999999999998</v>
      </c>
      <c r="EF17" s="9">
        <v>3.532</v>
      </c>
      <c r="EG17" s="9">
        <v>2.8769999999999998</v>
      </c>
      <c r="EH17" s="9">
        <v>11.701000000000001</v>
      </c>
      <c r="EI17" s="9">
        <v>5.15</v>
      </c>
      <c r="EJ17" s="9">
        <v>6.5510000000000002</v>
      </c>
      <c r="EK17" s="9">
        <v>21.529</v>
      </c>
      <c r="EL17" s="9">
        <v>11.856999999999999</v>
      </c>
      <c r="EM17" s="9">
        <v>9.6720000000000006</v>
      </c>
      <c r="EN17" s="9">
        <v>18.870999999999999</v>
      </c>
      <c r="EO17" s="9">
        <v>13.076000000000001</v>
      </c>
      <c r="EP17" s="9">
        <v>5.7949999999999999</v>
      </c>
      <c r="EQ17" s="9">
        <v>34.808</v>
      </c>
      <c r="ER17" s="9">
        <v>43</v>
      </c>
      <c r="ES17" s="9">
        <v>26</v>
      </c>
      <c r="ET17" s="9">
        <v>224.53299999999999</v>
      </c>
      <c r="EU17" s="9">
        <v>97.460999999999999</v>
      </c>
      <c r="EV17" s="9">
        <v>127.071</v>
      </c>
      <c r="EW17" s="9">
        <v>24.788</v>
      </c>
      <c r="EX17" s="9">
        <v>9.9550000000000001</v>
      </c>
      <c r="EY17" s="9">
        <v>14.833</v>
      </c>
      <c r="EZ17" s="9">
        <v>34.26</v>
      </c>
      <c r="FA17" s="9">
        <v>16.777999999999999</v>
      </c>
      <c r="FB17" s="9">
        <v>17.481000000000002</v>
      </c>
      <c r="FC17" s="9">
        <v>60.637999999999998</v>
      </c>
      <c r="FD17" s="9">
        <v>26.106999999999999</v>
      </c>
      <c r="FE17" s="9">
        <v>34.531999999999996</v>
      </c>
      <c r="FF17" s="9">
        <v>104.846</v>
      </c>
      <c r="FG17" s="9">
        <v>44.621000000000002</v>
      </c>
      <c r="FH17" s="9">
        <v>60.225000000000001</v>
      </c>
      <c r="FI17" s="9">
        <v>47</v>
      </c>
      <c r="FJ17" s="9">
        <v>43</v>
      </c>
      <c r="FK17" s="9">
        <v>47</v>
      </c>
      <c r="FL17" s="9">
        <v>518.33399999999995</v>
      </c>
      <c r="FM17" s="9">
        <v>196.52500000000001</v>
      </c>
      <c r="FN17" s="9">
        <v>321.80900000000003</v>
      </c>
      <c r="FO17" s="9">
        <v>52.673000000000002</v>
      </c>
      <c r="FP17" s="9">
        <v>17.248000000000001</v>
      </c>
      <c r="FQ17" s="9">
        <v>35.423999999999999</v>
      </c>
      <c r="FR17" s="9">
        <v>74.33</v>
      </c>
      <c r="FS17" s="9">
        <v>21.047999999999998</v>
      </c>
      <c r="FT17" s="9">
        <v>53.281999999999996</v>
      </c>
      <c r="FU17" s="9">
        <v>161.089</v>
      </c>
      <c r="FV17" s="9">
        <v>68.05</v>
      </c>
      <c r="FW17" s="9">
        <v>93.039000000000001</v>
      </c>
      <c r="FX17" s="9">
        <v>230.24100000000001</v>
      </c>
      <c r="FY17" s="9">
        <v>90.177999999999997</v>
      </c>
      <c r="FZ17" s="9">
        <v>140.06299999999999</v>
      </c>
      <c r="GA17" s="9">
        <v>47</v>
      </c>
      <c r="GB17" s="9">
        <v>47</v>
      </c>
      <c r="GC17" s="9">
        <v>43</v>
      </c>
      <c r="GD17" s="9">
        <v>209.95400000000001</v>
      </c>
      <c r="GE17" s="9">
        <v>89.146000000000001</v>
      </c>
      <c r="GF17" s="9">
        <v>120.80800000000001</v>
      </c>
      <c r="GG17" s="9">
        <v>18.279</v>
      </c>
      <c r="GH17" s="9">
        <v>5.1609999999999996</v>
      </c>
      <c r="GI17" s="9">
        <v>13.119</v>
      </c>
      <c r="GJ17" s="9">
        <v>36.634</v>
      </c>
      <c r="GK17" s="9">
        <v>13.938000000000001</v>
      </c>
      <c r="GL17" s="9">
        <v>22.696000000000002</v>
      </c>
      <c r="GM17" s="9">
        <v>55.393000000000001</v>
      </c>
      <c r="GN17" s="9">
        <v>22.937000000000001</v>
      </c>
      <c r="GO17" s="9">
        <v>32.456000000000003</v>
      </c>
      <c r="GP17" s="9">
        <v>99.647000000000006</v>
      </c>
      <c r="GQ17" s="9">
        <v>47.11</v>
      </c>
      <c r="GR17" s="9">
        <v>52.536999999999999</v>
      </c>
      <c r="GS17" s="9">
        <v>47</v>
      </c>
      <c r="GT17" s="9">
        <v>52</v>
      </c>
      <c r="GU17" s="9">
        <v>43</v>
      </c>
      <c r="GV17" s="9">
        <v>292.12200000000001</v>
      </c>
      <c r="GW17" s="9">
        <v>122.419</v>
      </c>
      <c r="GX17" s="9">
        <v>169.703</v>
      </c>
      <c r="GY17" s="9">
        <v>22.395</v>
      </c>
      <c r="GZ17" s="9">
        <v>8.5719999999999992</v>
      </c>
      <c r="HA17" s="9">
        <v>13.821999999999999</v>
      </c>
      <c r="HB17" s="9">
        <v>43.628</v>
      </c>
      <c r="HC17" s="9">
        <v>16.010999999999999</v>
      </c>
      <c r="HD17" s="9">
        <v>27.617000000000001</v>
      </c>
      <c r="HE17" s="9">
        <v>92.171000000000006</v>
      </c>
      <c r="HF17" s="9">
        <v>42.177</v>
      </c>
      <c r="HG17" s="9">
        <v>49.994999999999997</v>
      </c>
      <c r="HH17" s="9">
        <v>133.92699999999999</v>
      </c>
      <c r="HI17" s="9">
        <v>55.658999999999999</v>
      </c>
      <c r="HJ17" s="9">
        <v>78.269000000000005</v>
      </c>
      <c r="HK17" s="9">
        <v>47</v>
      </c>
      <c r="HL17" s="9">
        <v>47</v>
      </c>
      <c r="HM17" s="9">
        <v>47</v>
      </c>
      <c r="HN17" s="9">
        <v>278.47000000000003</v>
      </c>
      <c r="HO17" s="9">
        <v>116.712</v>
      </c>
      <c r="HP17" s="9">
        <v>161.75800000000001</v>
      </c>
      <c r="HQ17" s="9">
        <v>21.891999999999999</v>
      </c>
      <c r="HR17" s="9">
        <v>8.07</v>
      </c>
      <c r="HS17" s="9">
        <v>13.821999999999999</v>
      </c>
      <c r="HT17" s="9">
        <v>42.170999999999999</v>
      </c>
      <c r="HU17" s="9">
        <v>15.147</v>
      </c>
      <c r="HV17" s="9">
        <v>27.024999999999999</v>
      </c>
      <c r="HW17" s="9">
        <v>86.662000000000006</v>
      </c>
      <c r="HX17" s="9">
        <v>39.890999999999998</v>
      </c>
      <c r="HY17" s="9">
        <v>46.771000000000001</v>
      </c>
      <c r="HZ17" s="9">
        <v>127.744</v>
      </c>
      <c r="IA17" s="9">
        <v>53.604999999999997</v>
      </c>
      <c r="IB17" s="9">
        <v>74.14</v>
      </c>
      <c r="IC17" s="9">
        <v>47</v>
      </c>
      <c r="ID17" s="9">
        <v>47</v>
      </c>
      <c r="IE17" s="9">
        <v>47</v>
      </c>
      <c r="IF17" s="9">
        <v>98.793999999999997</v>
      </c>
      <c r="IG17" s="9">
        <v>44.49</v>
      </c>
      <c r="IH17" s="9">
        <v>54.304000000000002</v>
      </c>
      <c r="II17" s="9">
        <v>9.4220000000000006</v>
      </c>
      <c r="IJ17" s="9">
        <v>3.91</v>
      </c>
      <c r="IK17" s="9">
        <v>5.5119999999999996</v>
      </c>
      <c r="IL17" s="9">
        <v>14.923</v>
      </c>
      <c r="IM17" s="9">
        <v>5.5049999999999999</v>
      </c>
      <c r="IN17" s="9">
        <v>9.4179999999999993</v>
      </c>
      <c r="IO17" s="9">
        <v>36.134999999999998</v>
      </c>
      <c r="IP17" s="9">
        <v>16.344999999999999</v>
      </c>
      <c r="IQ17" s="9">
        <v>19.79</v>
      </c>
    </row>
    <row r="18" spans="1:251">
      <c r="A18" s="10">
        <v>44593</v>
      </c>
      <c r="B18" s="9">
        <v>83.86</v>
      </c>
      <c r="C18" s="9">
        <v>35</v>
      </c>
      <c r="D18" s="9">
        <v>34.450000000000003</v>
      </c>
      <c r="E18" s="9">
        <v>36</v>
      </c>
      <c r="F18" s="9">
        <v>263.61900000000003</v>
      </c>
      <c r="G18" s="9">
        <v>90.213999999999999</v>
      </c>
      <c r="H18" s="9">
        <v>173.405</v>
      </c>
      <c r="I18" s="9">
        <v>28.081</v>
      </c>
      <c r="J18" s="9">
        <v>10.606999999999999</v>
      </c>
      <c r="K18" s="9">
        <v>17.474</v>
      </c>
      <c r="L18" s="9">
        <v>35.862000000000002</v>
      </c>
      <c r="M18" s="9">
        <v>9.68</v>
      </c>
      <c r="N18" s="9">
        <v>26.181999999999999</v>
      </c>
      <c r="O18" s="9">
        <v>81.391000000000005</v>
      </c>
      <c r="P18" s="9">
        <v>25.89</v>
      </c>
      <c r="Q18" s="9">
        <v>55.500999999999998</v>
      </c>
      <c r="R18" s="9">
        <v>118.286</v>
      </c>
      <c r="S18" s="9">
        <v>44.036999999999999</v>
      </c>
      <c r="T18" s="9">
        <v>74.248999999999995</v>
      </c>
      <c r="U18" s="9">
        <v>39</v>
      </c>
      <c r="V18" s="9">
        <v>50</v>
      </c>
      <c r="W18" s="9">
        <v>28</v>
      </c>
      <c r="X18" s="9">
        <v>150.70400000000001</v>
      </c>
      <c r="Y18" s="9">
        <v>44.142000000000003</v>
      </c>
      <c r="Z18" s="9">
        <v>106.562</v>
      </c>
      <c r="AA18" s="9">
        <v>18.396000000000001</v>
      </c>
      <c r="AB18" s="9">
        <v>3.9849999999999999</v>
      </c>
      <c r="AC18" s="9">
        <v>14.411</v>
      </c>
      <c r="AD18" s="9">
        <v>30.481999999999999</v>
      </c>
      <c r="AE18" s="9">
        <v>11.85</v>
      </c>
      <c r="AF18" s="9">
        <v>18.632000000000001</v>
      </c>
      <c r="AG18" s="9">
        <v>33.792999999999999</v>
      </c>
      <c r="AH18" s="9">
        <v>10.382999999999999</v>
      </c>
      <c r="AI18" s="9">
        <v>23.41</v>
      </c>
      <c r="AJ18" s="9">
        <v>68.033000000000001</v>
      </c>
      <c r="AK18" s="9">
        <v>17.923999999999999</v>
      </c>
      <c r="AL18" s="9">
        <v>50.109000000000002</v>
      </c>
      <c r="AM18" s="9">
        <v>39</v>
      </c>
      <c r="AN18" s="9">
        <v>27.02</v>
      </c>
      <c r="AO18" s="9">
        <v>40.640999999999998</v>
      </c>
      <c r="AP18" s="9">
        <v>198.58</v>
      </c>
      <c r="AQ18" s="9">
        <v>88.275999999999996</v>
      </c>
      <c r="AR18" s="9">
        <v>110.304</v>
      </c>
      <c r="AS18" s="9">
        <v>20.010000000000002</v>
      </c>
      <c r="AT18" s="9">
        <v>10.335000000000001</v>
      </c>
      <c r="AU18" s="9">
        <v>9.6750000000000007</v>
      </c>
      <c r="AV18" s="9">
        <v>38.512999999999998</v>
      </c>
      <c r="AW18" s="9">
        <v>15.913</v>
      </c>
      <c r="AX18" s="9">
        <v>22.6</v>
      </c>
      <c r="AY18" s="9">
        <v>44.012999999999998</v>
      </c>
      <c r="AZ18" s="9">
        <v>19.55</v>
      </c>
      <c r="BA18" s="9">
        <v>24.463000000000001</v>
      </c>
      <c r="BB18" s="9">
        <v>96.045000000000002</v>
      </c>
      <c r="BC18" s="9">
        <v>42.478999999999999</v>
      </c>
      <c r="BD18" s="9">
        <v>53.566000000000003</v>
      </c>
      <c r="BE18" s="9">
        <v>47</v>
      </c>
      <c r="BF18" s="9">
        <v>43.895000000000003</v>
      </c>
      <c r="BG18" s="9">
        <v>50</v>
      </c>
      <c r="BH18" s="9">
        <v>173.77199999999999</v>
      </c>
      <c r="BI18" s="9">
        <v>92.412000000000006</v>
      </c>
      <c r="BJ18" s="9">
        <v>81.358999999999995</v>
      </c>
      <c r="BK18" s="9">
        <v>23.035</v>
      </c>
      <c r="BL18" s="9">
        <v>10.497999999999999</v>
      </c>
      <c r="BM18" s="9">
        <v>12.537000000000001</v>
      </c>
      <c r="BN18" s="9">
        <v>37.073999999999998</v>
      </c>
      <c r="BO18" s="9">
        <v>17.033000000000001</v>
      </c>
      <c r="BP18" s="9">
        <v>20.041</v>
      </c>
      <c r="BQ18" s="9">
        <v>47.356000000000002</v>
      </c>
      <c r="BR18" s="9">
        <v>28.87</v>
      </c>
      <c r="BS18" s="9">
        <v>18.486999999999998</v>
      </c>
      <c r="BT18" s="9">
        <v>66.305999999999997</v>
      </c>
      <c r="BU18" s="9">
        <v>36.012</v>
      </c>
      <c r="BV18" s="9">
        <v>30.294</v>
      </c>
      <c r="BW18" s="9">
        <v>26</v>
      </c>
      <c r="BX18" s="9">
        <v>26</v>
      </c>
      <c r="BY18" s="9">
        <v>26</v>
      </c>
      <c r="BZ18" s="9">
        <v>310.99799999999999</v>
      </c>
      <c r="CA18" s="9">
        <v>104.127</v>
      </c>
      <c r="CB18" s="9">
        <v>206.87200000000001</v>
      </c>
      <c r="CC18" s="9">
        <v>37.622999999999998</v>
      </c>
      <c r="CD18" s="9">
        <v>12.57</v>
      </c>
      <c r="CE18" s="9">
        <v>25.053000000000001</v>
      </c>
      <c r="CF18" s="9">
        <v>53.676000000000002</v>
      </c>
      <c r="CG18" s="9">
        <v>17.873999999999999</v>
      </c>
      <c r="CH18" s="9">
        <v>35.802999999999997</v>
      </c>
      <c r="CI18" s="9">
        <v>74.08</v>
      </c>
      <c r="CJ18" s="9">
        <v>25.329000000000001</v>
      </c>
      <c r="CK18" s="9">
        <v>48.750999999999998</v>
      </c>
      <c r="CL18" s="9">
        <v>145.619</v>
      </c>
      <c r="CM18" s="9">
        <v>48.353999999999999</v>
      </c>
      <c r="CN18" s="9">
        <v>97.265000000000001</v>
      </c>
      <c r="CO18" s="9">
        <v>43</v>
      </c>
      <c r="CP18" s="9">
        <v>46.621000000000002</v>
      </c>
      <c r="CQ18" s="9">
        <v>40.128999999999998</v>
      </c>
      <c r="CR18" s="9">
        <v>332.39699999999999</v>
      </c>
      <c r="CS18" s="9">
        <v>137.59299999999999</v>
      </c>
      <c r="CT18" s="9">
        <v>194.80500000000001</v>
      </c>
      <c r="CU18" s="9">
        <v>39.509</v>
      </c>
      <c r="CV18" s="9">
        <v>14.728</v>
      </c>
      <c r="CW18" s="9">
        <v>24.780999999999999</v>
      </c>
      <c r="CX18" s="9">
        <v>61.698999999999998</v>
      </c>
      <c r="CY18" s="9">
        <v>22.504999999999999</v>
      </c>
      <c r="CZ18" s="9">
        <v>39.192999999999998</v>
      </c>
      <c r="DA18" s="9">
        <v>88.846000000000004</v>
      </c>
      <c r="DB18" s="9">
        <v>38.054000000000002</v>
      </c>
      <c r="DC18" s="9">
        <v>50.792000000000002</v>
      </c>
      <c r="DD18" s="9">
        <v>142.34399999999999</v>
      </c>
      <c r="DE18" s="9">
        <v>62.305999999999997</v>
      </c>
      <c r="DF18" s="9">
        <v>80.037999999999997</v>
      </c>
      <c r="DG18" s="9">
        <v>30</v>
      </c>
      <c r="DH18" s="9">
        <v>42.72</v>
      </c>
      <c r="DI18" s="9">
        <v>26</v>
      </c>
      <c r="DJ18" s="9">
        <v>103.85299999999999</v>
      </c>
      <c r="DK18" s="9">
        <v>50.822000000000003</v>
      </c>
      <c r="DL18" s="9">
        <v>53.030999999999999</v>
      </c>
      <c r="DM18" s="9">
        <v>10.013</v>
      </c>
      <c r="DN18" s="9">
        <v>6.7549999999999999</v>
      </c>
      <c r="DO18" s="9">
        <v>3.258</v>
      </c>
      <c r="DP18" s="9">
        <v>17.123999999999999</v>
      </c>
      <c r="DQ18" s="9">
        <v>9.2720000000000002</v>
      </c>
      <c r="DR18" s="9">
        <v>7.8529999999999998</v>
      </c>
      <c r="DS18" s="9">
        <v>35.320999999999998</v>
      </c>
      <c r="DT18" s="9">
        <v>15.22</v>
      </c>
      <c r="DU18" s="9">
        <v>20.100999999999999</v>
      </c>
      <c r="DV18" s="9">
        <v>41.395000000000003</v>
      </c>
      <c r="DW18" s="9">
        <v>19.576000000000001</v>
      </c>
      <c r="DX18" s="9">
        <v>21.818999999999999</v>
      </c>
      <c r="DY18" s="9">
        <v>30</v>
      </c>
      <c r="DZ18" s="9">
        <v>26</v>
      </c>
      <c r="EA18" s="9">
        <v>41.326000000000001</v>
      </c>
      <c r="EB18" s="9">
        <v>39.426000000000002</v>
      </c>
      <c r="EC18" s="9">
        <v>22.501999999999999</v>
      </c>
      <c r="ED18" s="9">
        <v>16.923999999999999</v>
      </c>
      <c r="EE18" s="9">
        <v>2.3759999999999999</v>
      </c>
      <c r="EF18" s="9">
        <v>1.3720000000000001</v>
      </c>
      <c r="EG18" s="9">
        <v>1.0049999999999999</v>
      </c>
      <c r="EH18" s="9">
        <v>9.4320000000000004</v>
      </c>
      <c r="EI18" s="9">
        <v>4.8250000000000002</v>
      </c>
      <c r="EJ18" s="9">
        <v>4.6070000000000002</v>
      </c>
      <c r="EK18" s="9">
        <v>8.3049999999999997</v>
      </c>
      <c r="EL18" s="9">
        <v>6.0890000000000004</v>
      </c>
      <c r="EM18" s="9">
        <v>2.2160000000000002</v>
      </c>
      <c r="EN18" s="9">
        <v>19.312000000000001</v>
      </c>
      <c r="EO18" s="9">
        <v>10.215999999999999</v>
      </c>
      <c r="EP18" s="9">
        <v>9.0960000000000001</v>
      </c>
      <c r="EQ18" s="9">
        <v>50</v>
      </c>
      <c r="ER18" s="9">
        <v>44.741</v>
      </c>
      <c r="ES18" s="9">
        <v>52</v>
      </c>
      <c r="ET18" s="9">
        <v>193.95699999999999</v>
      </c>
      <c r="EU18" s="9">
        <v>85.253</v>
      </c>
      <c r="EV18" s="9">
        <v>108.70399999999999</v>
      </c>
      <c r="EW18" s="9">
        <v>16.524999999999999</v>
      </c>
      <c r="EX18" s="9">
        <v>6.2469999999999999</v>
      </c>
      <c r="EY18" s="9">
        <v>10.278</v>
      </c>
      <c r="EZ18" s="9">
        <v>40.590000000000003</v>
      </c>
      <c r="FA18" s="9">
        <v>21.204000000000001</v>
      </c>
      <c r="FB18" s="9">
        <v>19.385999999999999</v>
      </c>
      <c r="FC18" s="9">
        <v>50.061</v>
      </c>
      <c r="FD18" s="9">
        <v>22.786000000000001</v>
      </c>
      <c r="FE18" s="9">
        <v>27.274999999999999</v>
      </c>
      <c r="FF18" s="9">
        <v>86.781000000000006</v>
      </c>
      <c r="FG18" s="9">
        <v>35.015000000000001</v>
      </c>
      <c r="FH18" s="9">
        <v>51.765999999999998</v>
      </c>
      <c r="FI18" s="9">
        <v>39</v>
      </c>
      <c r="FJ18" s="9">
        <v>30</v>
      </c>
      <c r="FK18" s="9">
        <v>43</v>
      </c>
      <c r="FL18" s="9">
        <v>422.44400000000002</v>
      </c>
      <c r="FM18" s="9">
        <v>161.666</v>
      </c>
      <c r="FN18" s="9">
        <v>260.77800000000002</v>
      </c>
      <c r="FO18" s="9">
        <v>53.923999999999999</v>
      </c>
      <c r="FP18" s="9">
        <v>19.116</v>
      </c>
      <c r="FQ18" s="9">
        <v>34.808</v>
      </c>
      <c r="FR18" s="9">
        <v>77.691000000000003</v>
      </c>
      <c r="FS18" s="9">
        <v>27.821000000000002</v>
      </c>
      <c r="FT18" s="9">
        <v>49.869</v>
      </c>
      <c r="FU18" s="9">
        <v>105.244</v>
      </c>
      <c r="FV18" s="9">
        <v>41.661999999999999</v>
      </c>
      <c r="FW18" s="9">
        <v>63.582000000000001</v>
      </c>
      <c r="FX18" s="9">
        <v>185.58500000000001</v>
      </c>
      <c r="FY18" s="9">
        <v>73.066000000000003</v>
      </c>
      <c r="FZ18" s="9">
        <v>112.51900000000001</v>
      </c>
      <c r="GA18" s="9">
        <v>33.177999999999997</v>
      </c>
      <c r="GB18" s="9">
        <v>43</v>
      </c>
      <c r="GC18" s="9">
        <v>26</v>
      </c>
      <c r="GD18" s="9">
        <v>170.274</v>
      </c>
      <c r="GE18" s="9">
        <v>68.125</v>
      </c>
      <c r="GF18" s="9">
        <v>102.148</v>
      </c>
      <c r="GG18" s="9">
        <v>19.071999999999999</v>
      </c>
      <c r="GH18" s="9">
        <v>10.06</v>
      </c>
      <c r="GI18" s="9">
        <v>9.0109999999999992</v>
      </c>
      <c r="GJ18" s="9">
        <v>23.651</v>
      </c>
      <c r="GK18" s="9">
        <v>5.45</v>
      </c>
      <c r="GL18" s="9">
        <v>18.2</v>
      </c>
      <c r="GM18" s="9">
        <v>51.247999999999998</v>
      </c>
      <c r="GN18" s="9">
        <v>20.244</v>
      </c>
      <c r="GO18" s="9">
        <v>31.004000000000001</v>
      </c>
      <c r="GP18" s="9">
        <v>76.302999999999997</v>
      </c>
      <c r="GQ18" s="9">
        <v>32.371000000000002</v>
      </c>
      <c r="GR18" s="9">
        <v>43.932000000000002</v>
      </c>
      <c r="GS18" s="9">
        <v>42.122</v>
      </c>
      <c r="GT18" s="9">
        <v>43.570999999999998</v>
      </c>
      <c r="GU18" s="9">
        <v>40</v>
      </c>
      <c r="GV18" s="9">
        <v>230.13300000000001</v>
      </c>
      <c r="GW18" s="9">
        <v>99.468000000000004</v>
      </c>
      <c r="GX18" s="9">
        <v>130.66499999999999</v>
      </c>
      <c r="GY18" s="9">
        <v>18.395</v>
      </c>
      <c r="GZ18" s="9">
        <v>9.7690000000000001</v>
      </c>
      <c r="HA18" s="9">
        <v>8.6270000000000007</v>
      </c>
      <c r="HB18" s="9">
        <v>43.71</v>
      </c>
      <c r="HC18" s="9">
        <v>20.12</v>
      </c>
      <c r="HD18" s="9">
        <v>23.59</v>
      </c>
      <c r="HE18" s="9">
        <v>57.405000000000001</v>
      </c>
      <c r="HF18" s="9">
        <v>23.88</v>
      </c>
      <c r="HG18" s="9">
        <v>33.524999999999999</v>
      </c>
      <c r="HH18" s="9">
        <v>110.623</v>
      </c>
      <c r="HI18" s="9">
        <v>45.7</v>
      </c>
      <c r="HJ18" s="9">
        <v>64.924000000000007</v>
      </c>
      <c r="HK18" s="9">
        <v>47</v>
      </c>
      <c r="HL18" s="9">
        <v>43</v>
      </c>
      <c r="HM18" s="9">
        <v>50</v>
      </c>
      <c r="HN18" s="9">
        <v>223.696</v>
      </c>
      <c r="HO18" s="9">
        <v>96.581000000000003</v>
      </c>
      <c r="HP18" s="9">
        <v>127.11499999999999</v>
      </c>
      <c r="HQ18" s="9">
        <v>17.12</v>
      </c>
      <c r="HR18" s="9">
        <v>8.4939999999999998</v>
      </c>
      <c r="HS18" s="9">
        <v>8.6270000000000007</v>
      </c>
      <c r="HT18" s="9">
        <v>43.71</v>
      </c>
      <c r="HU18" s="9">
        <v>20.12</v>
      </c>
      <c r="HV18" s="9">
        <v>23.59</v>
      </c>
      <c r="HW18" s="9">
        <v>56.87</v>
      </c>
      <c r="HX18" s="9">
        <v>23.88</v>
      </c>
      <c r="HY18" s="9">
        <v>32.99</v>
      </c>
      <c r="HZ18" s="9">
        <v>105.996</v>
      </c>
      <c r="IA18" s="9">
        <v>44.088000000000001</v>
      </c>
      <c r="IB18" s="9">
        <v>61.908000000000001</v>
      </c>
      <c r="IC18" s="9">
        <v>46.542000000000002</v>
      </c>
      <c r="ID18" s="9">
        <v>43</v>
      </c>
      <c r="IE18" s="9">
        <v>48.579000000000001</v>
      </c>
      <c r="IF18" s="9">
        <v>79.106999999999999</v>
      </c>
      <c r="IG18" s="9">
        <v>38.896000000000001</v>
      </c>
      <c r="IH18" s="9">
        <v>40.210999999999999</v>
      </c>
      <c r="II18" s="9">
        <v>8.3569999999999993</v>
      </c>
      <c r="IJ18" s="9">
        <v>3.677</v>
      </c>
      <c r="IK18" s="9">
        <v>4.6790000000000003</v>
      </c>
      <c r="IL18" s="9">
        <v>18.789000000000001</v>
      </c>
      <c r="IM18" s="9">
        <v>9.407</v>
      </c>
      <c r="IN18" s="9">
        <v>9.3819999999999997</v>
      </c>
      <c r="IO18" s="9">
        <v>26.309000000000001</v>
      </c>
      <c r="IP18" s="9">
        <v>12.06</v>
      </c>
      <c r="IQ18" s="9">
        <v>14.249000000000001</v>
      </c>
    </row>
    <row r="19" spans="1:251">
      <c r="A19" s="10">
        <v>44958</v>
      </c>
      <c r="B19" s="9">
        <v>70.688999999999993</v>
      </c>
      <c r="C19" s="9">
        <v>26</v>
      </c>
      <c r="D19" s="9">
        <v>17</v>
      </c>
      <c r="E19" s="9">
        <v>26</v>
      </c>
      <c r="F19" s="9">
        <v>314.12599999999998</v>
      </c>
      <c r="G19" s="9">
        <v>114.42</v>
      </c>
      <c r="H19" s="9">
        <v>199.70599999999999</v>
      </c>
      <c r="I19" s="9">
        <v>32.430999999999997</v>
      </c>
      <c r="J19" s="9">
        <v>11.178000000000001</v>
      </c>
      <c r="K19" s="9">
        <v>21.253</v>
      </c>
      <c r="L19" s="9">
        <v>62.503999999999998</v>
      </c>
      <c r="M19" s="9">
        <v>26.552</v>
      </c>
      <c r="N19" s="9">
        <v>35.951999999999998</v>
      </c>
      <c r="O19" s="9">
        <v>91.73</v>
      </c>
      <c r="P19" s="9">
        <v>33.649000000000001</v>
      </c>
      <c r="Q19" s="9">
        <v>58.081000000000003</v>
      </c>
      <c r="R19" s="9">
        <v>127.461</v>
      </c>
      <c r="S19" s="9">
        <v>43.040999999999997</v>
      </c>
      <c r="T19" s="9">
        <v>84.42</v>
      </c>
      <c r="U19" s="9">
        <v>26</v>
      </c>
      <c r="V19" s="9">
        <v>26</v>
      </c>
      <c r="W19" s="9">
        <v>29.574000000000002</v>
      </c>
      <c r="X19" s="9">
        <v>132.51499999999999</v>
      </c>
      <c r="Y19" s="9">
        <v>47.082999999999998</v>
      </c>
      <c r="Z19" s="9">
        <v>85.432000000000002</v>
      </c>
      <c r="AA19" s="9">
        <v>16.343</v>
      </c>
      <c r="AB19" s="9">
        <v>4.1779999999999999</v>
      </c>
      <c r="AC19" s="9">
        <v>12.164999999999999</v>
      </c>
      <c r="AD19" s="9">
        <v>35.048000000000002</v>
      </c>
      <c r="AE19" s="9">
        <v>14.504</v>
      </c>
      <c r="AF19" s="9">
        <v>20.542999999999999</v>
      </c>
      <c r="AG19" s="9">
        <v>33.198</v>
      </c>
      <c r="AH19" s="9">
        <v>10.444000000000001</v>
      </c>
      <c r="AI19" s="9">
        <v>22.754000000000001</v>
      </c>
      <c r="AJ19" s="9">
        <v>47.926000000000002</v>
      </c>
      <c r="AK19" s="9">
        <v>17.957000000000001</v>
      </c>
      <c r="AL19" s="9">
        <v>29.969000000000001</v>
      </c>
      <c r="AM19" s="9">
        <v>21</v>
      </c>
      <c r="AN19" s="9">
        <v>26</v>
      </c>
      <c r="AO19" s="9">
        <v>19.602</v>
      </c>
      <c r="AP19" s="9">
        <v>203.19300000000001</v>
      </c>
      <c r="AQ19" s="9">
        <v>86.28</v>
      </c>
      <c r="AR19" s="9">
        <v>116.913</v>
      </c>
      <c r="AS19" s="9">
        <v>30.347000000000001</v>
      </c>
      <c r="AT19" s="9">
        <v>16.006</v>
      </c>
      <c r="AU19" s="9">
        <v>14.340999999999999</v>
      </c>
      <c r="AV19" s="9">
        <v>47.466999999999999</v>
      </c>
      <c r="AW19" s="9">
        <v>20.346</v>
      </c>
      <c r="AX19" s="9">
        <v>27.120999999999999</v>
      </c>
      <c r="AY19" s="9">
        <v>54.277000000000001</v>
      </c>
      <c r="AZ19" s="9">
        <v>24.175000000000001</v>
      </c>
      <c r="BA19" s="9">
        <v>30.102</v>
      </c>
      <c r="BB19" s="9">
        <v>71.100999999999999</v>
      </c>
      <c r="BC19" s="9">
        <v>25.753</v>
      </c>
      <c r="BD19" s="9">
        <v>45.348999999999997</v>
      </c>
      <c r="BE19" s="9">
        <v>21</v>
      </c>
      <c r="BF19" s="9">
        <v>17</v>
      </c>
      <c r="BG19" s="9">
        <v>26</v>
      </c>
      <c r="BH19" s="9">
        <v>152.86699999999999</v>
      </c>
      <c r="BI19" s="9">
        <v>79.091999999999999</v>
      </c>
      <c r="BJ19" s="9">
        <v>73.775000000000006</v>
      </c>
      <c r="BK19" s="9">
        <v>20.834</v>
      </c>
      <c r="BL19" s="9">
        <v>13.359</v>
      </c>
      <c r="BM19" s="9">
        <v>7.4749999999999996</v>
      </c>
      <c r="BN19" s="9">
        <v>39.704000000000001</v>
      </c>
      <c r="BO19" s="9">
        <v>21.007999999999999</v>
      </c>
      <c r="BP19" s="9">
        <v>18.696000000000002</v>
      </c>
      <c r="BQ19" s="9">
        <v>40.723999999999997</v>
      </c>
      <c r="BR19" s="9">
        <v>18.46</v>
      </c>
      <c r="BS19" s="9">
        <v>22.263999999999999</v>
      </c>
      <c r="BT19" s="9">
        <v>51.604999999999997</v>
      </c>
      <c r="BU19" s="9">
        <v>26.265000000000001</v>
      </c>
      <c r="BV19" s="9">
        <v>25.34</v>
      </c>
      <c r="BW19" s="9">
        <v>26</v>
      </c>
      <c r="BX19" s="9">
        <v>22.213999999999999</v>
      </c>
      <c r="BY19" s="9">
        <v>26</v>
      </c>
      <c r="BZ19" s="9">
        <v>329.43</v>
      </c>
      <c r="CA19" s="9">
        <v>120.864</v>
      </c>
      <c r="CB19" s="9">
        <v>208.566</v>
      </c>
      <c r="CC19" s="9">
        <v>44.01</v>
      </c>
      <c r="CD19" s="9">
        <v>16.126000000000001</v>
      </c>
      <c r="CE19" s="9">
        <v>27.884</v>
      </c>
      <c r="CF19" s="9">
        <v>73.573999999999998</v>
      </c>
      <c r="CG19" s="9">
        <v>30.827999999999999</v>
      </c>
      <c r="CH19" s="9">
        <v>42.746000000000002</v>
      </c>
      <c r="CI19" s="9">
        <v>96.447000000000003</v>
      </c>
      <c r="CJ19" s="9">
        <v>35.286999999999999</v>
      </c>
      <c r="CK19" s="9">
        <v>61.158999999999999</v>
      </c>
      <c r="CL19" s="9">
        <v>115.399</v>
      </c>
      <c r="CM19" s="9">
        <v>38.622999999999998</v>
      </c>
      <c r="CN19" s="9">
        <v>76.775999999999996</v>
      </c>
      <c r="CO19" s="9">
        <v>26</v>
      </c>
      <c r="CP19" s="9">
        <v>22.039000000000001</v>
      </c>
      <c r="CQ19" s="9">
        <v>26</v>
      </c>
      <c r="CR19" s="9">
        <v>358.221</v>
      </c>
      <c r="CS19" s="9">
        <v>138.43700000000001</v>
      </c>
      <c r="CT19" s="9">
        <v>219.78399999999999</v>
      </c>
      <c r="CU19" s="9">
        <v>43.878</v>
      </c>
      <c r="CV19" s="9">
        <v>20.274999999999999</v>
      </c>
      <c r="CW19" s="9">
        <v>23.603000000000002</v>
      </c>
      <c r="CX19" s="9">
        <v>87.531000000000006</v>
      </c>
      <c r="CY19" s="9">
        <v>39.875999999999998</v>
      </c>
      <c r="CZ19" s="9">
        <v>47.655000000000001</v>
      </c>
      <c r="DA19" s="9">
        <v>89.117000000000004</v>
      </c>
      <c r="DB19" s="9">
        <v>31.053999999999998</v>
      </c>
      <c r="DC19" s="9">
        <v>58.063000000000002</v>
      </c>
      <c r="DD19" s="9">
        <v>137.696</v>
      </c>
      <c r="DE19" s="9">
        <v>47.232999999999997</v>
      </c>
      <c r="DF19" s="9">
        <v>90.462999999999994</v>
      </c>
      <c r="DG19" s="9">
        <v>26</v>
      </c>
      <c r="DH19" s="9">
        <v>17</v>
      </c>
      <c r="DI19" s="9">
        <v>26</v>
      </c>
      <c r="DJ19" s="9">
        <v>97.346999999999994</v>
      </c>
      <c r="DK19" s="9">
        <v>57.063000000000002</v>
      </c>
      <c r="DL19" s="9">
        <v>40.283999999999999</v>
      </c>
      <c r="DM19" s="9">
        <v>10.974</v>
      </c>
      <c r="DN19" s="9">
        <v>7.335</v>
      </c>
      <c r="DO19" s="9">
        <v>3.6389999999999998</v>
      </c>
      <c r="DP19" s="9">
        <v>18.908999999999999</v>
      </c>
      <c r="DQ19" s="9">
        <v>7.9889999999999999</v>
      </c>
      <c r="DR19" s="9">
        <v>10.92</v>
      </c>
      <c r="DS19" s="9">
        <v>28.856000000000002</v>
      </c>
      <c r="DT19" s="9">
        <v>18.367999999999999</v>
      </c>
      <c r="DU19" s="9">
        <v>10.488</v>
      </c>
      <c r="DV19" s="9">
        <v>38.607999999999997</v>
      </c>
      <c r="DW19" s="9">
        <v>23.370999999999999</v>
      </c>
      <c r="DX19" s="9">
        <v>15.237</v>
      </c>
      <c r="DY19" s="9">
        <v>26</v>
      </c>
      <c r="DZ19" s="9">
        <v>33.381</v>
      </c>
      <c r="EA19" s="9">
        <v>21</v>
      </c>
      <c r="EB19" s="9">
        <v>17.704000000000001</v>
      </c>
      <c r="EC19" s="9">
        <v>10.510999999999999</v>
      </c>
      <c r="ED19" s="9">
        <v>7.1929999999999996</v>
      </c>
      <c r="EE19" s="9">
        <v>1.0940000000000001</v>
      </c>
      <c r="EF19" s="9">
        <v>0.98599999999999999</v>
      </c>
      <c r="EG19" s="9">
        <v>0.108</v>
      </c>
      <c r="EH19" s="9">
        <v>4.7089999999999996</v>
      </c>
      <c r="EI19" s="9">
        <v>3.7170000000000001</v>
      </c>
      <c r="EJ19" s="9">
        <v>0.99199999999999999</v>
      </c>
      <c r="EK19" s="9">
        <v>5.5090000000000003</v>
      </c>
      <c r="EL19" s="9">
        <v>2.0190000000000001</v>
      </c>
      <c r="EM19" s="9">
        <v>3.49</v>
      </c>
      <c r="EN19" s="9">
        <v>6.391</v>
      </c>
      <c r="EO19" s="9">
        <v>3.7890000000000001</v>
      </c>
      <c r="EP19" s="9">
        <v>2.6030000000000002</v>
      </c>
      <c r="EQ19" s="9">
        <v>26.524999999999999</v>
      </c>
      <c r="ER19" s="9">
        <v>22.094000000000001</v>
      </c>
      <c r="ES19" s="9">
        <v>31.890999999999998</v>
      </c>
      <c r="ET19" s="9">
        <v>201.54</v>
      </c>
      <c r="EU19" s="9">
        <v>90.509</v>
      </c>
      <c r="EV19" s="9">
        <v>111.03100000000001</v>
      </c>
      <c r="EW19" s="9">
        <v>26.064</v>
      </c>
      <c r="EX19" s="9">
        <v>14.259</v>
      </c>
      <c r="EY19" s="9">
        <v>11.805</v>
      </c>
      <c r="EZ19" s="9">
        <v>51.71</v>
      </c>
      <c r="FA19" s="9">
        <v>22.844999999999999</v>
      </c>
      <c r="FB19" s="9">
        <v>28.864999999999998</v>
      </c>
      <c r="FC19" s="9">
        <v>49.231000000000002</v>
      </c>
      <c r="FD19" s="9">
        <v>23.032</v>
      </c>
      <c r="FE19" s="9">
        <v>26.199000000000002</v>
      </c>
      <c r="FF19" s="9">
        <v>74.534999999999997</v>
      </c>
      <c r="FG19" s="9">
        <v>30.373000000000001</v>
      </c>
      <c r="FH19" s="9">
        <v>44.161999999999999</v>
      </c>
      <c r="FI19" s="9">
        <v>23.135999999999999</v>
      </c>
      <c r="FJ19" s="9">
        <v>20.375</v>
      </c>
      <c r="FK19" s="9">
        <v>26</v>
      </c>
      <c r="FL19" s="9">
        <v>431.01900000000001</v>
      </c>
      <c r="FM19" s="9">
        <v>162.60499999999999</v>
      </c>
      <c r="FN19" s="9">
        <v>268.41399999999999</v>
      </c>
      <c r="FO19" s="9">
        <v>52.845999999999997</v>
      </c>
      <c r="FP19" s="9">
        <v>22.670999999999999</v>
      </c>
      <c r="FQ19" s="9">
        <v>30.173999999999999</v>
      </c>
      <c r="FR19" s="9">
        <v>99.906000000000006</v>
      </c>
      <c r="FS19" s="9">
        <v>39.734000000000002</v>
      </c>
      <c r="FT19" s="9">
        <v>60.171999999999997</v>
      </c>
      <c r="FU19" s="9">
        <v>122.069</v>
      </c>
      <c r="FV19" s="9">
        <v>43.600999999999999</v>
      </c>
      <c r="FW19" s="9">
        <v>78.468999999999994</v>
      </c>
      <c r="FX19" s="9">
        <v>156.19800000000001</v>
      </c>
      <c r="FY19" s="9">
        <v>56.598999999999997</v>
      </c>
      <c r="FZ19" s="9">
        <v>99.599000000000004</v>
      </c>
      <c r="GA19" s="9">
        <v>26</v>
      </c>
      <c r="GB19" s="9">
        <v>23.596</v>
      </c>
      <c r="GC19" s="9">
        <v>26</v>
      </c>
      <c r="GD19" s="9">
        <v>170.143</v>
      </c>
      <c r="GE19" s="9">
        <v>73.762</v>
      </c>
      <c r="GF19" s="9">
        <v>96.381</v>
      </c>
      <c r="GG19" s="9">
        <v>21.045999999999999</v>
      </c>
      <c r="GH19" s="9">
        <v>7.7910000000000004</v>
      </c>
      <c r="GI19" s="9">
        <v>13.255000000000001</v>
      </c>
      <c r="GJ19" s="9">
        <v>33.106999999999999</v>
      </c>
      <c r="GK19" s="9">
        <v>19.831</v>
      </c>
      <c r="GL19" s="9">
        <v>13.276</v>
      </c>
      <c r="GM19" s="9">
        <v>48.628</v>
      </c>
      <c r="GN19" s="9">
        <v>20.096</v>
      </c>
      <c r="GO19" s="9">
        <v>28.532</v>
      </c>
      <c r="GP19" s="9">
        <v>67.361999999999995</v>
      </c>
      <c r="GQ19" s="9">
        <v>26.044</v>
      </c>
      <c r="GR19" s="9">
        <v>41.317</v>
      </c>
      <c r="GS19" s="9">
        <v>26</v>
      </c>
      <c r="GT19" s="9">
        <v>26</v>
      </c>
      <c r="GU19" s="9">
        <v>28.74</v>
      </c>
      <c r="GV19" s="9">
        <v>238.30500000000001</v>
      </c>
      <c r="GW19" s="9">
        <v>100.619</v>
      </c>
      <c r="GX19" s="9">
        <v>137.68600000000001</v>
      </c>
      <c r="GY19" s="9">
        <v>26.529</v>
      </c>
      <c r="GZ19" s="9">
        <v>13.768000000000001</v>
      </c>
      <c r="HA19" s="9">
        <v>12.760999999999999</v>
      </c>
      <c r="HB19" s="9">
        <v>63.337000000000003</v>
      </c>
      <c r="HC19" s="9">
        <v>28.545999999999999</v>
      </c>
      <c r="HD19" s="9">
        <v>34.79</v>
      </c>
      <c r="HE19" s="9">
        <v>63.057000000000002</v>
      </c>
      <c r="HF19" s="9">
        <v>23.802</v>
      </c>
      <c r="HG19" s="9">
        <v>39.255000000000003</v>
      </c>
      <c r="HH19" s="9">
        <v>85.382000000000005</v>
      </c>
      <c r="HI19" s="9">
        <v>34.503</v>
      </c>
      <c r="HJ19" s="9">
        <v>50.878999999999998</v>
      </c>
      <c r="HK19" s="9">
        <v>26</v>
      </c>
      <c r="HL19" s="9">
        <v>26</v>
      </c>
      <c r="HM19" s="9">
        <v>26</v>
      </c>
      <c r="HN19" s="9">
        <v>230.93100000000001</v>
      </c>
      <c r="HO19" s="9">
        <v>97.994</v>
      </c>
      <c r="HP19" s="9">
        <v>132.93600000000001</v>
      </c>
      <c r="HQ19" s="9">
        <v>25.870999999999999</v>
      </c>
      <c r="HR19" s="9">
        <v>13.11</v>
      </c>
      <c r="HS19" s="9">
        <v>12.760999999999999</v>
      </c>
      <c r="HT19" s="9">
        <v>62.887999999999998</v>
      </c>
      <c r="HU19" s="9">
        <v>28.097999999999999</v>
      </c>
      <c r="HV19" s="9">
        <v>34.79</v>
      </c>
      <c r="HW19" s="9">
        <v>60.521000000000001</v>
      </c>
      <c r="HX19" s="9">
        <v>22.77</v>
      </c>
      <c r="HY19" s="9">
        <v>37.750999999999998</v>
      </c>
      <c r="HZ19" s="9">
        <v>81.650000000000006</v>
      </c>
      <c r="IA19" s="9">
        <v>34.015999999999998</v>
      </c>
      <c r="IB19" s="9">
        <v>47.634</v>
      </c>
      <c r="IC19" s="9">
        <v>26</v>
      </c>
      <c r="ID19" s="9">
        <v>26</v>
      </c>
      <c r="IE19" s="9">
        <v>26</v>
      </c>
      <c r="IF19" s="9">
        <v>98.47</v>
      </c>
      <c r="IG19" s="9">
        <v>45.973999999999997</v>
      </c>
      <c r="IH19" s="9">
        <v>52.496000000000002</v>
      </c>
      <c r="II19" s="9">
        <v>7.1879999999999997</v>
      </c>
      <c r="IJ19" s="9">
        <v>4.2240000000000002</v>
      </c>
      <c r="IK19" s="9">
        <v>2.964</v>
      </c>
      <c r="IL19" s="9">
        <v>32.661000000000001</v>
      </c>
      <c r="IM19" s="9">
        <v>14.864000000000001</v>
      </c>
      <c r="IN19" s="9">
        <v>17.797999999999998</v>
      </c>
      <c r="IO19" s="9">
        <v>29.797999999999998</v>
      </c>
      <c r="IP19" s="9">
        <v>12.853999999999999</v>
      </c>
      <c r="IQ19" s="9">
        <v>16.943999999999999</v>
      </c>
    </row>
    <row r="20" spans="1:251">
      <c r="A20" s="10">
        <v>45323</v>
      </c>
      <c r="B20" s="9">
        <v>89.766000000000005</v>
      </c>
      <c r="C20" s="9">
        <v>26</v>
      </c>
      <c r="D20" s="9">
        <v>26</v>
      </c>
      <c r="E20" s="9">
        <v>26</v>
      </c>
      <c r="F20" s="9">
        <v>304.92599999999999</v>
      </c>
      <c r="G20" s="9">
        <v>111.93899999999999</v>
      </c>
      <c r="H20" s="9">
        <v>192.98699999999999</v>
      </c>
      <c r="I20" s="9">
        <v>30.038</v>
      </c>
      <c r="J20" s="9">
        <v>9.08</v>
      </c>
      <c r="K20" s="9">
        <v>20.957999999999998</v>
      </c>
      <c r="L20" s="9">
        <v>60.113999999999997</v>
      </c>
      <c r="M20" s="9">
        <v>22.093</v>
      </c>
      <c r="N20" s="9">
        <v>38.021000000000001</v>
      </c>
      <c r="O20" s="9">
        <v>82.441000000000003</v>
      </c>
      <c r="P20" s="9">
        <v>25.027999999999999</v>
      </c>
      <c r="Q20" s="9">
        <v>57.412999999999997</v>
      </c>
      <c r="R20" s="9">
        <v>132.333</v>
      </c>
      <c r="S20" s="9">
        <v>55.738999999999997</v>
      </c>
      <c r="T20" s="9">
        <v>76.593999999999994</v>
      </c>
      <c r="U20" s="9">
        <v>31.324000000000002</v>
      </c>
      <c r="V20" s="9">
        <v>50.392000000000003</v>
      </c>
      <c r="W20" s="9">
        <v>26</v>
      </c>
      <c r="X20" s="9">
        <v>146.66300000000001</v>
      </c>
      <c r="Y20" s="9">
        <v>47.268999999999998</v>
      </c>
      <c r="Z20" s="9">
        <v>99.394000000000005</v>
      </c>
      <c r="AA20" s="9">
        <v>17.007000000000001</v>
      </c>
      <c r="AB20" s="9">
        <v>4.907</v>
      </c>
      <c r="AC20" s="9">
        <v>12.1</v>
      </c>
      <c r="AD20" s="9">
        <v>30.327999999999999</v>
      </c>
      <c r="AE20" s="9">
        <v>8.407</v>
      </c>
      <c r="AF20" s="9">
        <v>21.920999999999999</v>
      </c>
      <c r="AG20" s="9">
        <v>35.24</v>
      </c>
      <c r="AH20" s="9">
        <v>12.582000000000001</v>
      </c>
      <c r="AI20" s="9">
        <v>22.658000000000001</v>
      </c>
      <c r="AJ20" s="9">
        <v>64.087000000000003</v>
      </c>
      <c r="AK20" s="9">
        <v>21.372</v>
      </c>
      <c r="AL20" s="9">
        <v>42.713999999999999</v>
      </c>
      <c r="AM20" s="9">
        <v>32.121000000000002</v>
      </c>
      <c r="AN20" s="9">
        <v>34</v>
      </c>
      <c r="AO20" s="9">
        <v>29.446000000000002</v>
      </c>
      <c r="AP20" s="9">
        <v>255.922</v>
      </c>
      <c r="AQ20" s="9">
        <v>107.29600000000001</v>
      </c>
      <c r="AR20" s="9">
        <v>148.62700000000001</v>
      </c>
      <c r="AS20" s="9">
        <v>26.128</v>
      </c>
      <c r="AT20" s="9">
        <v>6.9080000000000004</v>
      </c>
      <c r="AU20" s="9">
        <v>19.221</v>
      </c>
      <c r="AV20" s="9">
        <v>48.517000000000003</v>
      </c>
      <c r="AW20" s="9">
        <v>24.571999999999999</v>
      </c>
      <c r="AX20" s="9">
        <v>23.943999999999999</v>
      </c>
      <c r="AY20" s="9">
        <v>85.058000000000007</v>
      </c>
      <c r="AZ20" s="9">
        <v>34.942</v>
      </c>
      <c r="BA20" s="9">
        <v>50.116</v>
      </c>
      <c r="BB20" s="9">
        <v>96.22</v>
      </c>
      <c r="BC20" s="9">
        <v>40.874000000000002</v>
      </c>
      <c r="BD20" s="9">
        <v>55.345999999999997</v>
      </c>
      <c r="BE20" s="9">
        <v>26</v>
      </c>
      <c r="BF20" s="9">
        <v>26</v>
      </c>
      <c r="BG20" s="9">
        <v>26</v>
      </c>
      <c r="BH20" s="9">
        <v>182.33199999999999</v>
      </c>
      <c r="BI20" s="9">
        <v>93.224999999999994</v>
      </c>
      <c r="BJ20" s="9">
        <v>89.106999999999999</v>
      </c>
      <c r="BK20" s="9">
        <v>27.707000000000001</v>
      </c>
      <c r="BL20" s="9">
        <v>16.632999999999999</v>
      </c>
      <c r="BM20" s="9">
        <v>11.074</v>
      </c>
      <c r="BN20" s="9">
        <v>32.831000000000003</v>
      </c>
      <c r="BO20" s="9">
        <v>16.183</v>
      </c>
      <c r="BP20" s="9">
        <v>16.648</v>
      </c>
      <c r="BQ20" s="9">
        <v>54.643000000000001</v>
      </c>
      <c r="BR20" s="9">
        <v>27.678000000000001</v>
      </c>
      <c r="BS20" s="9">
        <v>26.965</v>
      </c>
      <c r="BT20" s="9">
        <v>67.152000000000001</v>
      </c>
      <c r="BU20" s="9">
        <v>32.731999999999999</v>
      </c>
      <c r="BV20" s="9">
        <v>34.42</v>
      </c>
      <c r="BW20" s="9">
        <v>26</v>
      </c>
      <c r="BX20" s="9">
        <v>26</v>
      </c>
      <c r="BY20" s="9">
        <v>26</v>
      </c>
      <c r="BZ20" s="9">
        <v>354.12900000000002</v>
      </c>
      <c r="CA20" s="9">
        <v>125.598</v>
      </c>
      <c r="CB20" s="9">
        <v>228.53100000000001</v>
      </c>
      <c r="CC20" s="9">
        <v>36.929000000000002</v>
      </c>
      <c r="CD20" s="9">
        <v>9.5969999999999995</v>
      </c>
      <c r="CE20" s="9">
        <v>27.332000000000001</v>
      </c>
      <c r="CF20" s="9">
        <v>71.394000000000005</v>
      </c>
      <c r="CG20" s="9">
        <v>25.541</v>
      </c>
      <c r="CH20" s="9">
        <v>45.853999999999999</v>
      </c>
      <c r="CI20" s="9">
        <v>104.691</v>
      </c>
      <c r="CJ20" s="9">
        <v>38.078000000000003</v>
      </c>
      <c r="CK20" s="9">
        <v>66.613</v>
      </c>
      <c r="CL20" s="9">
        <v>141.11600000000001</v>
      </c>
      <c r="CM20" s="9">
        <v>52.383000000000003</v>
      </c>
      <c r="CN20" s="9">
        <v>88.733000000000004</v>
      </c>
      <c r="CO20" s="9">
        <v>26</v>
      </c>
      <c r="CP20" s="9">
        <v>26</v>
      </c>
      <c r="CQ20" s="9">
        <v>26</v>
      </c>
      <c r="CR20" s="9">
        <v>367.08100000000002</v>
      </c>
      <c r="CS20" s="9">
        <v>150.624</v>
      </c>
      <c r="CT20" s="9">
        <v>216.458</v>
      </c>
      <c r="CU20" s="9">
        <v>46.476999999999997</v>
      </c>
      <c r="CV20" s="9">
        <v>22.867000000000001</v>
      </c>
      <c r="CW20" s="9">
        <v>23.61</v>
      </c>
      <c r="CX20" s="9">
        <v>64.102000000000004</v>
      </c>
      <c r="CY20" s="9">
        <v>23.05</v>
      </c>
      <c r="CZ20" s="9">
        <v>41.052</v>
      </c>
      <c r="DA20" s="9">
        <v>105.739</v>
      </c>
      <c r="DB20" s="9">
        <v>41.122</v>
      </c>
      <c r="DC20" s="9">
        <v>64.616</v>
      </c>
      <c r="DD20" s="9">
        <v>150.76300000000001</v>
      </c>
      <c r="DE20" s="9">
        <v>63.582999999999998</v>
      </c>
      <c r="DF20" s="9">
        <v>87.18</v>
      </c>
      <c r="DG20" s="9">
        <v>29.396999999999998</v>
      </c>
      <c r="DH20" s="9">
        <v>31.358000000000001</v>
      </c>
      <c r="DI20" s="9">
        <v>26</v>
      </c>
      <c r="DJ20" s="9">
        <v>133.148</v>
      </c>
      <c r="DK20" s="9">
        <v>64.209999999999994</v>
      </c>
      <c r="DL20" s="9">
        <v>68.938000000000002</v>
      </c>
      <c r="DM20" s="9">
        <v>12.933</v>
      </c>
      <c r="DN20" s="9">
        <v>4.4089999999999998</v>
      </c>
      <c r="DO20" s="9">
        <v>8.5250000000000004</v>
      </c>
      <c r="DP20" s="9">
        <v>28.998000000000001</v>
      </c>
      <c r="DQ20" s="9">
        <v>16.974</v>
      </c>
      <c r="DR20" s="9">
        <v>12.025</v>
      </c>
      <c r="DS20" s="9">
        <v>38.908999999999999</v>
      </c>
      <c r="DT20" s="9">
        <v>15.96</v>
      </c>
      <c r="DU20" s="9">
        <v>22.95</v>
      </c>
      <c r="DV20" s="9">
        <v>52.307000000000002</v>
      </c>
      <c r="DW20" s="9">
        <v>26.867999999999999</v>
      </c>
      <c r="DX20" s="9">
        <v>25.439</v>
      </c>
      <c r="DY20" s="9">
        <v>26</v>
      </c>
      <c r="DZ20" s="9">
        <v>34</v>
      </c>
      <c r="EA20" s="9">
        <v>24</v>
      </c>
      <c r="EB20" s="9">
        <v>35.484999999999999</v>
      </c>
      <c r="EC20" s="9">
        <v>19.297999999999998</v>
      </c>
      <c r="ED20" s="9">
        <v>16.187000000000001</v>
      </c>
      <c r="EE20" s="9">
        <v>4.5419999999999998</v>
      </c>
      <c r="EF20" s="9">
        <v>0.65500000000000003</v>
      </c>
      <c r="EG20" s="9">
        <v>3.887</v>
      </c>
      <c r="EH20" s="9">
        <v>7.2949999999999999</v>
      </c>
      <c r="EI20" s="9">
        <v>5.6909999999999998</v>
      </c>
      <c r="EJ20" s="9">
        <v>1.6040000000000001</v>
      </c>
      <c r="EK20" s="9">
        <v>8.0429999999999993</v>
      </c>
      <c r="EL20" s="9">
        <v>5.07</v>
      </c>
      <c r="EM20" s="9">
        <v>2.9729999999999999</v>
      </c>
      <c r="EN20" s="9">
        <v>15.605</v>
      </c>
      <c r="EO20" s="9">
        <v>7.8819999999999997</v>
      </c>
      <c r="EP20" s="9">
        <v>7.7220000000000004</v>
      </c>
      <c r="EQ20" s="9">
        <v>26</v>
      </c>
      <c r="ER20" s="9">
        <v>26</v>
      </c>
      <c r="ES20" s="9">
        <v>33.35</v>
      </c>
      <c r="ET20" s="9">
        <v>239.619</v>
      </c>
      <c r="EU20" s="9">
        <v>105.908</v>
      </c>
      <c r="EV20" s="9">
        <v>133.71100000000001</v>
      </c>
      <c r="EW20" s="9">
        <v>23.442</v>
      </c>
      <c r="EX20" s="9">
        <v>7.141</v>
      </c>
      <c r="EY20" s="9">
        <v>16.300999999999998</v>
      </c>
      <c r="EZ20" s="9">
        <v>48.109000000000002</v>
      </c>
      <c r="FA20" s="9">
        <v>21.553999999999998</v>
      </c>
      <c r="FB20" s="9">
        <v>26.555</v>
      </c>
      <c r="FC20" s="9">
        <v>64.739000000000004</v>
      </c>
      <c r="FD20" s="9">
        <v>28.509</v>
      </c>
      <c r="FE20" s="9">
        <v>36.229999999999997</v>
      </c>
      <c r="FF20" s="9">
        <v>103.32899999999999</v>
      </c>
      <c r="FG20" s="9">
        <v>48.704000000000001</v>
      </c>
      <c r="FH20" s="9">
        <v>54.625</v>
      </c>
      <c r="FI20" s="9">
        <v>34</v>
      </c>
      <c r="FJ20" s="9">
        <v>43</v>
      </c>
      <c r="FK20" s="9">
        <v>26</v>
      </c>
      <c r="FL20" s="9">
        <v>461.66899999999998</v>
      </c>
      <c r="FM20" s="9">
        <v>179.31800000000001</v>
      </c>
      <c r="FN20" s="9">
        <v>282.351</v>
      </c>
      <c r="FO20" s="9">
        <v>51.582999999999998</v>
      </c>
      <c r="FP20" s="9">
        <v>19.53</v>
      </c>
      <c r="FQ20" s="9">
        <v>32.052999999999997</v>
      </c>
      <c r="FR20" s="9">
        <v>98.346999999999994</v>
      </c>
      <c r="FS20" s="9">
        <v>42.152000000000001</v>
      </c>
      <c r="FT20" s="9">
        <v>56.195</v>
      </c>
      <c r="FU20" s="9">
        <v>131.167</v>
      </c>
      <c r="FV20" s="9">
        <v>47.603000000000002</v>
      </c>
      <c r="FW20" s="9">
        <v>83.563999999999993</v>
      </c>
      <c r="FX20" s="9">
        <v>180.572</v>
      </c>
      <c r="FY20" s="9">
        <v>70.031999999999996</v>
      </c>
      <c r="FZ20" s="9">
        <v>110.54</v>
      </c>
      <c r="GA20" s="9">
        <v>26</v>
      </c>
      <c r="GB20" s="9">
        <v>26</v>
      </c>
      <c r="GC20" s="9">
        <v>26</v>
      </c>
      <c r="GD20" s="9">
        <v>188.55500000000001</v>
      </c>
      <c r="GE20" s="9">
        <v>74.503</v>
      </c>
      <c r="GF20" s="9">
        <v>114.05200000000001</v>
      </c>
      <c r="GG20" s="9">
        <v>25.855</v>
      </c>
      <c r="GH20" s="9">
        <v>10.856</v>
      </c>
      <c r="GI20" s="9">
        <v>14.999000000000001</v>
      </c>
      <c r="GJ20" s="9">
        <v>25.334</v>
      </c>
      <c r="GK20" s="9">
        <v>7.5490000000000004</v>
      </c>
      <c r="GL20" s="9">
        <v>17.785</v>
      </c>
      <c r="GM20" s="9">
        <v>61.475999999999999</v>
      </c>
      <c r="GN20" s="9">
        <v>24.117999999999999</v>
      </c>
      <c r="GO20" s="9">
        <v>37.359000000000002</v>
      </c>
      <c r="GP20" s="9">
        <v>75.89</v>
      </c>
      <c r="GQ20" s="9">
        <v>31.981000000000002</v>
      </c>
      <c r="GR20" s="9">
        <v>43.908999999999999</v>
      </c>
      <c r="GS20" s="9">
        <v>26</v>
      </c>
      <c r="GT20" s="9">
        <v>26</v>
      </c>
      <c r="GU20" s="9">
        <v>26</v>
      </c>
      <c r="GV20" s="9">
        <v>260.738</v>
      </c>
      <c r="GW20" s="9">
        <v>108.18899999999999</v>
      </c>
      <c r="GX20" s="9">
        <v>152.55000000000001</v>
      </c>
      <c r="GY20" s="9">
        <v>27.335999999999999</v>
      </c>
      <c r="GZ20" s="9">
        <v>11.430999999999999</v>
      </c>
      <c r="HA20" s="9">
        <v>15.904999999999999</v>
      </c>
      <c r="HB20" s="9">
        <v>55.292999999999999</v>
      </c>
      <c r="HC20" s="9">
        <v>25.452000000000002</v>
      </c>
      <c r="HD20" s="9">
        <v>29.841000000000001</v>
      </c>
      <c r="HE20" s="9">
        <v>70.739000000000004</v>
      </c>
      <c r="HF20" s="9">
        <v>26.995000000000001</v>
      </c>
      <c r="HG20" s="9">
        <v>43.743000000000002</v>
      </c>
      <c r="HH20" s="9">
        <v>107.371</v>
      </c>
      <c r="HI20" s="9">
        <v>44.31</v>
      </c>
      <c r="HJ20" s="9">
        <v>63.06</v>
      </c>
      <c r="HK20" s="9">
        <v>30</v>
      </c>
      <c r="HL20" s="9">
        <v>27.175000000000001</v>
      </c>
      <c r="HM20" s="9">
        <v>34</v>
      </c>
      <c r="HN20" s="9">
        <v>249.578</v>
      </c>
      <c r="HO20" s="9">
        <v>102.578</v>
      </c>
      <c r="HP20" s="9">
        <v>147</v>
      </c>
      <c r="HQ20" s="9">
        <v>27.335999999999999</v>
      </c>
      <c r="HR20" s="9">
        <v>11.430999999999999</v>
      </c>
      <c r="HS20" s="9">
        <v>15.904999999999999</v>
      </c>
      <c r="HT20" s="9">
        <v>55.292999999999999</v>
      </c>
      <c r="HU20" s="9">
        <v>25.452000000000002</v>
      </c>
      <c r="HV20" s="9">
        <v>29.841000000000001</v>
      </c>
      <c r="HW20" s="9">
        <v>67.820999999999998</v>
      </c>
      <c r="HX20" s="9">
        <v>25.823</v>
      </c>
      <c r="HY20" s="9">
        <v>41.999000000000002</v>
      </c>
      <c r="HZ20" s="9">
        <v>99.128</v>
      </c>
      <c r="IA20" s="9">
        <v>39.872999999999998</v>
      </c>
      <c r="IB20" s="9">
        <v>59.255000000000003</v>
      </c>
      <c r="IC20" s="9">
        <v>26</v>
      </c>
      <c r="ID20" s="9">
        <v>26</v>
      </c>
      <c r="IE20" s="9">
        <v>28.895</v>
      </c>
      <c r="IF20" s="9">
        <v>96.980999999999995</v>
      </c>
      <c r="IG20" s="9">
        <v>42.463999999999999</v>
      </c>
      <c r="IH20" s="9">
        <v>54.518000000000001</v>
      </c>
      <c r="II20" s="9">
        <v>7.97</v>
      </c>
      <c r="IJ20" s="9">
        <v>3.7589999999999999</v>
      </c>
      <c r="IK20" s="9">
        <v>4.2110000000000003</v>
      </c>
      <c r="IL20" s="9">
        <v>27.393999999999998</v>
      </c>
      <c r="IM20" s="9">
        <v>12.426</v>
      </c>
      <c r="IN20" s="9">
        <v>14.968</v>
      </c>
      <c r="IO20" s="9">
        <v>33.396000000000001</v>
      </c>
      <c r="IP20" s="9">
        <v>15.089</v>
      </c>
      <c r="IQ20" s="9">
        <v>18.306999999999999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1513</v>
      </c>
      <c r="C1" s="3" t="s">
        <v>1514</v>
      </c>
      <c r="D1" s="3" t="s">
        <v>1515</v>
      </c>
      <c r="E1" s="3" t="s">
        <v>1516</v>
      </c>
      <c r="F1" s="3" t="s">
        <v>1517</v>
      </c>
      <c r="G1" s="3" t="s">
        <v>1518</v>
      </c>
      <c r="H1" s="3" t="s">
        <v>1519</v>
      </c>
      <c r="I1" s="3" t="s">
        <v>1520</v>
      </c>
      <c r="J1" s="3" t="s">
        <v>1521</v>
      </c>
      <c r="K1" s="3" t="s">
        <v>1522</v>
      </c>
      <c r="L1" s="3" t="s">
        <v>1523</v>
      </c>
      <c r="M1" s="3" t="s">
        <v>1524</v>
      </c>
      <c r="N1" s="3" t="s">
        <v>1525</v>
      </c>
      <c r="O1" s="3" t="s">
        <v>1526</v>
      </c>
      <c r="P1" s="3" t="s">
        <v>1527</v>
      </c>
      <c r="Q1" s="3" t="s">
        <v>1528</v>
      </c>
      <c r="R1" s="3" t="s">
        <v>1529</v>
      </c>
      <c r="S1" s="3" t="s">
        <v>1530</v>
      </c>
      <c r="T1" s="3" t="s">
        <v>1531</v>
      </c>
      <c r="U1" s="3" t="s">
        <v>1532</v>
      </c>
      <c r="V1" s="3" t="s">
        <v>1533</v>
      </c>
      <c r="W1" s="3" t="s">
        <v>1534</v>
      </c>
      <c r="X1" s="3" t="s">
        <v>1535</v>
      </c>
      <c r="Y1" s="3" t="s">
        <v>1536</v>
      </c>
      <c r="Z1" s="3" t="s">
        <v>1537</v>
      </c>
      <c r="AA1" s="3" t="s">
        <v>1538</v>
      </c>
      <c r="AB1" s="3" t="s">
        <v>1539</v>
      </c>
      <c r="AC1" s="3" t="s">
        <v>1540</v>
      </c>
      <c r="AD1" s="3" t="s">
        <v>1541</v>
      </c>
      <c r="AE1" s="3" t="s">
        <v>1542</v>
      </c>
      <c r="AF1" s="3" t="s">
        <v>1543</v>
      </c>
      <c r="AG1" s="3" t="s">
        <v>1544</v>
      </c>
      <c r="AH1" s="3" t="s">
        <v>1545</v>
      </c>
      <c r="AI1" s="3" t="s">
        <v>1546</v>
      </c>
      <c r="AJ1" s="3" t="s">
        <v>1547</v>
      </c>
      <c r="AK1" s="3" t="s">
        <v>1548</v>
      </c>
      <c r="AL1" s="3" t="s">
        <v>1549</v>
      </c>
      <c r="AM1" s="3" t="s">
        <v>1550</v>
      </c>
      <c r="AN1" s="3" t="s">
        <v>1551</v>
      </c>
      <c r="AO1" s="3" t="s">
        <v>1552</v>
      </c>
      <c r="AP1" s="3" t="s">
        <v>1553</v>
      </c>
      <c r="AQ1" s="3" t="s">
        <v>1554</v>
      </c>
      <c r="AR1" s="3" t="s">
        <v>1555</v>
      </c>
      <c r="AS1" s="3" t="s">
        <v>1556</v>
      </c>
      <c r="AT1" s="3" t="s">
        <v>1557</v>
      </c>
      <c r="AU1" s="3" t="s">
        <v>1558</v>
      </c>
      <c r="AV1" s="3" t="s">
        <v>1559</v>
      </c>
      <c r="AW1" s="3" t="s">
        <v>1560</v>
      </c>
      <c r="AX1" s="3" t="s">
        <v>1561</v>
      </c>
      <c r="AY1" s="3" t="s">
        <v>1562</v>
      </c>
      <c r="AZ1" s="3" t="s">
        <v>1563</v>
      </c>
      <c r="BA1" s="3" t="s">
        <v>1564</v>
      </c>
      <c r="BB1" s="3" t="s">
        <v>1565</v>
      </c>
      <c r="BC1" s="3" t="s">
        <v>1566</v>
      </c>
      <c r="BD1" s="3" t="s">
        <v>1567</v>
      </c>
      <c r="BE1" s="3" t="s">
        <v>1568</v>
      </c>
      <c r="BF1" s="3" t="s">
        <v>1569</v>
      </c>
      <c r="BG1" s="3" t="s">
        <v>1570</v>
      </c>
      <c r="BH1" s="3" t="s">
        <v>1571</v>
      </c>
      <c r="BI1" s="3" t="s">
        <v>1572</v>
      </c>
      <c r="BJ1" s="3" t="s">
        <v>1573</v>
      </c>
      <c r="BK1" s="3" t="s">
        <v>1574</v>
      </c>
      <c r="BL1" s="3" t="s">
        <v>1575</v>
      </c>
      <c r="BM1" s="3" t="s">
        <v>1576</v>
      </c>
      <c r="BN1" s="3" t="s">
        <v>1577</v>
      </c>
      <c r="BO1" s="3" t="s">
        <v>1578</v>
      </c>
      <c r="BP1" s="3" t="s">
        <v>1579</v>
      </c>
      <c r="BQ1" s="3" t="s">
        <v>1580</v>
      </c>
      <c r="BR1" s="3" t="s">
        <v>1581</v>
      </c>
      <c r="BS1" s="3" t="s">
        <v>1582</v>
      </c>
      <c r="BT1" s="3" t="s">
        <v>1583</v>
      </c>
      <c r="BU1" s="3" t="s">
        <v>1584</v>
      </c>
      <c r="BV1" s="3" t="s">
        <v>1585</v>
      </c>
      <c r="BW1" s="3" t="s">
        <v>1586</v>
      </c>
      <c r="BX1" s="3" t="s">
        <v>1587</v>
      </c>
      <c r="BY1" s="3" t="s">
        <v>1588</v>
      </c>
      <c r="BZ1" s="3" t="s">
        <v>1589</v>
      </c>
      <c r="CA1" s="3" t="s">
        <v>1590</v>
      </c>
      <c r="CB1" s="3" t="s">
        <v>1591</v>
      </c>
      <c r="CC1" s="3" t="s">
        <v>1592</v>
      </c>
      <c r="CD1" s="3" t="s">
        <v>1593</v>
      </c>
      <c r="CE1" s="3" t="s">
        <v>1594</v>
      </c>
      <c r="CF1" s="3" t="s">
        <v>1595</v>
      </c>
      <c r="CG1" s="3" t="s">
        <v>1596</v>
      </c>
      <c r="CH1" s="3" t="s">
        <v>1597</v>
      </c>
      <c r="CI1" s="3" t="s">
        <v>1598</v>
      </c>
      <c r="CJ1" s="3" t="s">
        <v>1599</v>
      </c>
      <c r="CK1" s="3" t="s">
        <v>1600</v>
      </c>
      <c r="CL1" s="3" t="s">
        <v>1601</v>
      </c>
      <c r="CM1" s="3" t="s">
        <v>1602</v>
      </c>
      <c r="CN1" s="3" t="s">
        <v>1603</v>
      </c>
      <c r="CO1" s="3" t="s">
        <v>1604</v>
      </c>
      <c r="CP1" s="3" t="s">
        <v>1605</v>
      </c>
      <c r="CQ1" s="3" t="s">
        <v>1606</v>
      </c>
      <c r="CR1" s="3" t="s">
        <v>1607</v>
      </c>
      <c r="CS1" s="3" t="s">
        <v>1608</v>
      </c>
      <c r="CT1" s="3" t="s">
        <v>1609</v>
      </c>
      <c r="CU1" s="3" t="s">
        <v>1610</v>
      </c>
      <c r="CV1" s="3" t="s">
        <v>1611</v>
      </c>
      <c r="CW1" s="3" t="s">
        <v>1612</v>
      </c>
      <c r="CX1" s="3" t="s">
        <v>1613</v>
      </c>
      <c r="CY1" s="3" t="s">
        <v>1614</v>
      </c>
      <c r="CZ1" s="3" t="s">
        <v>1615</v>
      </c>
      <c r="DA1" s="3" t="s">
        <v>1616</v>
      </c>
      <c r="DB1" s="3" t="s">
        <v>1617</v>
      </c>
      <c r="DC1" s="3" t="s">
        <v>1618</v>
      </c>
      <c r="DD1" s="3" t="s">
        <v>1619</v>
      </c>
      <c r="DE1" s="3" t="s">
        <v>1620</v>
      </c>
      <c r="DF1" s="3" t="s">
        <v>1621</v>
      </c>
      <c r="DG1" s="3" t="s">
        <v>1622</v>
      </c>
      <c r="DH1" s="3" t="s">
        <v>1623</v>
      </c>
      <c r="DI1" s="3" t="s">
        <v>1624</v>
      </c>
      <c r="DJ1" s="3" t="s">
        <v>1625</v>
      </c>
      <c r="DK1" s="3" t="s">
        <v>1626</v>
      </c>
      <c r="DL1" s="3" t="s">
        <v>1627</v>
      </c>
      <c r="DM1" s="3" t="s">
        <v>1628</v>
      </c>
      <c r="DN1" s="3" t="s">
        <v>1629</v>
      </c>
      <c r="DO1" s="3" t="s">
        <v>1630</v>
      </c>
      <c r="DP1" s="3" t="s">
        <v>1631</v>
      </c>
      <c r="DQ1" s="3" t="s">
        <v>1632</v>
      </c>
      <c r="DR1" s="3" t="s">
        <v>1633</v>
      </c>
      <c r="DS1" s="3" t="s">
        <v>1634</v>
      </c>
      <c r="DT1" s="3" t="s">
        <v>1635</v>
      </c>
      <c r="DU1" s="3" t="s">
        <v>1636</v>
      </c>
      <c r="DV1" s="3" t="s">
        <v>1637</v>
      </c>
      <c r="DW1" s="3" t="s">
        <v>1638</v>
      </c>
      <c r="DX1" s="3" t="s">
        <v>1639</v>
      </c>
      <c r="DY1" s="3" t="s">
        <v>1640</v>
      </c>
      <c r="DZ1" s="3" t="s">
        <v>1641</v>
      </c>
      <c r="EA1" s="3" t="s">
        <v>1642</v>
      </c>
      <c r="EB1" s="3" t="s">
        <v>1643</v>
      </c>
      <c r="EC1" s="3" t="s">
        <v>1644</v>
      </c>
      <c r="ED1" s="3" t="s">
        <v>1645</v>
      </c>
      <c r="EE1" s="3" t="s">
        <v>1646</v>
      </c>
      <c r="EF1" s="3" t="s">
        <v>1647</v>
      </c>
      <c r="EG1" s="3" t="s">
        <v>1648</v>
      </c>
      <c r="EH1" s="3" t="s">
        <v>1649</v>
      </c>
      <c r="EI1" s="3" t="s">
        <v>1650</v>
      </c>
      <c r="EJ1" s="3" t="s">
        <v>1651</v>
      </c>
      <c r="EK1" s="3" t="s">
        <v>1652</v>
      </c>
      <c r="EL1" s="3" t="s">
        <v>1653</v>
      </c>
      <c r="EM1" s="3" t="s">
        <v>1654</v>
      </c>
      <c r="EN1" s="3" t="s">
        <v>1655</v>
      </c>
      <c r="EO1" s="3" t="s">
        <v>1656</v>
      </c>
      <c r="EP1" s="3" t="s">
        <v>1657</v>
      </c>
      <c r="EQ1" s="3" t="s">
        <v>1658</v>
      </c>
      <c r="ER1" s="3" t="s">
        <v>1659</v>
      </c>
      <c r="ES1" s="3" t="s">
        <v>1660</v>
      </c>
      <c r="ET1" s="3" t="s">
        <v>1661</v>
      </c>
      <c r="EU1" s="3" t="s">
        <v>1662</v>
      </c>
      <c r="EV1" s="3" t="s">
        <v>1663</v>
      </c>
      <c r="EW1" s="3" t="s">
        <v>1664</v>
      </c>
      <c r="EX1" s="3" t="s">
        <v>1665</v>
      </c>
      <c r="EY1" s="3" t="s">
        <v>1666</v>
      </c>
      <c r="EZ1" s="3" t="s">
        <v>1667</v>
      </c>
      <c r="FA1" s="3" t="s">
        <v>1668</v>
      </c>
      <c r="FB1" s="3" t="s">
        <v>1669</v>
      </c>
      <c r="FC1" s="3" t="s">
        <v>1670</v>
      </c>
      <c r="FD1" s="3" t="s">
        <v>1671</v>
      </c>
      <c r="FE1" s="3" t="s">
        <v>1672</v>
      </c>
      <c r="FF1" s="3" t="s">
        <v>1673</v>
      </c>
      <c r="FG1" s="3" t="s">
        <v>1674</v>
      </c>
      <c r="FH1" s="3" t="s">
        <v>1675</v>
      </c>
      <c r="FI1" s="3" t="s">
        <v>1676</v>
      </c>
      <c r="FJ1" s="3" t="s">
        <v>1677</v>
      </c>
      <c r="FK1" s="3" t="s">
        <v>1678</v>
      </c>
      <c r="FL1" s="3" t="s">
        <v>1679</v>
      </c>
      <c r="FM1" s="3" t="s">
        <v>1680</v>
      </c>
      <c r="FN1" s="3" t="s">
        <v>1681</v>
      </c>
      <c r="FO1" s="3" t="s">
        <v>1682</v>
      </c>
      <c r="FP1" s="3" t="s">
        <v>1683</v>
      </c>
      <c r="FQ1" s="3" t="s">
        <v>1684</v>
      </c>
      <c r="FR1" s="3" t="s">
        <v>1685</v>
      </c>
      <c r="FS1" s="3" t="s">
        <v>1686</v>
      </c>
      <c r="FT1" s="3" t="s">
        <v>1687</v>
      </c>
      <c r="FU1" s="3" t="s">
        <v>1688</v>
      </c>
      <c r="FV1" s="3" t="s">
        <v>1689</v>
      </c>
      <c r="FW1" s="3" t="s">
        <v>1690</v>
      </c>
      <c r="FX1" s="3" t="s">
        <v>1691</v>
      </c>
      <c r="FY1" s="3" t="s">
        <v>1692</v>
      </c>
      <c r="FZ1" s="3" t="s">
        <v>1693</v>
      </c>
      <c r="GA1" s="3" t="s">
        <v>1694</v>
      </c>
      <c r="GB1" s="3" t="s">
        <v>1695</v>
      </c>
      <c r="GC1" s="3" t="s">
        <v>1696</v>
      </c>
      <c r="GD1" s="3" t="s">
        <v>1697</v>
      </c>
      <c r="GE1" s="3" t="s">
        <v>1698</v>
      </c>
      <c r="GF1" s="3" t="s">
        <v>1699</v>
      </c>
      <c r="GG1" s="3" t="s">
        <v>1700</v>
      </c>
      <c r="GH1" s="3" t="s">
        <v>1701</v>
      </c>
      <c r="GI1" s="3" t="s">
        <v>1702</v>
      </c>
      <c r="GJ1" s="3" t="s">
        <v>1703</v>
      </c>
      <c r="GK1" s="3" t="s">
        <v>1704</v>
      </c>
      <c r="GL1" s="3" t="s">
        <v>1705</v>
      </c>
      <c r="GM1" s="3" t="s">
        <v>1706</v>
      </c>
      <c r="GN1" s="3" t="s">
        <v>1707</v>
      </c>
      <c r="GO1" s="3" t="s">
        <v>1708</v>
      </c>
      <c r="GP1" s="3" t="s">
        <v>1709</v>
      </c>
      <c r="GQ1" s="3" t="s">
        <v>1710</v>
      </c>
      <c r="GR1" s="3" t="s">
        <v>1711</v>
      </c>
      <c r="GS1" s="3" t="s">
        <v>1712</v>
      </c>
      <c r="GT1" s="3" t="s">
        <v>1713</v>
      </c>
      <c r="GU1" s="3" t="s">
        <v>1714</v>
      </c>
      <c r="GV1" s="3" t="s">
        <v>1715</v>
      </c>
      <c r="GW1" s="3" t="s">
        <v>1716</v>
      </c>
      <c r="GX1" s="3" t="s">
        <v>1717</v>
      </c>
      <c r="GY1" s="3" t="s">
        <v>1718</v>
      </c>
      <c r="GZ1" s="3" t="s">
        <v>1719</v>
      </c>
      <c r="HA1" s="3" t="s">
        <v>1720</v>
      </c>
      <c r="HB1" s="3" t="s">
        <v>1721</v>
      </c>
      <c r="HC1" s="3" t="s">
        <v>1722</v>
      </c>
      <c r="HD1" s="3" t="s">
        <v>1723</v>
      </c>
      <c r="HE1" s="3" t="s">
        <v>1724</v>
      </c>
      <c r="HF1" s="3" t="s">
        <v>1725</v>
      </c>
      <c r="HG1" s="3" t="s">
        <v>1726</v>
      </c>
      <c r="HH1" s="3" t="s">
        <v>1727</v>
      </c>
      <c r="HI1" s="3" t="s">
        <v>1728</v>
      </c>
      <c r="HJ1" s="3" t="s">
        <v>1729</v>
      </c>
      <c r="HK1" s="3" t="s">
        <v>1730</v>
      </c>
      <c r="HL1" s="3" t="s">
        <v>1731</v>
      </c>
      <c r="HM1" s="3" t="s">
        <v>1732</v>
      </c>
      <c r="HN1" s="3" t="s">
        <v>1733</v>
      </c>
      <c r="HO1" s="3" t="s">
        <v>1734</v>
      </c>
      <c r="HP1" s="3" t="s">
        <v>1735</v>
      </c>
      <c r="HQ1" s="3" t="s">
        <v>1736</v>
      </c>
      <c r="HR1" s="3" t="s">
        <v>1737</v>
      </c>
      <c r="HS1" s="3" t="s">
        <v>1738</v>
      </c>
      <c r="HT1" s="3" t="s">
        <v>1739</v>
      </c>
      <c r="HU1" s="3" t="s">
        <v>1740</v>
      </c>
      <c r="HV1" s="3" t="s">
        <v>1741</v>
      </c>
      <c r="HW1" s="3" t="s">
        <v>1742</v>
      </c>
      <c r="HX1" s="3" t="s">
        <v>1743</v>
      </c>
      <c r="HY1" s="3" t="s">
        <v>1744</v>
      </c>
      <c r="HZ1" s="3" t="s">
        <v>1745</v>
      </c>
      <c r="IA1" s="3" t="s">
        <v>1746</v>
      </c>
      <c r="IB1" s="3" t="s">
        <v>1747</v>
      </c>
      <c r="IC1" s="3" t="s">
        <v>1748</v>
      </c>
      <c r="ID1" s="3" t="s">
        <v>1749</v>
      </c>
      <c r="IE1" s="3" t="s">
        <v>1750</v>
      </c>
      <c r="IF1" s="3" t="s">
        <v>1751</v>
      </c>
      <c r="IG1" s="3" t="s">
        <v>1752</v>
      </c>
      <c r="IH1" s="3" t="s">
        <v>1753</v>
      </c>
      <c r="II1" s="3" t="s">
        <v>1754</v>
      </c>
      <c r="IJ1" s="3" t="s">
        <v>1755</v>
      </c>
      <c r="IK1" s="3" t="s">
        <v>1756</v>
      </c>
      <c r="IL1" s="3" t="s">
        <v>1757</v>
      </c>
      <c r="IM1" s="3" t="s">
        <v>1758</v>
      </c>
      <c r="IN1" s="3" t="s">
        <v>1759</v>
      </c>
      <c r="IO1" s="3" t="s">
        <v>1760</v>
      </c>
      <c r="IP1" s="3" t="s">
        <v>1761</v>
      </c>
      <c r="IQ1" s="3" t="s">
        <v>1762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1763</v>
      </c>
      <c r="C10" s="8" t="s">
        <v>1764</v>
      </c>
      <c r="D10" s="8" t="s">
        <v>1765</v>
      </c>
      <c r="E10" s="8" t="s">
        <v>1766</v>
      </c>
      <c r="F10" s="8" t="s">
        <v>1767</v>
      </c>
      <c r="G10" s="8" t="s">
        <v>1768</v>
      </c>
      <c r="H10" s="8" t="s">
        <v>1769</v>
      </c>
      <c r="I10" s="8" t="s">
        <v>1770</v>
      </c>
      <c r="J10" s="8" t="s">
        <v>1771</v>
      </c>
      <c r="K10" s="8" t="s">
        <v>1772</v>
      </c>
      <c r="L10" s="8" t="s">
        <v>1773</v>
      </c>
      <c r="M10" s="8" t="s">
        <v>1774</v>
      </c>
      <c r="N10" s="8" t="s">
        <v>1775</v>
      </c>
      <c r="O10" s="8" t="s">
        <v>1776</v>
      </c>
      <c r="P10" s="8" t="s">
        <v>1777</v>
      </c>
      <c r="Q10" s="8" t="s">
        <v>1778</v>
      </c>
      <c r="R10" s="8" t="s">
        <v>1779</v>
      </c>
      <c r="S10" s="8" t="s">
        <v>1780</v>
      </c>
      <c r="T10" s="8" t="s">
        <v>1781</v>
      </c>
      <c r="U10" s="8" t="s">
        <v>1782</v>
      </c>
      <c r="V10" s="8" t="s">
        <v>1783</v>
      </c>
      <c r="W10" s="8" t="s">
        <v>1784</v>
      </c>
      <c r="X10" s="8" t="s">
        <v>1785</v>
      </c>
      <c r="Y10" s="8" t="s">
        <v>1786</v>
      </c>
      <c r="Z10" s="8" t="s">
        <v>1787</v>
      </c>
      <c r="AA10" s="8" t="s">
        <v>1788</v>
      </c>
      <c r="AB10" s="8" t="s">
        <v>1789</v>
      </c>
      <c r="AC10" s="8" t="s">
        <v>1790</v>
      </c>
      <c r="AD10" s="8" t="s">
        <v>1791</v>
      </c>
      <c r="AE10" s="8" t="s">
        <v>1792</v>
      </c>
      <c r="AF10" s="8" t="s">
        <v>1793</v>
      </c>
      <c r="AG10" s="8" t="s">
        <v>1794</v>
      </c>
      <c r="AH10" s="8" t="s">
        <v>1795</v>
      </c>
      <c r="AI10" s="8" t="s">
        <v>1796</v>
      </c>
      <c r="AJ10" s="8" t="s">
        <v>1797</v>
      </c>
      <c r="AK10" s="8" t="s">
        <v>1798</v>
      </c>
      <c r="AL10" s="8" t="s">
        <v>1799</v>
      </c>
      <c r="AM10" s="8" t="s">
        <v>1800</v>
      </c>
      <c r="AN10" s="8" t="s">
        <v>1801</v>
      </c>
      <c r="AO10" s="8" t="s">
        <v>1802</v>
      </c>
      <c r="AP10" s="8" t="s">
        <v>1803</v>
      </c>
      <c r="AQ10" s="8" t="s">
        <v>1804</v>
      </c>
      <c r="AR10" s="8" t="s">
        <v>1805</v>
      </c>
      <c r="AS10" s="8" t="s">
        <v>1806</v>
      </c>
      <c r="AT10" s="8" t="s">
        <v>1807</v>
      </c>
      <c r="AU10" s="8" t="s">
        <v>1808</v>
      </c>
      <c r="AV10" s="8" t="s">
        <v>1809</v>
      </c>
      <c r="AW10" s="8" t="s">
        <v>1810</v>
      </c>
      <c r="AX10" s="8" t="s">
        <v>1811</v>
      </c>
      <c r="AY10" s="8" t="s">
        <v>1812</v>
      </c>
      <c r="AZ10" s="8" t="s">
        <v>1813</v>
      </c>
      <c r="BA10" s="8" t="s">
        <v>1814</v>
      </c>
      <c r="BB10" s="8" t="s">
        <v>1815</v>
      </c>
      <c r="BC10" s="8" t="s">
        <v>1816</v>
      </c>
      <c r="BD10" s="8" t="s">
        <v>1817</v>
      </c>
      <c r="BE10" s="8" t="s">
        <v>1818</v>
      </c>
      <c r="BF10" s="8" t="s">
        <v>1819</v>
      </c>
      <c r="BG10" s="8" t="s">
        <v>1820</v>
      </c>
      <c r="BH10" s="8" t="s">
        <v>1821</v>
      </c>
      <c r="BI10" s="8" t="s">
        <v>1822</v>
      </c>
      <c r="BJ10" s="8" t="s">
        <v>1823</v>
      </c>
      <c r="BK10" s="8" t="s">
        <v>1824</v>
      </c>
      <c r="BL10" s="8" t="s">
        <v>1825</v>
      </c>
      <c r="BM10" s="8" t="s">
        <v>1826</v>
      </c>
      <c r="BN10" s="8" t="s">
        <v>1827</v>
      </c>
      <c r="BO10" s="8" t="s">
        <v>1828</v>
      </c>
      <c r="BP10" s="8" t="s">
        <v>1829</v>
      </c>
      <c r="BQ10" s="8" t="s">
        <v>1830</v>
      </c>
      <c r="BR10" s="8" t="s">
        <v>1831</v>
      </c>
      <c r="BS10" s="8" t="s">
        <v>1832</v>
      </c>
      <c r="BT10" s="8" t="s">
        <v>1833</v>
      </c>
      <c r="BU10" s="8" t="s">
        <v>1834</v>
      </c>
      <c r="BV10" s="8" t="s">
        <v>1835</v>
      </c>
      <c r="BW10" s="8" t="s">
        <v>1836</v>
      </c>
      <c r="BX10" s="8" t="s">
        <v>1837</v>
      </c>
      <c r="BY10" s="8" t="s">
        <v>1838</v>
      </c>
      <c r="BZ10" s="8" t="s">
        <v>1839</v>
      </c>
      <c r="CA10" s="8" t="s">
        <v>1840</v>
      </c>
      <c r="CB10" s="8" t="s">
        <v>1841</v>
      </c>
      <c r="CC10" s="8" t="s">
        <v>1842</v>
      </c>
      <c r="CD10" s="8" t="s">
        <v>1843</v>
      </c>
      <c r="CE10" s="8" t="s">
        <v>1844</v>
      </c>
      <c r="CF10" s="8" t="s">
        <v>1845</v>
      </c>
      <c r="CG10" s="8" t="s">
        <v>1846</v>
      </c>
      <c r="CH10" s="8" t="s">
        <v>1847</v>
      </c>
      <c r="CI10" s="8" t="s">
        <v>1848</v>
      </c>
      <c r="CJ10" s="8" t="s">
        <v>1849</v>
      </c>
      <c r="CK10" s="8" t="s">
        <v>1850</v>
      </c>
      <c r="CL10" s="8" t="s">
        <v>1851</v>
      </c>
      <c r="CM10" s="8" t="s">
        <v>1852</v>
      </c>
      <c r="CN10" s="8" t="s">
        <v>1853</v>
      </c>
      <c r="CO10" s="8" t="s">
        <v>1854</v>
      </c>
      <c r="CP10" s="8" t="s">
        <v>1855</v>
      </c>
      <c r="CQ10" s="8" t="s">
        <v>1856</v>
      </c>
      <c r="CR10" s="8" t="s">
        <v>1857</v>
      </c>
      <c r="CS10" s="8" t="s">
        <v>1858</v>
      </c>
      <c r="CT10" s="8" t="s">
        <v>1859</v>
      </c>
      <c r="CU10" s="8" t="s">
        <v>1860</v>
      </c>
      <c r="CV10" s="8" t="s">
        <v>1861</v>
      </c>
      <c r="CW10" s="8" t="s">
        <v>1862</v>
      </c>
      <c r="CX10" s="8" t="s">
        <v>1863</v>
      </c>
      <c r="CY10" s="8" t="s">
        <v>1864</v>
      </c>
      <c r="CZ10" s="8" t="s">
        <v>1865</v>
      </c>
      <c r="DA10" s="8" t="s">
        <v>1866</v>
      </c>
      <c r="DB10" s="8" t="s">
        <v>1867</v>
      </c>
      <c r="DC10" s="8" t="s">
        <v>1868</v>
      </c>
      <c r="DD10" s="8" t="s">
        <v>1869</v>
      </c>
      <c r="DE10" s="8" t="s">
        <v>1870</v>
      </c>
      <c r="DF10" s="8" t="s">
        <v>1871</v>
      </c>
      <c r="DG10" s="8" t="s">
        <v>1872</v>
      </c>
      <c r="DH10" s="8" t="s">
        <v>1873</v>
      </c>
      <c r="DI10" s="8" t="s">
        <v>1874</v>
      </c>
      <c r="DJ10" s="8" t="s">
        <v>1875</v>
      </c>
      <c r="DK10" s="8" t="s">
        <v>1876</v>
      </c>
      <c r="DL10" s="8" t="s">
        <v>1877</v>
      </c>
      <c r="DM10" s="8" t="s">
        <v>1878</v>
      </c>
      <c r="DN10" s="8" t="s">
        <v>1879</v>
      </c>
      <c r="DO10" s="8" t="s">
        <v>1880</v>
      </c>
      <c r="DP10" s="8" t="s">
        <v>1881</v>
      </c>
      <c r="DQ10" s="8" t="s">
        <v>1882</v>
      </c>
      <c r="DR10" s="8" t="s">
        <v>1883</v>
      </c>
      <c r="DS10" s="8" t="s">
        <v>1884</v>
      </c>
      <c r="DT10" s="8" t="s">
        <v>1885</v>
      </c>
      <c r="DU10" s="8" t="s">
        <v>1886</v>
      </c>
      <c r="DV10" s="8" t="s">
        <v>1887</v>
      </c>
      <c r="DW10" s="8" t="s">
        <v>1888</v>
      </c>
      <c r="DX10" s="8" t="s">
        <v>1889</v>
      </c>
      <c r="DY10" s="8" t="s">
        <v>1890</v>
      </c>
      <c r="DZ10" s="8" t="s">
        <v>1891</v>
      </c>
      <c r="EA10" s="8" t="s">
        <v>1892</v>
      </c>
      <c r="EB10" s="8" t="s">
        <v>1893</v>
      </c>
      <c r="EC10" s="8" t="s">
        <v>1894</v>
      </c>
      <c r="ED10" s="8" t="s">
        <v>1895</v>
      </c>
      <c r="EE10" s="8" t="s">
        <v>1896</v>
      </c>
      <c r="EF10" s="8" t="s">
        <v>1897</v>
      </c>
      <c r="EG10" s="8" t="s">
        <v>1898</v>
      </c>
      <c r="EH10" s="8" t="s">
        <v>1899</v>
      </c>
      <c r="EI10" s="8" t="s">
        <v>1900</v>
      </c>
      <c r="EJ10" s="8" t="s">
        <v>1901</v>
      </c>
      <c r="EK10" s="8" t="s">
        <v>1902</v>
      </c>
      <c r="EL10" s="8" t="s">
        <v>1903</v>
      </c>
      <c r="EM10" s="8" t="s">
        <v>1904</v>
      </c>
      <c r="EN10" s="8" t="s">
        <v>1905</v>
      </c>
      <c r="EO10" s="8" t="s">
        <v>1906</v>
      </c>
      <c r="EP10" s="8" t="s">
        <v>1907</v>
      </c>
      <c r="EQ10" s="8" t="s">
        <v>1908</v>
      </c>
      <c r="ER10" s="8" t="s">
        <v>1909</v>
      </c>
      <c r="ES10" s="8" t="s">
        <v>1910</v>
      </c>
      <c r="ET10" s="8" t="s">
        <v>1911</v>
      </c>
      <c r="EU10" s="8" t="s">
        <v>1912</v>
      </c>
      <c r="EV10" s="8" t="s">
        <v>1913</v>
      </c>
      <c r="EW10" s="8" t="s">
        <v>1914</v>
      </c>
      <c r="EX10" s="8" t="s">
        <v>1915</v>
      </c>
      <c r="EY10" s="8" t="s">
        <v>1916</v>
      </c>
      <c r="EZ10" s="8" t="s">
        <v>1917</v>
      </c>
      <c r="FA10" s="8" t="s">
        <v>1918</v>
      </c>
      <c r="FB10" s="8" t="s">
        <v>1919</v>
      </c>
      <c r="FC10" s="8" t="s">
        <v>1920</v>
      </c>
      <c r="FD10" s="8" t="s">
        <v>1921</v>
      </c>
      <c r="FE10" s="8" t="s">
        <v>1922</v>
      </c>
      <c r="FF10" s="8" t="s">
        <v>1923</v>
      </c>
      <c r="FG10" s="8" t="s">
        <v>1924</v>
      </c>
      <c r="FH10" s="8" t="s">
        <v>1925</v>
      </c>
      <c r="FI10" s="8" t="s">
        <v>1926</v>
      </c>
      <c r="FJ10" s="8" t="s">
        <v>1927</v>
      </c>
      <c r="FK10" s="8" t="s">
        <v>1928</v>
      </c>
      <c r="FL10" s="8" t="s">
        <v>1929</v>
      </c>
      <c r="FM10" s="8" t="s">
        <v>1930</v>
      </c>
      <c r="FN10" s="8" t="s">
        <v>1931</v>
      </c>
      <c r="FO10" s="8" t="s">
        <v>1932</v>
      </c>
      <c r="FP10" s="8" t="s">
        <v>1933</v>
      </c>
      <c r="FQ10" s="8" t="s">
        <v>1934</v>
      </c>
      <c r="FR10" s="8" t="s">
        <v>1935</v>
      </c>
      <c r="FS10" s="8" t="s">
        <v>1936</v>
      </c>
      <c r="FT10" s="8" t="s">
        <v>1937</v>
      </c>
      <c r="FU10" s="8" t="s">
        <v>1938</v>
      </c>
      <c r="FV10" s="8" t="s">
        <v>1939</v>
      </c>
      <c r="FW10" s="8" t="s">
        <v>1940</v>
      </c>
      <c r="FX10" s="8" t="s">
        <v>1941</v>
      </c>
      <c r="FY10" s="8" t="s">
        <v>1942</v>
      </c>
      <c r="FZ10" s="8" t="s">
        <v>1943</v>
      </c>
      <c r="GA10" s="8" t="s">
        <v>1944</v>
      </c>
      <c r="GB10" s="8" t="s">
        <v>1945</v>
      </c>
      <c r="GC10" s="8" t="s">
        <v>1946</v>
      </c>
      <c r="GD10" s="8" t="s">
        <v>1947</v>
      </c>
      <c r="GE10" s="8" t="s">
        <v>1948</v>
      </c>
      <c r="GF10" s="8" t="s">
        <v>1949</v>
      </c>
      <c r="GG10" s="8" t="s">
        <v>1950</v>
      </c>
      <c r="GH10" s="8" t="s">
        <v>1951</v>
      </c>
      <c r="GI10" s="8" t="s">
        <v>1952</v>
      </c>
      <c r="GJ10" s="8" t="s">
        <v>1953</v>
      </c>
      <c r="GK10" s="8" t="s">
        <v>1954</v>
      </c>
      <c r="GL10" s="8" t="s">
        <v>1955</v>
      </c>
      <c r="GM10" s="8" t="s">
        <v>1956</v>
      </c>
      <c r="GN10" s="8" t="s">
        <v>1957</v>
      </c>
      <c r="GO10" s="8" t="s">
        <v>1958</v>
      </c>
      <c r="GP10" s="8" t="s">
        <v>1959</v>
      </c>
      <c r="GQ10" s="8" t="s">
        <v>1960</v>
      </c>
      <c r="GR10" s="8" t="s">
        <v>1961</v>
      </c>
      <c r="GS10" s="8" t="s">
        <v>1962</v>
      </c>
      <c r="GT10" s="8" t="s">
        <v>1963</v>
      </c>
      <c r="GU10" s="8" t="s">
        <v>1964</v>
      </c>
      <c r="GV10" s="8" t="s">
        <v>1965</v>
      </c>
      <c r="GW10" s="8" t="s">
        <v>1966</v>
      </c>
      <c r="GX10" s="8" t="s">
        <v>1967</v>
      </c>
      <c r="GY10" s="8" t="s">
        <v>1968</v>
      </c>
      <c r="GZ10" s="8" t="s">
        <v>1969</v>
      </c>
      <c r="HA10" s="8" t="s">
        <v>1970</v>
      </c>
      <c r="HB10" s="8" t="s">
        <v>1971</v>
      </c>
      <c r="HC10" s="8" t="s">
        <v>1972</v>
      </c>
      <c r="HD10" s="8" t="s">
        <v>1973</v>
      </c>
      <c r="HE10" s="8" t="s">
        <v>1974</v>
      </c>
      <c r="HF10" s="8" t="s">
        <v>1975</v>
      </c>
      <c r="HG10" s="8" t="s">
        <v>1976</v>
      </c>
      <c r="HH10" s="8" t="s">
        <v>1977</v>
      </c>
      <c r="HI10" s="8" t="s">
        <v>1978</v>
      </c>
      <c r="HJ10" s="8" t="s">
        <v>1979</v>
      </c>
      <c r="HK10" s="8" t="s">
        <v>1980</v>
      </c>
      <c r="HL10" s="8" t="s">
        <v>1981</v>
      </c>
      <c r="HM10" s="8" t="s">
        <v>1982</v>
      </c>
      <c r="HN10" s="8" t="s">
        <v>1983</v>
      </c>
      <c r="HO10" s="8" t="s">
        <v>1984</v>
      </c>
      <c r="HP10" s="8" t="s">
        <v>1985</v>
      </c>
      <c r="HQ10" s="8" t="s">
        <v>1986</v>
      </c>
      <c r="HR10" s="8" t="s">
        <v>1987</v>
      </c>
      <c r="HS10" s="8" t="s">
        <v>1988</v>
      </c>
      <c r="HT10" s="8" t="s">
        <v>1989</v>
      </c>
      <c r="HU10" s="8" t="s">
        <v>1990</v>
      </c>
      <c r="HV10" s="8" t="s">
        <v>1991</v>
      </c>
      <c r="HW10" s="8" t="s">
        <v>1992</v>
      </c>
      <c r="HX10" s="8" t="s">
        <v>1993</v>
      </c>
      <c r="HY10" s="8" t="s">
        <v>1994</v>
      </c>
      <c r="HZ10" s="8" t="s">
        <v>1995</v>
      </c>
      <c r="IA10" s="8" t="s">
        <v>1996</v>
      </c>
      <c r="IB10" s="8" t="s">
        <v>1997</v>
      </c>
      <c r="IC10" s="8" t="s">
        <v>1998</v>
      </c>
      <c r="ID10" s="8" t="s">
        <v>1999</v>
      </c>
      <c r="IE10" s="8" t="s">
        <v>2000</v>
      </c>
      <c r="IF10" s="8" t="s">
        <v>2001</v>
      </c>
      <c r="IG10" s="8" t="s">
        <v>2002</v>
      </c>
      <c r="IH10" s="8" t="s">
        <v>2003</v>
      </c>
      <c r="II10" s="8" t="s">
        <v>2004</v>
      </c>
      <c r="IJ10" s="8" t="s">
        <v>2005</v>
      </c>
      <c r="IK10" s="8" t="s">
        <v>2006</v>
      </c>
      <c r="IL10" s="8" t="s">
        <v>2007</v>
      </c>
      <c r="IM10" s="8" t="s">
        <v>2008</v>
      </c>
      <c r="IN10" s="8" t="s">
        <v>2009</v>
      </c>
      <c r="IO10" s="8" t="s">
        <v>2010</v>
      </c>
      <c r="IP10" s="8" t="s">
        <v>2011</v>
      </c>
      <c r="IQ10" s="8" t="s">
        <v>2012</v>
      </c>
    </row>
    <row r="11" spans="1:251">
      <c r="A11" s="10">
        <v>42036</v>
      </c>
      <c r="B11" s="9">
        <v>38.353000000000002</v>
      </c>
      <c r="C11" s="9">
        <v>16.875</v>
      </c>
      <c r="D11" s="9">
        <v>21.478000000000002</v>
      </c>
      <c r="E11" s="9">
        <v>22.763999999999999</v>
      </c>
      <c r="F11" s="9">
        <v>26</v>
      </c>
      <c r="G11" s="9">
        <v>20.106000000000002</v>
      </c>
      <c r="H11" s="9">
        <v>97.438000000000002</v>
      </c>
      <c r="I11" s="9">
        <v>32.265999999999998</v>
      </c>
      <c r="J11" s="9">
        <v>65.171999999999997</v>
      </c>
      <c r="K11" s="9">
        <v>7.7030000000000003</v>
      </c>
      <c r="L11" s="9">
        <v>0.70099999999999996</v>
      </c>
      <c r="M11" s="9">
        <v>7.0019999999999998</v>
      </c>
      <c r="N11" s="9">
        <v>16.916</v>
      </c>
      <c r="O11" s="9">
        <v>6.556</v>
      </c>
      <c r="P11" s="9">
        <v>10.36</v>
      </c>
      <c r="Q11" s="9">
        <v>24.701000000000001</v>
      </c>
      <c r="R11" s="9">
        <v>9.3670000000000009</v>
      </c>
      <c r="S11" s="9">
        <v>15.334</v>
      </c>
      <c r="T11" s="9">
        <v>48.118000000000002</v>
      </c>
      <c r="U11" s="9">
        <v>15.641999999999999</v>
      </c>
      <c r="V11" s="9">
        <v>32.475999999999999</v>
      </c>
      <c r="W11" s="9">
        <v>50</v>
      </c>
      <c r="X11" s="9">
        <v>49.046999999999997</v>
      </c>
      <c r="Y11" s="9">
        <v>50.734000000000002</v>
      </c>
      <c r="Z11" s="9">
        <v>62.292999999999999</v>
      </c>
      <c r="AA11" s="9">
        <v>22.288</v>
      </c>
      <c r="AB11" s="9">
        <v>40.005000000000003</v>
      </c>
      <c r="AC11" s="9">
        <v>5.4210000000000003</v>
      </c>
      <c r="AD11" s="9">
        <v>0.70099999999999996</v>
      </c>
      <c r="AE11" s="9">
        <v>4.7210000000000001</v>
      </c>
      <c r="AF11" s="9">
        <v>13.743</v>
      </c>
      <c r="AG11" s="9">
        <v>5.9909999999999997</v>
      </c>
      <c r="AH11" s="9">
        <v>7.7519999999999998</v>
      </c>
      <c r="AI11" s="9">
        <v>17.658000000000001</v>
      </c>
      <c r="AJ11" s="9">
        <v>6.5179999999999998</v>
      </c>
      <c r="AK11" s="9">
        <v>11.14</v>
      </c>
      <c r="AL11" s="9">
        <v>25.47</v>
      </c>
      <c r="AM11" s="9">
        <v>9.0779999999999994</v>
      </c>
      <c r="AN11" s="9">
        <v>16.391999999999999</v>
      </c>
      <c r="AO11" s="9">
        <v>36.548000000000002</v>
      </c>
      <c r="AP11" s="9">
        <v>40</v>
      </c>
      <c r="AQ11" s="9">
        <v>34.677999999999997</v>
      </c>
      <c r="AR11" s="9">
        <v>35.145000000000003</v>
      </c>
      <c r="AS11" s="9">
        <v>9.9789999999999992</v>
      </c>
      <c r="AT11" s="9">
        <v>25.167000000000002</v>
      </c>
      <c r="AU11" s="9">
        <v>2.2810000000000001</v>
      </c>
      <c r="AV11" s="9">
        <v>0</v>
      </c>
      <c r="AW11" s="9">
        <v>2.2810000000000001</v>
      </c>
      <c r="AX11" s="9">
        <v>3.1739999999999999</v>
      </c>
      <c r="AY11" s="9">
        <v>0.56599999999999995</v>
      </c>
      <c r="AZ11" s="9">
        <v>2.6080000000000001</v>
      </c>
      <c r="BA11" s="9">
        <v>7.0419999999999998</v>
      </c>
      <c r="BB11" s="9">
        <v>2.8490000000000002</v>
      </c>
      <c r="BC11" s="9">
        <v>4.194</v>
      </c>
      <c r="BD11" s="9">
        <v>22.648</v>
      </c>
      <c r="BE11" s="9">
        <v>6.5640000000000001</v>
      </c>
      <c r="BF11" s="9">
        <v>16.084</v>
      </c>
      <c r="BG11" s="9">
        <v>97.141000000000005</v>
      </c>
      <c r="BH11" s="9">
        <v>52</v>
      </c>
      <c r="BI11" s="9">
        <v>100</v>
      </c>
      <c r="BJ11" s="9">
        <v>82.406000000000006</v>
      </c>
      <c r="BK11" s="9">
        <v>28.515999999999998</v>
      </c>
      <c r="BL11" s="9">
        <v>53.890999999999998</v>
      </c>
      <c r="BM11" s="9">
        <v>6.9269999999999996</v>
      </c>
      <c r="BN11" s="9">
        <v>2.5430000000000001</v>
      </c>
      <c r="BO11" s="9">
        <v>4.3840000000000003</v>
      </c>
      <c r="BP11" s="9">
        <v>10.068</v>
      </c>
      <c r="BQ11" s="9">
        <v>4.4589999999999996</v>
      </c>
      <c r="BR11" s="9">
        <v>5.609</v>
      </c>
      <c r="BS11" s="9">
        <v>17.004999999999999</v>
      </c>
      <c r="BT11" s="9">
        <v>7.9219999999999997</v>
      </c>
      <c r="BU11" s="9">
        <v>9.0839999999999996</v>
      </c>
      <c r="BV11" s="9">
        <v>48.405999999999999</v>
      </c>
      <c r="BW11" s="9">
        <v>13.592000000000001</v>
      </c>
      <c r="BX11" s="9">
        <v>34.813000000000002</v>
      </c>
      <c r="BY11" s="9">
        <v>104</v>
      </c>
      <c r="BZ11" s="9">
        <v>39.661000000000001</v>
      </c>
      <c r="CA11" s="9">
        <v>104</v>
      </c>
      <c r="CB11" s="9">
        <v>46.267000000000003</v>
      </c>
      <c r="CC11" s="9">
        <v>15.259</v>
      </c>
      <c r="CD11" s="9">
        <v>31.007999999999999</v>
      </c>
      <c r="CE11" s="9">
        <v>1.667</v>
      </c>
      <c r="CF11" s="9">
        <v>0</v>
      </c>
      <c r="CG11" s="9">
        <v>1.667</v>
      </c>
      <c r="CH11" s="9">
        <v>5.3730000000000002</v>
      </c>
      <c r="CI11" s="9">
        <v>2.089</v>
      </c>
      <c r="CJ11" s="9">
        <v>3.2839999999999998</v>
      </c>
      <c r="CK11" s="9">
        <v>11.625</v>
      </c>
      <c r="CL11" s="9">
        <v>5.46</v>
      </c>
      <c r="CM11" s="9">
        <v>6.165</v>
      </c>
      <c r="CN11" s="9">
        <v>27.603000000000002</v>
      </c>
      <c r="CO11" s="9">
        <v>7.71</v>
      </c>
      <c r="CP11" s="9">
        <v>19.893000000000001</v>
      </c>
      <c r="CQ11" s="9">
        <v>102.402</v>
      </c>
      <c r="CR11" s="9">
        <v>47.88</v>
      </c>
      <c r="CS11" s="9">
        <v>104</v>
      </c>
      <c r="CT11" s="9">
        <v>36.139000000000003</v>
      </c>
      <c r="CU11" s="9">
        <v>13.257</v>
      </c>
      <c r="CV11" s="9">
        <v>22.882000000000001</v>
      </c>
      <c r="CW11" s="9">
        <v>5.2610000000000001</v>
      </c>
      <c r="CX11" s="9">
        <v>2.5430000000000001</v>
      </c>
      <c r="CY11" s="9">
        <v>2.718</v>
      </c>
      <c r="CZ11" s="9">
        <v>4.6950000000000003</v>
      </c>
      <c r="DA11" s="9">
        <v>2.37</v>
      </c>
      <c r="DB11" s="9">
        <v>2.3250000000000002</v>
      </c>
      <c r="DC11" s="9">
        <v>5.3810000000000002</v>
      </c>
      <c r="DD11" s="9">
        <v>2.4620000000000002</v>
      </c>
      <c r="DE11" s="9">
        <v>2.919</v>
      </c>
      <c r="DF11" s="9">
        <v>20.803000000000001</v>
      </c>
      <c r="DG11" s="9">
        <v>5.8819999999999997</v>
      </c>
      <c r="DH11" s="9">
        <v>14.920999999999999</v>
      </c>
      <c r="DI11" s="9">
        <v>104</v>
      </c>
      <c r="DJ11" s="9">
        <v>34.081000000000003</v>
      </c>
      <c r="DK11" s="9">
        <v>150.80600000000001</v>
      </c>
      <c r="DL11" s="9">
        <v>4.3979999999999997</v>
      </c>
      <c r="DM11" s="9">
        <v>3.34</v>
      </c>
      <c r="DN11" s="9">
        <v>1.0580000000000001</v>
      </c>
      <c r="DO11" s="9">
        <v>0</v>
      </c>
      <c r="DP11" s="9">
        <v>0</v>
      </c>
      <c r="DQ11" s="9">
        <v>0</v>
      </c>
      <c r="DR11" s="9">
        <v>0.57799999999999996</v>
      </c>
      <c r="DS11" s="9">
        <v>0.57799999999999996</v>
      </c>
      <c r="DT11" s="9">
        <v>0</v>
      </c>
      <c r="DU11" s="9">
        <v>1.6779999999999999</v>
      </c>
      <c r="DV11" s="9">
        <v>1.1559999999999999</v>
      </c>
      <c r="DW11" s="9">
        <v>0.52200000000000002</v>
      </c>
      <c r="DX11" s="9">
        <v>2.1429999999999998</v>
      </c>
      <c r="DY11" s="9">
        <v>1.6060000000000001</v>
      </c>
      <c r="DZ11" s="9">
        <v>0.53600000000000003</v>
      </c>
      <c r="EA11" s="9">
        <v>50.817999999999998</v>
      </c>
      <c r="EB11" s="9">
        <v>41.344999999999999</v>
      </c>
      <c r="EC11" s="9">
        <v>55.067</v>
      </c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>
        <v>0</v>
      </c>
      <c r="HC11" s="9"/>
      <c r="HD11" s="9"/>
      <c r="HE11" s="9">
        <v>0</v>
      </c>
      <c r="HF11" s="9"/>
      <c r="HG11" s="9"/>
      <c r="HH11" s="9">
        <v>0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33.412999999999997</v>
      </c>
      <c r="C12" s="9">
        <v>15.518000000000001</v>
      </c>
      <c r="D12" s="9">
        <v>17.893999999999998</v>
      </c>
      <c r="E12" s="9">
        <v>20.183</v>
      </c>
      <c r="F12" s="9">
        <v>26</v>
      </c>
      <c r="G12" s="9">
        <v>20</v>
      </c>
      <c r="H12" s="9">
        <v>99.741</v>
      </c>
      <c r="I12" s="9">
        <v>34.235999999999997</v>
      </c>
      <c r="J12" s="9">
        <v>65.504999999999995</v>
      </c>
      <c r="K12" s="9">
        <v>14.472</v>
      </c>
      <c r="L12" s="9">
        <v>4.0350000000000001</v>
      </c>
      <c r="M12" s="9">
        <v>10.436999999999999</v>
      </c>
      <c r="N12" s="9">
        <v>12.151999999999999</v>
      </c>
      <c r="O12" s="9">
        <v>5.9390000000000001</v>
      </c>
      <c r="P12" s="9">
        <v>6.2130000000000001</v>
      </c>
      <c r="Q12" s="9">
        <v>21.724</v>
      </c>
      <c r="R12" s="9">
        <v>5.8140000000000001</v>
      </c>
      <c r="S12" s="9">
        <v>15.91</v>
      </c>
      <c r="T12" s="9">
        <v>51.393000000000001</v>
      </c>
      <c r="U12" s="9">
        <v>18.448</v>
      </c>
      <c r="V12" s="9">
        <v>32.945</v>
      </c>
      <c r="W12" s="9">
        <v>52</v>
      </c>
      <c r="X12" s="9">
        <v>52</v>
      </c>
      <c r="Y12" s="9">
        <v>51.755000000000003</v>
      </c>
      <c r="Z12" s="9">
        <v>55.192</v>
      </c>
      <c r="AA12" s="9">
        <v>20.3</v>
      </c>
      <c r="AB12" s="9">
        <v>34.892000000000003</v>
      </c>
      <c r="AC12" s="9">
        <v>7.3259999999999996</v>
      </c>
      <c r="AD12" s="9">
        <v>1.544</v>
      </c>
      <c r="AE12" s="9">
        <v>5.782</v>
      </c>
      <c r="AF12" s="9">
        <v>8.4359999999999999</v>
      </c>
      <c r="AG12" s="9">
        <v>5.9390000000000001</v>
      </c>
      <c r="AH12" s="9">
        <v>2.4969999999999999</v>
      </c>
      <c r="AI12" s="9">
        <v>14.473000000000001</v>
      </c>
      <c r="AJ12" s="9">
        <v>3.819</v>
      </c>
      <c r="AK12" s="9">
        <v>10.654999999999999</v>
      </c>
      <c r="AL12" s="9">
        <v>24.956</v>
      </c>
      <c r="AM12" s="9">
        <v>8.9990000000000006</v>
      </c>
      <c r="AN12" s="9">
        <v>15.957000000000001</v>
      </c>
      <c r="AO12" s="9">
        <v>44.863999999999997</v>
      </c>
      <c r="AP12" s="9">
        <v>30.231999999999999</v>
      </c>
      <c r="AQ12" s="9">
        <v>47</v>
      </c>
      <c r="AR12" s="9">
        <v>44.548999999999999</v>
      </c>
      <c r="AS12" s="9">
        <v>13.936</v>
      </c>
      <c r="AT12" s="9">
        <v>30.614000000000001</v>
      </c>
      <c r="AU12" s="9">
        <v>7.1459999999999999</v>
      </c>
      <c r="AV12" s="9">
        <v>2.492</v>
      </c>
      <c r="AW12" s="9">
        <v>4.6539999999999999</v>
      </c>
      <c r="AX12" s="9">
        <v>3.7160000000000002</v>
      </c>
      <c r="AY12" s="9">
        <v>0</v>
      </c>
      <c r="AZ12" s="9">
        <v>3.7160000000000002</v>
      </c>
      <c r="BA12" s="9">
        <v>7.2510000000000003</v>
      </c>
      <c r="BB12" s="9">
        <v>1.9950000000000001</v>
      </c>
      <c r="BC12" s="9">
        <v>5.2560000000000002</v>
      </c>
      <c r="BD12" s="9">
        <v>26.436</v>
      </c>
      <c r="BE12" s="9">
        <v>9.4489999999999998</v>
      </c>
      <c r="BF12" s="9">
        <v>16.988</v>
      </c>
      <c r="BG12" s="9">
        <v>52</v>
      </c>
      <c r="BH12" s="9">
        <v>52</v>
      </c>
      <c r="BI12" s="9">
        <v>52</v>
      </c>
      <c r="BJ12" s="9">
        <v>84.456000000000003</v>
      </c>
      <c r="BK12" s="9">
        <v>29.419</v>
      </c>
      <c r="BL12" s="9">
        <v>55.036999999999999</v>
      </c>
      <c r="BM12" s="9">
        <v>5.351</v>
      </c>
      <c r="BN12" s="9">
        <v>2.6829999999999998</v>
      </c>
      <c r="BO12" s="9">
        <v>2.6680000000000001</v>
      </c>
      <c r="BP12" s="9">
        <v>9.4220000000000006</v>
      </c>
      <c r="BQ12" s="9">
        <v>1.8340000000000001</v>
      </c>
      <c r="BR12" s="9">
        <v>7.5880000000000001</v>
      </c>
      <c r="BS12" s="9">
        <v>22.771000000000001</v>
      </c>
      <c r="BT12" s="9">
        <v>8.5120000000000005</v>
      </c>
      <c r="BU12" s="9">
        <v>14.257999999999999</v>
      </c>
      <c r="BV12" s="9">
        <v>46.911999999999999</v>
      </c>
      <c r="BW12" s="9">
        <v>16.39</v>
      </c>
      <c r="BX12" s="9">
        <v>30.523</v>
      </c>
      <c r="BY12" s="9">
        <v>52</v>
      </c>
      <c r="BZ12" s="9">
        <v>52</v>
      </c>
      <c r="CA12" s="9">
        <v>52</v>
      </c>
      <c r="CB12" s="9">
        <v>45.436</v>
      </c>
      <c r="CC12" s="9">
        <v>13.952999999999999</v>
      </c>
      <c r="CD12" s="9">
        <v>31.484000000000002</v>
      </c>
      <c r="CE12" s="9">
        <v>2.0840000000000001</v>
      </c>
      <c r="CF12" s="9">
        <v>1.0409999999999999</v>
      </c>
      <c r="CG12" s="9">
        <v>1.0429999999999999</v>
      </c>
      <c r="CH12" s="9">
        <v>6.3849999999999998</v>
      </c>
      <c r="CI12" s="9">
        <v>0</v>
      </c>
      <c r="CJ12" s="9">
        <v>6.3849999999999998</v>
      </c>
      <c r="CK12" s="9">
        <v>11.324</v>
      </c>
      <c r="CL12" s="9">
        <v>4.819</v>
      </c>
      <c r="CM12" s="9">
        <v>6.5049999999999999</v>
      </c>
      <c r="CN12" s="9">
        <v>25.643000000000001</v>
      </c>
      <c r="CO12" s="9">
        <v>8.0920000000000005</v>
      </c>
      <c r="CP12" s="9">
        <v>17.550999999999998</v>
      </c>
      <c r="CQ12" s="9">
        <v>52</v>
      </c>
      <c r="CR12" s="9">
        <v>52</v>
      </c>
      <c r="CS12" s="9">
        <v>52</v>
      </c>
      <c r="CT12" s="9">
        <v>39.018999999999998</v>
      </c>
      <c r="CU12" s="9">
        <v>15.467000000000001</v>
      </c>
      <c r="CV12" s="9">
        <v>23.553000000000001</v>
      </c>
      <c r="CW12" s="9">
        <v>3.2669999999999999</v>
      </c>
      <c r="CX12" s="9">
        <v>1.6419999999999999</v>
      </c>
      <c r="CY12" s="9">
        <v>1.625</v>
      </c>
      <c r="CZ12" s="9">
        <v>3.0369999999999999</v>
      </c>
      <c r="DA12" s="9">
        <v>1.8340000000000001</v>
      </c>
      <c r="DB12" s="9">
        <v>1.2030000000000001</v>
      </c>
      <c r="DC12" s="9">
        <v>11.446999999999999</v>
      </c>
      <c r="DD12" s="9">
        <v>3.6930000000000001</v>
      </c>
      <c r="DE12" s="9">
        <v>7.7530000000000001</v>
      </c>
      <c r="DF12" s="9">
        <v>21.268999999999998</v>
      </c>
      <c r="DG12" s="9">
        <v>8.298</v>
      </c>
      <c r="DH12" s="9">
        <v>12.972</v>
      </c>
      <c r="DI12" s="9">
        <v>52</v>
      </c>
      <c r="DJ12" s="9">
        <v>52</v>
      </c>
      <c r="DK12" s="9">
        <v>52</v>
      </c>
      <c r="DL12" s="9">
        <v>7.2709999999999999</v>
      </c>
      <c r="DM12" s="9">
        <v>4.2789999999999999</v>
      </c>
      <c r="DN12" s="9">
        <v>2.992</v>
      </c>
      <c r="DO12" s="9">
        <v>1.0860000000000001</v>
      </c>
      <c r="DP12" s="9">
        <v>1.0860000000000001</v>
      </c>
      <c r="DQ12" s="9">
        <v>0</v>
      </c>
      <c r="DR12" s="9">
        <v>0</v>
      </c>
      <c r="DS12" s="9">
        <v>0</v>
      </c>
      <c r="DT12" s="9">
        <v>0</v>
      </c>
      <c r="DU12" s="9">
        <v>1.839</v>
      </c>
      <c r="DV12" s="9">
        <v>1.196</v>
      </c>
      <c r="DW12" s="9">
        <v>0.64300000000000002</v>
      </c>
      <c r="DX12" s="9">
        <v>4.3460000000000001</v>
      </c>
      <c r="DY12" s="9">
        <v>1.996</v>
      </c>
      <c r="DZ12" s="9">
        <v>2.3490000000000002</v>
      </c>
      <c r="EA12" s="9">
        <v>96.927000000000007</v>
      </c>
      <c r="EB12" s="9">
        <v>51.814</v>
      </c>
      <c r="EC12" s="9">
        <v>258.68400000000003</v>
      </c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>
        <v>0</v>
      </c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35.228999999999999</v>
      </c>
      <c r="C13" s="9">
        <v>14.51</v>
      </c>
      <c r="D13" s="9">
        <v>20.72</v>
      </c>
      <c r="E13" s="9">
        <v>24</v>
      </c>
      <c r="F13" s="9">
        <v>22.196999999999999</v>
      </c>
      <c r="G13" s="9">
        <v>24.373999999999999</v>
      </c>
      <c r="H13" s="9">
        <v>105.997</v>
      </c>
      <c r="I13" s="9">
        <v>39.875999999999998</v>
      </c>
      <c r="J13" s="9">
        <v>66.120999999999995</v>
      </c>
      <c r="K13" s="9">
        <v>10.629</v>
      </c>
      <c r="L13" s="9">
        <v>6.44</v>
      </c>
      <c r="M13" s="9">
        <v>4.1879999999999997</v>
      </c>
      <c r="N13" s="9">
        <v>15.477</v>
      </c>
      <c r="O13" s="9">
        <v>5.4450000000000003</v>
      </c>
      <c r="P13" s="9">
        <v>10.032</v>
      </c>
      <c r="Q13" s="9">
        <v>31.905000000000001</v>
      </c>
      <c r="R13" s="9">
        <v>10.122999999999999</v>
      </c>
      <c r="S13" s="9">
        <v>21.782</v>
      </c>
      <c r="T13" s="9">
        <v>47.985999999999997</v>
      </c>
      <c r="U13" s="9">
        <v>17.867000000000001</v>
      </c>
      <c r="V13" s="9">
        <v>30.119</v>
      </c>
      <c r="W13" s="9">
        <v>41.21</v>
      </c>
      <c r="X13" s="9">
        <v>28.373000000000001</v>
      </c>
      <c r="Y13" s="9">
        <v>47</v>
      </c>
      <c r="Z13" s="9">
        <v>55.96</v>
      </c>
      <c r="AA13" s="9">
        <v>25.986000000000001</v>
      </c>
      <c r="AB13" s="9">
        <v>29.972999999999999</v>
      </c>
      <c r="AC13" s="9">
        <v>6.9080000000000004</v>
      </c>
      <c r="AD13" s="9">
        <v>4.6429999999999998</v>
      </c>
      <c r="AE13" s="9">
        <v>2.2650000000000001</v>
      </c>
      <c r="AF13" s="9">
        <v>8.7230000000000008</v>
      </c>
      <c r="AG13" s="9">
        <v>3.9430000000000001</v>
      </c>
      <c r="AH13" s="9">
        <v>4.7809999999999997</v>
      </c>
      <c r="AI13" s="9">
        <v>21.212</v>
      </c>
      <c r="AJ13" s="9">
        <v>6.9669999999999996</v>
      </c>
      <c r="AK13" s="9">
        <v>14.246</v>
      </c>
      <c r="AL13" s="9">
        <v>19.116</v>
      </c>
      <c r="AM13" s="9">
        <v>10.433999999999999</v>
      </c>
      <c r="AN13" s="9">
        <v>8.6820000000000004</v>
      </c>
      <c r="AO13" s="9">
        <v>26</v>
      </c>
      <c r="AP13" s="9">
        <v>18.608000000000001</v>
      </c>
      <c r="AQ13" s="9">
        <v>26</v>
      </c>
      <c r="AR13" s="9">
        <v>50.037999999999997</v>
      </c>
      <c r="AS13" s="9">
        <v>13.89</v>
      </c>
      <c r="AT13" s="9">
        <v>36.148000000000003</v>
      </c>
      <c r="AU13" s="9">
        <v>3.7210000000000001</v>
      </c>
      <c r="AV13" s="9">
        <v>1.7969999999999999</v>
      </c>
      <c r="AW13" s="9">
        <v>1.9239999999999999</v>
      </c>
      <c r="AX13" s="9">
        <v>6.7539999999999996</v>
      </c>
      <c r="AY13" s="9">
        <v>1.5029999999999999</v>
      </c>
      <c r="AZ13" s="9">
        <v>5.2510000000000003</v>
      </c>
      <c r="BA13" s="9">
        <v>10.693</v>
      </c>
      <c r="BB13" s="9">
        <v>3.157</v>
      </c>
      <c r="BC13" s="9">
        <v>7.5359999999999996</v>
      </c>
      <c r="BD13" s="9">
        <v>28.87</v>
      </c>
      <c r="BE13" s="9">
        <v>7.4329999999999998</v>
      </c>
      <c r="BF13" s="9">
        <v>21.437000000000001</v>
      </c>
      <c r="BG13" s="9">
        <v>52</v>
      </c>
      <c r="BH13" s="9">
        <v>52</v>
      </c>
      <c r="BI13" s="9">
        <v>52</v>
      </c>
      <c r="BJ13" s="9">
        <v>80.81</v>
      </c>
      <c r="BK13" s="9">
        <v>28.131</v>
      </c>
      <c r="BL13" s="9">
        <v>52.679000000000002</v>
      </c>
      <c r="BM13" s="9">
        <v>5.835</v>
      </c>
      <c r="BN13" s="9">
        <v>2.6760000000000002</v>
      </c>
      <c r="BO13" s="9">
        <v>3.1589999999999998</v>
      </c>
      <c r="BP13" s="9">
        <v>10.846</v>
      </c>
      <c r="BQ13" s="9">
        <v>3.1779999999999999</v>
      </c>
      <c r="BR13" s="9">
        <v>7.6669999999999998</v>
      </c>
      <c r="BS13" s="9">
        <v>23.317</v>
      </c>
      <c r="BT13" s="9">
        <v>8.9489999999999998</v>
      </c>
      <c r="BU13" s="9">
        <v>14.367000000000001</v>
      </c>
      <c r="BV13" s="9">
        <v>40.811999999999998</v>
      </c>
      <c r="BW13" s="9">
        <v>13.327</v>
      </c>
      <c r="BX13" s="9">
        <v>27.484999999999999</v>
      </c>
      <c r="BY13" s="9">
        <v>51.765000000000001</v>
      </c>
      <c r="BZ13" s="9">
        <v>43</v>
      </c>
      <c r="CA13" s="9">
        <v>52</v>
      </c>
      <c r="CB13" s="9">
        <v>51.293999999999997</v>
      </c>
      <c r="CC13" s="9">
        <v>15.605</v>
      </c>
      <c r="CD13" s="9">
        <v>35.689</v>
      </c>
      <c r="CE13" s="9">
        <v>3.0739999999999998</v>
      </c>
      <c r="CF13" s="9">
        <v>2.6760000000000002</v>
      </c>
      <c r="CG13" s="9">
        <v>0.39700000000000002</v>
      </c>
      <c r="CH13" s="9">
        <v>7.2880000000000003</v>
      </c>
      <c r="CI13" s="9">
        <v>2.3039999999999998</v>
      </c>
      <c r="CJ13" s="9">
        <v>4.9850000000000003</v>
      </c>
      <c r="CK13" s="9">
        <v>15.641</v>
      </c>
      <c r="CL13" s="9">
        <v>4.7750000000000004</v>
      </c>
      <c r="CM13" s="9">
        <v>10.866</v>
      </c>
      <c r="CN13" s="9">
        <v>25.291</v>
      </c>
      <c r="CO13" s="9">
        <v>5.85</v>
      </c>
      <c r="CP13" s="9">
        <v>19.440999999999999</v>
      </c>
      <c r="CQ13" s="9">
        <v>47</v>
      </c>
      <c r="CR13" s="9">
        <v>26.802</v>
      </c>
      <c r="CS13" s="9">
        <v>52</v>
      </c>
      <c r="CT13" s="9">
        <v>29.515999999999998</v>
      </c>
      <c r="CU13" s="9">
        <v>12.526</v>
      </c>
      <c r="CV13" s="9">
        <v>16.989999999999998</v>
      </c>
      <c r="CW13" s="9">
        <v>2.762</v>
      </c>
      <c r="CX13" s="9">
        <v>0</v>
      </c>
      <c r="CY13" s="9">
        <v>2.762</v>
      </c>
      <c r="CZ13" s="9">
        <v>3.5569999999999999</v>
      </c>
      <c r="DA13" s="9">
        <v>0.875</v>
      </c>
      <c r="DB13" s="9">
        <v>2.6829999999999998</v>
      </c>
      <c r="DC13" s="9">
        <v>7.6749999999999998</v>
      </c>
      <c r="DD13" s="9">
        <v>4.1740000000000004</v>
      </c>
      <c r="DE13" s="9">
        <v>3.5009999999999999</v>
      </c>
      <c r="DF13" s="9">
        <v>15.521000000000001</v>
      </c>
      <c r="DG13" s="9">
        <v>7.4770000000000003</v>
      </c>
      <c r="DH13" s="9">
        <v>8.0440000000000005</v>
      </c>
      <c r="DI13" s="9">
        <v>52</v>
      </c>
      <c r="DJ13" s="9">
        <v>52</v>
      </c>
      <c r="DK13" s="9">
        <v>42.048000000000002</v>
      </c>
      <c r="DL13" s="9">
        <v>7.6890000000000001</v>
      </c>
      <c r="DM13" s="9">
        <v>5.8109999999999999</v>
      </c>
      <c r="DN13" s="9">
        <v>1.8779999999999999</v>
      </c>
      <c r="DO13" s="9">
        <v>0</v>
      </c>
      <c r="DP13" s="9">
        <v>0</v>
      </c>
      <c r="DQ13" s="9">
        <v>0</v>
      </c>
      <c r="DR13" s="9">
        <v>0.88700000000000001</v>
      </c>
      <c r="DS13" s="9">
        <v>0.88700000000000001</v>
      </c>
      <c r="DT13" s="9">
        <v>0</v>
      </c>
      <c r="DU13" s="9">
        <v>1.774</v>
      </c>
      <c r="DV13" s="9">
        <v>1.373</v>
      </c>
      <c r="DW13" s="9">
        <v>0.40100000000000002</v>
      </c>
      <c r="DX13" s="9">
        <v>5.0279999999999996</v>
      </c>
      <c r="DY13" s="9">
        <v>3.5510000000000002</v>
      </c>
      <c r="DZ13" s="9">
        <v>1.478</v>
      </c>
      <c r="EA13" s="9">
        <v>104</v>
      </c>
      <c r="EB13" s="9">
        <v>70.391999999999996</v>
      </c>
      <c r="EC13" s="9">
        <v>229.215</v>
      </c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>
        <v>0</v>
      </c>
      <c r="HC13" s="9"/>
      <c r="HD13" s="9"/>
      <c r="HE13" s="9">
        <v>0</v>
      </c>
      <c r="HF13" s="9"/>
      <c r="HG13" s="9"/>
      <c r="HH13" s="9">
        <v>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43.860999999999997</v>
      </c>
      <c r="C14" s="9">
        <v>21.097999999999999</v>
      </c>
      <c r="D14" s="9">
        <v>22.763000000000002</v>
      </c>
      <c r="E14" s="9">
        <v>26</v>
      </c>
      <c r="F14" s="9">
        <v>28.879000000000001</v>
      </c>
      <c r="G14" s="9">
        <v>26</v>
      </c>
      <c r="H14" s="9">
        <v>113.13200000000001</v>
      </c>
      <c r="I14" s="9">
        <v>35.006</v>
      </c>
      <c r="J14" s="9">
        <v>78.126000000000005</v>
      </c>
      <c r="K14" s="9">
        <v>13.218</v>
      </c>
      <c r="L14" s="9">
        <v>3.0649999999999999</v>
      </c>
      <c r="M14" s="9">
        <v>10.153</v>
      </c>
      <c r="N14" s="9">
        <v>17.274999999999999</v>
      </c>
      <c r="O14" s="9">
        <v>5.407</v>
      </c>
      <c r="P14" s="9">
        <v>11.868</v>
      </c>
      <c r="Q14" s="9">
        <v>34.06</v>
      </c>
      <c r="R14" s="9">
        <v>9.7219999999999995</v>
      </c>
      <c r="S14" s="9">
        <v>24.337</v>
      </c>
      <c r="T14" s="9">
        <v>48.579000000000001</v>
      </c>
      <c r="U14" s="9">
        <v>16.811</v>
      </c>
      <c r="V14" s="9">
        <v>31.766999999999999</v>
      </c>
      <c r="W14" s="9">
        <v>39.218000000000004</v>
      </c>
      <c r="X14" s="9">
        <v>45.140999999999998</v>
      </c>
      <c r="Y14" s="9">
        <v>34.155999999999999</v>
      </c>
      <c r="Z14" s="9">
        <v>58.223999999999997</v>
      </c>
      <c r="AA14" s="9">
        <v>19.065000000000001</v>
      </c>
      <c r="AB14" s="9">
        <v>39.158999999999999</v>
      </c>
      <c r="AC14" s="9">
        <v>6.81</v>
      </c>
      <c r="AD14" s="9">
        <v>1.3520000000000001</v>
      </c>
      <c r="AE14" s="9">
        <v>5.4580000000000002</v>
      </c>
      <c r="AF14" s="9">
        <v>10.358000000000001</v>
      </c>
      <c r="AG14" s="9">
        <v>2.5409999999999999</v>
      </c>
      <c r="AH14" s="9">
        <v>7.8170000000000002</v>
      </c>
      <c r="AI14" s="9">
        <v>19.062000000000001</v>
      </c>
      <c r="AJ14" s="9">
        <v>4.6630000000000003</v>
      </c>
      <c r="AK14" s="9">
        <v>14.398999999999999</v>
      </c>
      <c r="AL14" s="9">
        <v>21.994</v>
      </c>
      <c r="AM14" s="9">
        <v>10.51</v>
      </c>
      <c r="AN14" s="9">
        <v>11.484999999999999</v>
      </c>
      <c r="AO14" s="9">
        <v>30</v>
      </c>
      <c r="AP14" s="9">
        <v>52</v>
      </c>
      <c r="AQ14" s="9">
        <v>26</v>
      </c>
      <c r="AR14" s="9">
        <v>54.908000000000001</v>
      </c>
      <c r="AS14" s="9">
        <v>15.941000000000001</v>
      </c>
      <c r="AT14" s="9">
        <v>38.966999999999999</v>
      </c>
      <c r="AU14" s="9">
        <v>6.4080000000000004</v>
      </c>
      <c r="AV14" s="9">
        <v>1.7130000000000001</v>
      </c>
      <c r="AW14" s="9">
        <v>4.6950000000000003</v>
      </c>
      <c r="AX14" s="9">
        <v>6.9180000000000001</v>
      </c>
      <c r="AY14" s="9">
        <v>2.867</v>
      </c>
      <c r="AZ14" s="9">
        <v>4.0510000000000002</v>
      </c>
      <c r="BA14" s="9">
        <v>14.997999999999999</v>
      </c>
      <c r="BB14" s="9">
        <v>5.0590000000000002</v>
      </c>
      <c r="BC14" s="9">
        <v>9.9390000000000001</v>
      </c>
      <c r="BD14" s="9">
        <v>26.585000000000001</v>
      </c>
      <c r="BE14" s="9">
        <v>6.3019999999999996</v>
      </c>
      <c r="BF14" s="9">
        <v>20.283000000000001</v>
      </c>
      <c r="BG14" s="9">
        <v>47</v>
      </c>
      <c r="BH14" s="9">
        <v>39.795000000000002</v>
      </c>
      <c r="BI14" s="9">
        <v>52</v>
      </c>
      <c r="BJ14" s="9">
        <v>88.337000000000003</v>
      </c>
      <c r="BK14" s="9">
        <v>30.707999999999998</v>
      </c>
      <c r="BL14" s="9">
        <v>57.628999999999998</v>
      </c>
      <c r="BM14" s="9">
        <v>12.013</v>
      </c>
      <c r="BN14" s="9">
        <v>5.74</v>
      </c>
      <c r="BO14" s="9">
        <v>6.2729999999999997</v>
      </c>
      <c r="BP14" s="9">
        <v>15.391</v>
      </c>
      <c r="BQ14" s="9">
        <v>5.452</v>
      </c>
      <c r="BR14" s="9">
        <v>9.9390000000000001</v>
      </c>
      <c r="BS14" s="9">
        <v>13.409000000000001</v>
      </c>
      <c r="BT14" s="9">
        <v>6.5289999999999999</v>
      </c>
      <c r="BU14" s="9">
        <v>6.88</v>
      </c>
      <c r="BV14" s="9">
        <v>47.523000000000003</v>
      </c>
      <c r="BW14" s="9">
        <v>12.986000000000001</v>
      </c>
      <c r="BX14" s="9">
        <v>34.536999999999999</v>
      </c>
      <c r="BY14" s="9">
        <v>52</v>
      </c>
      <c r="BZ14" s="9">
        <v>29.677</v>
      </c>
      <c r="CA14" s="9">
        <v>52</v>
      </c>
      <c r="CB14" s="9">
        <v>54.558999999999997</v>
      </c>
      <c r="CC14" s="9">
        <v>15.34</v>
      </c>
      <c r="CD14" s="9">
        <v>39.219000000000001</v>
      </c>
      <c r="CE14" s="9">
        <v>7.6130000000000004</v>
      </c>
      <c r="CF14" s="9">
        <v>3.52</v>
      </c>
      <c r="CG14" s="9">
        <v>4.0919999999999996</v>
      </c>
      <c r="CH14" s="9">
        <v>11.675000000000001</v>
      </c>
      <c r="CI14" s="9">
        <v>3.8879999999999999</v>
      </c>
      <c r="CJ14" s="9">
        <v>7.7880000000000003</v>
      </c>
      <c r="CK14" s="9">
        <v>7.0410000000000004</v>
      </c>
      <c r="CL14" s="9">
        <v>2.71</v>
      </c>
      <c r="CM14" s="9">
        <v>4.3310000000000004</v>
      </c>
      <c r="CN14" s="9">
        <v>28.23</v>
      </c>
      <c r="CO14" s="9">
        <v>5.2220000000000004</v>
      </c>
      <c r="CP14" s="9">
        <v>23.007999999999999</v>
      </c>
      <c r="CQ14" s="9">
        <v>52</v>
      </c>
      <c r="CR14" s="9">
        <v>12.872</v>
      </c>
      <c r="CS14" s="9">
        <v>52</v>
      </c>
      <c r="CT14" s="9">
        <v>33.777999999999999</v>
      </c>
      <c r="CU14" s="9">
        <v>15.367000000000001</v>
      </c>
      <c r="CV14" s="9">
        <v>18.41</v>
      </c>
      <c r="CW14" s="9">
        <v>4.4000000000000004</v>
      </c>
      <c r="CX14" s="9">
        <v>2.2189999999999999</v>
      </c>
      <c r="CY14" s="9">
        <v>2.181</v>
      </c>
      <c r="CZ14" s="9">
        <v>3.7160000000000002</v>
      </c>
      <c r="DA14" s="9">
        <v>1.5649999999999999</v>
      </c>
      <c r="DB14" s="9">
        <v>2.1509999999999998</v>
      </c>
      <c r="DC14" s="9">
        <v>6.3680000000000003</v>
      </c>
      <c r="DD14" s="9">
        <v>3.819</v>
      </c>
      <c r="DE14" s="9">
        <v>2.548</v>
      </c>
      <c r="DF14" s="9">
        <v>19.292999999999999</v>
      </c>
      <c r="DG14" s="9">
        <v>7.7640000000000002</v>
      </c>
      <c r="DH14" s="9">
        <v>11.529</v>
      </c>
      <c r="DI14" s="9">
        <v>52</v>
      </c>
      <c r="DJ14" s="9">
        <v>50.475000000000001</v>
      </c>
      <c r="DK14" s="9">
        <v>100.235</v>
      </c>
      <c r="DL14" s="9">
        <v>7.8789999999999996</v>
      </c>
      <c r="DM14" s="9">
        <v>5.4930000000000003</v>
      </c>
      <c r="DN14" s="9">
        <v>2.3849999999999998</v>
      </c>
      <c r="DO14" s="9">
        <v>0</v>
      </c>
      <c r="DP14" s="9">
        <v>0</v>
      </c>
      <c r="DQ14" s="9">
        <v>0</v>
      </c>
      <c r="DR14" s="9">
        <v>1.1240000000000001</v>
      </c>
      <c r="DS14" s="9">
        <v>1.1240000000000001</v>
      </c>
      <c r="DT14" s="9">
        <v>0</v>
      </c>
      <c r="DU14" s="9">
        <v>0.97299999999999998</v>
      </c>
      <c r="DV14" s="9">
        <v>0.97299999999999998</v>
      </c>
      <c r="DW14" s="9">
        <v>0</v>
      </c>
      <c r="DX14" s="9">
        <v>5.782</v>
      </c>
      <c r="DY14" s="9">
        <v>3.3969999999999998</v>
      </c>
      <c r="DZ14" s="9">
        <v>2.3849999999999998</v>
      </c>
      <c r="EA14" s="9">
        <v>104</v>
      </c>
      <c r="EB14" s="9">
        <v>156</v>
      </c>
      <c r="EC14" s="9">
        <v>104</v>
      </c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>
        <v>0</v>
      </c>
      <c r="HC14" s="9"/>
      <c r="HD14" s="9"/>
      <c r="HE14" s="9"/>
      <c r="HF14" s="9"/>
      <c r="HG14" s="9"/>
      <c r="HH14" s="9">
        <v>0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>
        <v>0</v>
      </c>
      <c r="IM14" s="9"/>
      <c r="IN14" s="9"/>
      <c r="IO14" s="9"/>
      <c r="IP14" s="9"/>
      <c r="IQ14" s="9"/>
    </row>
    <row r="15" spans="1:251">
      <c r="A15" s="10">
        <v>43497</v>
      </c>
      <c r="B15" s="9">
        <v>28.577000000000002</v>
      </c>
      <c r="C15" s="9">
        <v>10.698</v>
      </c>
      <c r="D15" s="9">
        <v>17.878</v>
      </c>
      <c r="E15" s="9">
        <v>20</v>
      </c>
      <c r="F15" s="9">
        <v>13</v>
      </c>
      <c r="G15" s="9">
        <v>24.385000000000002</v>
      </c>
      <c r="H15" s="9">
        <v>113.375</v>
      </c>
      <c r="I15" s="9">
        <v>42.81</v>
      </c>
      <c r="J15" s="9">
        <v>70.564999999999998</v>
      </c>
      <c r="K15" s="9">
        <v>15.19</v>
      </c>
      <c r="L15" s="9">
        <v>4.9740000000000002</v>
      </c>
      <c r="M15" s="9">
        <v>10.215999999999999</v>
      </c>
      <c r="N15" s="9">
        <v>21.052</v>
      </c>
      <c r="O15" s="9">
        <v>9.41</v>
      </c>
      <c r="P15" s="9">
        <v>11.641999999999999</v>
      </c>
      <c r="Q15" s="9">
        <v>30.751000000000001</v>
      </c>
      <c r="R15" s="9">
        <v>10.015000000000001</v>
      </c>
      <c r="S15" s="9">
        <v>20.736000000000001</v>
      </c>
      <c r="T15" s="9">
        <v>46.381999999999998</v>
      </c>
      <c r="U15" s="9">
        <v>18.411000000000001</v>
      </c>
      <c r="V15" s="9">
        <v>27.971</v>
      </c>
      <c r="W15" s="9">
        <v>30.282</v>
      </c>
      <c r="X15" s="9">
        <v>34.616999999999997</v>
      </c>
      <c r="Y15" s="9">
        <v>26</v>
      </c>
      <c r="Z15" s="9">
        <v>67.134</v>
      </c>
      <c r="AA15" s="9">
        <v>29.638000000000002</v>
      </c>
      <c r="AB15" s="9">
        <v>37.496000000000002</v>
      </c>
      <c r="AC15" s="9">
        <v>7.25</v>
      </c>
      <c r="AD15" s="9">
        <v>4.4109999999999996</v>
      </c>
      <c r="AE15" s="9">
        <v>2.8380000000000001</v>
      </c>
      <c r="AF15" s="9">
        <v>13.63</v>
      </c>
      <c r="AG15" s="9">
        <v>6.149</v>
      </c>
      <c r="AH15" s="9">
        <v>7.4809999999999999</v>
      </c>
      <c r="AI15" s="9">
        <v>19.963999999999999</v>
      </c>
      <c r="AJ15" s="9">
        <v>7.6269999999999998</v>
      </c>
      <c r="AK15" s="9">
        <v>12.337</v>
      </c>
      <c r="AL15" s="9">
        <v>26.29</v>
      </c>
      <c r="AM15" s="9">
        <v>11.451000000000001</v>
      </c>
      <c r="AN15" s="9">
        <v>14.839</v>
      </c>
      <c r="AO15" s="9">
        <v>26.256</v>
      </c>
      <c r="AP15" s="9">
        <v>31.699000000000002</v>
      </c>
      <c r="AQ15" s="9">
        <v>26</v>
      </c>
      <c r="AR15" s="9">
        <v>46.241</v>
      </c>
      <c r="AS15" s="9">
        <v>13.172000000000001</v>
      </c>
      <c r="AT15" s="9">
        <v>33.069000000000003</v>
      </c>
      <c r="AU15" s="9">
        <v>7.94</v>
      </c>
      <c r="AV15" s="9">
        <v>0.56299999999999994</v>
      </c>
      <c r="AW15" s="9">
        <v>7.3780000000000001</v>
      </c>
      <c r="AX15" s="9">
        <v>7.4219999999999997</v>
      </c>
      <c r="AY15" s="9">
        <v>3.2610000000000001</v>
      </c>
      <c r="AZ15" s="9">
        <v>4.16</v>
      </c>
      <c r="BA15" s="9">
        <v>10.787000000000001</v>
      </c>
      <c r="BB15" s="9">
        <v>2.3879999999999999</v>
      </c>
      <c r="BC15" s="9">
        <v>8.3989999999999991</v>
      </c>
      <c r="BD15" s="9">
        <v>20.091999999999999</v>
      </c>
      <c r="BE15" s="9">
        <v>6.96</v>
      </c>
      <c r="BF15" s="9">
        <v>13.132</v>
      </c>
      <c r="BG15" s="9">
        <v>34.624000000000002</v>
      </c>
      <c r="BH15" s="9">
        <v>52</v>
      </c>
      <c r="BI15" s="9">
        <v>29.963000000000001</v>
      </c>
      <c r="BJ15" s="9">
        <v>74.709999999999994</v>
      </c>
      <c r="BK15" s="9">
        <v>26.73</v>
      </c>
      <c r="BL15" s="9">
        <v>47.98</v>
      </c>
      <c r="BM15" s="9">
        <v>1.4570000000000001</v>
      </c>
      <c r="BN15" s="9">
        <v>0</v>
      </c>
      <c r="BO15" s="9">
        <v>1.4570000000000001</v>
      </c>
      <c r="BP15" s="9">
        <v>10.183</v>
      </c>
      <c r="BQ15" s="9">
        <v>3.907</v>
      </c>
      <c r="BR15" s="9">
        <v>6.2770000000000001</v>
      </c>
      <c r="BS15" s="9">
        <v>13.057</v>
      </c>
      <c r="BT15" s="9">
        <v>4.9569999999999999</v>
      </c>
      <c r="BU15" s="9">
        <v>8.1</v>
      </c>
      <c r="BV15" s="9">
        <v>50.012999999999998</v>
      </c>
      <c r="BW15" s="9">
        <v>17.867000000000001</v>
      </c>
      <c r="BX15" s="9">
        <v>32.146999999999998</v>
      </c>
      <c r="BY15" s="9">
        <v>52</v>
      </c>
      <c r="BZ15" s="9">
        <v>52</v>
      </c>
      <c r="CA15" s="9">
        <v>52</v>
      </c>
      <c r="CB15" s="9">
        <v>43.957000000000001</v>
      </c>
      <c r="CC15" s="9">
        <v>13.382999999999999</v>
      </c>
      <c r="CD15" s="9">
        <v>30.574000000000002</v>
      </c>
      <c r="CE15" s="9">
        <v>0.996</v>
      </c>
      <c r="CF15" s="9">
        <v>0</v>
      </c>
      <c r="CG15" s="9">
        <v>0.996</v>
      </c>
      <c r="CH15" s="9">
        <v>8.4529999999999994</v>
      </c>
      <c r="CI15" s="9">
        <v>3.2469999999999999</v>
      </c>
      <c r="CJ15" s="9">
        <v>5.2060000000000004</v>
      </c>
      <c r="CK15" s="9">
        <v>6.9939999999999998</v>
      </c>
      <c r="CL15" s="9">
        <v>1.8080000000000001</v>
      </c>
      <c r="CM15" s="9">
        <v>5.1859999999999999</v>
      </c>
      <c r="CN15" s="9">
        <v>27.513999999999999</v>
      </c>
      <c r="CO15" s="9">
        <v>8.3290000000000006</v>
      </c>
      <c r="CP15" s="9">
        <v>19.186</v>
      </c>
      <c r="CQ15" s="9">
        <v>52</v>
      </c>
      <c r="CR15" s="9">
        <v>52</v>
      </c>
      <c r="CS15" s="9">
        <v>52</v>
      </c>
      <c r="CT15" s="9">
        <v>30.753</v>
      </c>
      <c r="CU15" s="9">
        <v>13.347</v>
      </c>
      <c r="CV15" s="9">
        <v>17.405999999999999</v>
      </c>
      <c r="CW15" s="9">
        <v>0.46100000000000002</v>
      </c>
      <c r="CX15" s="9">
        <v>0</v>
      </c>
      <c r="CY15" s="9">
        <v>0.46100000000000002</v>
      </c>
      <c r="CZ15" s="9">
        <v>1.7310000000000001</v>
      </c>
      <c r="DA15" s="9">
        <v>0.66</v>
      </c>
      <c r="DB15" s="9">
        <v>1.071</v>
      </c>
      <c r="DC15" s="9">
        <v>6.0629999999999997</v>
      </c>
      <c r="DD15" s="9">
        <v>3.149</v>
      </c>
      <c r="DE15" s="9">
        <v>2.9140000000000001</v>
      </c>
      <c r="DF15" s="9">
        <v>22.498999999999999</v>
      </c>
      <c r="DG15" s="9">
        <v>9.5380000000000003</v>
      </c>
      <c r="DH15" s="9">
        <v>12.961</v>
      </c>
      <c r="DI15" s="9">
        <v>71.504999999999995</v>
      </c>
      <c r="DJ15" s="9">
        <v>52</v>
      </c>
      <c r="DK15" s="9">
        <v>104</v>
      </c>
      <c r="DL15" s="9">
        <v>5.6070000000000002</v>
      </c>
      <c r="DM15" s="9">
        <v>4.2080000000000002</v>
      </c>
      <c r="DN15" s="9">
        <v>1.399</v>
      </c>
      <c r="DO15" s="9">
        <v>0</v>
      </c>
      <c r="DP15" s="9">
        <v>0</v>
      </c>
      <c r="DQ15" s="9">
        <v>0</v>
      </c>
      <c r="DR15" s="9">
        <v>0.40100000000000002</v>
      </c>
      <c r="DS15" s="9">
        <v>0</v>
      </c>
      <c r="DT15" s="9">
        <v>0.40100000000000002</v>
      </c>
      <c r="DU15" s="9">
        <v>0.48499999999999999</v>
      </c>
      <c r="DV15" s="9">
        <v>0</v>
      </c>
      <c r="DW15" s="9">
        <v>0.48499999999999999</v>
      </c>
      <c r="DX15" s="9">
        <v>4.7210000000000001</v>
      </c>
      <c r="DY15" s="9">
        <v>4.2080000000000002</v>
      </c>
      <c r="DZ15" s="9">
        <v>0.51300000000000001</v>
      </c>
      <c r="EA15" s="9">
        <v>234.09</v>
      </c>
      <c r="EB15" s="9">
        <v>260</v>
      </c>
      <c r="EC15" s="9">
        <v>116.735</v>
      </c>
      <c r="ED15" s="9">
        <v>245.233</v>
      </c>
      <c r="EE15" s="9">
        <v>96.536000000000001</v>
      </c>
      <c r="EF15" s="9">
        <v>148.69800000000001</v>
      </c>
      <c r="EG15" s="9">
        <v>29.132999999999999</v>
      </c>
      <c r="EH15" s="9">
        <v>8.2430000000000003</v>
      </c>
      <c r="EI15" s="9">
        <v>20.89</v>
      </c>
      <c r="EJ15" s="9">
        <v>44.807000000000002</v>
      </c>
      <c r="EK15" s="9">
        <v>20.407</v>
      </c>
      <c r="EL15" s="9">
        <v>24.401</v>
      </c>
      <c r="EM15" s="9">
        <v>64.096999999999994</v>
      </c>
      <c r="EN15" s="9">
        <v>25.091000000000001</v>
      </c>
      <c r="EO15" s="9">
        <v>39.006</v>
      </c>
      <c r="EP15" s="9">
        <v>107.196</v>
      </c>
      <c r="EQ15" s="9">
        <v>42.795000000000002</v>
      </c>
      <c r="ER15" s="9">
        <v>64.400999999999996</v>
      </c>
      <c r="ES15" s="9">
        <v>34</v>
      </c>
      <c r="ET15" s="9">
        <v>37.134</v>
      </c>
      <c r="EU15" s="9">
        <v>31.85</v>
      </c>
      <c r="EV15" s="9">
        <v>116.71899999999999</v>
      </c>
      <c r="EW15" s="9">
        <v>42.026000000000003</v>
      </c>
      <c r="EX15" s="9">
        <v>74.692999999999998</v>
      </c>
      <c r="EY15" s="9">
        <v>7.18</v>
      </c>
      <c r="EZ15" s="9">
        <v>1.399</v>
      </c>
      <c r="FA15" s="9">
        <v>5.78</v>
      </c>
      <c r="FB15" s="9">
        <v>18.420000000000002</v>
      </c>
      <c r="FC15" s="9">
        <v>6.2839999999999998</v>
      </c>
      <c r="FD15" s="9">
        <v>12.135999999999999</v>
      </c>
      <c r="FE15" s="9">
        <v>26.212</v>
      </c>
      <c r="FF15" s="9">
        <v>9.2769999999999992</v>
      </c>
      <c r="FG15" s="9">
        <v>16.934999999999999</v>
      </c>
      <c r="FH15" s="9">
        <v>64.908000000000001</v>
      </c>
      <c r="FI15" s="9">
        <v>25.065999999999999</v>
      </c>
      <c r="FJ15" s="9">
        <v>39.841999999999999</v>
      </c>
      <c r="FK15" s="9">
        <v>52</v>
      </c>
      <c r="FL15" s="9">
        <v>52</v>
      </c>
      <c r="FM15" s="9">
        <v>52</v>
      </c>
      <c r="FN15" s="9">
        <v>64.548000000000002</v>
      </c>
      <c r="FO15" s="9">
        <v>18.192</v>
      </c>
      <c r="FP15" s="9">
        <v>46.356999999999999</v>
      </c>
      <c r="FQ15" s="9">
        <v>5.1470000000000002</v>
      </c>
      <c r="FR15" s="9">
        <v>0</v>
      </c>
      <c r="FS15" s="9">
        <v>5.1470000000000002</v>
      </c>
      <c r="FT15" s="9">
        <v>10.308</v>
      </c>
      <c r="FU15" s="9">
        <v>3.0169999999999999</v>
      </c>
      <c r="FV15" s="9">
        <v>7.29</v>
      </c>
      <c r="FW15" s="9">
        <v>14.161</v>
      </c>
      <c r="FX15" s="9">
        <v>4.601</v>
      </c>
      <c r="FY15" s="9">
        <v>9.56</v>
      </c>
      <c r="FZ15" s="9">
        <v>34.933</v>
      </c>
      <c r="GA15" s="9">
        <v>10.573</v>
      </c>
      <c r="GB15" s="9">
        <v>24.359000000000002</v>
      </c>
      <c r="GC15" s="9">
        <v>52</v>
      </c>
      <c r="GD15" s="9">
        <v>52</v>
      </c>
      <c r="GE15" s="9">
        <v>52</v>
      </c>
      <c r="GF15" s="9">
        <v>52.170999999999999</v>
      </c>
      <c r="GG15" s="9">
        <v>23.835000000000001</v>
      </c>
      <c r="GH15" s="9">
        <v>28.335999999999999</v>
      </c>
      <c r="GI15" s="9">
        <v>2.0329999999999999</v>
      </c>
      <c r="GJ15" s="9">
        <v>1.399</v>
      </c>
      <c r="GK15" s="9">
        <v>0.63300000000000001</v>
      </c>
      <c r="GL15" s="9">
        <v>8.1120000000000001</v>
      </c>
      <c r="GM15" s="9">
        <v>3.2669999999999999</v>
      </c>
      <c r="GN15" s="9">
        <v>4.8449999999999998</v>
      </c>
      <c r="GO15" s="9">
        <v>12.05</v>
      </c>
      <c r="GP15" s="9">
        <v>4.6760000000000002</v>
      </c>
      <c r="GQ15" s="9">
        <v>7.375</v>
      </c>
      <c r="GR15" s="9">
        <v>29.975999999999999</v>
      </c>
      <c r="GS15" s="9">
        <v>14.493</v>
      </c>
      <c r="GT15" s="9">
        <v>15.483000000000001</v>
      </c>
      <c r="GU15" s="9">
        <v>52</v>
      </c>
      <c r="GV15" s="9">
        <v>52</v>
      </c>
      <c r="GW15" s="9">
        <v>52</v>
      </c>
      <c r="GX15" s="9">
        <v>24.972000000000001</v>
      </c>
      <c r="GY15" s="9">
        <v>4.6150000000000002</v>
      </c>
      <c r="GZ15" s="9">
        <v>20.356999999999999</v>
      </c>
      <c r="HA15" s="9">
        <v>3.3639999999999999</v>
      </c>
      <c r="HB15" s="9">
        <v>0</v>
      </c>
      <c r="HC15" s="9">
        <v>3.3639999999999999</v>
      </c>
      <c r="HD15" s="9">
        <v>5.6379999999999999</v>
      </c>
      <c r="HE15" s="9">
        <v>2.1560000000000001</v>
      </c>
      <c r="HF15" s="9">
        <v>3.4820000000000002</v>
      </c>
      <c r="HG15" s="9">
        <v>7.4630000000000001</v>
      </c>
      <c r="HH15" s="9">
        <v>0.68600000000000005</v>
      </c>
      <c r="HI15" s="9">
        <v>6.7770000000000001</v>
      </c>
      <c r="HJ15" s="9">
        <v>8.5069999999999997</v>
      </c>
      <c r="HK15" s="9">
        <v>1.772</v>
      </c>
      <c r="HL15" s="9">
        <v>6.734</v>
      </c>
      <c r="HM15" s="9">
        <v>21.13</v>
      </c>
      <c r="HN15" s="9">
        <v>33.183999999999997</v>
      </c>
      <c r="HO15" s="9">
        <v>20.245999999999999</v>
      </c>
      <c r="HP15" s="9">
        <v>40.314</v>
      </c>
      <c r="HQ15" s="9">
        <v>20.283000000000001</v>
      </c>
      <c r="HR15" s="9">
        <v>20.030999999999999</v>
      </c>
      <c r="HS15" s="9">
        <v>7.0940000000000003</v>
      </c>
      <c r="HT15" s="9">
        <v>2.0289999999999999</v>
      </c>
      <c r="HU15" s="9">
        <v>5.0650000000000004</v>
      </c>
      <c r="HV15" s="9">
        <v>7.1820000000000004</v>
      </c>
      <c r="HW15" s="9">
        <v>5.1040000000000001</v>
      </c>
      <c r="HX15" s="9">
        <v>2.0779999999999998</v>
      </c>
      <c r="HY15" s="9">
        <v>14.138</v>
      </c>
      <c r="HZ15" s="9">
        <v>8.5749999999999993</v>
      </c>
      <c r="IA15" s="9">
        <v>5.5629999999999997</v>
      </c>
      <c r="IB15" s="9">
        <v>11.9</v>
      </c>
      <c r="IC15" s="9">
        <v>4.5750000000000002</v>
      </c>
      <c r="ID15" s="9">
        <v>7.3250000000000002</v>
      </c>
      <c r="IE15" s="9">
        <v>20.068999999999999</v>
      </c>
      <c r="IF15" s="9">
        <v>14.864000000000001</v>
      </c>
      <c r="IG15" s="9">
        <v>25.471</v>
      </c>
      <c r="IH15" s="9">
        <v>52.3</v>
      </c>
      <c r="II15" s="9">
        <v>22.582000000000001</v>
      </c>
      <c r="IJ15" s="9">
        <v>29.716999999999999</v>
      </c>
      <c r="IK15" s="9">
        <v>9.3019999999999996</v>
      </c>
      <c r="IL15" s="9">
        <v>3.984</v>
      </c>
      <c r="IM15" s="9">
        <v>5.3179999999999996</v>
      </c>
      <c r="IN15" s="9">
        <v>9.61</v>
      </c>
      <c r="IO15" s="9">
        <v>3.6760000000000002</v>
      </c>
      <c r="IP15" s="9">
        <v>5.9340000000000002</v>
      </c>
      <c r="IQ15" s="9">
        <v>14.948</v>
      </c>
    </row>
    <row r="16" spans="1:251">
      <c r="A16" s="10">
        <v>43862</v>
      </c>
      <c r="B16" s="9">
        <v>43.877000000000002</v>
      </c>
      <c r="C16" s="9">
        <v>17.989000000000001</v>
      </c>
      <c r="D16" s="9">
        <v>25.888000000000002</v>
      </c>
      <c r="E16" s="9">
        <v>26</v>
      </c>
      <c r="F16" s="9">
        <v>26</v>
      </c>
      <c r="G16" s="9">
        <v>28.992999999999999</v>
      </c>
      <c r="H16" s="9">
        <v>102.7</v>
      </c>
      <c r="I16" s="9">
        <v>32.948999999999998</v>
      </c>
      <c r="J16" s="9">
        <v>69.751000000000005</v>
      </c>
      <c r="K16" s="9">
        <v>11.089</v>
      </c>
      <c r="L16" s="9">
        <v>5.9340000000000002</v>
      </c>
      <c r="M16" s="9">
        <v>5.1550000000000002</v>
      </c>
      <c r="N16" s="9">
        <v>16.315999999999999</v>
      </c>
      <c r="O16" s="9">
        <v>3.4420000000000002</v>
      </c>
      <c r="P16" s="9">
        <v>12.874000000000001</v>
      </c>
      <c r="Q16" s="9">
        <v>28.893999999999998</v>
      </c>
      <c r="R16" s="9">
        <v>9.2919999999999998</v>
      </c>
      <c r="S16" s="9">
        <v>19.603000000000002</v>
      </c>
      <c r="T16" s="9">
        <v>46.4</v>
      </c>
      <c r="U16" s="9">
        <v>14.281000000000001</v>
      </c>
      <c r="V16" s="9">
        <v>32.119</v>
      </c>
      <c r="W16" s="9">
        <v>34</v>
      </c>
      <c r="X16" s="9">
        <v>32.201999999999998</v>
      </c>
      <c r="Y16" s="9">
        <v>39.703000000000003</v>
      </c>
      <c r="Z16" s="9">
        <v>54.994</v>
      </c>
      <c r="AA16" s="9">
        <v>20.574000000000002</v>
      </c>
      <c r="AB16" s="9">
        <v>34.42</v>
      </c>
      <c r="AC16" s="9">
        <v>5.665</v>
      </c>
      <c r="AD16" s="9">
        <v>3.2160000000000002</v>
      </c>
      <c r="AE16" s="9">
        <v>2.4500000000000002</v>
      </c>
      <c r="AF16" s="9">
        <v>8.5060000000000002</v>
      </c>
      <c r="AG16" s="9">
        <v>1.458</v>
      </c>
      <c r="AH16" s="9">
        <v>7.0469999999999997</v>
      </c>
      <c r="AI16" s="9">
        <v>14.775</v>
      </c>
      <c r="AJ16" s="9">
        <v>6.7510000000000003</v>
      </c>
      <c r="AK16" s="9">
        <v>8.0239999999999991</v>
      </c>
      <c r="AL16" s="9">
        <v>26.048999999999999</v>
      </c>
      <c r="AM16" s="9">
        <v>9.1489999999999991</v>
      </c>
      <c r="AN16" s="9">
        <v>16.899000000000001</v>
      </c>
      <c r="AO16" s="9">
        <v>40</v>
      </c>
      <c r="AP16" s="9">
        <v>34.954999999999998</v>
      </c>
      <c r="AQ16" s="9">
        <v>42.945999999999998</v>
      </c>
      <c r="AR16" s="9">
        <v>47.706000000000003</v>
      </c>
      <c r="AS16" s="9">
        <v>12.375</v>
      </c>
      <c r="AT16" s="9">
        <v>35.331000000000003</v>
      </c>
      <c r="AU16" s="9">
        <v>5.4240000000000004</v>
      </c>
      <c r="AV16" s="9">
        <v>2.7189999999999999</v>
      </c>
      <c r="AW16" s="9">
        <v>2.706</v>
      </c>
      <c r="AX16" s="9">
        <v>7.8109999999999999</v>
      </c>
      <c r="AY16" s="9">
        <v>1.984</v>
      </c>
      <c r="AZ16" s="9">
        <v>5.8259999999999996</v>
      </c>
      <c r="BA16" s="9">
        <v>14.119</v>
      </c>
      <c r="BB16" s="9">
        <v>2.5409999999999999</v>
      </c>
      <c r="BC16" s="9">
        <v>11.579000000000001</v>
      </c>
      <c r="BD16" s="9">
        <v>20.352</v>
      </c>
      <c r="BE16" s="9">
        <v>5.1319999999999997</v>
      </c>
      <c r="BF16" s="9">
        <v>15.22</v>
      </c>
      <c r="BG16" s="9">
        <v>26</v>
      </c>
      <c r="BH16" s="9">
        <v>25.76</v>
      </c>
      <c r="BI16" s="9">
        <v>26.634</v>
      </c>
      <c r="BJ16" s="9">
        <v>95.548000000000002</v>
      </c>
      <c r="BK16" s="9">
        <v>31.526</v>
      </c>
      <c r="BL16" s="9">
        <v>64.021000000000001</v>
      </c>
      <c r="BM16" s="9">
        <v>10.821999999999999</v>
      </c>
      <c r="BN16" s="9">
        <v>4.1420000000000003</v>
      </c>
      <c r="BO16" s="9">
        <v>6.68</v>
      </c>
      <c r="BP16" s="9">
        <v>11.516</v>
      </c>
      <c r="BQ16" s="9">
        <v>2.9279999999999999</v>
      </c>
      <c r="BR16" s="9">
        <v>8.5879999999999992</v>
      </c>
      <c r="BS16" s="9">
        <v>28.254000000000001</v>
      </c>
      <c r="BT16" s="9">
        <v>9.3179999999999996</v>
      </c>
      <c r="BU16" s="9">
        <v>18.936</v>
      </c>
      <c r="BV16" s="9">
        <v>44.956000000000003</v>
      </c>
      <c r="BW16" s="9">
        <v>15.138999999999999</v>
      </c>
      <c r="BX16" s="9">
        <v>29.817</v>
      </c>
      <c r="BY16" s="9">
        <v>47</v>
      </c>
      <c r="BZ16" s="9">
        <v>42.392000000000003</v>
      </c>
      <c r="CA16" s="9">
        <v>47</v>
      </c>
      <c r="CB16" s="9">
        <v>49.164000000000001</v>
      </c>
      <c r="CC16" s="9">
        <v>12.77</v>
      </c>
      <c r="CD16" s="9">
        <v>36.393999999999998</v>
      </c>
      <c r="CE16" s="9">
        <v>3.589</v>
      </c>
      <c r="CF16" s="9">
        <v>1.304</v>
      </c>
      <c r="CG16" s="9">
        <v>2.2850000000000001</v>
      </c>
      <c r="CH16" s="9">
        <v>7.5830000000000002</v>
      </c>
      <c r="CI16" s="9">
        <v>1.92</v>
      </c>
      <c r="CJ16" s="9">
        <v>5.6630000000000003</v>
      </c>
      <c r="CK16" s="9">
        <v>15.196999999999999</v>
      </c>
      <c r="CL16" s="9">
        <v>3.931</v>
      </c>
      <c r="CM16" s="9">
        <v>11.266</v>
      </c>
      <c r="CN16" s="9">
        <v>22.795000000000002</v>
      </c>
      <c r="CO16" s="9">
        <v>5.6150000000000002</v>
      </c>
      <c r="CP16" s="9">
        <v>17.18</v>
      </c>
      <c r="CQ16" s="9">
        <v>43.53</v>
      </c>
      <c r="CR16" s="9">
        <v>39.685000000000002</v>
      </c>
      <c r="CS16" s="9">
        <v>43.634</v>
      </c>
      <c r="CT16" s="9">
        <v>46.384</v>
      </c>
      <c r="CU16" s="9">
        <v>18.756</v>
      </c>
      <c r="CV16" s="9">
        <v>27.626999999999999</v>
      </c>
      <c r="CW16" s="9">
        <v>7.2329999999999997</v>
      </c>
      <c r="CX16" s="9">
        <v>2.8380000000000001</v>
      </c>
      <c r="CY16" s="9">
        <v>4.3949999999999996</v>
      </c>
      <c r="CZ16" s="9">
        <v>3.9329999999999998</v>
      </c>
      <c r="DA16" s="9">
        <v>1.008</v>
      </c>
      <c r="DB16" s="9">
        <v>2.9249999999999998</v>
      </c>
      <c r="DC16" s="9">
        <v>13.057</v>
      </c>
      <c r="DD16" s="9">
        <v>5.3869999999999996</v>
      </c>
      <c r="DE16" s="9">
        <v>7.6710000000000003</v>
      </c>
      <c r="DF16" s="9">
        <v>22.161000000000001</v>
      </c>
      <c r="DG16" s="9">
        <v>9.5239999999999991</v>
      </c>
      <c r="DH16" s="9">
        <v>12.637</v>
      </c>
      <c r="DI16" s="9">
        <v>49.503999999999998</v>
      </c>
      <c r="DJ16" s="9">
        <v>44.006</v>
      </c>
      <c r="DK16" s="9">
        <v>48.881</v>
      </c>
      <c r="DL16" s="9">
        <v>7.2270000000000003</v>
      </c>
      <c r="DM16" s="9">
        <v>3.66</v>
      </c>
      <c r="DN16" s="9">
        <v>3.5659999999999998</v>
      </c>
      <c r="DO16" s="9">
        <v>1.579</v>
      </c>
      <c r="DP16" s="9">
        <v>0.73399999999999999</v>
      </c>
      <c r="DQ16" s="9">
        <v>0.84499999999999997</v>
      </c>
      <c r="DR16" s="9">
        <v>1.2889999999999999</v>
      </c>
      <c r="DS16" s="9">
        <v>0.65600000000000003</v>
      </c>
      <c r="DT16" s="9">
        <v>0.63300000000000001</v>
      </c>
      <c r="DU16" s="9">
        <v>1.9</v>
      </c>
      <c r="DV16" s="9">
        <v>1.0580000000000001</v>
      </c>
      <c r="DW16" s="9">
        <v>0.84199999999999997</v>
      </c>
      <c r="DX16" s="9">
        <v>2.4590000000000001</v>
      </c>
      <c r="DY16" s="9">
        <v>1.2130000000000001</v>
      </c>
      <c r="DZ16" s="9">
        <v>1.246</v>
      </c>
      <c r="EA16" s="9">
        <v>26</v>
      </c>
      <c r="EB16" s="9">
        <v>26</v>
      </c>
      <c r="EC16" s="9">
        <v>47.262</v>
      </c>
      <c r="ED16" s="9">
        <v>276.28199999999998</v>
      </c>
      <c r="EE16" s="9">
        <v>102.52500000000001</v>
      </c>
      <c r="EF16" s="9">
        <v>173.75700000000001</v>
      </c>
      <c r="EG16" s="9">
        <v>31.588999999999999</v>
      </c>
      <c r="EH16" s="9">
        <v>15.747</v>
      </c>
      <c r="EI16" s="9">
        <v>15.840999999999999</v>
      </c>
      <c r="EJ16" s="9">
        <v>42.345999999999997</v>
      </c>
      <c r="EK16" s="9">
        <v>13.75</v>
      </c>
      <c r="EL16" s="9">
        <v>28.596</v>
      </c>
      <c r="EM16" s="9">
        <v>81.644000000000005</v>
      </c>
      <c r="EN16" s="9">
        <v>31.329000000000001</v>
      </c>
      <c r="EO16" s="9">
        <v>50.314999999999998</v>
      </c>
      <c r="EP16" s="9">
        <v>120.70399999999999</v>
      </c>
      <c r="EQ16" s="9">
        <v>41.698999999999998</v>
      </c>
      <c r="ER16" s="9">
        <v>79.006</v>
      </c>
      <c r="ES16" s="9">
        <v>35.167000000000002</v>
      </c>
      <c r="ET16" s="9">
        <v>30</v>
      </c>
      <c r="EU16" s="9">
        <v>43</v>
      </c>
      <c r="EV16" s="9">
        <v>141.292</v>
      </c>
      <c r="EW16" s="9">
        <v>46.226999999999997</v>
      </c>
      <c r="EX16" s="9">
        <v>95.064999999999998</v>
      </c>
      <c r="EY16" s="9">
        <v>18.434000000000001</v>
      </c>
      <c r="EZ16" s="9">
        <v>8.468</v>
      </c>
      <c r="FA16" s="9">
        <v>9.9659999999999993</v>
      </c>
      <c r="FB16" s="9">
        <v>17.379000000000001</v>
      </c>
      <c r="FC16" s="9">
        <v>4.8499999999999996</v>
      </c>
      <c r="FD16" s="9">
        <v>12.528</v>
      </c>
      <c r="FE16" s="9">
        <v>39.798999999999999</v>
      </c>
      <c r="FF16" s="9">
        <v>14.47</v>
      </c>
      <c r="FG16" s="9">
        <v>25.329000000000001</v>
      </c>
      <c r="FH16" s="9">
        <v>65.680999999999997</v>
      </c>
      <c r="FI16" s="9">
        <v>18.439</v>
      </c>
      <c r="FJ16" s="9">
        <v>47.241999999999997</v>
      </c>
      <c r="FK16" s="9">
        <v>39.466000000000001</v>
      </c>
      <c r="FL16" s="9">
        <v>26</v>
      </c>
      <c r="FM16" s="9">
        <v>50</v>
      </c>
      <c r="FN16" s="9">
        <v>74.477000000000004</v>
      </c>
      <c r="FO16" s="9">
        <v>23.626999999999999</v>
      </c>
      <c r="FP16" s="9">
        <v>50.85</v>
      </c>
      <c r="FQ16" s="9">
        <v>11.138</v>
      </c>
      <c r="FR16" s="9">
        <v>5.6609999999999996</v>
      </c>
      <c r="FS16" s="9">
        <v>5.4770000000000003</v>
      </c>
      <c r="FT16" s="9">
        <v>8.7379999999999995</v>
      </c>
      <c r="FU16" s="9">
        <v>2.629</v>
      </c>
      <c r="FV16" s="9">
        <v>6.109</v>
      </c>
      <c r="FW16" s="9">
        <v>20.399000000000001</v>
      </c>
      <c r="FX16" s="9">
        <v>6.6059999999999999</v>
      </c>
      <c r="FY16" s="9">
        <v>13.792999999999999</v>
      </c>
      <c r="FZ16" s="9">
        <v>34.201999999999998</v>
      </c>
      <c r="GA16" s="9">
        <v>8.73</v>
      </c>
      <c r="GB16" s="9">
        <v>25.472000000000001</v>
      </c>
      <c r="GC16" s="9">
        <v>35.692</v>
      </c>
      <c r="GD16" s="9">
        <v>26</v>
      </c>
      <c r="GE16" s="9">
        <v>50.435000000000002</v>
      </c>
      <c r="GF16" s="9">
        <v>66.814999999999998</v>
      </c>
      <c r="GG16" s="9">
        <v>22.600999999999999</v>
      </c>
      <c r="GH16" s="9">
        <v>44.215000000000003</v>
      </c>
      <c r="GI16" s="9">
        <v>7.2960000000000003</v>
      </c>
      <c r="GJ16" s="9">
        <v>2.8069999999999999</v>
      </c>
      <c r="GK16" s="9">
        <v>4.4889999999999999</v>
      </c>
      <c r="GL16" s="9">
        <v>8.641</v>
      </c>
      <c r="GM16" s="9">
        <v>2.2210000000000001</v>
      </c>
      <c r="GN16" s="9">
        <v>6.4189999999999996</v>
      </c>
      <c r="GO16" s="9">
        <v>19.399999999999999</v>
      </c>
      <c r="GP16" s="9">
        <v>7.8639999999999999</v>
      </c>
      <c r="GQ16" s="9">
        <v>11.536</v>
      </c>
      <c r="GR16" s="9">
        <v>31.478999999999999</v>
      </c>
      <c r="GS16" s="9">
        <v>9.7089999999999996</v>
      </c>
      <c r="GT16" s="9">
        <v>21.77</v>
      </c>
      <c r="GU16" s="9">
        <v>47</v>
      </c>
      <c r="GV16" s="9">
        <v>30.311</v>
      </c>
      <c r="GW16" s="9">
        <v>50</v>
      </c>
      <c r="GX16" s="9">
        <v>20.934000000000001</v>
      </c>
      <c r="GY16" s="9">
        <v>0</v>
      </c>
      <c r="GZ16" s="9">
        <v>20.934000000000001</v>
      </c>
      <c r="HA16" s="9">
        <v>2.3130000000000002</v>
      </c>
      <c r="HB16" s="9">
        <v>0</v>
      </c>
      <c r="HC16" s="9">
        <v>2.3130000000000002</v>
      </c>
      <c r="HD16" s="9">
        <v>5.0049999999999999</v>
      </c>
      <c r="HE16" s="9">
        <v>0</v>
      </c>
      <c r="HF16" s="9">
        <v>5.0049999999999999</v>
      </c>
      <c r="HG16" s="9">
        <v>5.968</v>
      </c>
      <c r="HH16" s="9">
        <v>0</v>
      </c>
      <c r="HI16" s="9">
        <v>5.968</v>
      </c>
      <c r="HJ16" s="9">
        <v>7.6479999999999997</v>
      </c>
      <c r="HK16" s="9">
        <v>0</v>
      </c>
      <c r="HL16" s="9">
        <v>7.6479999999999997</v>
      </c>
      <c r="HM16" s="9">
        <v>26</v>
      </c>
      <c r="HN16" s="9">
        <v>0</v>
      </c>
      <c r="HO16" s="9">
        <v>26</v>
      </c>
      <c r="HP16" s="9">
        <v>48.15</v>
      </c>
      <c r="HQ16" s="9">
        <v>21.75</v>
      </c>
      <c r="HR16" s="9">
        <v>26.4</v>
      </c>
      <c r="HS16" s="9">
        <v>5.0780000000000003</v>
      </c>
      <c r="HT16" s="9">
        <v>2.5979999999999999</v>
      </c>
      <c r="HU16" s="9">
        <v>2.48</v>
      </c>
      <c r="HV16" s="9">
        <v>8.9949999999999992</v>
      </c>
      <c r="HW16" s="9">
        <v>5.4269999999999996</v>
      </c>
      <c r="HX16" s="9">
        <v>3.5680000000000001</v>
      </c>
      <c r="HY16" s="9">
        <v>13.856</v>
      </c>
      <c r="HZ16" s="9">
        <v>4.9770000000000003</v>
      </c>
      <c r="IA16" s="9">
        <v>8.8800000000000008</v>
      </c>
      <c r="IB16" s="9">
        <v>20.22</v>
      </c>
      <c r="IC16" s="9">
        <v>8.7479999999999993</v>
      </c>
      <c r="ID16" s="9">
        <v>11.472</v>
      </c>
      <c r="IE16" s="9">
        <v>36.756999999999998</v>
      </c>
      <c r="IF16" s="9">
        <v>28.097000000000001</v>
      </c>
      <c r="IG16" s="9">
        <v>44.12</v>
      </c>
      <c r="IH16" s="9">
        <v>56.244999999999997</v>
      </c>
      <c r="II16" s="9">
        <v>29.353000000000002</v>
      </c>
      <c r="IJ16" s="9">
        <v>26.890999999999998</v>
      </c>
      <c r="IK16" s="9">
        <v>5.0199999999999996</v>
      </c>
      <c r="IL16" s="9">
        <v>3.9380000000000002</v>
      </c>
      <c r="IM16" s="9">
        <v>1.0820000000000001</v>
      </c>
      <c r="IN16" s="9">
        <v>8.5030000000000001</v>
      </c>
      <c r="IO16" s="9">
        <v>2.0430000000000001</v>
      </c>
      <c r="IP16" s="9">
        <v>6.46</v>
      </c>
      <c r="IQ16" s="9">
        <v>20.309999999999999</v>
      </c>
    </row>
    <row r="17" spans="1:251">
      <c r="A17" s="10">
        <v>44228</v>
      </c>
      <c r="B17" s="9">
        <v>38.314</v>
      </c>
      <c r="C17" s="9">
        <v>18.73</v>
      </c>
      <c r="D17" s="9">
        <v>19.584</v>
      </c>
      <c r="E17" s="9">
        <v>36.045000000000002</v>
      </c>
      <c r="F17" s="9">
        <v>34.475000000000001</v>
      </c>
      <c r="G17" s="9">
        <v>38.576000000000001</v>
      </c>
      <c r="H17" s="9">
        <v>100.879</v>
      </c>
      <c r="I17" s="9">
        <v>42.555</v>
      </c>
      <c r="J17" s="9">
        <v>58.323999999999998</v>
      </c>
      <c r="K17" s="9">
        <v>6.54</v>
      </c>
      <c r="L17" s="9">
        <v>3.38</v>
      </c>
      <c r="M17" s="9">
        <v>3.16</v>
      </c>
      <c r="N17" s="9">
        <v>21.792999999999999</v>
      </c>
      <c r="O17" s="9">
        <v>6.2530000000000001</v>
      </c>
      <c r="P17" s="9">
        <v>15.54</v>
      </c>
      <c r="Q17" s="9">
        <v>24.056999999999999</v>
      </c>
      <c r="R17" s="9">
        <v>11.615</v>
      </c>
      <c r="S17" s="9">
        <v>12.442</v>
      </c>
      <c r="T17" s="9">
        <v>48.488</v>
      </c>
      <c r="U17" s="9">
        <v>21.308</v>
      </c>
      <c r="V17" s="9">
        <v>27.181000000000001</v>
      </c>
      <c r="W17" s="9">
        <v>50</v>
      </c>
      <c r="X17" s="9">
        <v>50.970999999999997</v>
      </c>
      <c r="Y17" s="9">
        <v>47</v>
      </c>
      <c r="Z17" s="9">
        <v>59.305</v>
      </c>
      <c r="AA17" s="9">
        <v>27.454000000000001</v>
      </c>
      <c r="AB17" s="9">
        <v>31.850999999999999</v>
      </c>
      <c r="AC17" s="9">
        <v>3.9470000000000001</v>
      </c>
      <c r="AD17" s="9">
        <v>1.272</v>
      </c>
      <c r="AE17" s="9">
        <v>2.6749999999999998</v>
      </c>
      <c r="AF17" s="9">
        <v>12.282999999999999</v>
      </c>
      <c r="AG17" s="9">
        <v>3.3420000000000001</v>
      </c>
      <c r="AH17" s="9">
        <v>8.9410000000000007</v>
      </c>
      <c r="AI17" s="9">
        <v>15.709</v>
      </c>
      <c r="AJ17" s="9">
        <v>9.3360000000000003</v>
      </c>
      <c r="AK17" s="9">
        <v>6.3730000000000002</v>
      </c>
      <c r="AL17" s="9">
        <v>27.366</v>
      </c>
      <c r="AM17" s="9">
        <v>13.504</v>
      </c>
      <c r="AN17" s="9">
        <v>13.862</v>
      </c>
      <c r="AO17" s="9">
        <v>49.783000000000001</v>
      </c>
      <c r="AP17" s="9">
        <v>50.19</v>
      </c>
      <c r="AQ17" s="9">
        <v>38.631</v>
      </c>
      <c r="AR17" s="9">
        <v>41.573999999999998</v>
      </c>
      <c r="AS17" s="9">
        <v>15.101000000000001</v>
      </c>
      <c r="AT17" s="9">
        <v>26.472999999999999</v>
      </c>
      <c r="AU17" s="9">
        <v>2.593</v>
      </c>
      <c r="AV17" s="9">
        <v>2.1080000000000001</v>
      </c>
      <c r="AW17" s="9">
        <v>0.48499999999999999</v>
      </c>
      <c r="AX17" s="9">
        <v>9.51</v>
      </c>
      <c r="AY17" s="9">
        <v>2.911</v>
      </c>
      <c r="AZ17" s="9">
        <v>6.5990000000000002</v>
      </c>
      <c r="BA17" s="9">
        <v>8.3490000000000002</v>
      </c>
      <c r="BB17" s="9">
        <v>2.2789999999999999</v>
      </c>
      <c r="BC17" s="9">
        <v>6.069</v>
      </c>
      <c r="BD17" s="9">
        <v>21.123000000000001</v>
      </c>
      <c r="BE17" s="9">
        <v>7.8040000000000003</v>
      </c>
      <c r="BF17" s="9">
        <v>13.319000000000001</v>
      </c>
      <c r="BG17" s="9">
        <v>51.811</v>
      </c>
      <c r="BH17" s="9">
        <v>51.475999999999999</v>
      </c>
      <c r="BI17" s="9">
        <v>51.064</v>
      </c>
      <c r="BJ17" s="9">
        <v>78.796999999999997</v>
      </c>
      <c r="BK17" s="9">
        <v>29.667000000000002</v>
      </c>
      <c r="BL17" s="9">
        <v>49.13</v>
      </c>
      <c r="BM17" s="9">
        <v>5.93</v>
      </c>
      <c r="BN17" s="9">
        <v>0.78</v>
      </c>
      <c r="BO17" s="9">
        <v>5.15</v>
      </c>
      <c r="BP17" s="9">
        <v>5.4550000000000001</v>
      </c>
      <c r="BQ17" s="9">
        <v>3.3889999999999998</v>
      </c>
      <c r="BR17" s="9">
        <v>2.0659999999999998</v>
      </c>
      <c r="BS17" s="9">
        <v>26.47</v>
      </c>
      <c r="BT17" s="9">
        <v>11.930999999999999</v>
      </c>
      <c r="BU17" s="9">
        <v>14.539</v>
      </c>
      <c r="BV17" s="9">
        <v>40.942999999999998</v>
      </c>
      <c r="BW17" s="9">
        <v>13.568</v>
      </c>
      <c r="BX17" s="9">
        <v>27.375</v>
      </c>
      <c r="BY17" s="9">
        <v>52</v>
      </c>
      <c r="BZ17" s="9">
        <v>45.6</v>
      </c>
      <c r="CA17" s="9">
        <v>52</v>
      </c>
      <c r="CB17" s="9">
        <v>47.201000000000001</v>
      </c>
      <c r="CC17" s="9">
        <v>19.547000000000001</v>
      </c>
      <c r="CD17" s="9">
        <v>27.654</v>
      </c>
      <c r="CE17" s="9">
        <v>1.889</v>
      </c>
      <c r="CF17" s="9">
        <v>0</v>
      </c>
      <c r="CG17" s="9">
        <v>1.889</v>
      </c>
      <c r="CH17" s="9">
        <v>4.0999999999999996</v>
      </c>
      <c r="CI17" s="9">
        <v>2.5880000000000001</v>
      </c>
      <c r="CJ17" s="9">
        <v>1.512</v>
      </c>
      <c r="CK17" s="9">
        <v>18.027999999999999</v>
      </c>
      <c r="CL17" s="9">
        <v>8.4610000000000003</v>
      </c>
      <c r="CM17" s="9">
        <v>9.5670000000000002</v>
      </c>
      <c r="CN17" s="9">
        <v>23.184000000000001</v>
      </c>
      <c r="CO17" s="9">
        <v>8.4969999999999999</v>
      </c>
      <c r="CP17" s="9">
        <v>14.686999999999999</v>
      </c>
      <c r="CQ17" s="9">
        <v>50</v>
      </c>
      <c r="CR17" s="9">
        <v>45.642000000000003</v>
      </c>
      <c r="CS17" s="9">
        <v>52</v>
      </c>
      <c r="CT17" s="9">
        <v>31.596</v>
      </c>
      <c r="CU17" s="9">
        <v>10.119999999999999</v>
      </c>
      <c r="CV17" s="9">
        <v>21.475999999999999</v>
      </c>
      <c r="CW17" s="9">
        <v>4.0419999999999998</v>
      </c>
      <c r="CX17" s="9">
        <v>0.78</v>
      </c>
      <c r="CY17" s="9">
        <v>3.262</v>
      </c>
      <c r="CZ17" s="9">
        <v>1.3540000000000001</v>
      </c>
      <c r="DA17" s="9">
        <v>0.8</v>
      </c>
      <c r="DB17" s="9">
        <v>0.55400000000000005</v>
      </c>
      <c r="DC17" s="9">
        <v>8.4420000000000002</v>
      </c>
      <c r="DD17" s="9">
        <v>3.4689999999999999</v>
      </c>
      <c r="DE17" s="9">
        <v>4.9720000000000004</v>
      </c>
      <c r="DF17" s="9">
        <v>17.757999999999999</v>
      </c>
      <c r="DG17" s="9">
        <v>5.07</v>
      </c>
      <c r="DH17" s="9">
        <v>12.688000000000001</v>
      </c>
      <c r="DI17" s="9">
        <v>52</v>
      </c>
      <c r="DJ17" s="9">
        <v>47.978000000000002</v>
      </c>
      <c r="DK17" s="9">
        <v>52</v>
      </c>
      <c r="DL17" s="9">
        <v>13.651999999999999</v>
      </c>
      <c r="DM17" s="9">
        <v>5.7060000000000004</v>
      </c>
      <c r="DN17" s="9">
        <v>7.9450000000000003</v>
      </c>
      <c r="DO17" s="9">
        <v>0.502</v>
      </c>
      <c r="DP17" s="9">
        <v>0.502</v>
      </c>
      <c r="DQ17" s="9">
        <v>0</v>
      </c>
      <c r="DR17" s="9">
        <v>1.4570000000000001</v>
      </c>
      <c r="DS17" s="9">
        <v>0.86399999999999999</v>
      </c>
      <c r="DT17" s="9">
        <v>0.59299999999999997</v>
      </c>
      <c r="DU17" s="9">
        <v>5.5090000000000003</v>
      </c>
      <c r="DV17" s="9">
        <v>2.286</v>
      </c>
      <c r="DW17" s="9">
        <v>3.2240000000000002</v>
      </c>
      <c r="DX17" s="9">
        <v>6.1829999999999998</v>
      </c>
      <c r="DY17" s="9">
        <v>2.0539999999999998</v>
      </c>
      <c r="DZ17" s="9">
        <v>4.1289999999999996</v>
      </c>
      <c r="EA17" s="9">
        <v>47</v>
      </c>
      <c r="EB17" s="9">
        <v>42.423000000000002</v>
      </c>
      <c r="EC17" s="9">
        <v>51.103999999999999</v>
      </c>
      <c r="ED17" s="9">
        <v>255.08500000000001</v>
      </c>
      <c r="EE17" s="9">
        <v>103.488</v>
      </c>
      <c r="EF17" s="9">
        <v>151.59700000000001</v>
      </c>
      <c r="EG17" s="9">
        <v>18.53</v>
      </c>
      <c r="EH17" s="9">
        <v>6.0030000000000001</v>
      </c>
      <c r="EI17" s="9">
        <v>12.526999999999999</v>
      </c>
      <c r="EJ17" s="9">
        <v>35.414999999999999</v>
      </c>
      <c r="EK17" s="9">
        <v>13.42</v>
      </c>
      <c r="EL17" s="9">
        <v>21.995000000000001</v>
      </c>
      <c r="EM17" s="9">
        <v>81.863</v>
      </c>
      <c r="EN17" s="9">
        <v>36.462000000000003</v>
      </c>
      <c r="EO17" s="9">
        <v>45.401000000000003</v>
      </c>
      <c r="EP17" s="9">
        <v>119.277</v>
      </c>
      <c r="EQ17" s="9">
        <v>47.603000000000002</v>
      </c>
      <c r="ER17" s="9">
        <v>71.674000000000007</v>
      </c>
      <c r="ES17" s="9">
        <v>47.38</v>
      </c>
      <c r="ET17" s="9">
        <v>47</v>
      </c>
      <c r="EU17" s="9">
        <v>48</v>
      </c>
      <c r="EV17" s="9">
        <v>128.86500000000001</v>
      </c>
      <c r="EW17" s="9">
        <v>51.798000000000002</v>
      </c>
      <c r="EX17" s="9">
        <v>77.067999999999998</v>
      </c>
      <c r="EY17" s="9">
        <v>9.1929999999999996</v>
      </c>
      <c r="EZ17" s="9">
        <v>3.2320000000000002</v>
      </c>
      <c r="FA17" s="9">
        <v>5.9610000000000003</v>
      </c>
      <c r="FB17" s="9">
        <v>16.491</v>
      </c>
      <c r="FC17" s="9">
        <v>5.3819999999999997</v>
      </c>
      <c r="FD17" s="9">
        <v>11.109</v>
      </c>
      <c r="FE17" s="9">
        <v>41.466999999999999</v>
      </c>
      <c r="FF17" s="9">
        <v>20.433</v>
      </c>
      <c r="FG17" s="9">
        <v>21.033000000000001</v>
      </c>
      <c r="FH17" s="9">
        <v>61.713999999999999</v>
      </c>
      <c r="FI17" s="9">
        <v>22.751000000000001</v>
      </c>
      <c r="FJ17" s="9">
        <v>38.963999999999999</v>
      </c>
      <c r="FK17" s="9">
        <v>48.981000000000002</v>
      </c>
      <c r="FL17" s="9">
        <v>47</v>
      </c>
      <c r="FM17" s="9">
        <v>52</v>
      </c>
      <c r="FN17" s="9">
        <v>67.203000000000003</v>
      </c>
      <c r="FO17" s="9">
        <v>27.440999999999999</v>
      </c>
      <c r="FP17" s="9">
        <v>39.762999999999998</v>
      </c>
      <c r="FQ17" s="9">
        <v>2.2080000000000002</v>
      </c>
      <c r="FR17" s="9">
        <v>0.504</v>
      </c>
      <c r="FS17" s="9">
        <v>1.7030000000000001</v>
      </c>
      <c r="FT17" s="9">
        <v>9.3780000000000001</v>
      </c>
      <c r="FU17" s="9">
        <v>1.587</v>
      </c>
      <c r="FV17" s="9">
        <v>7.79</v>
      </c>
      <c r="FW17" s="9">
        <v>26.201000000000001</v>
      </c>
      <c r="FX17" s="9">
        <v>13.682</v>
      </c>
      <c r="FY17" s="9">
        <v>12.519</v>
      </c>
      <c r="FZ17" s="9">
        <v>29.417000000000002</v>
      </c>
      <c r="GA17" s="9">
        <v>11.667</v>
      </c>
      <c r="GB17" s="9">
        <v>17.75</v>
      </c>
      <c r="GC17" s="9">
        <v>47</v>
      </c>
      <c r="GD17" s="9">
        <v>47</v>
      </c>
      <c r="GE17" s="9">
        <v>43.082000000000001</v>
      </c>
      <c r="GF17" s="9">
        <v>61.661999999999999</v>
      </c>
      <c r="GG17" s="9">
        <v>24.356999999999999</v>
      </c>
      <c r="GH17" s="9">
        <v>37.305</v>
      </c>
      <c r="GI17" s="9">
        <v>6.9859999999999998</v>
      </c>
      <c r="GJ17" s="9">
        <v>2.7280000000000002</v>
      </c>
      <c r="GK17" s="9">
        <v>4.258</v>
      </c>
      <c r="GL17" s="9">
        <v>7.1139999999999999</v>
      </c>
      <c r="GM17" s="9">
        <v>3.794</v>
      </c>
      <c r="GN17" s="9">
        <v>3.319</v>
      </c>
      <c r="GO17" s="9">
        <v>15.266</v>
      </c>
      <c r="GP17" s="9">
        <v>6.7510000000000003</v>
      </c>
      <c r="GQ17" s="9">
        <v>8.5139999999999993</v>
      </c>
      <c r="GR17" s="9">
        <v>32.296999999999997</v>
      </c>
      <c r="GS17" s="9">
        <v>11.084</v>
      </c>
      <c r="GT17" s="9">
        <v>21.213999999999999</v>
      </c>
      <c r="GU17" s="9">
        <v>52</v>
      </c>
      <c r="GV17" s="9">
        <v>49.344999999999999</v>
      </c>
      <c r="GW17" s="9">
        <v>52</v>
      </c>
      <c r="GX17" s="9">
        <v>15.614000000000001</v>
      </c>
      <c r="GY17" s="9">
        <v>0.80900000000000005</v>
      </c>
      <c r="GZ17" s="9">
        <v>14.805</v>
      </c>
      <c r="HA17" s="9">
        <v>0</v>
      </c>
      <c r="HB17" s="9">
        <v>0</v>
      </c>
      <c r="HC17" s="9">
        <v>0</v>
      </c>
      <c r="HD17" s="9">
        <v>2.5870000000000002</v>
      </c>
      <c r="HE17" s="9">
        <v>0</v>
      </c>
      <c r="HF17" s="9">
        <v>2.5870000000000002</v>
      </c>
      <c r="HG17" s="9">
        <v>4.1079999999999997</v>
      </c>
      <c r="HH17" s="9">
        <v>0</v>
      </c>
      <c r="HI17" s="9">
        <v>4.1079999999999997</v>
      </c>
      <c r="HJ17" s="9">
        <v>8.9190000000000005</v>
      </c>
      <c r="HK17" s="9">
        <v>0.80900000000000005</v>
      </c>
      <c r="HL17" s="9">
        <v>8.109</v>
      </c>
      <c r="HM17" s="9">
        <v>52</v>
      </c>
      <c r="HN17" s="9">
        <v>0</v>
      </c>
      <c r="HO17" s="9">
        <v>52</v>
      </c>
      <c r="HP17" s="9">
        <v>46.286999999999999</v>
      </c>
      <c r="HQ17" s="9">
        <v>16.936</v>
      </c>
      <c r="HR17" s="9">
        <v>29.350999999999999</v>
      </c>
      <c r="HS17" s="9">
        <v>4.0780000000000003</v>
      </c>
      <c r="HT17" s="9">
        <v>1.6830000000000001</v>
      </c>
      <c r="HU17" s="9">
        <v>2.395</v>
      </c>
      <c r="HV17" s="9">
        <v>7.9939999999999998</v>
      </c>
      <c r="HW17" s="9">
        <v>2.996</v>
      </c>
      <c r="HX17" s="9">
        <v>4.9980000000000002</v>
      </c>
      <c r="HY17" s="9">
        <v>19.885000000000002</v>
      </c>
      <c r="HZ17" s="9">
        <v>6.35</v>
      </c>
      <c r="IA17" s="9">
        <v>13.534000000000001</v>
      </c>
      <c r="IB17" s="9">
        <v>14.331</v>
      </c>
      <c r="IC17" s="9">
        <v>5.9059999999999997</v>
      </c>
      <c r="ID17" s="9">
        <v>8.4239999999999995</v>
      </c>
      <c r="IE17" s="9">
        <v>26</v>
      </c>
      <c r="IF17" s="9">
        <v>25.434999999999999</v>
      </c>
      <c r="IG17" s="9">
        <v>26</v>
      </c>
      <c r="IH17" s="9">
        <v>53.884</v>
      </c>
      <c r="II17" s="9">
        <v>28.861999999999998</v>
      </c>
      <c r="IJ17" s="9">
        <v>25.021999999999998</v>
      </c>
      <c r="IK17" s="9">
        <v>3.3719999999999999</v>
      </c>
      <c r="IL17" s="9">
        <v>1.0880000000000001</v>
      </c>
      <c r="IM17" s="9">
        <v>2.2839999999999998</v>
      </c>
      <c r="IN17" s="9">
        <v>7.3970000000000002</v>
      </c>
      <c r="IO17" s="9">
        <v>4.0970000000000004</v>
      </c>
      <c r="IP17" s="9">
        <v>3.3</v>
      </c>
      <c r="IQ17" s="9">
        <v>15.378</v>
      </c>
    </row>
    <row r="18" spans="1:251">
      <c r="A18" s="10">
        <v>44593</v>
      </c>
      <c r="B18" s="9">
        <v>25.652000000000001</v>
      </c>
      <c r="C18" s="9">
        <v>13.750999999999999</v>
      </c>
      <c r="D18" s="9">
        <v>11.901</v>
      </c>
      <c r="E18" s="9">
        <v>26</v>
      </c>
      <c r="F18" s="9">
        <v>26</v>
      </c>
      <c r="G18" s="9">
        <v>26</v>
      </c>
      <c r="H18" s="9">
        <v>84.155000000000001</v>
      </c>
      <c r="I18" s="9">
        <v>33.371000000000002</v>
      </c>
      <c r="J18" s="9">
        <v>50.783999999999999</v>
      </c>
      <c r="K18" s="9">
        <v>6.1840000000000002</v>
      </c>
      <c r="L18" s="9">
        <v>2.6970000000000001</v>
      </c>
      <c r="M18" s="9">
        <v>3.4870000000000001</v>
      </c>
      <c r="N18" s="9">
        <v>17.477</v>
      </c>
      <c r="O18" s="9">
        <v>7.3040000000000003</v>
      </c>
      <c r="P18" s="9">
        <v>10.173</v>
      </c>
      <c r="Q18" s="9">
        <v>19.420999999999999</v>
      </c>
      <c r="R18" s="9">
        <v>6.992</v>
      </c>
      <c r="S18" s="9">
        <v>12.429</v>
      </c>
      <c r="T18" s="9">
        <v>41.073999999999998</v>
      </c>
      <c r="U18" s="9">
        <v>16.379000000000001</v>
      </c>
      <c r="V18" s="9">
        <v>24.695</v>
      </c>
      <c r="W18" s="9">
        <v>50</v>
      </c>
      <c r="X18" s="9">
        <v>50.213999999999999</v>
      </c>
      <c r="Y18" s="9">
        <v>50</v>
      </c>
      <c r="Z18" s="9">
        <v>45.213000000000001</v>
      </c>
      <c r="AA18" s="9">
        <v>20.922000000000001</v>
      </c>
      <c r="AB18" s="9">
        <v>24.291</v>
      </c>
      <c r="AC18" s="9">
        <v>3.41</v>
      </c>
      <c r="AD18" s="9">
        <v>2.1070000000000002</v>
      </c>
      <c r="AE18" s="9">
        <v>1.3029999999999999</v>
      </c>
      <c r="AF18" s="9">
        <v>8.5020000000000007</v>
      </c>
      <c r="AG18" s="9">
        <v>4.2939999999999996</v>
      </c>
      <c r="AH18" s="9">
        <v>4.2080000000000002</v>
      </c>
      <c r="AI18" s="9">
        <v>11.304</v>
      </c>
      <c r="AJ18" s="9">
        <v>5.1079999999999997</v>
      </c>
      <c r="AK18" s="9">
        <v>6.1970000000000001</v>
      </c>
      <c r="AL18" s="9">
        <v>21.997</v>
      </c>
      <c r="AM18" s="9">
        <v>9.4130000000000003</v>
      </c>
      <c r="AN18" s="9">
        <v>12.583</v>
      </c>
      <c r="AO18" s="9">
        <v>50</v>
      </c>
      <c r="AP18" s="9">
        <v>31.331</v>
      </c>
      <c r="AQ18" s="9">
        <v>52</v>
      </c>
      <c r="AR18" s="9">
        <v>38.942</v>
      </c>
      <c r="AS18" s="9">
        <v>12.449</v>
      </c>
      <c r="AT18" s="9">
        <v>26.492999999999999</v>
      </c>
      <c r="AU18" s="9">
        <v>2.774</v>
      </c>
      <c r="AV18" s="9">
        <v>0.59</v>
      </c>
      <c r="AW18" s="9">
        <v>2.1840000000000002</v>
      </c>
      <c r="AX18" s="9">
        <v>8.9749999999999996</v>
      </c>
      <c r="AY18" s="9">
        <v>3.01</v>
      </c>
      <c r="AZ18" s="9">
        <v>5.9649999999999999</v>
      </c>
      <c r="BA18" s="9">
        <v>8.1159999999999997</v>
      </c>
      <c r="BB18" s="9">
        <v>1.8839999999999999</v>
      </c>
      <c r="BC18" s="9">
        <v>6.2329999999999997</v>
      </c>
      <c r="BD18" s="9">
        <v>19.077000000000002</v>
      </c>
      <c r="BE18" s="9">
        <v>6.9649999999999999</v>
      </c>
      <c r="BF18" s="9">
        <v>12.112</v>
      </c>
      <c r="BG18" s="9">
        <v>50</v>
      </c>
      <c r="BH18" s="9">
        <v>52</v>
      </c>
      <c r="BI18" s="9">
        <v>45.875</v>
      </c>
      <c r="BJ18" s="9">
        <v>60.435000000000002</v>
      </c>
      <c r="BK18" s="9">
        <v>24.314</v>
      </c>
      <c r="BL18" s="9">
        <v>36.119999999999997</v>
      </c>
      <c r="BM18" s="9">
        <v>2.58</v>
      </c>
      <c r="BN18" s="9">
        <v>2.12</v>
      </c>
      <c r="BO18" s="9">
        <v>0.46</v>
      </c>
      <c r="BP18" s="9">
        <v>7.444</v>
      </c>
      <c r="BQ18" s="9">
        <v>3.4079999999999999</v>
      </c>
      <c r="BR18" s="9">
        <v>4.0359999999999996</v>
      </c>
      <c r="BS18" s="9">
        <v>11.141</v>
      </c>
      <c r="BT18" s="9">
        <v>4.8280000000000003</v>
      </c>
      <c r="BU18" s="9">
        <v>6.3129999999999997</v>
      </c>
      <c r="BV18" s="9">
        <v>39.270000000000003</v>
      </c>
      <c r="BW18" s="9">
        <v>13.958</v>
      </c>
      <c r="BX18" s="9">
        <v>25.312000000000001</v>
      </c>
      <c r="BY18" s="9">
        <v>104</v>
      </c>
      <c r="BZ18" s="9">
        <v>90.623000000000005</v>
      </c>
      <c r="CA18" s="9">
        <v>104</v>
      </c>
      <c r="CB18" s="9">
        <v>31.786999999999999</v>
      </c>
      <c r="CC18" s="9">
        <v>10.545999999999999</v>
      </c>
      <c r="CD18" s="9">
        <v>21.241</v>
      </c>
      <c r="CE18" s="9">
        <v>1.1479999999999999</v>
      </c>
      <c r="CF18" s="9">
        <v>1.1479999999999999</v>
      </c>
      <c r="CG18" s="9">
        <v>0</v>
      </c>
      <c r="CH18" s="9">
        <v>2.375</v>
      </c>
      <c r="CI18" s="9">
        <v>0</v>
      </c>
      <c r="CJ18" s="9">
        <v>2.375</v>
      </c>
      <c r="CK18" s="9">
        <v>7.476</v>
      </c>
      <c r="CL18" s="9">
        <v>3.1269999999999998</v>
      </c>
      <c r="CM18" s="9">
        <v>4.3490000000000002</v>
      </c>
      <c r="CN18" s="9">
        <v>20.786999999999999</v>
      </c>
      <c r="CO18" s="9">
        <v>6.2709999999999999</v>
      </c>
      <c r="CP18" s="9">
        <v>14.516</v>
      </c>
      <c r="CQ18" s="9">
        <v>104</v>
      </c>
      <c r="CR18" s="9">
        <v>104</v>
      </c>
      <c r="CS18" s="9">
        <v>104</v>
      </c>
      <c r="CT18" s="9">
        <v>28.648</v>
      </c>
      <c r="CU18" s="9">
        <v>13.768000000000001</v>
      </c>
      <c r="CV18" s="9">
        <v>14.88</v>
      </c>
      <c r="CW18" s="9">
        <v>1.4319999999999999</v>
      </c>
      <c r="CX18" s="9">
        <v>0.97099999999999997</v>
      </c>
      <c r="CY18" s="9">
        <v>0.46</v>
      </c>
      <c r="CZ18" s="9">
        <v>5.069</v>
      </c>
      <c r="DA18" s="9">
        <v>3.4079999999999999</v>
      </c>
      <c r="DB18" s="9">
        <v>1.66</v>
      </c>
      <c r="DC18" s="9">
        <v>3.6640000000000001</v>
      </c>
      <c r="DD18" s="9">
        <v>1.7010000000000001</v>
      </c>
      <c r="DE18" s="9">
        <v>1.964</v>
      </c>
      <c r="DF18" s="9">
        <v>18.483000000000001</v>
      </c>
      <c r="DG18" s="9">
        <v>7.6879999999999997</v>
      </c>
      <c r="DH18" s="9">
        <v>10.795999999999999</v>
      </c>
      <c r="DI18" s="9">
        <v>104</v>
      </c>
      <c r="DJ18" s="9">
        <v>52</v>
      </c>
      <c r="DK18" s="9">
        <v>104</v>
      </c>
      <c r="DL18" s="9">
        <v>6.4370000000000003</v>
      </c>
      <c r="DM18" s="9">
        <v>2.887</v>
      </c>
      <c r="DN18" s="9">
        <v>3.55</v>
      </c>
      <c r="DO18" s="9">
        <v>1.2749999999999999</v>
      </c>
      <c r="DP18" s="9">
        <v>1.2749999999999999</v>
      </c>
      <c r="DQ18" s="9">
        <v>0</v>
      </c>
      <c r="DR18" s="9">
        <v>0</v>
      </c>
      <c r="DS18" s="9">
        <v>0</v>
      </c>
      <c r="DT18" s="9">
        <v>0</v>
      </c>
      <c r="DU18" s="9">
        <v>0.53500000000000003</v>
      </c>
      <c r="DV18" s="9">
        <v>0</v>
      </c>
      <c r="DW18" s="9">
        <v>0.53500000000000003</v>
      </c>
      <c r="DX18" s="9">
        <v>4.6269999999999998</v>
      </c>
      <c r="DY18" s="9">
        <v>1.6120000000000001</v>
      </c>
      <c r="DZ18" s="9">
        <v>3.016</v>
      </c>
      <c r="EA18" s="9">
        <v>111.087</v>
      </c>
      <c r="EB18" s="9">
        <v>92.165000000000006</v>
      </c>
      <c r="EC18" s="9">
        <v>136.375</v>
      </c>
      <c r="ED18" s="9">
        <v>202.96199999999999</v>
      </c>
      <c r="EE18" s="9">
        <v>87.024000000000001</v>
      </c>
      <c r="EF18" s="9">
        <v>115.938</v>
      </c>
      <c r="EG18" s="9">
        <v>16.875</v>
      </c>
      <c r="EH18" s="9">
        <v>8.7089999999999996</v>
      </c>
      <c r="EI18" s="9">
        <v>8.1660000000000004</v>
      </c>
      <c r="EJ18" s="9">
        <v>39.491999999999997</v>
      </c>
      <c r="EK18" s="9">
        <v>17.61</v>
      </c>
      <c r="EL18" s="9">
        <v>21.882000000000001</v>
      </c>
      <c r="EM18" s="9">
        <v>49.131</v>
      </c>
      <c r="EN18" s="9">
        <v>20.041</v>
      </c>
      <c r="EO18" s="9">
        <v>29.09</v>
      </c>
      <c r="EP18" s="9">
        <v>97.462999999999994</v>
      </c>
      <c r="EQ18" s="9">
        <v>40.662999999999997</v>
      </c>
      <c r="ER18" s="9">
        <v>56.8</v>
      </c>
      <c r="ES18" s="9">
        <v>47</v>
      </c>
      <c r="ET18" s="9">
        <v>45.238999999999997</v>
      </c>
      <c r="EU18" s="9">
        <v>47.893999999999998</v>
      </c>
      <c r="EV18" s="9">
        <v>99.543999999999997</v>
      </c>
      <c r="EW18" s="9">
        <v>39.350999999999999</v>
      </c>
      <c r="EX18" s="9">
        <v>60.192999999999998</v>
      </c>
      <c r="EY18" s="9">
        <v>7.4630000000000001</v>
      </c>
      <c r="EZ18" s="9">
        <v>4.6239999999999997</v>
      </c>
      <c r="FA18" s="9">
        <v>2.839</v>
      </c>
      <c r="FB18" s="9">
        <v>18.259</v>
      </c>
      <c r="FC18" s="9">
        <v>6.25</v>
      </c>
      <c r="FD18" s="9">
        <v>12.009</v>
      </c>
      <c r="FE18" s="9">
        <v>20.170000000000002</v>
      </c>
      <c r="FF18" s="9">
        <v>7.3250000000000002</v>
      </c>
      <c r="FG18" s="9">
        <v>12.845000000000001</v>
      </c>
      <c r="FH18" s="9">
        <v>53.652000000000001</v>
      </c>
      <c r="FI18" s="9">
        <v>21.152000000000001</v>
      </c>
      <c r="FJ18" s="9">
        <v>32.500999999999998</v>
      </c>
      <c r="FK18" s="9">
        <v>52</v>
      </c>
      <c r="FL18" s="9">
        <v>52</v>
      </c>
      <c r="FM18" s="9">
        <v>52</v>
      </c>
      <c r="FN18" s="9">
        <v>55.04</v>
      </c>
      <c r="FO18" s="9">
        <v>19.384</v>
      </c>
      <c r="FP18" s="9">
        <v>35.655999999999999</v>
      </c>
      <c r="FQ18" s="9">
        <v>2.3010000000000002</v>
      </c>
      <c r="FR18" s="9">
        <v>0.60699999999999998</v>
      </c>
      <c r="FS18" s="9">
        <v>1.694</v>
      </c>
      <c r="FT18" s="9">
        <v>8.6829999999999998</v>
      </c>
      <c r="FU18" s="9">
        <v>1.1659999999999999</v>
      </c>
      <c r="FV18" s="9">
        <v>7.5179999999999998</v>
      </c>
      <c r="FW18" s="9">
        <v>11.018000000000001</v>
      </c>
      <c r="FX18" s="9">
        <v>4.6630000000000003</v>
      </c>
      <c r="FY18" s="9">
        <v>6.3550000000000004</v>
      </c>
      <c r="FZ18" s="9">
        <v>33.036999999999999</v>
      </c>
      <c r="GA18" s="9">
        <v>12.948</v>
      </c>
      <c r="GB18" s="9">
        <v>20.088999999999999</v>
      </c>
      <c r="GC18" s="9">
        <v>72.673000000000002</v>
      </c>
      <c r="GD18" s="9">
        <v>104</v>
      </c>
      <c r="GE18" s="9">
        <v>52</v>
      </c>
      <c r="GF18" s="9">
        <v>44.503999999999998</v>
      </c>
      <c r="GG18" s="9">
        <v>19.966999999999999</v>
      </c>
      <c r="GH18" s="9">
        <v>24.536999999999999</v>
      </c>
      <c r="GI18" s="9">
        <v>5.1609999999999996</v>
      </c>
      <c r="GJ18" s="9">
        <v>4.0170000000000003</v>
      </c>
      <c r="GK18" s="9">
        <v>1.1439999999999999</v>
      </c>
      <c r="GL18" s="9">
        <v>9.5760000000000005</v>
      </c>
      <c r="GM18" s="9">
        <v>5.0839999999999996</v>
      </c>
      <c r="GN18" s="9">
        <v>4.4909999999999997</v>
      </c>
      <c r="GO18" s="9">
        <v>9.1509999999999998</v>
      </c>
      <c r="GP18" s="9">
        <v>2.6619999999999999</v>
      </c>
      <c r="GQ18" s="9">
        <v>6.4889999999999999</v>
      </c>
      <c r="GR18" s="9">
        <v>20.616</v>
      </c>
      <c r="GS18" s="9">
        <v>8.2040000000000006</v>
      </c>
      <c r="GT18" s="9">
        <v>12.412000000000001</v>
      </c>
      <c r="GU18" s="9">
        <v>46.820999999999998</v>
      </c>
      <c r="GV18" s="9">
        <v>26.413</v>
      </c>
      <c r="GW18" s="9">
        <v>50.515000000000001</v>
      </c>
      <c r="GX18" s="9">
        <v>11.829000000000001</v>
      </c>
      <c r="GY18" s="9">
        <v>0.41699999999999998</v>
      </c>
      <c r="GZ18" s="9">
        <v>11.412000000000001</v>
      </c>
      <c r="HA18" s="9">
        <v>0</v>
      </c>
      <c r="HB18" s="9">
        <v>0</v>
      </c>
      <c r="HC18" s="9">
        <v>0</v>
      </c>
      <c r="HD18" s="9">
        <v>1.016</v>
      </c>
      <c r="HE18" s="9">
        <v>0</v>
      </c>
      <c r="HF18" s="9">
        <v>1.016</v>
      </c>
      <c r="HG18" s="9">
        <v>3.419</v>
      </c>
      <c r="HH18" s="9">
        <v>0</v>
      </c>
      <c r="HI18" s="9">
        <v>3.419</v>
      </c>
      <c r="HJ18" s="9">
        <v>7.3940000000000001</v>
      </c>
      <c r="HK18" s="9">
        <v>0.41699999999999998</v>
      </c>
      <c r="HL18" s="9">
        <v>6.9770000000000003</v>
      </c>
      <c r="HM18" s="9">
        <v>61.26</v>
      </c>
      <c r="HN18" s="9">
        <v>0</v>
      </c>
      <c r="HO18" s="9">
        <v>52</v>
      </c>
      <c r="HP18" s="9">
        <v>33.792000000000002</v>
      </c>
      <c r="HQ18" s="9">
        <v>13.962</v>
      </c>
      <c r="HR18" s="9">
        <v>19.829999999999998</v>
      </c>
      <c r="HS18" s="9">
        <v>5.048</v>
      </c>
      <c r="HT18" s="9">
        <v>1.917</v>
      </c>
      <c r="HU18" s="9">
        <v>3.1309999999999998</v>
      </c>
      <c r="HV18" s="9">
        <v>5.6150000000000002</v>
      </c>
      <c r="HW18" s="9">
        <v>2.101</v>
      </c>
      <c r="HX18" s="9">
        <v>3.5139999999999998</v>
      </c>
      <c r="HY18" s="9">
        <v>12.077999999999999</v>
      </c>
      <c r="HZ18" s="9">
        <v>5.5670000000000002</v>
      </c>
      <c r="IA18" s="9">
        <v>6.5110000000000001</v>
      </c>
      <c r="IB18" s="9">
        <v>11.052</v>
      </c>
      <c r="IC18" s="9">
        <v>4.3780000000000001</v>
      </c>
      <c r="ID18" s="9">
        <v>6.6749999999999998</v>
      </c>
      <c r="IE18" s="9">
        <v>26</v>
      </c>
      <c r="IF18" s="9">
        <v>26</v>
      </c>
      <c r="IG18" s="9">
        <v>26</v>
      </c>
      <c r="IH18" s="9">
        <v>55.084000000000003</v>
      </c>
      <c r="II18" s="9">
        <v>32.779000000000003</v>
      </c>
      <c r="IJ18" s="9">
        <v>22.305</v>
      </c>
      <c r="IK18" s="9">
        <v>3.9449999999999998</v>
      </c>
      <c r="IL18" s="9">
        <v>2.1680000000000001</v>
      </c>
      <c r="IM18" s="9">
        <v>1.7769999999999999</v>
      </c>
      <c r="IN18" s="9">
        <v>14.603</v>
      </c>
      <c r="IO18" s="9">
        <v>9.26</v>
      </c>
      <c r="IP18" s="9">
        <v>5.343</v>
      </c>
      <c r="IQ18" s="9">
        <v>12.176</v>
      </c>
    </row>
    <row r="19" spans="1:251">
      <c r="A19" s="10">
        <v>44958</v>
      </c>
      <c r="B19" s="9">
        <v>28.823</v>
      </c>
      <c r="C19" s="9">
        <v>14.032999999999999</v>
      </c>
      <c r="D19" s="9">
        <v>14.79</v>
      </c>
      <c r="E19" s="9">
        <v>25.271999999999998</v>
      </c>
      <c r="F19" s="9">
        <v>23.494</v>
      </c>
      <c r="G19" s="9">
        <v>24.716999999999999</v>
      </c>
      <c r="H19" s="9">
        <v>69.003</v>
      </c>
      <c r="I19" s="9">
        <v>26.756</v>
      </c>
      <c r="J19" s="9">
        <v>42.247999999999998</v>
      </c>
      <c r="K19" s="9">
        <v>10.15</v>
      </c>
      <c r="L19" s="9">
        <v>5.6020000000000003</v>
      </c>
      <c r="M19" s="9">
        <v>4.548</v>
      </c>
      <c r="N19" s="9">
        <v>20.378</v>
      </c>
      <c r="O19" s="9">
        <v>9.8930000000000007</v>
      </c>
      <c r="P19" s="9">
        <v>10.484999999999999</v>
      </c>
      <c r="Q19" s="9">
        <v>16.658000000000001</v>
      </c>
      <c r="R19" s="9">
        <v>5.2779999999999996</v>
      </c>
      <c r="S19" s="9">
        <v>11.38</v>
      </c>
      <c r="T19" s="9">
        <v>21.818000000000001</v>
      </c>
      <c r="U19" s="9">
        <v>5.9820000000000002</v>
      </c>
      <c r="V19" s="9">
        <v>15.835000000000001</v>
      </c>
      <c r="W19" s="9">
        <v>13</v>
      </c>
      <c r="X19" s="9">
        <v>8</v>
      </c>
      <c r="Y19" s="9">
        <v>22.696000000000002</v>
      </c>
      <c r="Z19" s="9">
        <v>36.128</v>
      </c>
      <c r="AA19" s="9">
        <v>17.574999999999999</v>
      </c>
      <c r="AB19" s="9">
        <v>18.553000000000001</v>
      </c>
      <c r="AC19" s="9">
        <v>6.734</v>
      </c>
      <c r="AD19" s="9">
        <v>4.1289999999999996</v>
      </c>
      <c r="AE19" s="9">
        <v>2.605</v>
      </c>
      <c r="AF19" s="9">
        <v>10.507</v>
      </c>
      <c r="AG19" s="9">
        <v>6.8129999999999997</v>
      </c>
      <c r="AH19" s="9">
        <v>3.694</v>
      </c>
      <c r="AI19" s="9">
        <v>10.177</v>
      </c>
      <c r="AJ19" s="9">
        <v>3.9929999999999999</v>
      </c>
      <c r="AK19" s="9">
        <v>6.1840000000000002</v>
      </c>
      <c r="AL19" s="9">
        <v>8.7100000000000009</v>
      </c>
      <c r="AM19" s="9">
        <v>2.64</v>
      </c>
      <c r="AN19" s="9">
        <v>6.07</v>
      </c>
      <c r="AO19" s="9">
        <v>13</v>
      </c>
      <c r="AP19" s="9">
        <v>7.8019999999999996</v>
      </c>
      <c r="AQ19" s="9">
        <v>16.797000000000001</v>
      </c>
      <c r="AR19" s="9">
        <v>32.875999999999998</v>
      </c>
      <c r="AS19" s="9">
        <v>9.1809999999999992</v>
      </c>
      <c r="AT19" s="9">
        <v>23.695</v>
      </c>
      <c r="AU19" s="9">
        <v>3.415</v>
      </c>
      <c r="AV19" s="9">
        <v>1.4730000000000001</v>
      </c>
      <c r="AW19" s="9">
        <v>1.9430000000000001</v>
      </c>
      <c r="AX19" s="9">
        <v>9.8710000000000004</v>
      </c>
      <c r="AY19" s="9">
        <v>3.081</v>
      </c>
      <c r="AZ19" s="9">
        <v>6.7910000000000004</v>
      </c>
      <c r="BA19" s="9">
        <v>6.4820000000000002</v>
      </c>
      <c r="BB19" s="9">
        <v>1.2849999999999999</v>
      </c>
      <c r="BC19" s="9">
        <v>5.1959999999999997</v>
      </c>
      <c r="BD19" s="9">
        <v>13.108000000000001</v>
      </c>
      <c r="BE19" s="9">
        <v>3.3420000000000001</v>
      </c>
      <c r="BF19" s="9">
        <v>9.7650000000000006</v>
      </c>
      <c r="BG19" s="9">
        <v>26</v>
      </c>
      <c r="BH19" s="9">
        <v>18.094000000000001</v>
      </c>
      <c r="BI19" s="9">
        <v>29.992999999999999</v>
      </c>
      <c r="BJ19" s="9">
        <v>63.457000000000001</v>
      </c>
      <c r="BK19" s="9">
        <v>25.263999999999999</v>
      </c>
      <c r="BL19" s="9">
        <v>38.192999999999998</v>
      </c>
      <c r="BM19" s="9">
        <v>8.5340000000000007</v>
      </c>
      <c r="BN19" s="9">
        <v>3.2850000000000001</v>
      </c>
      <c r="BO19" s="9">
        <v>5.25</v>
      </c>
      <c r="BP19" s="9">
        <v>9.8490000000000002</v>
      </c>
      <c r="BQ19" s="9">
        <v>3.3410000000000002</v>
      </c>
      <c r="BR19" s="9">
        <v>6.508</v>
      </c>
      <c r="BS19" s="9">
        <v>14.065</v>
      </c>
      <c r="BT19" s="9">
        <v>4.6390000000000002</v>
      </c>
      <c r="BU19" s="9">
        <v>9.4269999999999996</v>
      </c>
      <c r="BV19" s="9">
        <v>31.009</v>
      </c>
      <c r="BW19" s="9">
        <v>14</v>
      </c>
      <c r="BX19" s="9">
        <v>17.007999999999999</v>
      </c>
      <c r="BY19" s="9">
        <v>44.816000000000003</v>
      </c>
      <c r="BZ19" s="9">
        <v>52</v>
      </c>
      <c r="CA19" s="9">
        <v>30.29</v>
      </c>
      <c r="CB19" s="9">
        <v>32.305</v>
      </c>
      <c r="CC19" s="9">
        <v>10.504</v>
      </c>
      <c r="CD19" s="9">
        <v>21.800999999999998</v>
      </c>
      <c r="CE19" s="9">
        <v>4.8360000000000003</v>
      </c>
      <c r="CF19" s="9">
        <v>1.4750000000000001</v>
      </c>
      <c r="CG19" s="9">
        <v>3.3610000000000002</v>
      </c>
      <c r="CH19" s="9">
        <v>4.18</v>
      </c>
      <c r="CI19" s="9">
        <v>0.53600000000000003</v>
      </c>
      <c r="CJ19" s="9">
        <v>3.6440000000000001</v>
      </c>
      <c r="CK19" s="9">
        <v>6.8250000000000002</v>
      </c>
      <c r="CL19" s="9">
        <v>1.891</v>
      </c>
      <c r="CM19" s="9">
        <v>4.9349999999999996</v>
      </c>
      <c r="CN19" s="9">
        <v>16.463999999999999</v>
      </c>
      <c r="CO19" s="9">
        <v>6.6029999999999998</v>
      </c>
      <c r="CP19" s="9">
        <v>9.8620000000000001</v>
      </c>
      <c r="CQ19" s="9">
        <v>51.959000000000003</v>
      </c>
      <c r="CR19" s="9">
        <v>71.513000000000005</v>
      </c>
      <c r="CS19" s="9">
        <v>30</v>
      </c>
      <c r="CT19" s="9">
        <v>31.152000000000001</v>
      </c>
      <c r="CU19" s="9">
        <v>14.76</v>
      </c>
      <c r="CV19" s="9">
        <v>16.391999999999999</v>
      </c>
      <c r="CW19" s="9">
        <v>3.6989999999999998</v>
      </c>
      <c r="CX19" s="9">
        <v>1.81</v>
      </c>
      <c r="CY19" s="9">
        <v>1.889</v>
      </c>
      <c r="CZ19" s="9">
        <v>5.6689999999999996</v>
      </c>
      <c r="DA19" s="9">
        <v>2.8050000000000002</v>
      </c>
      <c r="DB19" s="9">
        <v>2.8639999999999999</v>
      </c>
      <c r="DC19" s="9">
        <v>7.24</v>
      </c>
      <c r="DD19" s="9">
        <v>2.7480000000000002</v>
      </c>
      <c r="DE19" s="9">
        <v>4.492</v>
      </c>
      <c r="DF19" s="9">
        <v>14.544</v>
      </c>
      <c r="DG19" s="9">
        <v>7.3970000000000002</v>
      </c>
      <c r="DH19" s="9">
        <v>7.1470000000000002</v>
      </c>
      <c r="DI19" s="9">
        <v>43</v>
      </c>
      <c r="DJ19" s="9">
        <v>48.423000000000002</v>
      </c>
      <c r="DK19" s="9">
        <v>41.613</v>
      </c>
      <c r="DL19" s="9">
        <v>7.3739999999999997</v>
      </c>
      <c r="DM19" s="9">
        <v>2.625</v>
      </c>
      <c r="DN19" s="9">
        <v>4.7489999999999997</v>
      </c>
      <c r="DO19" s="9">
        <v>0.65800000000000003</v>
      </c>
      <c r="DP19" s="9">
        <v>0.65800000000000003</v>
      </c>
      <c r="DQ19" s="9">
        <v>0</v>
      </c>
      <c r="DR19" s="9">
        <v>0.44800000000000001</v>
      </c>
      <c r="DS19" s="9">
        <v>0.44800000000000001</v>
      </c>
      <c r="DT19" s="9">
        <v>0</v>
      </c>
      <c r="DU19" s="9">
        <v>2.536</v>
      </c>
      <c r="DV19" s="9">
        <v>1.032</v>
      </c>
      <c r="DW19" s="9">
        <v>1.5049999999999999</v>
      </c>
      <c r="DX19" s="9">
        <v>3.7320000000000002</v>
      </c>
      <c r="DY19" s="9">
        <v>0.48799999999999999</v>
      </c>
      <c r="DZ19" s="9">
        <v>3.2450000000000001</v>
      </c>
      <c r="EA19" s="9">
        <v>87.948999999999998</v>
      </c>
      <c r="EB19" s="9">
        <v>31.622</v>
      </c>
      <c r="EC19" s="9">
        <v>193.255</v>
      </c>
      <c r="ED19" s="9">
        <v>207.178</v>
      </c>
      <c r="EE19" s="9">
        <v>91.777000000000001</v>
      </c>
      <c r="EF19" s="9">
        <v>115.402</v>
      </c>
      <c r="EG19" s="9">
        <v>23.367000000000001</v>
      </c>
      <c r="EH19" s="9">
        <v>13.159000000000001</v>
      </c>
      <c r="EI19" s="9">
        <v>10.208</v>
      </c>
      <c r="EJ19" s="9">
        <v>57.271000000000001</v>
      </c>
      <c r="EK19" s="9">
        <v>26.853000000000002</v>
      </c>
      <c r="EL19" s="9">
        <v>30.417999999999999</v>
      </c>
      <c r="EM19" s="9">
        <v>51.908999999999999</v>
      </c>
      <c r="EN19" s="9">
        <v>19.937999999999999</v>
      </c>
      <c r="EO19" s="9">
        <v>31.97</v>
      </c>
      <c r="EP19" s="9">
        <v>74.632000000000005</v>
      </c>
      <c r="EQ19" s="9">
        <v>31.826000000000001</v>
      </c>
      <c r="ER19" s="9">
        <v>42.805999999999997</v>
      </c>
      <c r="ES19" s="9">
        <v>26</v>
      </c>
      <c r="ET19" s="9">
        <v>26</v>
      </c>
      <c r="EU19" s="9">
        <v>26</v>
      </c>
      <c r="EV19" s="9">
        <v>98.488</v>
      </c>
      <c r="EW19" s="9">
        <v>43.637999999999998</v>
      </c>
      <c r="EX19" s="9">
        <v>54.85</v>
      </c>
      <c r="EY19" s="9">
        <v>11.763999999999999</v>
      </c>
      <c r="EZ19" s="9">
        <v>6.7629999999999999</v>
      </c>
      <c r="FA19" s="9">
        <v>5</v>
      </c>
      <c r="FB19" s="9">
        <v>24.907</v>
      </c>
      <c r="FC19" s="9">
        <v>12.122999999999999</v>
      </c>
      <c r="FD19" s="9">
        <v>12.784000000000001</v>
      </c>
      <c r="FE19" s="9">
        <v>21.484000000000002</v>
      </c>
      <c r="FF19" s="9">
        <v>7.085</v>
      </c>
      <c r="FG19" s="9">
        <v>14.4</v>
      </c>
      <c r="FH19" s="9">
        <v>40.332999999999998</v>
      </c>
      <c r="FI19" s="9">
        <v>17.667000000000002</v>
      </c>
      <c r="FJ19" s="9">
        <v>22.666</v>
      </c>
      <c r="FK19" s="9">
        <v>30</v>
      </c>
      <c r="FL19" s="9">
        <v>29.007000000000001</v>
      </c>
      <c r="FM19" s="9">
        <v>30</v>
      </c>
      <c r="FN19" s="9">
        <v>54.466999999999999</v>
      </c>
      <c r="FO19" s="9">
        <v>22.021999999999998</v>
      </c>
      <c r="FP19" s="9">
        <v>32.445</v>
      </c>
      <c r="FQ19" s="9">
        <v>6.7409999999999997</v>
      </c>
      <c r="FR19" s="9">
        <v>2.9990000000000001</v>
      </c>
      <c r="FS19" s="9">
        <v>3.742</v>
      </c>
      <c r="FT19" s="9">
        <v>14.122</v>
      </c>
      <c r="FU19" s="9">
        <v>6.851</v>
      </c>
      <c r="FV19" s="9">
        <v>7.2709999999999999</v>
      </c>
      <c r="FW19" s="9">
        <v>11.228999999999999</v>
      </c>
      <c r="FX19" s="9">
        <v>4.069</v>
      </c>
      <c r="FY19" s="9">
        <v>7.16</v>
      </c>
      <c r="FZ19" s="9">
        <v>22.375</v>
      </c>
      <c r="GA19" s="9">
        <v>8.1029999999999998</v>
      </c>
      <c r="GB19" s="9">
        <v>14.272</v>
      </c>
      <c r="GC19" s="9">
        <v>29.254999999999999</v>
      </c>
      <c r="GD19" s="9">
        <v>26.803000000000001</v>
      </c>
      <c r="GE19" s="9">
        <v>34</v>
      </c>
      <c r="GF19" s="9">
        <v>44.02</v>
      </c>
      <c r="GG19" s="9">
        <v>21.614999999999998</v>
      </c>
      <c r="GH19" s="9">
        <v>22.405000000000001</v>
      </c>
      <c r="GI19" s="9">
        <v>5.0220000000000002</v>
      </c>
      <c r="GJ19" s="9">
        <v>3.7639999999999998</v>
      </c>
      <c r="GK19" s="9">
        <v>1.258</v>
      </c>
      <c r="GL19" s="9">
        <v>10.784000000000001</v>
      </c>
      <c r="GM19" s="9">
        <v>5.2720000000000002</v>
      </c>
      <c r="GN19" s="9">
        <v>5.5129999999999999</v>
      </c>
      <c r="GO19" s="9">
        <v>10.255000000000001</v>
      </c>
      <c r="GP19" s="9">
        <v>3.0150000000000001</v>
      </c>
      <c r="GQ19" s="9">
        <v>7.24</v>
      </c>
      <c r="GR19" s="9">
        <v>17.957999999999998</v>
      </c>
      <c r="GS19" s="9">
        <v>9.5640000000000001</v>
      </c>
      <c r="GT19" s="9">
        <v>8.3940000000000001</v>
      </c>
      <c r="GU19" s="9">
        <v>30</v>
      </c>
      <c r="GV19" s="9">
        <v>43.667000000000002</v>
      </c>
      <c r="GW19" s="9">
        <v>30</v>
      </c>
      <c r="GX19" s="9">
        <v>14.052</v>
      </c>
      <c r="GY19" s="9">
        <v>0</v>
      </c>
      <c r="GZ19" s="9">
        <v>14.052</v>
      </c>
      <c r="HA19" s="9">
        <v>3.0659999999999998</v>
      </c>
      <c r="HB19" s="9">
        <v>0</v>
      </c>
      <c r="HC19" s="9">
        <v>3.0659999999999998</v>
      </c>
      <c r="HD19" s="9">
        <v>2.9609999999999999</v>
      </c>
      <c r="HE19" s="9">
        <v>0</v>
      </c>
      <c r="HF19" s="9">
        <v>2.9609999999999999</v>
      </c>
      <c r="HG19" s="9">
        <v>4.0129999999999999</v>
      </c>
      <c r="HH19" s="9">
        <v>0</v>
      </c>
      <c r="HI19" s="9">
        <v>4.0129999999999999</v>
      </c>
      <c r="HJ19" s="9">
        <v>4.0119999999999996</v>
      </c>
      <c r="HK19" s="9">
        <v>0</v>
      </c>
      <c r="HL19" s="9">
        <v>4.0119999999999996</v>
      </c>
      <c r="HM19" s="9">
        <v>16.164000000000001</v>
      </c>
      <c r="HN19" s="9">
        <v>0</v>
      </c>
      <c r="HO19" s="9">
        <v>16.164000000000001</v>
      </c>
      <c r="HP19" s="9">
        <v>38.987000000000002</v>
      </c>
      <c r="HQ19" s="9">
        <v>22.172000000000001</v>
      </c>
      <c r="HR19" s="9">
        <v>16.815000000000001</v>
      </c>
      <c r="HS19" s="9">
        <v>3.6320000000000001</v>
      </c>
      <c r="HT19" s="9">
        <v>2.6850000000000001</v>
      </c>
      <c r="HU19" s="9">
        <v>0.94699999999999995</v>
      </c>
      <c r="HV19" s="9">
        <v>11.057</v>
      </c>
      <c r="HW19" s="9">
        <v>6.4610000000000003</v>
      </c>
      <c r="HX19" s="9">
        <v>4.5960000000000001</v>
      </c>
      <c r="HY19" s="9">
        <v>12.961</v>
      </c>
      <c r="HZ19" s="9">
        <v>6.9619999999999997</v>
      </c>
      <c r="IA19" s="9">
        <v>5.9989999999999997</v>
      </c>
      <c r="IB19" s="9">
        <v>11.336</v>
      </c>
      <c r="IC19" s="9">
        <v>6.0640000000000001</v>
      </c>
      <c r="ID19" s="9">
        <v>5.2729999999999997</v>
      </c>
      <c r="IE19" s="9">
        <v>22.969000000000001</v>
      </c>
      <c r="IF19" s="9">
        <v>22.891999999999999</v>
      </c>
      <c r="IG19" s="9">
        <v>22.733000000000001</v>
      </c>
      <c r="IH19" s="9">
        <v>51.826999999999998</v>
      </c>
      <c r="II19" s="9">
        <v>24.701000000000001</v>
      </c>
      <c r="IJ19" s="9">
        <v>27.126000000000001</v>
      </c>
      <c r="IK19" s="9">
        <v>4.9050000000000002</v>
      </c>
      <c r="IL19" s="9">
        <v>3.71</v>
      </c>
      <c r="IM19" s="9">
        <v>1.1950000000000001</v>
      </c>
      <c r="IN19" s="9">
        <v>18.346</v>
      </c>
      <c r="IO19" s="9">
        <v>8.2690000000000001</v>
      </c>
      <c r="IP19" s="9">
        <v>10.077</v>
      </c>
      <c r="IQ19" s="9">
        <v>12.065</v>
      </c>
    </row>
    <row r="20" spans="1:251">
      <c r="A20" s="10">
        <v>45323</v>
      </c>
      <c r="B20" s="9">
        <v>28.221</v>
      </c>
      <c r="C20" s="9">
        <v>11.19</v>
      </c>
      <c r="D20" s="9">
        <v>17.032</v>
      </c>
      <c r="E20" s="9">
        <v>20</v>
      </c>
      <c r="F20" s="9">
        <v>19.693999999999999</v>
      </c>
      <c r="G20" s="9">
        <v>20.224</v>
      </c>
      <c r="H20" s="9">
        <v>97.066000000000003</v>
      </c>
      <c r="I20" s="9">
        <v>37.222000000000001</v>
      </c>
      <c r="J20" s="9">
        <v>59.844999999999999</v>
      </c>
      <c r="K20" s="9">
        <v>15.202999999999999</v>
      </c>
      <c r="L20" s="9">
        <v>7.0209999999999999</v>
      </c>
      <c r="M20" s="9">
        <v>8.1820000000000004</v>
      </c>
      <c r="N20" s="9">
        <v>17.638999999999999</v>
      </c>
      <c r="O20" s="9">
        <v>9.2200000000000006</v>
      </c>
      <c r="P20" s="9">
        <v>8.4190000000000005</v>
      </c>
      <c r="Q20" s="9">
        <v>17.725000000000001</v>
      </c>
      <c r="R20" s="9">
        <v>4.6429999999999998</v>
      </c>
      <c r="S20" s="9">
        <v>13.082000000000001</v>
      </c>
      <c r="T20" s="9">
        <v>46.499000000000002</v>
      </c>
      <c r="U20" s="9">
        <v>16.338000000000001</v>
      </c>
      <c r="V20" s="9">
        <v>30.161000000000001</v>
      </c>
      <c r="W20" s="9">
        <v>43</v>
      </c>
      <c r="X20" s="9">
        <v>26.532</v>
      </c>
      <c r="Y20" s="9">
        <v>51.816000000000003</v>
      </c>
      <c r="Z20" s="9">
        <v>57.753999999999998</v>
      </c>
      <c r="AA20" s="9">
        <v>22.722000000000001</v>
      </c>
      <c r="AB20" s="9">
        <v>35.031999999999996</v>
      </c>
      <c r="AC20" s="9">
        <v>10.273999999999999</v>
      </c>
      <c r="AD20" s="9">
        <v>3.9209999999999998</v>
      </c>
      <c r="AE20" s="9">
        <v>6.3529999999999998</v>
      </c>
      <c r="AF20" s="9">
        <v>8.7270000000000003</v>
      </c>
      <c r="AG20" s="9">
        <v>4.5970000000000004</v>
      </c>
      <c r="AH20" s="9">
        <v>4.1289999999999996</v>
      </c>
      <c r="AI20" s="9">
        <v>12.461</v>
      </c>
      <c r="AJ20" s="9">
        <v>3.5339999999999998</v>
      </c>
      <c r="AK20" s="9">
        <v>8.9260000000000002</v>
      </c>
      <c r="AL20" s="9">
        <v>26.292999999999999</v>
      </c>
      <c r="AM20" s="9">
        <v>10.67</v>
      </c>
      <c r="AN20" s="9">
        <v>15.622999999999999</v>
      </c>
      <c r="AO20" s="9">
        <v>34</v>
      </c>
      <c r="AP20" s="9">
        <v>36.018999999999998</v>
      </c>
      <c r="AQ20" s="9">
        <v>34</v>
      </c>
      <c r="AR20" s="9">
        <v>39.311999999999998</v>
      </c>
      <c r="AS20" s="9">
        <v>14.5</v>
      </c>
      <c r="AT20" s="9">
        <v>24.812999999999999</v>
      </c>
      <c r="AU20" s="9">
        <v>4.9290000000000003</v>
      </c>
      <c r="AV20" s="9">
        <v>3.1</v>
      </c>
      <c r="AW20" s="9">
        <v>1.829</v>
      </c>
      <c r="AX20" s="9">
        <v>8.9130000000000003</v>
      </c>
      <c r="AY20" s="9">
        <v>4.6230000000000002</v>
      </c>
      <c r="AZ20" s="9">
        <v>4.29</v>
      </c>
      <c r="BA20" s="9">
        <v>5.2649999999999997</v>
      </c>
      <c r="BB20" s="9">
        <v>1.109</v>
      </c>
      <c r="BC20" s="9">
        <v>4.1559999999999997</v>
      </c>
      <c r="BD20" s="9">
        <v>20.206</v>
      </c>
      <c r="BE20" s="9">
        <v>5.6680000000000001</v>
      </c>
      <c r="BF20" s="9">
        <v>14.538</v>
      </c>
      <c r="BG20" s="9">
        <v>52</v>
      </c>
      <c r="BH20" s="9">
        <v>11.076000000000001</v>
      </c>
      <c r="BI20" s="9">
        <v>52</v>
      </c>
      <c r="BJ20" s="9">
        <v>55.53</v>
      </c>
      <c r="BK20" s="9">
        <v>22.893000000000001</v>
      </c>
      <c r="BL20" s="9">
        <v>32.637</v>
      </c>
      <c r="BM20" s="9">
        <v>4.1639999999999997</v>
      </c>
      <c r="BN20" s="9">
        <v>0.65100000000000002</v>
      </c>
      <c r="BO20" s="9">
        <v>3.512</v>
      </c>
      <c r="BP20" s="9">
        <v>10.259</v>
      </c>
      <c r="BQ20" s="9">
        <v>3.806</v>
      </c>
      <c r="BR20" s="9">
        <v>6.4539999999999997</v>
      </c>
      <c r="BS20" s="9">
        <v>16.7</v>
      </c>
      <c r="BT20" s="9">
        <v>6.0910000000000002</v>
      </c>
      <c r="BU20" s="9">
        <v>10.609</v>
      </c>
      <c r="BV20" s="9">
        <v>24.408000000000001</v>
      </c>
      <c r="BW20" s="9">
        <v>12.345000000000001</v>
      </c>
      <c r="BX20" s="9">
        <v>12.061999999999999</v>
      </c>
      <c r="BY20" s="9">
        <v>47</v>
      </c>
      <c r="BZ20" s="9">
        <v>52</v>
      </c>
      <c r="CA20" s="9">
        <v>26</v>
      </c>
      <c r="CB20" s="9">
        <v>29.806999999999999</v>
      </c>
      <c r="CC20" s="9">
        <v>13.444000000000001</v>
      </c>
      <c r="CD20" s="9">
        <v>16.363</v>
      </c>
      <c r="CE20" s="9">
        <v>0.65100000000000002</v>
      </c>
      <c r="CF20" s="9">
        <v>0</v>
      </c>
      <c r="CG20" s="9">
        <v>0.65100000000000002</v>
      </c>
      <c r="CH20" s="9">
        <v>7.7549999999999999</v>
      </c>
      <c r="CI20" s="9">
        <v>3.2109999999999999</v>
      </c>
      <c r="CJ20" s="9">
        <v>4.5439999999999996</v>
      </c>
      <c r="CK20" s="9">
        <v>9.3729999999999993</v>
      </c>
      <c r="CL20" s="9">
        <v>3.83</v>
      </c>
      <c r="CM20" s="9">
        <v>5.5419999999999998</v>
      </c>
      <c r="CN20" s="9">
        <v>12.028</v>
      </c>
      <c r="CO20" s="9">
        <v>6.4020000000000001</v>
      </c>
      <c r="CP20" s="9">
        <v>5.6260000000000003</v>
      </c>
      <c r="CQ20" s="9">
        <v>45.235999999999997</v>
      </c>
      <c r="CR20" s="9">
        <v>47.984999999999999</v>
      </c>
      <c r="CS20" s="9">
        <v>23.859000000000002</v>
      </c>
      <c r="CT20" s="9">
        <v>25.724</v>
      </c>
      <c r="CU20" s="9">
        <v>9.4489999999999998</v>
      </c>
      <c r="CV20" s="9">
        <v>16.274999999999999</v>
      </c>
      <c r="CW20" s="9">
        <v>3.5129999999999999</v>
      </c>
      <c r="CX20" s="9">
        <v>0.65100000000000002</v>
      </c>
      <c r="CY20" s="9">
        <v>2.8610000000000002</v>
      </c>
      <c r="CZ20" s="9">
        <v>2.5049999999999999</v>
      </c>
      <c r="DA20" s="9">
        <v>0.59499999999999997</v>
      </c>
      <c r="DB20" s="9">
        <v>1.91</v>
      </c>
      <c r="DC20" s="9">
        <v>7.327</v>
      </c>
      <c r="DD20" s="9">
        <v>2.2610000000000001</v>
      </c>
      <c r="DE20" s="9">
        <v>5.0670000000000002</v>
      </c>
      <c r="DF20" s="9">
        <v>12.379</v>
      </c>
      <c r="DG20" s="9">
        <v>5.9429999999999996</v>
      </c>
      <c r="DH20" s="9">
        <v>6.4359999999999999</v>
      </c>
      <c r="DI20" s="9">
        <v>46.265000000000001</v>
      </c>
      <c r="DJ20" s="9">
        <v>52</v>
      </c>
      <c r="DK20" s="9">
        <v>26.850999999999999</v>
      </c>
      <c r="DL20" s="9">
        <v>11.16</v>
      </c>
      <c r="DM20" s="9">
        <v>5.61</v>
      </c>
      <c r="DN20" s="9">
        <v>5.55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2.9180000000000001</v>
      </c>
      <c r="DV20" s="9">
        <v>1.173</v>
      </c>
      <c r="DW20" s="9">
        <v>1.7450000000000001</v>
      </c>
      <c r="DX20" s="9">
        <v>8.2430000000000003</v>
      </c>
      <c r="DY20" s="9">
        <v>4.4370000000000003</v>
      </c>
      <c r="DZ20" s="9">
        <v>3.8050000000000002</v>
      </c>
      <c r="EA20" s="9">
        <v>119.639</v>
      </c>
      <c r="EB20" s="9">
        <v>96.48</v>
      </c>
      <c r="EC20" s="9">
        <v>219.30799999999999</v>
      </c>
      <c r="ED20" s="9">
        <v>224.68700000000001</v>
      </c>
      <c r="EE20" s="9">
        <v>91.275999999999996</v>
      </c>
      <c r="EF20" s="9">
        <v>133.411</v>
      </c>
      <c r="EG20" s="9">
        <v>23.332999999999998</v>
      </c>
      <c r="EH20" s="9">
        <v>9.4329999999999998</v>
      </c>
      <c r="EI20" s="9">
        <v>13.9</v>
      </c>
      <c r="EJ20" s="9">
        <v>48.031999999999996</v>
      </c>
      <c r="EK20" s="9">
        <v>20.096</v>
      </c>
      <c r="EL20" s="9">
        <v>27.936</v>
      </c>
      <c r="EM20" s="9">
        <v>61.578000000000003</v>
      </c>
      <c r="EN20" s="9">
        <v>23.373000000000001</v>
      </c>
      <c r="EO20" s="9">
        <v>38.204999999999998</v>
      </c>
      <c r="EP20" s="9">
        <v>91.745000000000005</v>
      </c>
      <c r="EQ20" s="9">
        <v>38.375</v>
      </c>
      <c r="ER20" s="9">
        <v>53.37</v>
      </c>
      <c r="ES20" s="9">
        <v>30</v>
      </c>
      <c r="ET20" s="9">
        <v>30.17</v>
      </c>
      <c r="EU20" s="9">
        <v>28.486000000000001</v>
      </c>
      <c r="EV20" s="9">
        <v>107.586</v>
      </c>
      <c r="EW20" s="9">
        <v>43.302999999999997</v>
      </c>
      <c r="EX20" s="9">
        <v>64.283000000000001</v>
      </c>
      <c r="EY20" s="9">
        <v>13.917</v>
      </c>
      <c r="EZ20" s="9">
        <v>5.6740000000000004</v>
      </c>
      <c r="FA20" s="9">
        <v>8.2439999999999998</v>
      </c>
      <c r="FB20" s="9">
        <v>18.369</v>
      </c>
      <c r="FC20" s="9">
        <v>7.9139999999999997</v>
      </c>
      <c r="FD20" s="9">
        <v>10.455</v>
      </c>
      <c r="FE20" s="9">
        <v>29.004999999999999</v>
      </c>
      <c r="FF20" s="9">
        <v>9.5399999999999991</v>
      </c>
      <c r="FG20" s="9">
        <v>19.466000000000001</v>
      </c>
      <c r="FH20" s="9">
        <v>46.295000000000002</v>
      </c>
      <c r="FI20" s="9">
        <v>20.175000000000001</v>
      </c>
      <c r="FJ20" s="9">
        <v>26.119</v>
      </c>
      <c r="FK20" s="9">
        <v>32.674999999999997</v>
      </c>
      <c r="FL20" s="9">
        <v>46.634999999999998</v>
      </c>
      <c r="FM20" s="9">
        <v>26</v>
      </c>
      <c r="FN20" s="9">
        <v>58.832999999999998</v>
      </c>
      <c r="FO20" s="9">
        <v>24.481999999999999</v>
      </c>
      <c r="FP20" s="9">
        <v>34.350999999999999</v>
      </c>
      <c r="FQ20" s="9">
        <v>6.7030000000000003</v>
      </c>
      <c r="FR20" s="9">
        <v>3.5840000000000001</v>
      </c>
      <c r="FS20" s="9">
        <v>3.1190000000000002</v>
      </c>
      <c r="FT20" s="9">
        <v>13.423</v>
      </c>
      <c r="FU20" s="9">
        <v>7.1719999999999997</v>
      </c>
      <c r="FV20" s="9">
        <v>6.2510000000000003</v>
      </c>
      <c r="FW20" s="9">
        <v>9.5820000000000007</v>
      </c>
      <c r="FX20" s="9">
        <v>3.5470000000000002</v>
      </c>
      <c r="FY20" s="9">
        <v>6.0359999999999996</v>
      </c>
      <c r="FZ20" s="9">
        <v>29.123999999999999</v>
      </c>
      <c r="GA20" s="9">
        <v>10.18</v>
      </c>
      <c r="GB20" s="9">
        <v>18.943999999999999</v>
      </c>
      <c r="GC20" s="9">
        <v>51.058</v>
      </c>
      <c r="GD20" s="9">
        <v>27.536000000000001</v>
      </c>
      <c r="GE20" s="9">
        <v>52</v>
      </c>
      <c r="GF20" s="9">
        <v>48.753</v>
      </c>
      <c r="GG20" s="9">
        <v>18.821000000000002</v>
      </c>
      <c r="GH20" s="9">
        <v>29.931999999999999</v>
      </c>
      <c r="GI20" s="9">
        <v>7.2140000000000004</v>
      </c>
      <c r="GJ20" s="9">
        <v>2.09</v>
      </c>
      <c r="GK20" s="9">
        <v>5.1239999999999997</v>
      </c>
      <c r="GL20" s="9">
        <v>4.9450000000000003</v>
      </c>
      <c r="GM20" s="9">
        <v>0.74199999999999999</v>
      </c>
      <c r="GN20" s="9">
        <v>4.2030000000000003</v>
      </c>
      <c r="GO20" s="9">
        <v>19.422999999999998</v>
      </c>
      <c r="GP20" s="9">
        <v>5.9930000000000003</v>
      </c>
      <c r="GQ20" s="9">
        <v>13.43</v>
      </c>
      <c r="GR20" s="9">
        <v>17.170000000000002</v>
      </c>
      <c r="GS20" s="9">
        <v>9.9949999999999992</v>
      </c>
      <c r="GT20" s="9">
        <v>7.1749999999999998</v>
      </c>
      <c r="GU20" s="9">
        <v>26</v>
      </c>
      <c r="GV20" s="9">
        <v>52</v>
      </c>
      <c r="GW20" s="9">
        <v>21.646999999999998</v>
      </c>
      <c r="GX20" s="9">
        <v>16.631</v>
      </c>
      <c r="GY20" s="9">
        <v>1.508</v>
      </c>
      <c r="GZ20" s="9">
        <v>15.122999999999999</v>
      </c>
      <c r="HA20" s="9">
        <v>2.093</v>
      </c>
      <c r="HB20" s="9">
        <v>0</v>
      </c>
      <c r="HC20" s="9">
        <v>2.093</v>
      </c>
      <c r="HD20" s="9">
        <v>3.03</v>
      </c>
      <c r="HE20" s="9">
        <v>0.73799999999999999</v>
      </c>
      <c r="HF20" s="9">
        <v>2.2919999999999998</v>
      </c>
      <c r="HG20" s="9">
        <v>4.3470000000000004</v>
      </c>
      <c r="HH20" s="9">
        <v>0.77100000000000002</v>
      </c>
      <c r="HI20" s="9">
        <v>3.5760000000000001</v>
      </c>
      <c r="HJ20" s="9">
        <v>7.1619999999999999</v>
      </c>
      <c r="HK20" s="9">
        <v>0</v>
      </c>
      <c r="HL20" s="9">
        <v>7.1619999999999999</v>
      </c>
      <c r="HM20" s="9">
        <v>27.731000000000002</v>
      </c>
      <c r="HN20" s="9">
        <v>17.687000000000001</v>
      </c>
      <c r="HO20" s="9">
        <v>43.427999999999997</v>
      </c>
      <c r="HP20" s="9">
        <v>41.68</v>
      </c>
      <c r="HQ20" s="9">
        <v>16.611000000000001</v>
      </c>
      <c r="HR20" s="9">
        <v>25.068999999999999</v>
      </c>
      <c r="HS20" s="9">
        <v>4.1120000000000001</v>
      </c>
      <c r="HT20" s="9">
        <v>2.7170000000000001</v>
      </c>
      <c r="HU20" s="9">
        <v>1.395</v>
      </c>
      <c r="HV20" s="9">
        <v>10.555</v>
      </c>
      <c r="HW20" s="9">
        <v>3.222</v>
      </c>
      <c r="HX20" s="9">
        <v>7.3330000000000002</v>
      </c>
      <c r="HY20" s="9">
        <v>12.28</v>
      </c>
      <c r="HZ20" s="9">
        <v>3.4380000000000002</v>
      </c>
      <c r="IA20" s="9">
        <v>8.8420000000000005</v>
      </c>
      <c r="IB20" s="9">
        <v>14.733000000000001</v>
      </c>
      <c r="IC20" s="9">
        <v>7.234</v>
      </c>
      <c r="ID20" s="9">
        <v>7.4980000000000002</v>
      </c>
      <c r="IE20" s="9">
        <v>22.303999999999998</v>
      </c>
      <c r="IF20" s="9">
        <v>20.954999999999998</v>
      </c>
      <c r="IG20" s="9">
        <v>25.411000000000001</v>
      </c>
      <c r="IH20" s="9">
        <v>47.448999999999998</v>
      </c>
      <c r="II20" s="9">
        <v>27.262</v>
      </c>
      <c r="IJ20" s="9">
        <v>20.187000000000001</v>
      </c>
      <c r="IK20" s="9">
        <v>3.21</v>
      </c>
      <c r="IL20" s="9">
        <v>1.042</v>
      </c>
      <c r="IM20" s="9">
        <v>2.169</v>
      </c>
      <c r="IN20" s="9">
        <v>13.641999999999999</v>
      </c>
      <c r="IO20" s="9">
        <v>8.2219999999999995</v>
      </c>
      <c r="IP20" s="9">
        <v>5.42</v>
      </c>
      <c r="IQ20" s="9">
        <v>10.464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2013</v>
      </c>
      <c r="C1" s="3" t="s">
        <v>2014</v>
      </c>
      <c r="D1" s="3" t="s">
        <v>2015</v>
      </c>
      <c r="E1" s="3" t="s">
        <v>2016</v>
      </c>
      <c r="F1" s="3" t="s">
        <v>2017</v>
      </c>
      <c r="G1" s="3" t="s">
        <v>2018</v>
      </c>
      <c r="H1" s="3" t="s">
        <v>2019</v>
      </c>
      <c r="I1" s="3" t="s">
        <v>2020</v>
      </c>
      <c r="J1" s="3" t="s">
        <v>2021</v>
      </c>
      <c r="K1" s="3" t="s">
        <v>2022</v>
      </c>
      <c r="L1" s="3" t="s">
        <v>2023</v>
      </c>
      <c r="M1" s="3" t="s">
        <v>2024</v>
      </c>
      <c r="N1" s="3" t="s">
        <v>2025</v>
      </c>
      <c r="O1" s="3" t="s">
        <v>2026</v>
      </c>
      <c r="P1" s="3" t="s">
        <v>2027</v>
      </c>
      <c r="Q1" s="3" t="s">
        <v>2028</v>
      </c>
      <c r="R1" s="3" t="s">
        <v>2029</v>
      </c>
      <c r="S1" s="3" t="s">
        <v>2030</v>
      </c>
      <c r="T1" s="3" t="s">
        <v>2031</v>
      </c>
      <c r="U1" s="3" t="s">
        <v>2032</v>
      </c>
      <c r="V1" s="3" t="s">
        <v>2033</v>
      </c>
      <c r="W1" s="3" t="s">
        <v>2034</v>
      </c>
      <c r="X1" s="3" t="s">
        <v>2035</v>
      </c>
      <c r="Y1" s="3" t="s">
        <v>2036</v>
      </c>
      <c r="Z1" s="3" t="s">
        <v>2037</v>
      </c>
      <c r="AA1" s="3" t="s">
        <v>2038</v>
      </c>
      <c r="AB1" s="3" t="s">
        <v>2039</v>
      </c>
      <c r="AC1" s="3" t="s">
        <v>2040</v>
      </c>
      <c r="AD1" s="3" t="s">
        <v>2041</v>
      </c>
      <c r="AE1" s="3" t="s">
        <v>2042</v>
      </c>
      <c r="AF1" s="3" t="s">
        <v>2043</v>
      </c>
      <c r="AG1" s="3" t="s">
        <v>2044</v>
      </c>
      <c r="AH1" s="3" t="s">
        <v>2045</v>
      </c>
      <c r="AI1" s="3" t="s">
        <v>2046</v>
      </c>
      <c r="AJ1" s="3" t="s">
        <v>2047</v>
      </c>
      <c r="AK1" s="3" t="s">
        <v>2048</v>
      </c>
      <c r="AL1" s="3" t="s">
        <v>2049</v>
      </c>
      <c r="AM1" s="3" t="s">
        <v>2050</v>
      </c>
      <c r="AN1" s="3" t="s">
        <v>2051</v>
      </c>
      <c r="AO1" s="3" t="s">
        <v>2052</v>
      </c>
      <c r="AP1" s="3" t="s">
        <v>2053</v>
      </c>
      <c r="AQ1" s="3" t="s">
        <v>2054</v>
      </c>
      <c r="AR1" s="3" t="s">
        <v>2055</v>
      </c>
      <c r="AS1" s="3" t="s">
        <v>2056</v>
      </c>
      <c r="AT1" s="3" t="s">
        <v>2057</v>
      </c>
      <c r="AU1" s="3" t="s">
        <v>2058</v>
      </c>
      <c r="AV1" s="3" t="s">
        <v>2059</v>
      </c>
      <c r="AW1" s="3" t="s">
        <v>2060</v>
      </c>
      <c r="AX1" s="3" t="s">
        <v>2061</v>
      </c>
      <c r="AY1" s="3" t="s">
        <v>2062</v>
      </c>
      <c r="AZ1" s="3" t="s">
        <v>2063</v>
      </c>
      <c r="BA1" s="3" t="s">
        <v>2064</v>
      </c>
      <c r="BB1" s="3" t="s">
        <v>2065</v>
      </c>
      <c r="BC1" s="3" t="s">
        <v>2066</v>
      </c>
      <c r="BD1" s="3" t="s">
        <v>2067</v>
      </c>
      <c r="BE1" s="3" t="s">
        <v>2068</v>
      </c>
      <c r="BF1" s="3" t="s">
        <v>2069</v>
      </c>
      <c r="BG1" s="3" t="s">
        <v>2070</v>
      </c>
      <c r="BH1" s="3" t="s">
        <v>2071</v>
      </c>
      <c r="BI1" s="3" t="s">
        <v>2072</v>
      </c>
      <c r="BJ1" s="3" t="s">
        <v>2073</v>
      </c>
      <c r="BK1" s="3" t="s">
        <v>2074</v>
      </c>
      <c r="BL1" s="3" t="s">
        <v>2075</v>
      </c>
      <c r="BM1" s="3" t="s">
        <v>2076</v>
      </c>
      <c r="BN1" s="3" t="s">
        <v>2077</v>
      </c>
      <c r="BO1" s="3" t="s">
        <v>2078</v>
      </c>
      <c r="BP1" s="3" t="s">
        <v>2079</v>
      </c>
      <c r="BQ1" s="3" t="s">
        <v>2080</v>
      </c>
      <c r="BR1" s="3" t="s">
        <v>2081</v>
      </c>
      <c r="BS1" s="3" t="s">
        <v>2082</v>
      </c>
      <c r="BT1" s="3" t="s">
        <v>2083</v>
      </c>
      <c r="BU1" s="3" t="s">
        <v>2084</v>
      </c>
      <c r="BV1" s="3" t="s">
        <v>2085</v>
      </c>
      <c r="BW1" s="3" t="s">
        <v>2086</v>
      </c>
      <c r="BX1" s="3" t="s">
        <v>2087</v>
      </c>
      <c r="BY1" s="3" t="s">
        <v>2088</v>
      </c>
      <c r="BZ1" s="3" t="s">
        <v>2089</v>
      </c>
      <c r="CA1" s="3" t="s">
        <v>2090</v>
      </c>
      <c r="CB1" s="3" t="s">
        <v>2091</v>
      </c>
      <c r="CC1" s="3" t="s">
        <v>2092</v>
      </c>
      <c r="CD1" s="3" t="s">
        <v>2093</v>
      </c>
      <c r="CE1" s="3" t="s">
        <v>2094</v>
      </c>
      <c r="CF1" s="3" t="s">
        <v>2095</v>
      </c>
      <c r="CG1" s="3" t="s">
        <v>2096</v>
      </c>
      <c r="CH1" s="3" t="s">
        <v>2097</v>
      </c>
      <c r="CI1" s="3" t="s">
        <v>2098</v>
      </c>
      <c r="CJ1" s="3" t="s">
        <v>2099</v>
      </c>
      <c r="CK1" s="3" t="s">
        <v>2100</v>
      </c>
      <c r="CL1" s="3" t="s">
        <v>2101</v>
      </c>
      <c r="CM1" s="3" t="s">
        <v>2102</v>
      </c>
      <c r="CN1" s="3" t="s">
        <v>2103</v>
      </c>
      <c r="CO1" s="3" t="s">
        <v>2104</v>
      </c>
      <c r="CP1" s="3" t="s">
        <v>2105</v>
      </c>
      <c r="CQ1" s="3" t="s">
        <v>2106</v>
      </c>
      <c r="CR1" s="3" t="s">
        <v>2107</v>
      </c>
      <c r="CS1" s="3" t="s">
        <v>2108</v>
      </c>
      <c r="CT1" s="3" t="s">
        <v>2109</v>
      </c>
      <c r="CU1" s="3" t="s">
        <v>2110</v>
      </c>
      <c r="CV1" s="3" t="s">
        <v>2111</v>
      </c>
      <c r="CW1" s="3" t="s">
        <v>2112</v>
      </c>
      <c r="CX1" s="3" t="s">
        <v>2113</v>
      </c>
      <c r="CY1" s="3" t="s">
        <v>2114</v>
      </c>
      <c r="CZ1" s="3" t="s">
        <v>2115</v>
      </c>
      <c r="DA1" s="3" t="s">
        <v>2116</v>
      </c>
      <c r="DB1" s="3" t="s">
        <v>2117</v>
      </c>
      <c r="DC1" s="3" t="s">
        <v>2118</v>
      </c>
      <c r="DD1" s="3" t="s">
        <v>2119</v>
      </c>
      <c r="DE1" s="3" t="s">
        <v>2120</v>
      </c>
      <c r="DF1" s="3" t="s">
        <v>2121</v>
      </c>
      <c r="DG1" s="3" t="s">
        <v>2122</v>
      </c>
      <c r="DH1" s="3" t="s">
        <v>2123</v>
      </c>
      <c r="DI1" s="3" t="s">
        <v>2124</v>
      </c>
      <c r="DJ1" s="3" t="s">
        <v>2125</v>
      </c>
      <c r="DK1" s="3" t="s">
        <v>2126</v>
      </c>
      <c r="DL1" s="3" t="s">
        <v>2127</v>
      </c>
      <c r="DM1" s="3" t="s">
        <v>2128</v>
      </c>
      <c r="DN1" s="3" t="s">
        <v>2129</v>
      </c>
      <c r="DO1" s="3" t="s">
        <v>2130</v>
      </c>
      <c r="DP1" s="3" t="s">
        <v>2131</v>
      </c>
      <c r="DQ1" s="3" t="s">
        <v>2132</v>
      </c>
      <c r="DR1" s="3" t="s">
        <v>2133</v>
      </c>
      <c r="DS1" s="3" t="s">
        <v>2134</v>
      </c>
      <c r="DT1" s="3" t="s">
        <v>2135</v>
      </c>
      <c r="DU1" s="3" t="s">
        <v>2136</v>
      </c>
      <c r="DV1" s="3" t="s">
        <v>2137</v>
      </c>
      <c r="DW1" s="3" t="s">
        <v>2138</v>
      </c>
      <c r="DX1" s="3" t="s">
        <v>2139</v>
      </c>
      <c r="DY1" s="3" t="s">
        <v>2140</v>
      </c>
      <c r="DZ1" s="3" t="s">
        <v>2141</v>
      </c>
      <c r="EA1" s="3" t="s">
        <v>2142</v>
      </c>
      <c r="EB1" s="3" t="s">
        <v>2143</v>
      </c>
      <c r="EC1" s="3" t="s">
        <v>2144</v>
      </c>
      <c r="ED1" s="3" t="s">
        <v>2145</v>
      </c>
      <c r="EE1" s="3" t="s">
        <v>2146</v>
      </c>
      <c r="EF1" s="3" t="s">
        <v>2147</v>
      </c>
      <c r="EG1" s="3" t="s">
        <v>2148</v>
      </c>
      <c r="EH1" s="3" t="s">
        <v>2149</v>
      </c>
      <c r="EI1" s="3" t="s">
        <v>2150</v>
      </c>
      <c r="EJ1" s="3" t="s">
        <v>2151</v>
      </c>
      <c r="EK1" s="3" t="s">
        <v>2152</v>
      </c>
      <c r="EL1" s="3" t="s">
        <v>2153</v>
      </c>
      <c r="EM1" s="3" t="s">
        <v>2154</v>
      </c>
      <c r="EN1" s="3" t="s">
        <v>2155</v>
      </c>
      <c r="EO1" s="3" t="s">
        <v>2156</v>
      </c>
      <c r="EP1" s="3" t="s">
        <v>2157</v>
      </c>
      <c r="EQ1" s="3" t="s">
        <v>2158</v>
      </c>
      <c r="ER1" s="3" t="s">
        <v>2159</v>
      </c>
      <c r="ES1" s="3" t="s">
        <v>2160</v>
      </c>
      <c r="ET1" s="3" t="s">
        <v>2161</v>
      </c>
      <c r="EU1" s="3" t="s">
        <v>2162</v>
      </c>
      <c r="EV1" s="3" t="s">
        <v>2163</v>
      </c>
      <c r="EW1" s="3" t="s">
        <v>2164</v>
      </c>
      <c r="EX1" s="3" t="s">
        <v>2165</v>
      </c>
      <c r="EY1" s="3" t="s">
        <v>2166</v>
      </c>
      <c r="EZ1" s="3" t="s">
        <v>2167</v>
      </c>
      <c r="FA1" s="3" t="s">
        <v>2168</v>
      </c>
      <c r="FB1" s="3" t="s">
        <v>2169</v>
      </c>
      <c r="FC1" s="3" t="s">
        <v>2170</v>
      </c>
      <c r="FD1" s="3" t="s">
        <v>2171</v>
      </c>
      <c r="FE1" s="3" t="s">
        <v>2172</v>
      </c>
      <c r="FF1" s="3" t="s">
        <v>2173</v>
      </c>
      <c r="FG1" s="3" t="s">
        <v>2174</v>
      </c>
      <c r="FH1" s="3" t="s">
        <v>2175</v>
      </c>
      <c r="FI1" s="3" t="s">
        <v>2176</v>
      </c>
      <c r="FJ1" s="3" t="s">
        <v>2177</v>
      </c>
      <c r="FK1" s="3" t="s">
        <v>2178</v>
      </c>
      <c r="FL1" s="3" t="s">
        <v>2179</v>
      </c>
      <c r="FM1" s="3" t="s">
        <v>2180</v>
      </c>
      <c r="FN1" s="3" t="s">
        <v>2181</v>
      </c>
      <c r="FO1" s="3" t="s">
        <v>2182</v>
      </c>
      <c r="FP1" s="3" t="s">
        <v>2183</v>
      </c>
      <c r="FQ1" s="3" t="s">
        <v>2184</v>
      </c>
      <c r="FR1" s="3" t="s">
        <v>2185</v>
      </c>
      <c r="FS1" s="3" t="s">
        <v>2186</v>
      </c>
      <c r="FT1" s="3" t="s">
        <v>2187</v>
      </c>
      <c r="FU1" s="3" t="s">
        <v>2188</v>
      </c>
      <c r="FV1" s="3" t="s">
        <v>2189</v>
      </c>
      <c r="FW1" s="3" t="s">
        <v>2190</v>
      </c>
      <c r="FX1" s="3" t="s">
        <v>2191</v>
      </c>
      <c r="FY1" s="3" t="s">
        <v>2192</v>
      </c>
      <c r="FZ1" s="3" t="s">
        <v>2193</v>
      </c>
      <c r="GA1" s="3" t="s">
        <v>2194</v>
      </c>
      <c r="GB1" s="3" t="s">
        <v>2195</v>
      </c>
      <c r="GC1" s="3" t="s">
        <v>2196</v>
      </c>
      <c r="GD1" s="3" t="s">
        <v>2197</v>
      </c>
      <c r="GE1" s="3" t="s">
        <v>2198</v>
      </c>
      <c r="GF1" s="3" t="s">
        <v>2199</v>
      </c>
      <c r="GG1" s="3" t="s">
        <v>2200</v>
      </c>
      <c r="GH1" s="3" t="s">
        <v>2201</v>
      </c>
      <c r="GI1" s="3" t="s">
        <v>2202</v>
      </c>
      <c r="GJ1" s="3" t="s">
        <v>2203</v>
      </c>
      <c r="GK1" s="3" t="s">
        <v>2204</v>
      </c>
      <c r="GL1" s="3" t="s">
        <v>2205</v>
      </c>
      <c r="GM1" s="3" t="s">
        <v>2206</v>
      </c>
      <c r="GN1" s="3" t="s">
        <v>2207</v>
      </c>
      <c r="GO1" s="3" t="s">
        <v>2208</v>
      </c>
      <c r="GP1" s="3" t="s">
        <v>2209</v>
      </c>
      <c r="GQ1" s="3" t="s">
        <v>2210</v>
      </c>
      <c r="GR1" s="3" t="s">
        <v>2211</v>
      </c>
      <c r="GS1" s="3" t="s">
        <v>2212</v>
      </c>
      <c r="GT1" s="3" t="s">
        <v>2213</v>
      </c>
      <c r="GU1" s="3" t="s">
        <v>2214</v>
      </c>
      <c r="GV1" s="3" t="s">
        <v>2215</v>
      </c>
      <c r="GW1" s="3" t="s">
        <v>2216</v>
      </c>
      <c r="GX1" s="3" t="s">
        <v>2217</v>
      </c>
      <c r="GY1" s="3" t="s">
        <v>2218</v>
      </c>
      <c r="GZ1" s="3" t="s">
        <v>2219</v>
      </c>
      <c r="HA1" s="3" t="s">
        <v>2220</v>
      </c>
      <c r="HB1" s="3" t="s">
        <v>2221</v>
      </c>
      <c r="HC1" s="3" t="s">
        <v>2222</v>
      </c>
      <c r="HD1" s="3" t="s">
        <v>2223</v>
      </c>
      <c r="HE1" s="3" t="s">
        <v>2224</v>
      </c>
      <c r="HF1" s="3" t="s">
        <v>2225</v>
      </c>
      <c r="HG1" s="3" t="s">
        <v>2226</v>
      </c>
      <c r="HH1" s="3" t="s">
        <v>2227</v>
      </c>
      <c r="HI1" s="3" t="s">
        <v>2228</v>
      </c>
      <c r="HJ1" s="3" t="s">
        <v>2229</v>
      </c>
      <c r="HK1" s="3" t="s">
        <v>2230</v>
      </c>
      <c r="HL1" s="3" t="s">
        <v>2231</v>
      </c>
      <c r="HM1" s="3" t="s">
        <v>2232</v>
      </c>
      <c r="HN1" s="3" t="s">
        <v>2233</v>
      </c>
      <c r="HO1" s="3" t="s">
        <v>2234</v>
      </c>
      <c r="HP1" s="3" t="s">
        <v>2235</v>
      </c>
      <c r="HQ1" s="3" t="s">
        <v>2236</v>
      </c>
      <c r="HR1" s="3" t="s">
        <v>2237</v>
      </c>
      <c r="HS1" s="3" t="s">
        <v>2238</v>
      </c>
      <c r="HT1" s="3" t="s">
        <v>2239</v>
      </c>
      <c r="HU1" s="3" t="s">
        <v>2240</v>
      </c>
      <c r="HV1" s="3" t="s">
        <v>2241</v>
      </c>
      <c r="HW1" s="3" t="s">
        <v>2242</v>
      </c>
      <c r="HX1" s="3" t="s">
        <v>2243</v>
      </c>
      <c r="HY1" s="3" t="s">
        <v>2244</v>
      </c>
      <c r="HZ1" s="3" t="s">
        <v>2245</v>
      </c>
      <c r="IA1" s="3" t="s">
        <v>2246</v>
      </c>
      <c r="IB1" s="3" t="s">
        <v>2247</v>
      </c>
      <c r="IC1" s="3" t="s">
        <v>2248</v>
      </c>
      <c r="ID1" s="3" t="s">
        <v>2249</v>
      </c>
      <c r="IE1" s="3" t="s">
        <v>2250</v>
      </c>
      <c r="IF1" s="3" t="s">
        <v>2251</v>
      </c>
      <c r="IG1" s="3" t="s">
        <v>2252</v>
      </c>
      <c r="IH1" s="3" t="s">
        <v>2253</v>
      </c>
      <c r="II1" s="3" t="s">
        <v>2254</v>
      </c>
      <c r="IJ1" s="3" t="s">
        <v>2255</v>
      </c>
      <c r="IK1" s="3" t="s">
        <v>2256</v>
      </c>
      <c r="IL1" s="3" t="s">
        <v>2257</v>
      </c>
      <c r="IM1" s="3" t="s">
        <v>2258</v>
      </c>
      <c r="IN1" s="3" t="s">
        <v>2259</v>
      </c>
      <c r="IO1" s="3" t="s">
        <v>2260</v>
      </c>
      <c r="IP1" s="3" t="s">
        <v>2261</v>
      </c>
      <c r="IQ1" s="3" t="s">
        <v>2262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2263</v>
      </c>
      <c r="C10" s="8" t="s">
        <v>2264</v>
      </c>
      <c r="D10" s="8" t="s">
        <v>2265</v>
      </c>
      <c r="E10" s="8" t="s">
        <v>2266</v>
      </c>
      <c r="F10" s="8" t="s">
        <v>2267</v>
      </c>
      <c r="G10" s="8" t="s">
        <v>2268</v>
      </c>
      <c r="H10" s="8" t="s">
        <v>2269</v>
      </c>
      <c r="I10" s="8" t="s">
        <v>2270</v>
      </c>
      <c r="J10" s="8" t="s">
        <v>2271</v>
      </c>
      <c r="K10" s="8" t="s">
        <v>2272</v>
      </c>
      <c r="L10" s="8" t="s">
        <v>2273</v>
      </c>
      <c r="M10" s="8" t="s">
        <v>2274</v>
      </c>
      <c r="N10" s="8" t="s">
        <v>2275</v>
      </c>
      <c r="O10" s="8" t="s">
        <v>2276</v>
      </c>
      <c r="P10" s="8" t="s">
        <v>2277</v>
      </c>
      <c r="Q10" s="8" t="s">
        <v>2278</v>
      </c>
      <c r="R10" s="8" t="s">
        <v>2279</v>
      </c>
      <c r="S10" s="8" t="s">
        <v>2280</v>
      </c>
      <c r="T10" s="8" t="s">
        <v>2281</v>
      </c>
      <c r="U10" s="8" t="s">
        <v>2282</v>
      </c>
      <c r="V10" s="8" t="s">
        <v>2283</v>
      </c>
      <c r="W10" s="8" t="s">
        <v>2284</v>
      </c>
      <c r="X10" s="8" t="s">
        <v>2285</v>
      </c>
      <c r="Y10" s="8" t="s">
        <v>2286</v>
      </c>
      <c r="Z10" s="8" t="s">
        <v>2287</v>
      </c>
      <c r="AA10" s="8" t="s">
        <v>2288</v>
      </c>
      <c r="AB10" s="8" t="s">
        <v>2289</v>
      </c>
      <c r="AC10" s="8" t="s">
        <v>2290</v>
      </c>
      <c r="AD10" s="8" t="s">
        <v>2291</v>
      </c>
      <c r="AE10" s="8" t="s">
        <v>2292</v>
      </c>
      <c r="AF10" s="8" t="s">
        <v>2293</v>
      </c>
      <c r="AG10" s="8" t="s">
        <v>2294</v>
      </c>
      <c r="AH10" s="8" t="s">
        <v>2295</v>
      </c>
      <c r="AI10" s="8" t="s">
        <v>2296</v>
      </c>
      <c r="AJ10" s="8" t="s">
        <v>2297</v>
      </c>
      <c r="AK10" s="8" t="s">
        <v>2298</v>
      </c>
      <c r="AL10" s="8" t="s">
        <v>2299</v>
      </c>
      <c r="AM10" s="8" t="s">
        <v>2300</v>
      </c>
      <c r="AN10" s="8" t="s">
        <v>2301</v>
      </c>
      <c r="AO10" s="8" t="s">
        <v>2302</v>
      </c>
      <c r="AP10" s="8" t="s">
        <v>2303</v>
      </c>
      <c r="AQ10" s="8" t="s">
        <v>2304</v>
      </c>
      <c r="AR10" s="8" t="s">
        <v>2305</v>
      </c>
      <c r="AS10" s="8" t="s">
        <v>2306</v>
      </c>
      <c r="AT10" s="8" t="s">
        <v>2307</v>
      </c>
      <c r="AU10" s="8" t="s">
        <v>2308</v>
      </c>
      <c r="AV10" s="8" t="s">
        <v>2309</v>
      </c>
      <c r="AW10" s="8" t="s">
        <v>2310</v>
      </c>
      <c r="AX10" s="8" t="s">
        <v>2311</v>
      </c>
      <c r="AY10" s="8" t="s">
        <v>2312</v>
      </c>
      <c r="AZ10" s="8" t="s">
        <v>2313</v>
      </c>
      <c r="BA10" s="8" t="s">
        <v>2314</v>
      </c>
      <c r="BB10" s="8" t="s">
        <v>2315</v>
      </c>
      <c r="BC10" s="8" t="s">
        <v>2316</v>
      </c>
      <c r="BD10" s="8" t="s">
        <v>2317</v>
      </c>
      <c r="BE10" s="8" t="s">
        <v>2318</v>
      </c>
      <c r="BF10" s="8" t="s">
        <v>2319</v>
      </c>
      <c r="BG10" s="8" t="s">
        <v>2320</v>
      </c>
      <c r="BH10" s="8" t="s">
        <v>2321</v>
      </c>
      <c r="BI10" s="8" t="s">
        <v>2322</v>
      </c>
      <c r="BJ10" s="8" t="s">
        <v>2323</v>
      </c>
      <c r="BK10" s="8" t="s">
        <v>2324</v>
      </c>
      <c r="BL10" s="8" t="s">
        <v>2325</v>
      </c>
      <c r="BM10" s="8" t="s">
        <v>2326</v>
      </c>
      <c r="BN10" s="8" t="s">
        <v>2327</v>
      </c>
      <c r="BO10" s="8" t="s">
        <v>2328</v>
      </c>
      <c r="BP10" s="8" t="s">
        <v>2329</v>
      </c>
      <c r="BQ10" s="8" t="s">
        <v>2330</v>
      </c>
      <c r="BR10" s="8" t="s">
        <v>2331</v>
      </c>
      <c r="BS10" s="8" t="s">
        <v>2332</v>
      </c>
      <c r="BT10" s="8" t="s">
        <v>2333</v>
      </c>
      <c r="BU10" s="8" t="s">
        <v>2334</v>
      </c>
      <c r="BV10" s="8" t="s">
        <v>2335</v>
      </c>
      <c r="BW10" s="8" t="s">
        <v>2336</v>
      </c>
      <c r="BX10" s="8" t="s">
        <v>2337</v>
      </c>
      <c r="BY10" s="8" t="s">
        <v>2338</v>
      </c>
      <c r="BZ10" s="8" t="s">
        <v>2339</v>
      </c>
      <c r="CA10" s="8" t="s">
        <v>2340</v>
      </c>
      <c r="CB10" s="8" t="s">
        <v>2341</v>
      </c>
      <c r="CC10" s="8" t="s">
        <v>2342</v>
      </c>
      <c r="CD10" s="8" t="s">
        <v>2343</v>
      </c>
      <c r="CE10" s="8" t="s">
        <v>2344</v>
      </c>
      <c r="CF10" s="8" t="s">
        <v>2345</v>
      </c>
      <c r="CG10" s="8" t="s">
        <v>2346</v>
      </c>
      <c r="CH10" s="8" t="s">
        <v>2347</v>
      </c>
      <c r="CI10" s="8" t="s">
        <v>2348</v>
      </c>
      <c r="CJ10" s="8" t="s">
        <v>2349</v>
      </c>
      <c r="CK10" s="8" t="s">
        <v>2350</v>
      </c>
      <c r="CL10" s="8" t="s">
        <v>2351</v>
      </c>
      <c r="CM10" s="8" t="s">
        <v>2352</v>
      </c>
      <c r="CN10" s="8" t="s">
        <v>2353</v>
      </c>
      <c r="CO10" s="8" t="s">
        <v>2354</v>
      </c>
      <c r="CP10" s="8" t="s">
        <v>2355</v>
      </c>
      <c r="CQ10" s="8" t="s">
        <v>2356</v>
      </c>
      <c r="CR10" s="8" t="s">
        <v>2357</v>
      </c>
      <c r="CS10" s="8" t="s">
        <v>2358</v>
      </c>
      <c r="CT10" s="8" t="s">
        <v>2359</v>
      </c>
      <c r="CU10" s="8" t="s">
        <v>2360</v>
      </c>
      <c r="CV10" s="8" t="s">
        <v>2361</v>
      </c>
      <c r="CW10" s="8" t="s">
        <v>2362</v>
      </c>
      <c r="CX10" s="8" t="s">
        <v>2363</v>
      </c>
      <c r="CY10" s="8" t="s">
        <v>2364</v>
      </c>
      <c r="CZ10" s="8" t="s">
        <v>2365</v>
      </c>
      <c r="DA10" s="8" t="s">
        <v>2366</v>
      </c>
      <c r="DB10" s="8" t="s">
        <v>2367</v>
      </c>
      <c r="DC10" s="8" t="s">
        <v>2368</v>
      </c>
      <c r="DD10" s="8" t="s">
        <v>2369</v>
      </c>
      <c r="DE10" s="8" t="s">
        <v>2370</v>
      </c>
      <c r="DF10" s="8" t="s">
        <v>2371</v>
      </c>
      <c r="DG10" s="8" t="s">
        <v>2372</v>
      </c>
      <c r="DH10" s="8" t="s">
        <v>2373</v>
      </c>
      <c r="DI10" s="8" t="s">
        <v>2374</v>
      </c>
      <c r="DJ10" s="8" t="s">
        <v>2375</v>
      </c>
      <c r="DK10" s="8" t="s">
        <v>2376</v>
      </c>
      <c r="DL10" s="8" t="s">
        <v>2377</v>
      </c>
      <c r="DM10" s="8" t="s">
        <v>2378</v>
      </c>
      <c r="DN10" s="8" t="s">
        <v>2379</v>
      </c>
      <c r="DO10" s="8" t="s">
        <v>2380</v>
      </c>
      <c r="DP10" s="8" t="s">
        <v>2381</v>
      </c>
      <c r="DQ10" s="8" t="s">
        <v>2382</v>
      </c>
      <c r="DR10" s="8" t="s">
        <v>2383</v>
      </c>
      <c r="DS10" s="8" t="s">
        <v>2384</v>
      </c>
      <c r="DT10" s="8" t="s">
        <v>2385</v>
      </c>
      <c r="DU10" s="8" t="s">
        <v>2386</v>
      </c>
      <c r="DV10" s="8" t="s">
        <v>2387</v>
      </c>
      <c r="DW10" s="8" t="s">
        <v>2388</v>
      </c>
      <c r="DX10" s="8" t="s">
        <v>2389</v>
      </c>
      <c r="DY10" s="8" t="s">
        <v>2390</v>
      </c>
      <c r="DZ10" s="8" t="s">
        <v>2391</v>
      </c>
      <c r="EA10" s="8" t="s">
        <v>2392</v>
      </c>
      <c r="EB10" s="8" t="s">
        <v>2393</v>
      </c>
      <c r="EC10" s="8" t="s">
        <v>2394</v>
      </c>
      <c r="ED10" s="8" t="s">
        <v>2395</v>
      </c>
      <c r="EE10" s="8" t="s">
        <v>2396</v>
      </c>
      <c r="EF10" s="8" t="s">
        <v>2397</v>
      </c>
      <c r="EG10" s="8" t="s">
        <v>2398</v>
      </c>
      <c r="EH10" s="8" t="s">
        <v>2399</v>
      </c>
      <c r="EI10" s="8" t="s">
        <v>2400</v>
      </c>
      <c r="EJ10" s="8" t="s">
        <v>2401</v>
      </c>
      <c r="EK10" s="8" t="s">
        <v>2402</v>
      </c>
      <c r="EL10" s="8" t="s">
        <v>2403</v>
      </c>
      <c r="EM10" s="8" t="s">
        <v>2404</v>
      </c>
      <c r="EN10" s="8" t="s">
        <v>2405</v>
      </c>
      <c r="EO10" s="8" t="s">
        <v>2406</v>
      </c>
      <c r="EP10" s="8" t="s">
        <v>2407</v>
      </c>
      <c r="EQ10" s="8" t="s">
        <v>2408</v>
      </c>
      <c r="ER10" s="8" t="s">
        <v>2409</v>
      </c>
      <c r="ES10" s="8" t="s">
        <v>2410</v>
      </c>
      <c r="ET10" s="8" t="s">
        <v>2411</v>
      </c>
      <c r="EU10" s="8" t="s">
        <v>2412</v>
      </c>
      <c r="EV10" s="8" t="s">
        <v>2413</v>
      </c>
      <c r="EW10" s="8" t="s">
        <v>2414</v>
      </c>
      <c r="EX10" s="8" t="s">
        <v>2415</v>
      </c>
      <c r="EY10" s="8" t="s">
        <v>2416</v>
      </c>
      <c r="EZ10" s="8" t="s">
        <v>2417</v>
      </c>
      <c r="FA10" s="8" t="s">
        <v>2418</v>
      </c>
      <c r="FB10" s="8" t="s">
        <v>2419</v>
      </c>
      <c r="FC10" s="8" t="s">
        <v>2420</v>
      </c>
      <c r="FD10" s="8" t="s">
        <v>2421</v>
      </c>
      <c r="FE10" s="8" t="s">
        <v>2422</v>
      </c>
      <c r="FF10" s="8" t="s">
        <v>2423</v>
      </c>
      <c r="FG10" s="8" t="s">
        <v>2424</v>
      </c>
      <c r="FH10" s="8" t="s">
        <v>2425</v>
      </c>
      <c r="FI10" s="8" t="s">
        <v>2426</v>
      </c>
      <c r="FJ10" s="8" t="s">
        <v>2427</v>
      </c>
      <c r="FK10" s="8" t="s">
        <v>2428</v>
      </c>
      <c r="FL10" s="8" t="s">
        <v>2429</v>
      </c>
      <c r="FM10" s="8" t="s">
        <v>2430</v>
      </c>
      <c r="FN10" s="8" t="s">
        <v>2431</v>
      </c>
      <c r="FO10" s="8" t="s">
        <v>2432</v>
      </c>
      <c r="FP10" s="8" t="s">
        <v>2433</v>
      </c>
      <c r="FQ10" s="8" t="s">
        <v>2434</v>
      </c>
      <c r="FR10" s="8" t="s">
        <v>2435</v>
      </c>
      <c r="FS10" s="8" t="s">
        <v>2436</v>
      </c>
      <c r="FT10" s="8" t="s">
        <v>2437</v>
      </c>
      <c r="FU10" s="8" t="s">
        <v>2438</v>
      </c>
      <c r="FV10" s="8" t="s">
        <v>2439</v>
      </c>
      <c r="FW10" s="8" t="s">
        <v>2440</v>
      </c>
      <c r="FX10" s="8" t="s">
        <v>2441</v>
      </c>
      <c r="FY10" s="8" t="s">
        <v>2442</v>
      </c>
      <c r="FZ10" s="8" t="s">
        <v>2443</v>
      </c>
      <c r="GA10" s="8" t="s">
        <v>2444</v>
      </c>
      <c r="GB10" s="8" t="s">
        <v>2445</v>
      </c>
      <c r="GC10" s="8" t="s">
        <v>2446</v>
      </c>
      <c r="GD10" s="8" t="s">
        <v>2447</v>
      </c>
      <c r="GE10" s="8" t="s">
        <v>2448</v>
      </c>
      <c r="GF10" s="8" t="s">
        <v>2449</v>
      </c>
      <c r="GG10" s="8" t="s">
        <v>2450</v>
      </c>
      <c r="GH10" s="8" t="s">
        <v>2451</v>
      </c>
      <c r="GI10" s="8" t="s">
        <v>2452</v>
      </c>
      <c r="GJ10" s="8" t="s">
        <v>2453</v>
      </c>
      <c r="GK10" s="8" t="s">
        <v>2454</v>
      </c>
      <c r="GL10" s="8" t="s">
        <v>2455</v>
      </c>
      <c r="GM10" s="8" t="s">
        <v>2456</v>
      </c>
      <c r="GN10" s="8" t="s">
        <v>2457</v>
      </c>
      <c r="GO10" s="8" t="s">
        <v>2458</v>
      </c>
      <c r="GP10" s="8" t="s">
        <v>2459</v>
      </c>
      <c r="GQ10" s="8" t="s">
        <v>2460</v>
      </c>
      <c r="GR10" s="8" t="s">
        <v>2461</v>
      </c>
      <c r="GS10" s="8" t="s">
        <v>2462</v>
      </c>
      <c r="GT10" s="8" t="s">
        <v>2463</v>
      </c>
      <c r="GU10" s="8" t="s">
        <v>2464</v>
      </c>
      <c r="GV10" s="8" t="s">
        <v>2465</v>
      </c>
      <c r="GW10" s="8" t="s">
        <v>2466</v>
      </c>
      <c r="GX10" s="8" t="s">
        <v>2467</v>
      </c>
      <c r="GY10" s="8" t="s">
        <v>2468</v>
      </c>
      <c r="GZ10" s="8" t="s">
        <v>2469</v>
      </c>
      <c r="HA10" s="8" t="s">
        <v>2470</v>
      </c>
      <c r="HB10" s="8" t="s">
        <v>2471</v>
      </c>
      <c r="HC10" s="8" t="s">
        <v>2472</v>
      </c>
      <c r="HD10" s="8" t="s">
        <v>2473</v>
      </c>
      <c r="HE10" s="8" t="s">
        <v>2474</v>
      </c>
      <c r="HF10" s="8" t="s">
        <v>2475</v>
      </c>
      <c r="HG10" s="8" t="s">
        <v>2476</v>
      </c>
      <c r="HH10" s="8" t="s">
        <v>2477</v>
      </c>
      <c r="HI10" s="8" t="s">
        <v>2478</v>
      </c>
      <c r="HJ10" s="8" t="s">
        <v>2479</v>
      </c>
      <c r="HK10" s="8" t="s">
        <v>2480</v>
      </c>
      <c r="HL10" s="8" t="s">
        <v>2481</v>
      </c>
      <c r="HM10" s="8" t="s">
        <v>2482</v>
      </c>
      <c r="HN10" s="8" t="s">
        <v>2483</v>
      </c>
      <c r="HO10" s="8" t="s">
        <v>2484</v>
      </c>
      <c r="HP10" s="8" t="s">
        <v>2485</v>
      </c>
      <c r="HQ10" s="8" t="s">
        <v>2486</v>
      </c>
      <c r="HR10" s="8" t="s">
        <v>2487</v>
      </c>
      <c r="HS10" s="8" t="s">
        <v>2488</v>
      </c>
      <c r="HT10" s="8" t="s">
        <v>2489</v>
      </c>
      <c r="HU10" s="8" t="s">
        <v>2490</v>
      </c>
      <c r="HV10" s="8" t="s">
        <v>2491</v>
      </c>
      <c r="HW10" s="8" t="s">
        <v>2492</v>
      </c>
      <c r="HX10" s="8" t="s">
        <v>2493</v>
      </c>
      <c r="HY10" s="8" t="s">
        <v>2494</v>
      </c>
      <c r="HZ10" s="8" t="s">
        <v>2495</v>
      </c>
      <c r="IA10" s="8" t="s">
        <v>2496</v>
      </c>
      <c r="IB10" s="8" t="s">
        <v>2497</v>
      </c>
      <c r="IC10" s="8" t="s">
        <v>2498</v>
      </c>
      <c r="ID10" s="8" t="s">
        <v>2499</v>
      </c>
      <c r="IE10" s="8" t="s">
        <v>2500</v>
      </c>
      <c r="IF10" s="8" t="s">
        <v>2501</v>
      </c>
      <c r="IG10" s="8" t="s">
        <v>2502</v>
      </c>
      <c r="IH10" s="8" t="s">
        <v>2503</v>
      </c>
      <c r="II10" s="8" t="s">
        <v>2504</v>
      </c>
      <c r="IJ10" s="8" t="s">
        <v>2505</v>
      </c>
      <c r="IK10" s="8" t="s">
        <v>2506</v>
      </c>
      <c r="IL10" s="8" t="s">
        <v>2507</v>
      </c>
      <c r="IM10" s="8" t="s">
        <v>2508</v>
      </c>
      <c r="IN10" s="8" t="s">
        <v>2509</v>
      </c>
      <c r="IO10" s="8" t="s">
        <v>2510</v>
      </c>
      <c r="IP10" s="8" t="s">
        <v>2511</v>
      </c>
      <c r="IQ10" s="8" t="s">
        <v>2512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>
        <v>0</v>
      </c>
      <c r="N11" s="9">
        <v>0</v>
      </c>
      <c r="O11" s="9">
        <v>0</v>
      </c>
      <c r="P11" s="9"/>
      <c r="Q11" s="9"/>
      <c r="R11" s="9">
        <v>0</v>
      </c>
      <c r="S11" s="9">
        <v>0</v>
      </c>
      <c r="T11" s="9">
        <v>0</v>
      </c>
      <c r="U11" s="9">
        <v>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>
        <v>0</v>
      </c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>
        <v>0</v>
      </c>
      <c r="CH11" s="9">
        <v>0</v>
      </c>
      <c r="CI11" s="9">
        <v>0</v>
      </c>
      <c r="CJ11" s="9"/>
      <c r="CK11" s="9">
        <v>0</v>
      </c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>
        <v>252.34299999999999</v>
      </c>
      <c r="CW11" s="9">
        <v>89.456999999999994</v>
      </c>
      <c r="CX11" s="9">
        <v>162.886</v>
      </c>
      <c r="CY11" s="9">
        <v>19.962</v>
      </c>
      <c r="CZ11" s="9">
        <v>5.13</v>
      </c>
      <c r="DA11" s="9">
        <v>14.832000000000001</v>
      </c>
      <c r="DB11" s="9">
        <v>51.563000000000002</v>
      </c>
      <c r="DC11" s="9">
        <v>23.018999999999998</v>
      </c>
      <c r="DD11" s="9">
        <v>28.542999999999999</v>
      </c>
      <c r="DE11" s="9">
        <v>59.898000000000003</v>
      </c>
      <c r="DF11" s="9">
        <v>22.288</v>
      </c>
      <c r="DG11" s="9">
        <v>37.610999999999997</v>
      </c>
      <c r="DH11" s="9">
        <v>120.92</v>
      </c>
      <c r="DI11" s="9">
        <v>39.020000000000003</v>
      </c>
      <c r="DJ11" s="9">
        <v>81.900000000000006</v>
      </c>
      <c r="DK11" s="9">
        <v>42.253999999999998</v>
      </c>
      <c r="DL11" s="9">
        <v>26</v>
      </c>
      <c r="DM11" s="9">
        <v>52</v>
      </c>
      <c r="DN11" s="9">
        <v>72.162999999999997</v>
      </c>
      <c r="DO11" s="9">
        <v>19.434000000000001</v>
      </c>
      <c r="DP11" s="9">
        <v>52.728999999999999</v>
      </c>
      <c r="DQ11" s="9">
        <v>3.258</v>
      </c>
      <c r="DR11" s="9">
        <v>0.98</v>
      </c>
      <c r="DS11" s="9">
        <v>2.278</v>
      </c>
      <c r="DT11" s="9">
        <v>11.2</v>
      </c>
      <c r="DU11" s="9">
        <v>3.1749999999999998</v>
      </c>
      <c r="DV11" s="9">
        <v>8.0250000000000004</v>
      </c>
      <c r="DW11" s="9">
        <v>14.752000000000001</v>
      </c>
      <c r="DX11" s="9">
        <v>4.1239999999999997</v>
      </c>
      <c r="DY11" s="9">
        <v>10.627000000000001</v>
      </c>
      <c r="DZ11" s="9">
        <v>42.953000000000003</v>
      </c>
      <c r="EA11" s="9">
        <v>11.154999999999999</v>
      </c>
      <c r="EB11" s="9">
        <v>31.798999999999999</v>
      </c>
      <c r="EC11" s="9">
        <v>54.972000000000001</v>
      </c>
      <c r="ED11" s="9">
        <v>52</v>
      </c>
      <c r="EE11" s="9">
        <v>60.826999999999998</v>
      </c>
      <c r="EF11" s="9">
        <v>180.18</v>
      </c>
      <c r="EG11" s="9">
        <v>70.022999999999996</v>
      </c>
      <c r="EH11" s="9">
        <v>110.157</v>
      </c>
      <c r="EI11" s="9">
        <v>16.704000000000001</v>
      </c>
      <c r="EJ11" s="9">
        <v>4.1500000000000004</v>
      </c>
      <c r="EK11" s="9">
        <v>12.554</v>
      </c>
      <c r="EL11" s="9">
        <v>40.363</v>
      </c>
      <c r="EM11" s="9">
        <v>19.844999999999999</v>
      </c>
      <c r="EN11" s="9">
        <v>20.518000000000001</v>
      </c>
      <c r="EO11" s="9">
        <v>45.146999999999998</v>
      </c>
      <c r="EP11" s="9">
        <v>18.163</v>
      </c>
      <c r="EQ11" s="9">
        <v>26.983000000000001</v>
      </c>
      <c r="ER11" s="9">
        <v>77.965999999999994</v>
      </c>
      <c r="ES11" s="9">
        <v>27.864999999999998</v>
      </c>
      <c r="ET11" s="9">
        <v>50.100999999999999</v>
      </c>
      <c r="EU11" s="9">
        <v>28</v>
      </c>
      <c r="EV11" s="9">
        <v>26</v>
      </c>
      <c r="EW11" s="9">
        <v>36.417000000000002</v>
      </c>
      <c r="EX11" s="9">
        <v>34.637</v>
      </c>
      <c r="EY11" s="9">
        <v>18.786999999999999</v>
      </c>
      <c r="EZ11" s="9">
        <v>15.849</v>
      </c>
      <c r="FA11" s="9">
        <v>2.7</v>
      </c>
      <c r="FB11" s="9">
        <v>0.98899999999999999</v>
      </c>
      <c r="FC11" s="9">
        <v>1.7110000000000001</v>
      </c>
      <c r="FD11" s="9">
        <v>4.056</v>
      </c>
      <c r="FE11" s="9">
        <v>2.2509999999999999</v>
      </c>
      <c r="FF11" s="9">
        <v>1.8049999999999999</v>
      </c>
      <c r="FG11" s="9">
        <v>11.78</v>
      </c>
      <c r="FH11" s="9">
        <v>6.85</v>
      </c>
      <c r="FI11" s="9">
        <v>4.93</v>
      </c>
      <c r="FJ11" s="9">
        <v>16.100000000000001</v>
      </c>
      <c r="FK11" s="9">
        <v>8.6969999999999992</v>
      </c>
      <c r="FL11" s="9">
        <v>7.4039999999999999</v>
      </c>
      <c r="FM11" s="9">
        <v>43.33</v>
      </c>
      <c r="FN11" s="9">
        <v>43.353000000000002</v>
      </c>
      <c r="FO11" s="9">
        <v>44.258000000000003</v>
      </c>
      <c r="FP11" s="9">
        <v>127.709</v>
      </c>
      <c r="FQ11" s="9">
        <v>31.945</v>
      </c>
      <c r="FR11" s="9">
        <v>95.763999999999996</v>
      </c>
      <c r="FS11" s="9">
        <v>12.292999999999999</v>
      </c>
      <c r="FT11" s="9">
        <v>1.4219999999999999</v>
      </c>
      <c r="FU11" s="9">
        <v>10.872</v>
      </c>
      <c r="FV11" s="9">
        <v>20.651</v>
      </c>
      <c r="FW11" s="9">
        <v>5.3250000000000002</v>
      </c>
      <c r="FX11" s="9">
        <v>15.326000000000001</v>
      </c>
      <c r="FY11" s="9">
        <v>29.196000000000002</v>
      </c>
      <c r="FZ11" s="9">
        <v>7.6459999999999999</v>
      </c>
      <c r="GA11" s="9">
        <v>21.55</v>
      </c>
      <c r="GB11" s="9">
        <v>65.567999999999998</v>
      </c>
      <c r="GC11" s="9">
        <v>17.553000000000001</v>
      </c>
      <c r="GD11" s="9">
        <v>48.015999999999998</v>
      </c>
      <c r="GE11" s="9">
        <v>52</v>
      </c>
      <c r="GF11" s="9">
        <v>52</v>
      </c>
      <c r="GG11" s="9">
        <v>51.466999999999999</v>
      </c>
      <c r="GH11" s="9">
        <v>159.27099999999999</v>
      </c>
      <c r="GI11" s="9">
        <v>76.299000000000007</v>
      </c>
      <c r="GJ11" s="9">
        <v>82.971999999999994</v>
      </c>
      <c r="GK11" s="9">
        <v>10.369</v>
      </c>
      <c r="GL11" s="9">
        <v>4.6970000000000001</v>
      </c>
      <c r="GM11" s="9">
        <v>5.6710000000000003</v>
      </c>
      <c r="GN11" s="9">
        <v>34.968000000000004</v>
      </c>
      <c r="GO11" s="9">
        <v>19.946000000000002</v>
      </c>
      <c r="GP11" s="9">
        <v>15.022</v>
      </c>
      <c r="GQ11" s="9">
        <v>42.482999999999997</v>
      </c>
      <c r="GR11" s="9">
        <v>21.492000000000001</v>
      </c>
      <c r="GS11" s="9">
        <v>20.99</v>
      </c>
      <c r="GT11" s="9">
        <v>71.451999999999998</v>
      </c>
      <c r="GU11" s="9">
        <v>30.164000000000001</v>
      </c>
      <c r="GV11" s="9">
        <v>41.287999999999997</v>
      </c>
      <c r="GW11" s="9">
        <v>39</v>
      </c>
      <c r="GX11" s="9">
        <v>26</v>
      </c>
      <c r="GY11" s="9">
        <v>48.042999999999999</v>
      </c>
      <c r="GZ11" s="9">
        <v>93.397999999999996</v>
      </c>
      <c r="HA11" s="9">
        <v>25.016999999999999</v>
      </c>
      <c r="HB11" s="9">
        <v>68.381</v>
      </c>
      <c r="HC11" s="9">
        <v>9.6969999999999992</v>
      </c>
      <c r="HD11" s="9">
        <v>1.4219999999999999</v>
      </c>
      <c r="HE11" s="9">
        <v>8.2759999999999998</v>
      </c>
      <c r="HF11" s="9">
        <v>14.872</v>
      </c>
      <c r="HG11" s="9">
        <v>4.0309999999999997</v>
      </c>
      <c r="HH11" s="9">
        <v>10.840999999999999</v>
      </c>
      <c r="HI11" s="9">
        <v>20.143000000000001</v>
      </c>
      <c r="HJ11" s="9">
        <v>6.6879999999999997</v>
      </c>
      <c r="HK11" s="9">
        <v>13.454000000000001</v>
      </c>
      <c r="HL11" s="9">
        <v>48.686</v>
      </c>
      <c r="HM11" s="9">
        <v>12.875999999999999</v>
      </c>
      <c r="HN11" s="9">
        <v>35.81</v>
      </c>
      <c r="HO11" s="9">
        <v>52</v>
      </c>
      <c r="HP11" s="9">
        <v>52</v>
      </c>
      <c r="HQ11" s="9">
        <v>52</v>
      </c>
      <c r="HR11" s="9">
        <v>34.311</v>
      </c>
      <c r="HS11" s="9">
        <v>6.9279999999999999</v>
      </c>
      <c r="HT11" s="9">
        <v>27.382000000000001</v>
      </c>
      <c r="HU11" s="9">
        <v>2.5960000000000001</v>
      </c>
      <c r="HV11" s="9">
        <v>0</v>
      </c>
      <c r="HW11" s="9">
        <v>2.5960000000000001</v>
      </c>
      <c r="HX11" s="9">
        <v>5.7789999999999999</v>
      </c>
      <c r="HY11" s="9">
        <v>1.294</v>
      </c>
      <c r="HZ11" s="9">
        <v>4.4850000000000003</v>
      </c>
      <c r="IA11" s="9">
        <v>9.0530000000000008</v>
      </c>
      <c r="IB11" s="9">
        <v>0.95699999999999996</v>
      </c>
      <c r="IC11" s="9">
        <v>8.0960000000000001</v>
      </c>
      <c r="ID11" s="9">
        <v>16.882000000000001</v>
      </c>
      <c r="IE11" s="9">
        <v>4.6769999999999996</v>
      </c>
      <c r="IF11" s="9">
        <v>12.205</v>
      </c>
      <c r="IG11" s="9">
        <v>49.881999999999998</v>
      </c>
      <c r="IH11" s="9">
        <v>52</v>
      </c>
      <c r="II11" s="9">
        <v>43.860999999999997</v>
      </c>
      <c r="IJ11" s="9">
        <v>81.942999999999998</v>
      </c>
      <c r="IK11" s="9">
        <v>30.189</v>
      </c>
      <c r="IL11" s="9">
        <v>51.755000000000003</v>
      </c>
      <c r="IM11" s="9">
        <v>5.3239999999999998</v>
      </c>
      <c r="IN11" s="9">
        <v>0.98</v>
      </c>
      <c r="IO11" s="9">
        <v>4.3440000000000003</v>
      </c>
      <c r="IP11" s="9">
        <v>17.137</v>
      </c>
      <c r="IQ11" s="9">
        <v>8.0109999999999992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>
        <v>0</v>
      </c>
      <c r="BP12" s="9">
        <v>0</v>
      </c>
      <c r="BQ12" s="9">
        <v>0</v>
      </c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>
        <v>0</v>
      </c>
      <c r="CF12" s="9"/>
      <c r="CG12" s="9"/>
      <c r="CH12" s="9">
        <v>0</v>
      </c>
      <c r="CI12" s="9"/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/>
      <c r="CQ12" s="9">
        <v>0</v>
      </c>
      <c r="CR12" s="9"/>
      <c r="CS12" s="9"/>
      <c r="CT12" s="9">
        <v>0</v>
      </c>
      <c r="CU12" s="9"/>
      <c r="CV12" s="9">
        <v>251.839</v>
      </c>
      <c r="CW12" s="9">
        <v>93.472999999999999</v>
      </c>
      <c r="CX12" s="9">
        <v>158.36600000000001</v>
      </c>
      <c r="CY12" s="9">
        <v>30.603000000000002</v>
      </c>
      <c r="CZ12" s="9">
        <v>12.367000000000001</v>
      </c>
      <c r="DA12" s="9">
        <v>18.234999999999999</v>
      </c>
      <c r="DB12" s="9">
        <v>40.164999999999999</v>
      </c>
      <c r="DC12" s="9">
        <v>16.786999999999999</v>
      </c>
      <c r="DD12" s="9">
        <v>23.378</v>
      </c>
      <c r="DE12" s="9">
        <v>65.602000000000004</v>
      </c>
      <c r="DF12" s="9">
        <v>22.19</v>
      </c>
      <c r="DG12" s="9">
        <v>43.411999999999999</v>
      </c>
      <c r="DH12" s="9">
        <v>115.46899999999999</v>
      </c>
      <c r="DI12" s="9">
        <v>42.128</v>
      </c>
      <c r="DJ12" s="9">
        <v>73.340999999999994</v>
      </c>
      <c r="DK12" s="9">
        <v>36.156999999999996</v>
      </c>
      <c r="DL12" s="9">
        <v>34</v>
      </c>
      <c r="DM12" s="9">
        <v>39</v>
      </c>
      <c r="DN12" s="9">
        <v>77.381</v>
      </c>
      <c r="DO12" s="9">
        <v>24.408999999999999</v>
      </c>
      <c r="DP12" s="9">
        <v>52.972000000000001</v>
      </c>
      <c r="DQ12" s="9">
        <v>10.218999999999999</v>
      </c>
      <c r="DR12" s="9">
        <v>3.4769999999999999</v>
      </c>
      <c r="DS12" s="9">
        <v>6.742</v>
      </c>
      <c r="DT12" s="9">
        <v>12.377000000000001</v>
      </c>
      <c r="DU12" s="9">
        <v>5.851</v>
      </c>
      <c r="DV12" s="9">
        <v>6.5259999999999998</v>
      </c>
      <c r="DW12" s="9">
        <v>17.088999999999999</v>
      </c>
      <c r="DX12" s="9">
        <v>2.524</v>
      </c>
      <c r="DY12" s="9">
        <v>14.565</v>
      </c>
      <c r="DZ12" s="9">
        <v>37.695999999999998</v>
      </c>
      <c r="EA12" s="9">
        <v>12.555999999999999</v>
      </c>
      <c r="EB12" s="9">
        <v>25.138999999999999</v>
      </c>
      <c r="EC12" s="9">
        <v>50</v>
      </c>
      <c r="ED12" s="9">
        <v>52</v>
      </c>
      <c r="EE12" s="9">
        <v>49.387999999999998</v>
      </c>
      <c r="EF12" s="9">
        <v>174.458</v>
      </c>
      <c r="EG12" s="9">
        <v>69.063999999999993</v>
      </c>
      <c r="EH12" s="9">
        <v>105.39400000000001</v>
      </c>
      <c r="EI12" s="9">
        <v>20.382999999999999</v>
      </c>
      <c r="EJ12" s="9">
        <v>8.89</v>
      </c>
      <c r="EK12" s="9">
        <v>11.493</v>
      </c>
      <c r="EL12" s="9">
        <v>27.789000000000001</v>
      </c>
      <c r="EM12" s="9">
        <v>10.936</v>
      </c>
      <c r="EN12" s="9">
        <v>16.852</v>
      </c>
      <c r="EO12" s="9">
        <v>48.512999999999998</v>
      </c>
      <c r="EP12" s="9">
        <v>19.666</v>
      </c>
      <c r="EQ12" s="9">
        <v>28.847000000000001</v>
      </c>
      <c r="ER12" s="9">
        <v>77.772999999999996</v>
      </c>
      <c r="ES12" s="9">
        <v>29.571999999999999</v>
      </c>
      <c r="ET12" s="9">
        <v>48.201000000000001</v>
      </c>
      <c r="EU12" s="9">
        <v>34</v>
      </c>
      <c r="EV12" s="9">
        <v>34</v>
      </c>
      <c r="EW12" s="9">
        <v>34</v>
      </c>
      <c r="EX12" s="9">
        <v>40.966999999999999</v>
      </c>
      <c r="EY12" s="9">
        <v>20.114999999999998</v>
      </c>
      <c r="EZ12" s="9">
        <v>20.852</v>
      </c>
      <c r="FA12" s="9">
        <v>5.5819999999999999</v>
      </c>
      <c r="FB12" s="9">
        <v>2.6070000000000002</v>
      </c>
      <c r="FC12" s="9">
        <v>2.9750000000000001</v>
      </c>
      <c r="FD12" s="9">
        <v>4.5659999999999998</v>
      </c>
      <c r="FE12" s="9">
        <v>1.351</v>
      </c>
      <c r="FF12" s="9">
        <v>3.214</v>
      </c>
      <c r="FG12" s="9">
        <v>10.226000000000001</v>
      </c>
      <c r="FH12" s="9">
        <v>5.9320000000000004</v>
      </c>
      <c r="FI12" s="9">
        <v>4.2930000000000001</v>
      </c>
      <c r="FJ12" s="9">
        <v>20.594000000000001</v>
      </c>
      <c r="FK12" s="9">
        <v>10.224</v>
      </c>
      <c r="FL12" s="9">
        <v>10.37</v>
      </c>
      <c r="FM12" s="9">
        <v>50.57</v>
      </c>
      <c r="FN12" s="9">
        <v>51.402000000000001</v>
      </c>
      <c r="FO12" s="9">
        <v>44.19</v>
      </c>
      <c r="FP12" s="9">
        <v>136.82400000000001</v>
      </c>
      <c r="FQ12" s="9">
        <v>45.423000000000002</v>
      </c>
      <c r="FR12" s="9">
        <v>91.402000000000001</v>
      </c>
      <c r="FS12" s="9">
        <v>16</v>
      </c>
      <c r="FT12" s="9">
        <v>6.2160000000000002</v>
      </c>
      <c r="FU12" s="9">
        <v>9.7840000000000007</v>
      </c>
      <c r="FV12" s="9">
        <v>19.16</v>
      </c>
      <c r="FW12" s="9">
        <v>9.3770000000000007</v>
      </c>
      <c r="FX12" s="9">
        <v>9.782</v>
      </c>
      <c r="FY12" s="9">
        <v>34.006</v>
      </c>
      <c r="FZ12" s="9">
        <v>8.907</v>
      </c>
      <c r="GA12" s="9">
        <v>25.099</v>
      </c>
      <c r="GB12" s="9">
        <v>67.659000000000006</v>
      </c>
      <c r="GC12" s="9">
        <v>20.922000000000001</v>
      </c>
      <c r="GD12" s="9">
        <v>46.735999999999997</v>
      </c>
      <c r="GE12" s="9">
        <v>47</v>
      </c>
      <c r="GF12" s="9">
        <v>41.164000000000001</v>
      </c>
      <c r="GG12" s="9">
        <v>52</v>
      </c>
      <c r="GH12" s="9">
        <v>155.982</v>
      </c>
      <c r="GI12" s="9">
        <v>68.165000000000006</v>
      </c>
      <c r="GJ12" s="9">
        <v>87.816999999999993</v>
      </c>
      <c r="GK12" s="9">
        <v>20.184999999999999</v>
      </c>
      <c r="GL12" s="9">
        <v>8.7590000000000003</v>
      </c>
      <c r="GM12" s="9">
        <v>11.426</v>
      </c>
      <c r="GN12" s="9">
        <v>25.571000000000002</v>
      </c>
      <c r="GO12" s="9">
        <v>8.7609999999999992</v>
      </c>
      <c r="GP12" s="9">
        <v>16.809999999999999</v>
      </c>
      <c r="GQ12" s="9">
        <v>41.822000000000003</v>
      </c>
      <c r="GR12" s="9">
        <v>19.215</v>
      </c>
      <c r="GS12" s="9">
        <v>22.606999999999999</v>
      </c>
      <c r="GT12" s="9">
        <v>68.405000000000001</v>
      </c>
      <c r="GU12" s="9">
        <v>31.43</v>
      </c>
      <c r="GV12" s="9">
        <v>36.973999999999997</v>
      </c>
      <c r="GW12" s="9">
        <v>34</v>
      </c>
      <c r="GX12" s="9">
        <v>43</v>
      </c>
      <c r="GY12" s="9">
        <v>34</v>
      </c>
      <c r="GZ12" s="9">
        <v>91.049000000000007</v>
      </c>
      <c r="HA12" s="9">
        <v>28.731000000000002</v>
      </c>
      <c r="HB12" s="9">
        <v>62.317999999999998</v>
      </c>
      <c r="HC12" s="9">
        <v>10.374000000000001</v>
      </c>
      <c r="HD12" s="9">
        <v>4.234</v>
      </c>
      <c r="HE12" s="9">
        <v>6.14</v>
      </c>
      <c r="HF12" s="9">
        <v>13.175000000000001</v>
      </c>
      <c r="HG12" s="9">
        <v>5.7380000000000004</v>
      </c>
      <c r="HH12" s="9">
        <v>7.4379999999999997</v>
      </c>
      <c r="HI12" s="9">
        <v>24.172999999999998</v>
      </c>
      <c r="HJ12" s="9">
        <v>5.968</v>
      </c>
      <c r="HK12" s="9">
        <v>18.204999999999998</v>
      </c>
      <c r="HL12" s="9">
        <v>43.326999999999998</v>
      </c>
      <c r="HM12" s="9">
        <v>12.792</v>
      </c>
      <c r="HN12" s="9">
        <v>30.535</v>
      </c>
      <c r="HO12" s="9">
        <v>39</v>
      </c>
      <c r="HP12" s="9">
        <v>34</v>
      </c>
      <c r="HQ12" s="9">
        <v>40.984000000000002</v>
      </c>
      <c r="HR12" s="9">
        <v>45.776000000000003</v>
      </c>
      <c r="HS12" s="9">
        <v>16.692</v>
      </c>
      <c r="HT12" s="9">
        <v>29.084</v>
      </c>
      <c r="HU12" s="9">
        <v>5.6260000000000003</v>
      </c>
      <c r="HV12" s="9">
        <v>1.982</v>
      </c>
      <c r="HW12" s="9">
        <v>3.6440000000000001</v>
      </c>
      <c r="HX12" s="9">
        <v>5.984</v>
      </c>
      <c r="HY12" s="9">
        <v>3.64</v>
      </c>
      <c r="HZ12" s="9">
        <v>2.3450000000000002</v>
      </c>
      <c r="IA12" s="9">
        <v>9.8339999999999996</v>
      </c>
      <c r="IB12" s="9">
        <v>2.9390000000000001</v>
      </c>
      <c r="IC12" s="9">
        <v>6.8940000000000001</v>
      </c>
      <c r="ID12" s="9">
        <v>24.331</v>
      </c>
      <c r="IE12" s="9">
        <v>8.1300000000000008</v>
      </c>
      <c r="IF12" s="9">
        <v>16.201000000000001</v>
      </c>
      <c r="IG12" s="9">
        <v>52</v>
      </c>
      <c r="IH12" s="9">
        <v>48.293999999999997</v>
      </c>
      <c r="II12" s="9">
        <v>52</v>
      </c>
      <c r="IJ12" s="9">
        <v>94.914000000000001</v>
      </c>
      <c r="IK12" s="9">
        <v>34.954999999999998</v>
      </c>
      <c r="IL12" s="9">
        <v>59.959000000000003</v>
      </c>
      <c r="IM12" s="9">
        <v>13.75</v>
      </c>
      <c r="IN12" s="9">
        <v>6.7160000000000002</v>
      </c>
      <c r="IO12" s="9">
        <v>7.0339999999999998</v>
      </c>
      <c r="IP12" s="9">
        <v>18.087</v>
      </c>
      <c r="IQ12" s="9">
        <v>6.34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>
        <v>0</v>
      </c>
      <c r="O13" s="9"/>
      <c r="P13" s="9"/>
      <c r="Q13" s="9">
        <v>0</v>
      </c>
      <c r="R13" s="9"/>
      <c r="S13" s="9"/>
      <c r="T13" s="9"/>
      <c r="U13" s="9"/>
      <c r="V13" s="9"/>
      <c r="W13" s="9"/>
      <c r="X13" s="9">
        <v>0</v>
      </c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>
        <v>0</v>
      </c>
      <c r="BR13" s="9"/>
      <c r="BS13" s="9"/>
      <c r="BT13" s="9">
        <v>0</v>
      </c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>
        <v>0</v>
      </c>
      <c r="CJ13" s="9"/>
      <c r="CK13" s="9"/>
      <c r="CL13" s="9">
        <v>0</v>
      </c>
      <c r="CM13" s="9">
        <v>0</v>
      </c>
      <c r="CN13" s="9">
        <v>0</v>
      </c>
      <c r="CO13" s="9">
        <v>0</v>
      </c>
      <c r="CP13" s="9"/>
      <c r="CQ13" s="9">
        <v>0</v>
      </c>
      <c r="CR13" s="9"/>
      <c r="CS13" s="9"/>
      <c r="CT13" s="9"/>
      <c r="CU13" s="9"/>
      <c r="CV13" s="9">
        <v>252.57599999999999</v>
      </c>
      <c r="CW13" s="9">
        <v>91.367999999999995</v>
      </c>
      <c r="CX13" s="9">
        <v>161.208</v>
      </c>
      <c r="CY13" s="9">
        <v>25.001000000000001</v>
      </c>
      <c r="CZ13" s="9">
        <v>12.257999999999999</v>
      </c>
      <c r="DA13" s="9">
        <v>12.743</v>
      </c>
      <c r="DB13" s="9">
        <v>42.970999999999997</v>
      </c>
      <c r="DC13" s="9">
        <v>17.134</v>
      </c>
      <c r="DD13" s="9">
        <v>25.837</v>
      </c>
      <c r="DE13" s="9">
        <v>75.206999999999994</v>
      </c>
      <c r="DF13" s="9">
        <v>25.207999999999998</v>
      </c>
      <c r="DG13" s="9">
        <v>49.999000000000002</v>
      </c>
      <c r="DH13" s="9">
        <v>109.39700000000001</v>
      </c>
      <c r="DI13" s="9">
        <v>36.768000000000001</v>
      </c>
      <c r="DJ13" s="9">
        <v>72.629000000000005</v>
      </c>
      <c r="DK13" s="9">
        <v>39</v>
      </c>
      <c r="DL13" s="9">
        <v>26</v>
      </c>
      <c r="DM13" s="9">
        <v>43</v>
      </c>
      <c r="DN13" s="9">
        <v>85.078999999999994</v>
      </c>
      <c r="DO13" s="9">
        <v>21.815999999999999</v>
      </c>
      <c r="DP13" s="9">
        <v>63.262999999999998</v>
      </c>
      <c r="DQ13" s="9">
        <v>4.8890000000000002</v>
      </c>
      <c r="DR13" s="9">
        <v>3.1030000000000002</v>
      </c>
      <c r="DS13" s="9">
        <v>1.786</v>
      </c>
      <c r="DT13" s="9">
        <v>10.807</v>
      </c>
      <c r="DU13" s="9">
        <v>2.9870000000000001</v>
      </c>
      <c r="DV13" s="9">
        <v>7.8209999999999997</v>
      </c>
      <c r="DW13" s="9">
        <v>13.856</v>
      </c>
      <c r="DX13" s="9">
        <v>2.512</v>
      </c>
      <c r="DY13" s="9">
        <v>11.343999999999999</v>
      </c>
      <c r="DZ13" s="9">
        <v>55.527000000000001</v>
      </c>
      <c r="EA13" s="9">
        <v>13.214</v>
      </c>
      <c r="EB13" s="9">
        <v>42.313000000000002</v>
      </c>
      <c r="EC13" s="9">
        <v>52</v>
      </c>
      <c r="ED13" s="9">
        <v>52</v>
      </c>
      <c r="EE13" s="9">
        <v>52</v>
      </c>
      <c r="EF13" s="9">
        <v>167.49700000000001</v>
      </c>
      <c r="EG13" s="9">
        <v>69.552000000000007</v>
      </c>
      <c r="EH13" s="9">
        <v>97.944999999999993</v>
      </c>
      <c r="EI13" s="9">
        <v>20.111999999999998</v>
      </c>
      <c r="EJ13" s="9">
        <v>9.1549999999999994</v>
      </c>
      <c r="EK13" s="9">
        <v>10.957000000000001</v>
      </c>
      <c r="EL13" s="9">
        <v>32.164000000000001</v>
      </c>
      <c r="EM13" s="9">
        <v>14.147</v>
      </c>
      <c r="EN13" s="9">
        <v>18.016999999999999</v>
      </c>
      <c r="EO13" s="9">
        <v>61.350999999999999</v>
      </c>
      <c r="EP13" s="9">
        <v>22.696000000000002</v>
      </c>
      <c r="EQ13" s="9">
        <v>38.655000000000001</v>
      </c>
      <c r="ER13" s="9">
        <v>53.87</v>
      </c>
      <c r="ES13" s="9">
        <v>23.553999999999998</v>
      </c>
      <c r="ET13" s="9">
        <v>30.315999999999999</v>
      </c>
      <c r="EU13" s="9">
        <v>26</v>
      </c>
      <c r="EV13" s="9">
        <v>20.826000000000001</v>
      </c>
      <c r="EW13" s="9">
        <v>26</v>
      </c>
      <c r="EX13" s="9">
        <v>45.232999999999997</v>
      </c>
      <c r="EY13" s="9">
        <v>28.452000000000002</v>
      </c>
      <c r="EZ13" s="9">
        <v>16.780999999999999</v>
      </c>
      <c r="FA13" s="9">
        <v>5.0449999999999999</v>
      </c>
      <c r="FB13" s="9">
        <v>2.9849999999999999</v>
      </c>
      <c r="FC13" s="9">
        <v>2.06</v>
      </c>
      <c r="FD13" s="9">
        <v>5.6689999999999996</v>
      </c>
      <c r="FE13" s="9">
        <v>2.4769999999999999</v>
      </c>
      <c r="FF13" s="9">
        <v>3.1920000000000002</v>
      </c>
      <c r="FG13" s="9">
        <v>14.859</v>
      </c>
      <c r="FH13" s="9">
        <v>10.503</v>
      </c>
      <c r="FI13" s="9">
        <v>4.3559999999999999</v>
      </c>
      <c r="FJ13" s="9">
        <v>19.66</v>
      </c>
      <c r="FK13" s="9">
        <v>12.487</v>
      </c>
      <c r="FL13" s="9">
        <v>7.173</v>
      </c>
      <c r="FM13" s="9">
        <v>37.337000000000003</v>
      </c>
      <c r="FN13" s="9">
        <v>40</v>
      </c>
      <c r="FO13" s="9">
        <v>26.998999999999999</v>
      </c>
      <c r="FP13" s="9">
        <v>135.053</v>
      </c>
      <c r="FQ13" s="9">
        <v>44.030999999999999</v>
      </c>
      <c r="FR13" s="9">
        <v>91.022000000000006</v>
      </c>
      <c r="FS13" s="9">
        <v>15.925000000000001</v>
      </c>
      <c r="FT13" s="9">
        <v>5.4880000000000004</v>
      </c>
      <c r="FU13" s="9">
        <v>10.436999999999999</v>
      </c>
      <c r="FV13" s="9">
        <v>17.559999999999999</v>
      </c>
      <c r="FW13" s="9">
        <v>6.4020000000000001</v>
      </c>
      <c r="FX13" s="9">
        <v>11.159000000000001</v>
      </c>
      <c r="FY13" s="9">
        <v>45.234000000000002</v>
      </c>
      <c r="FZ13" s="9">
        <v>12.635999999999999</v>
      </c>
      <c r="GA13" s="9">
        <v>32.597999999999999</v>
      </c>
      <c r="GB13" s="9">
        <v>56.334000000000003</v>
      </c>
      <c r="GC13" s="9">
        <v>19.506</v>
      </c>
      <c r="GD13" s="9">
        <v>36.828000000000003</v>
      </c>
      <c r="GE13" s="9">
        <v>31.041</v>
      </c>
      <c r="GF13" s="9">
        <v>31.341000000000001</v>
      </c>
      <c r="GG13" s="9">
        <v>32.808999999999997</v>
      </c>
      <c r="GH13" s="9">
        <v>162.756</v>
      </c>
      <c r="GI13" s="9">
        <v>75.789000000000001</v>
      </c>
      <c r="GJ13" s="9">
        <v>86.965999999999994</v>
      </c>
      <c r="GK13" s="9">
        <v>14.122</v>
      </c>
      <c r="GL13" s="9">
        <v>9.7560000000000002</v>
      </c>
      <c r="GM13" s="9">
        <v>4.3659999999999997</v>
      </c>
      <c r="GN13" s="9">
        <v>31.08</v>
      </c>
      <c r="GO13" s="9">
        <v>13.21</v>
      </c>
      <c r="GP13" s="9">
        <v>17.87</v>
      </c>
      <c r="GQ13" s="9">
        <v>44.832000000000001</v>
      </c>
      <c r="GR13" s="9">
        <v>23.074999999999999</v>
      </c>
      <c r="GS13" s="9">
        <v>21.756</v>
      </c>
      <c r="GT13" s="9">
        <v>72.721999999999994</v>
      </c>
      <c r="GU13" s="9">
        <v>29.748999999999999</v>
      </c>
      <c r="GV13" s="9">
        <v>42.972999999999999</v>
      </c>
      <c r="GW13" s="9">
        <v>40.423000000000002</v>
      </c>
      <c r="GX13" s="9">
        <v>26</v>
      </c>
      <c r="GY13" s="9">
        <v>50</v>
      </c>
      <c r="GZ13" s="9">
        <v>89.326999999999998</v>
      </c>
      <c r="HA13" s="9">
        <v>28.364999999999998</v>
      </c>
      <c r="HB13" s="9">
        <v>60.962000000000003</v>
      </c>
      <c r="HC13" s="9">
        <v>11.737</v>
      </c>
      <c r="HD13" s="9">
        <v>3.282</v>
      </c>
      <c r="HE13" s="9">
        <v>8.4550000000000001</v>
      </c>
      <c r="HF13" s="9">
        <v>10.769</v>
      </c>
      <c r="HG13" s="9">
        <v>2.9420000000000002</v>
      </c>
      <c r="HH13" s="9">
        <v>7.827</v>
      </c>
      <c r="HI13" s="9">
        <v>30.998000000000001</v>
      </c>
      <c r="HJ13" s="9">
        <v>10.414999999999999</v>
      </c>
      <c r="HK13" s="9">
        <v>20.582999999999998</v>
      </c>
      <c r="HL13" s="9">
        <v>35.823</v>
      </c>
      <c r="HM13" s="9">
        <v>11.726000000000001</v>
      </c>
      <c r="HN13" s="9">
        <v>24.097000000000001</v>
      </c>
      <c r="HO13" s="9">
        <v>30</v>
      </c>
      <c r="HP13" s="9">
        <v>30</v>
      </c>
      <c r="HQ13" s="9">
        <v>30</v>
      </c>
      <c r="HR13" s="9">
        <v>45.725999999999999</v>
      </c>
      <c r="HS13" s="9">
        <v>15.666</v>
      </c>
      <c r="HT13" s="9">
        <v>30.06</v>
      </c>
      <c r="HU13" s="9">
        <v>4.1879999999999997</v>
      </c>
      <c r="HV13" s="9">
        <v>2.2050000000000001</v>
      </c>
      <c r="HW13" s="9">
        <v>1.9830000000000001</v>
      </c>
      <c r="HX13" s="9">
        <v>6.7910000000000004</v>
      </c>
      <c r="HY13" s="9">
        <v>3.4590000000000001</v>
      </c>
      <c r="HZ13" s="9">
        <v>3.3319999999999999</v>
      </c>
      <c r="IA13" s="9">
        <v>14.236000000000001</v>
      </c>
      <c r="IB13" s="9">
        <v>2.2210000000000001</v>
      </c>
      <c r="IC13" s="9">
        <v>12.015000000000001</v>
      </c>
      <c r="ID13" s="9">
        <v>20.510999999999999</v>
      </c>
      <c r="IE13" s="9">
        <v>7.78</v>
      </c>
      <c r="IF13" s="9">
        <v>12.731</v>
      </c>
      <c r="IG13" s="9">
        <v>43</v>
      </c>
      <c r="IH13" s="9">
        <v>46.274999999999999</v>
      </c>
      <c r="II13" s="9">
        <v>41.933999999999997</v>
      </c>
      <c r="IJ13" s="9">
        <v>86.855999999999995</v>
      </c>
      <c r="IK13" s="9">
        <v>35.722000000000001</v>
      </c>
      <c r="IL13" s="9">
        <v>51.134</v>
      </c>
      <c r="IM13" s="9">
        <v>8.3770000000000007</v>
      </c>
      <c r="IN13" s="9">
        <v>4.7590000000000003</v>
      </c>
      <c r="IO13" s="9">
        <v>3.6179999999999999</v>
      </c>
      <c r="IP13" s="9">
        <v>14.441000000000001</v>
      </c>
      <c r="IQ13" s="9">
        <v>7.5990000000000002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>
        <v>0</v>
      </c>
      <c r="O14" s="9"/>
      <c r="P14" s="9"/>
      <c r="Q14" s="9"/>
      <c r="R14" s="9">
        <v>0</v>
      </c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/>
      <c r="CN14" s="9">
        <v>0</v>
      </c>
      <c r="CO14" s="9"/>
      <c r="CP14" s="9"/>
      <c r="CQ14" s="9"/>
      <c r="CR14" s="9">
        <v>0</v>
      </c>
      <c r="CS14" s="9"/>
      <c r="CT14" s="9"/>
      <c r="CU14" s="9"/>
      <c r="CV14" s="9">
        <v>273.226</v>
      </c>
      <c r="CW14" s="9">
        <v>93.86</v>
      </c>
      <c r="CX14" s="9">
        <v>179.36600000000001</v>
      </c>
      <c r="CY14" s="9">
        <v>32.386000000000003</v>
      </c>
      <c r="CZ14" s="9">
        <v>12.089</v>
      </c>
      <c r="DA14" s="9">
        <v>20.297000000000001</v>
      </c>
      <c r="DB14" s="9">
        <v>50.173999999999999</v>
      </c>
      <c r="DC14" s="9">
        <v>17.884</v>
      </c>
      <c r="DD14" s="9">
        <v>32.29</v>
      </c>
      <c r="DE14" s="9">
        <v>68.679000000000002</v>
      </c>
      <c r="DF14" s="9">
        <v>22.809000000000001</v>
      </c>
      <c r="DG14" s="9">
        <v>45.869</v>
      </c>
      <c r="DH14" s="9">
        <v>121.988</v>
      </c>
      <c r="DI14" s="9">
        <v>41.078000000000003</v>
      </c>
      <c r="DJ14" s="9">
        <v>80.91</v>
      </c>
      <c r="DK14" s="9">
        <v>38.963999999999999</v>
      </c>
      <c r="DL14" s="9">
        <v>36.155999999999999</v>
      </c>
      <c r="DM14" s="9">
        <v>39.622</v>
      </c>
      <c r="DN14" s="9">
        <v>79.206999999999994</v>
      </c>
      <c r="DO14" s="9">
        <v>20.687999999999999</v>
      </c>
      <c r="DP14" s="9">
        <v>58.518000000000001</v>
      </c>
      <c r="DQ14" s="9">
        <v>11.673</v>
      </c>
      <c r="DR14" s="9">
        <v>2.101</v>
      </c>
      <c r="DS14" s="9">
        <v>9.5719999999999992</v>
      </c>
      <c r="DT14" s="9">
        <v>12.409000000000001</v>
      </c>
      <c r="DU14" s="9">
        <v>5.6749999999999998</v>
      </c>
      <c r="DV14" s="9">
        <v>6.734</v>
      </c>
      <c r="DW14" s="9">
        <v>13.257</v>
      </c>
      <c r="DX14" s="9">
        <v>3.347</v>
      </c>
      <c r="DY14" s="9">
        <v>9.91</v>
      </c>
      <c r="DZ14" s="9">
        <v>41.868000000000002</v>
      </c>
      <c r="EA14" s="9">
        <v>9.5660000000000007</v>
      </c>
      <c r="EB14" s="9">
        <v>32.302999999999997</v>
      </c>
      <c r="EC14" s="9">
        <v>52</v>
      </c>
      <c r="ED14" s="9">
        <v>16.332000000000001</v>
      </c>
      <c r="EE14" s="9">
        <v>52</v>
      </c>
      <c r="EF14" s="9">
        <v>194.02</v>
      </c>
      <c r="EG14" s="9">
        <v>73.171999999999997</v>
      </c>
      <c r="EH14" s="9">
        <v>120.848</v>
      </c>
      <c r="EI14" s="9">
        <v>20.713000000000001</v>
      </c>
      <c r="EJ14" s="9">
        <v>9.9879999999999995</v>
      </c>
      <c r="EK14" s="9">
        <v>10.725</v>
      </c>
      <c r="EL14" s="9">
        <v>37.765000000000001</v>
      </c>
      <c r="EM14" s="9">
        <v>12.209</v>
      </c>
      <c r="EN14" s="9">
        <v>25.556000000000001</v>
      </c>
      <c r="EO14" s="9">
        <v>55.421999999999997</v>
      </c>
      <c r="EP14" s="9">
        <v>19.462</v>
      </c>
      <c r="EQ14" s="9">
        <v>35.96</v>
      </c>
      <c r="ER14" s="9">
        <v>80.119</v>
      </c>
      <c r="ES14" s="9">
        <v>31.512</v>
      </c>
      <c r="ET14" s="9">
        <v>48.606999999999999</v>
      </c>
      <c r="EU14" s="9">
        <v>34</v>
      </c>
      <c r="EV14" s="9">
        <v>39.161999999999999</v>
      </c>
      <c r="EW14" s="9">
        <v>34</v>
      </c>
      <c r="EX14" s="9">
        <v>48.045999999999999</v>
      </c>
      <c r="EY14" s="9">
        <v>27.954000000000001</v>
      </c>
      <c r="EZ14" s="9">
        <v>20.091999999999999</v>
      </c>
      <c r="FA14" s="9">
        <v>2.617</v>
      </c>
      <c r="FB14" s="9">
        <v>2.12</v>
      </c>
      <c r="FC14" s="9">
        <v>0.497</v>
      </c>
      <c r="FD14" s="9">
        <v>10.132</v>
      </c>
      <c r="FE14" s="9">
        <v>5.4770000000000003</v>
      </c>
      <c r="FF14" s="9">
        <v>4.6550000000000002</v>
      </c>
      <c r="FG14" s="9">
        <v>11.54</v>
      </c>
      <c r="FH14" s="9">
        <v>7.1429999999999998</v>
      </c>
      <c r="FI14" s="9">
        <v>4.3970000000000002</v>
      </c>
      <c r="FJ14" s="9">
        <v>23.757000000000001</v>
      </c>
      <c r="FK14" s="9">
        <v>13.215</v>
      </c>
      <c r="FL14" s="9">
        <v>10.542999999999999</v>
      </c>
      <c r="FM14" s="9">
        <v>47.116999999999997</v>
      </c>
      <c r="FN14" s="9">
        <v>40.973999999999997</v>
      </c>
      <c r="FO14" s="9">
        <v>52</v>
      </c>
      <c r="FP14" s="9">
        <v>152.28200000000001</v>
      </c>
      <c r="FQ14" s="9">
        <v>51.124000000000002</v>
      </c>
      <c r="FR14" s="9">
        <v>101.158</v>
      </c>
      <c r="FS14" s="9">
        <v>16.742000000000001</v>
      </c>
      <c r="FT14" s="9">
        <v>7.2110000000000003</v>
      </c>
      <c r="FU14" s="9">
        <v>9.5310000000000006</v>
      </c>
      <c r="FV14" s="9">
        <v>36.387</v>
      </c>
      <c r="FW14" s="9">
        <v>11.603999999999999</v>
      </c>
      <c r="FX14" s="9">
        <v>24.783000000000001</v>
      </c>
      <c r="FY14" s="9">
        <v>34.405999999999999</v>
      </c>
      <c r="FZ14" s="9">
        <v>9.6449999999999996</v>
      </c>
      <c r="GA14" s="9">
        <v>24.760999999999999</v>
      </c>
      <c r="GB14" s="9">
        <v>64.747</v>
      </c>
      <c r="GC14" s="9">
        <v>22.664000000000001</v>
      </c>
      <c r="GD14" s="9">
        <v>42.082999999999998</v>
      </c>
      <c r="GE14" s="9">
        <v>30</v>
      </c>
      <c r="GF14" s="9">
        <v>36.5</v>
      </c>
      <c r="GG14" s="9">
        <v>26</v>
      </c>
      <c r="GH14" s="9">
        <v>168.99</v>
      </c>
      <c r="GI14" s="9">
        <v>70.691000000000003</v>
      </c>
      <c r="GJ14" s="9">
        <v>98.299000000000007</v>
      </c>
      <c r="GK14" s="9">
        <v>18.260999999999999</v>
      </c>
      <c r="GL14" s="9">
        <v>6.9989999999999997</v>
      </c>
      <c r="GM14" s="9">
        <v>11.262</v>
      </c>
      <c r="GN14" s="9">
        <v>23.919</v>
      </c>
      <c r="GO14" s="9">
        <v>11.757</v>
      </c>
      <c r="GP14" s="9">
        <v>12.162000000000001</v>
      </c>
      <c r="GQ14" s="9">
        <v>45.811999999999998</v>
      </c>
      <c r="GR14" s="9">
        <v>20.306999999999999</v>
      </c>
      <c r="GS14" s="9">
        <v>25.504999999999999</v>
      </c>
      <c r="GT14" s="9">
        <v>80.998000000000005</v>
      </c>
      <c r="GU14" s="9">
        <v>31.628</v>
      </c>
      <c r="GV14" s="9">
        <v>49.37</v>
      </c>
      <c r="GW14" s="9">
        <v>47</v>
      </c>
      <c r="GX14" s="9">
        <v>38.633000000000003</v>
      </c>
      <c r="GY14" s="9">
        <v>51.863</v>
      </c>
      <c r="GZ14" s="9">
        <v>103.858</v>
      </c>
      <c r="HA14" s="9">
        <v>33.947000000000003</v>
      </c>
      <c r="HB14" s="9">
        <v>69.911000000000001</v>
      </c>
      <c r="HC14" s="9">
        <v>11.773</v>
      </c>
      <c r="HD14" s="9">
        <v>6.3470000000000004</v>
      </c>
      <c r="HE14" s="9">
        <v>5.4249999999999998</v>
      </c>
      <c r="HF14" s="9">
        <v>20.919</v>
      </c>
      <c r="HG14" s="9">
        <v>5.8970000000000002</v>
      </c>
      <c r="HH14" s="9">
        <v>15.022</v>
      </c>
      <c r="HI14" s="9">
        <v>25.834</v>
      </c>
      <c r="HJ14" s="9">
        <v>7.3239999999999998</v>
      </c>
      <c r="HK14" s="9">
        <v>18.510000000000002</v>
      </c>
      <c r="HL14" s="9">
        <v>45.332999999999998</v>
      </c>
      <c r="HM14" s="9">
        <v>14.378</v>
      </c>
      <c r="HN14" s="9">
        <v>30.954999999999998</v>
      </c>
      <c r="HO14" s="9">
        <v>34</v>
      </c>
      <c r="HP14" s="9">
        <v>34</v>
      </c>
      <c r="HQ14" s="9">
        <v>34.659999999999997</v>
      </c>
      <c r="HR14" s="9">
        <v>48.423999999999999</v>
      </c>
      <c r="HS14" s="9">
        <v>17.178000000000001</v>
      </c>
      <c r="HT14" s="9">
        <v>31.247</v>
      </c>
      <c r="HU14" s="9">
        <v>4.97</v>
      </c>
      <c r="HV14" s="9">
        <v>0.86299999999999999</v>
      </c>
      <c r="HW14" s="9">
        <v>4.1059999999999999</v>
      </c>
      <c r="HX14" s="9">
        <v>15.468</v>
      </c>
      <c r="HY14" s="9">
        <v>5.7060000000000004</v>
      </c>
      <c r="HZ14" s="9">
        <v>9.7620000000000005</v>
      </c>
      <c r="IA14" s="9">
        <v>8.5730000000000004</v>
      </c>
      <c r="IB14" s="9">
        <v>2.3220000000000001</v>
      </c>
      <c r="IC14" s="9">
        <v>6.2510000000000003</v>
      </c>
      <c r="ID14" s="9">
        <v>19.414000000000001</v>
      </c>
      <c r="IE14" s="9">
        <v>8.2859999999999996</v>
      </c>
      <c r="IF14" s="9">
        <v>11.128</v>
      </c>
      <c r="IG14" s="9">
        <v>26</v>
      </c>
      <c r="IH14" s="9">
        <v>45.274999999999999</v>
      </c>
      <c r="II14" s="9">
        <v>19.625</v>
      </c>
      <c r="IJ14" s="9">
        <v>79.951999999999998</v>
      </c>
      <c r="IK14" s="9">
        <v>30.257999999999999</v>
      </c>
      <c r="IL14" s="9">
        <v>49.692999999999998</v>
      </c>
      <c r="IM14" s="9">
        <v>10.417</v>
      </c>
      <c r="IN14" s="9">
        <v>3.62</v>
      </c>
      <c r="IO14" s="9">
        <v>6.7969999999999997</v>
      </c>
      <c r="IP14" s="9">
        <v>11.192</v>
      </c>
      <c r="IQ14" s="9">
        <v>4.6449999999999996</v>
      </c>
    </row>
    <row r="15" spans="1:251">
      <c r="A15" s="10">
        <v>43497</v>
      </c>
      <c r="B15" s="9">
        <v>5.9009999999999998</v>
      </c>
      <c r="C15" s="9">
        <v>9.0470000000000006</v>
      </c>
      <c r="D15" s="9">
        <v>18.440000000000001</v>
      </c>
      <c r="E15" s="9">
        <v>9.0210000000000008</v>
      </c>
      <c r="F15" s="9">
        <v>9.4190000000000005</v>
      </c>
      <c r="G15" s="9">
        <v>26</v>
      </c>
      <c r="H15" s="9">
        <v>26</v>
      </c>
      <c r="I15" s="9">
        <v>26</v>
      </c>
      <c r="J15" s="9">
        <v>10.928000000000001</v>
      </c>
      <c r="K15" s="9">
        <v>7.0289999999999999</v>
      </c>
      <c r="L15" s="9">
        <v>3.899</v>
      </c>
      <c r="M15" s="9">
        <v>2.194</v>
      </c>
      <c r="N15" s="9">
        <v>0.83</v>
      </c>
      <c r="O15" s="9">
        <v>1.363</v>
      </c>
      <c r="P15" s="9">
        <v>3.9569999999999999</v>
      </c>
      <c r="Q15" s="9">
        <v>3.1859999999999999</v>
      </c>
      <c r="R15" s="9">
        <v>0.77100000000000002</v>
      </c>
      <c r="S15" s="9">
        <v>1.3360000000000001</v>
      </c>
      <c r="T15" s="9">
        <v>0.65100000000000002</v>
      </c>
      <c r="U15" s="9">
        <v>0.68500000000000005</v>
      </c>
      <c r="V15" s="9">
        <v>3.4409999999999998</v>
      </c>
      <c r="W15" s="9">
        <v>2.3610000000000002</v>
      </c>
      <c r="X15" s="9">
        <v>1.08</v>
      </c>
      <c r="Y15" s="9">
        <v>10.843999999999999</v>
      </c>
      <c r="Z15" s="9">
        <v>11.442</v>
      </c>
      <c r="AA15" s="9">
        <v>9.7880000000000003</v>
      </c>
      <c r="AB15" s="9">
        <v>42.966000000000001</v>
      </c>
      <c r="AC15" s="9">
        <v>21.466999999999999</v>
      </c>
      <c r="AD15" s="9">
        <v>21.498000000000001</v>
      </c>
      <c r="AE15" s="9">
        <v>2.97</v>
      </c>
      <c r="AF15" s="9">
        <v>2.5089999999999999</v>
      </c>
      <c r="AG15" s="9">
        <v>0.46100000000000002</v>
      </c>
      <c r="AH15" s="9">
        <v>8.1530000000000005</v>
      </c>
      <c r="AI15" s="9">
        <v>5.3529999999999998</v>
      </c>
      <c r="AJ15" s="9">
        <v>2.8</v>
      </c>
      <c r="AK15" s="9">
        <v>10.555</v>
      </c>
      <c r="AL15" s="9">
        <v>5.2169999999999996</v>
      </c>
      <c r="AM15" s="9">
        <v>5.3390000000000004</v>
      </c>
      <c r="AN15" s="9">
        <v>21.288</v>
      </c>
      <c r="AO15" s="9">
        <v>8.3889999999999993</v>
      </c>
      <c r="AP15" s="9">
        <v>12.9</v>
      </c>
      <c r="AQ15" s="9">
        <v>46.386000000000003</v>
      </c>
      <c r="AR15" s="9">
        <v>26</v>
      </c>
      <c r="AS15" s="9">
        <v>52.106999999999999</v>
      </c>
      <c r="AT15" s="9">
        <v>22.74</v>
      </c>
      <c r="AU15" s="9">
        <v>10.292</v>
      </c>
      <c r="AV15" s="9">
        <v>12.448</v>
      </c>
      <c r="AW15" s="9">
        <v>0.46100000000000002</v>
      </c>
      <c r="AX15" s="9">
        <v>0</v>
      </c>
      <c r="AY15" s="9">
        <v>0.46100000000000002</v>
      </c>
      <c r="AZ15" s="9">
        <v>3.319</v>
      </c>
      <c r="BA15" s="9">
        <v>2.82</v>
      </c>
      <c r="BB15" s="9">
        <v>0.499</v>
      </c>
      <c r="BC15" s="9">
        <v>5.72</v>
      </c>
      <c r="BD15" s="9">
        <v>2.5609999999999999</v>
      </c>
      <c r="BE15" s="9">
        <v>3.1589999999999998</v>
      </c>
      <c r="BF15" s="9">
        <v>13.241</v>
      </c>
      <c r="BG15" s="9">
        <v>4.9119999999999999</v>
      </c>
      <c r="BH15" s="9">
        <v>8.3290000000000006</v>
      </c>
      <c r="BI15" s="9">
        <v>52</v>
      </c>
      <c r="BJ15" s="9">
        <v>36.540999999999997</v>
      </c>
      <c r="BK15" s="9">
        <v>60.613999999999997</v>
      </c>
      <c r="BL15" s="9">
        <v>20.225999999999999</v>
      </c>
      <c r="BM15" s="9">
        <v>11.175000000000001</v>
      </c>
      <c r="BN15" s="9">
        <v>9.0510000000000002</v>
      </c>
      <c r="BO15" s="9">
        <v>2.5089999999999999</v>
      </c>
      <c r="BP15" s="9">
        <v>2.5089999999999999</v>
      </c>
      <c r="BQ15" s="9">
        <v>0</v>
      </c>
      <c r="BR15" s="9">
        <v>4.8339999999999996</v>
      </c>
      <c r="BS15" s="9">
        <v>2.5329999999999999</v>
      </c>
      <c r="BT15" s="9">
        <v>2.3010000000000002</v>
      </c>
      <c r="BU15" s="9">
        <v>4.835</v>
      </c>
      <c r="BV15" s="9">
        <v>2.6560000000000001</v>
      </c>
      <c r="BW15" s="9">
        <v>2.1789999999999998</v>
      </c>
      <c r="BX15" s="9">
        <v>8.048</v>
      </c>
      <c r="BY15" s="9">
        <v>3.4769999999999999</v>
      </c>
      <c r="BZ15" s="9">
        <v>4.57</v>
      </c>
      <c r="CA15" s="9">
        <v>26</v>
      </c>
      <c r="CB15" s="9">
        <v>26</v>
      </c>
      <c r="CC15" s="9">
        <v>39.095999999999997</v>
      </c>
      <c r="CD15" s="9">
        <v>3.2949999999999999</v>
      </c>
      <c r="CE15" s="9">
        <v>0.496</v>
      </c>
      <c r="CF15" s="9">
        <v>2.7989999999999999</v>
      </c>
      <c r="CG15" s="9">
        <v>0</v>
      </c>
      <c r="CH15" s="9">
        <v>0</v>
      </c>
      <c r="CI15" s="9">
        <v>0</v>
      </c>
      <c r="CJ15" s="9">
        <v>1.4370000000000001</v>
      </c>
      <c r="CK15" s="9">
        <v>0.496</v>
      </c>
      <c r="CL15" s="9">
        <v>0.94099999999999995</v>
      </c>
      <c r="CM15" s="9">
        <v>0.65100000000000002</v>
      </c>
      <c r="CN15" s="9">
        <v>0</v>
      </c>
      <c r="CO15" s="9">
        <v>0.65100000000000002</v>
      </c>
      <c r="CP15" s="9">
        <v>1.208</v>
      </c>
      <c r="CQ15" s="9">
        <v>0</v>
      </c>
      <c r="CR15" s="9">
        <v>1.208</v>
      </c>
      <c r="CS15" s="9">
        <v>23.125</v>
      </c>
      <c r="CT15" s="9">
        <v>0</v>
      </c>
      <c r="CU15" s="9">
        <v>32.106000000000002</v>
      </c>
      <c r="CV15" s="9">
        <v>240.20400000000001</v>
      </c>
      <c r="CW15" s="9">
        <v>89.91</v>
      </c>
      <c r="CX15" s="9">
        <v>150.29400000000001</v>
      </c>
      <c r="CY15" s="9">
        <v>28.864000000000001</v>
      </c>
      <c r="CZ15" s="9">
        <v>10.189</v>
      </c>
      <c r="DA15" s="9">
        <v>18.673999999999999</v>
      </c>
      <c r="DB15" s="9">
        <v>41.887999999999998</v>
      </c>
      <c r="DC15" s="9">
        <v>17.553000000000001</v>
      </c>
      <c r="DD15" s="9">
        <v>24.335000000000001</v>
      </c>
      <c r="DE15" s="9">
        <v>64.122</v>
      </c>
      <c r="DF15" s="9">
        <v>21.51</v>
      </c>
      <c r="DG15" s="9">
        <v>42.612000000000002</v>
      </c>
      <c r="DH15" s="9">
        <v>105.32899999999999</v>
      </c>
      <c r="DI15" s="9">
        <v>40.656999999999996</v>
      </c>
      <c r="DJ15" s="9">
        <v>64.671999999999997</v>
      </c>
      <c r="DK15" s="9">
        <v>34</v>
      </c>
      <c r="DL15" s="9">
        <v>36.924999999999997</v>
      </c>
      <c r="DM15" s="9">
        <v>34</v>
      </c>
      <c r="DN15" s="9">
        <v>63.881999999999998</v>
      </c>
      <c r="DO15" s="9">
        <v>21.451000000000001</v>
      </c>
      <c r="DP15" s="9">
        <v>42.430999999999997</v>
      </c>
      <c r="DQ15" s="9">
        <v>6.3019999999999996</v>
      </c>
      <c r="DR15" s="9">
        <v>2.4060000000000001</v>
      </c>
      <c r="DS15" s="9">
        <v>3.8959999999999999</v>
      </c>
      <c r="DT15" s="9">
        <v>11.375999999999999</v>
      </c>
      <c r="DU15" s="9">
        <v>5.774</v>
      </c>
      <c r="DV15" s="9">
        <v>5.6020000000000003</v>
      </c>
      <c r="DW15" s="9">
        <v>11.35</v>
      </c>
      <c r="DX15" s="9">
        <v>2.8690000000000002</v>
      </c>
      <c r="DY15" s="9">
        <v>8.4809999999999999</v>
      </c>
      <c r="DZ15" s="9">
        <v>34.853999999999999</v>
      </c>
      <c r="EA15" s="9">
        <v>10.403</v>
      </c>
      <c r="EB15" s="9">
        <v>24.451000000000001</v>
      </c>
      <c r="EC15" s="9">
        <v>52</v>
      </c>
      <c r="ED15" s="9">
        <v>50.323999999999998</v>
      </c>
      <c r="EE15" s="9">
        <v>52</v>
      </c>
      <c r="EF15" s="9">
        <v>176.322</v>
      </c>
      <c r="EG15" s="9">
        <v>68.459000000000003</v>
      </c>
      <c r="EH15" s="9">
        <v>107.863</v>
      </c>
      <c r="EI15" s="9">
        <v>22.562000000000001</v>
      </c>
      <c r="EJ15" s="9">
        <v>7.7830000000000004</v>
      </c>
      <c r="EK15" s="9">
        <v>14.778</v>
      </c>
      <c r="EL15" s="9">
        <v>30.513000000000002</v>
      </c>
      <c r="EM15" s="9">
        <v>11.78</v>
      </c>
      <c r="EN15" s="9">
        <v>18.733000000000001</v>
      </c>
      <c r="EO15" s="9">
        <v>52.771999999999998</v>
      </c>
      <c r="EP15" s="9">
        <v>18.640999999999998</v>
      </c>
      <c r="EQ15" s="9">
        <v>34.131</v>
      </c>
      <c r="ER15" s="9">
        <v>70.475999999999999</v>
      </c>
      <c r="ES15" s="9">
        <v>30.254999999999999</v>
      </c>
      <c r="ET15" s="9">
        <v>40.220999999999997</v>
      </c>
      <c r="EU15" s="9">
        <v>26</v>
      </c>
      <c r="EV15" s="9">
        <v>29.661999999999999</v>
      </c>
      <c r="EW15" s="9">
        <v>26</v>
      </c>
      <c r="EX15" s="9">
        <v>51.29</v>
      </c>
      <c r="EY15" s="9">
        <v>28.588999999999999</v>
      </c>
      <c r="EZ15" s="9">
        <v>22.701000000000001</v>
      </c>
      <c r="FA15" s="9">
        <v>3.2389999999999999</v>
      </c>
      <c r="FB15" s="9">
        <v>0.56299999999999994</v>
      </c>
      <c r="FC15" s="9">
        <v>2.6760000000000002</v>
      </c>
      <c r="FD15" s="9">
        <v>12.507999999999999</v>
      </c>
      <c r="FE15" s="9">
        <v>8.702</v>
      </c>
      <c r="FF15" s="9">
        <v>3.806</v>
      </c>
      <c r="FG15" s="9">
        <v>11.18</v>
      </c>
      <c r="FH15" s="9">
        <v>8.7970000000000006</v>
      </c>
      <c r="FI15" s="9">
        <v>2.383</v>
      </c>
      <c r="FJ15" s="9">
        <v>24.363</v>
      </c>
      <c r="FK15" s="9">
        <v>10.526999999999999</v>
      </c>
      <c r="FL15" s="9">
        <v>13.836</v>
      </c>
      <c r="FM15" s="9">
        <v>38.664000000000001</v>
      </c>
      <c r="FN15" s="9">
        <v>30</v>
      </c>
      <c r="FO15" s="9">
        <v>52</v>
      </c>
      <c r="FP15" s="9">
        <v>142.39400000000001</v>
      </c>
      <c r="FQ15" s="9">
        <v>48.341999999999999</v>
      </c>
      <c r="FR15" s="9">
        <v>94.052999999999997</v>
      </c>
      <c r="FS15" s="9">
        <v>14.337</v>
      </c>
      <c r="FT15" s="9">
        <v>3.0350000000000001</v>
      </c>
      <c r="FU15" s="9">
        <v>11.302</v>
      </c>
      <c r="FV15" s="9">
        <v>25.751000000000001</v>
      </c>
      <c r="FW15" s="9">
        <v>12.775</v>
      </c>
      <c r="FX15" s="9">
        <v>12.977</v>
      </c>
      <c r="FY15" s="9">
        <v>38.210999999999999</v>
      </c>
      <c r="FZ15" s="9">
        <v>13.010999999999999</v>
      </c>
      <c r="GA15" s="9">
        <v>25.2</v>
      </c>
      <c r="GB15" s="9">
        <v>64.093999999999994</v>
      </c>
      <c r="GC15" s="9">
        <v>19.52</v>
      </c>
      <c r="GD15" s="9">
        <v>44.573999999999998</v>
      </c>
      <c r="GE15" s="9">
        <v>35.893999999999998</v>
      </c>
      <c r="GF15" s="9">
        <v>32.485999999999997</v>
      </c>
      <c r="GG15" s="9">
        <v>39.957000000000001</v>
      </c>
      <c r="GH15" s="9">
        <v>149.1</v>
      </c>
      <c r="GI15" s="9">
        <v>70.156999999999996</v>
      </c>
      <c r="GJ15" s="9">
        <v>78.942999999999998</v>
      </c>
      <c r="GK15" s="9">
        <v>17.765000000000001</v>
      </c>
      <c r="GL15" s="9">
        <v>7.7169999999999996</v>
      </c>
      <c r="GM15" s="9">
        <v>10.048</v>
      </c>
      <c r="GN15" s="9">
        <v>28.645</v>
      </c>
      <c r="GO15" s="9">
        <v>13.481</v>
      </c>
      <c r="GP15" s="9">
        <v>15.164999999999999</v>
      </c>
      <c r="GQ15" s="9">
        <v>37.091000000000001</v>
      </c>
      <c r="GR15" s="9">
        <v>17.295999999999999</v>
      </c>
      <c r="GS15" s="9">
        <v>19.795000000000002</v>
      </c>
      <c r="GT15" s="9">
        <v>65.597999999999999</v>
      </c>
      <c r="GU15" s="9">
        <v>31.664000000000001</v>
      </c>
      <c r="GV15" s="9">
        <v>33.933999999999997</v>
      </c>
      <c r="GW15" s="9">
        <v>34</v>
      </c>
      <c r="GX15" s="9">
        <v>33.880000000000003</v>
      </c>
      <c r="GY15" s="9">
        <v>34</v>
      </c>
      <c r="GZ15" s="9">
        <v>101.268</v>
      </c>
      <c r="HA15" s="9">
        <v>32.954999999999998</v>
      </c>
      <c r="HB15" s="9">
        <v>68.313000000000002</v>
      </c>
      <c r="HC15" s="9">
        <v>10.249000000000001</v>
      </c>
      <c r="HD15" s="9">
        <v>1.9059999999999999</v>
      </c>
      <c r="HE15" s="9">
        <v>8.343</v>
      </c>
      <c r="HF15" s="9">
        <v>20.866</v>
      </c>
      <c r="HG15" s="9">
        <v>10.327</v>
      </c>
      <c r="HH15" s="9">
        <v>10.539</v>
      </c>
      <c r="HI15" s="9">
        <v>25.771999999999998</v>
      </c>
      <c r="HJ15" s="9">
        <v>8.1549999999999994</v>
      </c>
      <c r="HK15" s="9">
        <v>17.617000000000001</v>
      </c>
      <c r="HL15" s="9">
        <v>44.381</v>
      </c>
      <c r="HM15" s="9">
        <v>12.567</v>
      </c>
      <c r="HN15" s="9">
        <v>31.814</v>
      </c>
      <c r="HO15" s="9">
        <v>33.179000000000002</v>
      </c>
      <c r="HP15" s="9">
        <v>26</v>
      </c>
      <c r="HQ15" s="9">
        <v>40.329000000000001</v>
      </c>
      <c r="HR15" s="9">
        <v>41.125999999999998</v>
      </c>
      <c r="HS15" s="9">
        <v>15.387</v>
      </c>
      <c r="HT15" s="9">
        <v>25.74</v>
      </c>
      <c r="HU15" s="9">
        <v>4.0880000000000001</v>
      </c>
      <c r="HV15" s="9">
        <v>1.129</v>
      </c>
      <c r="HW15" s="9">
        <v>2.9590000000000001</v>
      </c>
      <c r="HX15" s="9">
        <v>4.8860000000000001</v>
      </c>
      <c r="HY15" s="9">
        <v>2.448</v>
      </c>
      <c r="HZ15" s="9">
        <v>2.4369999999999998</v>
      </c>
      <c r="IA15" s="9">
        <v>12.44</v>
      </c>
      <c r="IB15" s="9">
        <v>4.8559999999999999</v>
      </c>
      <c r="IC15" s="9">
        <v>7.5830000000000002</v>
      </c>
      <c r="ID15" s="9">
        <v>19.713000000000001</v>
      </c>
      <c r="IE15" s="9">
        <v>6.9530000000000003</v>
      </c>
      <c r="IF15" s="9">
        <v>12.76</v>
      </c>
      <c r="IG15" s="9">
        <v>42.667999999999999</v>
      </c>
      <c r="IH15" s="9">
        <v>44.261000000000003</v>
      </c>
      <c r="II15" s="9">
        <v>38.372999999999998</v>
      </c>
      <c r="IJ15" s="9">
        <v>77.051000000000002</v>
      </c>
      <c r="IK15" s="9">
        <v>31.898</v>
      </c>
      <c r="IL15" s="9">
        <v>45.152000000000001</v>
      </c>
      <c r="IM15" s="9">
        <v>10.978</v>
      </c>
      <c r="IN15" s="9">
        <v>5.2469999999999999</v>
      </c>
      <c r="IO15" s="9">
        <v>5.7309999999999999</v>
      </c>
      <c r="IP15" s="9">
        <v>16.661999999999999</v>
      </c>
      <c r="IQ15" s="9">
        <v>5.1589999999999998</v>
      </c>
    </row>
    <row r="16" spans="1:251">
      <c r="A16" s="10">
        <v>43862</v>
      </c>
      <c r="B16" s="9">
        <v>11.198</v>
      </c>
      <c r="C16" s="9">
        <v>9.1129999999999995</v>
      </c>
      <c r="D16" s="9">
        <v>22.411999999999999</v>
      </c>
      <c r="E16" s="9">
        <v>12.175000000000001</v>
      </c>
      <c r="F16" s="9">
        <v>10.237</v>
      </c>
      <c r="G16" s="9">
        <v>39</v>
      </c>
      <c r="H16" s="9">
        <v>40.427</v>
      </c>
      <c r="I16" s="9">
        <v>31.715</v>
      </c>
      <c r="J16" s="9">
        <v>9.6620000000000008</v>
      </c>
      <c r="K16" s="9">
        <v>5.194</v>
      </c>
      <c r="L16" s="9">
        <v>4.468</v>
      </c>
      <c r="M16" s="9">
        <v>0.74299999999999999</v>
      </c>
      <c r="N16" s="9">
        <v>0.74299999999999999</v>
      </c>
      <c r="O16" s="9">
        <v>0</v>
      </c>
      <c r="P16" s="9">
        <v>2.4649999999999999</v>
      </c>
      <c r="Q16" s="9">
        <v>1.429</v>
      </c>
      <c r="R16" s="9">
        <v>1.0349999999999999</v>
      </c>
      <c r="S16" s="9">
        <v>1.71</v>
      </c>
      <c r="T16" s="9">
        <v>0.68500000000000005</v>
      </c>
      <c r="U16" s="9">
        <v>1.026</v>
      </c>
      <c r="V16" s="9">
        <v>4.7439999999999998</v>
      </c>
      <c r="W16" s="9">
        <v>2.3370000000000002</v>
      </c>
      <c r="X16" s="9">
        <v>2.407</v>
      </c>
      <c r="Y16" s="9">
        <v>49.171999999999997</v>
      </c>
      <c r="Z16" s="9">
        <v>34.06</v>
      </c>
      <c r="AA16" s="9">
        <v>51.360999999999997</v>
      </c>
      <c r="AB16" s="9">
        <v>47.418999999999997</v>
      </c>
      <c r="AC16" s="9">
        <v>16.61</v>
      </c>
      <c r="AD16" s="9">
        <v>30.809000000000001</v>
      </c>
      <c r="AE16" s="9">
        <v>6.5389999999999997</v>
      </c>
      <c r="AF16" s="9">
        <v>2.9870000000000001</v>
      </c>
      <c r="AG16" s="9">
        <v>3.552</v>
      </c>
      <c r="AH16" s="9">
        <v>8.5289999999999999</v>
      </c>
      <c r="AI16" s="9">
        <v>1.2629999999999999</v>
      </c>
      <c r="AJ16" s="9">
        <v>7.266</v>
      </c>
      <c r="AK16" s="9">
        <v>16.001999999999999</v>
      </c>
      <c r="AL16" s="9">
        <v>5.4359999999999999</v>
      </c>
      <c r="AM16" s="9">
        <v>10.565</v>
      </c>
      <c r="AN16" s="9">
        <v>16.349</v>
      </c>
      <c r="AO16" s="9">
        <v>6.923</v>
      </c>
      <c r="AP16" s="9">
        <v>9.4260000000000002</v>
      </c>
      <c r="AQ16" s="9">
        <v>26</v>
      </c>
      <c r="AR16" s="9">
        <v>26.870999999999999</v>
      </c>
      <c r="AS16" s="9">
        <v>21.202999999999999</v>
      </c>
      <c r="AT16" s="9">
        <v>25.17</v>
      </c>
      <c r="AU16" s="9">
        <v>9.69</v>
      </c>
      <c r="AV16" s="9">
        <v>15.48</v>
      </c>
      <c r="AW16" s="9">
        <v>1.8280000000000001</v>
      </c>
      <c r="AX16" s="9">
        <v>0</v>
      </c>
      <c r="AY16" s="9">
        <v>1.8280000000000001</v>
      </c>
      <c r="AZ16" s="9">
        <v>2.8159999999999998</v>
      </c>
      <c r="BA16" s="9">
        <v>0.6</v>
      </c>
      <c r="BB16" s="9">
        <v>2.2160000000000002</v>
      </c>
      <c r="BC16" s="9">
        <v>12.1</v>
      </c>
      <c r="BD16" s="9">
        <v>5.4359999999999999</v>
      </c>
      <c r="BE16" s="9">
        <v>6.6639999999999997</v>
      </c>
      <c r="BF16" s="9">
        <v>8.4260000000000002</v>
      </c>
      <c r="BG16" s="9">
        <v>3.6539999999999999</v>
      </c>
      <c r="BH16" s="9">
        <v>4.7720000000000002</v>
      </c>
      <c r="BI16" s="9">
        <v>26</v>
      </c>
      <c r="BJ16" s="9">
        <v>28.190999999999999</v>
      </c>
      <c r="BK16" s="9">
        <v>26</v>
      </c>
      <c r="BL16" s="9">
        <v>22.248999999999999</v>
      </c>
      <c r="BM16" s="9">
        <v>6.9189999999999996</v>
      </c>
      <c r="BN16" s="9">
        <v>15.329000000000001</v>
      </c>
      <c r="BO16" s="9">
        <v>4.7110000000000003</v>
      </c>
      <c r="BP16" s="9">
        <v>2.9870000000000001</v>
      </c>
      <c r="BQ16" s="9">
        <v>1.724</v>
      </c>
      <c r="BR16" s="9">
        <v>5.7130000000000001</v>
      </c>
      <c r="BS16" s="9">
        <v>0.66300000000000003</v>
      </c>
      <c r="BT16" s="9">
        <v>5.05</v>
      </c>
      <c r="BU16" s="9">
        <v>3.9009999999999998</v>
      </c>
      <c r="BV16" s="9">
        <v>0</v>
      </c>
      <c r="BW16" s="9">
        <v>3.9009999999999998</v>
      </c>
      <c r="BX16" s="9">
        <v>7.923</v>
      </c>
      <c r="BY16" s="9">
        <v>3.2690000000000001</v>
      </c>
      <c r="BZ16" s="9">
        <v>4.6539999999999999</v>
      </c>
      <c r="CA16" s="9">
        <v>17.661000000000001</v>
      </c>
      <c r="CB16" s="9">
        <v>14.544</v>
      </c>
      <c r="CC16" s="9">
        <v>18.713999999999999</v>
      </c>
      <c r="CD16" s="9">
        <v>1.361</v>
      </c>
      <c r="CE16" s="9">
        <v>0</v>
      </c>
      <c r="CF16" s="9">
        <v>1.361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0.72299999999999998</v>
      </c>
      <c r="CN16" s="9">
        <v>0</v>
      </c>
      <c r="CO16" s="9">
        <v>0.72299999999999998</v>
      </c>
      <c r="CP16" s="9">
        <v>0.63900000000000001</v>
      </c>
      <c r="CQ16" s="9">
        <v>0</v>
      </c>
      <c r="CR16" s="9">
        <v>0.63900000000000001</v>
      </c>
      <c r="CS16" s="9">
        <v>31.295999999999999</v>
      </c>
      <c r="CT16" s="9">
        <v>0</v>
      </c>
      <c r="CU16" s="9">
        <v>31.295999999999999</v>
      </c>
      <c r="CV16" s="9">
        <v>283.39499999999998</v>
      </c>
      <c r="CW16" s="9">
        <v>95.242000000000004</v>
      </c>
      <c r="CX16" s="9">
        <v>188.15299999999999</v>
      </c>
      <c r="CY16" s="9">
        <v>30.166</v>
      </c>
      <c r="CZ16" s="9">
        <v>13.423999999999999</v>
      </c>
      <c r="DA16" s="9">
        <v>16.742000000000001</v>
      </c>
      <c r="DB16" s="9">
        <v>46.209000000000003</v>
      </c>
      <c r="DC16" s="9">
        <v>12.106999999999999</v>
      </c>
      <c r="DD16" s="9">
        <v>34.101999999999997</v>
      </c>
      <c r="DE16" s="9">
        <v>84.492000000000004</v>
      </c>
      <c r="DF16" s="9">
        <v>27.085999999999999</v>
      </c>
      <c r="DG16" s="9">
        <v>57.406999999999996</v>
      </c>
      <c r="DH16" s="9">
        <v>122.52800000000001</v>
      </c>
      <c r="DI16" s="9">
        <v>42.625999999999998</v>
      </c>
      <c r="DJ16" s="9">
        <v>79.902000000000001</v>
      </c>
      <c r="DK16" s="9">
        <v>34</v>
      </c>
      <c r="DL16" s="9">
        <v>39</v>
      </c>
      <c r="DM16" s="9">
        <v>34</v>
      </c>
      <c r="DN16" s="9">
        <v>90.552000000000007</v>
      </c>
      <c r="DO16" s="9">
        <v>20.975000000000001</v>
      </c>
      <c r="DP16" s="9">
        <v>69.576999999999998</v>
      </c>
      <c r="DQ16" s="9">
        <v>10.728</v>
      </c>
      <c r="DR16" s="9">
        <v>4.3970000000000002</v>
      </c>
      <c r="DS16" s="9">
        <v>6.3310000000000004</v>
      </c>
      <c r="DT16" s="9">
        <v>14.621</v>
      </c>
      <c r="DU16" s="9">
        <v>0.68500000000000005</v>
      </c>
      <c r="DV16" s="9">
        <v>13.936</v>
      </c>
      <c r="DW16" s="9">
        <v>22.460999999999999</v>
      </c>
      <c r="DX16" s="9">
        <v>5.4960000000000004</v>
      </c>
      <c r="DY16" s="9">
        <v>16.965</v>
      </c>
      <c r="DZ16" s="9">
        <v>42.741999999999997</v>
      </c>
      <c r="EA16" s="9">
        <v>10.397</v>
      </c>
      <c r="EB16" s="9">
        <v>32.344999999999999</v>
      </c>
      <c r="EC16" s="9">
        <v>46.398000000000003</v>
      </c>
      <c r="ED16" s="9">
        <v>50.621000000000002</v>
      </c>
      <c r="EE16" s="9">
        <v>43.854999999999997</v>
      </c>
      <c r="EF16" s="9">
        <v>192.84299999999999</v>
      </c>
      <c r="EG16" s="9">
        <v>74.268000000000001</v>
      </c>
      <c r="EH16" s="9">
        <v>118.57599999999999</v>
      </c>
      <c r="EI16" s="9">
        <v>19.437000000000001</v>
      </c>
      <c r="EJ16" s="9">
        <v>9.0259999999999998</v>
      </c>
      <c r="EK16" s="9">
        <v>10.411</v>
      </c>
      <c r="EL16" s="9">
        <v>31.588000000000001</v>
      </c>
      <c r="EM16" s="9">
        <v>11.422000000000001</v>
      </c>
      <c r="EN16" s="9">
        <v>20.166</v>
      </c>
      <c r="EO16" s="9">
        <v>62.030999999999999</v>
      </c>
      <c r="EP16" s="9">
        <v>21.59</v>
      </c>
      <c r="EQ16" s="9">
        <v>40.441000000000003</v>
      </c>
      <c r="ER16" s="9">
        <v>79.786000000000001</v>
      </c>
      <c r="ES16" s="9">
        <v>32.228999999999999</v>
      </c>
      <c r="ET16" s="9">
        <v>47.557000000000002</v>
      </c>
      <c r="EU16" s="9">
        <v>34</v>
      </c>
      <c r="EV16" s="9">
        <v>34</v>
      </c>
      <c r="EW16" s="9">
        <v>33.390999999999998</v>
      </c>
      <c r="EX16" s="9">
        <v>41.667000000000002</v>
      </c>
      <c r="EY16" s="9">
        <v>23.891999999999999</v>
      </c>
      <c r="EZ16" s="9">
        <v>17.774999999999999</v>
      </c>
      <c r="FA16" s="9">
        <v>7.9619999999999997</v>
      </c>
      <c r="FB16" s="9">
        <v>5.3109999999999999</v>
      </c>
      <c r="FC16" s="9">
        <v>2.6509999999999998</v>
      </c>
      <c r="FD16" s="9">
        <v>4.665</v>
      </c>
      <c r="FE16" s="9">
        <v>2.9060000000000001</v>
      </c>
      <c r="FF16" s="9">
        <v>1.7589999999999999</v>
      </c>
      <c r="FG16" s="9">
        <v>13.875999999999999</v>
      </c>
      <c r="FH16" s="9">
        <v>9.68</v>
      </c>
      <c r="FI16" s="9">
        <v>4.1959999999999997</v>
      </c>
      <c r="FJ16" s="9">
        <v>15.164</v>
      </c>
      <c r="FK16" s="9">
        <v>5.9960000000000004</v>
      </c>
      <c r="FL16" s="9">
        <v>9.1679999999999993</v>
      </c>
      <c r="FM16" s="9">
        <v>26</v>
      </c>
      <c r="FN16" s="9">
        <v>26</v>
      </c>
      <c r="FO16" s="9">
        <v>52</v>
      </c>
      <c r="FP16" s="9">
        <v>145.59100000000001</v>
      </c>
      <c r="FQ16" s="9">
        <v>39.795999999999999</v>
      </c>
      <c r="FR16" s="9">
        <v>105.795</v>
      </c>
      <c r="FS16" s="9">
        <v>15.746</v>
      </c>
      <c r="FT16" s="9">
        <v>4.3239999999999998</v>
      </c>
      <c r="FU16" s="9">
        <v>11.422000000000001</v>
      </c>
      <c r="FV16" s="9">
        <v>22.396000000000001</v>
      </c>
      <c r="FW16" s="9">
        <v>5.4349999999999996</v>
      </c>
      <c r="FX16" s="9">
        <v>16.960999999999999</v>
      </c>
      <c r="FY16" s="9">
        <v>45.125999999999998</v>
      </c>
      <c r="FZ16" s="9">
        <v>13.211</v>
      </c>
      <c r="GA16" s="9">
        <v>31.914999999999999</v>
      </c>
      <c r="GB16" s="9">
        <v>62.323</v>
      </c>
      <c r="GC16" s="9">
        <v>16.826000000000001</v>
      </c>
      <c r="GD16" s="9">
        <v>45.497</v>
      </c>
      <c r="GE16" s="9">
        <v>35.942999999999998</v>
      </c>
      <c r="GF16" s="9">
        <v>31.184999999999999</v>
      </c>
      <c r="GG16" s="9">
        <v>39</v>
      </c>
      <c r="GH16" s="9">
        <v>179.47200000000001</v>
      </c>
      <c r="GI16" s="9">
        <v>79.337999999999994</v>
      </c>
      <c r="GJ16" s="9">
        <v>100.133</v>
      </c>
      <c r="GK16" s="9">
        <v>22.382000000000001</v>
      </c>
      <c r="GL16" s="9">
        <v>14.411</v>
      </c>
      <c r="GM16" s="9">
        <v>7.9710000000000001</v>
      </c>
      <c r="GN16" s="9">
        <v>28.478000000000002</v>
      </c>
      <c r="GO16" s="9">
        <v>9.5779999999999994</v>
      </c>
      <c r="GP16" s="9">
        <v>18.899999999999999</v>
      </c>
      <c r="GQ16" s="9">
        <v>53.241999999999997</v>
      </c>
      <c r="GR16" s="9">
        <v>23.553999999999998</v>
      </c>
      <c r="GS16" s="9">
        <v>29.687999999999999</v>
      </c>
      <c r="GT16" s="9">
        <v>75.37</v>
      </c>
      <c r="GU16" s="9">
        <v>31.795999999999999</v>
      </c>
      <c r="GV16" s="9">
        <v>43.573999999999998</v>
      </c>
      <c r="GW16" s="9">
        <v>30</v>
      </c>
      <c r="GX16" s="9">
        <v>28.693999999999999</v>
      </c>
      <c r="GY16" s="9">
        <v>30</v>
      </c>
      <c r="GZ16" s="9">
        <v>101.696</v>
      </c>
      <c r="HA16" s="9">
        <v>27.477</v>
      </c>
      <c r="HB16" s="9">
        <v>74.218999999999994</v>
      </c>
      <c r="HC16" s="9">
        <v>12.342000000000001</v>
      </c>
      <c r="HD16" s="9">
        <v>3.3130000000000002</v>
      </c>
      <c r="HE16" s="9">
        <v>9.0280000000000005</v>
      </c>
      <c r="HF16" s="9">
        <v>16.75</v>
      </c>
      <c r="HG16" s="9">
        <v>4.8639999999999999</v>
      </c>
      <c r="HH16" s="9">
        <v>11.885999999999999</v>
      </c>
      <c r="HI16" s="9">
        <v>29.558</v>
      </c>
      <c r="HJ16" s="9">
        <v>6.8150000000000004</v>
      </c>
      <c r="HK16" s="9">
        <v>22.742999999999999</v>
      </c>
      <c r="HL16" s="9">
        <v>43.045999999999999</v>
      </c>
      <c r="HM16" s="9">
        <v>12.484999999999999</v>
      </c>
      <c r="HN16" s="9">
        <v>30.561</v>
      </c>
      <c r="HO16" s="9">
        <v>34.436</v>
      </c>
      <c r="HP16" s="9">
        <v>40.158999999999999</v>
      </c>
      <c r="HQ16" s="9">
        <v>34.328000000000003</v>
      </c>
      <c r="HR16" s="9">
        <v>43.895000000000003</v>
      </c>
      <c r="HS16" s="9">
        <v>12.319000000000001</v>
      </c>
      <c r="HT16" s="9">
        <v>31.576000000000001</v>
      </c>
      <c r="HU16" s="9">
        <v>3.4039999999999999</v>
      </c>
      <c r="HV16" s="9">
        <v>1.01</v>
      </c>
      <c r="HW16" s="9">
        <v>2.3940000000000001</v>
      </c>
      <c r="HX16" s="9">
        <v>5.6459999999999999</v>
      </c>
      <c r="HY16" s="9">
        <v>0.57099999999999995</v>
      </c>
      <c r="HZ16" s="9">
        <v>5.0750000000000002</v>
      </c>
      <c r="IA16" s="9">
        <v>15.568</v>
      </c>
      <c r="IB16" s="9">
        <v>6.3959999999999999</v>
      </c>
      <c r="IC16" s="9">
        <v>9.1720000000000006</v>
      </c>
      <c r="ID16" s="9">
        <v>19.277000000000001</v>
      </c>
      <c r="IE16" s="9">
        <v>4.3410000000000002</v>
      </c>
      <c r="IF16" s="9">
        <v>14.936</v>
      </c>
      <c r="IG16" s="9">
        <v>39</v>
      </c>
      <c r="IH16" s="9">
        <v>26.625</v>
      </c>
      <c r="II16" s="9">
        <v>48.133000000000003</v>
      </c>
      <c r="IJ16" s="9">
        <v>98.11</v>
      </c>
      <c r="IK16" s="9">
        <v>34.417999999999999</v>
      </c>
      <c r="IL16" s="9">
        <v>63.692</v>
      </c>
      <c r="IM16" s="9">
        <v>8.9939999999999998</v>
      </c>
      <c r="IN16" s="9">
        <v>4.2889999999999997</v>
      </c>
      <c r="IO16" s="9">
        <v>4.7050000000000001</v>
      </c>
      <c r="IP16" s="9">
        <v>17.587</v>
      </c>
      <c r="IQ16" s="9">
        <v>4.3680000000000003</v>
      </c>
    </row>
    <row r="17" spans="1:251">
      <c r="A17" s="10">
        <v>44228</v>
      </c>
      <c r="B17" s="9">
        <v>9.0830000000000002</v>
      </c>
      <c r="C17" s="9">
        <v>6.2960000000000003</v>
      </c>
      <c r="D17" s="9">
        <v>27.736999999999998</v>
      </c>
      <c r="E17" s="9">
        <v>14.595000000000001</v>
      </c>
      <c r="F17" s="9">
        <v>13.141999999999999</v>
      </c>
      <c r="G17" s="9">
        <v>52</v>
      </c>
      <c r="H17" s="9">
        <v>51.223999999999997</v>
      </c>
      <c r="I17" s="9">
        <v>52</v>
      </c>
      <c r="J17" s="9">
        <v>10.435</v>
      </c>
      <c r="K17" s="9">
        <v>5.0830000000000002</v>
      </c>
      <c r="L17" s="9">
        <v>5.3520000000000003</v>
      </c>
      <c r="M17" s="9">
        <v>1.887</v>
      </c>
      <c r="N17" s="9">
        <v>0</v>
      </c>
      <c r="O17" s="9">
        <v>1.887</v>
      </c>
      <c r="P17" s="9">
        <v>0.94499999999999995</v>
      </c>
      <c r="Q17" s="9">
        <v>0.94499999999999995</v>
      </c>
      <c r="R17" s="9">
        <v>0</v>
      </c>
      <c r="S17" s="9">
        <v>1.026</v>
      </c>
      <c r="T17" s="9">
        <v>0.59499999999999997</v>
      </c>
      <c r="U17" s="9">
        <v>0.43</v>
      </c>
      <c r="V17" s="9">
        <v>6.577</v>
      </c>
      <c r="W17" s="9">
        <v>3.5419999999999998</v>
      </c>
      <c r="X17" s="9">
        <v>3.0350000000000001</v>
      </c>
      <c r="Y17" s="9">
        <v>52</v>
      </c>
      <c r="Z17" s="9">
        <v>52</v>
      </c>
      <c r="AA17" s="9">
        <v>51.018000000000001</v>
      </c>
      <c r="AB17" s="9">
        <v>36.543999999999997</v>
      </c>
      <c r="AC17" s="9">
        <v>18.931000000000001</v>
      </c>
      <c r="AD17" s="9">
        <v>17.613</v>
      </c>
      <c r="AE17" s="9">
        <v>3.8650000000000002</v>
      </c>
      <c r="AF17" s="9">
        <v>2.57</v>
      </c>
      <c r="AG17" s="9">
        <v>1.2949999999999999</v>
      </c>
      <c r="AH17" s="9">
        <v>7.72</v>
      </c>
      <c r="AI17" s="9">
        <v>2.59</v>
      </c>
      <c r="AJ17" s="9">
        <v>5.13</v>
      </c>
      <c r="AK17" s="9">
        <v>10.308</v>
      </c>
      <c r="AL17" s="9">
        <v>5.7149999999999999</v>
      </c>
      <c r="AM17" s="9">
        <v>4.5940000000000003</v>
      </c>
      <c r="AN17" s="9">
        <v>14.65</v>
      </c>
      <c r="AO17" s="9">
        <v>8.0559999999999992</v>
      </c>
      <c r="AP17" s="9">
        <v>6.5949999999999998</v>
      </c>
      <c r="AQ17" s="9">
        <v>37.686</v>
      </c>
      <c r="AR17" s="9">
        <v>34.097999999999999</v>
      </c>
      <c r="AS17" s="9">
        <v>40.152000000000001</v>
      </c>
      <c r="AT17" s="9">
        <v>22.007999999999999</v>
      </c>
      <c r="AU17" s="9">
        <v>11.459</v>
      </c>
      <c r="AV17" s="9">
        <v>10.548999999999999</v>
      </c>
      <c r="AW17" s="9">
        <v>2.577</v>
      </c>
      <c r="AX17" s="9">
        <v>1.2809999999999999</v>
      </c>
      <c r="AY17" s="9">
        <v>1.2949999999999999</v>
      </c>
      <c r="AZ17" s="9">
        <v>4.5549999999999997</v>
      </c>
      <c r="BA17" s="9">
        <v>2.59</v>
      </c>
      <c r="BB17" s="9">
        <v>1.9650000000000001</v>
      </c>
      <c r="BC17" s="9">
        <v>6.05</v>
      </c>
      <c r="BD17" s="9">
        <v>2.7160000000000002</v>
      </c>
      <c r="BE17" s="9">
        <v>3.3340000000000001</v>
      </c>
      <c r="BF17" s="9">
        <v>8.827</v>
      </c>
      <c r="BG17" s="9">
        <v>4.8719999999999999</v>
      </c>
      <c r="BH17" s="9">
        <v>3.9550000000000001</v>
      </c>
      <c r="BI17" s="9">
        <v>32.475000000000001</v>
      </c>
      <c r="BJ17" s="9">
        <v>26.119</v>
      </c>
      <c r="BK17" s="9">
        <v>43.398000000000003</v>
      </c>
      <c r="BL17" s="9">
        <v>14.536</v>
      </c>
      <c r="BM17" s="9">
        <v>7.4710000000000001</v>
      </c>
      <c r="BN17" s="9">
        <v>7.0640000000000001</v>
      </c>
      <c r="BO17" s="9">
        <v>1.288</v>
      </c>
      <c r="BP17" s="9">
        <v>1.288</v>
      </c>
      <c r="BQ17" s="9">
        <v>0</v>
      </c>
      <c r="BR17" s="9">
        <v>3.165</v>
      </c>
      <c r="BS17" s="9">
        <v>0</v>
      </c>
      <c r="BT17" s="9">
        <v>3.165</v>
      </c>
      <c r="BU17" s="9">
        <v>4.2590000000000003</v>
      </c>
      <c r="BV17" s="9">
        <v>2.9990000000000001</v>
      </c>
      <c r="BW17" s="9">
        <v>1.26</v>
      </c>
      <c r="BX17" s="9">
        <v>5.8239999999999998</v>
      </c>
      <c r="BY17" s="9">
        <v>3.1840000000000002</v>
      </c>
      <c r="BZ17" s="9">
        <v>2.64</v>
      </c>
      <c r="CA17" s="9">
        <v>50</v>
      </c>
      <c r="CB17" s="9">
        <v>50</v>
      </c>
      <c r="CC17" s="9">
        <v>29.684999999999999</v>
      </c>
      <c r="CD17" s="9">
        <v>0.49299999999999999</v>
      </c>
      <c r="CE17" s="9">
        <v>0</v>
      </c>
      <c r="CF17" s="9">
        <v>0.49299999999999999</v>
      </c>
      <c r="CG17" s="9">
        <v>0</v>
      </c>
      <c r="CH17" s="9">
        <v>0</v>
      </c>
      <c r="CI17" s="9">
        <v>0</v>
      </c>
      <c r="CJ17" s="9">
        <v>0.49299999999999999</v>
      </c>
      <c r="CK17" s="9">
        <v>0</v>
      </c>
      <c r="CL17" s="9">
        <v>0.49299999999999999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239.803</v>
      </c>
      <c r="CW17" s="9">
        <v>94.444000000000003</v>
      </c>
      <c r="CX17" s="9">
        <v>145.35900000000001</v>
      </c>
      <c r="CY17" s="9">
        <v>19.864000000000001</v>
      </c>
      <c r="CZ17" s="9">
        <v>7.0620000000000003</v>
      </c>
      <c r="DA17" s="9">
        <v>12.801</v>
      </c>
      <c r="DB17" s="9">
        <v>37.845999999999997</v>
      </c>
      <c r="DC17" s="9">
        <v>12.734999999999999</v>
      </c>
      <c r="DD17" s="9">
        <v>25.111000000000001</v>
      </c>
      <c r="DE17" s="9">
        <v>71.938999999999993</v>
      </c>
      <c r="DF17" s="9">
        <v>29.933</v>
      </c>
      <c r="DG17" s="9">
        <v>42.006</v>
      </c>
      <c r="DH17" s="9">
        <v>110.154</v>
      </c>
      <c r="DI17" s="9">
        <v>44.713999999999999</v>
      </c>
      <c r="DJ17" s="9">
        <v>65.441000000000003</v>
      </c>
      <c r="DK17" s="9">
        <v>47</v>
      </c>
      <c r="DL17" s="9">
        <v>47.945</v>
      </c>
      <c r="DM17" s="9">
        <v>47</v>
      </c>
      <c r="DN17" s="9">
        <v>83.454999999999998</v>
      </c>
      <c r="DO17" s="9">
        <v>28.122</v>
      </c>
      <c r="DP17" s="9">
        <v>55.332999999999998</v>
      </c>
      <c r="DQ17" s="9">
        <v>6.1150000000000002</v>
      </c>
      <c r="DR17" s="9">
        <v>1.5369999999999999</v>
      </c>
      <c r="DS17" s="9">
        <v>4.5780000000000003</v>
      </c>
      <c r="DT17" s="9">
        <v>8.8550000000000004</v>
      </c>
      <c r="DU17" s="9">
        <v>2.8849999999999998</v>
      </c>
      <c r="DV17" s="9">
        <v>5.97</v>
      </c>
      <c r="DW17" s="9">
        <v>25.302</v>
      </c>
      <c r="DX17" s="9">
        <v>11.494999999999999</v>
      </c>
      <c r="DY17" s="9">
        <v>13.807</v>
      </c>
      <c r="DZ17" s="9">
        <v>43.183</v>
      </c>
      <c r="EA17" s="9">
        <v>12.205</v>
      </c>
      <c r="EB17" s="9">
        <v>30.978000000000002</v>
      </c>
      <c r="EC17" s="9">
        <v>52</v>
      </c>
      <c r="ED17" s="9">
        <v>47</v>
      </c>
      <c r="EE17" s="9">
        <v>52</v>
      </c>
      <c r="EF17" s="9">
        <v>156.34800000000001</v>
      </c>
      <c r="EG17" s="9">
        <v>66.322000000000003</v>
      </c>
      <c r="EH17" s="9">
        <v>90.025999999999996</v>
      </c>
      <c r="EI17" s="9">
        <v>13.749000000000001</v>
      </c>
      <c r="EJ17" s="9">
        <v>5.5250000000000004</v>
      </c>
      <c r="EK17" s="9">
        <v>8.2230000000000008</v>
      </c>
      <c r="EL17" s="9">
        <v>28.991</v>
      </c>
      <c r="EM17" s="9">
        <v>9.85</v>
      </c>
      <c r="EN17" s="9">
        <v>19.140999999999998</v>
      </c>
      <c r="EO17" s="9">
        <v>46.637</v>
      </c>
      <c r="EP17" s="9">
        <v>18.437999999999999</v>
      </c>
      <c r="EQ17" s="9">
        <v>28.199000000000002</v>
      </c>
      <c r="ER17" s="9">
        <v>66.971000000000004</v>
      </c>
      <c r="ES17" s="9">
        <v>32.509</v>
      </c>
      <c r="ET17" s="9">
        <v>34.462000000000003</v>
      </c>
      <c r="EU17" s="9">
        <v>43</v>
      </c>
      <c r="EV17" s="9">
        <v>50</v>
      </c>
      <c r="EW17" s="9">
        <v>34.180999999999997</v>
      </c>
      <c r="EX17" s="9">
        <v>52.319000000000003</v>
      </c>
      <c r="EY17" s="9">
        <v>27.975000000000001</v>
      </c>
      <c r="EZ17" s="9">
        <v>24.344000000000001</v>
      </c>
      <c r="FA17" s="9">
        <v>2.5310000000000001</v>
      </c>
      <c r="FB17" s="9">
        <v>1.51</v>
      </c>
      <c r="FC17" s="9">
        <v>1.0209999999999999</v>
      </c>
      <c r="FD17" s="9">
        <v>5.782</v>
      </c>
      <c r="FE17" s="9">
        <v>3.2759999999999998</v>
      </c>
      <c r="FF17" s="9">
        <v>2.5070000000000001</v>
      </c>
      <c r="FG17" s="9">
        <v>20.233000000000001</v>
      </c>
      <c r="FH17" s="9">
        <v>12.244</v>
      </c>
      <c r="FI17" s="9">
        <v>7.9889999999999999</v>
      </c>
      <c r="FJ17" s="9">
        <v>23.773</v>
      </c>
      <c r="FK17" s="9">
        <v>10.945</v>
      </c>
      <c r="FL17" s="9">
        <v>12.827999999999999</v>
      </c>
      <c r="FM17" s="9">
        <v>48</v>
      </c>
      <c r="FN17" s="9">
        <v>47</v>
      </c>
      <c r="FO17" s="9">
        <v>52</v>
      </c>
      <c r="FP17" s="9">
        <v>135.31700000000001</v>
      </c>
      <c r="FQ17" s="9">
        <v>39.533000000000001</v>
      </c>
      <c r="FR17" s="9">
        <v>95.784999999999997</v>
      </c>
      <c r="FS17" s="9">
        <v>10.099</v>
      </c>
      <c r="FT17" s="9">
        <v>3.5979999999999999</v>
      </c>
      <c r="FU17" s="9">
        <v>6.5</v>
      </c>
      <c r="FV17" s="9">
        <v>20.143000000000001</v>
      </c>
      <c r="FW17" s="9">
        <v>5.9279999999999999</v>
      </c>
      <c r="FX17" s="9">
        <v>14.215</v>
      </c>
      <c r="FY17" s="9">
        <v>40.572000000000003</v>
      </c>
      <c r="FZ17" s="9">
        <v>12.513999999999999</v>
      </c>
      <c r="GA17" s="9">
        <v>28.058</v>
      </c>
      <c r="GB17" s="9">
        <v>64.504000000000005</v>
      </c>
      <c r="GC17" s="9">
        <v>17.492999999999999</v>
      </c>
      <c r="GD17" s="9">
        <v>47.011000000000003</v>
      </c>
      <c r="GE17" s="9">
        <v>50</v>
      </c>
      <c r="GF17" s="9">
        <v>44.334000000000003</v>
      </c>
      <c r="GG17" s="9">
        <v>50</v>
      </c>
      <c r="GH17" s="9">
        <v>156.804</v>
      </c>
      <c r="GI17" s="9">
        <v>82.885999999999996</v>
      </c>
      <c r="GJ17" s="9">
        <v>73.918000000000006</v>
      </c>
      <c r="GK17" s="9">
        <v>12.295999999999999</v>
      </c>
      <c r="GL17" s="9">
        <v>4.9740000000000002</v>
      </c>
      <c r="GM17" s="9">
        <v>7.3220000000000001</v>
      </c>
      <c r="GN17" s="9">
        <v>23.484999999999999</v>
      </c>
      <c r="GO17" s="9">
        <v>10.083</v>
      </c>
      <c r="GP17" s="9">
        <v>13.401999999999999</v>
      </c>
      <c r="GQ17" s="9">
        <v>51.598999999999997</v>
      </c>
      <c r="GR17" s="9">
        <v>29.663</v>
      </c>
      <c r="GS17" s="9">
        <v>21.936</v>
      </c>
      <c r="GT17" s="9">
        <v>69.424000000000007</v>
      </c>
      <c r="GU17" s="9">
        <v>38.165999999999997</v>
      </c>
      <c r="GV17" s="9">
        <v>31.257999999999999</v>
      </c>
      <c r="GW17" s="9">
        <v>47</v>
      </c>
      <c r="GX17" s="9">
        <v>47</v>
      </c>
      <c r="GY17" s="9">
        <v>47</v>
      </c>
      <c r="GZ17" s="9">
        <v>92.739000000000004</v>
      </c>
      <c r="HA17" s="9">
        <v>25.308</v>
      </c>
      <c r="HB17" s="9">
        <v>67.430000000000007</v>
      </c>
      <c r="HC17" s="9">
        <v>6.8879999999999999</v>
      </c>
      <c r="HD17" s="9">
        <v>2.762</v>
      </c>
      <c r="HE17" s="9">
        <v>4.1260000000000003</v>
      </c>
      <c r="HF17" s="9">
        <v>16.140999999999998</v>
      </c>
      <c r="HG17" s="9">
        <v>3.149</v>
      </c>
      <c r="HH17" s="9">
        <v>12.992000000000001</v>
      </c>
      <c r="HI17" s="9">
        <v>28.646999999999998</v>
      </c>
      <c r="HJ17" s="9">
        <v>7.3490000000000002</v>
      </c>
      <c r="HK17" s="9">
        <v>21.297999999999998</v>
      </c>
      <c r="HL17" s="9">
        <v>41.061999999999998</v>
      </c>
      <c r="HM17" s="9">
        <v>12.048</v>
      </c>
      <c r="HN17" s="9">
        <v>29.013999999999999</v>
      </c>
      <c r="HO17" s="9">
        <v>47</v>
      </c>
      <c r="HP17" s="9">
        <v>35.134999999999998</v>
      </c>
      <c r="HQ17" s="9">
        <v>47</v>
      </c>
      <c r="HR17" s="9">
        <v>42.579000000000001</v>
      </c>
      <c r="HS17" s="9">
        <v>14.224</v>
      </c>
      <c r="HT17" s="9">
        <v>28.355</v>
      </c>
      <c r="HU17" s="9">
        <v>3.21</v>
      </c>
      <c r="HV17" s="9">
        <v>0.83599999999999997</v>
      </c>
      <c r="HW17" s="9">
        <v>2.3740000000000001</v>
      </c>
      <c r="HX17" s="9">
        <v>4.0019999999999998</v>
      </c>
      <c r="HY17" s="9">
        <v>2.7789999999999999</v>
      </c>
      <c r="HZ17" s="9">
        <v>1.2230000000000001</v>
      </c>
      <c r="IA17" s="9">
        <v>11.925000000000001</v>
      </c>
      <c r="IB17" s="9">
        <v>5.165</v>
      </c>
      <c r="IC17" s="9">
        <v>6.76</v>
      </c>
      <c r="ID17" s="9">
        <v>23.442</v>
      </c>
      <c r="IE17" s="9">
        <v>5.4450000000000003</v>
      </c>
      <c r="IF17" s="9">
        <v>17.997</v>
      </c>
      <c r="IG17" s="9">
        <v>52</v>
      </c>
      <c r="IH17" s="9">
        <v>45.518999999999998</v>
      </c>
      <c r="II17" s="9">
        <v>52</v>
      </c>
      <c r="IJ17" s="9">
        <v>79.578999999999994</v>
      </c>
      <c r="IK17" s="9">
        <v>30.965</v>
      </c>
      <c r="IL17" s="9">
        <v>48.613</v>
      </c>
      <c r="IM17" s="9">
        <v>6.5890000000000004</v>
      </c>
      <c r="IN17" s="9">
        <v>1.661</v>
      </c>
      <c r="IO17" s="9">
        <v>4.9269999999999996</v>
      </c>
      <c r="IP17" s="9">
        <v>10.715</v>
      </c>
      <c r="IQ17" s="9">
        <v>2.4279999999999999</v>
      </c>
    </row>
    <row r="18" spans="1:251">
      <c r="A18" s="10">
        <v>44593</v>
      </c>
      <c r="B18" s="9">
        <v>7.149</v>
      </c>
      <c r="C18" s="9">
        <v>5.0270000000000001</v>
      </c>
      <c r="D18" s="9">
        <v>24.36</v>
      </c>
      <c r="E18" s="9">
        <v>14.202</v>
      </c>
      <c r="F18" s="9">
        <v>10.157999999999999</v>
      </c>
      <c r="G18" s="9">
        <v>35.744999999999997</v>
      </c>
      <c r="H18" s="9">
        <v>32.561999999999998</v>
      </c>
      <c r="I18" s="9">
        <v>38.628</v>
      </c>
      <c r="J18" s="9">
        <v>2.7130000000000001</v>
      </c>
      <c r="K18" s="9">
        <v>0.51500000000000001</v>
      </c>
      <c r="L18" s="9">
        <v>2.198</v>
      </c>
      <c r="M18" s="9">
        <v>0.42</v>
      </c>
      <c r="N18" s="9">
        <v>0</v>
      </c>
      <c r="O18" s="9">
        <v>0.42</v>
      </c>
      <c r="P18" s="9">
        <v>0</v>
      </c>
      <c r="Q18" s="9">
        <v>0</v>
      </c>
      <c r="R18" s="9">
        <v>0</v>
      </c>
      <c r="S18" s="9">
        <v>1.288</v>
      </c>
      <c r="T18" s="9">
        <v>0</v>
      </c>
      <c r="U18" s="9">
        <v>1.288</v>
      </c>
      <c r="V18" s="9">
        <v>1.0049999999999999</v>
      </c>
      <c r="W18" s="9">
        <v>0.51500000000000001</v>
      </c>
      <c r="X18" s="9">
        <v>0.49</v>
      </c>
      <c r="Y18" s="9">
        <v>26</v>
      </c>
      <c r="Z18" s="9">
        <v>0</v>
      </c>
      <c r="AA18" s="9">
        <v>26</v>
      </c>
      <c r="AB18" s="9">
        <v>27.170999999999999</v>
      </c>
      <c r="AC18" s="9">
        <v>12.444000000000001</v>
      </c>
      <c r="AD18" s="9">
        <v>14.728</v>
      </c>
      <c r="AE18" s="9">
        <v>1.52</v>
      </c>
      <c r="AF18" s="9">
        <v>1.06</v>
      </c>
      <c r="AG18" s="9">
        <v>0.46</v>
      </c>
      <c r="AH18" s="9">
        <v>4.218</v>
      </c>
      <c r="AI18" s="9">
        <v>2.5089999999999999</v>
      </c>
      <c r="AJ18" s="9">
        <v>1.7090000000000001</v>
      </c>
      <c r="AK18" s="9">
        <v>8.2739999999999991</v>
      </c>
      <c r="AL18" s="9">
        <v>3.8380000000000001</v>
      </c>
      <c r="AM18" s="9">
        <v>4.4349999999999996</v>
      </c>
      <c r="AN18" s="9">
        <v>13.16</v>
      </c>
      <c r="AO18" s="9">
        <v>5.0359999999999996</v>
      </c>
      <c r="AP18" s="9">
        <v>8.1229999999999993</v>
      </c>
      <c r="AQ18" s="9">
        <v>48.271000000000001</v>
      </c>
      <c r="AR18" s="9">
        <v>27.81</v>
      </c>
      <c r="AS18" s="9">
        <v>52</v>
      </c>
      <c r="AT18" s="9">
        <v>17.600999999999999</v>
      </c>
      <c r="AU18" s="9">
        <v>6.069</v>
      </c>
      <c r="AV18" s="9">
        <v>11.531000000000001</v>
      </c>
      <c r="AW18" s="9">
        <v>0.97899999999999998</v>
      </c>
      <c r="AX18" s="9">
        <v>0.51900000000000002</v>
      </c>
      <c r="AY18" s="9">
        <v>0.46</v>
      </c>
      <c r="AZ18" s="9">
        <v>2.0270000000000001</v>
      </c>
      <c r="BA18" s="9">
        <v>0.76600000000000001</v>
      </c>
      <c r="BB18" s="9">
        <v>1.26</v>
      </c>
      <c r="BC18" s="9">
        <v>4.7320000000000002</v>
      </c>
      <c r="BD18" s="9">
        <v>1.732</v>
      </c>
      <c r="BE18" s="9">
        <v>3</v>
      </c>
      <c r="BF18" s="9">
        <v>9.8629999999999995</v>
      </c>
      <c r="BG18" s="9">
        <v>3.052</v>
      </c>
      <c r="BH18" s="9">
        <v>6.8109999999999999</v>
      </c>
      <c r="BI18" s="9">
        <v>52</v>
      </c>
      <c r="BJ18" s="9">
        <v>42.609000000000002</v>
      </c>
      <c r="BK18" s="9">
        <v>52.704999999999998</v>
      </c>
      <c r="BL18" s="9">
        <v>9.5709999999999997</v>
      </c>
      <c r="BM18" s="9">
        <v>6.3739999999999997</v>
      </c>
      <c r="BN18" s="9">
        <v>3.1960000000000002</v>
      </c>
      <c r="BO18" s="9">
        <v>0.54100000000000004</v>
      </c>
      <c r="BP18" s="9">
        <v>0.54100000000000004</v>
      </c>
      <c r="BQ18" s="9">
        <v>0</v>
      </c>
      <c r="BR18" s="9">
        <v>2.1909999999999998</v>
      </c>
      <c r="BS18" s="9">
        <v>1.7430000000000001</v>
      </c>
      <c r="BT18" s="9">
        <v>0.44800000000000001</v>
      </c>
      <c r="BU18" s="9">
        <v>3.5419999999999998</v>
      </c>
      <c r="BV18" s="9">
        <v>2.1059999999999999</v>
      </c>
      <c r="BW18" s="9">
        <v>1.4359999999999999</v>
      </c>
      <c r="BX18" s="9">
        <v>3.2970000000000002</v>
      </c>
      <c r="BY18" s="9">
        <v>1.984</v>
      </c>
      <c r="BZ18" s="9">
        <v>1.3120000000000001</v>
      </c>
      <c r="CA18" s="9">
        <v>26.62</v>
      </c>
      <c r="CB18" s="9">
        <v>21.867000000000001</v>
      </c>
      <c r="CC18" s="9">
        <v>50.078000000000003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182.44399999999999</v>
      </c>
      <c r="CW18" s="9">
        <v>73.111999999999995</v>
      </c>
      <c r="CX18" s="9">
        <v>109.33199999999999</v>
      </c>
      <c r="CY18" s="9">
        <v>15.981</v>
      </c>
      <c r="CZ18" s="9">
        <v>7.3540000000000001</v>
      </c>
      <c r="DA18" s="9">
        <v>8.6270000000000007</v>
      </c>
      <c r="DB18" s="9">
        <v>36.963999999999999</v>
      </c>
      <c r="DC18" s="9">
        <v>17.856000000000002</v>
      </c>
      <c r="DD18" s="9">
        <v>19.108000000000001</v>
      </c>
      <c r="DE18" s="9">
        <v>47.32</v>
      </c>
      <c r="DF18" s="9">
        <v>18.283000000000001</v>
      </c>
      <c r="DG18" s="9">
        <v>29.036000000000001</v>
      </c>
      <c r="DH18" s="9">
        <v>82.18</v>
      </c>
      <c r="DI18" s="9">
        <v>29.619</v>
      </c>
      <c r="DJ18" s="9">
        <v>52.561</v>
      </c>
      <c r="DK18" s="9">
        <v>41.534999999999997</v>
      </c>
      <c r="DL18" s="9">
        <v>26</v>
      </c>
      <c r="DM18" s="9">
        <v>47</v>
      </c>
      <c r="DN18" s="9">
        <v>54.956000000000003</v>
      </c>
      <c r="DO18" s="9">
        <v>15.584</v>
      </c>
      <c r="DP18" s="9">
        <v>39.372</v>
      </c>
      <c r="DQ18" s="9">
        <v>3.55</v>
      </c>
      <c r="DR18" s="9">
        <v>1.272</v>
      </c>
      <c r="DS18" s="9">
        <v>2.278</v>
      </c>
      <c r="DT18" s="9">
        <v>10.821</v>
      </c>
      <c r="DU18" s="9">
        <v>3.194</v>
      </c>
      <c r="DV18" s="9">
        <v>7.6269999999999998</v>
      </c>
      <c r="DW18" s="9">
        <v>10.195</v>
      </c>
      <c r="DX18" s="9">
        <v>4.8609999999999998</v>
      </c>
      <c r="DY18" s="9">
        <v>5.3330000000000002</v>
      </c>
      <c r="DZ18" s="9">
        <v>30.39</v>
      </c>
      <c r="EA18" s="9">
        <v>6.2569999999999997</v>
      </c>
      <c r="EB18" s="9">
        <v>24.134</v>
      </c>
      <c r="EC18" s="9">
        <v>52</v>
      </c>
      <c r="ED18" s="9">
        <v>30.702999999999999</v>
      </c>
      <c r="EE18" s="9">
        <v>52</v>
      </c>
      <c r="EF18" s="9">
        <v>127.488</v>
      </c>
      <c r="EG18" s="9">
        <v>57.527999999999999</v>
      </c>
      <c r="EH18" s="9">
        <v>69.960999999999999</v>
      </c>
      <c r="EI18" s="9">
        <v>12.430999999999999</v>
      </c>
      <c r="EJ18" s="9">
        <v>6.0819999999999999</v>
      </c>
      <c r="EK18" s="9">
        <v>6.3490000000000002</v>
      </c>
      <c r="EL18" s="9">
        <v>26.143000000000001</v>
      </c>
      <c r="EM18" s="9">
        <v>14.661</v>
      </c>
      <c r="EN18" s="9">
        <v>11.481999999999999</v>
      </c>
      <c r="EO18" s="9">
        <v>37.125</v>
      </c>
      <c r="EP18" s="9">
        <v>13.422000000000001</v>
      </c>
      <c r="EQ18" s="9">
        <v>23.702999999999999</v>
      </c>
      <c r="ER18" s="9">
        <v>51.79</v>
      </c>
      <c r="ES18" s="9">
        <v>23.361999999999998</v>
      </c>
      <c r="ET18" s="9">
        <v>28.428000000000001</v>
      </c>
      <c r="EU18" s="9">
        <v>26</v>
      </c>
      <c r="EV18" s="9">
        <v>26</v>
      </c>
      <c r="EW18" s="9">
        <v>26.202999999999999</v>
      </c>
      <c r="EX18" s="9">
        <v>47.689</v>
      </c>
      <c r="EY18" s="9">
        <v>26.356000000000002</v>
      </c>
      <c r="EZ18" s="9">
        <v>21.332999999999998</v>
      </c>
      <c r="FA18" s="9">
        <v>2.415</v>
      </c>
      <c r="FB18" s="9">
        <v>2.415</v>
      </c>
      <c r="FC18" s="9">
        <v>0</v>
      </c>
      <c r="FD18" s="9">
        <v>6.7460000000000004</v>
      </c>
      <c r="FE18" s="9">
        <v>2.2639999999999998</v>
      </c>
      <c r="FF18" s="9">
        <v>4.4820000000000002</v>
      </c>
      <c r="FG18" s="9">
        <v>10.085000000000001</v>
      </c>
      <c r="FH18" s="9">
        <v>5.5960000000000001</v>
      </c>
      <c r="FI18" s="9">
        <v>4.4889999999999999</v>
      </c>
      <c r="FJ18" s="9">
        <v>28.443000000000001</v>
      </c>
      <c r="FK18" s="9">
        <v>16.081</v>
      </c>
      <c r="FL18" s="9">
        <v>12.362</v>
      </c>
      <c r="FM18" s="9">
        <v>52</v>
      </c>
      <c r="FN18" s="9">
        <v>77.316000000000003</v>
      </c>
      <c r="FO18" s="9">
        <v>52</v>
      </c>
      <c r="FP18" s="9">
        <v>118.569</v>
      </c>
      <c r="FQ18" s="9">
        <v>38.404000000000003</v>
      </c>
      <c r="FR18" s="9">
        <v>80.165000000000006</v>
      </c>
      <c r="FS18" s="9">
        <v>8.3140000000000001</v>
      </c>
      <c r="FT18" s="9">
        <v>4.6369999999999996</v>
      </c>
      <c r="FU18" s="9">
        <v>3.677</v>
      </c>
      <c r="FV18" s="9">
        <v>17.863</v>
      </c>
      <c r="FW18" s="9">
        <v>4.8550000000000004</v>
      </c>
      <c r="FX18" s="9">
        <v>13.009</v>
      </c>
      <c r="FY18" s="9">
        <v>32.212000000000003</v>
      </c>
      <c r="FZ18" s="9">
        <v>10.323</v>
      </c>
      <c r="GA18" s="9">
        <v>21.888999999999999</v>
      </c>
      <c r="GB18" s="9">
        <v>60.18</v>
      </c>
      <c r="GC18" s="9">
        <v>18.59</v>
      </c>
      <c r="GD18" s="9">
        <v>41.59</v>
      </c>
      <c r="GE18" s="9">
        <v>52</v>
      </c>
      <c r="GF18" s="9">
        <v>47.896000000000001</v>
      </c>
      <c r="GG18" s="9">
        <v>52</v>
      </c>
      <c r="GH18" s="9">
        <v>111.56399999999999</v>
      </c>
      <c r="GI18" s="9">
        <v>61.064</v>
      </c>
      <c r="GJ18" s="9">
        <v>50.500999999999998</v>
      </c>
      <c r="GK18" s="9">
        <v>10.081</v>
      </c>
      <c r="GL18" s="9">
        <v>5.1310000000000002</v>
      </c>
      <c r="GM18" s="9">
        <v>4.95</v>
      </c>
      <c r="GN18" s="9">
        <v>25.847000000000001</v>
      </c>
      <c r="GO18" s="9">
        <v>15.265000000000001</v>
      </c>
      <c r="GP18" s="9">
        <v>10.581</v>
      </c>
      <c r="GQ18" s="9">
        <v>25.193000000000001</v>
      </c>
      <c r="GR18" s="9">
        <v>13.557</v>
      </c>
      <c r="GS18" s="9">
        <v>11.635999999999999</v>
      </c>
      <c r="GT18" s="9">
        <v>50.444000000000003</v>
      </c>
      <c r="GU18" s="9">
        <v>27.11</v>
      </c>
      <c r="GV18" s="9">
        <v>23.334</v>
      </c>
      <c r="GW18" s="9">
        <v>43.674999999999997</v>
      </c>
      <c r="GX18" s="9">
        <v>34.869</v>
      </c>
      <c r="GY18" s="9">
        <v>47.154000000000003</v>
      </c>
      <c r="GZ18" s="9">
        <v>81.114000000000004</v>
      </c>
      <c r="HA18" s="9">
        <v>27.68</v>
      </c>
      <c r="HB18" s="9">
        <v>53.433999999999997</v>
      </c>
      <c r="HC18" s="9">
        <v>6.59</v>
      </c>
      <c r="HD18" s="9">
        <v>3.4470000000000001</v>
      </c>
      <c r="HE18" s="9">
        <v>3.1429999999999998</v>
      </c>
      <c r="HF18" s="9">
        <v>10.186999999999999</v>
      </c>
      <c r="HG18" s="9">
        <v>1.1850000000000001</v>
      </c>
      <c r="HH18" s="9">
        <v>9.0020000000000007</v>
      </c>
      <c r="HI18" s="9">
        <v>26.701000000000001</v>
      </c>
      <c r="HJ18" s="9">
        <v>9.266</v>
      </c>
      <c r="HK18" s="9">
        <v>17.434999999999999</v>
      </c>
      <c r="HL18" s="9">
        <v>37.637</v>
      </c>
      <c r="HM18" s="9">
        <v>13.782</v>
      </c>
      <c r="HN18" s="9">
        <v>23.855</v>
      </c>
      <c r="HO18" s="9">
        <v>43</v>
      </c>
      <c r="HP18" s="9">
        <v>50.747</v>
      </c>
      <c r="HQ18" s="9">
        <v>39.807000000000002</v>
      </c>
      <c r="HR18" s="9">
        <v>37.454000000000001</v>
      </c>
      <c r="HS18" s="9">
        <v>10.724</v>
      </c>
      <c r="HT18" s="9">
        <v>26.73</v>
      </c>
      <c r="HU18" s="9">
        <v>1.724</v>
      </c>
      <c r="HV18" s="9">
        <v>1.1910000000000001</v>
      </c>
      <c r="HW18" s="9">
        <v>0.53400000000000003</v>
      </c>
      <c r="HX18" s="9">
        <v>7.6769999999999996</v>
      </c>
      <c r="HY18" s="9">
        <v>3.669</v>
      </c>
      <c r="HZ18" s="9">
        <v>4.0069999999999997</v>
      </c>
      <c r="IA18" s="9">
        <v>5.51</v>
      </c>
      <c r="IB18" s="9">
        <v>1.056</v>
      </c>
      <c r="IC18" s="9">
        <v>4.4539999999999997</v>
      </c>
      <c r="ID18" s="9">
        <v>22.542999999999999</v>
      </c>
      <c r="IE18" s="9">
        <v>4.8079999999999998</v>
      </c>
      <c r="IF18" s="9">
        <v>17.734999999999999</v>
      </c>
      <c r="IG18" s="9">
        <v>52</v>
      </c>
      <c r="IH18" s="9">
        <v>29.074000000000002</v>
      </c>
      <c r="II18" s="9">
        <v>52</v>
      </c>
      <c r="IJ18" s="9">
        <v>55.664000000000001</v>
      </c>
      <c r="IK18" s="9">
        <v>28.741</v>
      </c>
      <c r="IL18" s="9">
        <v>26.922999999999998</v>
      </c>
      <c r="IM18" s="9">
        <v>4.1159999999999997</v>
      </c>
      <c r="IN18" s="9">
        <v>1.9710000000000001</v>
      </c>
      <c r="IO18" s="9">
        <v>2.1459999999999999</v>
      </c>
      <c r="IP18" s="9">
        <v>9.4290000000000003</v>
      </c>
      <c r="IQ18" s="9">
        <v>5.8079999999999998</v>
      </c>
    </row>
    <row r="19" spans="1:251">
      <c r="A19" s="10">
        <v>44958</v>
      </c>
      <c r="B19" s="9">
        <v>5.8920000000000003</v>
      </c>
      <c r="C19" s="9">
        <v>6.173</v>
      </c>
      <c r="D19" s="9">
        <v>16.510999999999999</v>
      </c>
      <c r="E19" s="9">
        <v>6.83</v>
      </c>
      <c r="F19" s="9">
        <v>9.6809999999999992</v>
      </c>
      <c r="G19" s="9">
        <v>22.640999999999998</v>
      </c>
      <c r="H19" s="9">
        <v>13.356</v>
      </c>
      <c r="I19" s="9">
        <v>26</v>
      </c>
      <c r="J19" s="9">
        <v>3.8250000000000002</v>
      </c>
      <c r="K19" s="9">
        <v>1.266</v>
      </c>
      <c r="L19" s="9">
        <v>2.5590000000000002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1.385</v>
      </c>
      <c r="T19" s="9">
        <v>0</v>
      </c>
      <c r="U19" s="9">
        <v>1.385</v>
      </c>
      <c r="V19" s="9">
        <v>2.44</v>
      </c>
      <c r="W19" s="9">
        <v>1.266</v>
      </c>
      <c r="X19" s="9">
        <v>1.1739999999999999</v>
      </c>
      <c r="Y19" s="9">
        <v>52</v>
      </c>
      <c r="Z19" s="9">
        <v>150.34</v>
      </c>
      <c r="AA19" s="9">
        <v>40.326000000000001</v>
      </c>
      <c r="AB19" s="9">
        <v>30.140999999999998</v>
      </c>
      <c r="AC19" s="9">
        <v>8.843</v>
      </c>
      <c r="AD19" s="9">
        <v>21.297999999999998</v>
      </c>
      <c r="AE19" s="9">
        <v>3.1619999999999999</v>
      </c>
      <c r="AF19" s="9">
        <v>0.60899999999999999</v>
      </c>
      <c r="AG19" s="9">
        <v>2.5529999999999999</v>
      </c>
      <c r="AH19" s="9">
        <v>6.0659999999999998</v>
      </c>
      <c r="AI19" s="9">
        <v>1.6930000000000001</v>
      </c>
      <c r="AJ19" s="9">
        <v>4.3730000000000002</v>
      </c>
      <c r="AK19" s="9">
        <v>10.599</v>
      </c>
      <c r="AL19" s="9">
        <v>3.8639999999999999</v>
      </c>
      <c r="AM19" s="9">
        <v>6.7350000000000003</v>
      </c>
      <c r="AN19" s="9">
        <v>10.315</v>
      </c>
      <c r="AO19" s="9">
        <v>2.677</v>
      </c>
      <c r="AP19" s="9">
        <v>7.6379999999999999</v>
      </c>
      <c r="AQ19" s="9">
        <v>24.38</v>
      </c>
      <c r="AR19" s="9">
        <v>26</v>
      </c>
      <c r="AS19" s="9">
        <v>19.527000000000001</v>
      </c>
      <c r="AT19" s="9">
        <v>19.948</v>
      </c>
      <c r="AU19" s="9">
        <v>5.5919999999999996</v>
      </c>
      <c r="AV19" s="9">
        <v>14.356</v>
      </c>
      <c r="AW19" s="9">
        <v>2.48</v>
      </c>
      <c r="AX19" s="9">
        <v>0.60899999999999999</v>
      </c>
      <c r="AY19" s="9">
        <v>1.871</v>
      </c>
      <c r="AZ19" s="9">
        <v>3.3210000000000002</v>
      </c>
      <c r="BA19" s="9">
        <v>0.90200000000000002</v>
      </c>
      <c r="BB19" s="9">
        <v>2.419</v>
      </c>
      <c r="BC19" s="9">
        <v>5.9279999999999999</v>
      </c>
      <c r="BD19" s="9">
        <v>2.1419999999999999</v>
      </c>
      <c r="BE19" s="9">
        <v>3.786</v>
      </c>
      <c r="BF19" s="9">
        <v>8.218</v>
      </c>
      <c r="BG19" s="9">
        <v>1.9379999999999999</v>
      </c>
      <c r="BH19" s="9">
        <v>6.28</v>
      </c>
      <c r="BI19" s="9">
        <v>30</v>
      </c>
      <c r="BJ19" s="9">
        <v>30.109000000000002</v>
      </c>
      <c r="BK19" s="9">
        <v>30</v>
      </c>
      <c r="BL19" s="9">
        <v>10.194000000000001</v>
      </c>
      <c r="BM19" s="9">
        <v>3.2509999999999999</v>
      </c>
      <c r="BN19" s="9">
        <v>6.9429999999999996</v>
      </c>
      <c r="BO19" s="9">
        <v>0.68200000000000005</v>
      </c>
      <c r="BP19" s="9">
        <v>0</v>
      </c>
      <c r="BQ19" s="9">
        <v>0.68200000000000005</v>
      </c>
      <c r="BR19" s="9">
        <v>2.7440000000000002</v>
      </c>
      <c r="BS19" s="9">
        <v>0.79100000000000004</v>
      </c>
      <c r="BT19" s="9">
        <v>1.954</v>
      </c>
      <c r="BU19" s="9">
        <v>4.6710000000000003</v>
      </c>
      <c r="BV19" s="9">
        <v>1.7210000000000001</v>
      </c>
      <c r="BW19" s="9">
        <v>2.9489999999999998</v>
      </c>
      <c r="BX19" s="9">
        <v>2.097</v>
      </c>
      <c r="BY19" s="9">
        <v>0.73899999999999999</v>
      </c>
      <c r="BZ19" s="9">
        <v>1.3580000000000001</v>
      </c>
      <c r="CA19" s="9">
        <v>14.896000000000001</v>
      </c>
      <c r="CB19" s="9">
        <v>13</v>
      </c>
      <c r="CC19" s="9">
        <v>17</v>
      </c>
      <c r="CD19" s="9">
        <v>0.98499999999999999</v>
      </c>
      <c r="CE19" s="9">
        <v>0</v>
      </c>
      <c r="CF19" s="9">
        <v>0.98499999999999999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0.55000000000000004</v>
      </c>
      <c r="CN19" s="9">
        <v>0</v>
      </c>
      <c r="CO19" s="9">
        <v>0.55000000000000004</v>
      </c>
      <c r="CP19" s="9">
        <v>0.435</v>
      </c>
      <c r="CQ19" s="9">
        <v>0</v>
      </c>
      <c r="CR19" s="9">
        <v>0.435</v>
      </c>
      <c r="CS19" s="9">
        <v>55.444000000000003</v>
      </c>
      <c r="CT19" s="9">
        <v>0</v>
      </c>
      <c r="CU19" s="9">
        <v>55.444000000000003</v>
      </c>
      <c r="CV19" s="9">
        <v>197.29400000000001</v>
      </c>
      <c r="CW19" s="9">
        <v>75.135000000000005</v>
      </c>
      <c r="CX19" s="9">
        <v>122.15900000000001</v>
      </c>
      <c r="CY19" s="9">
        <v>22.667000000000002</v>
      </c>
      <c r="CZ19" s="9">
        <v>11.173</v>
      </c>
      <c r="DA19" s="9">
        <v>11.494</v>
      </c>
      <c r="DB19" s="9">
        <v>54.677999999999997</v>
      </c>
      <c r="DC19" s="9">
        <v>22.558</v>
      </c>
      <c r="DD19" s="9">
        <v>32.119999999999997</v>
      </c>
      <c r="DE19" s="9">
        <v>52.326999999999998</v>
      </c>
      <c r="DF19" s="9">
        <v>16.376999999999999</v>
      </c>
      <c r="DG19" s="9">
        <v>35.950000000000003</v>
      </c>
      <c r="DH19" s="9">
        <v>67.622</v>
      </c>
      <c r="DI19" s="9">
        <v>25.026</v>
      </c>
      <c r="DJ19" s="9">
        <v>42.595999999999997</v>
      </c>
      <c r="DK19" s="9">
        <v>26</v>
      </c>
      <c r="DL19" s="9">
        <v>18.41</v>
      </c>
      <c r="DM19" s="9">
        <v>26</v>
      </c>
      <c r="DN19" s="9">
        <v>56.048999999999999</v>
      </c>
      <c r="DO19" s="9">
        <v>13.776999999999999</v>
      </c>
      <c r="DP19" s="9">
        <v>42.271999999999998</v>
      </c>
      <c r="DQ19" s="9">
        <v>7.8</v>
      </c>
      <c r="DR19" s="9">
        <v>1.94</v>
      </c>
      <c r="DS19" s="9">
        <v>5.86</v>
      </c>
      <c r="DT19" s="9">
        <v>13.718</v>
      </c>
      <c r="DU19" s="9">
        <v>3.6520000000000001</v>
      </c>
      <c r="DV19" s="9">
        <v>10.066000000000001</v>
      </c>
      <c r="DW19" s="9">
        <v>12.304</v>
      </c>
      <c r="DX19" s="9">
        <v>1.6259999999999999</v>
      </c>
      <c r="DY19" s="9">
        <v>10.678000000000001</v>
      </c>
      <c r="DZ19" s="9">
        <v>22.227</v>
      </c>
      <c r="EA19" s="9">
        <v>6.5590000000000002</v>
      </c>
      <c r="EB19" s="9">
        <v>15.667999999999999</v>
      </c>
      <c r="EC19" s="9">
        <v>27.666</v>
      </c>
      <c r="ED19" s="9">
        <v>30.727</v>
      </c>
      <c r="EE19" s="9">
        <v>30</v>
      </c>
      <c r="EF19" s="9">
        <v>141.245</v>
      </c>
      <c r="EG19" s="9">
        <v>61.357999999999997</v>
      </c>
      <c r="EH19" s="9">
        <v>79.887</v>
      </c>
      <c r="EI19" s="9">
        <v>14.867000000000001</v>
      </c>
      <c r="EJ19" s="9">
        <v>9.2330000000000005</v>
      </c>
      <c r="EK19" s="9">
        <v>5.6340000000000003</v>
      </c>
      <c r="EL19" s="9">
        <v>40.96</v>
      </c>
      <c r="EM19" s="9">
        <v>18.905999999999999</v>
      </c>
      <c r="EN19" s="9">
        <v>22.053999999999998</v>
      </c>
      <c r="EO19" s="9">
        <v>40.023000000000003</v>
      </c>
      <c r="EP19" s="9">
        <v>14.752000000000001</v>
      </c>
      <c r="EQ19" s="9">
        <v>25.271000000000001</v>
      </c>
      <c r="ER19" s="9">
        <v>45.395000000000003</v>
      </c>
      <c r="ES19" s="9">
        <v>18.466999999999999</v>
      </c>
      <c r="ET19" s="9">
        <v>26.928000000000001</v>
      </c>
      <c r="EU19" s="9">
        <v>21</v>
      </c>
      <c r="EV19" s="9">
        <v>16.231999999999999</v>
      </c>
      <c r="EW19" s="9">
        <v>26</v>
      </c>
      <c r="EX19" s="9">
        <v>41.011000000000003</v>
      </c>
      <c r="EY19" s="9">
        <v>25.484000000000002</v>
      </c>
      <c r="EZ19" s="9">
        <v>15.526999999999999</v>
      </c>
      <c r="FA19" s="9">
        <v>3.8620000000000001</v>
      </c>
      <c r="FB19" s="9">
        <v>2.5950000000000002</v>
      </c>
      <c r="FC19" s="9">
        <v>1.2669999999999999</v>
      </c>
      <c r="FD19" s="9">
        <v>8.6579999999999995</v>
      </c>
      <c r="FE19" s="9">
        <v>5.9880000000000004</v>
      </c>
      <c r="FF19" s="9">
        <v>2.6709999999999998</v>
      </c>
      <c r="FG19" s="9">
        <v>10.73</v>
      </c>
      <c r="FH19" s="9">
        <v>7.4249999999999998</v>
      </c>
      <c r="FI19" s="9">
        <v>3.306</v>
      </c>
      <c r="FJ19" s="9">
        <v>17.760000000000002</v>
      </c>
      <c r="FK19" s="9">
        <v>9.4770000000000003</v>
      </c>
      <c r="FL19" s="9">
        <v>8.2829999999999995</v>
      </c>
      <c r="FM19" s="9">
        <v>34.655000000000001</v>
      </c>
      <c r="FN19" s="9">
        <v>28.588999999999999</v>
      </c>
      <c r="FO19" s="9">
        <v>52</v>
      </c>
      <c r="FP19" s="9">
        <v>123.46</v>
      </c>
      <c r="FQ19" s="9">
        <v>47.567999999999998</v>
      </c>
      <c r="FR19" s="9">
        <v>75.891000000000005</v>
      </c>
      <c r="FS19" s="9">
        <v>9.2959999999999994</v>
      </c>
      <c r="FT19" s="9">
        <v>2.976</v>
      </c>
      <c r="FU19" s="9">
        <v>6.32</v>
      </c>
      <c r="FV19" s="9">
        <v>25.18</v>
      </c>
      <c r="FW19" s="9">
        <v>11.141999999999999</v>
      </c>
      <c r="FX19" s="9">
        <v>14.038</v>
      </c>
      <c r="FY19" s="9">
        <v>36.378999999999998</v>
      </c>
      <c r="FZ19" s="9">
        <v>12.173</v>
      </c>
      <c r="GA19" s="9">
        <v>24.206</v>
      </c>
      <c r="GB19" s="9">
        <v>52.603999999999999</v>
      </c>
      <c r="GC19" s="9">
        <v>21.277000000000001</v>
      </c>
      <c r="GD19" s="9">
        <v>31.327000000000002</v>
      </c>
      <c r="GE19" s="9">
        <v>32.26</v>
      </c>
      <c r="GF19" s="9">
        <v>43.563000000000002</v>
      </c>
      <c r="GG19" s="9">
        <v>30</v>
      </c>
      <c r="GH19" s="9">
        <v>114.845</v>
      </c>
      <c r="GI19" s="9">
        <v>53.051000000000002</v>
      </c>
      <c r="GJ19" s="9">
        <v>61.793999999999997</v>
      </c>
      <c r="GK19" s="9">
        <v>17.233000000000001</v>
      </c>
      <c r="GL19" s="9">
        <v>10.792</v>
      </c>
      <c r="GM19" s="9">
        <v>6.4409999999999998</v>
      </c>
      <c r="GN19" s="9">
        <v>38.155999999999999</v>
      </c>
      <c r="GO19" s="9">
        <v>17.404</v>
      </c>
      <c r="GP19" s="9">
        <v>20.751999999999999</v>
      </c>
      <c r="GQ19" s="9">
        <v>26.678000000000001</v>
      </c>
      <c r="GR19" s="9">
        <v>11.629</v>
      </c>
      <c r="GS19" s="9">
        <v>15.048999999999999</v>
      </c>
      <c r="GT19" s="9">
        <v>32.777999999999999</v>
      </c>
      <c r="GU19" s="9">
        <v>13.227</v>
      </c>
      <c r="GV19" s="9">
        <v>19.552</v>
      </c>
      <c r="GW19" s="9">
        <v>13</v>
      </c>
      <c r="GX19" s="9">
        <v>8</v>
      </c>
      <c r="GY19" s="9">
        <v>17</v>
      </c>
      <c r="GZ19" s="9">
        <v>85.31</v>
      </c>
      <c r="HA19" s="9">
        <v>33.512</v>
      </c>
      <c r="HB19" s="9">
        <v>51.798000000000002</v>
      </c>
      <c r="HC19" s="9">
        <v>5.3929999999999998</v>
      </c>
      <c r="HD19" s="9">
        <v>2.4350000000000001</v>
      </c>
      <c r="HE19" s="9">
        <v>2.9590000000000001</v>
      </c>
      <c r="HF19" s="9">
        <v>15.577</v>
      </c>
      <c r="HG19" s="9">
        <v>5.641</v>
      </c>
      <c r="HH19" s="9">
        <v>9.9359999999999999</v>
      </c>
      <c r="HI19" s="9">
        <v>26.571999999999999</v>
      </c>
      <c r="HJ19" s="9">
        <v>9.6300000000000008</v>
      </c>
      <c r="HK19" s="9">
        <v>16.942</v>
      </c>
      <c r="HL19" s="9">
        <v>37.768000000000001</v>
      </c>
      <c r="HM19" s="9">
        <v>15.807</v>
      </c>
      <c r="HN19" s="9">
        <v>21.960999999999999</v>
      </c>
      <c r="HO19" s="9">
        <v>39.338999999999999</v>
      </c>
      <c r="HP19" s="9">
        <v>48.534999999999997</v>
      </c>
      <c r="HQ19" s="9">
        <v>30</v>
      </c>
      <c r="HR19" s="9">
        <v>38.15</v>
      </c>
      <c r="HS19" s="9">
        <v>14.055999999999999</v>
      </c>
      <c r="HT19" s="9">
        <v>24.094000000000001</v>
      </c>
      <c r="HU19" s="9">
        <v>3.903</v>
      </c>
      <c r="HV19" s="9">
        <v>0.54200000000000004</v>
      </c>
      <c r="HW19" s="9">
        <v>3.3620000000000001</v>
      </c>
      <c r="HX19" s="9">
        <v>9.6039999999999992</v>
      </c>
      <c r="HY19" s="9">
        <v>5.5010000000000003</v>
      </c>
      <c r="HZ19" s="9">
        <v>4.1020000000000003</v>
      </c>
      <c r="IA19" s="9">
        <v>9.8070000000000004</v>
      </c>
      <c r="IB19" s="9">
        <v>2.544</v>
      </c>
      <c r="IC19" s="9">
        <v>7.2640000000000002</v>
      </c>
      <c r="ID19" s="9">
        <v>14.836</v>
      </c>
      <c r="IE19" s="9">
        <v>5.47</v>
      </c>
      <c r="IF19" s="9">
        <v>9.3659999999999997</v>
      </c>
      <c r="IG19" s="9">
        <v>26</v>
      </c>
      <c r="IH19" s="9">
        <v>24.259</v>
      </c>
      <c r="II19" s="9">
        <v>27.43</v>
      </c>
      <c r="IJ19" s="9">
        <v>66.646000000000001</v>
      </c>
      <c r="IK19" s="9">
        <v>27.599</v>
      </c>
      <c r="IL19" s="9">
        <v>39.046999999999997</v>
      </c>
      <c r="IM19" s="9">
        <v>13.584</v>
      </c>
      <c r="IN19" s="9">
        <v>7.1429999999999998</v>
      </c>
      <c r="IO19" s="9">
        <v>6.4409999999999998</v>
      </c>
      <c r="IP19" s="9">
        <v>21.079000000000001</v>
      </c>
      <c r="IQ19" s="9">
        <v>8.8640000000000008</v>
      </c>
    </row>
    <row r="20" spans="1:251">
      <c r="A20" s="10">
        <v>45323</v>
      </c>
      <c r="B20" s="9">
        <v>7.96</v>
      </c>
      <c r="C20" s="9">
        <v>2.504</v>
      </c>
      <c r="D20" s="9">
        <v>20.132999999999999</v>
      </c>
      <c r="E20" s="9">
        <v>10.039</v>
      </c>
      <c r="F20" s="9">
        <v>10.093999999999999</v>
      </c>
      <c r="G20" s="9">
        <v>26</v>
      </c>
      <c r="H20" s="9">
        <v>26</v>
      </c>
      <c r="I20" s="9">
        <v>49.213000000000001</v>
      </c>
      <c r="J20" s="9">
        <v>11.340999999999999</v>
      </c>
      <c r="K20" s="9">
        <v>2.5920000000000001</v>
      </c>
      <c r="L20" s="9">
        <v>8.75</v>
      </c>
      <c r="M20" s="9">
        <v>0</v>
      </c>
      <c r="N20" s="9">
        <v>0</v>
      </c>
      <c r="O20" s="9">
        <v>0</v>
      </c>
      <c r="P20" s="9">
        <v>2.4359999999999999</v>
      </c>
      <c r="Q20" s="9">
        <v>0</v>
      </c>
      <c r="R20" s="9">
        <v>2.4359999999999999</v>
      </c>
      <c r="S20" s="9">
        <v>5.4820000000000002</v>
      </c>
      <c r="T20" s="9">
        <v>1.665</v>
      </c>
      <c r="U20" s="9">
        <v>3.8170000000000002</v>
      </c>
      <c r="V20" s="9">
        <v>3.423</v>
      </c>
      <c r="W20" s="9">
        <v>0.92700000000000005</v>
      </c>
      <c r="X20" s="9">
        <v>2.4969999999999999</v>
      </c>
      <c r="Y20" s="9">
        <v>38.590000000000003</v>
      </c>
      <c r="Z20" s="9">
        <v>38.591000000000001</v>
      </c>
      <c r="AA20" s="9">
        <v>40.582000000000001</v>
      </c>
      <c r="AB20" s="9">
        <v>35.445</v>
      </c>
      <c r="AC20" s="9">
        <v>16.911999999999999</v>
      </c>
      <c r="AD20" s="9">
        <v>18.532</v>
      </c>
      <c r="AE20" s="9">
        <v>4.0030000000000001</v>
      </c>
      <c r="AF20" s="9">
        <v>1.998</v>
      </c>
      <c r="AG20" s="9">
        <v>2.0049999999999999</v>
      </c>
      <c r="AH20" s="9">
        <v>7.2610000000000001</v>
      </c>
      <c r="AI20" s="9">
        <v>5.3570000000000002</v>
      </c>
      <c r="AJ20" s="9">
        <v>1.9039999999999999</v>
      </c>
      <c r="AK20" s="9">
        <v>9.1609999999999996</v>
      </c>
      <c r="AL20" s="9">
        <v>3.6219999999999999</v>
      </c>
      <c r="AM20" s="9">
        <v>5.5389999999999997</v>
      </c>
      <c r="AN20" s="9">
        <v>15.02</v>
      </c>
      <c r="AO20" s="9">
        <v>5.9359999999999999</v>
      </c>
      <c r="AP20" s="9">
        <v>9.0839999999999996</v>
      </c>
      <c r="AQ20" s="9">
        <v>30</v>
      </c>
      <c r="AR20" s="9">
        <v>25.54</v>
      </c>
      <c r="AS20" s="9">
        <v>50.475999999999999</v>
      </c>
      <c r="AT20" s="9">
        <v>20.896000000000001</v>
      </c>
      <c r="AU20" s="9">
        <v>7.0179999999999998</v>
      </c>
      <c r="AV20" s="9">
        <v>13.878</v>
      </c>
      <c r="AW20" s="9">
        <v>3.3559999999999999</v>
      </c>
      <c r="AX20" s="9">
        <v>1.998</v>
      </c>
      <c r="AY20" s="9">
        <v>1.3580000000000001</v>
      </c>
      <c r="AZ20" s="9">
        <v>2.4900000000000002</v>
      </c>
      <c r="BA20" s="9">
        <v>1.2649999999999999</v>
      </c>
      <c r="BB20" s="9">
        <v>1.2250000000000001</v>
      </c>
      <c r="BC20" s="9">
        <v>3.7</v>
      </c>
      <c r="BD20" s="9">
        <v>0</v>
      </c>
      <c r="BE20" s="9">
        <v>3.7</v>
      </c>
      <c r="BF20" s="9">
        <v>11.351000000000001</v>
      </c>
      <c r="BG20" s="9">
        <v>3.7549999999999999</v>
      </c>
      <c r="BH20" s="9">
        <v>7.5960000000000001</v>
      </c>
      <c r="BI20" s="9">
        <v>52</v>
      </c>
      <c r="BJ20" s="9">
        <v>91.525999999999996</v>
      </c>
      <c r="BK20" s="9">
        <v>52</v>
      </c>
      <c r="BL20" s="9">
        <v>14.548</v>
      </c>
      <c r="BM20" s="9">
        <v>9.8949999999999996</v>
      </c>
      <c r="BN20" s="9">
        <v>4.6539999999999999</v>
      </c>
      <c r="BO20" s="9">
        <v>0.64700000000000002</v>
      </c>
      <c r="BP20" s="9">
        <v>0</v>
      </c>
      <c r="BQ20" s="9">
        <v>0.64700000000000002</v>
      </c>
      <c r="BR20" s="9">
        <v>4.7709999999999999</v>
      </c>
      <c r="BS20" s="9">
        <v>4.0919999999999996</v>
      </c>
      <c r="BT20" s="9">
        <v>0.67900000000000005</v>
      </c>
      <c r="BU20" s="9">
        <v>5.4610000000000003</v>
      </c>
      <c r="BV20" s="9">
        <v>3.6219999999999999</v>
      </c>
      <c r="BW20" s="9">
        <v>1.839</v>
      </c>
      <c r="BX20" s="9">
        <v>3.669</v>
      </c>
      <c r="BY20" s="9">
        <v>2.181</v>
      </c>
      <c r="BZ20" s="9">
        <v>1.488</v>
      </c>
      <c r="CA20" s="9">
        <v>23.715</v>
      </c>
      <c r="CB20" s="9">
        <v>23.994</v>
      </c>
      <c r="CC20" s="9">
        <v>21.199000000000002</v>
      </c>
      <c r="CD20" s="9">
        <v>0.60599999999999998</v>
      </c>
      <c r="CE20" s="9">
        <v>0</v>
      </c>
      <c r="CF20" s="9">
        <v>0.60599999999999998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0.60599999999999998</v>
      </c>
      <c r="CQ20" s="9">
        <v>0</v>
      </c>
      <c r="CR20" s="9">
        <v>0.60599999999999998</v>
      </c>
      <c r="CS20" s="9">
        <v>0</v>
      </c>
      <c r="CT20" s="9">
        <v>0</v>
      </c>
      <c r="CU20" s="9">
        <v>0</v>
      </c>
      <c r="CV20" s="9">
        <v>224.97399999999999</v>
      </c>
      <c r="CW20" s="9">
        <v>89.042000000000002</v>
      </c>
      <c r="CX20" s="9">
        <v>135.93199999999999</v>
      </c>
      <c r="CY20" s="9">
        <v>23.154</v>
      </c>
      <c r="CZ20" s="9">
        <v>9.4849999999999994</v>
      </c>
      <c r="DA20" s="9">
        <v>13.669</v>
      </c>
      <c r="DB20" s="9">
        <v>48.225999999999999</v>
      </c>
      <c r="DC20" s="9">
        <v>20.087</v>
      </c>
      <c r="DD20" s="9">
        <v>28.138999999999999</v>
      </c>
      <c r="DE20" s="9">
        <v>62.143000000000001</v>
      </c>
      <c r="DF20" s="9">
        <v>23.442</v>
      </c>
      <c r="DG20" s="9">
        <v>38.701000000000001</v>
      </c>
      <c r="DH20" s="9">
        <v>91.45</v>
      </c>
      <c r="DI20" s="9">
        <v>36.027000000000001</v>
      </c>
      <c r="DJ20" s="9">
        <v>55.423000000000002</v>
      </c>
      <c r="DK20" s="9">
        <v>30</v>
      </c>
      <c r="DL20" s="9">
        <v>26</v>
      </c>
      <c r="DM20" s="9">
        <v>30.809000000000001</v>
      </c>
      <c r="DN20" s="9">
        <v>74.489999999999995</v>
      </c>
      <c r="DO20" s="9">
        <v>26.062000000000001</v>
      </c>
      <c r="DP20" s="9">
        <v>48.427</v>
      </c>
      <c r="DQ20" s="9">
        <v>6.3010000000000002</v>
      </c>
      <c r="DR20" s="9">
        <v>0.63700000000000001</v>
      </c>
      <c r="DS20" s="9">
        <v>5.6639999999999997</v>
      </c>
      <c r="DT20" s="9">
        <v>18.623999999999999</v>
      </c>
      <c r="DU20" s="9">
        <v>6.2210000000000001</v>
      </c>
      <c r="DV20" s="9">
        <v>12.403</v>
      </c>
      <c r="DW20" s="9">
        <v>15.401</v>
      </c>
      <c r="DX20" s="9">
        <v>6.9459999999999997</v>
      </c>
      <c r="DY20" s="9">
        <v>8.4550000000000001</v>
      </c>
      <c r="DZ20" s="9">
        <v>34.164000000000001</v>
      </c>
      <c r="EA20" s="9">
        <v>12.257999999999999</v>
      </c>
      <c r="EB20" s="9">
        <v>21.905999999999999</v>
      </c>
      <c r="EC20" s="9">
        <v>31.013000000000002</v>
      </c>
      <c r="ED20" s="9">
        <v>43.137</v>
      </c>
      <c r="EE20" s="9">
        <v>26</v>
      </c>
      <c r="EF20" s="9">
        <v>150.48400000000001</v>
      </c>
      <c r="EG20" s="9">
        <v>62.978999999999999</v>
      </c>
      <c r="EH20" s="9">
        <v>87.504999999999995</v>
      </c>
      <c r="EI20" s="9">
        <v>16.853000000000002</v>
      </c>
      <c r="EJ20" s="9">
        <v>8.8480000000000008</v>
      </c>
      <c r="EK20" s="9">
        <v>8.0050000000000008</v>
      </c>
      <c r="EL20" s="9">
        <v>29.603000000000002</v>
      </c>
      <c r="EM20" s="9">
        <v>13.866</v>
      </c>
      <c r="EN20" s="9">
        <v>15.737</v>
      </c>
      <c r="EO20" s="9">
        <v>46.741999999999997</v>
      </c>
      <c r="EP20" s="9">
        <v>16.495999999999999</v>
      </c>
      <c r="EQ20" s="9">
        <v>30.245999999999999</v>
      </c>
      <c r="ER20" s="9">
        <v>57.286000000000001</v>
      </c>
      <c r="ES20" s="9">
        <v>23.768999999999998</v>
      </c>
      <c r="ET20" s="9">
        <v>33.517000000000003</v>
      </c>
      <c r="EU20" s="9">
        <v>27.068999999999999</v>
      </c>
      <c r="EV20" s="9">
        <v>26</v>
      </c>
      <c r="EW20" s="9">
        <v>34</v>
      </c>
      <c r="EX20" s="9">
        <v>35.764000000000003</v>
      </c>
      <c r="EY20" s="9">
        <v>19.146999999999998</v>
      </c>
      <c r="EZ20" s="9">
        <v>16.617000000000001</v>
      </c>
      <c r="FA20" s="9">
        <v>4.181</v>
      </c>
      <c r="FB20" s="9">
        <v>1.9450000000000001</v>
      </c>
      <c r="FC20" s="9">
        <v>2.2360000000000002</v>
      </c>
      <c r="FD20" s="9">
        <v>7.0659999999999998</v>
      </c>
      <c r="FE20" s="9">
        <v>5.3650000000000002</v>
      </c>
      <c r="FF20" s="9">
        <v>1.7010000000000001</v>
      </c>
      <c r="FG20" s="9">
        <v>8.5960000000000001</v>
      </c>
      <c r="FH20" s="9">
        <v>3.5529999999999999</v>
      </c>
      <c r="FI20" s="9">
        <v>5.0430000000000001</v>
      </c>
      <c r="FJ20" s="9">
        <v>15.92</v>
      </c>
      <c r="FK20" s="9">
        <v>8.2829999999999995</v>
      </c>
      <c r="FL20" s="9">
        <v>7.6369999999999996</v>
      </c>
      <c r="FM20" s="9">
        <v>40</v>
      </c>
      <c r="FN20" s="9">
        <v>34.082000000000001</v>
      </c>
      <c r="FO20" s="9">
        <v>42.679000000000002</v>
      </c>
      <c r="FP20" s="9">
        <v>119.619</v>
      </c>
      <c r="FQ20" s="9">
        <v>39.9</v>
      </c>
      <c r="FR20" s="9">
        <v>79.718000000000004</v>
      </c>
      <c r="FS20" s="9">
        <v>12.646000000000001</v>
      </c>
      <c r="FT20" s="9">
        <v>3.3479999999999999</v>
      </c>
      <c r="FU20" s="9">
        <v>9.298</v>
      </c>
      <c r="FV20" s="9">
        <v>24.041</v>
      </c>
      <c r="FW20" s="9">
        <v>8.0609999999999999</v>
      </c>
      <c r="FX20" s="9">
        <v>15.978999999999999</v>
      </c>
      <c r="FY20" s="9">
        <v>28.306999999999999</v>
      </c>
      <c r="FZ20" s="9">
        <v>10.082000000000001</v>
      </c>
      <c r="GA20" s="9">
        <v>18.225000000000001</v>
      </c>
      <c r="GB20" s="9">
        <v>54.625</v>
      </c>
      <c r="GC20" s="9">
        <v>18.408000000000001</v>
      </c>
      <c r="GD20" s="9">
        <v>36.216000000000001</v>
      </c>
      <c r="GE20" s="9">
        <v>43</v>
      </c>
      <c r="GF20" s="9">
        <v>46.915999999999997</v>
      </c>
      <c r="GG20" s="9">
        <v>43</v>
      </c>
      <c r="GH20" s="9">
        <v>141.12</v>
      </c>
      <c r="GI20" s="9">
        <v>68.287999999999997</v>
      </c>
      <c r="GJ20" s="9">
        <v>72.831000000000003</v>
      </c>
      <c r="GK20" s="9">
        <v>14.69</v>
      </c>
      <c r="GL20" s="9">
        <v>8.0820000000000007</v>
      </c>
      <c r="GM20" s="9">
        <v>6.6070000000000002</v>
      </c>
      <c r="GN20" s="9">
        <v>31.251999999999999</v>
      </c>
      <c r="GO20" s="9">
        <v>17.390999999999998</v>
      </c>
      <c r="GP20" s="9">
        <v>13.861000000000001</v>
      </c>
      <c r="GQ20" s="9">
        <v>42.432000000000002</v>
      </c>
      <c r="GR20" s="9">
        <v>16.913</v>
      </c>
      <c r="GS20" s="9">
        <v>25.518000000000001</v>
      </c>
      <c r="GT20" s="9">
        <v>52.746000000000002</v>
      </c>
      <c r="GU20" s="9">
        <v>25.902000000000001</v>
      </c>
      <c r="GV20" s="9">
        <v>26.844000000000001</v>
      </c>
      <c r="GW20" s="9">
        <v>26</v>
      </c>
      <c r="GX20" s="9">
        <v>26</v>
      </c>
      <c r="GY20" s="9">
        <v>26</v>
      </c>
      <c r="GZ20" s="9">
        <v>80.173000000000002</v>
      </c>
      <c r="HA20" s="9">
        <v>29.140999999999998</v>
      </c>
      <c r="HB20" s="9">
        <v>51.033000000000001</v>
      </c>
      <c r="HC20" s="9">
        <v>8.7029999999999994</v>
      </c>
      <c r="HD20" s="9">
        <v>3.3479999999999999</v>
      </c>
      <c r="HE20" s="9">
        <v>5.3550000000000004</v>
      </c>
      <c r="HF20" s="9">
        <v>16.321000000000002</v>
      </c>
      <c r="HG20" s="9">
        <v>5.109</v>
      </c>
      <c r="HH20" s="9">
        <v>11.212</v>
      </c>
      <c r="HI20" s="9">
        <v>16.844000000000001</v>
      </c>
      <c r="HJ20" s="9">
        <v>5.8579999999999997</v>
      </c>
      <c r="HK20" s="9">
        <v>10.986000000000001</v>
      </c>
      <c r="HL20" s="9">
        <v>38.305</v>
      </c>
      <c r="HM20" s="9">
        <v>14.826000000000001</v>
      </c>
      <c r="HN20" s="9">
        <v>23.48</v>
      </c>
      <c r="HO20" s="9">
        <v>47</v>
      </c>
      <c r="HP20" s="9">
        <v>51.783999999999999</v>
      </c>
      <c r="HQ20" s="9">
        <v>47</v>
      </c>
      <c r="HR20" s="9">
        <v>39.445</v>
      </c>
      <c r="HS20" s="9">
        <v>10.759</v>
      </c>
      <c r="HT20" s="9">
        <v>28.686</v>
      </c>
      <c r="HU20" s="9">
        <v>3.9430000000000001</v>
      </c>
      <c r="HV20" s="9">
        <v>0</v>
      </c>
      <c r="HW20" s="9">
        <v>3.9430000000000001</v>
      </c>
      <c r="HX20" s="9">
        <v>7.7190000000000003</v>
      </c>
      <c r="HY20" s="9">
        <v>2.952</v>
      </c>
      <c r="HZ20" s="9">
        <v>4.7670000000000003</v>
      </c>
      <c r="IA20" s="9">
        <v>11.462999999999999</v>
      </c>
      <c r="IB20" s="9">
        <v>4.2240000000000002</v>
      </c>
      <c r="IC20" s="9">
        <v>7.2389999999999999</v>
      </c>
      <c r="ID20" s="9">
        <v>16.318999999999999</v>
      </c>
      <c r="IE20" s="9">
        <v>3.5830000000000002</v>
      </c>
      <c r="IF20" s="9">
        <v>12.737</v>
      </c>
      <c r="IG20" s="9">
        <v>32.999000000000002</v>
      </c>
      <c r="IH20" s="9">
        <v>26</v>
      </c>
      <c r="II20" s="9">
        <v>35.899000000000001</v>
      </c>
      <c r="IJ20" s="9">
        <v>75.206999999999994</v>
      </c>
      <c r="IK20" s="9">
        <v>31.754000000000001</v>
      </c>
      <c r="IL20" s="9">
        <v>43.451999999999998</v>
      </c>
      <c r="IM20" s="9">
        <v>5.835</v>
      </c>
      <c r="IN20" s="9">
        <v>1.4370000000000001</v>
      </c>
      <c r="IO20" s="9">
        <v>4.3970000000000002</v>
      </c>
      <c r="IP20" s="9">
        <v>17.448</v>
      </c>
      <c r="IQ20" s="9">
        <v>9.7189999999999994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2513</v>
      </c>
      <c r="C1" s="3" t="s">
        <v>2514</v>
      </c>
      <c r="D1" s="3" t="s">
        <v>2515</v>
      </c>
      <c r="E1" s="3" t="s">
        <v>2516</v>
      </c>
      <c r="F1" s="3" t="s">
        <v>2517</v>
      </c>
      <c r="G1" s="3" t="s">
        <v>2518</v>
      </c>
      <c r="H1" s="3" t="s">
        <v>2519</v>
      </c>
      <c r="I1" s="3" t="s">
        <v>2520</v>
      </c>
      <c r="J1" s="3" t="s">
        <v>2521</v>
      </c>
      <c r="K1" s="3" t="s">
        <v>2522</v>
      </c>
      <c r="L1" s="3" t="s">
        <v>2523</v>
      </c>
      <c r="M1" s="3" t="s">
        <v>2524</v>
      </c>
      <c r="N1" s="3" t="s">
        <v>2525</v>
      </c>
      <c r="O1" s="3" t="s">
        <v>2526</v>
      </c>
      <c r="P1" s="3" t="s">
        <v>2527</v>
      </c>
      <c r="Q1" s="3" t="s">
        <v>2528</v>
      </c>
      <c r="R1" s="3" t="s">
        <v>2529</v>
      </c>
      <c r="S1" s="3" t="s">
        <v>2530</v>
      </c>
      <c r="T1" s="3" t="s">
        <v>2531</v>
      </c>
      <c r="U1" s="3" t="s">
        <v>2532</v>
      </c>
      <c r="V1" s="3" t="s">
        <v>2533</v>
      </c>
      <c r="W1" s="3" t="s">
        <v>2534</v>
      </c>
      <c r="X1" s="3" t="s">
        <v>2535</v>
      </c>
      <c r="Y1" s="3" t="s">
        <v>2536</v>
      </c>
      <c r="Z1" s="3" t="s">
        <v>2537</v>
      </c>
      <c r="AA1" s="3" t="s">
        <v>2538</v>
      </c>
      <c r="AB1" s="3" t="s">
        <v>2539</v>
      </c>
      <c r="AC1" s="3" t="s">
        <v>2540</v>
      </c>
      <c r="AD1" s="3" t="s">
        <v>2541</v>
      </c>
      <c r="AE1" s="3" t="s">
        <v>2542</v>
      </c>
      <c r="AF1" s="3" t="s">
        <v>2543</v>
      </c>
      <c r="AG1" s="3" t="s">
        <v>2544</v>
      </c>
      <c r="AH1" s="3" t="s">
        <v>2545</v>
      </c>
      <c r="AI1" s="3" t="s">
        <v>2546</v>
      </c>
      <c r="AJ1" s="3" t="s">
        <v>2547</v>
      </c>
      <c r="AK1" s="3" t="s">
        <v>2548</v>
      </c>
      <c r="AL1" s="3" t="s">
        <v>2549</v>
      </c>
      <c r="AM1" s="3" t="s">
        <v>2550</v>
      </c>
      <c r="AN1" s="3" t="s">
        <v>2551</v>
      </c>
      <c r="AO1" s="3" t="s">
        <v>2552</v>
      </c>
      <c r="AP1" s="3" t="s">
        <v>2553</v>
      </c>
      <c r="AQ1" s="3" t="s">
        <v>2554</v>
      </c>
      <c r="AR1" s="3" t="s">
        <v>2555</v>
      </c>
      <c r="AS1" s="3" t="s">
        <v>2556</v>
      </c>
      <c r="AT1" s="3" t="s">
        <v>2557</v>
      </c>
      <c r="AU1" s="3" t="s">
        <v>2558</v>
      </c>
      <c r="AV1" s="3" t="s">
        <v>2559</v>
      </c>
      <c r="AW1" s="3" t="s">
        <v>2560</v>
      </c>
      <c r="AX1" s="3" t="s">
        <v>2561</v>
      </c>
      <c r="AY1" s="3" t="s">
        <v>2562</v>
      </c>
      <c r="AZ1" s="3" t="s">
        <v>2563</v>
      </c>
      <c r="BA1" s="3" t="s">
        <v>2564</v>
      </c>
      <c r="BB1" s="3" t="s">
        <v>2565</v>
      </c>
      <c r="BC1" s="3" t="s">
        <v>2566</v>
      </c>
      <c r="BD1" s="3" t="s">
        <v>2567</v>
      </c>
      <c r="BE1" s="3" t="s">
        <v>2568</v>
      </c>
      <c r="BF1" s="3" t="s">
        <v>2569</v>
      </c>
      <c r="BG1" s="3" t="s">
        <v>2570</v>
      </c>
      <c r="BH1" s="3" t="s">
        <v>2571</v>
      </c>
      <c r="BI1" s="3" t="s">
        <v>2572</v>
      </c>
      <c r="BJ1" s="3" t="s">
        <v>2573</v>
      </c>
      <c r="BK1" s="3" t="s">
        <v>2574</v>
      </c>
      <c r="BL1" s="3" t="s">
        <v>2575</v>
      </c>
      <c r="BM1" s="3" t="s">
        <v>2576</v>
      </c>
      <c r="BN1" s="3" t="s">
        <v>2577</v>
      </c>
      <c r="BO1" s="3" t="s">
        <v>2578</v>
      </c>
      <c r="BP1" s="3" t="s">
        <v>2579</v>
      </c>
      <c r="BQ1" s="3" t="s">
        <v>2580</v>
      </c>
      <c r="BR1" s="3" t="s">
        <v>2581</v>
      </c>
      <c r="BS1" s="3" t="s">
        <v>2582</v>
      </c>
      <c r="BT1" s="3" t="s">
        <v>2583</v>
      </c>
      <c r="BU1" s="3" t="s">
        <v>2584</v>
      </c>
      <c r="BV1" s="3" t="s">
        <v>2585</v>
      </c>
      <c r="BW1" s="3" t="s">
        <v>2586</v>
      </c>
      <c r="BX1" s="3" t="s">
        <v>2587</v>
      </c>
      <c r="BY1" s="3" t="s">
        <v>2588</v>
      </c>
      <c r="BZ1" s="3" t="s">
        <v>2589</v>
      </c>
      <c r="CA1" s="3" t="s">
        <v>2590</v>
      </c>
      <c r="CB1" s="3" t="s">
        <v>2591</v>
      </c>
      <c r="CC1" s="3" t="s">
        <v>2592</v>
      </c>
      <c r="CD1" s="3" t="s">
        <v>2593</v>
      </c>
      <c r="CE1" s="3" t="s">
        <v>2594</v>
      </c>
      <c r="CF1" s="3" t="s">
        <v>2595</v>
      </c>
      <c r="CG1" s="3" t="s">
        <v>2596</v>
      </c>
      <c r="CH1" s="3" t="s">
        <v>2597</v>
      </c>
      <c r="CI1" s="3" t="s">
        <v>2598</v>
      </c>
      <c r="CJ1" s="3" t="s">
        <v>2599</v>
      </c>
      <c r="CK1" s="3" t="s">
        <v>2600</v>
      </c>
      <c r="CL1" s="3" t="s">
        <v>2601</v>
      </c>
      <c r="CM1" s="3" t="s">
        <v>2602</v>
      </c>
      <c r="CN1" s="3" t="s">
        <v>2603</v>
      </c>
      <c r="CO1" s="3" t="s">
        <v>2604</v>
      </c>
      <c r="CP1" s="3" t="s">
        <v>2605</v>
      </c>
      <c r="CQ1" s="3" t="s">
        <v>2606</v>
      </c>
      <c r="CR1" s="3" t="s">
        <v>2607</v>
      </c>
      <c r="CS1" s="3" t="s">
        <v>2608</v>
      </c>
      <c r="CT1" s="3" t="s">
        <v>2609</v>
      </c>
      <c r="CU1" s="3" t="s">
        <v>2610</v>
      </c>
      <c r="CV1" s="3" t="s">
        <v>2611</v>
      </c>
      <c r="CW1" s="3" t="s">
        <v>2612</v>
      </c>
      <c r="CX1" s="3" t="s">
        <v>2613</v>
      </c>
      <c r="CY1" s="3" t="s">
        <v>2614</v>
      </c>
      <c r="CZ1" s="3" t="s">
        <v>2615</v>
      </c>
      <c r="DA1" s="3" t="s">
        <v>2616</v>
      </c>
      <c r="DB1" s="3" t="s">
        <v>2617</v>
      </c>
      <c r="DC1" s="3" t="s">
        <v>2618</v>
      </c>
      <c r="DD1" s="3" t="s">
        <v>2619</v>
      </c>
      <c r="DE1" s="3" t="s">
        <v>2620</v>
      </c>
      <c r="DF1" s="3" t="s">
        <v>2621</v>
      </c>
      <c r="DG1" s="3" t="s">
        <v>2622</v>
      </c>
      <c r="DH1" s="3" t="s">
        <v>2623</v>
      </c>
      <c r="DI1" s="3" t="s">
        <v>2624</v>
      </c>
      <c r="DJ1" s="3" t="s">
        <v>2625</v>
      </c>
      <c r="DK1" s="3" t="s">
        <v>2626</v>
      </c>
      <c r="DL1" s="3" t="s">
        <v>2627</v>
      </c>
      <c r="DM1" s="3" t="s">
        <v>2628</v>
      </c>
      <c r="DN1" s="3" t="s">
        <v>2629</v>
      </c>
      <c r="DO1" s="3" t="s">
        <v>2630</v>
      </c>
      <c r="DP1" s="3" t="s">
        <v>2631</v>
      </c>
      <c r="DQ1" s="3" t="s">
        <v>2632</v>
      </c>
      <c r="DR1" s="3" t="s">
        <v>2633</v>
      </c>
      <c r="DS1" s="3" t="s">
        <v>2634</v>
      </c>
      <c r="DT1" s="3" t="s">
        <v>2635</v>
      </c>
      <c r="DU1" s="3" t="s">
        <v>2636</v>
      </c>
      <c r="DV1" s="3" t="s">
        <v>2637</v>
      </c>
      <c r="DW1" s="3" t="s">
        <v>2638</v>
      </c>
      <c r="DX1" s="3" t="s">
        <v>2639</v>
      </c>
      <c r="DY1" s="3" t="s">
        <v>2640</v>
      </c>
      <c r="DZ1" s="3" t="s">
        <v>2641</v>
      </c>
      <c r="EA1" s="3" t="s">
        <v>2642</v>
      </c>
      <c r="EB1" s="3" t="s">
        <v>2643</v>
      </c>
      <c r="EC1" s="3" t="s">
        <v>2644</v>
      </c>
      <c r="ED1" s="3" t="s">
        <v>2645</v>
      </c>
      <c r="EE1" s="3" t="s">
        <v>2646</v>
      </c>
      <c r="EF1" s="3" t="s">
        <v>2647</v>
      </c>
      <c r="EG1" s="3" t="s">
        <v>2648</v>
      </c>
      <c r="EH1" s="3" t="s">
        <v>2649</v>
      </c>
      <c r="EI1" s="3" t="s">
        <v>2650</v>
      </c>
      <c r="EJ1" s="3" t="s">
        <v>2651</v>
      </c>
      <c r="EK1" s="3" t="s">
        <v>2652</v>
      </c>
      <c r="EL1" s="3" t="s">
        <v>2653</v>
      </c>
      <c r="EM1" s="3" t="s">
        <v>2654</v>
      </c>
      <c r="EN1" s="3" t="s">
        <v>2655</v>
      </c>
      <c r="EO1" s="3" t="s">
        <v>2656</v>
      </c>
      <c r="EP1" s="3" t="s">
        <v>2657</v>
      </c>
      <c r="EQ1" s="3" t="s">
        <v>2658</v>
      </c>
      <c r="ER1" s="3" t="s">
        <v>2659</v>
      </c>
      <c r="ES1" s="3" t="s">
        <v>2660</v>
      </c>
      <c r="ET1" s="3" t="s">
        <v>2661</v>
      </c>
      <c r="EU1" s="3" t="s">
        <v>2662</v>
      </c>
      <c r="EV1" s="3" t="s">
        <v>2663</v>
      </c>
      <c r="EW1" s="3" t="s">
        <v>2664</v>
      </c>
      <c r="EX1" s="3" t="s">
        <v>2665</v>
      </c>
      <c r="EY1" s="3" t="s">
        <v>2666</v>
      </c>
      <c r="EZ1" s="3" t="s">
        <v>2667</v>
      </c>
      <c r="FA1" s="3" t="s">
        <v>2668</v>
      </c>
      <c r="FB1" s="3" t="s">
        <v>2669</v>
      </c>
      <c r="FC1" s="3" t="s">
        <v>2670</v>
      </c>
      <c r="FD1" s="3" t="s">
        <v>2671</v>
      </c>
      <c r="FE1" s="3" t="s">
        <v>2672</v>
      </c>
      <c r="FF1" s="3" t="s">
        <v>2673</v>
      </c>
      <c r="FG1" s="3" t="s">
        <v>2674</v>
      </c>
      <c r="FH1" s="3" t="s">
        <v>2675</v>
      </c>
      <c r="FI1" s="3" t="s">
        <v>2676</v>
      </c>
      <c r="FJ1" s="3" t="s">
        <v>2677</v>
      </c>
      <c r="FK1" s="3" t="s">
        <v>2678</v>
      </c>
      <c r="FL1" s="3" t="s">
        <v>2679</v>
      </c>
      <c r="FM1" s="3" t="s">
        <v>2680</v>
      </c>
      <c r="FN1" s="3" t="s">
        <v>2681</v>
      </c>
      <c r="FO1" s="3" t="s">
        <v>2682</v>
      </c>
      <c r="FP1" s="3" t="s">
        <v>2683</v>
      </c>
      <c r="FQ1" s="3" t="s">
        <v>2684</v>
      </c>
      <c r="FR1" s="3" t="s">
        <v>2685</v>
      </c>
      <c r="FS1" s="3" t="s">
        <v>2686</v>
      </c>
      <c r="FT1" s="3" t="s">
        <v>2687</v>
      </c>
      <c r="FU1" s="3" t="s">
        <v>2688</v>
      </c>
      <c r="FV1" s="3" t="s">
        <v>2689</v>
      </c>
      <c r="FW1" s="3" t="s">
        <v>2690</v>
      </c>
      <c r="FX1" s="3" t="s">
        <v>2691</v>
      </c>
      <c r="FY1" s="3" t="s">
        <v>2692</v>
      </c>
      <c r="FZ1" s="3" t="s">
        <v>2693</v>
      </c>
      <c r="GA1" s="3" t="s">
        <v>2694</v>
      </c>
      <c r="GB1" s="3" t="s">
        <v>2695</v>
      </c>
      <c r="GC1" s="3" t="s">
        <v>2696</v>
      </c>
      <c r="GD1" s="3" t="s">
        <v>2697</v>
      </c>
      <c r="GE1" s="3" t="s">
        <v>2698</v>
      </c>
      <c r="GF1" s="3" t="s">
        <v>2699</v>
      </c>
      <c r="GG1" s="3" t="s">
        <v>2700</v>
      </c>
      <c r="GH1" s="3" t="s">
        <v>2701</v>
      </c>
      <c r="GI1" s="3" t="s">
        <v>2702</v>
      </c>
      <c r="GJ1" s="3" t="s">
        <v>2703</v>
      </c>
      <c r="GK1" s="3" t="s">
        <v>2704</v>
      </c>
      <c r="GL1" s="3" t="s">
        <v>2705</v>
      </c>
      <c r="GM1" s="3" t="s">
        <v>2706</v>
      </c>
      <c r="GN1" s="3" t="s">
        <v>2707</v>
      </c>
      <c r="GO1" s="3" t="s">
        <v>2708</v>
      </c>
      <c r="GP1" s="3" t="s">
        <v>2709</v>
      </c>
      <c r="GQ1" s="3" t="s">
        <v>2710</v>
      </c>
      <c r="GR1" s="3" t="s">
        <v>2711</v>
      </c>
      <c r="GS1" s="3" t="s">
        <v>2712</v>
      </c>
      <c r="GT1" s="3" t="s">
        <v>2713</v>
      </c>
      <c r="GU1" s="3" t="s">
        <v>2714</v>
      </c>
      <c r="GV1" s="3" t="s">
        <v>2715</v>
      </c>
      <c r="GW1" s="3" t="s">
        <v>2716</v>
      </c>
      <c r="GX1" s="3" t="s">
        <v>2717</v>
      </c>
      <c r="GY1" s="3" t="s">
        <v>2718</v>
      </c>
      <c r="GZ1" s="3" t="s">
        <v>2719</v>
      </c>
      <c r="HA1" s="3" t="s">
        <v>2720</v>
      </c>
      <c r="HB1" s="3" t="s">
        <v>2721</v>
      </c>
      <c r="HC1" s="3" t="s">
        <v>2722</v>
      </c>
      <c r="HD1" s="3" t="s">
        <v>2723</v>
      </c>
      <c r="HE1" s="3" t="s">
        <v>2724</v>
      </c>
      <c r="HF1" s="3" t="s">
        <v>2725</v>
      </c>
      <c r="HG1" s="3" t="s">
        <v>2726</v>
      </c>
      <c r="HH1" s="3" t="s">
        <v>2727</v>
      </c>
      <c r="HI1" s="3" t="s">
        <v>2728</v>
      </c>
      <c r="HJ1" s="3" t="s">
        <v>2729</v>
      </c>
      <c r="HK1" s="3" t="s">
        <v>2730</v>
      </c>
      <c r="HL1" s="3" t="s">
        <v>2731</v>
      </c>
      <c r="HM1" s="3" t="s">
        <v>2732</v>
      </c>
      <c r="HN1" s="3" t="s">
        <v>2733</v>
      </c>
      <c r="HO1" s="3" t="s">
        <v>2734</v>
      </c>
      <c r="HP1" s="3" t="s">
        <v>2735</v>
      </c>
      <c r="HQ1" s="3" t="s">
        <v>2736</v>
      </c>
      <c r="HR1" s="3" t="s">
        <v>2737</v>
      </c>
      <c r="HS1" s="3" t="s">
        <v>2738</v>
      </c>
      <c r="HT1" s="3" t="s">
        <v>2739</v>
      </c>
      <c r="HU1" s="3" t="s">
        <v>2740</v>
      </c>
      <c r="HV1" s="3" t="s">
        <v>2741</v>
      </c>
      <c r="HW1" s="3" t="s">
        <v>2742</v>
      </c>
      <c r="HX1" s="3" t="s">
        <v>2743</v>
      </c>
      <c r="HY1" s="3" t="s">
        <v>2744</v>
      </c>
      <c r="HZ1" s="3" t="s">
        <v>2745</v>
      </c>
      <c r="IA1" s="3" t="s">
        <v>2746</v>
      </c>
      <c r="IB1" s="3" t="s">
        <v>2747</v>
      </c>
      <c r="IC1" s="3" t="s">
        <v>2748</v>
      </c>
      <c r="ID1" s="3" t="s">
        <v>2749</v>
      </c>
      <c r="IE1" s="3" t="s">
        <v>2750</v>
      </c>
      <c r="IF1" s="3" t="s">
        <v>2751</v>
      </c>
      <c r="IG1" s="3" t="s">
        <v>2752</v>
      </c>
      <c r="IH1" s="3" t="s">
        <v>2753</v>
      </c>
      <c r="II1" s="3" t="s">
        <v>2754</v>
      </c>
      <c r="IJ1" s="3" t="s">
        <v>2755</v>
      </c>
      <c r="IK1" s="3" t="s">
        <v>2756</v>
      </c>
      <c r="IL1" s="3" t="s">
        <v>2757</v>
      </c>
      <c r="IM1" s="3" t="s">
        <v>2758</v>
      </c>
      <c r="IN1" s="3" t="s">
        <v>2759</v>
      </c>
      <c r="IO1" s="3" t="s">
        <v>2760</v>
      </c>
      <c r="IP1" s="3" t="s">
        <v>2761</v>
      </c>
      <c r="IQ1" s="3" t="s">
        <v>2762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2763</v>
      </c>
      <c r="C10" s="8" t="s">
        <v>2764</v>
      </c>
      <c r="D10" s="8" t="s">
        <v>2765</v>
      </c>
      <c r="E10" s="8" t="s">
        <v>2766</v>
      </c>
      <c r="F10" s="8" t="s">
        <v>2767</v>
      </c>
      <c r="G10" s="8" t="s">
        <v>2768</v>
      </c>
      <c r="H10" s="8" t="s">
        <v>2769</v>
      </c>
      <c r="I10" s="8" t="s">
        <v>2770</v>
      </c>
      <c r="J10" s="8" t="s">
        <v>2771</v>
      </c>
      <c r="K10" s="8" t="s">
        <v>2772</v>
      </c>
      <c r="L10" s="8" t="s">
        <v>2773</v>
      </c>
      <c r="M10" s="8" t="s">
        <v>2774</v>
      </c>
      <c r="N10" s="8" t="s">
        <v>2775</v>
      </c>
      <c r="O10" s="8" t="s">
        <v>2776</v>
      </c>
      <c r="P10" s="8" t="s">
        <v>2777</v>
      </c>
      <c r="Q10" s="8" t="s">
        <v>2778</v>
      </c>
      <c r="R10" s="8" t="s">
        <v>2779</v>
      </c>
      <c r="S10" s="8" t="s">
        <v>2780</v>
      </c>
      <c r="T10" s="8" t="s">
        <v>2781</v>
      </c>
      <c r="U10" s="8" t="s">
        <v>2782</v>
      </c>
      <c r="V10" s="8" t="s">
        <v>2783</v>
      </c>
      <c r="W10" s="8" t="s">
        <v>2784</v>
      </c>
      <c r="X10" s="8" t="s">
        <v>2785</v>
      </c>
      <c r="Y10" s="8" t="s">
        <v>2786</v>
      </c>
      <c r="Z10" s="8" t="s">
        <v>2787</v>
      </c>
      <c r="AA10" s="8" t="s">
        <v>2788</v>
      </c>
      <c r="AB10" s="8" t="s">
        <v>2789</v>
      </c>
      <c r="AC10" s="8" t="s">
        <v>2790</v>
      </c>
      <c r="AD10" s="8" t="s">
        <v>2791</v>
      </c>
      <c r="AE10" s="8" t="s">
        <v>2792</v>
      </c>
      <c r="AF10" s="8" t="s">
        <v>2793</v>
      </c>
      <c r="AG10" s="8" t="s">
        <v>2794</v>
      </c>
      <c r="AH10" s="8" t="s">
        <v>2795</v>
      </c>
      <c r="AI10" s="8" t="s">
        <v>2796</v>
      </c>
      <c r="AJ10" s="8" t="s">
        <v>2797</v>
      </c>
      <c r="AK10" s="8" t="s">
        <v>2798</v>
      </c>
      <c r="AL10" s="8" t="s">
        <v>2799</v>
      </c>
      <c r="AM10" s="8" t="s">
        <v>2800</v>
      </c>
      <c r="AN10" s="8" t="s">
        <v>2801</v>
      </c>
      <c r="AO10" s="8" t="s">
        <v>2802</v>
      </c>
      <c r="AP10" s="8" t="s">
        <v>2803</v>
      </c>
      <c r="AQ10" s="8" t="s">
        <v>2804</v>
      </c>
      <c r="AR10" s="8" t="s">
        <v>2805</v>
      </c>
      <c r="AS10" s="8" t="s">
        <v>2806</v>
      </c>
      <c r="AT10" s="8" t="s">
        <v>2807</v>
      </c>
      <c r="AU10" s="8" t="s">
        <v>2808</v>
      </c>
      <c r="AV10" s="8" t="s">
        <v>2809</v>
      </c>
      <c r="AW10" s="8" t="s">
        <v>2810</v>
      </c>
      <c r="AX10" s="8" t="s">
        <v>2811</v>
      </c>
      <c r="AY10" s="8" t="s">
        <v>2812</v>
      </c>
      <c r="AZ10" s="8" t="s">
        <v>2813</v>
      </c>
      <c r="BA10" s="8" t="s">
        <v>2814</v>
      </c>
      <c r="BB10" s="8" t="s">
        <v>2815</v>
      </c>
      <c r="BC10" s="8" t="s">
        <v>2816</v>
      </c>
      <c r="BD10" s="8" t="s">
        <v>2817</v>
      </c>
      <c r="BE10" s="8" t="s">
        <v>2818</v>
      </c>
      <c r="BF10" s="8" t="s">
        <v>2819</v>
      </c>
      <c r="BG10" s="8" t="s">
        <v>2820</v>
      </c>
      <c r="BH10" s="8" t="s">
        <v>2821</v>
      </c>
      <c r="BI10" s="8" t="s">
        <v>2822</v>
      </c>
      <c r="BJ10" s="8" t="s">
        <v>2823</v>
      </c>
      <c r="BK10" s="8" t="s">
        <v>2824</v>
      </c>
      <c r="BL10" s="8" t="s">
        <v>2825</v>
      </c>
      <c r="BM10" s="8" t="s">
        <v>2826</v>
      </c>
      <c r="BN10" s="8" t="s">
        <v>2827</v>
      </c>
      <c r="BO10" s="8" t="s">
        <v>2828</v>
      </c>
      <c r="BP10" s="8" t="s">
        <v>2829</v>
      </c>
      <c r="BQ10" s="8" t="s">
        <v>2830</v>
      </c>
      <c r="BR10" s="8" t="s">
        <v>2831</v>
      </c>
      <c r="BS10" s="8" t="s">
        <v>2832</v>
      </c>
      <c r="BT10" s="8" t="s">
        <v>2833</v>
      </c>
      <c r="BU10" s="8" t="s">
        <v>2834</v>
      </c>
      <c r="BV10" s="8" t="s">
        <v>2835</v>
      </c>
      <c r="BW10" s="8" t="s">
        <v>2836</v>
      </c>
      <c r="BX10" s="8" t="s">
        <v>2837</v>
      </c>
      <c r="BY10" s="8" t="s">
        <v>2838</v>
      </c>
      <c r="BZ10" s="8" t="s">
        <v>2839</v>
      </c>
      <c r="CA10" s="8" t="s">
        <v>2840</v>
      </c>
      <c r="CB10" s="8" t="s">
        <v>2841</v>
      </c>
      <c r="CC10" s="8" t="s">
        <v>2842</v>
      </c>
      <c r="CD10" s="8" t="s">
        <v>2843</v>
      </c>
      <c r="CE10" s="8" t="s">
        <v>2844</v>
      </c>
      <c r="CF10" s="8" t="s">
        <v>2845</v>
      </c>
      <c r="CG10" s="8" t="s">
        <v>2846</v>
      </c>
      <c r="CH10" s="8" t="s">
        <v>2847</v>
      </c>
      <c r="CI10" s="8" t="s">
        <v>2848</v>
      </c>
      <c r="CJ10" s="8" t="s">
        <v>2849</v>
      </c>
      <c r="CK10" s="8" t="s">
        <v>2850</v>
      </c>
      <c r="CL10" s="8" t="s">
        <v>2851</v>
      </c>
      <c r="CM10" s="8" t="s">
        <v>2852</v>
      </c>
      <c r="CN10" s="8" t="s">
        <v>2853</v>
      </c>
      <c r="CO10" s="8" t="s">
        <v>2854</v>
      </c>
      <c r="CP10" s="8" t="s">
        <v>2855</v>
      </c>
      <c r="CQ10" s="8" t="s">
        <v>2856</v>
      </c>
      <c r="CR10" s="8" t="s">
        <v>2857</v>
      </c>
      <c r="CS10" s="8" t="s">
        <v>2858</v>
      </c>
      <c r="CT10" s="8" t="s">
        <v>2859</v>
      </c>
      <c r="CU10" s="8" t="s">
        <v>2860</v>
      </c>
      <c r="CV10" s="8" t="s">
        <v>2861</v>
      </c>
      <c r="CW10" s="8" t="s">
        <v>2862</v>
      </c>
      <c r="CX10" s="8" t="s">
        <v>2863</v>
      </c>
      <c r="CY10" s="8" t="s">
        <v>2864</v>
      </c>
      <c r="CZ10" s="8" t="s">
        <v>2865</v>
      </c>
      <c r="DA10" s="8" t="s">
        <v>2866</v>
      </c>
      <c r="DB10" s="8" t="s">
        <v>2867</v>
      </c>
      <c r="DC10" s="8" t="s">
        <v>2868</v>
      </c>
      <c r="DD10" s="8" t="s">
        <v>2869</v>
      </c>
      <c r="DE10" s="8" t="s">
        <v>2870</v>
      </c>
      <c r="DF10" s="8" t="s">
        <v>2871</v>
      </c>
      <c r="DG10" s="8" t="s">
        <v>2872</v>
      </c>
      <c r="DH10" s="8" t="s">
        <v>2873</v>
      </c>
      <c r="DI10" s="8" t="s">
        <v>2874</v>
      </c>
      <c r="DJ10" s="8" t="s">
        <v>2875</v>
      </c>
      <c r="DK10" s="8" t="s">
        <v>2876</v>
      </c>
      <c r="DL10" s="8" t="s">
        <v>2877</v>
      </c>
      <c r="DM10" s="8" t="s">
        <v>2878</v>
      </c>
      <c r="DN10" s="8" t="s">
        <v>2879</v>
      </c>
      <c r="DO10" s="8" t="s">
        <v>2880</v>
      </c>
      <c r="DP10" s="8" t="s">
        <v>2881</v>
      </c>
      <c r="DQ10" s="8" t="s">
        <v>2882</v>
      </c>
      <c r="DR10" s="8" t="s">
        <v>2883</v>
      </c>
      <c r="DS10" s="8" t="s">
        <v>2884</v>
      </c>
      <c r="DT10" s="8" t="s">
        <v>2885</v>
      </c>
      <c r="DU10" s="8" t="s">
        <v>2886</v>
      </c>
      <c r="DV10" s="8" t="s">
        <v>2887</v>
      </c>
      <c r="DW10" s="8" t="s">
        <v>2888</v>
      </c>
      <c r="DX10" s="8" t="s">
        <v>2889</v>
      </c>
      <c r="DY10" s="8" t="s">
        <v>2890</v>
      </c>
      <c r="DZ10" s="8" t="s">
        <v>2891</v>
      </c>
      <c r="EA10" s="8" t="s">
        <v>2892</v>
      </c>
      <c r="EB10" s="8" t="s">
        <v>2893</v>
      </c>
      <c r="EC10" s="8" t="s">
        <v>2894</v>
      </c>
      <c r="ED10" s="8" t="s">
        <v>2895</v>
      </c>
      <c r="EE10" s="8" t="s">
        <v>2896</v>
      </c>
      <c r="EF10" s="8" t="s">
        <v>2897</v>
      </c>
      <c r="EG10" s="8" t="s">
        <v>2898</v>
      </c>
      <c r="EH10" s="8" t="s">
        <v>2899</v>
      </c>
      <c r="EI10" s="8" t="s">
        <v>2900</v>
      </c>
      <c r="EJ10" s="8" t="s">
        <v>2901</v>
      </c>
      <c r="EK10" s="8" t="s">
        <v>2902</v>
      </c>
      <c r="EL10" s="8" t="s">
        <v>2903</v>
      </c>
      <c r="EM10" s="8" t="s">
        <v>2904</v>
      </c>
      <c r="EN10" s="8" t="s">
        <v>2905</v>
      </c>
      <c r="EO10" s="8" t="s">
        <v>2906</v>
      </c>
      <c r="EP10" s="8" t="s">
        <v>2907</v>
      </c>
      <c r="EQ10" s="8" t="s">
        <v>2908</v>
      </c>
      <c r="ER10" s="8" t="s">
        <v>2909</v>
      </c>
      <c r="ES10" s="8" t="s">
        <v>2910</v>
      </c>
      <c r="ET10" s="8" t="s">
        <v>2911</v>
      </c>
      <c r="EU10" s="8" t="s">
        <v>2912</v>
      </c>
      <c r="EV10" s="8" t="s">
        <v>2913</v>
      </c>
      <c r="EW10" s="8" t="s">
        <v>2914</v>
      </c>
      <c r="EX10" s="8" t="s">
        <v>2915</v>
      </c>
      <c r="EY10" s="8" t="s">
        <v>2916</v>
      </c>
      <c r="EZ10" s="8" t="s">
        <v>2917</v>
      </c>
      <c r="FA10" s="8" t="s">
        <v>2918</v>
      </c>
      <c r="FB10" s="8" t="s">
        <v>2919</v>
      </c>
      <c r="FC10" s="8" t="s">
        <v>2920</v>
      </c>
      <c r="FD10" s="8" t="s">
        <v>2921</v>
      </c>
      <c r="FE10" s="8" t="s">
        <v>2922</v>
      </c>
      <c r="FF10" s="8" t="s">
        <v>2923</v>
      </c>
      <c r="FG10" s="8" t="s">
        <v>2924</v>
      </c>
      <c r="FH10" s="8" t="s">
        <v>2925</v>
      </c>
      <c r="FI10" s="8" t="s">
        <v>2926</v>
      </c>
      <c r="FJ10" s="8" t="s">
        <v>2927</v>
      </c>
      <c r="FK10" s="8" t="s">
        <v>2928</v>
      </c>
      <c r="FL10" s="8" t="s">
        <v>2929</v>
      </c>
      <c r="FM10" s="8" t="s">
        <v>2930</v>
      </c>
      <c r="FN10" s="8" t="s">
        <v>2931</v>
      </c>
      <c r="FO10" s="8" t="s">
        <v>2932</v>
      </c>
      <c r="FP10" s="8" t="s">
        <v>2933</v>
      </c>
      <c r="FQ10" s="8" t="s">
        <v>2934</v>
      </c>
      <c r="FR10" s="8" t="s">
        <v>2935</v>
      </c>
      <c r="FS10" s="8" t="s">
        <v>2936</v>
      </c>
      <c r="FT10" s="8" t="s">
        <v>2937</v>
      </c>
      <c r="FU10" s="8" t="s">
        <v>2938</v>
      </c>
      <c r="FV10" s="8" t="s">
        <v>2939</v>
      </c>
      <c r="FW10" s="8" t="s">
        <v>2940</v>
      </c>
      <c r="FX10" s="8" t="s">
        <v>2941</v>
      </c>
      <c r="FY10" s="8" t="s">
        <v>2942</v>
      </c>
      <c r="FZ10" s="8" t="s">
        <v>2943</v>
      </c>
      <c r="GA10" s="8" t="s">
        <v>2944</v>
      </c>
      <c r="GB10" s="8" t="s">
        <v>2945</v>
      </c>
      <c r="GC10" s="8" t="s">
        <v>2946</v>
      </c>
      <c r="GD10" s="8" t="s">
        <v>2947</v>
      </c>
      <c r="GE10" s="8" t="s">
        <v>2948</v>
      </c>
      <c r="GF10" s="8" t="s">
        <v>2949</v>
      </c>
      <c r="GG10" s="8" t="s">
        <v>2950</v>
      </c>
      <c r="GH10" s="8" t="s">
        <v>2951</v>
      </c>
      <c r="GI10" s="8" t="s">
        <v>2952</v>
      </c>
      <c r="GJ10" s="8" t="s">
        <v>2953</v>
      </c>
      <c r="GK10" s="8" t="s">
        <v>2954</v>
      </c>
      <c r="GL10" s="8" t="s">
        <v>2955</v>
      </c>
      <c r="GM10" s="8" t="s">
        <v>2956</v>
      </c>
      <c r="GN10" s="8" t="s">
        <v>2957</v>
      </c>
      <c r="GO10" s="8" t="s">
        <v>2958</v>
      </c>
      <c r="GP10" s="8" t="s">
        <v>2959</v>
      </c>
      <c r="GQ10" s="8" t="s">
        <v>2960</v>
      </c>
      <c r="GR10" s="8" t="s">
        <v>2961</v>
      </c>
      <c r="GS10" s="8" t="s">
        <v>2962</v>
      </c>
      <c r="GT10" s="8" t="s">
        <v>2963</v>
      </c>
      <c r="GU10" s="8" t="s">
        <v>2964</v>
      </c>
      <c r="GV10" s="8" t="s">
        <v>2965</v>
      </c>
      <c r="GW10" s="8" t="s">
        <v>2966</v>
      </c>
      <c r="GX10" s="8" t="s">
        <v>2967</v>
      </c>
      <c r="GY10" s="8" t="s">
        <v>2968</v>
      </c>
      <c r="GZ10" s="8" t="s">
        <v>2969</v>
      </c>
      <c r="HA10" s="8" t="s">
        <v>2970</v>
      </c>
      <c r="HB10" s="8" t="s">
        <v>2971</v>
      </c>
      <c r="HC10" s="8" t="s">
        <v>2972</v>
      </c>
      <c r="HD10" s="8" t="s">
        <v>2973</v>
      </c>
      <c r="HE10" s="8" t="s">
        <v>2974</v>
      </c>
      <c r="HF10" s="8" t="s">
        <v>2975</v>
      </c>
      <c r="HG10" s="8" t="s">
        <v>2976</v>
      </c>
      <c r="HH10" s="8" t="s">
        <v>2977</v>
      </c>
      <c r="HI10" s="8" t="s">
        <v>2978</v>
      </c>
      <c r="HJ10" s="8" t="s">
        <v>2979</v>
      </c>
      <c r="HK10" s="8" t="s">
        <v>2980</v>
      </c>
      <c r="HL10" s="8" t="s">
        <v>2981</v>
      </c>
      <c r="HM10" s="8" t="s">
        <v>2982</v>
      </c>
      <c r="HN10" s="8" t="s">
        <v>2983</v>
      </c>
      <c r="HO10" s="8" t="s">
        <v>2984</v>
      </c>
      <c r="HP10" s="8" t="s">
        <v>2985</v>
      </c>
      <c r="HQ10" s="8" t="s">
        <v>2986</v>
      </c>
      <c r="HR10" s="8" t="s">
        <v>2987</v>
      </c>
      <c r="HS10" s="8" t="s">
        <v>2988</v>
      </c>
      <c r="HT10" s="8" t="s">
        <v>2989</v>
      </c>
      <c r="HU10" s="8" t="s">
        <v>2990</v>
      </c>
      <c r="HV10" s="8" t="s">
        <v>2991</v>
      </c>
      <c r="HW10" s="8" t="s">
        <v>2992</v>
      </c>
      <c r="HX10" s="8" t="s">
        <v>2993</v>
      </c>
      <c r="HY10" s="8" t="s">
        <v>2994</v>
      </c>
      <c r="HZ10" s="8" t="s">
        <v>2995</v>
      </c>
      <c r="IA10" s="8" t="s">
        <v>2996</v>
      </c>
      <c r="IB10" s="8" t="s">
        <v>2997</v>
      </c>
      <c r="IC10" s="8" t="s">
        <v>2998</v>
      </c>
      <c r="ID10" s="8" t="s">
        <v>2999</v>
      </c>
      <c r="IE10" s="8" t="s">
        <v>3000</v>
      </c>
      <c r="IF10" s="8" t="s">
        <v>3001</v>
      </c>
      <c r="IG10" s="8" t="s">
        <v>3002</v>
      </c>
      <c r="IH10" s="8" t="s">
        <v>3003</v>
      </c>
      <c r="II10" s="8" t="s">
        <v>3004</v>
      </c>
      <c r="IJ10" s="8" t="s">
        <v>3005</v>
      </c>
      <c r="IK10" s="8" t="s">
        <v>3006</v>
      </c>
      <c r="IL10" s="8" t="s">
        <v>3007</v>
      </c>
      <c r="IM10" s="8" t="s">
        <v>3008</v>
      </c>
      <c r="IN10" s="8" t="s">
        <v>3009</v>
      </c>
      <c r="IO10" s="8" t="s">
        <v>3010</v>
      </c>
      <c r="IP10" s="8" t="s">
        <v>3011</v>
      </c>
      <c r="IQ10" s="8" t="s">
        <v>3012</v>
      </c>
    </row>
    <row r="11" spans="1:251">
      <c r="A11" s="10">
        <v>42036</v>
      </c>
      <c r="B11" s="9">
        <v>9.1259999999999994</v>
      </c>
      <c r="C11" s="9">
        <v>20.885999999999999</v>
      </c>
      <c r="D11" s="9">
        <v>8.6839999999999993</v>
      </c>
      <c r="E11" s="9">
        <v>12.202</v>
      </c>
      <c r="F11" s="9">
        <v>38.595999999999997</v>
      </c>
      <c r="G11" s="9">
        <v>12.513</v>
      </c>
      <c r="H11" s="9">
        <v>26.082999999999998</v>
      </c>
      <c r="I11" s="9">
        <v>40</v>
      </c>
      <c r="J11" s="9">
        <v>26</v>
      </c>
      <c r="K11" s="9">
        <v>50.904000000000003</v>
      </c>
      <c r="L11" s="9">
        <v>77.326999999999998</v>
      </c>
      <c r="M11" s="9">
        <v>46.11</v>
      </c>
      <c r="N11" s="9">
        <v>31.216999999999999</v>
      </c>
      <c r="O11" s="9">
        <v>5.0439999999999996</v>
      </c>
      <c r="P11" s="9">
        <v>3.7170000000000001</v>
      </c>
      <c r="Q11" s="9">
        <v>1.327</v>
      </c>
      <c r="R11" s="9">
        <v>17.829999999999998</v>
      </c>
      <c r="S11" s="9">
        <v>11.935</v>
      </c>
      <c r="T11" s="9">
        <v>5.8959999999999999</v>
      </c>
      <c r="U11" s="9">
        <v>21.597000000000001</v>
      </c>
      <c r="V11" s="9">
        <v>12.808</v>
      </c>
      <c r="W11" s="9">
        <v>8.7889999999999997</v>
      </c>
      <c r="X11" s="9">
        <v>32.856000000000002</v>
      </c>
      <c r="Y11" s="9">
        <v>17.651</v>
      </c>
      <c r="Z11" s="9">
        <v>15.205</v>
      </c>
      <c r="AA11" s="9">
        <v>28.881</v>
      </c>
      <c r="AB11" s="9">
        <v>26</v>
      </c>
      <c r="AC11" s="9">
        <v>39.585000000000001</v>
      </c>
      <c r="AD11" s="9">
        <v>87.295000000000002</v>
      </c>
      <c r="AE11" s="9">
        <v>22.841999999999999</v>
      </c>
      <c r="AF11" s="9">
        <v>64.453000000000003</v>
      </c>
      <c r="AG11" s="9">
        <v>8.7680000000000007</v>
      </c>
      <c r="AH11" s="9">
        <v>0.98399999999999999</v>
      </c>
      <c r="AI11" s="9">
        <v>7.7850000000000001</v>
      </c>
      <c r="AJ11" s="9">
        <v>13.098000000000001</v>
      </c>
      <c r="AK11" s="9">
        <v>4.4240000000000004</v>
      </c>
      <c r="AL11" s="9">
        <v>8.6750000000000007</v>
      </c>
      <c r="AM11" s="9">
        <v>21.108000000000001</v>
      </c>
      <c r="AN11" s="9">
        <v>5.8520000000000003</v>
      </c>
      <c r="AO11" s="9">
        <v>15.257</v>
      </c>
      <c r="AP11" s="9">
        <v>44.32</v>
      </c>
      <c r="AQ11" s="9">
        <v>11.583</v>
      </c>
      <c r="AR11" s="9">
        <v>32.737000000000002</v>
      </c>
      <c r="AS11" s="9">
        <v>52</v>
      </c>
      <c r="AT11" s="9">
        <v>51.457999999999998</v>
      </c>
      <c r="AU11" s="9">
        <v>52</v>
      </c>
      <c r="AV11" s="9">
        <v>123.804</v>
      </c>
      <c r="AW11" s="9">
        <v>42.832000000000001</v>
      </c>
      <c r="AX11" s="9">
        <v>80.971999999999994</v>
      </c>
      <c r="AY11" s="9">
        <v>10.473000000000001</v>
      </c>
      <c r="AZ11" s="9">
        <v>2.331</v>
      </c>
      <c r="BA11" s="9">
        <v>8.1430000000000007</v>
      </c>
      <c r="BB11" s="9">
        <v>25.494</v>
      </c>
      <c r="BC11" s="9">
        <v>9.7029999999999994</v>
      </c>
      <c r="BD11" s="9">
        <v>15.79</v>
      </c>
      <c r="BE11" s="9">
        <v>26.452000000000002</v>
      </c>
      <c r="BF11" s="9">
        <v>10.805999999999999</v>
      </c>
      <c r="BG11" s="9">
        <v>15.646000000000001</v>
      </c>
      <c r="BH11" s="9">
        <v>61.384</v>
      </c>
      <c r="BI11" s="9">
        <v>19.992000000000001</v>
      </c>
      <c r="BJ11" s="9">
        <v>41.393000000000001</v>
      </c>
      <c r="BK11" s="9">
        <v>43.746000000000002</v>
      </c>
      <c r="BL11" s="9">
        <v>34.137999999999998</v>
      </c>
      <c r="BM11" s="9">
        <v>52</v>
      </c>
      <c r="BN11" s="9">
        <v>48</v>
      </c>
      <c r="BO11" s="9">
        <v>23.361999999999998</v>
      </c>
      <c r="BP11" s="9">
        <v>24.638000000000002</v>
      </c>
      <c r="BQ11" s="9">
        <v>1.754</v>
      </c>
      <c r="BR11" s="9">
        <v>1.139</v>
      </c>
      <c r="BS11" s="9">
        <v>0.61599999999999999</v>
      </c>
      <c r="BT11" s="9">
        <v>8.4459999999999997</v>
      </c>
      <c r="BU11" s="9">
        <v>5.3220000000000001</v>
      </c>
      <c r="BV11" s="9">
        <v>3.1240000000000001</v>
      </c>
      <c r="BW11" s="9">
        <v>16.623000000000001</v>
      </c>
      <c r="BX11" s="9">
        <v>7.4720000000000004</v>
      </c>
      <c r="BY11" s="9">
        <v>9.1509999999999998</v>
      </c>
      <c r="BZ11" s="9">
        <v>21.177</v>
      </c>
      <c r="CA11" s="9">
        <v>9.43</v>
      </c>
      <c r="CB11" s="9">
        <v>11.747</v>
      </c>
      <c r="CC11" s="9">
        <v>37.707000000000001</v>
      </c>
      <c r="CD11" s="9">
        <v>27.908999999999999</v>
      </c>
      <c r="CE11" s="9">
        <v>39.64</v>
      </c>
      <c r="CF11" s="9">
        <v>27.881</v>
      </c>
      <c r="CG11" s="9">
        <v>19.209</v>
      </c>
      <c r="CH11" s="9">
        <v>8.673</v>
      </c>
      <c r="CI11" s="9">
        <v>1.6659999999999999</v>
      </c>
      <c r="CJ11" s="9">
        <v>1.6659999999999999</v>
      </c>
      <c r="CK11" s="9">
        <v>0</v>
      </c>
      <c r="CL11" s="9">
        <v>8.5809999999999995</v>
      </c>
      <c r="CM11" s="9">
        <v>5.8220000000000001</v>
      </c>
      <c r="CN11" s="9">
        <v>2.7589999999999999</v>
      </c>
      <c r="CO11" s="9">
        <v>7.4950000000000001</v>
      </c>
      <c r="CP11" s="9">
        <v>5.0090000000000003</v>
      </c>
      <c r="CQ11" s="9">
        <v>2.4870000000000001</v>
      </c>
      <c r="CR11" s="9">
        <v>10.138</v>
      </c>
      <c r="CS11" s="9">
        <v>6.7110000000000003</v>
      </c>
      <c r="CT11" s="9">
        <v>3.427</v>
      </c>
      <c r="CU11" s="9">
        <v>25.175999999999998</v>
      </c>
      <c r="CV11" s="9">
        <v>16.739000000000001</v>
      </c>
      <c r="CW11" s="9">
        <v>27.876999999999999</v>
      </c>
      <c r="CX11" s="9">
        <v>78.668000000000006</v>
      </c>
      <c r="CY11" s="9">
        <v>31.702000000000002</v>
      </c>
      <c r="CZ11" s="9">
        <v>46.966000000000001</v>
      </c>
      <c r="DA11" s="9">
        <v>7.048</v>
      </c>
      <c r="DB11" s="9">
        <v>1.5660000000000001</v>
      </c>
      <c r="DC11" s="9">
        <v>5.4820000000000002</v>
      </c>
      <c r="DD11" s="9">
        <v>18.981999999999999</v>
      </c>
      <c r="DE11" s="9">
        <v>8.3859999999999992</v>
      </c>
      <c r="DF11" s="9">
        <v>10.596</v>
      </c>
      <c r="DG11" s="9">
        <v>19.346</v>
      </c>
      <c r="DH11" s="9">
        <v>9.7539999999999996</v>
      </c>
      <c r="DI11" s="9">
        <v>9.5920000000000005</v>
      </c>
      <c r="DJ11" s="9">
        <v>33.292000000000002</v>
      </c>
      <c r="DK11" s="9">
        <v>11.994999999999999</v>
      </c>
      <c r="DL11" s="9">
        <v>21.297000000000001</v>
      </c>
      <c r="DM11" s="9">
        <v>26</v>
      </c>
      <c r="DN11" s="9">
        <v>26</v>
      </c>
      <c r="DO11" s="9">
        <v>26</v>
      </c>
      <c r="DP11" s="9">
        <v>141.83600000000001</v>
      </c>
      <c r="DQ11" s="9">
        <v>47.845999999999997</v>
      </c>
      <c r="DR11" s="9">
        <v>93.991</v>
      </c>
      <c r="DS11" s="9">
        <v>10.863</v>
      </c>
      <c r="DT11" s="9">
        <v>2.93</v>
      </c>
      <c r="DU11" s="9">
        <v>7.9329999999999998</v>
      </c>
      <c r="DV11" s="9">
        <v>31.597000000000001</v>
      </c>
      <c r="DW11" s="9">
        <v>15.234</v>
      </c>
      <c r="DX11" s="9">
        <v>16.363</v>
      </c>
      <c r="DY11" s="9">
        <v>33.186999999999998</v>
      </c>
      <c r="DZ11" s="9">
        <v>10.656000000000001</v>
      </c>
      <c r="EA11" s="9">
        <v>22.530999999999999</v>
      </c>
      <c r="EB11" s="9">
        <v>66.188000000000002</v>
      </c>
      <c r="EC11" s="9">
        <v>19.024999999999999</v>
      </c>
      <c r="ED11" s="9">
        <v>47.162999999999997</v>
      </c>
      <c r="EE11" s="9">
        <v>41.203000000000003</v>
      </c>
      <c r="EF11" s="9">
        <v>26</v>
      </c>
      <c r="EG11" s="9">
        <v>51.438000000000002</v>
      </c>
      <c r="EH11" s="9">
        <v>66.474999999999994</v>
      </c>
      <c r="EI11" s="9">
        <v>28.696999999999999</v>
      </c>
      <c r="EJ11" s="9">
        <v>37.777999999999999</v>
      </c>
      <c r="EK11" s="9">
        <v>4.7510000000000003</v>
      </c>
      <c r="EL11" s="9">
        <v>1.623</v>
      </c>
      <c r="EM11" s="9">
        <v>3.1280000000000001</v>
      </c>
      <c r="EN11" s="9">
        <v>5.0389999999999997</v>
      </c>
      <c r="EO11" s="9">
        <v>1.65</v>
      </c>
      <c r="EP11" s="9">
        <v>3.3889999999999998</v>
      </c>
      <c r="EQ11" s="9">
        <v>19.145</v>
      </c>
      <c r="ER11" s="9">
        <v>8.7279999999999998</v>
      </c>
      <c r="ES11" s="9">
        <v>10.417</v>
      </c>
      <c r="ET11" s="9">
        <v>37.54</v>
      </c>
      <c r="EU11" s="9">
        <v>16.696000000000002</v>
      </c>
      <c r="EV11" s="9">
        <v>20.844000000000001</v>
      </c>
      <c r="EW11" s="9">
        <v>52</v>
      </c>
      <c r="EX11" s="9">
        <v>52</v>
      </c>
      <c r="EY11" s="9">
        <v>52</v>
      </c>
      <c r="EZ11" s="9">
        <v>265.38400000000001</v>
      </c>
      <c r="FA11" s="9">
        <v>103.04900000000001</v>
      </c>
      <c r="FB11" s="9">
        <v>162.334</v>
      </c>
      <c r="FC11" s="9">
        <v>33.802999999999997</v>
      </c>
      <c r="FD11" s="9">
        <v>14.131</v>
      </c>
      <c r="FE11" s="9">
        <v>19.672000000000001</v>
      </c>
      <c r="FF11" s="9">
        <v>43.677</v>
      </c>
      <c r="FG11" s="9">
        <v>18.748999999999999</v>
      </c>
      <c r="FH11" s="9">
        <v>24.928000000000001</v>
      </c>
      <c r="FI11" s="9">
        <v>60.082000000000001</v>
      </c>
      <c r="FJ11" s="9">
        <v>27.190999999999999</v>
      </c>
      <c r="FK11" s="9">
        <v>32.890999999999998</v>
      </c>
      <c r="FL11" s="9">
        <v>127.822</v>
      </c>
      <c r="FM11" s="9">
        <v>42.978999999999999</v>
      </c>
      <c r="FN11" s="9">
        <v>84.843000000000004</v>
      </c>
      <c r="FO11" s="9">
        <v>48</v>
      </c>
      <c r="FP11" s="9">
        <v>26</v>
      </c>
      <c r="FQ11" s="9">
        <v>52</v>
      </c>
      <c r="FR11" s="9">
        <v>259.74200000000002</v>
      </c>
      <c r="FS11" s="9">
        <v>99.995000000000005</v>
      </c>
      <c r="FT11" s="9">
        <v>159.74799999999999</v>
      </c>
      <c r="FU11" s="9">
        <v>32.816000000000003</v>
      </c>
      <c r="FV11" s="9">
        <v>14.131</v>
      </c>
      <c r="FW11" s="9">
        <v>18.686</v>
      </c>
      <c r="FX11" s="9">
        <v>43.677</v>
      </c>
      <c r="FY11" s="9">
        <v>18.748999999999999</v>
      </c>
      <c r="FZ11" s="9">
        <v>24.928000000000001</v>
      </c>
      <c r="GA11" s="9">
        <v>60.082000000000001</v>
      </c>
      <c r="GB11" s="9">
        <v>27.190999999999999</v>
      </c>
      <c r="GC11" s="9">
        <v>32.890999999999998</v>
      </c>
      <c r="GD11" s="9">
        <v>123.167</v>
      </c>
      <c r="GE11" s="9">
        <v>39.923999999999999</v>
      </c>
      <c r="GF11" s="9">
        <v>83.242999999999995</v>
      </c>
      <c r="GG11" s="9">
        <v>47</v>
      </c>
      <c r="GH11" s="9">
        <v>26</v>
      </c>
      <c r="GI11" s="9">
        <v>52</v>
      </c>
      <c r="GJ11" s="9">
        <v>100.23</v>
      </c>
      <c r="GK11" s="9">
        <v>44.756</v>
      </c>
      <c r="GL11" s="9">
        <v>55.473999999999997</v>
      </c>
      <c r="GM11" s="9">
        <v>12.307</v>
      </c>
      <c r="GN11" s="9">
        <v>6.484</v>
      </c>
      <c r="GO11" s="9">
        <v>5.8220000000000001</v>
      </c>
      <c r="GP11" s="9">
        <v>22.45</v>
      </c>
      <c r="GQ11" s="9">
        <v>7.875</v>
      </c>
      <c r="GR11" s="9">
        <v>14.574999999999999</v>
      </c>
      <c r="GS11" s="9">
        <v>25.558</v>
      </c>
      <c r="GT11" s="9">
        <v>12.411</v>
      </c>
      <c r="GU11" s="9">
        <v>13.147</v>
      </c>
      <c r="GV11" s="9">
        <v>39.915999999999997</v>
      </c>
      <c r="GW11" s="9">
        <v>17.986000000000001</v>
      </c>
      <c r="GX11" s="9">
        <v>21.93</v>
      </c>
      <c r="GY11" s="9">
        <v>20.085999999999999</v>
      </c>
      <c r="GZ11" s="9">
        <v>19.497</v>
      </c>
      <c r="HA11" s="9">
        <v>20.873000000000001</v>
      </c>
      <c r="HB11" s="9">
        <v>90.31</v>
      </c>
      <c r="HC11" s="9">
        <v>34.085000000000001</v>
      </c>
      <c r="HD11" s="9">
        <v>56.225999999999999</v>
      </c>
      <c r="HE11" s="9">
        <v>12.146000000000001</v>
      </c>
      <c r="HF11" s="9">
        <v>5.4009999999999998</v>
      </c>
      <c r="HG11" s="9">
        <v>6.7450000000000001</v>
      </c>
      <c r="HH11" s="9">
        <v>13.971</v>
      </c>
      <c r="HI11" s="9">
        <v>6.5069999999999997</v>
      </c>
      <c r="HJ11" s="9">
        <v>7.4630000000000001</v>
      </c>
      <c r="HK11" s="9">
        <v>21.027000000000001</v>
      </c>
      <c r="HL11" s="9">
        <v>8.4420000000000002</v>
      </c>
      <c r="HM11" s="9">
        <v>12.585000000000001</v>
      </c>
      <c r="HN11" s="9">
        <v>43.167000000000002</v>
      </c>
      <c r="HO11" s="9">
        <v>13.734</v>
      </c>
      <c r="HP11" s="9">
        <v>29.431999999999999</v>
      </c>
      <c r="HQ11" s="9">
        <v>50</v>
      </c>
      <c r="HR11" s="9">
        <v>24.588000000000001</v>
      </c>
      <c r="HS11" s="9">
        <v>52</v>
      </c>
      <c r="HT11" s="9">
        <v>46.042999999999999</v>
      </c>
      <c r="HU11" s="9">
        <v>20.164999999999999</v>
      </c>
      <c r="HV11" s="9">
        <v>25.878</v>
      </c>
      <c r="HW11" s="9">
        <v>8.7319999999999993</v>
      </c>
      <c r="HX11" s="9">
        <v>3.9489999999999998</v>
      </c>
      <c r="HY11" s="9">
        <v>4.7830000000000004</v>
      </c>
      <c r="HZ11" s="9">
        <v>8.6449999999999996</v>
      </c>
      <c r="IA11" s="9">
        <v>5.1429999999999998</v>
      </c>
      <c r="IB11" s="9">
        <v>3.5019999999999998</v>
      </c>
      <c r="IC11" s="9">
        <v>11.231</v>
      </c>
      <c r="ID11" s="9">
        <v>5.8490000000000002</v>
      </c>
      <c r="IE11" s="9">
        <v>5.3810000000000002</v>
      </c>
      <c r="IF11" s="9">
        <v>17.436</v>
      </c>
      <c r="IG11" s="9">
        <v>5.2240000000000002</v>
      </c>
      <c r="IH11" s="9">
        <v>12.212</v>
      </c>
      <c r="II11" s="9">
        <v>25.536999999999999</v>
      </c>
      <c r="IJ11" s="9">
        <v>15.159000000000001</v>
      </c>
      <c r="IK11" s="9">
        <v>50</v>
      </c>
      <c r="IL11" s="9">
        <v>44.267000000000003</v>
      </c>
      <c r="IM11" s="9">
        <v>13.92</v>
      </c>
      <c r="IN11" s="9">
        <v>30.347000000000001</v>
      </c>
      <c r="IO11" s="9">
        <v>3.4140000000000001</v>
      </c>
      <c r="IP11" s="9">
        <v>1.452</v>
      </c>
      <c r="IQ11" s="9">
        <v>1.962</v>
      </c>
    </row>
    <row r="12" spans="1:251">
      <c r="A12" s="10">
        <v>42401</v>
      </c>
      <c r="B12" s="9">
        <v>11.747999999999999</v>
      </c>
      <c r="C12" s="9">
        <v>23.617000000000001</v>
      </c>
      <c r="D12" s="9">
        <v>7.6749999999999998</v>
      </c>
      <c r="E12" s="9">
        <v>15.941000000000001</v>
      </c>
      <c r="F12" s="9">
        <v>39.46</v>
      </c>
      <c r="G12" s="9">
        <v>14.224</v>
      </c>
      <c r="H12" s="9">
        <v>25.236000000000001</v>
      </c>
      <c r="I12" s="9">
        <v>32.268999999999998</v>
      </c>
      <c r="J12" s="9">
        <v>34</v>
      </c>
      <c r="K12" s="9">
        <v>30</v>
      </c>
      <c r="L12" s="9">
        <v>61.067999999999998</v>
      </c>
      <c r="M12" s="9">
        <v>33.210999999999999</v>
      </c>
      <c r="N12" s="9">
        <v>27.856999999999999</v>
      </c>
      <c r="O12" s="9">
        <v>6.4349999999999996</v>
      </c>
      <c r="P12" s="9">
        <v>2.0430000000000001</v>
      </c>
      <c r="Q12" s="9">
        <v>4.3920000000000003</v>
      </c>
      <c r="R12" s="9">
        <v>7.484</v>
      </c>
      <c r="S12" s="9">
        <v>2.4209999999999998</v>
      </c>
      <c r="T12" s="9">
        <v>5.0620000000000003</v>
      </c>
      <c r="U12" s="9">
        <v>18.204999999999998</v>
      </c>
      <c r="V12" s="9">
        <v>11.54</v>
      </c>
      <c r="W12" s="9">
        <v>6.665</v>
      </c>
      <c r="X12" s="9">
        <v>28.945</v>
      </c>
      <c r="Y12" s="9">
        <v>17.206</v>
      </c>
      <c r="Z12" s="9">
        <v>11.738</v>
      </c>
      <c r="AA12" s="9">
        <v>45.372999999999998</v>
      </c>
      <c r="AB12" s="9">
        <v>52</v>
      </c>
      <c r="AC12" s="9">
        <v>34</v>
      </c>
      <c r="AD12" s="9">
        <v>105.19199999999999</v>
      </c>
      <c r="AE12" s="9">
        <v>32.558999999999997</v>
      </c>
      <c r="AF12" s="9">
        <v>72.632999999999996</v>
      </c>
      <c r="AG12" s="9">
        <v>14.625</v>
      </c>
      <c r="AH12" s="9">
        <v>9.0329999999999995</v>
      </c>
      <c r="AI12" s="9">
        <v>5.5919999999999996</v>
      </c>
      <c r="AJ12" s="9">
        <v>19.303999999999998</v>
      </c>
      <c r="AK12" s="9">
        <v>8.7080000000000002</v>
      </c>
      <c r="AL12" s="9">
        <v>10.596</v>
      </c>
      <c r="AM12" s="9">
        <v>27.183</v>
      </c>
      <c r="AN12" s="9">
        <v>4.1550000000000002</v>
      </c>
      <c r="AO12" s="9">
        <v>23.027999999999999</v>
      </c>
      <c r="AP12" s="9">
        <v>44.08</v>
      </c>
      <c r="AQ12" s="9">
        <v>10.663</v>
      </c>
      <c r="AR12" s="9">
        <v>33.415999999999997</v>
      </c>
      <c r="AS12" s="9">
        <v>26.327999999999999</v>
      </c>
      <c r="AT12" s="9">
        <v>8</v>
      </c>
      <c r="AU12" s="9">
        <v>37.552</v>
      </c>
      <c r="AV12" s="9">
        <v>133.05099999999999</v>
      </c>
      <c r="AW12" s="9">
        <v>52.383000000000003</v>
      </c>
      <c r="AX12" s="9">
        <v>80.668000000000006</v>
      </c>
      <c r="AY12" s="9">
        <v>17.952000000000002</v>
      </c>
      <c r="AZ12" s="9">
        <v>4.431</v>
      </c>
      <c r="BA12" s="9">
        <v>13.521000000000001</v>
      </c>
      <c r="BB12" s="9">
        <v>16.187000000000001</v>
      </c>
      <c r="BC12" s="9">
        <v>6.19</v>
      </c>
      <c r="BD12" s="9">
        <v>9.9969999999999999</v>
      </c>
      <c r="BE12" s="9">
        <v>32.005000000000003</v>
      </c>
      <c r="BF12" s="9">
        <v>12.097</v>
      </c>
      <c r="BG12" s="9">
        <v>19.908000000000001</v>
      </c>
      <c r="BH12" s="9">
        <v>66.906999999999996</v>
      </c>
      <c r="BI12" s="9">
        <v>29.664000000000001</v>
      </c>
      <c r="BJ12" s="9">
        <v>37.243000000000002</v>
      </c>
      <c r="BK12" s="9">
        <v>52</v>
      </c>
      <c r="BL12" s="9">
        <v>52</v>
      </c>
      <c r="BM12" s="9">
        <v>34</v>
      </c>
      <c r="BN12" s="9">
        <v>41.209000000000003</v>
      </c>
      <c r="BO12" s="9">
        <v>19.231999999999999</v>
      </c>
      <c r="BP12" s="9">
        <v>21.975999999999999</v>
      </c>
      <c r="BQ12" s="9">
        <v>0.98499999999999999</v>
      </c>
      <c r="BR12" s="9">
        <v>0.51600000000000001</v>
      </c>
      <c r="BS12" s="9">
        <v>0.46899999999999997</v>
      </c>
      <c r="BT12" s="9">
        <v>7.96</v>
      </c>
      <c r="BU12" s="9">
        <v>2.532</v>
      </c>
      <c r="BV12" s="9">
        <v>5.4279999999999999</v>
      </c>
      <c r="BW12" s="9">
        <v>11.47</v>
      </c>
      <c r="BX12" s="9">
        <v>7.2830000000000004</v>
      </c>
      <c r="BY12" s="9">
        <v>4.1870000000000003</v>
      </c>
      <c r="BZ12" s="9">
        <v>20.792999999999999</v>
      </c>
      <c r="CA12" s="9">
        <v>8.9009999999999998</v>
      </c>
      <c r="CB12" s="9">
        <v>11.891999999999999</v>
      </c>
      <c r="CC12" s="9">
        <v>50.81</v>
      </c>
      <c r="CD12" s="9">
        <v>44.18</v>
      </c>
      <c r="CE12" s="9">
        <v>52</v>
      </c>
      <c r="CF12" s="9">
        <v>13.353999999999999</v>
      </c>
      <c r="CG12" s="9">
        <v>9.4139999999999997</v>
      </c>
      <c r="CH12" s="9">
        <v>3.9409999999999998</v>
      </c>
      <c r="CI12" s="9">
        <v>2.6219999999999999</v>
      </c>
      <c r="CJ12" s="9">
        <v>0.99399999999999999</v>
      </c>
      <c r="CK12" s="9">
        <v>1.6279999999999999</v>
      </c>
      <c r="CL12" s="9">
        <v>1.28</v>
      </c>
      <c r="CM12" s="9">
        <v>0.70899999999999996</v>
      </c>
      <c r="CN12" s="9">
        <v>0.57099999999999995</v>
      </c>
      <c r="CO12" s="9">
        <v>5.17</v>
      </c>
      <c r="CP12" s="9">
        <v>4.5880000000000001</v>
      </c>
      <c r="CQ12" s="9">
        <v>0.58199999999999996</v>
      </c>
      <c r="CR12" s="9">
        <v>4.2830000000000004</v>
      </c>
      <c r="CS12" s="9">
        <v>3.1230000000000002</v>
      </c>
      <c r="CT12" s="9">
        <v>1.159</v>
      </c>
      <c r="CU12" s="9">
        <v>26</v>
      </c>
      <c r="CV12" s="9">
        <v>30.802</v>
      </c>
      <c r="CW12" s="9">
        <v>6.375</v>
      </c>
      <c r="CX12" s="9">
        <v>78.706000000000003</v>
      </c>
      <c r="CY12" s="9">
        <v>34.774999999999999</v>
      </c>
      <c r="CZ12" s="9">
        <v>43.93</v>
      </c>
      <c r="DA12" s="9">
        <v>13.195</v>
      </c>
      <c r="DB12" s="9">
        <v>5.3010000000000002</v>
      </c>
      <c r="DC12" s="9">
        <v>7.8940000000000001</v>
      </c>
      <c r="DD12" s="9">
        <v>12.743</v>
      </c>
      <c r="DE12" s="9">
        <v>5.1120000000000001</v>
      </c>
      <c r="DF12" s="9">
        <v>7.6310000000000002</v>
      </c>
      <c r="DG12" s="9">
        <v>22.335000000000001</v>
      </c>
      <c r="DH12" s="9">
        <v>9.718</v>
      </c>
      <c r="DI12" s="9">
        <v>12.617000000000001</v>
      </c>
      <c r="DJ12" s="9">
        <v>30.431999999999999</v>
      </c>
      <c r="DK12" s="9">
        <v>14.644</v>
      </c>
      <c r="DL12" s="9">
        <v>15.788</v>
      </c>
      <c r="DM12" s="9">
        <v>32.966999999999999</v>
      </c>
      <c r="DN12" s="9">
        <v>38.912999999999997</v>
      </c>
      <c r="DO12" s="9">
        <v>29.524000000000001</v>
      </c>
      <c r="DP12" s="9">
        <v>149.11000000000001</v>
      </c>
      <c r="DQ12" s="9">
        <v>48.962000000000003</v>
      </c>
      <c r="DR12" s="9">
        <v>100.149</v>
      </c>
      <c r="DS12" s="9">
        <v>12.754</v>
      </c>
      <c r="DT12" s="9">
        <v>3.109</v>
      </c>
      <c r="DU12" s="9">
        <v>9.6449999999999996</v>
      </c>
      <c r="DV12" s="9">
        <v>21.834</v>
      </c>
      <c r="DW12" s="9">
        <v>9.0310000000000006</v>
      </c>
      <c r="DX12" s="9">
        <v>12.803000000000001</v>
      </c>
      <c r="DY12" s="9">
        <v>41.857999999999997</v>
      </c>
      <c r="DZ12" s="9">
        <v>13.284000000000001</v>
      </c>
      <c r="EA12" s="9">
        <v>28.574000000000002</v>
      </c>
      <c r="EB12" s="9">
        <v>72.664000000000001</v>
      </c>
      <c r="EC12" s="9">
        <v>23.538</v>
      </c>
      <c r="ED12" s="9">
        <v>49.125999999999998</v>
      </c>
      <c r="EE12" s="9">
        <v>47</v>
      </c>
      <c r="EF12" s="9">
        <v>46.692999999999998</v>
      </c>
      <c r="EG12" s="9">
        <v>47.351999999999997</v>
      </c>
      <c r="EH12" s="9">
        <v>64.991</v>
      </c>
      <c r="EI12" s="9">
        <v>29.850999999999999</v>
      </c>
      <c r="EJ12" s="9">
        <v>35.14</v>
      </c>
      <c r="EK12" s="9">
        <v>10.236000000000001</v>
      </c>
      <c r="EL12" s="9">
        <v>6.5650000000000004</v>
      </c>
      <c r="EM12" s="9">
        <v>3.67</v>
      </c>
      <c r="EN12" s="9">
        <v>10.153</v>
      </c>
      <c r="EO12" s="9">
        <v>3.9950000000000001</v>
      </c>
      <c r="EP12" s="9">
        <v>6.1580000000000004</v>
      </c>
      <c r="EQ12" s="9">
        <v>11.635</v>
      </c>
      <c r="ER12" s="9">
        <v>5.12</v>
      </c>
      <c r="ES12" s="9">
        <v>6.5149999999999997</v>
      </c>
      <c r="ET12" s="9">
        <v>32.966999999999999</v>
      </c>
      <c r="EU12" s="9">
        <v>14.170999999999999</v>
      </c>
      <c r="EV12" s="9">
        <v>18.795999999999999</v>
      </c>
      <c r="EW12" s="9">
        <v>52</v>
      </c>
      <c r="EX12" s="9">
        <v>34.863</v>
      </c>
      <c r="EY12" s="9">
        <v>52</v>
      </c>
      <c r="EZ12" s="9">
        <v>275.601</v>
      </c>
      <c r="FA12" s="9">
        <v>111.13</v>
      </c>
      <c r="FB12" s="9">
        <v>164.47200000000001</v>
      </c>
      <c r="FC12" s="9">
        <v>39.085999999999999</v>
      </c>
      <c r="FD12" s="9">
        <v>16.661999999999999</v>
      </c>
      <c r="FE12" s="9">
        <v>22.423999999999999</v>
      </c>
      <c r="FF12" s="9">
        <v>45.790999999999997</v>
      </c>
      <c r="FG12" s="9">
        <v>20.486999999999998</v>
      </c>
      <c r="FH12" s="9">
        <v>25.303999999999998</v>
      </c>
      <c r="FI12" s="9">
        <v>71.191999999999993</v>
      </c>
      <c r="FJ12" s="9">
        <v>28.579000000000001</v>
      </c>
      <c r="FK12" s="9">
        <v>42.613999999999997</v>
      </c>
      <c r="FL12" s="9">
        <v>119.532</v>
      </c>
      <c r="FM12" s="9">
        <v>45.402000000000001</v>
      </c>
      <c r="FN12" s="9">
        <v>74.13</v>
      </c>
      <c r="FO12" s="9">
        <v>34</v>
      </c>
      <c r="FP12" s="9">
        <v>26</v>
      </c>
      <c r="FQ12" s="9">
        <v>39</v>
      </c>
      <c r="FR12" s="9">
        <v>268.44299999999998</v>
      </c>
      <c r="FS12" s="9">
        <v>105.551</v>
      </c>
      <c r="FT12" s="9">
        <v>162.892</v>
      </c>
      <c r="FU12" s="9">
        <v>38.622999999999998</v>
      </c>
      <c r="FV12" s="9">
        <v>16.199000000000002</v>
      </c>
      <c r="FW12" s="9">
        <v>22.423999999999999</v>
      </c>
      <c r="FX12" s="9">
        <v>45.790999999999997</v>
      </c>
      <c r="FY12" s="9">
        <v>20.486999999999998</v>
      </c>
      <c r="FZ12" s="9">
        <v>25.303999999999998</v>
      </c>
      <c r="GA12" s="9">
        <v>70.284999999999997</v>
      </c>
      <c r="GB12" s="9">
        <v>27.670999999999999</v>
      </c>
      <c r="GC12" s="9">
        <v>42.613999999999997</v>
      </c>
      <c r="GD12" s="9">
        <v>113.745</v>
      </c>
      <c r="GE12" s="9">
        <v>41.194000000000003</v>
      </c>
      <c r="GF12" s="9">
        <v>72.551000000000002</v>
      </c>
      <c r="GG12" s="9">
        <v>32.201000000000001</v>
      </c>
      <c r="GH12" s="9">
        <v>26</v>
      </c>
      <c r="GI12" s="9">
        <v>36.918999999999997</v>
      </c>
      <c r="GJ12" s="9">
        <v>100.902</v>
      </c>
      <c r="GK12" s="9">
        <v>47.718000000000004</v>
      </c>
      <c r="GL12" s="9">
        <v>53.183999999999997</v>
      </c>
      <c r="GM12" s="9">
        <v>16.449000000000002</v>
      </c>
      <c r="GN12" s="9">
        <v>6.4320000000000004</v>
      </c>
      <c r="GO12" s="9">
        <v>10.016999999999999</v>
      </c>
      <c r="GP12" s="9">
        <v>24.387</v>
      </c>
      <c r="GQ12" s="9">
        <v>13.879</v>
      </c>
      <c r="GR12" s="9">
        <v>10.507999999999999</v>
      </c>
      <c r="GS12" s="9">
        <v>25.673999999999999</v>
      </c>
      <c r="GT12" s="9">
        <v>11.628</v>
      </c>
      <c r="GU12" s="9">
        <v>14.045999999999999</v>
      </c>
      <c r="GV12" s="9">
        <v>34.392000000000003</v>
      </c>
      <c r="GW12" s="9">
        <v>15.778</v>
      </c>
      <c r="GX12" s="9">
        <v>18.614000000000001</v>
      </c>
      <c r="GY12" s="9">
        <v>22.876999999999999</v>
      </c>
      <c r="GZ12" s="9">
        <v>21</v>
      </c>
      <c r="HA12" s="9">
        <v>26</v>
      </c>
      <c r="HB12" s="9">
        <v>94.176000000000002</v>
      </c>
      <c r="HC12" s="9">
        <v>31.6</v>
      </c>
      <c r="HD12" s="9">
        <v>62.576000000000001</v>
      </c>
      <c r="HE12" s="9">
        <v>13.926</v>
      </c>
      <c r="HF12" s="9">
        <v>5.4189999999999996</v>
      </c>
      <c r="HG12" s="9">
        <v>8.5069999999999997</v>
      </c>
      <c r="HH12" s="9">
        <v>12.766</v>
      </c>
      <c r="HI12" s="9">
        <v>4.077</v>
      </c>
      <c r="HJ12" s="9">
        <v>8.6880000000000006</v>
      </c>
      <c r="HK12" s="9">
        <v>27.626000000000001</v>
      </c>
      <c r="HL12" s="9">
        <v>10.366</v>
      </c>
      <c r="HM12" s="9">
        <v>17.260000000000002</v>
      </c>
      <c r="HN12" s="9">
        <v>39.857999999999997</v>
      </c>
      <c r="HO12" s="9">
        <v>11.738</v>
      </c>
      <c r="HP12" s="9">
        <v>28.12</v>
      </c>
      <c r="HQ12" s="9">
        <v>34</v>
      </c>
      <c r="HR12" s="9">
        <v>27.946000000000002</v>
      </c>
      <c r="HS12" s="9">
        <v>40</v>
      </c>
      <c r="HT12" s="9">
        <v>47.847999999999999</v>
      </c>
      <c r="HU12" s="9">
        <v>19.850999999999999</v>
      </c>
      <c r="HV12" s="9">
        <v>27.995999999999999</v>
      </c>
      <c r="HW12" s="9">
        <v>7.5270000000000001</v>
      </c>
      <c r="HX12" s="9">
        <v>3.149</v>
      </c>
      <c r="HY12" s="9">
        <v>4.3780000000000001</v>
      </c>
      <c r="HZ12" s="9">
        <v>6.984</v>
      </c>
      <c r="IA12" s="9">
        <v>2.5630000000000002</v>
      </c>
      <c r="IB12" s="9">
        <v>4.4210000000000003</v>
      </c>
      <c r="IC12" s="9">
        <v>18.468</v>
      </c>
      <c r="ID12" s="9">
        <v>6.657</v>
      </c>
      <c r="IE12" s="9">
        <v>11.811</v>
      </c>
      <c r="IF12" s="9">
        <v>14.869</v>
      </c>
      <c r="IG12" s="9">
        <v>7.4820000000000002</v>
      </c>
      <c r="IH12" s="9">
        <v>7.3869999999999996</v>
      </c>
      <c r="II12" s="9">
        <v>26</v>
      </c>
      <c r="IJ12" s="9">
        <v>30.411000000000001</v>
      </c>
      <c r="IK12" s="9">
        <v>26</v>
      </c>
      <c r="IL12" s="9">
        <v>46.329000000000001</v>
      </c>
      <c r="IM12" s="9">
        <v>11.749000000000001</v>
      </c>
      <c r="IN12" s="9">
        <v>34.58</v>
      </c>
      <c r="IO12" s="9">
        <v>6.399</v>
      </c>
      <c r="IP12" s="9">
        <v>2.27</v>
      </c>
      <c r="IQ12" s="9">
        <v>4.1289999999999996</v>
      </c>
    </row>
    <row r="13" spans="1:251">
      <c r="A13" s="10">
        <v>42767</v>
      </c>
      <c r="B13" s="9">
        <v>6.8419999999999996</v>
      </c>
      <c r="C13" s="9">
        <v>26.084</v>
      </c>
      <c r="D13" s="9">
        <v>11.56</v>
      </c>
      <c r="E13" s="9">
        <v>14.523999999999999</v>
      </c>
      <c r="F13" s="9">
        <v>37.954000000000001</v>
      </c>
      <c r="G13" s="9">
        <v>11.804</v>
      </c>
      <c r="H13" s="9">
        <v>26.15</v>
      </c>
      <c r="I13" s="9">
        <v>26</v>
      </c>
      <c r="J13" s="9">
        <v>16.603999999999999</v>
      </c>
      <c r="K13" s="9">
        <v>52</v>
      </c>
      <c r="L13" s="9">
        <v>75.900000000000006</v>
      </c>
      <c r="M13" s="9">
        <v>40.067</v>
      </c>
      <c r="N13" s="9">
        <v>35.832999999999998</v>
      </c>
      <c r="O13" s="9">
        <v>5.7450000000000001</v>
      </c>
      <c r="P13" s="9">
        <v>4.9969999999999999</v>
      </c>
      <c r="Q13" s="9">
        <v>0.748</v>
      </c>
      <c r="R13" s="9">
        <v>16.638999999999999</v>
      </c>
      <c r="S13" s="9">
        <v>5.6109999999999998</v>
      </c>
      <c r="T13" s="9">
        <v>11.029</v>
      </c>
      <c r="U13" s="9">
        <v>18.747</v>
      </c>
      <c r="V13" s="9">
        <v>11.515000000000001</v>
      </c>
      <c r="W13" s="9">
        <v>7.2329999999999997</v>
      </c>
      <c r="X13" s="9">
        <v>34.768999999999998</v>
      </c>
      <c r="Y13" s="9">
        <v>17.945</v>
      </c>
      <c r="Z13" s="9">
        <v>16.824000000000002</v>
      </c>
      <c r="AA13" s="9">
        <v>47</v>
      </c>
      <c r="AB13" s="9">
        <v>42.832000000000001</v>
      </c>
      <c r="AC13" s="9">
        <v>50</v>
      </c>
      <c r="AD13" s="9">
        <v>106.621</v>
      </c>
      <c r="AE13" s="9">
        <v>34.478000000000002</v>
      </c>
      <c r="AF13" s="9">
        <v>72.143000000000001</v>
      </c>
      <c r="AG13" s="9">
        <v>11.109</v>
      </c>
      <c r="AH13" s="9">
        <v>3.395</v>
      </c>
      <c r="AI13" s="9">
        <v>7.7140000000000004</v>
      </c>
      <c r="AJ13" s="9">
        <v>16.751000000000001</v>
      </c>
      <c r="AK13" s="9">
        <v>6.13</v>
      </c>
      <c r="AL13" s="9">
        <v>10.621</v>
      </c>
      <c r="AM13" s="9">
        <v>34.851999999999997</v>
      </c>
      <c r="AN13" s="9">
        <v>11.163</v>
      </c>
      <c r="AO13" s="9">
        <v>23.689</v>
      </c>
      <c r="AP13" s="9">
        <v>43.908999999999999</v>
      </c>
      <c r="AQ13" s="9">
        <v>13.789</v>
      </c>
      <c r="AR13" s="9">
        <v>30.12</v>
      </c>
      <c r="AS13" s="9">
        <v>33.600999999999999</v>
      </c>
      <c r="AT13" s="9">
        <v>27.436</v>
      </c>
      <c r="AU13" s="9">
        <v>34</v>
      </c>
      <c r="AV13" s="9">
        <v>125.883</v>
      </c>
      <c r="AW13" s="9">
        <v>55.311</v>
      </c>
      <c r="AX13" s="9">
        <v>70.572000000000003</v>
      </c>
      <c r="AY13" s="9">
        <v>12.414999999999999</v>
      </c>
      <c r="AZ13" s="9">
        <v>8.2070000000000007</v>
      </c>
      <c r="BA13" s="9">
        <v>4.2089999999999996</v>
      </c>
      <c r="BB13" s="9">
        <v>19.376999999999999</v>
      </c>
      <c r="BC13" s="9">
        <v>9.1340000000000003</v>
      </c>
      <c r="BD13" s="9">
        <v>10.243</v>
      </c>
      <c r="BE13" s="9">
        <v>40.549999999999997</v>
      </c>
      <c r="BF13" s="9">
        <v>16.792999999999999</v>
      </c>
      <c r="BG13" s="9">
        <v>23.757000000000001</v>
      </c>
      <c r="BH13" s="9">
        <v>53.54</v>
      </c>
      <c r="BI13" s="9">
        <v>21.177</v>
      </c>
      <c r="BJ13" s="9">
        <v>32.363</v>
      </c>
      <c r="BK13" s="9">
        <v>35.479999999999997</v>
      </c>
      <c r="BL13" s="9">
        <v>26</v>
      </c>
      <c r="BM13" s="9">
        <v>47</v>
      </c>
      <c r="BN13" s="9">
        <v>54.256</v>
      </c>
      <c r="BO13" s="9">
        <v>24.655999999999999</v>
      </c>
      <c r="BP13" s="9">
        <v>29.599</v>
      </c>
      <c r="BQ13" s="9">
        <v>4.4219999999999997</v>
      </c>
      <c r="BR13" s="9">
        <v>2.2599999999999998</v>
      </c>
      <c r="BS13" s="9">
        <v>2.1619999999999999</v>
      </c>
      <c r="BT13" s="9">
        <v>11.548999999999999</v>
      </c>
      <c r="BU13" s="9">
        <v>4.3470000000000004</v>
      </c>
      <c r="BV13" s="9">
        <v>7.202</v>
      </c>
      <c r="BW13" s="9">
        <v>11.606</v>
      </c>
      <c r="BX13" s="9">
        <v>6.1470000000000002</v>
      </c>
      <c r="BY13" s="9">
        <v>5.4580000000000002</v>
      </c>
      <c r="BZ13" s="9">
        <v>26.678999999999998</v>
      </c>
      <c r="CA13" s="9">
        <v>11.901999999999999</v>
      </c>
      <c r="CB13" s="9">
        <v>14.776</v>
      </c>
      <c r="CC13" s="9">
        <v>42.758000000000003</v>
      </c>
      <c r="CD13" s="9">
        <v>40.319000000000003</v>
      </c>
      <c r="CE13" s="9">
        <v>46.927</v>
      </c>
      <c r="CF13" s="9">
        <v>11.05</v>
      </c>
      <c r="CG13" s="9">
        <v>5.375</v>
      </c>
      <c r="CH13" s="9">
        <v>5.6740000000000004</v>
      </c>
      <c r="CI13" s="9">
        <v>2.101</v>
      </c>
      <c r="CJ13" s="9">
        <v>1.3819999999999999</v>
      </c>
      <c r="CK13" s="9">
        <v>0.71899999999999997</v>
      </c>
      <c r="CL13" s="9">
        <v>0.96299999999999997</v>
      </c>
      <c r="CM13" s="9">
        <v>0</v>
      </c>
      <c r="CN13" s="9">
        <v>0.96299999999999997</v>
      </c>
      <c r="CO13" s="9">
        <v>3.0579999999999998</v>
      </c>
      <c r="CP13" s="9">
        <v>1.607</v>
      </c>
      <c r="CQ13" s="9">
        <v>1.4510000000000001</v>
      </c>
      <c r="CR13" s="9">
        <v>4.9279999999999999</v>
      </c>
      <c r="CS13" s="9">
        <v>2.3860000000000001</v>
      </c>
      <c r="CT13" s="9">
        <v>2.5419999999999998</v>
      </c>
      <c r="CU13" s="9">
        <v>48.119</v>
      </c>
      <c r="CV13" s="9">
        <v>42.155000000000001</v>
      </c>
      <c r="CW13" s="9">
        <v>54.052999999999997</v>
      </c>
      <c r="CX13" s="9">
        <v>68.542000000000002</v>
      </c>
      <c r="CY13" s="9">
        <v>29.323</v>
      </c>
      <c r="CZ13" s="9">
        <v>39.219000000000001</v>
      </c>
      <c r="DA13" s="9">
        <v>6.75</v>
      </c>
      <c r="DB13" s="9">
        <v>3.1339999999999999</v>
      </c>
      <c r="DC13" s="9">
        <v>3.617</v>
      </c>
      <c r="DD13" s="9">
        <v>15.196999999999999</v>
      </c>
      <c r="DE13" s="9">
        <v>5.976</v>
      </c>
      <c r="DF13" s="9">
        <v>9.2210000000000001</v>
      </c>
      <c r="DG13" s="9">
        <v>20.507999999999999</v>
      </c>
      <c r="DH13" s="9">
        <v>10.68</v>
      </c>
      <c r="DI13" s="9">
        <v>9.8290000000000006</v>
      </c>
      <c r="DJ13" s="9">
        <v>26.087</v>
      </c>
      <c r="DK13" s="9">
        <v>9.5340000000000007</v>
      </c>
      <c r="DL13" s="9">
        <v>16.553000000000001</v>
      </c>
      <c r="DM13" s="9">
        <v>26</v>
      </c>
      <c r="DN13" s="9">
        <v>27.378</v>
      </c>
      <c r="DO13" s="9">
        <v>26</v>
      </c>
      <c r="DP13" s="9">
        <v>161.434</v>
      </c>
      <c r="DQ13" s="9">
        <v>60.042000000000002</v>
      </c>
      <c r="DR13" s="9">
        <v>101.39100000000001</v>
      </c>
      <c r="DS13" s="9">
        <v>16.597999999999999</v>
      </c>
      <c r="DT13" s="9">
        <v>9.7460000000000004</v>
      </c>
      <c r="DU13" s="9">
        <v>6.8520000000000003</v>
      </c>
      <c r="DV13" s="9">
        <v>21.902000000000001</v>
      </c>
      <c r="DW13" s="9">
        <v>8.2129999999999992</v>
      </c>
      <c r="DX13" s="9">
        <v>13.689</v>
      </c>
      <c r="DY13" s="9">
        <v>49.954999999999998</v>
      </c>
      <c r="DZ13" s="9">
        <v>16.486000000000001</v>
      </c>
      <c r="EA13" s="9">
        <v>33.469000000000001</v>
      </c>
      <c r="EB13" s="9">
        <v>72.978999999999999</v>
      </c>
      <c r="EC13" s="9">
        <v>25.597999999999999</v>
      </c>
      <c r="ED13" s="9">
        <v>47.381</v>
      </c>
      <c r="EE13" s="9">
        <v>46.411999999999999</v>
      </c>
      <c r="EF13" s="9">
        <v>26</v>
      </c>
      <c r="EG13" s="9">
        <v>47.646999999999998</v>
      </c>
      <c r="EH13" s="9">
        <v>67.832999999999998</v>
      </c>
      <c r="EI13" s="9">
        <v>30.454999999999998</v>
      </c>
      <c r="EJ13" s="9">
        <v>37.378</v>
      </c>
      <c r="EK13" s="9">
        <v>6.6989999999999998</v>
      </c>
      <c r="EL13" s="9">
        <v>2.3639999999999999</v>
      </c>
      <c r="EM13" s="9">
        <v>4.335</v>
      </c>
      <c r="EN13" s="9">
        <v>11.542</v>
      </c>
      <c r="EO13" s="9">
        <v>5.423</v>
      </c>
      <c r="EP13" s="9">
        <v>6.12</v>
      </c>
      <c r="EQ13" s="9">
        <v>19.602</v>
      </c>
      <c r="ER13" s="9">
        <v>8.5449999999999999</v>
      </c>
      <c r="ES13" s="9">
        <v>11.057</v>
      </c>
      <c r="ET13" s="9">
        <v>29.99</v>
      </c>
      <c r="EU13" s="9">
        <v>14.122999999999999</v>
      </c>
      <c r="EV13" s="9">
        <v>15.867000000000001</v>
      </c>
      <c r="EW13" s="9">
        <v>33.212000000000003</v>
      </c>
      <c r="EX13" s="9">
        <v>31.193000000000001</v>
      </c>
      <c r="EY13" s="9">
        <v>34</v>
      </c>
      <c r="EZ13" s="9">
        <v>284.178</v>
      </c>
      <c r="FA13" s="9">
        <v>110.90300000000001</v>
      </c>
      <c r="FB13" s="9">
        <v>173.27500000000001</v>
      </c>
      <c r="FC13" s="9">
        <v>18.346</v>
      </c>
      <c r="FD13" s="9">
        <v>7.6509999999999998</v>
      </c>
      <c r="FE13" s="9">
        <v>10.695</v>
      </c>
      <c r="FF13" s="9">
        <v>49.994999999999997</v>
      </c>
      <c r="FG13" s="9">
        <v>26.42</v>
      </c>
      <c r="FH13" s="9">
        <v>23.574999999999999</v>
      </c>
      <c r="FI13" s="9">
        <v>84.183000000000007</v>
      </c>
      <c r="FJ13" s="9">
        <v>33.222000000000001</v>
      </c>
      <c r="FK13" s="9">
        <v>50.962000000000003</v>
      </c>
      <c r="FL13" s="9">
        <v>131.654</v>
      </c>
      <c r="FM13" s="9">
        <v>43.61</v>
      </c>
      <c r="FN13" s="9">
        <v>88.043999999999997</v>
      </c>
      <c r="FO13" s="9">
        <v>42.835999999999999</v>
      </c>
      <c r="FP13" s="9">
        <v>34</v>
      </c>
      <c r="FQ13" s="9">
        <v>52</v>
      </c>
      <c r="FR13" s="9">
        <v>281.70800000000003</v>
      </c>
      <c r="FS13" s="9">
        <v>108.43300000000001</v>
      </c>
      <c r="FT13" s="9">
        <v>173.27500000000001</v>
      </c>
      <c r="FU13" s="9">
        <v>18.346</v>
      </c>
      <c r="FV13" s="9">
        <v>7.6509999999999998</v>
      </c>
      <c r="FW13" s="9">
        <v>10.695</v>
      </c>
      <c r="FX13" s="9">
        <v>49.994999999999997</v>
      </c>
      <c r="FY13" s="9">
        <v>26.42</v>
      </c>
      <c r="FZ13" s="9">
        <v>23.574999999999999</v>
      </c>
      <c r="GA13" s="9">
        <v>83.573999999999998</v>
      </c>
      <c r="GB13" s="9">
        <v>32.613</v>
      </c>
      <c r="GC13" s="9">
        <v>50.962000000000003</v>
      </c>
      <c r="GD13" s="9">
        <v>129.79300000000001</v>
      </c>
      <c r="GE13" s="9">
        <v>41.749000000000002</v>
      </c>
      <c r="GF13" s="9">
        <v>88.043999999999997</v>
      </c>
      <c r="GG13" s="9">
        <v>40.009</v>
      </c>
      <c r="GH13" s="9">
        <v>30.327999999999999</v>
      </c>
      <c r="GI13" s="9">
        <v>52</v>
      </c>
      <c r="GJ13" s="9">
        <v>101.31699999999999</v>
      </c>
      <c r="GK13" s="9">
        <v>46.131999999999998</v>
      </c>
      <c r="GL13" s="9">
        <v>55.185000000000002</v>
      </c>
      <c r="GM13" s="9">
        <v>8.5190000000000001</v>
      </c>
      <c r="GN13" s="9">
        <v>5.6349999999999998</v>
      </c>
      <c r="GO13" s="9">
        <v>2.8839999999999999</v>
      </c>
      <c r="GP13" s="9">
        <v>25.376000000000001</v>
      </c>
      <c r="GQ13" s="9">
        <v>15.260999999999999</v>
      </c>
      <c r="GR13" s="9">
        <v>10.115</v>
      </c>
      <c r="GS13" s="9">
        <v>34.429000000000002</v>
      </c>
      <c r="GT13" s="9">
        <v>13.669</v>
      </c>
      <c r="GU13" s="9">
        <v>20.76</v>
      </c>
      <c r="GV13" s="9">
        <v>32.994</v>
      </c>
      <c r="GW13" s="9">
        <v>11.568</v>
      </c>
      <c r="GX13" s="9">
        <v>21.425999999999998</v>
      </c>
      <c r="GY13" s="9">
        <v>23.048999999999999</v>
      </c>
      <c r="GZ13" s="9">
        <v>15.797000000000001</v>
      </c>
      <c r="HA13" s="9">
        <v>26</v>
      </c>
      <c r="HB13" s="9">
        <v>106.709</v>
      </c>
      <c r="HC13" s="9">
        <v>39.198</v>
      </c>
      <c r="HD13" s="9">
        <v>67.510000000000005</v>
      </c>
      <c r="HE13" s="9">
        <v>8.782</v>
      </c>
      <c r="HF13" s="9">
        <v>2.016</v>
      </c>
      <c r="HG13" s="9">
        <v>6.766</v>
      </c>
      <c r="HH13" s="9">
        <v>15.047000000000001</v>
      </c>
      <c r="HI13" s="9">
        <v>6.931</v>
      </c>
      <c r="HJ13" s="9">
        <v>8.1159999999999997</v>
      </c>
      <c r="HK13" s="9">
        <v>28.236000000000001</v>
      </c>
      <c r="HL13" s="9">
        <v>12.856</v>
      </c>
      <c r="HM13" s="9">
        <v>15.38</v>
      </c>
      <c r="HN13" s="9">
        <v>54.643000000000001</v>
      </c>
      <c r="HO13" s="9">
        <v>17.396000000000001</v>
      </c>
      <c r="HP13" s="9">
        <v>37.247999999999998</v>
      </c>
      <c r="HQ13" s="9">
        <v>52</v>
      </c>
      <c r="HR13" s="9">
        <v>41.631999999999998</v>
      </c>
      <c r="HS13" s="9">
        <v>52</v>
      </c>
      <c r="HT13" s="9">
        <v>57.109000000000002</v>
      </c>
      <c r="HU13" s="9">
        <v>24.863</v>
      </c>
      <c r="HV13" s="9">
        <v>32.246000000000002</v>
      </c>
      <c r="HW13" s="9">
        <v>3.7719999999999998</v>
      </c>
      <c r="HX13" s="9">
        <v>2.016</v>
      </c>
      <c r="HY13" s="9">
        <v>1.756</v>
      </c>
      <c r="HZ13" s="9">
        <v>9.9030000000000005</v>
      </c>
      <c r="IA13" s="9">
        <v>3.72</v>
      </c>
      <c r="IB13" s="9">
        <v>6.1829999999999998</v>
      </c>
      <c r="IC13" s="9">
        <v>15.6</v>
      </c>
      <c r="ID13" s="9">
        <v>7.1310000000000002</v>
      </c>
      <c r="IE13" s="9">
        <v>8.4689999999999994</v>
      </c>
      <c r="IF13" s="9">
        <v>27.832999999999998</v>
      </c>
      <c r="IG13" s="9">
        <v>11.994999999999999</v>
      </c>
      <c r="IH13" s="9">
        <v>15.837999999999999</v>
      </c>
      <c r="II13" s="9">
        <v>43</v>
      </c>
      <c r="IJ13" s="9">
        <v>43</v>
      </c>
      <c r="IK13" s="9">
        <v>43</v>
      </c>
      <c r="IL13" s="9">
        <v>49.6</v>
      </c>
      <c r="IM13" s="9">
        <v>14.336</v>
      </c>
      <c r="IN13" s="9">
        <v>35.264000000000003</v>
      </c>
      <c r="IO13" s="9">
        <v>5.01</v>
      </c>
      <c r="IP13" s="9">
        <v>0</v>
      </c>
      <c r="IQ13" s="9">
        <v>5.01</v>
      </c>
    </row>
    <row r="14" spans="1:251">
      <c r="A14" s="10">
        <v>43132</v>
      </c>
      <c r="B14" s="9">
        <v>6.5469999999999997</v>
      </c>
      <c r="C14" s="9">
        <v>18.515999999999998</v>
      </c>
      <c r="D14" s="9">
        <v>8.6419999999999995</v>
      </c>
      <c r="E14" s="9">
        <v>9.875</v>
      </c>
      <c r="F14" s="9">
        <v>39.825000000000003</v>
      </c>
      <c r="G14" s="9">
        <v>13.351000000000001</v>
      </c>
      <c r="H14" s="9">
        <v>26.475000000000001</v>
      </c>
      <c r="I14" s="9">
        <v>50.493000000000002</v>
      </c>
      <c r="J14" s="9">
        <v>37.512999999999998</v>
      </c>
      <c r="K14" s="9">
        <v>52</v>
      </c>
      <c r="L14" s="9">
        <v>89.037999999999997</v>
      </c>
      <c r="M14" s="9">
        <v>40.432000000000002</v>
      </c>
      <c r="N14" s="9">
        <v>48.606000000000002</v>
      </c>
      <c r="O14" s="9">
        <v>7.843</v>
      </c>
      <c r="P14" s="9">
        <v>3.3780000000000001</v>
      </c>
      <c r="Q14" s="9">
        <v>4.4649999999999999</v>
      </c>
      <c r="R14" s="9">
        <v>12.727</v>
      </c>
      <c r="S14" s="9">
        <v>7.1120000000000001</v>
      </c>
      <c r="T14" s="9">
        <v>5.6150000000000002</v>
      </c>
      <c r="U14" s="9">
        <v>27.295999999999999</v>
      </c>
      <c r="V14" s="9">
        <v>11.664999999999999</v>
      </c>
      <c r="W14" s="9">
        <v>15.631</v>
      </c>
      <c r="X14" s="9">
        <v>41.173000000000002</v>
      </c>
      <c r="Y14" s="9">
        <v>18.277000000000001</v>
      </c>
      <c r="Z14" s="9">
        <v>22.895</v>
      </c>
      <c r="AA14" s="9">
        <v>43.454000000000001</v>
      </c>
      <c r="AB14" s="9">
        <v>38.866999999999997</v>
      </c>
      <c r="AC14" s="9">
        <v>47.481999999999999</v>
      </c>
      <c r="AD14" s="9">
        <v>126.05800000000001</v>
      </c>
      <c r="AE14" s="9">
        <v>40.499000000000002</v>
      </c>
      <c r="AF14" s="9">
        <v>85.558000000000007</v>
      </c>
      <c r="AG14" s="9">
        <v>16.244</v>
      </c>
      <c r="AH14" s="9">
        <v>6.1360000000000001</v>
      </c>
      <c r="AI14" s="9">
        <v>10.108000000000001</v>
      </c>
      <c r="AJ14" s="9">
        <v>26.661000000000001</v>
      </c>
      <c r="AK14" s="9">
        <v>6.2350000000000003</v>
      </c>
      <c r="AL14" s="9">
        <v>20.425000000000001</v>
      </c>
      <c r="AM14" s="9">
        <v>30.007000000000001</v>
      </c>
      <c r="AN14" s="9">
        <v>10.48</v>
      </c>
      <c r="AO14" s="9">
        <v>19.527000000000001</v>
      </c>
      <c r="AP14" s="9">
        <v>53.146000000000001</v>
      </c>
      <c r="AQ14" s="9">
        <v>17.646999999999998</v>
      </c>
      <c r="AR14" s="9">
        <v>35.499000000000002</v>
      </c>
      <c r="AS14" s="9">
        <v>30</v>
      </c>
      <c r="AT14" s="9">
        <v>36.68</v>
      </c>
      <c r="AU14" s="9">
        <v>26.193000000000001</v>
      </c>
      <c r="AV14" s="9">
        <v>130.75899999999999</v>
      </c>
      <c r="AW14" s="9">
        <v>54.613999999999997</v>
      </c>
      <c r="AX14" s="9">
        <v>76.144999999999996</v>
      </c>
      <c r="AY14" s="9">
        <v>11.76</v>
      </c>
      <c r="AZ14" s="9">
        <v>6.3630000000000004</v>
      </c>
      <c r="BA14" s="9">
        <v>5.3970000000000002</v>
      </c>
      <c r="BB14" s="9">
        <v>25.986999999999998</v>
      </c>
      <c r="BC14" s="9">
        <v>12.608000000000001</v>
      </c>
      <c r="BD14" s="9">
        <v>13.38</v>
      </c>
      <c r="BE14" s="9">
        <v>34.317</v>
      </c>
      <c r="BF14" s="9">
        <v>14.523999999999999</v>
      </c>
      <c r="BG14" s="9">
        <v>19.792999999999999</v>
      </c>
      <c r="BH14" s="9">
        <v>58.694000000000003</v>
      </c>
      <c r="BI14" s="9">
        <v>21.119</v>
      </c>
      <c r="BJ14" s="9">
        <v>37.576000000000001</v>
      </c>
      <c r="BK14" s="9">
        <v>43</v>
      </c>
      <c r="BL14" s="9">
        <v>22.501000000000001</v>
      </c>
      <c r="BM14" s="9">
        <v>50.673999999999999</v>
      </c>
      <c r="BN14" s="9">
        <v>54.698</v>
      </c>
      <c r="BO14" s="9">
        <v>22.045999999999999</v>
      </c>
      <c r="BP14" s="9">
        <v>32.651000000000003</v>
      </c>
      <c r="BQ14" s="9">
        <v>5.8789999999999996</v>
      </c>
      <c r="BR14" s="9">
        <v>1.2310000000000001</v>
      </c>
      <c r="BS14" s="9">
        <v>4.6479999999999997</v>
      </c>
      <c r="BT14" s="9">
        <v>6.9530000000000003</v>
      </c>
      <c r="BU14" s="9">
        <v>4.5179999999999998</v>
      </c>
      <c r="BV14" s="9">
        <v>2.4350000000000001</v>
      </c>
      <c r="BW14" s="9">
        <v>14.967000000000001</v>
      </c>
      <c r="BX14" s="9">
        <v>4.0209999999999999</v>
      </c>
      <c r="BY14" s="9">
        <v>10.946</v>
      </c>
      <c r="BZ14" s="9">
        <v>26.898</v>
      </c>
      <c r="CA14" s="9">
        <v>12.276999999999999</v>
      </c>
      <c r="CB14" s="9">
        <v>14.622</v>
      </c>
      <c r="CC14" s="9">
        <v>45.865000000000002</v>
      </c>
      <c r="CD14" s="9">
        <v>58.271000000000001</v>
      </c>
      <c r="CE14" s="9">
        <v>42.276000000000003</v>
      </c>
      <c r="CF14" s="9">
        <v>9.7579999999999991</v>
      </c>
      <c r="CG14" s="9">
        <v>4.6559999999999997</v>
      </c>
      <c r="CH14" s="9">
        <v>5.1029999999999998</v>
      </c>
      <c r="CI14" s="9">
        <v>1.1200000000000001</v>
      </c>
      <c r="CJ14" s="9">
        <v>0.47899999999999998</v>
      </c>
      <c r="CK14" s="9">
        <v>0.64100000000000001</v>
      </c>
      <c r="CL14" s="9">
        <v>0.70499999999999996</v>
      </c>
      <c r="CM14" s="9">
        <v>0</v>
      </c>
      <c r="CN14" s="9">
        <v>0.70499999999999996</v>
      </c>
      <c r="CO14" s="9">
        <v>0.92700000000000005</v>
      </c>
      <c r="CP14" s="9">
        <v>0.92700000000000005</v>
      </c>
      <c r="CQ14" s="9">
        <v>0</v>
      </c>
      <c r="CR14" s="9">
        <v>7.0060000000000002</v>
      </c>
      <c r="CS14" s="9">
        <v>3.25</v>
      </c>
      <c r="CT14" s="9">
        <v>3.7570000000000001</v>
      </c>
      <c r="CU14" s="9">
        <v>64.256</v>
      </c>
      <c r="CV14" s="9">
        <v>67.046999999999997</v>
      </c>
      <c r="CW14" s="9">
        <v>69.326999999999998</v>
      </c>
      <c r="CX14" s="9">
        <v>82.367000000000004</v>
      </c>
      <c r="CY14" s="9">
        <v>27.844000000000001</v>
      </c>
      <c r="CZ14" s="9">
        <v>54.523000000000003</v>
      </c>
      <c r="DA14" s="9">
        <v>6.7089999999999996</v>
      </c>
      <c r="DB14" s="9">
        <v>2.5339999999999998</v>
      </c>
      <c r="DC14" s="9">
        <v>4.1740000000000004</v>
      </c>
      <c r="DD14" s="9">
        <v>11.242000000000001</v>
      </c>
      <c r="DE14" s="9">
        <v>4.76</v>
      </c>
      <c r="DF14" s="9">
        <v>6.4820000000000002</v>
      </c>
      <c r="DG14" s="9">
        <v>23.802</v>
      </c>
      <c r="DH14" s="9">
        <v>7.968</v>
      </c>
      <c r="DI14" s="9">
        <v>15.834</v>
      </c>
      <c r="DJ14" s="9">
        <v>40.615000000000002</v>
      </c>
      <c r="DK14" s="9">
        <v>12.582000000000001</v>
      </c>
      <c r="DL14" s="9">
        <v>28.033000000000001</v>
      </c>
      <c r="DM14" s="9">
        <v>49.392000000000003</v>
      </c>
      <c r="DN14" s="9">
        <v>43.256</v>
      </c>
      <c r="DO14" s="9">
        <v>52</v>
      </c>
      <c r="DP14" s="9">
        <v>169.13399999999999</v>
      </c>
      <c r="DQ14" s="9">
        <v>64.399000000000001</v>
      </c>
      <c r="DR14" s="9">
        <v>104.735</v>
      </c>
      <c r="DS14" s="9">
        <v>21.048999999999999</v>
      </c>
      <c r="DT14" s="9">
        <v>7.5010000000000003</v>
      </c>
      <c r="DU14" s="9">
        <v>13.548</v>
      </c>
      <c r="DV14" s="9">
        <v>37.383000000000003</v>
      </c>
      <c r="DW14" s="9">
        <v>13.013</v>
      </c>
      <c r="DX14" s="9">
        <v>24.370999999999999</v>
      </c>
      <c r="DY14" s="9">
        <v>43.296999999999997</v>
      </c>
      <c r="DZ14" s="9">
        <v>17.791</v>
      </c>
      <c r="EA14" s="9">
        <v>25.504999999999999</v>
      </c>
      <c r="EB14" s="9">
        <v>67.405000000000001</v>
      </c>
      <c r="EC14" s="9">
        <v>26.094000000000001</v>
      </c>
      <c r="ED14" s="9">
        <v>41.311</v>
      </c>
      <c r="EE14" s="9">
        <v>29.302</v>
      </c>
      <c r="EF14" s="9">
        <v>30</v>
      </c>
      <c r="EG14" s="9">
        <v>26</v>
      </c>
      <c r="EH14" s="9">
        <v>69.771000000000001</v>
      </c>
      <c r="EI14" s="9">
        <v>29.571000000000002</v>
      </c>
      <c r="EJ14" s="9">
        <v>40.200000000000003</v>
      </c>
      <c r="EK14" s="9">
        <v>7.2450000000000001</v>
      </c>
      <c r="EL14" s="9">
        <v>4.173</v>
      </c>
      <c r="EM14" s="9">
        <v>3.0720000000000001</v>
      </c>
      <c r="EN14" s="9">
        <v>11.680999999999999</v>
      </c>
      <c r="EO14" s="9">
        <v>5.5880000000000001</v>
      </c>
      <c r="EP14" s="9">
        <v>6.093</v>
      </c>
      <c r="EQ14" s="9">
        <v>13.12</v>
      </c>
      <c r="ER14" s="9">
        <v>4.1929999999999996</v>
      </c>
      <c r="ES14" s="9">
        <v>8.9269999999999996</v>
      </c>
      <c r="ET14" s="9">
        <v>37.725000000000001</v>
      </c>
      <c r="EU14" s="9">
        <v>15.616</v>
      </c>
      <c r="EV14" s="9">
        <v>22.109000000000002</v>
      </c>
      <c r="EW14" s="9">
        <v>52</v>
      </c>
      <c r="EX14" s="9">
        <v>52</v>
      </c>
      <c r="EY14" s="9">
        <v>52</v>
      </c>
      <c r="EZ14" s="9">
        <v>259.29399999999998</v>
      </c>
      <c r="FA14" s="9">
        <v>104.363</v>
      </c>
      <c r="FB14" s="9">
        <v>154.93100000000001</v>
      </c>
      <c r="FC14" s="9">
        <v>26.186</v>
      </c>
      <c r="FD14" s="9">
        <v>9.15</v>
      </c>
      <c r="FE14" s="9">
        <v>17.036000000000001</v>
      </c>
      <c r="FF14" s="9">
        <v>48.798000000000002</v>
      </c>
      <c r="FG14" s="9">
        <v>19.966999999999999</v>
      </c>
      <c r="FH14" s="9">
        <v>28.831</v>
      </c>
      <c r="FI14" s="9">
        <v>67.09</v>
      </c>
      <c r="FJ14" s="9">
        <v>27.013000000000002</v>
      </c>
      <c r="FK14" s="9">
        <v>40.078000000000003</v>
      </c>
      <c r="FL14" s="9">
        <v>117.21899999999999</v>
      </c>
      <c r="FM14" s="9">
        <v>48.232999999999997</v>
      </c>
      <c r="FN14" s="9">
        <v>68.986000000000004</v>
      </c>
      <c r="FO14" s="9">
        <v>43</v>
      </c>
      <c r="FP14" s="9">
        <v>38.393000000000001</v>
      </c>
      <c r="FQ14" s="9">
        <v>46.4</v>
      </c>
      <c r="FR14" s="9">
        <v>253.744</v>
      </c>
      <c r="FS14" s="9">
        <v>100.44499999999999</v>
      </c>
      <c r="FT14" s="9">
        <v>153.29900000000001</v>
      </c>
      <c r="FU14" s="9">
        <v>25.722000000000001</v>
      </c>
      <c r="FV14" s="9">
        <v>8.6859999999999999</v>
      </c>
      <c r="FW14" s="9">
        <v>17.036000000000001</v>
      </c>
      <c r="FX14" s="9">
        <v>48.435000000000002</v>
      </c>
      <c r="FY14" s="9">
        <v>19.603999999999999</v>
      </c>
      <c r="FZ14" s="9">
        <v>28.831</v>
      </c>
      <c r="GA14" s="9">
        <v>65.486000000000004</v>
      </c>
      <c r="GB14" s="9">
        <v>26.637</v>
      </c>
      <c r="GC14" s="9">
        <v>38.848999999999997</v>
      </c>
      <c r="GD14" s="9">
        <v>114.101</v>
      </c>
      <c r="GE14" s="9">
        <v>45.518000000000001</v>
      </c>
      <c r="GF14" s="9">
        <v>68.582999999999998</v>
      </c>
      <c r="GG14" s="9">
        <v>43</v>
      </c>
      <c r="GH14" s="9">
        <v>34.28</v>
      </c>
      <c r="GI14" s="9">
        <v>46.521000000000001</v>
      </c>
      <c r="GJ14" s="9">
        <v>88.418999999999997</v>
      </c>
      <c r="GK14" s="9">
        <v>37.287999999999997</v>
      </c>
      <c r="GL14" s="9">
        <v>51.131</v>
      </c>
      <c r="GM14" s="9">
        <v>8.516</v>
      </c>
      <c r="GN14" s="9">
        <v>3.29</v>
      </c>
      <c r="GO14" s="9">
        <v>5.226</v>
      </c>
      <c r="GP14" s="9">
        <v>25.094999999999999</v>
      </c>
      <c r="GQ14" s="9">
        <v>12.407</v>
      </c>
      <c r="GR14" s="9">
        <v>12.689</v>
      </c>
      <c r="GS14" s="9">
        <v>25.440999999999999</v>
      </c>
      <c r="GT14" s="9">
        <v>11.177</v>
      </c>
      <c r="GU14" s="9">
        <v>14.263999999999999</v>
      </c>
      <c r="GV14" s="9">
        <v>29.367000000000001</v>
      </c>
      <c r="GW14" s="9">
        <v>10.414999999999999</v>
      </c>
      <c r="GX14" s="9">
        <v>18.952000000000002</v>
      </c>
      <c r="GY14" s="9">
        <v>21</v>
      </c>
      <c r="GZ14" s="9">
        <v>14.938000000000001</v>
      </c>
      <c r="HA14" s="9">
        <v>26</v>
      </c>
      <c r="HB14" s="9">
        <v>95.628</v>
      </c>
      <c r="HC14" s="9">
        <v>37.606999999999999</v>
      </c>
      <c r="HD14" s="9">
        <v>58.021999999999998</v>
      </c>
      <c r="HE14" s="9">
        <v>13.195</v>
      </c>
      <c r="HF14" s="9">
        <v>4.0780000000000003</v>
      </c>
      <c r="HG14" s="9">
        <v>9.1170000000000009</v>
      </c>
      <c r="HH14" s="9">
        <v>14.361000000000001</v>
      </c>
      <c r="HI14" s="9">
        <v>3.9540000000000002</v>
      </c>
      <c r="HJ14" s="9">
        <v>10.406000000000001</v>
      </c>
      <c r="HK14" s="9">
        <v>23.744</v>
      </c>
      <c r="HL14" s="9">
        <v>9.4280000000000008</v>
      </c>
      <c r="HM14" s="9">
        <v>14.316000000000001</v>
      </c>
      <c r="HN14" s="9">
        <v>44.328000000000003</v>
      </c>
      <c r="HO14" s="9">
        <v>20.146000000000001</v>
      </c>
      <c r="HP14" s="9">
        <v>24.181999999999999</v>
      </c>
      <c r="HQ14" s="9">
        <v>47.131</v>
      </c>
      <c r="HR14" s="9">
        <v>52</v>
      </c>
      <c r="HS14" s="9">
        <v>43.136000000000003</v>
      </c>
      <c r="HT14" s="9">
        <v>51.927</v>
      </c>
      <c r="HU14" s="9">
        <v>23.646999999999998</v>
      </c>
      <c r="HV14" s="9">
        <v>28.28</v>
      </c>
      <c r="HW14" s="9">
        <v>7.49</v>
      </c>
      <c r="HX14" s="9">
        <v>2.915</v>
      </c>
      <c r="HY14" s="9">
        <v>4.5750000000000002</v>
      </c>
      <c r="HZ14" s="9">
        <v>6.194</v>
      </c>
      <c r="IA14" s="9">
        <v>2.2959999999999998</v>
      </c>
      <c r="IB14" s="9">
        <v>3.8980000000000001</v>
      </c>
      <c r="IC14" s="9">
        <v>14.212</v>
      </c>
      <c r="ID14" s="9">
        <v>5.952</v>
      </c>
      <c r="IE14" s="9">
        <v>8.2590000000000003</v>
      </c>
      <c r="IF14" s="9">
        <v>24.032</v>
      </c>
      <c r="IG14" s="9">
        <v>12.484999999999999</v>
      </c>
      <c r="IH14" s="9">
        <v>11.547000000000001</v>
      </c>
      <c r="II14" s="9">
        <v>47.139000000000003</v>
      </c>
      <c r="IJ14" s="9">
        <v>52</v>
      </c>
      <c r="IK14" s="9">
        <v>43.424999999999997</v>
      </c>
      <c r="IL14" s="9">
        <v>43.701000000000001</v>
      </c>
      <c r="IM14" s="9">
        <v>13.959</v>
      </c>
      <c r="IN14" s="9">
        <v>29.742000000000001</v>
      </c>
      <c r="IO14" s="9">
        <v>5.7050000000000001</v>
      </c>
      <c r="IP14" s="9">
        <v>1.163</v>
      </c>
      <c r="IQ14" s="9">
        <v>4.5419999999999998</v>
      </c>
    </row>
    <row r="15" spans="1:251">
      <c r="A15" s="10">
        <v>43497</v>
      </c>
      <c r="B15" s="9">
        <v>11.504</v>
      </c>
      <c r="C15" s="9">
        <v>17.611999999999998</v>
      </c>
      <c r="D15" s="9">
        <v>4.83</v>
      </c>
      <c r="E15" s="9">
        <v>12.782</v>
      </c>
      <c r="F15" s="9">
        <v>31.797999999999998</v>
      </c>
      <c r="G15" s="9">
        <v>16.661999999999999</v>
      </c>
      <c r="H15" s="9">
        <v>15.135999999999999</v>
      </c>
      <c r="I15" s="9">
        <v>26</v>
      </c>
      <c r="J15" s="9">
        <v>52</v>
      </c>
      <c r="K15" s="9">
        <v>26</v>
      </c>
      <c r="L15" s="9">
        <v>72.049000000000007</v>
      </c>
      <c r="M15" s="9">
        <v>38.259</v>
      </c>
      <c r="N15" s="9">
        <v>33.79</v>
      </c>
      <c r="O15" s="9">
        <v>6.7869999999999999</v>
      </c>
      <c r="P15" s="9">
        <v>2.4700000000000002</v>
      </c>
      <c r="Q15" s="9">
        <v>4.3179999999999996</v>
      </c>
      <c r="R15" s="9">
        <v>11.983000000000001</v>
      </c>
      <c r="S15" s="9">
        <v>8.3219999999999992</v>
      </c>
      <c r="T15" s="9">
        <v>3.661</v>
      </c>
      <c r="U15" s="9">
        <v>19.478999999999999</v>
      </c>
      <c r="V15" s="9">
        <v>12.465</v>
      </c>
      <c r="W15" s="9">
        <v>7.0129999999999999</v>
      </c>
      <c r="X15" s="9">
        <v>33.799999999999997</v>
      </c>
      <c r="Y15" s="9">
        <v>15.002000000000001</v>
      </c>
      <c r="Z15" s="9">
        <v>18.798999999999999</v>
      </c>
      <c r="AA15" s="9">
        <v>47.258000000000003</v>
      </c>
      <c r="AB15" s="9">
        <v>31.777000000000001</v>
      </c>
      <c r="AC15" s="9">
        <v>52</v>
      </c>
      <c r="AD15" s="9">
        <v>106.179</v>
      </c>
      <c r="AE15" s="9">
        <v>35.759</v>
      </c>
      <c r="AF15" s="9">
        <v>70.418999999999997</v>
      </c>
      <c r="AG15" s="9">
        <v>11.71</v>
      </c>
      <c r="AH15" s="9">
        <v>2.9359999999999999</v>
      </c>
      <c r="AI15" s="9">
        <v>8.7739999999999991</v>
      </c>
      <c r="AJ15" s="9">
        <v>18.893000000000001</v>
      </c>
      <c r="AK15" s="9">
        <v>11.731999999999999</v>
      </c>
      <c r="AL15" s="9">
        <v>7.1609999999999996</v>
      </c>
      <c r="AM15" s="9">
        <v>28.126999999999999</v>
      </c>
      <c r="AN15" s="9">
        <v>8.8030000000000008</v>
      </c>
      <c r="AO15" s="9">
        <v>19.324000000000002</v>
      </c>
      <c r="AP15" s="9">
        <v>47.448999999999998</v>
      </c>
      <c r="AQ15" s="9">
        <v>12.289</v>
      </c>
      <c r="AR15" s="9">
        <v>35.159999999999997</v>
      </c>
      <c r="AS15" s="9">
        <v>34</v>
      </c>
      <c r="AT15" s="9">
        <v>25.164000000000001</v>
      </c>
      <c r="AU15" s="9">
        <v>50.517000000000003</v>
      </c>
      <c r="AV15" s="9">
        <v>122.009</v>
      </c>
      <c r="AW15" s="9">
        <v>50.149000000000001</v>
      </c>
      <c r="AX15" s="9">
        <v>71.86</v>
      </c>
      <c r="AY15" s="9">
        <v>12.638</v>
      </c>
      <c r="AZ15" s="9">
        <v>3.3279999999999998</v>
      </c>
      <c r="BA15" s="9">
        <v>9.31</v>
      </c>
      <c r="BB15" s="9">
        <v>27.292999999999999</v>
      </c>
      <c r="BC15" s="9">
        <v>12.592000000000001</v>
      </c>
      <c r="BD15" s="9">
        <v>14.701000000000001</v>
      </c>
      <c r="BE15" s="9">
        <v>34.835999999999999</v>
      </c>
      <c r="BF15" s="9">
        <v>17.359000000000002</v>
      </c>
      <c r="BG15" s="9">
        <v>17.477</v>
      </c>
      <c r="BH15" s="9">
        <v>47.241999999999997</v>
      </c>
      <c r="BI15" s="9">
        <v>16.87</v>
      </c>
      <c r="BJ15" s="9">
        <v>30.372</v>
      </c>
      <c r="BK15" s="9">
        <v>26</v>
      </c>
      <c r="BL15" s="9">
        <v>26</v>
      </c>
      <c r="BM15" s="9">
        <v>31.178000000000001</v>
      </c>
      <c r="BN15" s="9">
        <v>46.88</v>
      </c>
      <c r="BO15" s="9">
        <v>22.777999999999999</v>
      </c>
      <c r="BP15" s="9">
        <v>24.103000000000002</v>
      </c>
      <c r="BQ15" s="9">
        <v>5.3410000000000002</v>
      </c>
      <c r="BR15" s="9">
        <v>2.7120000000000002</v>
      </c>
      <c r="BS15" s="9">
        <v>2.629</v>
      </c>
      <c r="BT15" s="9">
        <v>7.1970000000000001</v>
      </c>
      <c r="BU15" s="9">
        <v>1.272</v>
      </c>
      <c r="BV15" s="9">
        <v>5.9249999999999998</v>
      </c>
      <c r="BW15" s="9">
        <v>9.9339999999999993</v>
      </c>
      <c r="BX15" s="9">
        <v>2.423</v>
      </c>
      <c r="BY15" s="9">
        <v>7.5110000000000001</v>
      </c>
      <c r="BZ15" s="9">
        <v>24.408999999999999</v>
      </c>
      <c r="CA15" s="9">
        <v>16.37</v>
      </c>
      <c r="CB15" s="9">
        <v>8.0380000000000003</v>
      </c>
      <c r="CC15" s="9">
        <v>52</v>
      </c>
      <c r="CD15" s="9">
        <v>52</v>
      </c>
      <c r="CE15" s="9">
        <v>19.193999999999999</v>
      </c>
      <c r="CF15" s="9">
        <v>16.425999999999998</v>
      </c>
      <c r="CG15" s="9">
        <v>9.8130000000000006</v>
      </c>
      <c r="CH15" s="9">
        <v>6.6130000000000004</v>
      </c>
      <c r="CI15" s="9">
        <v>2.4140000000000001</v>
      </c>
      <c r="CJ15" s="9">
        <v>1.776</v>
      </c>
      <c r="CK15" s="9">
        <v>0.63800000000000001</v>
      </c>
      <c r="CL15" s="9">
        <v>1.0129999999999999</v>
      </c>
      <c r="CM15" s="9">
        <v>0.66</v>
      </c>
      <c r="CN15" s="9">
        <v>0.35399999999999998</v>
      </c>
      <c r="CO15" s="9">
        <v>2.4060000000000001</v>
      </c>
      <c r="CP15" s="9">
        <v>1.722</v>
      </c>
      <c r="CQ15" s="9">
        <v>0.68400000000000005</v>
      </c>
      <c r="CR15" s="9">
        <v>10.593</v>
      </c>
      <c r="CS15" s="9">
        <v>5.6550000000000002</v>
      </c>
      <c r="CT15" s="9">
        <v>4.9379999999999997</v>
      </c>
      <c r="CU15" s="9">
        <v>52.151000000000003</v>
      </c>
      <c r="CV15" s="9">
        <v>52</v>
      </c>
      <c r="CW15" s="9">
        <v>85.052999999999997</v>
      </c>
      <c r="CX15" s="9">
        <v>77.293999999999997</v>
      </c>
      <c r="CY15" s="9">
        <v>33.292000000000002</v>
      </c>
      <c r="CZ15" s="9">
        <v>44.002000000000002</v>
      </c>
      <c r="DA15" s="9">
        <v>6.3890000000000002</v>
      </c>
      <c r="DB15" s="9">
        <v>1.8360000000000001</v>
      </c>
      <c r="DC15" s="9">
        <v>4.5529999999999999</v>
      </c>
      <c r="DD15" s="9">
        <v>18.600000000000001</v>
      </c>
      <c r="DE15" s="9">
        <v>9.8000000000000007</v>
      </c>
      <c r="DF15" s="9">
        <v>8.8000000000000007</v>
      </c>
      <c r="DG15" s="9">
        <v>19.803999999999998</v>
      </c>
      <c r="DH15" s="9">
        <v>9.5570000000000004</v>
      </c>
      <c r="DI15" s="9">
        <v>10.247</v>
      </c>
      <c r="DJ15" s="9">
        <v>32.500999999999998</v>
      </c>
      <c r="DK15" s="9">
        <v>12.099</v>
      </c>
      <c r="DL15" s="9">
        <v>20.402999999999999</v>
      </c>
      <c r="DM15" s="9">
        <v>26</v>
      </c>
      <c r="DN15" s="9">
        <v>26</v>
      </c>
      <c r="DO15" s="9">
        <v>34</v>
      </c>
      <c r="DP15" s="9">
        <v>154.70500000000001</v>
      </c>
      <c r="DQ15" s="9">
        <v>57.523000000000003</v>
      </c>
      <c r="DR15" s="9">
        <v>97.182000000000002</v>
      </c>
      <c r="DS15" s="9">
        <v>20.440999999999999</v>
      </c>
      <c r="DT15" s="9">
        <v>5.7469999999999999</v>
      </c>
      <c r="DU15" s="9">
        <v>14.694000000000001</v>
      </c>
      <c r="DV15" s="9">
        <v>24.992000000000001</v>
      </c>
      <c r="DW15" s="9">
        <v>12.903</v>
      </c>
      <c r="DX15" s="9">
        <v>12.09</v>
      </c>
      <c r="DY15" s="9">
        <v>43.466999999999999</v>
      </c>
      <c r="DZ15" s="9">
        <v>15.891</v>
      </c>
      <c r="EA15" s="9">
        <v>27.576000000000001</v>
      </c>
      <c r="EB15" s="9">
        <v>65.805000000000007</v>
      </c>
      <c r="EC15" s="9">
        <v>22.983000000000001</v>
      </c>
      <c r="ED15" s="9">
        <v>42.822000000000003</v>
      </c>
      <c r="EE15" s="9">
        <v>34</v>
      </c>
      <c r="EF15" s="9">
        <v>31.140999999999998</v>
      </c>
      <c r="EG15" s="9">
        <v>39</v>
      </c>
      <c r="EH15" s="9">
        <v>59.494999999999997</v>
      </c>
      <c r="EI15" s="9">
        <v>27.684000000000001</v>
      </c>
      <c r="EJ15" s="9">
        <v>31.811</v>
      </c>
      <c r="EK15" s="9">
        <v>5.2729999999999997</v>
      </c>
      <c r="EL15" s="9">
        <v>3.169</v>
      </c>
      <c r="EM15" s="9">
        <v>2.1030000000000002</v>
      </c>
      <c r="EN15" s="9">
        <v>10.804</v>
      </c>
      <c r="EO15" s="9">
        <v>3.5529999999999999</v>
      </c>
      <c r="EP15" s="9">
        <v>7.2519999999999998</v>
      </c>
      <c r="EQ15" s="9">
        <v>12.032</v>
      </c>
      <c r="ER15" s="9">
        <v>4.859</v>
      </c>
      <c r="ES15" s="9">
        <v>7.173</v>
      </c>
      <c r="ET15" s="9">
        <v>31.385999999999999</v>
      </c>
      <c r="EU15" s="9">
        <v>16.103000000000002</v>
      </c>
      <c r="EV15" s="9">
        <v>15.284000000000001</v>
      </c>
      <c r="EW15" s="9">
        <v>52</v>
      </c>
      <c r="EX15" s="9">
        <v>52</v>
      </c>
      <c r="EY15" s="9">
        <v>38.421999999999997</v>
      </c>
      <c r="EZ15" s="9">
        <v>273.91199999999998</v>
      </c>
      <c r="FA15" s="9">
        <v>107.654</v>
      </c>
      <c r="FB15" s="9">
        <v>166.25800000000001</v>
      </c>
      <c r="FC15" s="9">
        <v>30.66</v>
      </c>
      <c r="FD15" s="9">
        <v>15.006</v>
      </c>
      <c r="FE15" s="9">
        <v>15.654</v>
      </c>
      <c r="FF15" s="9">
        <v>53.618000000000002</v>
      </c>
      <c r="FG15" s="9">
        <v>21.902999999999999</v>
      </c>
      <c r="FH15" s="9">
        <v>31.716000000000001</v>
      </c>
      <c r="FI15" s="9">
        <v>63.417999999999999</v>
      </c>
      <c r="FJ15" s="9">
        <v>22.762</v>
      </c>
      <c r="FK15" s="9">
        <v>40.655999999999999</v>
      </c>
      <c r="FL15" s="9">
        <v>126.21599999999999</v>
      </c>
      <c r="FM15" s="9">
        <v>47.982999999999997</v>
      </c>
      <c r="FN15" s="9">
        <v>78.233000000000004</v>
      </c>
      <c r="FO15" s="9">
        <v>39.06</v>
      </c>
      <c r="FP15" s="9">
        <v>34</v>
      </c>
      <c r="FQ15" s="9">
        <v>43</v>
      </c>
      <c r="FR15" s="9">
        <v>267.61099999999999</v>
      </c>
      <c r="FS15" s="9">
        <v>103.547</v>
      </c>
      <c r="FT15" s="9">
        <v>164.06299999999999</v>
      </c>
      <c r="FU15" s="9">
        <v>30.66</v>
      </c>
      <c r="FV15" s="9">
        <v>15.006</v>
      </c>
      <c r="FW15" s="9">
        <v>15.654</v>
      </c>
      <c r="FX15" s="9">
        <v>53.618000000000002</v>
      </c>
      <c r="FY15" s="9">
        <v>21.902999999999999</v>
      </c>
      <c r="FZ15" s="9">
        <v>31.716000000000001</v>
      </c>
      <c r="GA15" s="9">
        <v>61.401000000000003</v>
      </c>
      <c r="GB15" s="9">
        <v>21.713999999999999</v>
      </c>
      <c r="GC15" s="9">
        <v>39.686999999999998</v>
      </c>
      <c r="GD15" s="9">
        <v>121.932</v>
      </c>
      <c r="GE15" s="9">
        <v>44.924999999999997</v>
      </c>
      <c r="GF15" s="9">
        <v>77.007000000000005</v>
      </c>
      <c r="GG15" s="9">
        <v>34</v>
      </c>
      <c r="GH15" s="9">
        <v>30</v>
      </c>
      <c r="GI15" s="9">
        <v>42.954999999999998</v>
      </c>
      <c r="GJ15" s="9">
        <v>99.334999999999994</v>
      </c>
      <c r="GK15" s="9">
        <v>39.738</v>
      </c>
      <c r="GL15" s="9">
        <v>59.597000000000001</v>
      </c>
      <c r="GM15" s="9">
        <v>10.846</v>
      </c>
      <c r="GN15" s="9">
        <v>3.8439999999999999</v>
      </c>
      <c r="GO15" s="9">
        <v>7.0019999999999998</v>
      </c>
      <c r="GP15" s="9">
        <v>23.19</v>
      </c>
      <c r="GQ15" s="9">
        <v>7.3710000000000004</v>
      </c>
      <c r="GR15" s="9">
        <v>15.819000000000001</v>
      </c>
      <c r="GS15" s="9">
        <v>30.082999999999998</v>
      </c>
      <c r="GT15" s="9">
        <v>11.863</v>
      </c>
      <c r="GU15" s="9">
        <v>18.22</v>
      </c>
      <c r="GV15" s="9">
        <v>35.215000000000003</v>
      </c>
      <c r="GW15" s="9">
        <v>16.66</v>
      </c>
      <c r="GX15" s="9">
        <v>18.556000000000001</v>
      </c>
      <c r="GY15" s="9">
        <v>26</v>
      </c>
      <c r="GZ15" s="9">
        <v>32.691000000000003</v>
      </c>
      <c r="HA15" s="9">
        <v>20</v>
      </c>
      <c r="HB15" s="9">
        <v>99.986000000000004</v>
      </c>
      <c r="HC15" s="9">
        <v>40.094000000000001</v>
      </c>
      <c r="HD15" s="9">
        <v>59.892000000000003</v>
      </c>
      <c r="HE15" s="9">
        <v>14.27</v>
      </c>
      <c r="HF15" s="9">
        <v>8.0890000000000004</v>
      </c>
      <c r="HG15" s="9">
        <v>6.181</v>
      </c>
      <c r="HH15" s="9">
        <v>20.126999999999999</v>
      </c>
      <c r="HI15" s="9">
        <v>7.9969999999999999</v>
      </c>
      <c r="HJ15" s="9">
        <v>12.131</v>
      </c>
      <c r="HK15" s="9">
        <v>21.792999999999999</v>
      </c>
      <c r="HL15" s="9">
        <v>6.8109999999999999</v>
      </c>
      <c r="HM15" s="9">
        <v>14.983000000000001</v>
      </c>
      <c r="HN15" s="9">
        <v>43.795000000000002</v>
      </c>
      <c r="HO15" s="9">
        <v>17.198</v>
      </c>
      <c r="HP15" s="9">
        <v>26.597000000000001</v>
      </c>
      <c r="HQ15" s="9">
        <v>30</v>
      </c>
      <c r="HR15" s="9">
        <v>33.262999999999998</v>
      </c>
      <c r="HS15" s="9">
        <v>26</v>
      </c>
      <c r="HT15" s="9">
        <v>52.363</v>
      </c>
      <c r="HU15" s="9">
        <v>25.308</v>
      </c>
      <c r="HV15" s="9">
        <v>27.055</v>
      </c>
      <c r="HW15" s="9">
        <v>8.5079999999999991</v>
      </c>
      <c r="HX15" s="9">
        <v>5.3810000000000002</v>
      </c>
      <c r="HY15" s="9">
        <v>3.1269999999999998</v>
      </c>
      <c r="HZ15" s="9">
        <v>11.247</v>
      </c>
      <c r="IA15" s="9">
        <v>4.5190000000000001</v>
      </c>
      <c r="IB15" s="9">
        <v>6.7270000000000003</v>
      </c>
      <c r="IC15" s="9">
        <v>13.430999999999999</v>
      </c>
      <c r="ID15" s="9">
        <v>5.4279999999999999</v>
      </c>
      <c r="IE15" s="9">
        <v>8.0020000000000007</v>
      </c>
      <c r="IF15" s="9">
        <v>19.178000000000001</v>
      </c>
      <c r="IG15" s="9">
        <v>9.98</v>
      </c>
      <c r="IH15" s="9">
        <v>9.1980000000000004</v>
      </c>
      <c r="II15" s="9">
        <v>26</v>
      </c>
      <c r="IJ15" s="9">
        <v>32.793999999999997</v>
      </c>
      <c r="IK15" s="9">
        <v>26</v>
      </c>
      <c r="IL15" s="9">
        <v>47.622999999999998</v>
      </c>
      <c r="IM15" s="9">
        <v>14.786</v>
      </c>
      <c r="IN15" s="9">
        <v>32.837000000000003</v>
      </c>
      <c r="IO15" s="9">
        <v>5.7619999999999996</v>
      </c>
      <c r="IP15" s="9">
        <v>2.7090000000000001</v>
      </c>
      <c r="IQ15" s="9">
        <v>3.0529999999999999</v>
      </c>
    </row>
    <row r="16" spans="1:251">
      <c r="A16" s="10">
        <v>43862</v>
      </c>
      <c r="B16" s="9">
        <v>13.218999999999999</v>
      </c>
      <c r="C16" s="9">
        <v>25.431000000000001</v>
      </c>
      <c r="D16" s="9">
        <v>7.8959999999999999</v>
      </c>
      <c r="E16" s="9">
        <v>17.535</v>
      </c>
      <c r="F16" s="9">
        <v>46.098999999999997</v>
      </c>
      <c r="G16" s="9">
        <v>17.864999999999998</v>
      </c>
      <c r="H16" s="9">
        <v>28.233000000000001</v>
      </c>
      <c r="I16" s="9">
        <v>38.122</v>
      </c>
      <c r="J16" s="9">
        <v>52</v>
      </c>
      <c r="K16" s="9">
        <v>32.984000000000002</v>
      </c>
      <c r="L16" s="9">
        <v>81.361000000000004</v>
      </c>
      <c r="M16" s="9">
        <v>44.92</v>
      </c>
      <c r="N16" s="9">
        <v>36.441000000000003</v>
      </c>
      <c r="O16" s="9">
        <v>13.388</v>
      </c>
      <c r="P16" s="9">
        <v>10.121</v>
      </c>
      <c r="Q16" s="9">
        <v>3.266</v>
      </c>
      <c r="R16" s="9">
        <v>10.891</v>
      </c>
      <c r="S16" s="9">
        <v>5.21</v>
      </c>
      <c r="T16" s="9">
        <v>5.681</v>
      </c>
      <c r="U16" s="9">
        <v>27.811</v>
      </c>
      <c r="V16" s="9">
        <v>15.657999999999999</v>
      </c>
      <c r="W16" s="9">
        <v>12.153</v>
      </c>
      <c r="X16" s="9">
        <v>29.271000000000001</v>
      </c>
      <c r="Y16" s="9">
        <v>13.930999999999999</v>
      </c>
      <c r="Z16" s="9">
        <v>15.34</v>
      </c>
      <c r="AA16" s="9">
        <v>26</v>
      </c>
      <c r="AB16" s="9">
        <v>26</v>
      </c>
      <c r="AC16" s="9">
        <v>26</v>
      </c>
      <c r="AD16" s="9">
        <v>117.188</v>
      </c>
      <c r="AE16" s="9">
        <v>31.09</v>
      </c>
      <c r="AF16" s="9">
        <v>86.097999999999999</v>
      </c>
      <c r="AG16" s="9">
        <v>14.499000000000001</v>
      </c>
      <c r="AH16" s="9">
        <v>4.8639999999999999</v>
      </c>
      <c r="AI16" s="9">
        <v>9.6340000000000003</v>
      </c>
      <c r="AJ16" s="9">
        <v>17.489999999999998</v>
      </c>
      <c r="AK16" s="9">
        <v>5.01</v>
      </c>
      <c r="AL16" s="9">
        <v>12.48</v>
      </c>
      <c r="AM16" s="9">
        <v>35.530999999999999</v>
      </c>
      <c r="AN16" s="9">
        <v>8.3550000000000004</v>
      </c>
      <c r="AO16" s="9">
        <v>27.175999999999998</v>
      </c>
      <c r="AP16" s="9">
        <v>49.668999999999997</v>
      </c>
      <c r="AQ16" s="9">
        <v>12.861000000000001</v>
      </c>
      <c r="AR16" s="9">
        <v>36.808</v>
      </c>
      <c r="AS16" s="9">
        <v>34</v>
      </c>
      <c r="AT16" s="9">
        <v>26</v>
      </c>
      <c r="AU16" s="9">
        <v>35.936999999999998</v>
      </c>
      <c r="AV16" s="9">
        <v>142.08600000000001</v>
      </c>
      <c r="AW16" s="9">
        <v>54.718000000000004</v>
      </c>
      <c r="AX16" s="9">
        <v>87.369</v>
      </c>
      <c r="AY16" s="9">
        <v>15.558999999999999</v>
      </c>
      <c r="AZ16" s="9">
        <v>10.484999999999999</v>
      </c>
      <c r="BA16" s="9">
        <v>5.0739999999999998</v>
      </c>
      <c r="BB16" s="9">
        <v>22.59</v>
      </c>
      <c r="BC16" s="9">
        <v>5.5330000000000004</v>
      </c>
      <c r="BD16" s="9">
        <v>17.056999999999999</v>
      </c>
      <c r="BE16" s="9">
        <v>39.609000000000002</v>
      </c>
      <c r="BF16" s="9">
        <v>14.879</v>
      </c>
      <c r="BG16" s="9">
        <v>24.728999999999999</v>
      </c>
      <c r="BH16" s="9">
        <v>64.328999999999994</v>
      </c>
      <c r="BI16" s="9">
        <v>23.82</v>
      </c>
      <c r="BJ16" s="9">
        <v>40.509</v>
      </c>
      <c r="BK16" s="9">
        <v>37.311999999999998</v>
      </c>
      <c r="BL16" s="9">
        <v>27.939</v>
      </c>
      <c r="BM16" s="9">
        <v>46.276000000000003</v>
      </c>
      <c r="BN16" s="9">
        <v>54.334000000000003</v>
      </c>
      <c r="BO16" s="9">
        <v>25.99</v>
      </c>
      <c r="BP16" s="9">
        <v>28.344000000000001</v>
      </c>
      <c r="BQ16" s="9">
        <v>6.0220000000000002</v>
      </c>
      <c r="BR16" s="9">
        <v>2.133</v>
      </c>
      <c r="BS16" s="9">
        <v>3.8879999999999999</v>
      </c>
      <c r="BT16" s="9">
        <v>10.178000000000001</v>
      </c>
      <c r="BU16" s="9">
        <v>4.4690000000000003</v>
      </c>
      <c r="BV16" s="9">
        <v>5.7089999999999996</v>
      </c>
      <c r="BW16" s="9">
        <v>19.088000000000001</v>
      </c>
      <c r="BX16" s="9">
        <v>11.507999999999999</v>
      </c>
      <c r="BY16" s="9">
        <v>7.58</v>
      </c>
      <c r="BZ16" s="9">
        <v>19.047000000000001</v>
      </c>
      <c r="CA16" s="9">
        <v>7.88</v>
      </c>
      <c r="CB16" s="9">
        <v>11.167</v>
      </c>
      <c r="CC16" s="9">
        <v>26</v>
      </c>
      <c r="CD16" s="9">
        <v>26</v>
      </c>
      <c r="CE16" s="9">
        <v>26</v>
      </c>
      <c r="CF16" s="9">
        <v>11.452999999999999</v>
      </c>
      <c r="CG16" s="9">
        <v>7.3360000000000003</v>
      </c>
      <c r="CH16" s="9">
        <v>4.117</v>
      </c>
      <c r="CI16" s="9">
        <v>2.0489999999999999</v>
      </c>
      <c r="CJ16" s="9">
        <v>1.252</v>
      </c>
      <c r="CK16" s="9">
        <v>0.79700000000000004</v>
      </c>
      <c r="CL16" s="9">
        <v>0.61599999999999999</v>
      </c>
      <c r="CM16" s="9">
        <v>0</v>
      </c>
      <c r="CN16" s="9">
        <v>0.61599999999999999</v>
      </c>
      <c r="CO16" s="9">
        <v>4.141</v>
      </c>
      <c r="CP16" s="9">
        <v>2.0230000000000001</v>
      </c>
      <c r="CQ16" s="9">
        <v>2.1179999999999999</v>
      </c>
      <c r="CR16" s="9">
        <v>4.6470000000000002</v>
      </c>
      <c r="CS16" s="9">
        <v>4.0609999999999999</v>
      </c>
      <c r="CT16" s="9">
        <v>0.58599999999999997</v>
      </c>
      <c r="CU16" s="9">
        <v>39.186999999999998</v>
      </c>
      <c r="CV16" s="9">
        <v>53.99</v>
      </c>
      <c r="CW16" s="9">
        <v>15.242000000000001</v>
      </c>
      <c r="CX16" s="9">
        <v>81.572000000000003</v>
      </c>
      <c r="CY16" s="9">
        <v>29.172999999999998</v>
      </c>
      <c r="CZ16" s="9">
        <v>52.399000000000001</v>
      </c>
      <c r="DA16" s="9">
        <v>10.622999999999999</v>
      </c>
      <c r="DB16" s="9">
        <v>4.7060000000000004</v>
      </c>
      <c r="DC16" s="9">
        <v>5.9169999999999998</v>
      </c>
      <c r="DD16" s="9">
        <v>10.41</v>
      </c>
      <c r="DE16" s="9">
        <v>2.7429999999999999</v>
      </c>
      <c r="DF16" s="9">
        <v>7.6680000000000001</v>
      </c>
      <c r="DG16" s="9">
        <v>29.472999999999999</v>
      </c>
      <c r="DH16" s="9">
        <v>9.9090000000000007</v>
      </c>
      <c r="DI16" s="9">
        <v>19.564</v>
      </c>
      <c r="DJ16" s="9">
        <v>31.065000000000001</v>
      </c>
      <c r="DK16" s="9">
        <v>11.815</v>
      </c>
      <c r="DL16" s="9">
        <v>19.251000000000001</v>
      </c>
      <c r="DM16" s="9">
        <v>33.991</v>
      </c>
      <c r="DN16" s="9">
        <v>34</v>
      </c>
      <c r="DO16" s="9">
        <v>30</v>
      </c>
      <c r="DP16" s="9">
        <v>159.63200000000001</v>
      </c>
      <c r="DQ16" s="9">
        <v>56.906999999999996</v>
      </c>
      <c r="DR16" s="9">
        <v>102.726</v>
      </c>
      <c r="DS16" s="9">
        <v>19.841999999999999</v>
      </c>
      <c r="DT16" s="9">
        <v>8.9700000000000006</v>
      </c>
      <c r="DU16" s="9">
        <v>10.872</v>
      </c>
      <c r="DV16" s="9">
        <v>25.25</v>
      </c>
      <c r="DW16" s="9">
        <v>8.6820000000000004</v>
      </c>
      <c r="DX16" s="9">
        <v>16.568999999999999</v>
      </c>
      <c r="DY16" s="9">
        <v>44.48</v>
      </c>
      <c r="DZ16" s="9">
        <v>18.489999999999998</v>
      </c>
      <c r="EA16" s="9">
        <v>25.991</v>
      </c>
      <c r="EB16" s="9">
        <v>70.058999999999997</v>
      </c>
      <c r="EC16" s="9">
        <v>20.765999999999998</v>
      </c>
      <c r="ED16" s="9">
        <v>49.292999999999999</v>
      </c>
      <c r="EE16" s="9">
        <v>34</v>
      </c>
      <c r="EF16" s="9">
        <v>26</v>
      </c>
      <c r="EG16" s="9">
        <v>46.661999999999999</v>
      </c>
      <c r="EH16" s="9">
        <v>83.858000000000004</v>
      </c>
      <c r="EI16" s="9">
        <v>33.055</v>
      </c>
      <c r="EJ16" s="9">
        <v>50.802999999999997</v>
      </c>
      <c r="EK16" s="9">
        <v>7.6619999999999999</v>
      </c>
      <c r="EL16" s="9">
        <v>5.0579999999999998</v>
      </c>
      <c r="EM16" s="9">
        <v>2.6040000000000001</v>
      </c>
      <c r="EN16" s="9">
        <v>15.214</v>
      </c>
      <c r="EO16" s="9">
        <v>3.589</v>
      </c>
      <c r="EP16" s="9">
        <v>11.625</v>
      </c>
      <c r="EQ16" s="9">
        <v>24.414999999999999</v>
      </c>
      <c r="ER16" s="9">
        <v>8.3670000000000009</v>
      </c>
      <c r="ES16" s="9">
        <v>16.047999999999998</v>
      </c>
      <c r="ET16" s="9">
        <v>36.567999999999998</v>
      </c>
      <c r="EU16" s="9">
        <v>16.041</v>
      </c>
      <c r="EV16" s="9">
        <v>20.526</v>
      </c>
      <c r="EW16" s="9">
        <v>39</v>
      </c>
      <c r="EX16" s="9">
        <v>47</v>
      </c>
      <c r="EY16" s="9">
        <v>34</v>
      </c>
      <c r="EZ16" s="9">
        <v>275.16699999999997</v>
      </c>
      <c r="FA16" s="9">
        <v>106.807</v>
      </c>
      <c r="FB16" s="9">
        <v>168.36</v>
      </c>
      <c r="FC16" s="9">
        <v>34.448999999999998</v>
      </c>
      <c r="FD16" s="9">
        <v>7.5979999999999999</v>
      </c>
      <c r="FE16" s="9">
        <v>26.850999999999999</v>
      </c>
      <c r="FF16" s="9">
        <v>49.570999999999998</v>
      </c>
      <c r="FG16" s="9">
        <v>19.623000000000001</v>
      </c>
      <c r="FH16" s="9">
        <v>29.949000000000002</v>
      </c>
      <c r="FI16" s="9">
        <v>73.132999999999996</v>
      </c>
      <c r="FJ16" s="9">
        <v>36.79</v>
      </c>
      <c r="FK16" s="9">
        <v>36.343000000000004</v>
      </c>
      <c r="FL16" s="9">
        <v>118.014</v>
      </c>
      <c r="FM16" s="9">
        <v>42.796999999999997</v>
      </c>
      <c r="FN16" s="9">
        <v>75.216999999999999</v>
      </c>
      <c r="FO16" s="9">
        <v>26</v>
      </c>
      <c r="FP16" s="9">
        <v>26</v>
      </c>
      <c r="FQ16" s="9">
        <v>34</v>
      </c>
      <c r="FR16" s="9">
        <v>268.846</v>
      </c>
      <c r="FS16" s="9">
        <v>101.94199999999999</v>
      </c>
      <c r="FT16" s="9">
        <v>166.904</v>
      </c>
      <c r="FU16" s="9">
        <v>34.448999999999998</v>
      </c>
      <c r="FV16" s="9">
        <v>7.5979999999999999</v>
      </c>
      <c r="FW16" s="9">
        <v>26.850999999999999</v>
      </c>
      <c r="FX16" s="9">
        <v>49.570999999999998</v>
      </c>
      <c r="FY16" s="9">
        <v>19.623000000000001</v>
      </c>
      <c r="FZ16" s="9">
        <v>29.949000000000002</v>
      </c>
      <c r="GA16" s="9">
        <v>72.491</v>
      </c>
      <c r="GB16" s="9">
        <v>36.148000000000003</v>
      </c>
      <c r="GC16" s="9">
        <v>36.343000000000004</v>
      </c>
      <c r="GD16" s="9">
        <v>112.33499999999999</v>
      </c>
      <c r="GE16" s="9">
        <v>38.573999999999998</v>
      </c>
      <c r="GF16" s="9">
        <v>73.760999999999996</v>
      </c>
      <c r="GG16" s="9">
        <v>26</v>
      </c>
      <c r="GH16" s="9">
        <v>24.573</v>
      </c>
      <c r="GI16" s="9">
        <v>32.384</v>
      </c>
      <c r="GJ16" s="9">
        <v>100.101</v>
      </c>
      <c r="GK16" s="9">
        <v>37.923999999999999</v>
      </c>
      <c r="GL16" s="9">
        <v>62.176000000000002</v>
      </c>
      <c r="GM16" s="9">
        <v>14.984</v>
      </c>
      <c r="GN16" s="9">
        <v>4.05</v>
      </c>
      <c r="GO16" s="9">
        <v>10.935</v>
      </c>
      <c r="GP16" s="9">
        <v>17.736999999999998</v>
      </c>
      <c r="GQ16" s="9">
        <v>7.9989999999999997</v>
      </c>
      <c r="GR16" s="9">
        <v>9.7379999999999995</v>
      </c>
      <c r="GS16" s="9">
        <v>28.774999999999999</v>
      </c>
      <c r="GT16" s="9">
        <v>12.432</v>
      </c>
      <c r="GU16" s="9">
        <v>16.344000000000001</v>
      </c>
      <c r="GV16" s="9">
        <v>38.604999999999997</v>
      </c>
      <c r="GW16" s="9">
        <v>13.444000000000001</v>
      </c>
      <c r="GX16" s="9">
        <v>25.16</v>
      </c>
      <c r="GY16" s="9">
        <v>26</v>
      </c>
      <c r="GZ16" s="9">
        <v>25.806999999999999</v>
      </c>
      <c r="HA16" s="9">
        <v>26</v>
      </c>
      <c r="HB16" s="9">
        <v>96.878</v>
      </c>
      <c r="HC16" s="9">
        <v>40.939</v>
      </c>
      <c r="HD16" s="9">
        <v>55.939</v>
      </c>
      <c r="HE16" s="9">
        <v>11.72</v>
      </c>
      <c r="HF16" s="9">
        <v>2.5590000000000002</v>
      </c>
      <c r="HG16" s="9">
        <v>9.1609999999999996</v>
      </c>
      <c r="HH16" s="9">
        <v>22.751000000000001</v>
      </c>
      <c r="HI16" s="9">
        <v>7.9059999999999997</v>
      </c>
      <c r="HJ16" s="9">
        <v>14.846</v>
      </c>
      <c r="HK16" s="9">
        <v>26.779</v>
      </c>
      <c r="HL16" s="9">
        <v>15.223000000000001</v>
      </c>
      <c r="HM16" s="9">
        <v>11.555999999999999</v>
      </c>
      <c r="HN16" s="9">
        <v>35.628</v>
      </c>
      <c r="HO16" s="9">
        <v>15.252000000000001</v>
      </c>
      <c r="HP16" s="9">
        <v>20.376000000000001</v>
      </c>
      <c r="HQ16" s="9">
        <v>21.187999999999999</v>
      </c>
      <c r="HR16" s="9">
        <v>21.027999999999999</v>
      </c>
      <c r="HS16" s="9">
        <v>21.428999999999998</v>
      </c>
      <c r="HT16" s="9">
        <v>59.481000000000002</v>
      </c>
      <c r="HU16" s="9">
        <v>29.145</v>
      </c>
      <c r="HV16" s="9">
        <v>30.335999999999999</v>
      </c>
      <c r="HW16" s="9">
        <v>7.2619999999999996</v>
      </c>
      <c r="HX16" s="9">
        <v>1.3240000000000001</v>
      </c>
      <c r="HY16" s="9">
        <v>5.9390000000000001</v>
      </c>
      <c r="HZ16" s="9">
        <v>15.797000000000001</v>
      </c>
      <c r="IA16" s="9">
        <v>6.5430000000000001</v>
      </c>
      <c r="IB16" s="9">
        <v>9.2539999999999996</v>
      </c>
      <c r="IC16" s="9">
        <v>17.495999999999999</v>
      </c>
      <c r="ID16" s="9">
        <v>9.5660000000000007</v>
      </c>
      <c r="IE16" s="9">
        <v>7.93</v>
      </c>
      <c r="IF16" s="9">
        <v>18.925999999999998</v>
      </c>
      <c r="IG16" s="9">
        <v>11.712999999999999</v>
      </c>
      <c r="IH16" s="9">
        <v>7.2140000000000004</v>
      </c>
      <c r="II16" s="9">
        <v>17</v>
      </c>
      <c r="IJ16" s="9">
        <v>21.933</v>
      </c>
      <c r="IK16" s="9">
        <v>12.494</v>
      </c>
      <c r="IL16" s="9">
        <v>37.396999999999998</v>
      </c>
      <c r="IM16" s="9">
        <v>11.792999999999999</v>
      </c>
      <c r="IN16" s="9">
        <v>25.603000000000002</v>
      </c>
      <c r="IO16" s="9">
        <v>4.4580000000000002</v>
      </c>
      <c r="IP16" s="9">
        <v>1.2350000000000001</v>
      </c>
      <c r="IQ16" s="9">
        <v>3.222</v>
      </c>
    </row>
    <row r="17" spans="1:251">
      <c r="A17" s="10">
        <v>44228</v>
      </c>
      <c r="B17" s="9">
        <v>8.2870000000000008</v>
      </c>
      <c r="C17" s="9">
        <v>25.347999999999999</v>
      </c>
      <c r="D17" s="9">
        <v>12.388999999999999</v>
      </c>
      <c r="E17" s="9">
        <v>12.959</v>
      </c>
      <c r="F17" s="9">
        <v>36.927</v>
      </c>
      <c r="G17" s="9">
        <v>14.487</v>
      </c>
      <c r="H17" s="9">
        <v>22.44</v>
      </c>
      <c r="I17" s="9">
        <v>47</v>
      </c>
      <c r="J17" s="9">
        <v>47</v>
      </c>
      <c r="K17" s="9">
        <v>47</v>
      </c>
      <c r="L17" s="9">
        <v>77.225999999999999</v>
      </c>
      <c r="M17" s="9">
        <v>51.920999999999999</v>
      </c>
      <c r="N17" s="9">
        <v>25.305</v>
      </c>
      <c r="O17" s="9">
        <v>5.7069999999999999</v>
      </c>
      <c r="P17" s="9">
        <v>3.3130000000000002</v>
      </c>
      <c r="Q17" s="9">
        <v>2.395</v>
      </c>
      <c r="R17" s="9">
        <v>12.77</v>
      </c>
      <c r="S17" s="9">
        <v>7.6539999999999999</v>
      </c>
      <c r="T17" s="9">
        <v>5.1159999999999997</v>
      </c>
      <c r="U17" s="9">
        <v>26.251999999999999</v>
      </c>
      <c r="V17" s="9">
        <v>17.274000000000001</v>
      </c>
      <c r="W17" s="9">
        <v>8.9770000000000003</v>
      </c>
      <c r="X17" s="9">
        <v>32.497</v>
      </c>
      <c r="Y17" s="9">
        <v>23.678999999999998</v>
      </c>
      <c r="Z17" s="9">
        <v>8.8170000000000002</v>
      </c>
      <c r="AA17" s="9">
        <v>44.261000000000003</v>
      </c>
      <c r="AB17" s="9">
        <v>47.738</v>
      </c>
      <c r="AC17" s="9">
        <v>26</v>
      </c>
      <c r="AD17" s="9">
        <v>102.884</v>
      </c>
      <c r="AE17" s="9">
        <v>39.805</v>
      </c>
      <c r="AF17" s="9">
        <v>63.08</v>
      </c>
      <c r="AG17" s="9">
        <v>7.5919999999999996</v>
      </c>
      <c r="AH17" s="9">
        <v>2.8570000000000002</v>
      </c>
      <c r="AI17" s="9">
        <v>4.7350000000000003</v>
      </c>
      <c r="AJ17" s="9">
        <v>12.718</v>
      </c>
      <c r="AK17" s="9">
        <v>4.944</v>
      </c>
      <c r="AL17" s="9">
        <v>7.774</v>
      </c>
      <c r="AM17" s="9">
        <v>33.375</v>
      </c>
      <c r="AN17" s="9">
        <v>14.456</v>
      </c>
      <c r="AO17" s="9">
        <v>18.919</v>
      </c>
      <c r="AP17" s="9">
        <v>49.198999999999998</v>
      </c>
      <c r="AQ17" s="9">
        <v>17.547000000000001</v>
      </c>
      <c r="AR17" s="9">
        <v>31.652000000000001</v>
      </c>
      <c r="AS17" s="9">
        <v>50</v>
      </c>
      <c r="AT17" s="9">
        <v>47</v>
      </c>
      <c r="AU17" s="9">
        <v>51.223999999999997</v>
      </c>
      <c r="AV17" s="9">
        <v>121.837</v>
      </c>
      <c r="AW17" s="9">
        <v>47.009</v>
      </c>
      <c r="AX17" s="9">
        <v>74.828000000000003</v>
      </c>
      <c r="AY17" s="9">
        <v>8.9130000000000003</v>
      </c>
      <c r="AZ17" s="9">
        <v>2.9239999999999999</v>
      </c>
      <c r="BA17" s="9">
        <v>5.99</v>
      </c>
      <c r="BB17" s="9">
        <v>21.202999999999999</v>
      </c>
      <c r="BC17" s="9">
        <v>6.9429999999999996</v>
      </c>
      <c r="BD17" s="9">
        <v>14.259</v>
      </c>
      <c r="BE17" s="9">
        <v>35.72</v>
      </c>
      <c r="BF17" s="9">
        <v>16.123000000000001</v>
      </c>
      <c r="BG17" s="9">
        <v>19.597000000000001</v>
      </c>
      <c r="BH17" s="9">
        <v>56.000999999999998</v>
      </c>
      <c r="BI17" s="9">
        <v>21.018999999999998</v>
      </c>
      <c r="BJ17" s="9">
        <v>34.981999999999999</v>
      </c>
      <c r="BK17" s="9">
        <v>47</v>
      </c>
      <c r="BL17" s="9">
        <v>47</v>
      </c>
      <c r="BM17" s="9">
        <v>47.466000000000001</v>
      </c>
      <c r="BN17" s="9">
        <v>50.45</v>
      </c>
      <c r="BO17" s="9">
        <v>26.044</v>
      </c>
      <c r="BP17" s="9">
        <v>24.405000000000001</v>
      </c>
      <c r="BQ17" s="9">
        <v>3.5129999999999999</v>
      </c>
      <c r="BR17" s="9">
        <v>2.141</v>
      </c>
      <c r="BS17" s="9">
        <v>1.3720000000000001</v>
      </c>
      <c r="BT17" s="9">
        <v>6.5750000000000002</v>
      </c>
      <c r="BU17" s="9">
        <v>3.0139999999999998</v>
      </c>
      <c r="BV17" s="9">
        <v>3.56</v>
      </c>
      <c r="BW17" s="9">
        <v>16.577000000000002</v>
      </c>
      <c r="BX17" s="9">
        <v>7.8109999999999999</v>
      </c>
      <c r="BY17" s="9">
        <v>8.766</v>
      </c>
      <c r="BZ17" s="9">
        <v>23.785</v>
      </c>
      <c r="CA17" s="9">
        <v>13.077999999999999</v>
      </c>
      <c r="CB17" s="9">
        <v>10.707000000000001</v>
      </c>
      <c r="CC17" s="9">
        <v>48</v>
      </c>
      <c r="CD17" s="9">
        <v>51.313000000000002</v>
      </c>
      <c r="CE17" s="9">
        <v>45.613</v>
      </c>
      <c r="CF17" s="9">
        <v>16.951000000000001</v>
      </c>
      <c r="CG17" s="9">
        <v>9.56</v>
      </c>
      <c r="CH17" s="9">
        <v>7.39</v>
      </c>
      <c r="CI17" s="9">
        <v>2.3759999999999999</v>
      </c>
      <c r="CJ17" s="9">
        <v>0.65</v>
      </c>
      <c r="CK17" s="9">
        <v>1.726</v>
      </c>
      <c r="CL17" s="9">
        <v>3.133</v>
      </c>
      <c r="CM17" s="9">
        <v>1.109</v>
      </c>
      <c r="CN17" s="9">
        <v>2.024</v>
      </c>
      <c r="CO17" s="9">
        <v>6.4989999999999997</v>
      </c>
      <c r="CP17" s="9">
        <v>3.7869999999999999</v>
      </c>
      <c r="CQ17" s="9">
        <v>2.7130000000000001</v>
      </c>
      <c r="CR17" s="9">
        <v>4.9420000000000002</v>
      </c>
      <c r="CS17" s="9">
        <v>4.0149999999999997</v>
      </c>
      <c r="CT17" s="9">
        <v>0.92800000000000005</v>
      </c>
      <c r="CU17" s="9">
        <v>26</v>
      </c>
      <c r="CV17" s="9">
        <v>42.777000000000001</v>
      </c>
      <c r="CW17" s="9">
        <v>13.795</v>
      </c>
      <c r="CX17" s="9">
        <v>62.235999999999997</v>
      </c>
      <c r="CY17" s="9">
        <v>27.547999999999998</v>
      </c>
      <c r="CZ17" s="9">
        <v>34.688000000000002</v>
      </c>
      <c r="DA17" s="9">
        <v>5.7060000000000004</v>
      </c>
      <c r="DB17" s="9">
        <v>2.0230000000000001</v>
      </c>
      <c r="DC17" s="9">
        <v>3.6829999999999998</v>
      </c>
      <c r="DD17" s="9">
        <v>11.215</v>
      </c>
      <c r="DE17" s="9">
        <v>7.0709999999999997</v>
      </c>
      <c r="DF17" s="9">
        <v>4.1440000000000001</v>
      </c>
      <c r="DG17" s="9">
        <v>18.8</v>
      </c>
      <c r="DH17" s="9">
        <v>10.314</v>
      </c>
      <c r="DI17" s="9">
        <v>8.4860000000000007</v>
      </c>
      <c r="DJ17" s="9">
        <v>26.515999999999998</v>
      </c>
      <c r="DK17" s="9">
        <v>8.14</v>
      </c>
      <c r="DL17" s="9">
        <v>18.376000000000001</v>
      </c>
      <c r="DM17" s="9">
        <v>43</v>
      </c>
      <c r="DN17" s="9">
        <v>19.998999999999999</v>
      </c>
      <c r="DO17" s="9">
        <v>52</v>
      </c>
      <c r="DP17" s="9">
        <v>171.54</v>
      </c>
      <c r="DQ17" s="9">
        <v>71.171000000000006</v>
      </c>
      <c r="DR17" s="9">
        <v>100.369</v>
      </c>
      <c r="DS17" s="9">
        <v>12.256</v>
      </c>
      <c r="DT17" s="9">
        <v>4.6449999999999996</v>
      </c>
      <c r="DU17" s="9">
        <v>7.6109999999999998</v>
      </c>
      <c r="DV17" s="9">
        <v>22.725999999999999</v>
      </c>
      <c r="DW17" s="9">
        <v>5.5140000000000002</v>
      </c>
      <c r="DX17" s="9">
        <v>17.213000000000001</v>
      </c>
      <c r="DY17" s="9">
        <v>54.536999999999999</v>
      </c>
      <c r="DZ17" s="9">
        <v>23.841999999999999</v>
      </c>
      <c r="EA17" s="9">
        <v>30.695</v>
      </c>
      <c r="EB17" s="9">
        <v>82.021000000000001</v>
      </c>
      <c r="EC17" s="9">
        <v>37.170999999999999</v>
      </c>
      <c r="ED17" s="9">
        <v>44.850999999999999</v>
      </c>
      <c r="EE17" s="9">
        <v>50</v>
      </c>
      <c r="EF17" s="9">
        <v>52</v>
      </c>
      <c r="EG17" s="9">
        <v>47</v>
      </c>
      <c r="EH17" s="9">
        <v>58.344999999999999</v>
      </c>
      <c r="EI17" s="9">
        <v>23.7</v>
      </c>
      <c r="EJ17" s="9">
        <v>34.645000000000003</v>
      </c>
      <c r="EK17" s="9">
        <v>4.4329999999999998</v>
      </c>
      <c r="EL17" s="9">
        <v>1.905</v>
      </c>
      <c r="EM17" s="9">
        <v>2.5289999999999999</v>
      </c>
      <c r="EN17" s="9">
        <v>9.6869999999999994</v>
      </c>
      <c r="EO17" s="9">
        <v>3.4260000000000002</v>
      </c>
      <c r="EP17" s="9">
        <v>6.2610000000000001</v>
      </c>
      <c r="EQ17" s="9">
        <v>18.835000000000001</v>
      </c>
      <c r="ER17" s="9">
        <v>8.0210000000000008</v>
      </c>
      <c r="ES17" s="9">
        <v>10.814</v>
      </c>
      <c r="ET17" s="9">
        <v>25.39</v>
      </c>
      <c r="EU17" s="9">
        <v>10.349</v>
      </c>
      <c r="EV17" s="9">
        <v>15.042</v>
      </c>
      <c r="EW17" s="9">
        <v>47</v>
      </c>
      <c r="EX17" s="9">
        <v>45.341000000000001</v>
      </c>
      <c r="EY17" s="9">
        <v>47</v>
      </c>
      <c r="EZ17" s="9">
        <v>244.387</v>
      </c>
      <c r="FA17" s="9">
        <v>97.828999999999994</v>
      </c>
      <c r="FB17" s="9">
        <v>146.55799999999999</v>
      </c>
      <c r="FC17" s="9">
        <v>33.58</v>
      </c>
      <c r="FD17" s="9">
        <v>12.105</v>
      </c>
      <c r="FE17" s="9">
        <v>21.475000000000001</v>
      </c>
      <c r="FF17" s="9">
        <v>36.865000000000002</v>
      </c>
      <c r="FG17" s="9">
        <v>10.303000000000001</v>
      </c>
      <c r="FH17" s="9">
        <v>26.562000000000001</v>
      </c>
      <c r="FI17" s="9">
        <v>67.268000000000001</v>
      </c>
      <c r="FJ17" s="9">
        <v>27.846</v>
      </c>
      <c r="FK17" s="9">
        <v>39.421999999999997</v>
      </c>
      <c r="FL17" s="9">
        <v>106.675</v>
      </c>
      <c r="FM17" s="9">
        <v>47.576000000000001</v>
      </c>
      <c r="FN17" s="9">
        <v>59.097999999999999</v>
      </c>
      <c r="FO17" s="9">
        <v>43</v>
      </c>
      <c r="FP17" s="9">
        <v>47.566000000000003</v>
      </c>
      <c r="FQ17" s="9">
        <v>35.399000000000001</v>
      </c>
      <c r="FR17" s="9">
        <v>237.512</v>
      </c>
      <c r="FS17" s="9">
        <v>94.207999999999998</v>
      </c>
      <c r="FT17" s="9">
        <v>143.304</v>
      </c>
      <c r="FU17" s="9">
        <v>32.459000000000003</v>
      </c>
      <c r="FV17" s="9">
        <v>11.598000000000001</v>
      </c>
      <c r="FW17" s="9">
        <v>20.86</v>
      </c>
      <c r="FX17" s="9">
        <v>36.270000000000003</v>
      </c>
      <c r="FY17" s="9">
        <v>10.303000000000001</v>
      </c>
      <c r="FZ17" s="9">
        <v>25.968</v>
      </c>
      <c r="GA17" s="9">
        <v>66.790999999999997</v>
      </c>
      <c r="GB17" s="9">
        <v>27.369</v>
      </c>
      <c r="GC17" s="9">
        <v>39.421999999999997</v>
      </c>
      <c r="GD17" s="9">
        <v>101.992</v>
      </c>
      <c r="GE17" s="9">
        <v>44.938000000000002</v>
      </c>
      <c r="GF17" s="9">
        <v>57.054000000000002</v>
      </c>
      <c r="GG17" s="9">
        <v>43</v>
      </c>
      <c r="GH17" s="9">
        <v>47</v>
      </c>
      <c r="GI17" s="9">
        <v>34.405000000000001</v>
      </c>
      <c r="GJ17" s="9">
        <v>86.86</v>
      </c>
      <c r="GK17" s="9">
        <v>37.459000000000003</v>
      </c>
      <c r="GL17" s="9">
        <v>49.401000000000003</v>
      </c>
      <c r="GM17" s="9">
        <v>12.762</v>
      </c>
      <c r="GN17" s="9">
        <v>5.9560000000000004</v>
      </c>
      <c r="GO17" s="9">
        <v>6.806</v>
      </c>
      <c r="GP17" s="9">
        <v>18.603000000000002</v>
      </c>
      <c r="GQ17" s="9">
        <v>4.2089999999999996</v>
      </c>
      <c r="GR17" s="9">
        <v>14.394</v>
      </c>
      <c r="GS17" s="9">
        <v>17.038</v>
      </c>
      <c r="GT17" s="9">
        <v>6.0970000000000004</v>
      </c>
      <c r="GU17" s="9">
        <v>10.941000000000001</v>
      </c>
      <c r="GV17" s="9">
        <v>38.456000000000003</v>
      </c>
      <c r="GW17" s="9">
        <v>21.196999999999999</v>
      </c>
      <c r="GX17" s="9">
        <v>17.260000000000002</v>
      </c>
      <c r="GY17" s="9">
        <v>31.689</v>
      </c>
      <c r="GZ17" s="9">
        <v>52</v>
      </c>
      <c r="HA17" s="9">
        <v>19.88</v>
      </c>
      <c r="HB17" s="9">
        <v>86.504999999999995</v>
      </c>
      <c r="HC17" s="9">
        <v>30.35</v>
      </c>
      <c r="HD17" s="9">
        <v>56.155000000000001</v>
      </c>
      <c r="HE17" s="9">
        <v>14.07</v>
      </c>
      <c r="HF17" s="9">
        <v>3.7</v>
      </c>
      <c r="HG17" s="9">
        <v>10.37</v>
      </c>
      <c r="HH17" s="9">
        <v>10.613</v>
      </c>
      <c r="HI17" s="9">
        <v>4.2469999999999999</v>
      </c>
      <c r="HJ17" s="9">
        <v>6.3659999999999997</v>
      </c>
      <c r="HK17" s="9">
        <v>27.811</v>
      </c>
      <c r="HL17" s="9">
        <v>10.121</v>
      </c>
      <c r="HM17" s="9">
        <v>17.690000000000001</v>
      </c>
      <c r="HN17" s="9">
        <v>34.011000000000003</v>
      </c>
      <c r="HO17" s="9">
        <v>12.282</v>
      </c>
      <c r="HP17" s="9">
        <v>21.728999999999999</v>
      </c>
      <c r="HQ17" s="9">
        <v>43</v>
      </c>
      <c r="HR17" s="9">
        <v>43</v>
      </c>
      <c r="HS17" s="9">
        <v>38.325000000000003</v>
      </c>
      <c r="HT17" s="9">
        <v>45.378999999999998</v>
      </c>
      <c r="HU17" s="9">
        <v>16.155000000000001</v>
      </c>
      <c r="HV17" s="9">
        <v>29.224</v>
      </c>
      <c r="HW17" s="9">
        <v>7.2809999999999997</v>
      </c>
      <c r="HX17" s="9">
        <v>2.282</v>
      </c>
      <c r="HY17" s="9">
        <v>4.9989999999999997</v>
      </c>
      <c r="HZ17" s="9">
        <v>8.6240000000000006</v>
      </c>
      <c r="IA17" s="9">
        <v>3.246</v>
      </c>
      <c r="IB17" s="9">
        <v>5.3780000000000001</v>
      </c>
      <c r="IC17" s="9">
        <v>15.398</v>
      </c>
      <c r="ID17" s="9">
        <v>4.4829999999999997</v>
      </c>
      <c r="IE17" s="9">
        <v>10.916</v>
      </c>
      <c r="IF17" s="9">
        <v>14.076000000000001</v>
      </c>
      <c r="IG17" s="9">
        <v>6.1440000000000001</v>
      </c>
      <c r="IH17" s="9">
        <v>7.931</v>
      </c>
      <c r="II17" s="9">
        <v>30.704999999999998</v>
      </c>
      <c r="IJ17" s="9">
        <v>43</v>
      </c>
      <c r="IK17" s="9">
        <v>26.254999999999999</v>
      </c>
      <c r="IL17" s="9">
        <v>41.125999999999998</v>
      </c>
      <c r="IM17" s="9">
        <v>14.195</v>
      </c>
      <c r="IN17" s="9">
        <v>26.931000000000001</v>
      </c>
      <c r="IO17" s="9">
        <v>6.7889999999999997</v>
      </c>
      <c r="IP17" s="9">
        <v>1.4179999999999999</v>
      </c>
      <c r="IQ17" s="9">
        <v>5.3710000000000004</v>
      </c>
    </row>
    <row r="18" spans="1:251">
      <c r="A18" s="10">
        <v>44593</v>
      </c>
      <c r="B18" s="9">
        <v>3.621</v>
      </c>
      <c r="C18" s="9">
        <v>13.103</v>
      </c>
      <c r="D18" s="9">
        <v>6.3869999999999996</v>
      </c>
      <c r="E18" s="9">
        <v>6.7160000000000002</v>
      </c>
      <c r="F18" s="9">
        <v>29.015000000000001</v>
      </c>
      <c r="G18" s="9">
        <v>14.574999999999999</v>
      </c>
      <c r="H18" s="9">
        <v>14.44</v>
      </c>
      <c r="I18" s="9">
        <v>52</v>
      </c>
      <c r="J18" s="9">
        <v>49.481999999999999</v>
      </c>
      <c r="K18" s="9">
        <v>52</v>
      </c>
      <c r="L18" s="9">
        <v>55.9</v>
      </c>
      <c r="M18" s="9">
        <v>32.322000000000003</v>
      </c>
      <c r="N18" s="9">
        <v>23.577999999999999</v>
      </c>
      <c r="O18" s="9">
        <v>5.9649999999999999</v>
      </c>
      <c r="P18" s="9">
        <v>3.16</v>
      </c>
      <c r="Q18" s="9">
        <v>2.8039999999999998</v>
      </c>
      <c r="R18" s="9">
        <v>16.417000000000002</v>
      </c>
      <c r="S18" s="9">
        <v>9.4570000000000007</v>
      </c>
      <c r="T18" s="9">
        <v>6.96</v>
      </c>
      <c r="U18" s="9">
        <v>12.09</v>
      </c>
      <c r="V18" s="9">
        <v>7.17</v>
      </c>
      <c r="W18" s="9">
        <v>4.92</v>
      </c>
      <c r="X18" s="9">
        <v>21.428000000000001</v>
      </c>
      <c r="Y18" s="9">
        <v>12.535</v>
      </c>
      <c r="Z18" s="9">
        <v>8.8940000000000001</v>
      </c>
      <c r="AA18" s="9">
        <v>26</v>
      </c>
      <c r="AB18" s="9">
        <v>26</v>
      </c>
      <c r="AC18" s="9">
        <v>25.097999999999999</v>
      </c>
      <c r="AD18" s="9">
        <v>90.387</v>
      </c>
      <c r="AE18" s="9">
        <v>29.375</v>
      </c>
      <c r="AF18" s="9">
        <v>61.012</v>
      </c>
      <c r="AG18" s="9">
        <v>8.4659999999999993</v>
      </c>
      <c r="AH18" s="9">
        <v>3.4689999999999999</v>
      </c>
      <c r="AI18" s="9">
        <v>4.9969999999999999</v>
      </c>
      <c r="AJ18" s="9">
        <v>10.134</v>
      </c>
      <c r="AK18" s="9">
        <v>3.0169999999999999</v>
      </c>
      <c r="AL18" s="9">
        <v>7.117</v>
      </c>
      <c r="AM18" s="9">
        <v>20.166</v>
      </c>
      <c r="AN18" s="9">
        <v>7.03</v>
      </c>
      <c r="AO18" s="9">
        <v>13.137</v>
      </c>
      <c r="AP18" s="9">
        <v>51.62</v>
      </c>
      <c r="AQ18" s="9">
        <v>15.859</v>
      </c>
      <c r="AR18" s="9">
        <v>35.762</v>
      </c>
      <c r="AS18" s="9">
        <v>52</v>
      </c>
      <c r="AT18" s="9">
        <v>52</v>
      </c>
      <c r="AU18" s="9">
        <v>52</v>
      </c>
      <c r="AV18" s="9">
        <v>91.930999999999997</v>
      </c>
      <c r="AW18" s="9">
        <v>40.747</v>
      </c>
      <c r="AX18" s="9">
        <v>51.185000000000002</v>
      </c>
      <c r="AY18" s="9">
        <v>6.5140000000000002</v>
      </c>
      <c r="AZ18" s="9">
        <v>3.4489999999999998</v>
      </c>
      <c r="BA18" s="9">
        <v>3.0649999999999999</v>
      </c>
      <c r="BB18" s="9">
        <v>20.652000000000001</v>
      </c>
      <c r="BC18" s="9">
        <v>8.3160000000000007</v>
      </c>
      <c r="BD18" s="9">
        <v>12.336</v>
      </c>
      <c r="BE18" s="9">
        <v>25.268000000000001</v>
      </c>
      <c r="BF18" s="9">
        <v>11.795999999999999</v>
      </c>
      <c r="BG18" s="9">
        <v>13.473000000000001</v>
      </c>
      <c r="BH18" s="9">
        <v>39.497</v>
      </c>
      <c r="BI18" s="9">
        <v>17.184999999999999</v>
      </c>
      <c r="BJ18" s="9">
        <v>22.312000000000001</v>
      </c>
      <c r="BK18" s="9">
        <v>31.981999999999999</v>
      </c>
      <c r="BL18" s="9">
        <v>28.812000000000001</v>
      </c>
      <c r="BM18" s="9">
        <v>39.167999999999999</v>
      </c>
      <c r="BN18" s="9">
        <v>33.220999999999997</v>
      </c>
      <c r="BO18" s="9">
        <v>20.190999999999999</v>
      </c>
      <c r="BP18" s="9">
        <v>13.03</v>
      </c>
      <c r="BQ18" s="9">
        <v>2.8660000000000001</v>
      </c>
      <c r="BR18" s="9">
        <v>2.3010000000000002</v>
      </c>
      <c r="BS18" s="9">
        <v>0.56499999999999995</v>
      </c>
      <c r="BT18" s="9">
        <v>7.4740000000000002</v>
      </c>
      <c r="BU18" s="9">
        <v>4.8360000000000003</v>
      </c>
      <c r="BV18" s="9">
        <v>2.6379999999999999</v>
      </c>
      <c r="BW18" s="9">
        <v>10.113</v>
      </c>
      <c r="BX18" s="9">
        <v>3.7080000000000002</v>
      </c>
      <c r="BY18" s="9">
        <v>6.4050000000000002</v>
      </c>
      <c r="BZ18" s="9">
        <v>12.766</v>
      </c>
      <c r="CA18" s="9">
        <v>9.3460000000000001</v>
      </c>
      <c r="CB18" s="9">
        <v>3.4209999999999998</v>
      </c>
      <c r="CC18" s="9">
        <v>26</v>
      </c>
      <c r="CD18" s="9">
        <v>39.46</v>
      </c>
      <c r="CE18" s="9">
        <v>26</v>
      </c>
      <c r="CF18" s="9">
        <v>14.595000000000001</v>
      </c>
      <c r="CG18" s="9">
        <v>9.1560000000000006</v>
      </c>
      <c r="CH18" s="9">
        <v>5.4390000000000001</v>
      </c>
      <c r="CI18" s="9">
        <v>0.54900000000000004</v>
      </c>
      <c r="CJ18" s="9">
        <v>0.54900000000000004</v>
      </c>
      <c r="CK18" s="9">
        <v>0</v>
      </c>
      <c r="CL18" s="9">
        <v>5.4489999999999998</v>
      </c>
      <c r="CM18" s="9">
        <v>3.95</v>
      </c>
      <c r="CN18" s="9">
        <v>1.4990000000000001</v>
      </c>
      <c r="CO18" s="9">
        <v>1.857</v>
      </c>
      <c r="CP18" s="9">
        <v>1.3460000000000001</v>
      </c>
      <c r="CQ18" s="9">
        <v>0.51</v>
      </c>
      <c r="CR18" s="9">
        <v>6.7389999999999999</v>
      </c>
      <c r="CS18" s="9">
        <v>3.31</v>
      </c>
      <c r="CT18" s="9">
        <v>3.4289999999999998</v>
      </c>
      <c r="CU18" s="9">
        <v>37.177999999999997</v>
      </c>
      <c r="CV18" s="9">
        <v>23.459</v>
      </c>
      <c r="CW18" s="9">
        <v>52</v>
      </c>
      <c r="CX18" s="9">
        <v>54.018000000000001</v>
      </c>
      <c r="CY18" s="9">
        <v>24.122</v>
      </c>
      <c r="CZ18" s="9">
        <v>29.896000000000001</v>
      </c>
      <c r="DA18" s="9">
        <v>2.9239999999999999</v>
      </c>
      <c r="DB18" s="9">
        <v>1.3160000000000001</v>
      </c>
      <c r="DC18" s="9">
        <v>1.609</v>
      </c>
      <c r="DD18" s="9">
        <v>12.132999999999999</v>
      </c>
      <c r="DE18" s="9">
        <v>8.3770000000000007</v>
      </c>
      <c r="DF18" s="9">
        <v>3.7559999999999998</v>
      </c>
      <c r="DG18" s="9">
        <v>10.791</v>
      </c>
      <c r="DH18" s="9">
        <v>4.5949999999999998</v>
      </c>
      <c r="DI18" s="9">
        <v>6.1970000000000001</v>
      </c>
      <c r="DJ18" s="9">
        <v>28.169</v>
      </c>
      <c r="DK18" s="9">
        <v>9.8339999999999996</v>
      </c>
      <c r="DL18" s="9">
        <v>18.334</v>
      </c>
      <c r="DM18" s="9">
        <v>52</v>
      </c>
      <c r="DN18" s="9">
        <v>20.757000000000001</v>
      </c>
      <c r="DO18" s="9">
        <v>52</v>
      </c>
      <c r="DP18" s="9">
        <v>125.449</v>
      </c>
      <c r="DQ18" s="9">
        <v>52.856000000000002</v>
      </c>
      <c r="DR18" s="9">
        <v>72.593000000000004</v>
      </c>
      <c r="DS18" s="9">
        <v>11.465</v>
      </c>
      <c r="DT18" s="9">
        <v>5.4119999999999999</v>
      </c>
      <c r="DU18" s="9">
        <v>6.0529999999999999</v>
      </c>
      <c r="DV18" s="9">
        <v>24.798999999999999</v>
      </c>
      <c r="DW18" s="9">
        <v>9.7880000000000003</v>
      </c>
      <c r="DX18" s="9">
        <v>15.01</v>
      </c>
      <c r="DY18" s="9">
        <v>29.12</v>
      </c>
      <c r="DZ18" s="9">
        <v>12.724</v>
      </c>
      <c r="EA18" s="9">
        <v>16.395</v>
      </c>
      <c r="EB18" s="9">
        <v>60.064999999999998</v>
      </c>
      <c r="EC18" s="9">
        <v>24.931000000000001</v>
      </c>
      <c r="ED18" s="9">
        <v>35.134</v>
      </c>
      <c r="EE18" s="9">
        <v>47</v>
      </c>
      <c r="EF18" s="9">
        <v>42.920999999999999</v>
      </c>
      <c r="EG18" s="9">
        <v>50</v>
      </c>
      <c r="EH18" s="9">
        <v>50.665999999999997</v>
      </c>
      <c r="EI18" s="9">
        <v>22.49</v>
      </c>
      <c r="EJ18" s="9">
        <v>28.175999999999998</v>
      </c>
      <c r="EK18" s="9">
        <v>4.0060000000000002</v>
      </c>
      <c r="EL18" s="9">
        <v>3.0409999999999999</v>
      </c>
      <c r="EM18" s="9">
        <v>0.96499999999999997</v>
      </c>
      <c r="EN18" s="9">
        <v>6.7779999999999996</v>
      </c>
      <c r="EO18" s="9">
        <v>1.954</v>
      </c>
      <c r="EP18" s="9">
        <v>4.8239999999999998</v>
      </c>
      <c r="EQ18" s="9">
        <v>17.494</v>
      </c>
      <c r="ER18" s="9">
        <v>6.5609999999999999</v>
      </c>
      <c r="ES18" s="9">
        <v>10.933</v>
      </c>
      <c r="ET18" s="9">
        <v>22.388999999999999</v>
      </c>
      <c r="EU18" s="9">
        <v>10.933999999999999</v>
      </c>
      <c r="EV18" s="9">
        <v>11.455</v>
      </c>
      <c r="EW18" s="9">
        <v>43.921999999999997</v>
      </c>
      <c r="EX18" s="9">
        <v>50.137999999999998</v>
      </c>
      <c r="EY18" s="9">
        <v>40</v>
      </c>
      <c r="EZ18" s="9">
        <v>193.815</v>
      </c>
      <c r="FA18" s="9">
        <v>75.927000000000007</v>
      </c>
      <c r="FB18" s="9">
        <v>117.88800000000001</v>
      </c>
      <c r="FC18" s="9">
        <v>22.850999999999999</v>
      </c>
      <c r="FD18" s="9">
        <v>10.039</v>
      </c>
      <c r="FE18" s="9">
        <v>12.811999999999999</v>
      </c>
      <c r="FF18" s="9">
        <v>35.076999999999998</v>
      </c>
      <c r="FG18" s="9">
        <v>10.449</v>
      </c>
      <c r="FH18" s="9">
        <v>24.628</v>
      </c>
      <c r="FI18" s="9">
        <v>48.588000000000001</v>
      </c>
      <c r="FJ18" s="9">
        <v>20.92</v>
      </c>
      <c r="FK18" s="9">
        <v>27.667999999999999</v>
      </c>
      <c r="FL18" s="9">
        <v>87.299000000000007</v>
      </c>
      <c r="FM18" s="9">
        <v>34.520000000000003</v>
      </c>
      <c r="FN18" s="9">
        <v>52.779000000000003</v>
      </c>
      <c r="FO18" s="9">
        <v>43</v>
      </c>
      <c r="FP18" s="9">
        <v>47</v>
      </c>
      <c r="FQ18" s="9">
        <v>40.018000000000001</v>
      </c>
      <c r="FR18" s="9">
        <v>189.477</v>
      </c>
      <c r="FS18" s="9">
        <v>73.296999999999997</v>
      </c>
      <c r="FT18" s="9">
        <v>116.18</v>
      </c>
      <c r="FU18" s="9">
        <v>22.850999999999999</v>
      </c>
      <c r="FV18" s="9">
        <v>10.039</v>
      </c>
      <c r="FW18" s="9">
        <v>12.811999999999999</v>
      </c>
      <c r="FX18" s="9">
        <v>34.649000000000001</v>
      </c>
      <c r="FY18" s="9">
        <v>10.449</v>
      </c>
      <c r="FZ18" s="9">
        <v>24.201000000000001</v>
      </c>
      <c r="GA18" s="9">
        <v>48.177999999999997</v>
      </c>
      <c r="GB18" s="9">
        <v>20.92</v>
      </c>
      <c r="GC18" s="9">
        <v>27.257999999999999</v>
      </c>
      <c r="GD18" s="9">
        <v>83.799000000000007</v>
      </c>
      <c r="GE18" s="9">
        <v>31.89</v>
      </c>
      <c r="GF18" s="9">
        <v>51.908999999999999</v>
      </c>
      <c r="GG18" s="9">
        <v>42.232999999999997</v>
      </c>
      <c r="GH18" s="9">
        <v>43</v>
      </c>
      <c r="GI18" s="9">
        <v>39.908000000000001</v>
      </c>
      <c r="GJ18" s="9">
        <v>69.188000000000002</v>
      </c>
      <c r="GK18" s="9">
        <v>29.241</v>
      </c>
      <c r="GL18" s="9">
        <v>39.947000000000003</v>
      </c>
      <c r="GM18" s="9">
        <v>8.9030000000000005</v>
      </c>
      <c r="GN18" s="9">
        <v>4.2690000000000001</v>
      </c>
      <c r="GO18" s="9">
        <v>4.6349999999999998</v>
      </c>
      <c r="GP18" s="9">
        <v>17.966999999999999</v>
      </c>
      <c r="GQ18" s="9">
        <v>5.4909999999999997</v>
      </c>
      <c r="GR18" s="9">
        <v>12.476000000000001</v>
      </c>
      <c r="GS18" s="9">
        <v>22.733000000000001</v>
      </c>
      <c r="GT18" s="9">
        <v>10.888</v>
      </c>
      <c r="GU18" s="9">
        <v>11.845000000000001</v>
      </c>
      <c r="GV18" s="9">
        <v>19.584</v>
      </c>
      <c r="GW18" s="9">
        <v>8.5939999999999994</v>
      </c>
      <c r="GX18" s="9">
        <v>10.99</v>
      </c>
      <c r="GY18" s="9">
        <v>18.577999999999999</v>
      </c>
      <c r="GZ18" s="9">
        <v>24.31</v>
      </c>
      <c r="HA18" s="9">
        <v>17</v>
      </c>
      <c r="HB18" s="9">
        <v>72.396000000000001</v>
      </c>
      <c r="HC18" s="9">
        <v>29.295000000000002</v>
      </c>
      <c r="HD18" s="9">
        <v>43.100999999999999</v>
      </c>
      <c r="HE18" s="9">
        <v>9.6999999999999993</v>
      </c>
      <c r="HF18" s="9">
        <v>4.59</v>
      </c>
      <c r="HG18" s="9">
        <v>5.1100000000000003</v>
      </c>
      <c r="HH18" s="9">
        <v>11.044</v>
      </c>
      <c r="HI18" s="9">
        <v>3.1629999999999998</v>
      </c>
      <c r="HJ18" s="9">
        <v>7.8810000000000002</v>
      </c>
      <c r="HK18" s="9">
        <v>14.412000000000001</v>
      </c>
      <c r="HL18" s="9">
        <v>7.2759999999999998</v>
      </c>
      <c r="HM18" s="9">
        <v>7.1360000000000001</v>
      </c>
      <c r="HN18" s="9">
        <v>37.241</v>
      </c>
      <c r="HO18" s="9">
        <v>14.266</v>
      </c>
      <c r="HP18" s="9">
        <v>22.975000000000001</v>
      </c>
      <c r="HQ18" s="9">
        <v>52</v>
      </c>
      <c r="HR18" s="9">
        <v>46.57</v>
      </c>
      <c r="HS18" s="9">
        <v>52</v>
      </c>
      <c r="HT18" s="9">
        <v>37.738</v>
      </c>
      <c r="HU18" s="9">
        <v>16.13</v>
      </c>
      <c r="HV18" s="9">
        <v>21.609000000000002</v>
      </c>
      <c r="HW18" s="9">
        <v>4.8789999999999996</v>
      </c>
      <c r="HX18" s="9">
        <v>2.9060000000000001</v>
      </c>
      <c r="HY18" s="9">
        <v>1.9730000000000001</v>
      </c>
      <c r="HZ18" s="9">
        <v>5.7859999999999996</v>
      </c>
      <c r="IA18" s="9">
        <v>1.2829999999999999</v>
      </c>
      <c r="IB18" s="9">
        <v>4.5030000000000001</v>
      </c>
      <c r="IC18" s="9">
        <v>6.3</v>
      </c>
      <c r="ID18" s="9">
        <v>3.714</v>
      </c>
      <c r="IE18" s="9">
        <v>2.5859999999999999</v>
      </c>
      <c r="IF18" s="9">
        <v>20.774000000000001</v>
      </c>
      <c r="IG18" s="9">
        <v>8.2270000000000003</v>
      </c>
      <c r="IH18" s="9">
        <v>12.545999999999999</v>
      </c>
      <c r="II18" s="9">
        <v>52</v>
      </c>
      <c r="IJ18" s="9">
        <v>51.195</v>
      </c>
      <c r="IK18" s="9">
        <v>52</v>
      </c>
      <c r="IL18" s="9">
        <v>34.658000000000001</v>
      </c>
      <c r="IM18" s="9">
        <v>13.164999999999999</v>
      </c>
      <c r="IN18" s="9">
        <v>21.492999999999999</v>
      </c>
      <c r="IO18" s="9">
        <v>4.8209999999999997</v>
      </c>
      <c r="IP18" s="9">
        <v>1.6839999999999999</v>
      </c>
      <c r="IQ18" s="9">
        <v>3.137</v>
      </c>
    </row>
    <row r="19" spans="1:251">
      <c r="A19" s="10">
        <v>44958</v>
      </c>
      <c r="B19" s="9">
        <v>12.215</v>
      </c>
      <c r="C19" s="9">
        <v>14.923999999999999</v>
      </c>
      <c r="D19" s="9">
        <v>5.0549999999999997</v>
      </c>
      <c r="E19" s="9">
        <v>9.8699999999999992</v>
      </c>
      <c r="F19" s="9">
        <v>17.059000000000001</v>
      </c>
      <c r="G19" s="9">
        <v>6.5369999999999999</v>
      </c>
      <c r="H19" s="9">
        <v>10.522</v>
      </c>
      <c r="I19" s="9">
        <v>10.903</v>
      </c>
      <c r="J19" s="9">
        <v>8</v>
      </c>
      <c r="K19" s="9">
        <v>13</v>
      </c>
      <c r="L19" s="9">
        <v>48.198999999999998</v>
      </c>
      <c r="M19" s="9">
        <v>25.452000000000002</v>
      </c>
      <c r="N19" s="9">
        <v>22.747</v>
      </c>
      <c r="O19" s="9">
        <v>3.649</v>
      </c>
      <c r="P19" s="9">
        <v>3.649</v>
      </c>
      <c r="Q19" s="9">
        <v>0</v>
      </c>
      <c r="R19" s="9">
        <v>17.077000000000002</v>
      </c>
      <c r="S19" s="9">
        <v>8.5399999999999991</v>
      </c>
      <c r="T19" s="9">
        <v>8.5370000000000008</v>
      </c>
      <c r="U19" s="9">
        <v>11.754</v>
      </c>
      <c r="V19" s="9">
        <v>6.5739999999999998</v>
      </c>
      <c r="W19" s="9">
        <v>5.18</v>
      </c>
      <c r="X19" s="9">
        <v>15.718999999999999</v>
      </c>
      <c r="Y19" s="9">
        <v>6.6890000000000001</v>
      </c>
      <c r="Z19" s="9">
        <v>9.0299999999999994</v>
      </c>
      <c r="AA19" s="9">
        <v>22.35</v>
      </c>
      <c r="AB19" s="9">
        <v>13</v>
      </c>
      <c r="AC19" s="9">
        <v>29.995000000000001</v>
      </c>
      <c r="AD19" s="9">
        <v>90.652000000000001</v>
      </c>
      <c r="AE19" s="9">
        <v>32.692999999999998</v>
      </c>
      <c r="AF19" s="9">
        <v>57.957999999999998</v>
      </c>
      <c r="AG19" s="9">
        <v>11.044</v>
      </c>
      <c r="AH19" s="9">
        <v>5.2039999999999997</v>
      </c>
      <c r="AI19" s="9">
        <v>5.84</v>
      </c>
      <c r="AJ19" s="9">
        <v>17.638999999999999</v>
      </c>
      <c r="AK19" s="9">
        <v>6.577</v>
      </c>
      <c r="AL19" s="9">
        <v>11.061999999999999</v>
      </c>
      <c r="AM19" s="9">
        <v>26.451000000000001</v>
      </c>
      <c r="AN19" s="9">
        <v>7.6349999999999998</v>
      </c>
      <c r="AO19" s="9">
        <v>18.815999999999999</v>
      </c>
      <c r="AP19" s="9">
        <v>35.517000000000003</v>
      </c>
      <c r="AQ19" s="9">
        <v>13.276999999999999</v>
      </c>
      <c r="AR19" s="9">
        <v>22.24</v>
      </c>
      <c r="AS19" s="9">
        <v>27.045999999999999</v>
      </c>
      <c r="AT19" s="9">
        <v>32.243000000000002</v>
      </c>
      <c r="AU19" s="9">
        <v>26</v>
      </c>
      <c r="AV19" s="9">
        <v>104.004</v>
      </c>
      <c r="AW19" s="9">
        <v>43.368000000000002</v>
      </c>
      <c r="AX19" s="9">
        <v>60.636000000000003</v>
      </c>
      <c r="AY19" s="9">
        <v>12.132999999999999</v>
      </c>
      <c r="AZ19" s="9">
        <v>5.2130000000000001</v>
      </c>
      <c r="BA19" s="9">
        <v>6.9210000000000003</v>
      </c>
      <c r="BB19" s="9">
        <v>32.682000000000002</v>
      </c>
      <c r="BC19" s="9">
        <v>17.45</v>
      </c>
      <c r="BD19" s="9">
        <v>15.231999999999999</v>
      </c>
      <c r="BE19" s="9">
        <v>23.047999999999998</v>
      </c>
      <c r="BF19" s="9">
        <v>7.29</v>
      </c>
      <c r="BG19" s="9">
        <v>15.757999999999999</v>
      </c>
      <c r="BH19" s="9">
        <v>36.140999999999998</v>
      </c>
      <c r="BI19" s="9">
        <v>13.416</v>
      </c>
      <c r="BJ19" s="9">
        <v>22.725000000000001</v>
      </c>
      <c r="BK19" s="9">
        <v>26</v>
      </c>
      <c r="BL19" s="9">
        <v>10</v>
      </c>
      <c r="BM19" s="9">
        <v>26</v>
      </c>
      <c r="BN19" s="9">
        <v>36.527999999999999</v>
      </c>
      <c r="BO19" s="9">
        <v>20.863</v>
      </c>
      <c r="BP19" s="9">
        <v>15.664999999999999</v>
      </c>
      <c r="BQ19" s="9">
        <v>3.351</v>
      </c>
      <c r="BR19" s="9">
        <v>3.351</v>
      </c>
      <c r="BS19" s="9">
        <v>0</v>
      </c>
      <c r="BT19" s="9">
        <v>10.555</v>
      </c>
      <c r="BU19" s="9">
        <v>2.7120000000000002</v>
      </c>
      <c r="BV19" s="9">
        <v>7.843</v>
      </c>
      <c r="BW19" s="9">
        <v>12.135999999999999</v>
      </c>
      <c r="BX19" s="9">
        <v>8.8770000000000007</v>
      </c>
      <c r="BY19" s="9">
        <v>3.2589999999999999</v>
      </c>
      <c r="BZ19" s="9">
        <v>10.486000000000001</v>
      </c>
      <c r="CA19" s="9">
        <v>5.923</v>
      </c>
      <c r="CB19" s="9">
        <v>4.5629999999999997</v>
      </c>
      <c r="CC19" s="9">
        <v>22.873999999999999</v>
      </c>
      <c r="CD19" s="9">
        <v>26</v>
      </c>
      <c r="CE19" s="9">
        <v>12.505000000000001</v>
      </c>
      <c r="CF19" s="9">
        <v>7.1210000000000004</v>
      </c>
      <c r="CG19" s="9">
        <v>3.6949999999999998</v>
      </c>
      <c r="CH19" s="9">
        <v>3.427</v>
      </c>
      <c r="CI19" s="9">
        <v>0</v>
      </c>
      <c r="CJ19" s="9">
        <v>0</v>
      </c>
      <c r="CK19" s="9">
        <v>0</v>
      </c>
      <c r="CL19" s="9">
        <v>2.4609999999999999</v>
      </c>
      <c r="CM19" s="9">
        <v>1.8069999999999999</v>
      </c>
      <c r="CN19" s="9">
        <v>0.65400000000000003</v>
      </c>
      <c r="CO19" s="9">
        <v>1.4219999999999999</v>
      </c>
      <c r="CP19" s="9">
        <v>0</v>
      </c>
      <c r="CQ19" s="9">
        <v>1.4219999999999999</v>
      </c>
      <c r="CR19" s="9">
        <v>3.238</v>
      </c>
      <c r="CS19" s="9">
        <v>1.8879999999999999</v>
      </c>
      <c r="CT19" s="9">
        <v>1.351</v>
      </c>
      <c r="CU19" s="9">
        <v>33.869999999999997</v>
      </c>
      <c r="CV19" s="9">
        <v>37.35</v>
      </c>
      <c r="CW19" s="9">
        <v>32.9</v>
      </c>
      <c r="CX19" s="9">
        <v>60.366999999999997</v>
      </c>
      <c r="CY19" s="9">
        <v>27.869</v>
      </c>
      <c r="CZ19" s="9">
        <v>32.497</v>
      </c>
      <c r="DA19" s="9">
        <v>6.1349999999999998</v>
      </c>
      <c r="DB19" s="9">
        <v>4.1319999999999997</v>
      </c>
      <c r="DC19" s="9">
        <v>2.0019999999999998</v>
      </c>
      <c r="DD19" s="9">
        <v>19.673999999999999</v>
      </c>
      <c r="DE19" s="9">
        <v>7.5170000000000003</v>
      </c>
      <c r="DF19" s="9">
        <v>12.157</v>
      </c>
      <c r="DG19" s="9">
        <v>15.425000000000001</v>
      </c>
      <c r="DH19" s="9">
        <v>6.0270000000000001</v>
      </c>
      <c r="DI19" s="9">
        <v>9.3979999999999997</v>
      </c>
      <c r="DJ19" s="9">
        <v>19.132999999999999</v>
      </c>
      <c r="DK19" s="9">
        <v>10.193</v>
      </c>
      <c r="DL19" s="9">
        <v>8.94</v>
      </c>
      <c r="DM19" s="9">
        <v>19.152000000000001</v>
      </c>
      <c r="DN19" s="9">
        <v>24.864000000000001</v>
      </c>
      <c r="DO19" s="9">
        <v>13</v>
      </c>
      <c r="DP19" s="9">
        <v>128.96299999999999</v>
      </c>
      <c r="DQ19" s="9">
        <v>54.738</v>
      </c>
      <c r="DR19" s="9">
        <v>74.225999999999999</v>
      </c>
      <c r="DS19" s="9">
        <v>12.706</v>
      </c>
      <c r="DT19" s="9">
        <v>6.6970000000000001</v>
      </c>
      <c r="DU19" s="9">
        <v>6.0090000000000003</v>
      </c>
      <c r="DV19" s="9">
        <v>34.164999999999999</v>
      </c>
      <c r="DW19" s="9">
        <v>16.274000000000001</v>
      </c>
      <c r="DX19" s="9">
        <v>17.891999999999999</v>
      </c>
      <c r="DY19" s="9">
        <v>32.956000000000003</v>
      </c>
      <c r="DZ19" s="9">
        <v>11.166</v>
      </c>
      <c r="EA19" s="9">
        <v>21.79</v>
      </c>
      <c r="EB19" s="9">
        <v>49.136000000000003</v>
      </c>
      <c r="EC19" s="9">
        <v>20.600999999999999</v>
      </c>
      <c r="ED19" s="9">
        <v>28.535</v>
      </c>
      <c r="EE19" s="9">
        <v>26</v>
      </c>
      <c r="EF19" s="9">
        <v>25.423999999999999</v>
      </c>
      <c r="EG19" s="9">
        <v>26</v>
      </c>
      <c r="EH19" s="9">
        <v>48.975000000000001</v>
      </c>
      <c r="EI19" s="9">
        <v>18.012</v>
      </c>
      <c r="EJ19" s="9">
        <v>30.963000000000001</v>
      </c>
      <c r="EK19" s="9">
        <v>7.6879999999999997</v>
      </c>
      <c r="EL19" s="9">
        <v>2.9390000000000001</v>
      </c>
      <c r="EM19" s="9">
        <v>4.75</v>
      </c>
      <c r="EN19" s="9">
        <v>9.4969999999999999</v>
      </c>
      <c r="EO19" s="9">
        <v>4.7549999999999999</v>
      </c>
      <c r="EP19" s="9">
        <v>4.742</v>
      </c>
      <c r="EQ19" s="9">
        <v>14.676</v>
      </c>
      <c r="ER19" s="9">
        <v>6.609</v>
      </c>
      <c r="ES19" s="9">
        <v>8.0670000000000002</v>
      </c>
      <c r="ET19" s="9">
        <v>17.113</v>
      </c>
      <c r="EU19" s="9">
        <v>3.7090000000000001</v>
      </c>
      <c r="EV19" s="9">
        <v>13.404</v>
      </c>
      <c r="EW19" s="9">
        <v>26</v>
      </c>
      <c r="EX19" s="9">
        <v>26</v>
      </c>
      <c r="EY19" s="9">
        <v>26</v>
      </c>
      <c r="EZ19" s="9">
        <v>206.43199999999999</v>
      </c>
      <c r="FA19" s="9">
        <v>86.323999999999998</v>
      </c>
      <c r="FB19" s="9">
        <v>120.108</v>
      </c>
      <c r="FC19" s="9">
        <v>21.469000000000001</v>
      </c>
      <c r="FD19" s="9">
        <v>9.625</v>
      </c>
      <c r="FE19" s="9">
        <v>11.843999999999999</v>
      </c>
      <c r="FF19" s="9">
        <v>56.003999999999998</v>
      </c>
      <c r="FG19" s="9">
        <v>26.98</v>
      </c>
      <c r="FH19" s="9">
        <v>29.024000000000001</v>
      </c>
      <c r="FI19" s="9">
        <v>56.179000000000002</v>
      </c>
      <c r="FJ19" s="9">
        <v>23.341000000000001</v>
      </c>
      <c r="FK19" s="9">
        <v>32.838000000000001</v>
      </c>
      <c r="FL19" s="9">
        <v>72.778999999999996</v>
      </c>
      <c r="FM19" s="9">
        <v>26.378</v>
      </c>
      <c r="FN19" s="9">
        <v>46.402000000000001</v>
      </c>
      <c r="FO19" s="9">
        <v>24.721</v>
      </c>
      <c r="FP19" s="9">
        <v>20.265999999999998</v>
      </c>
      <c r="FQ19" s="9">
        <v>26</v>
      </c>
      <c r="FR19" s="9">
        <v>193.048</v>
      </c>
      <c r="FS19" s="9">
        <v>77.989999999999995</v>
      </c>
      <c r="FT19" s="9">
        <v>115.05800000000001</v>
      </c>
      <c r="FU19" s="9">
        <v>21.469000000000001</v>
      </c>
      <c r="FV19" s="9">
        <v>9.625</v>
      </c>
      <c r="FW19" s="9">
        <v>11.843999999999999</v>
      </c>
      <c r="FX19" s="9">
        <v>54.045000000000002</v>
      </c>
      <c r="FY19" s="9">
        <v>26.245000000000001</v>
      </c>
      <c r="FZ19" s="9">
        <v>27.8</v>
      </c>
      <c r="GA19" s="9">
        <v>55.628</v>
      </c>
      <c r="GB19" s="9">
        <v>22.79</v>
      </c>
      <c r="GC19" s="9">
        <v>32.838000000000001</v>
      </c>
      <c r="GD19" s="9">
        <v>61.905999999999999</v>
      </c>
      <c r="GE19" s="9">
        <v>19.329000000000001</v>
      </c>
      <c r="GF19" s="9">
        <v>42.576999999999998</v>
      </c>
      <c r="GG19" s="9">
        <v>20</v>
      </c>
      <c r="GH19" s="9">
        <v>15.191000000000001</v>
      </c>
      <c r="GI19" s="9">
        <v>26</v>
      </c>
      <c r="GJ19" s="9">
        <v>84.891000000000005</v>
      </c>
      <c r="GK19" s="9">
        <v>37.962000000000003</v>
      </c>
      <c r="GL19" s="9">
        <v>46.929000000000002</v>
      </c>
      <c r="GM19" s="9">
        <v>8.48</v>
      </c>
      <c r="GN19" s="9">
        <v>3.1659999999999999</v>
      </c>
      <c r="GO19" s="9">
        <v>5.3140000000000001</v>
      </c>
      <c r="GP19" s="9">
        <v>29.727</v>
      </c>
      <c r="GQ19" s="9">
        <v>17.596</v>
      </c>
      <c r="GR19" s="9">
        <v>12.131</v>
      </c>
      <c r="GS19" s="9">
        <v>27.215</v>
      </c>
      <c r="GT19" s="9">
        <v>9.4480000000000004</v>
      </c>
      <c r="GU19" s="9">
        <v>17.766999999999999</v>
      </c>
      <c r="GV19" s="9">
        <v>19.47</v>
      </c>
      <c r="GW19" s="9">
        <v>7.7519999999999998</v>
      </c>
      <c r="GX19" s="9">
        <v>11.718</v>
      </c>
      <c r="GY19" s="9">
        <v>15.3</v>
      </c>
      <c r="GZ19" s="9">
        <v>12</v>
      </c>
      <c r="HA19" s="9">
        <v>17.949000000000002</v>
      </c>
      <c r="HB19" s="9">
        <v>60.985999999999997</v>
      </c>
      <c r="HC19" s="9">
        <v>25.381</v>
      </c>
      <c r="HD19" s="9">
        <v>35.604999999999997</v>
      </c>
      <c r="HE19" s="9">
        <v>8.6760000000000002</v>
      </c>
      <c r="HF19" s="9">
        <v>3.8879999999999999</v>
      </c>
      <c r="HG19" s="9">
        <v>4.7880000000000003</v>
      </c>
      <c r="HH19" s="9">
        <v>14.679</v>
      </c>
      <c r="HI19" s="9">
        <v>6.4480000000000004</v>
      </c>
      <c r="HJ19" s="9">
        <v>8.2309999999999999</v>
      </c>
      <c r="HK19" s="9">
        <v>16.771000000000001</v>
      </c>
      <c r="HL19" s="9">
        <v>8.5830000000000002</v>
      </c>
      <c r="HM19" s="9">
        <v>8.1880000000000006</v>
      </c>
      <c r="HN19" s="9">
        <v>20.86</v>
      </c>
      <c r="HO19" s="9">
        <v>6.4619999999999997</v>
      </c>
      <c r="HP19" s="9">
        <v>14.398</v>
      </c>
      <c r="HQ19" s="9">
        <v>20.053000000000001</v>
      </c>
      <c r="HR19" s="9">
        <v>17.771000000000001</v>
      </c>
      <c r="HS19" s="9">
        <v>26</v>
      </c>
      <c r="HT19" s="9">
        <v>35.503</v>
      </c>
      <c r="HU19" s="9">
        <v>19.998999999999999</v>
      </c>
      <c r="HV19" s="9">
        <v>15.504</v>
      </c>
      <c r="HW19" s="9">
        <v>6.13</v>
      </c>
      <c r="HX19" s="9">
        <v>3.8879999999999999</v>
      </c>
      <c r="HY19" s="9">
        <v>2.242</v>
      </c>
      <c r="HZ19" s="9">
        <v>6.7560000000000002</v>
      </c>
      <c r="IA19" s="9">
        <v>4.7460000000000004</v>
      </c>
      <c r="IB19" s="9">
        <v>2.0110000000000001</v>
      </c>
      <c r="IC19" s="9">
        <v>10.885999999999999</v>
      </c>
      <c r="ID19" s="9">
        <v>6.8819999999999997</v>
      </c>
      <c r="IE19" s="9">
        <v>4.0039999999999996</v>
      </c>
      <c r="IF19" s="9">
        <v>11.731</v>
      </c>
      <c r="IG19" s="9">
        <v>4.484</v>
      </c>
      <c r="IH19" s="9">
        <v>7.2480000000000002</v>
      </c>
      <c r="II19" s="9">
        <v>21</v>
      </c>
      <c r="IJ19" s="9">
        <v>16.795000000000002</v>
      </c>
      <c r="IK19" s="9">
        <v>38.56</v>
      </c>
      <c r="IL19" s="9">
        <v>25.483000000000001</v>
      </c>
      <c r="IM19" s="9">
        <v>5.3819999999999997</v>
      </c>
      <c r="IN19" s="9">
        <v>20.100999999999999</v>
      </c>
      <c r="IO19" s="9">
        <v>2.5459999999999998</v>
      </c>
      <c r="IP19" s="9">
        <v>0</v>
      </c>
      <c r="IQ19" s="9">
        <v>2.5459999999999998</v>
      </c>
    </row>
    <row r="20" spans="1:251">
      <c r="A20" s="10">
        <v>45323</v>
      </c>
      <c r="B20" s="9">
        <v>7.7279999999999998</v>
      </c>
      <c r="C20" s="9">
        <v>22.975999999999999</v>
      </c>
      <c r="D20" s="9">
        <v>8.8030000000000008</v>
      </c>
      <c r="E20" s="9">
        <v>14.173</v>
      </c>
      <c r="F20" s="9">
        <v>28.949000000000002</v>
      </c>
      <c r="G20" s="9">
        <v>11.795</v>
      </c>
      <c r="H20" s="9">
        <v>17.154</v>
      </c>
      <c r="I20" s="9">
        <v>26</v>
      </c>
      <c r="J20" s="9">
        <v>26</v>
      </c>
      <c r="K20" s="9">
        <v>26</v>
      </c>
      <c r="L20" s="9">
        <v>65.912999999999997</v>
      </c>
      <c r="M20" s="9">
        <v>36.533999999999999</v>
      </c>
      <c r="N20" s="9">
        <v>29.379000000000001</v>
      </c>
      <c r="O20" s="9">
        <v>8.8550000000000004</v>
      </c>
      <c r="P20" s="9">
        <v>6.6449999999999996</v>
      </c>
      <c r="Q20" s="9">
        <v>2.21</v>
      </c>
      <c r="R20" s="9">
        <v>13.805</v>
      </c>
      <c r="S20" s="9">
        <v>7.6719999999999997</v>
      </c>
      <c r="T20" s="9">
        <v>6.133</v>
      </c>
      <c r="U20" s="9">
        <v>19.456</v>
      </c>
      <c r="V20" s="9">
        <v>8.11</v>
      </c>
      <c r="W20" s="9">
        <v>11.346</v>
      </c>
      <c r="X20" s="9">
        <v>23.797999999999998</v>
      </c>
      <c r="Y20" s="9">
        <v>14.106999999999999</v>
      </c>
      <c r="Z20" s="9">
        <v>9.69</v>
      </c>
      <c r="AA20" s="9">
        <v>23.082999999999998</v>
      </c>
      <c r="AB20" s="9">
        <v>23.936</v>
      </c>
      <c r="AC20" s="9">
        <v>22.036000000000001</v>
      </c>
      <c r="AD20" s="9">
        <v>92.662999999999997</v>
      </c>
      <c r="AE20" s="9">
        <v>31.074000000000002</v>
      </c>
      <c r="AF20" s="9">
        <v>61.588999999999999</v>
      </c>
      <c r="AG20" s="9">
        <v>8.8109999999999999</v>
      </c>
      <c r="AH20" s="9">
        <v>2.1850000000000001</v>
      </c>
      <c r="AI20" s="9">
        <v>6.625</v>
      </c>
      <c r="AJ20" s="9">
        <v>21.489000000000001</v>
      </c>
      <c r="AK20" s="9">
        <v>7.6340000000000003</v>
      </c>
      <c r="AL20" s="9">
        <v>13.855</v>
      </c>
      <c r="AM20" s="9">
        <v>25.652000000000001</v>
      </c>
      <c r="AN20" s="9">
        <v>8.8620000000000001</v>
      </c>
      <c r="AO20" s="9">
        <v>16.79</v>
      </c>
      <c r="AP20" s="9">
        <v>36.710999999999999</v>
      </c>
      <c r="AQ20" s="9">
        <v>12.394</v>
      </c>
      <c r="AR20" s="9">
        <v>24.317</v>
      </c>
      <c r="AS20" s="9">
        <v>30</v>
      </c>
      <c r="AT20" s="9">
        <v>26.538</v>
      </c>
      <c r="AU20" s="9">
        <v>33.320999999999998</v>
      </c>
      <c r="AV20" s="9">
        <v>113.419</v>
      </c>
      <c r="AW20" s="9">
        <v>47.828000000000003</v>
      </c>
      <c r="AX20" s="9">
        <v>65.590999999999994</v>
      </c>
      <c r="AY20" s="9">
        <v>14.137</v>
      </c>
      <c r="AZ20" s="9">
        <v>7.7590000000000003</v>
      </c>
      <c r="BA20" s="9">
        <v>6.3780000000000001</v>
      </c>
      <c r="BB20" s="9">
        <v>21.58</v>
      </c>
      <c r="BC20" s="9">
        <v>8.7609999999999992</v>
      </c>
      <c r="BD20" s="9">
        <v>12.819000000000001</v>
      </c>
      <c r="BE20" s="9">
        <v>31.466999999999999</v>
      </c>
      <c r="BF20" s="9">
        <v>12.804</v>
      </c>
      <c r="BG20" s="9">
        <v>18.663</v>
      </c>
      <c r="BH20" s="9">
        <v>46.234999999999999</v>
      </c>
      <c r="BI20" s="9">
        <v>18.504000000000001</v>
      </c>
      <c r="BJ20" s="9">
        <v>27.731999999999999</v>
      </c>
      <c r="BK20" s="9">
        <v>30</v>
      </c>
      <c r="BL20" s="9">
        <v>30</v>
      </c>
      <c r="BM20" s="9">
        <v>31.291</v>
      </c>
      <c r="BN20" s="9">
        <v>47.476999999999997</v>
      </c>
      <c r="BO20" s="9">
        <v>24.949000000000002</v>
      </c>
      <c r="BP20" s="9">
        <v>22.527999999999999</v>
      </c>
      <c r="BQ20" s="9">
        <v>3.5979999999999999</v>
      </c>
      <c r="BR20" s="9">
        <v>1.486</v>
      </c>
      <c r="BS20" s="9">
        <v>2.1120000000000001</v>
      </c>
      <c r="BT20" s="9">
        <v>10.493</v>
      </c>
      <c r="BU20" s="9">
        <v>7.9569999999999999</v>
      </c>
      <c r="BV20" s="9">
        <v>2.536</v>
      </c>
      <c r="BW20" s="9">
        <v>12.249000000000001</v>
      </c>
      <c r="BX20" s="9">
        <v>4.5979999999999999</v>
      </c>
      <c r="BY20" s="9">
        <v>7.65</v>
      </c>
      <c r="BZ20" s="9">
        <v>21.135999999999999</v>
      </c>
      <c r="CA20" s="9">
        <v>10.907</v>
      </c>
      <c r="CB20" s="9">
        <v>10.228999999999999</v>
      </c>
      <c r="CC20" s="9">
        <v>29.295000000000002</v>
      </c>
      <c r="CD20" s="9">
        <v>26</v>
      </c>
      <c r="CE20" s="9">
        <v>46.454999999999998</v>
      </c>
      <c r="CF20" s="9">
        <v>7.1790000000000003</v>
      </c>
      <c r="CG20" s="9">
        <v>4.3380000000000001</v>
      </c>
      <c r="CH20" s="9">
        <v>2.8420000000000001</v>
      </c>
      <c r="CI20" s="9">
        <v>0.79</v>
      </c>
      <c r="CJ20" s="9">
        <v>0</v>
      </c>
      <c r="CK20" s="9">
        <v>0.79</v>
      </c>
      <c r="CL20" s="9">
        <v>1.73</v>
      </c>
      <c r="CM20" s="9">
        <v>1.1000000000000001</v>
      </c>
      <c r="CN20" s="9">
        <v>0.63</v>
      </c>
      <c r="CO20" s="9">
        <v>1.371</v>
      </c>
      <c r="CP20" s="9">
        <v>0.73099999999999998</v>
      </c>
      <c r="CQ20" s="9">
        <v>0.64</v>
      </c>
      <c r="CR20" s="9">
        <v>3.2879999999999998</v>
      </c>
      <c r="CS20" s="9">
        <v>2.5059999999999998</v>
      </c>
      <c r="CT20" s="9">
        <v>0.78200000000000003</v>
      </c>
      <c r="CU20" s="9">
        <v>17.899999999999999</v>
      </c>
      <c r="CV20" s="9">
        <v>52</v>
      </c>
      <c r="CW20" s="9">
        <v>11.477</v>
      </c>
      <c r="CX20" s="9">
        <v>68.465999999999994</v>
      </c>
      <c r="CY20" s="9">
        <v>30.986999999999998</v>
      </c>
      <c r="CZ20" s="9">
        <v>37.478999999999999</v>
      </c>
      <c r="DA20" s="9">
        <v>3.52</v>
      </c>
      <c r="DB20" s="9">
        <v>1.9770000000000001</v>
      </c>
      <c r="DC20" s="9">
        <v>1.5429999999999999</v>
      </c>
      <c r="DD20" s="9">
        <v>12.962999999999999</v>
      </c>
      <c r="DE20" s="9">
        <v>7.9950000000000001</v>
      </c>
      <c r="DF20" s="9">
        <v>4.9669999999999996</v>
      </c>
      <c r="DG20" s="9">
        <v>17.881</v>
      </c>
      <c r="DH20" s="9">
        <v>8.2080000000000002</v>
      </c>
      <c r="DI20" s="9">
        <v>9.673</v>
      </c>
      <c r="DJ20" s="9">
        <v>34.101999999999997</v>
      </c>
      <c r="DK20" s="9">
        <v>12.805999999999999</v>
      </c>
      <c r="DL20" s="9">
        <v>21.297000000000001</v>
      </c>
      <c r="DM20" s="9">
        <v>50.628</v>
      </c>
      <c r="DN20" s="9">
        <v>40.402999999999999</v>
      </c>
      <c r="DO20" s="9">
        <v>52</v>
      </c>
      <c r="DP20" s="9">
        <v>140.184</v>
      </c>
      <c r="DQ20" s="9">
        <v>52.484000000000002</v>
      </c>
      <c r="DR20" s="9">
        <v>87.698999999999998</v>
      </c>
      <c r="DS20" s="9">
        <v>13.523999999999999</v>
      </c>
      <c r="DT20" s="9">
        <v>4.641</v>
      </c>
      <c r="DU20" s="9">
        <v>8.8829999999999991</v>
      </c>
      <c r="DV20" s="9">
        <v>36.034999999999997</v>
      </c>
      <c r="DW20" s="9">
        <v>14.273999999999999</v>
      </c>
      <c r="DX20" s="9">
        <v>21.762</v>
      </c>
      <c r="DY20" s="9">
        <v>38.868000000000002</v>
      </c>
      <c r="DZ20" s="9">
        <v>13.484</v>
      </c>
      <c r="EA20" s="9">
        <v>25.384</v>
      </c>
      <c r="EB20" s="9">
        <v>51.756999999999998</v>
      </c>
      <c r="EC20" s="9">
        <v>20.085999999999999</v>
      </c>
      <c r="ED20" s="9">
        <v>31.670999999999999</v>
      </c>
      <c r="EE20" s="9">
        <v>26</v>
      </c>
      <c r="EF20" s="9">
        <v>26</v>
      </c>
      <c r="EG20" s="9">
        <v>26</v>
      </c>
      <c r="EH20" s="9">
        <v>52.088000000000001</v>
      </c>
      <c r="EI20" s="9">
        <v>24.716999999999999</v>
      </c>
      <c r="EJ20" s="9">
        <v>27.370999999999999</v>
      </c>
      <c r="EK20" s="9">
        <v>10.292</v>
      </c>
      <c r="EL20" s="9">
        <v>4.8120000000000003</v>
      </c>
      <c r="EM20" s="9">
        <v>5.48</v>
      </c>
      <c r="EN20" s="9">
        <v>6.2949999999999999</v>
      </c>
      <c r="EO20" s="9">
        <v>3.1840000000000002</v>
      </c>
      <c r="EP20" s="9">
        <v>3.1110000000000002</v>
      </c>
      <c r="EQ20" s="9">
        <v>13.99</v>
      </c>
      <c r="ER20" s="9">
        <v>5.3040000000000003</v>
      </c>
      <c r="ES20" s="9">
        <v>8.6869999999999994</v>
      </c>
      <c r="ET20" s="9">
        <v>21.510999999999999</v>
      </c>
      <c r="EU20" s="9">
        <v>11.417999999999999</v>
      </c>
      <c r="EV20" s="9">
        <v>10.093</v>
      </c>
      <c r="EW20" s="9">
        <v>26</v>
      </c>
      <c r="EX20" s="9">
        <v>42.552999999999997</v>
      </c>
      <c r="EY20" s="9">
        <v>26</v>
      </c>
      <c r="EZ20" s="9">
        <v>250.792</v>
      </c>
      <c r="FA20" s="9">
        <v>103.812</v>
      </c>
      <c r="FB20" s="9">
        <v>146.97999999999999</v>
      </c>
      <c r="FC20" s="9">
        <v>24.928000000000001</v>
      </c>
      <c r="FD20" s="9">
        <v>7.032</v>
      </c>
      <c r="FE20" s="9">
        <v>17.895</v>
      </c>
      <c r="FF20" s="9">
        <v>38.719000000000001</v>
      </c>
      <c r="FG20" s="9">
        <v>18.062000000000001</v>
      </c>
      <c r="FH20" s="9">
        <v>20.657</v>
      </c>
      <c r="FI20" s="9">
        <v>81.725999999999999</v>
      </c>
      <c r="FJ20" s="9">
        <v>35.536000000000001</v>
      </c>
      <c r="FK20" s="9">
        <v>46.19</v>
      </c>
      <c r="FL20" s="9">
        <v>105.42</v>
      </c>
      <c r="FM20" s="9">
        <v>43.183</v>
      </c>
      <c r="FN20" s="9">
        <v>62.237000000000002</v>
      </c>
      <c r="FO20" s="9">
        <v>29.021999999999998</v>
      </c>
      <c r="FP20" s="9">
        <v>29.606000000000002</v>
      </c>
      <c r="FQ20" s="9">
        <v>28.445</v>
      </c>
      <c r="FR20" s="9">
        <v>241.88</v>
      </c>
      <c r="FS20" s="9">
        <v>97.509</v>
      </c>
      <c r="FT20" s="9">
        <v>144.37100000000001</v>
      </c>
      <c r="FU20" s="9">
        <v>24.928000000000001</v>
      </c>
      <c r="FV20" s="9">
        <v>7.032</v>
      </c>
      <c r="FW20" s="9">
        <v>17.895</v>
      </c>
      <c r="FX20" s="9">
        <v>38.146999999999998</v>
      </c>
      <c r="FY20" s="9">
        <v>17.489999999999998</v>
      </c>
      <c r="FZ20" s="9">
        <v>20.657</v>
      </c>
      <c r="GA20" s="9">
        <v>78.698999999999998</v>
      </c>
      <c r="GB20" s="9">
        <v>34.24</v>
      </c>
      <c r="GC20" s="9">
        <v>44.459000000000003</v>
      </c>
      <c r="GD20" s="9">
        <v>100.10599999999999</v>
      </c>
      <c r="GE20" s="9">
        <v>38.747</v>
      </c>
      <c r="GF20" s="9">
        <v>61.359000000000002</v>
      </c>
      <c r="GG20" s="9">
        <v>26</v>
      </c>
      <c r="GH20" s="9">
        <v>26</v>
      </c>
      <c r="GI20" s="9">
        <v>29.582999999999998</v>
      </c>
      <c r="GJ20" s="9">
        <v>92.44</v>
      </c>
      <c r="GK20" s="9">
        <v>45.542000000000002</v>
      </c>
      <c r="GL20" s="9">
        <v>46.898000000000003</v>
      </c>
      <c r="GM20" s="9">
        <v>3.1</v>
      </c>
      <c r="GN20" s="9">
        <v>1.2330000000000001</v>
      </c>
      <c r="GO20" s="9">
        <v>1.867</v>
      </c>
      <c r="GP20" s="9">
        <v>15.914</v>
      </c>
      <c r="GQ20" s="9">
        <v>9.2520000000000007</v>
      </c>
      <c r="GR20" s="9">
        <v>6.6619999999999999</v>
      </c>
      <c r="GS20" s="9">
        <v>40.726999999999997</v>
      </c>
      <c r="GT20" s="9">
        <v>17.925000000000001</v>
      </c>
      <c r="GU20" s="9">
        <v>22.802</v>
      </c>
      <c r="GV20" s="9">
        <v>32.698999999999998</v>
      </c>
      <c r="GW20" s="9">
        <v>17.132000000000001</v>
      </c>
      <c r="GX20" s="9">
        <v>15.566000000000001</v>
      </c>
      <c r="GY20" s="9">
        <v>26</v>
      </c>
      <c r="GZ20" s="9">
        <v>26</v>
      </c>
      <c r="HA20" s="9">
        <v>26</v>
      </c>
      <c r="HB20" s="9">
        <v>94.022999999999996</v>
      </c>
      <c r="HC20" s="9">
        <v>33.164000000000001</v>
      </c>
      <c r="HD20" s="9">
        <v>60.859000000000002</v>
      </c>
      <c r="HE20" s="9">
        <v>12.996</v>
      </c>
      <c r="HF20" s="9">
        <v>3.5259999999999998</v>
      </c>
      <c r="HG20" s="9">
        <v>9.4710000000000001</v>
      </c>
      <c r="HH20" s="9">
        <v>15.175000000000001</v>
      </c>
      <c r="HI20" s="9">
        <v>6.048</v>
      </c>
      <c r="HJ20" s="9">
        <v>9.1270000000000007</v>
      </c>
      <c r="HK20" s="9">
        <v>24.164000000000001</v>
      </c>
      <c r="HL20" s="9">
        <v>8.83</v>
      </c>
      <c r="HM20" s="9">
        <v>15.334</v>
      </c>
      <c r="HN20" s="9">
        <v>41.686999999999998</v>
      </c>
      <c r="HO20" s="9">
        <v>14.760999999999999</v>
      </c>
      <c r="HP20" s="9">
        <v>26.927</v>
      </c>
      <c r="HQ20" s="9">
        <v>34</v>
      </c>
      <c r="HR20" s="9">
        <v>35.619999999999997</v>
      </c>
      <c r="HS20" s="9">
        <v>34</v>
      </c>
      <c r="HT20" s="9">
        <v>54.548999999999999</v>
      </c>
      <c r="HU20" s="9">
        <v>21.414999999999999</v>
      </c>
      <c r="HV20" s="9">
        <v>33.134</v>
      </c>
      <c r="HW20" s="9">
        <v>9.6300000000000008</v>
      </c>
      <c r="HX20" s="9">
        <v>2.601</v>
      </c>
      <c r="HY20" s="9">
        <v>7.0289999999999999</v>
      </c>
      <c r="HZ20" s="9">
        <v>10.529</v>
      </c>
      <c r="IA20" s="9">
        <v>6.048</v>
      </c>
      <c r="IB20" s="9">
        <v>4.4809999999999999</v>
      </c>
      <c r="IC20" s="9">
        <v>16.907</v>
      </c>
      <c r="ID20" s="9">
        <v>4.9269999999999996</v>
      </c>
      <c r="IE20" s="9">
        <v>11.981</v>
      </c>
      <c r="IF20" s="9">
        <v>17.481999999999999</v>
      </c>
      <c r="IG20" s="9">
        <v>7.8390000000000004</v>
      </c>
      <c r="IH20" s="9">
        <v>9.6430000000000007</v>
      </c>
      <c r="II20" s="9">
        <v>17</v>
      </c>
      <c r="IJ20" s="9">
        <v>17</v>
      </c>
      <c r="IK20" s="9">
        <v>14.134</v>
      </c>
      <c r="IL20" s="9">
        <v>39.473999999999997</v>
      </c>
      <c r="IM20" s="9">
        <v>11.75</v>
      </c>
      <c r="IN20" s="9">
        <v>27.725000000000001</v>
      </c>
      <c r="IO20" s="9">
        <v>3.3660000000000001</v>
      </c>
      <c r="IP20" s="9">
        <v>0.92400000000000004</v>
      </c>
      <c r="IQ20" s="9">
        <v>2.4420000000000002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18956</vt:i4>
      </vt:variant>
    </vt:vector>
  </HeadingPairs>
  <TitlesOfParts>
    <vt:vector size="18985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A125548480V</vt:lpstr>
      <vt:lpstr>A125548480V_Data</vt:lpstr>
      <vt:lpstr>A125548480V_Latest</vt:lpstr>
      <vt:lpstr>A125548488L</vt:lpstr>
      <vt:lpstr>A125548488L_Data</vt:lpstr>
      <vt:lpstr>A125548488L_Latest</vt:lpstr>
      <vt:lpstr>A125548496L</vt:lpstr>
      <vt:lpstr>A125548496L_Data</vt:lpstr>
      <vt:lpstr>A125548496L_Latest</vt:lpstr>
      <vt:lpstr>A125548504A</vt:lpstr>
      <vt:lpstr>A125548504A_Data</vt:lpstr>
      <vt:lpstr>A125548504A_Latest</vt:lpstr>
      <vt:lpstr>A125548512A</vt:lpstr>
      <vt:lpstr>A125548512A_Data</vt:lpstr>
      <vt:lpstr>A125548512A_Latest</vt:lpstr>
      <vt:lpstr>A125548520A</vt:lpstr>
      <vt:lpstr>A125548520A_Data</vt:lpstr>
      <vt:lpstr>A125548520A_Latest</vt:lpstr>
      <vt:lpstr>A125548528V</vt:lpstr>
      <vt:lpstr>A125548528V_Data</vt:lpstr>
      <vt:lpstr>A125548528V_Latest</vt:lpstr>
      <vt:lpstr>A125548536V</vt:lpstr>
      <vt:lpstr>A125548536V_Data</vt:lpstr>
      <vt:lpstr>A125548536V_Latest</vt:lpstr>
      <vt:lpstr>A125548544V</vt:lpstr>
      <vt:lpstr>A125548544V_Data</vt:lpstr>
      <vt:lpstr>A125548544V_Latest</vt:lpstr>
      <vt:lpstr>A125548552V</vt:lpstr>
      <vt:lpstr>A125548552V_Data</vt:lpstr>
      <vt:lpstr>A125548552V_Latest</vt:lpstr>
      <vt:lpstr>A125548560V</vt:lpstr>
      <vt:lpstr>A125548560V_Data</vt:lpstr>
      <vt:lpstr>A125548560V_Latest</vt:lpstr>
      <vt:lpstr>A125548568L</vt:lpstr>
      <vt:lpstr>A125548568L_Data</vt:lpstr>
      <vt:lpstr>A125548568L_Latest</vt:lpstr>
      <vt:lpstr>A125548576L</vt:lpstr>
      <vt:lpstr>A125548576L_Data</vt:lpstr>
      <vt:lpstr>A125548576L_Latest</vt:lpstr>
      <vt:lpstr>A125548584L</vt:lpstr>
      <vt:lpstr>A125548584L_Data</vt:lpstr>
      <vt:lpstr>A125548584L_Latest</vt:lpstr>
      <vt:lpstr>A125548592L</vt:lpstr>
      <vt:lpstr>A125548592L_Data</vt:lpstr>
      <vt:lpstr>A125548592L_Latest</vt:lpstr>
      <vt:lpstr>A125548600A</vt:lpstr>
      <vt:lpstr>A125548600A_Data</vt:lpstr>
      <vt:lpstr>A125548600A_Latest</vt:lpstr>
      <vt:lpstr>A125548608V</vt:lpstr>
      <vt:lpstr>A125548608V_Data</vt:lpstr>
      <vt:lpstr>A125548608V_Latest</vt:lpstr>
      <vt:lpstr>A125548616V</vt:lpstr>
      <vt:lpstr>A125548616V_Data</vt:lpstr>
      <vt:lpstr>A125548616V_Latest</vt:lpstr>
      <vt:lpstr>A125548624V</vt:lpstr>
      <vt:lpstr>A125548624V_Data</vt:lpstr>
      <vt:lpstr>A125548624V_Latest</vt:lpstr>
      <vt:lpstr>A125548632V</vt:lpstr>
      <vt:lpstr>A125548632V_Data</vt:lpstr>
      <vt:lpstr>A125548632V_Latest</vt:lpstr>
      <vt:lpstr>A125548640V</vt:lpstr>
      <vt:lpstr>A125548640V_Data</vt:lpstr>
      <vt:lpstr>A125548640V_Latest</vt:lpstr>
      <vt:lpstr>A125548648L</vt:lpstr>
      <vt:lpstr>A125548648L_Data</vt:lpstr>
      <vt:lpstr>A125548648L_Latest</vt:lpstr>
      <vt:lpstr>A125548656L</vt:lpstr>
      <vt:lpstr>A125548656L_Data</vt:lpstr>
      <vt:lpstr>A125548656L_Latest</vt:lpstr>
      <vt:lpstr>A125548664L</vt:lpstr>
      <vt:lpstr>A125548664L_Data</vt:lpstr>
      <vt:lpstr>A125548664L_Latest</vt:lpstr>
      <vt:lpstr>A125548672L</vt:lpstr>
      <vt:lpstr>A125548672L_Data</vt:lpstr>
      <vt:lpstr>A125548672L_Latest</vt:lpstr>
      <vt:lpstr>A125548680L</vt:lpstr>
      <vt:lpstr>A125548680L_Data</vt:lpstr>
      <vt:lpstr>A125548680L_Latest</vt:lpstr>
      <vt:lpstr>A125548688F</vt:lpstr>
      <vt:lpstr>A125548688F_Data</vt:lpstr>
      <vt:lpstr>A125548688F_Latest</vt:lpstr>
      <vt:lpstr>A125548696F</vt:lpstr>
      <vt:lpstr>A125548696F_Data</vt:lpstr>
      <vt:lpstr>A125548696F_Latest</vt:lpstr>
      <vt:lpstr>A125548704V</vt:lpstr>
      <vt:lpstr>A125548704V_Data</vt:lpstr>
      <vt:lpstr>A125548704V_Latest</vt:lpstr>
      <vt:lpstr>A125548712V</vt:lpstr>
      <vt:lpstr>A125548712V_Data</vt:lpstr>
      <vt:lpstr>A125548712V_Latest</vt:lpstr>
      <vt:lpstr>A125548720V</vt:lpstr>
      <vt:lpstr>A125548720V_Data</vt:lpstr>
      <vt:lpstr>A125548720V_Latest</vt:lpstr>
      <vt:lpstr>A125548728L</vt:lpstr>
      <vt:lpstr>A125548728L_Data</vt:lpstr>
      <vt:lpstr>A125548728L_Latest</vt:lpstr>
      <vt:lpstr>A125548736L</vt:lpstr>
      <vt:lpstr>A125548736L_Data</vt:lpstr>
      <vt:lpstr>A125548736L_Latest</vt:lpstr>
      <vt:lpstr>A125548744L</vt:lpstr>
      <vt:lpstr>A125548744L_Data</vt:lpstr>
      <vt:lpstr>A125548744L_Latest</vt:lpstr>
      <vt:lpstr>A125548752L</vt:lpstr>
      <vt:lpstr>A125548752L_Data</vt:lpstr>
      <vt:lpstr>A125548752L_Latest</vt:lpstr>
      <vt:lpstr>A125548760L</vt:lpstr>
      <vt:lpstr>A125548760L_Data</vt:lpstr>
      <vt:lpstr>A125548760L_Latest</vt:lpstr>
      <vt:lpstr>A125548768F</vt:lpstr>
      <vt:lpstr>A125548768F_Data</vt:lpstr>
      <vt:lpstr>A125548768F_Latest</vt:lpstr>
      <vt:lpstr>A125548776F</vt:lpstr>
      <vt:lpstr>A125548776F_Data</vt:lpstr>
      <vt:lpstr>A125548776F_Latest</vt:lpstr>
      <vt:lpstr>A125548784F</vt:lpstr>
      <vt:lpstr>A125548784F_Data</vt:lpstr>
      <vt:lpstr>A125548784F_Latest</vt:lpstr>
      <vt:lpstr>A125548792F</vt:lpstr>
      <vt:lpstr>A125548792F_Data</vt:lpstr>
      <vt:lpstr>A125548792F_Latest</vt:lpstr>
      <vt:lpstr>A125548800V</vt:lpstr>
      <vt:lpstr>A125548800V_Data</vt:lpstr>
      <vt:lpstr>A125548800V_Latest</vt:lpstr>
      <vt:lpstr>A125548808L</vt:lpstr>
      <vt:lpstr>A125548808L_Data</vt:lpstr>
      <vt:lpstr>A125548808L_Latest</vt:lpstr>
      <vt:lpstr>A125548816L</vt:lpstr>
      <vt:lpstr>A125548816L_Data</vt:lpstr>
      <vt:lpstr>A125548816L_Latest</vt:lpstr>
      <vt:lpstr>A125548824L</vt:lpstr>
      <vt:lpstr>A125548824L_Data</vt:lpstr>
      <vt:lpstr>A125548824L_Latest</vt:lpstr>
      <vt:lpstr>A125548832L</vt:lpstr>
      <vt:lpstr>A125548832L_Data</vt:lpstr>
      <vt:lpstr>A125548832L_Latest</vt:lpstr>
      <vt:lpstr>A125548840L</vt:lpstr>
      <vt:lpstr>A125548840L_Data</vt:lpstr>
      <vt:lpstr>A125548840L_Latest</vt:lpstr>
      <vt:lpstr>A125548848F</vt:lpstr>
      <vt:lpstr>A125548848F_Data</vt:lpstr>
      <vt:lpstr>A125548848F_Latest</vt:lpstr>
      <vt:lpstr>A125548856F</vt:lpstr>
      <vt:lpstr>A125548856F_Data</vt:lpstr>
      <vt:lpstr>A125548856F_Latest</vt:lpstr>
      <vt:lpstr>A125548864F</vt:lpstr>
      <vt:lpstr>A125548864F_Data</vt:lpstr>
      <vt:lpstr>A125548864F_Latest</vt:lpstr>
      <vt:lpstr>A125548872F</vt:lpstr>
      <vt:lpstr>A125548872F_Data</vt:lpstr>
      <vt:lpstr>A125548872F_Latest</vt:lpstr>
      <vt:lpstr>A125548880F</vt:lpstr>
      <vt:lpstr>A125548880F_Data</vt:lpstr>
      <vt:lpstr>A125548880F_Latest</vt:lpstr>
      <vt:lpstr>A125548888X</vt:lpstr>
      <vt:lpstr>A125548888X_Data</vt:lpstr>
      <vt:lpstr>A125548888X_Latest</vt:lpstr>
      <vt:lpstr>A125548896X</vt:lpstr>
      <vt:lpstr>A125548896X_Data</vt:lpstr>
      <vt:lpstr>A125548896X_Latest</vt:lpstr>
      <vt:lpstr>A125548904L</vt:lpstr>
      <vt:lpstr>A125548904L_Data</vt:lpstr>
      <vt:lpstr>A125548904L_Latest</vt:lpstr>
      <vt:lpstr>A125548912L</vt:lpstr>
      <vt:lpstr>A125548912L_Data</vt:lpstr>
      <vt:lpstr>A125548912L_Latest</vt:lpstr>
      <vt:lpstr>A125548920L</vt:lpstr>
      <vt:lpstr>A125548920L_Data</vt:lpstr>
      <vt:lpstr>A125548920L_Latest</vt:lpstr>
      <vt:lpstr>A125548928F</vt:lpstr>
      <vt:lpstr>A125548928F_Data</vt:lpstr>
      <vt:lpstr>A125548928F_Latest</vt:lpstr>
      <vt:lpstr>A125548936F</vt:lpstr>
      <vt:lpstr>A125548936F_Data</vt:lpstr>
      <vt:lpstr>A125548936F_Latest</vt:lpstr>
      <vt:lpstr>A125548944F</vt:lpstr>
      <vt:lpstr>A125548944F_Data</vt:lpstr>
      <vt:lpstr>A125548944F_Latest</vt:lpstr>
      <vt:lpstr>A125548952F</vt:lpstr>
      <vt:lpstr>A125548952F_Data</vt:lpstr>
      <vt:lpstr>A125548952F_Latest</vt:lpstr>
      <vt:lpstr>A125548960F</vt:lpstr>
      <vt:lpstr>A125548960F_Data</vt:lpstr>
      <vt:lpstr>A125548960F_Latest</vt:lpstr>
      <vt:lpstr>A125548968X</vt:lpstr>
      <vt:lpstr>A125548968X_Data</vt:lpstr>
      <vt:lpstr>A125548968X_Latest</vt:lpstr>
      <vt:lpstr>A125548976X</vt:lpstr>
      <vt:lpstr>A125548976X_Data</vt:lpstr>
      <vt:lpstr>A125548976X_Latest</vt:lpstr>
      <vt:lpstr>A125548984X</vt:lpstr>
      <vt:lpstr>A125548984X_Data</vt:lpstr>
      <vt:lpstr>A125548984X_Latest</vt:lpstr>
      <vt:lpstr>A125548992X</vt:lpstr>
      <vt:lpstr>A125548992X_Data</vt:lpstr>
      <vt:lpstr>A125548992X_Latest</vt:lpstr>
      <vt:lpstr>A125549000R</vt:lpstr>
      <vt:lpstr>A125549000R_Data</vt:lpstr>
      <vt:lpstr>A125549000R_Latest</vt:lpstr>
      <vt:lpstr>A125549008J</vt:lpstr>
      <vt:lpstr>A125549008J_Data</vt:lpstr>
      <vt:lpstr>A125549008J_Latest</vt:lpstr>
      <vt:lpstr>A125549016J</vt:lpstr>
      <vt:lpstr>A125549016J_Data</vt:lpstr>
      <vt:lpstr>A125549016J_Latest</vt:lpstr>
      <vt:lpstr>A125549024J</vt:lpstr>
      <vt:lpstr>A125549024J_Data</vt:lpstr>
      <vt:lpstr>A125549024J_Latest</vt:lpstr>
      <vt:lpstr>A125549032J</vt:lpstr>
      <vt:lpstr>A125549032J_Data</vt:lpstr>
      <vt:lpstr>A125549032J_Latest</vt:lpstr>
      <vt:lpstr>A125549040J</vt:lpstr>
      <vt:lpstr>A125549040J_Data</vt:lpstr>
      <vt:lpstr>A125549040J_Latest</vt:lpstr>
      <vt:lpstr>A125549048A</vt:lpstr>
      <vt:lpstr>A125549048A_Data</vt:lpstr>
      <vt:lpstr>A125549048A_Latest</vt:lpstr>
      <vt:lpstr>A125549056A</vt:lpstr>
      <vt:lpstr>A125549056A_Data</vt:lpstr>
      <vt:lpstr>A125549056A_Latest</vt:lpstr>
      <vt:lpstr>A125549064A</vt:lpstr>
      <vt:lpstr>A125549064A_Data</vt:lpstr>
      <vt:lpstr>A125549064A_Latest</vt:lpstr>
      <vt:lpstr>A125549072A</vt:lpstr>
      <vt:lpstr>A125549072A_Data</vt:lpstr>
      <vt:lpstr>A125549072A_Latest</vt:lpstr>
      <vt:lpstr>A125549080A</vt:lpstr>
      <vt:lpstr>A125549080A_Data</vt:lpstr>
      <vt:lpstr>A125549080A_Latest</vt:lpstr>
      <vt:lpstr>A125549088V</vt:lpstr>
      <vt:lpstr>A125549088V_Data</vt:lpstr>
      <vt:lpstr>A125549088V_Latest</vt:lpstr>
      <vt:lpstr>A125549096V</vt:lpstr>
      <vt:lpstr>A125549096V_Data</vt:lpstr>
      <vt:lpstr>A125549096V_Latest</vt:lpstr>
      <vt:lpstr>A125549104J</vt:lpstr>
      <vt:lpstr>A125549104J_Data</vt:lpstr>
      <vt:lpstr>A125549104J_Latest</vt:lpstr>
      <vt:lpstr>A125549112J</vt:lpstr>
      <vt:lpstr>A125549112J_Data</vt:lpstr>
      <vt:lpstr>A125549112J_Latest</vt:lpstr>
      <vt:lpstr>A125549120J</vt:lpstr>
      <vt:lpstr>A125549120J_Data</vt:lpstr>
      <vt:lpstr>A125549120J_Latest</vt:lpstr>
      <vt:lpstr>A125549128A</vt:lpstr>
      <vt:lpstr>A125549128A_Data</vt:lpstr>
      <vt:lpstr>A125549128A_Latest</vt:lpstr>
      <vt:lpstr>A125549136A</vt:lpstr>
      <vt:lpstr>A125549136A_Data</vt:lpstr>
      <vt:lpstr>A125549136A_Latest</vt:lpstr>
      <vt:lpstr>A125549144A</vt:lpstr>
      <vt:lpstr>A125549144A_Data</vt:lpstr>
      <vt:lpstr>A125549144A_Latest</vt:lpstr>
      <vt:lpstr>A125549152A</vt:lpstr>
      <vt:lpstr>A125549152A_Data</vt:lpstr>
      <vt:lpstr>A125549152A_Latest</vt:lpstr>
      <vt:lpstr>A125549160A</vt:lpstr>
      <vt:lpstr>A125549160A_Data</vt:lpstr>
      <vt:lpstr>A125549160A_Latest</vt:lpstr>
      <vt:lpstr>A125549168V</vt:lpstr>
      <vt:lpstr>A125549168V_Data</vt:lpstr>
      <vt:lpstr>A125549168V_Latest</vt:lpstr>
      <vt:lpstr>A125549176V</vt:lpstr>
      <vt:lpstr>A125549176V_Data</vt:lpstr>
      <vt:lpstr>A125549176V_Latest</vt:lpstr>
      <vt:lpstr>A125549184V</vt:lpstr>
      <vt:lpstr>A125549184V_Data</vt:lpstr>
      <vt:lpstr>A125549184V_Latest</vt:lpstr>
      <vt:lpstr>A125549192V</vt:lpstr>
      <vt:lpstr>A125549192V_Data</vt:lpstr>
      <vt:lpstr>A125549192V_Latest</vt:lpstr>
      <vt:lpstr>A125549200J</vt:lpstr>
      <vt:lpstr>A125549200J_Data</vt:lpstr>
      <vt:lpstr>A125549200J_Latest</vt:lpstr>
      <vt:lpstr>A125549208A</vt:lpstr>
      <vt:lpstr>A125549208A_Data</vt:lpstr>
      <vt:lpstr>A125549208A_Latest</vt:lpstr>
      <vt:lpstr>A125549216A</vt:lpstr>
      <vt:lpstr>A125549216A_Data</vt:lpstr>
      <vt:lpstr>A125549216A_Latest</vt:lpstr>
      <vt:lpstr>A125549224A</vt:lpstr>
      <vt:lpstr>A125549224A_Data</vt:lpstr>
      <vt:lpstr>A125549224A_Latest</vt:lpstr>
      <vt:lpstr>A125549232A</vt:lpstr>
      <vt:lpstr>A125549232A_Data</vt:lpstr>
      <vt:lpstr>A125549232A_Latest</vt:lpstr>
      <vt:lpstr>A125549240A</vt:lpstr>
      <vt:lpstr>A125549240A_Data</vt:lpstr>
      <vt:lpstr>A125549240A_Latest</vt:lpstr>
      <vt:lpstr>A125549248V</vt:lpstr>
      <vt:lpstr>A125549248V_Data</vt:lpstr>
      <vt:lpstr>A125549248V_Latest</vt:lpstr>
      <vt:lpstr>A125549256V</vt:lpstr>
      <vt:lpstr>A125549256V_Data</vt:lpstr>
      <vt:lpstr>A125549256V_Latest</vt:lpstr>
      <vt:lpstr>A125549264V</vt:lpstr>
      <vt:lpstr>A125549264V_Data</vt:lpstr>
      <vt:lpstr>A125549264V_Latest</vt:lpstr>
      <vt:lpstr>A125549272V</vt:lpstr>
      <vt:lpstr>A125549272V_Data</vt:lpstr>
      <vt:lpstr>A125549272V_Latest</vt:lpstr>
      <vt:lpstr>A125549280V</vt:lpstr>
      <vt:lpstr>A125549280V_Data</vt:lpstr>
      <vt:lpstr>A125549280V_Latest</vt:lpstr>
      <vt:lpstr>A125549288L</vt:lpstr>
      <vt:lpstr>A125549288L_Data</vt:lpstr>
      <vt:lpstr>A125549288L_Latest</vt:lpstr>
      <vt:lpstr>A125549296L</vt:lpstr>
      <vt:lpstr>A125549296L_Data</vt:lpstr>
      <vt:lpstr>A125549296L_Latest</vt:lpstr>
      <vt:lpstr>A125549304A</vt:lpstr>
      <vt:lpstr>A125549304A_Data</vt:lpstr>
      <vt:lpstr>A125549304A_Latest</vt:lpstr>
      <vt:lpstr>A125549312A</vt:lpstr>
      <vt:lpstr>A125549312A_Data</vt:lpstr>
      <vt:lpstr>A125549312A_Latest</vt:lpstr>
      <vt:lpstr>A125549320A</vt:lpstr>
      <vt:lpstr>A125549320A_Data</vt:lpstr>
      <vt:lpstr>A125549320A_Latest</vt:lpstr>
      <vt:lpstr>A125549328V</vt:lpstr>
      <vt:lpstr>A125549328V_Data</vt:lpstr>
      <vt:lpstr>A125549328V_Latest</vt:lpstr>
      <vt:lpstr>A125549336V</vt:lpstr>
      <vt:lpstr>A125549336V_Data</vt:lpstr>
      <vt:lpstr>A125549336V_Latest</vt:lpstr>
      <vt:lpstr>A125549344V</vt:lpstr>
      <vt:lpstr>A125549344V_Data</vt:lpstr>
      <vt:lpstr>A125549344V_Latest</vt:lpstr>
      <vt:lpstr>A125549352V</vt:lpstr>
      <vt:lpstr>A125549352V_Data</vt:lpstr>
      <vt:lpstr>A125549352V_Latest</vt:lpstr>
      <vt:lpstr>A125549360V</vt:lpstr>
      <vt:lpstr>A125549360V_Data</vt:lpstr>
      <vt:lpstr>A125549360V_Latest</vt:lpstr>
      <vt:lpstr>A125549368L</vt:lpstr>
      <vt:lpstr>A125549368L_Data</vt:lpstr>
      <vt:lpstr>A125549368L_Latest</vt:lpstr>
      <vt:lpstr>A125549376L</vt:lpstr>
      <vt:lpstr>A125549376L_Data</vt:lpstr>
      <vt:lpstr>A125549376L_Latest</vt:lpstr>
      <vt:lpstr>A125549384L</vt:lpstr>
      <vt:lpstr>A125549384L_Data</vt:lpstr>
      <vt:lpstr>A125549384L_Latest</vt:lpstr>
      <vt:lpstr>A125549392L</vt:lpstr>
      <vt:lpstr>A125549392L_Data</vt:lpstr>
      <vt:lpstr>A125549392L_Latest</vt:lpstr>
      <vt:lpstr>A125549400A</vt:lpstr>
      <vt:lpstr>A125549400A_Data</vt:lpstr>
      <vt:lpstr>A125549400A_Latest</vt:lpstr>
      <vt:lpstr>A125549408V</vt:lpstr>
      <vt:lpstr>A125549408V_Data</vt:lpstr>
      <vt:lpstr>A125549408V_Latest</vt:lpstr>
      <vt:lpstr>A125549416V</vt:lpstr>
      <vt:lpstr>A125549416V_Data</vt:lpstr>
      <vt:lpstr>A125549416V_Latest</vt:lpstr>
      <vt:lpstr>A125549424V</vt:lpstr>
      <vt:lpstr>A125549424V_Data</vt:lpstr>
      <vt:lpstr>A125549424V_Latest</vt:lpstr>
      <vt:lpstr>A125549432V</vt:lpstr>
      <vt:lpstr>A125549432V_Data</vt:lpstr>
      <vt:lpstr>A125549432V_Latest</vt:lpstr>
      <vt:lpstr>A125549440V</vt:lpstr>
      <vt:lpstr>A125549440V_Data</vt:lpstr>
      <vt:lpstr>A125549440V_Latest</vt:lpstr>
      <vt:lpstr>A125549448L</vt:lpstr>
      <vt:lpstr>A125549448L_Data</vt:lpstr>
      <vt:lpstr>A125549448L_Latest</vt:lpstr>
      <vt:lpstr>A125549456L</vt:lpstr>
      <vt:lpstr>A125549456L_Data</vt:lpstr>
      <vt:lpstr>A125549456L_Latest</vt:lpstr>
      <vt:lpstr>A125549464L</vt:lpstr>
      <vt:lpstr>A125549464L_Data</vt:lpstr>
      <vt:lpstr>A125549464L_Latest</vt:lpstr>
      <vt:lpstr>A125549472L</vt:lpstr>
      <vt:lpstr>A125549472L_Data</vt:lpstr>
      <vt:lpstr>A125549472L_Latest</vt:lpstr>
      <vt:lpstr>A125549480L</vt:lpstr>
      <vt:lpstr>A125549480L_Data</vt:lpstr>
      <vt:lpstr>A125549480L_Latest</vt:lpstr>
      <vt:lpstr>A125549488F</vt:lpstr>
      <vt:lpstr>A125549488F_Data</vt:lpstr>
      <vt:lpstr>A125549488F_Latest</vt:lpstr>
      <vt:lpstr>A125549496F</vt:lpstr>
      <vt:lpstr>A125549496F_Data</vt:lpstr>
      <vt:lpstr>A125549496F_Latest</vt:lpstr>
      <vt:lpstr>A125549504V</vt:lpstr>
      <vt:lpstr>A125549504V_Data</vt:lpstr>
      <vt:lpstr>A125549504V_Latest</vt:lpstr>
      <vt:lpstr>A125549512V</vt:lpstr>
      <vt:lpstr>A125549512V_Data</vt:lpstr>
      <vt:lpstr>A125549512V_Latest</vt:lpstr>
      <vt:lpstr>A125549520V</vt:lpstr>
      <vt:lpstr>A125549520V_Data</vt:lpstr>
      <vt:lpstr>A125549520V_Latest</vt:lpstr>
      <vt:lpstr>A125549528L</vt:lpstr>
      <vt:lpstr>A125549528L_Data</vt:lpstr>
      <vt:lpstr>A125549528L_Latest</vt:lpstr>
      <vt:lpstr>A125549536L</vt:lpstr>
      <vt:lpstr>A125549536L_Data</vt:lpstr>
      <vt:lpstr>A125549536L_Latest</vt:lpstr>
      <vt:lpstr>A125549544L</vt:lpstr>
      <vt:lpstr>A125549544L_Data</vt:lpstr>
      <vt:lpstr>A125549544L_Latest</vt:lpstr>
      <vt:lpstr>A125549552L</vt:lpstr>
      <vt:lpstr>A125549552L_Data</vt:lpstr>
      <vt:lpstr>A125549552L_Latest</vt:lpstr>
      <vt:lpstr>A125549560L</vt:lpstr>
      <vt:lpstr>A125549560L_Data</vt:lpstr>
      <vt:lpstr>A125549560L_Latest</vt:lpstr>
      <vt:lpstr>A125549568F</vt:lpstr>
      <vt:lpstr>A125549568F_Data</vt:lpstr>
      <vt:lpstr>A125549568F_Latest</vt:lpstr>
      <vt:lpstr>A125549576F</vt:lpstr>
      <vt:lpstr>A125549576F_Data</vt:lpstr>
      <vt:lpstr>A125549576F_Latest</vt:lpstr>
      <vt:lpstr>A125549584F</vt:lpstr>
      <vt:lpstr>A125549584F_Data</vt:lpstr>
      <vt:lpstr>A125549584F_Latest</vt:lpstr>
      <vt:lpstr>A125549592F</vt:lpstr>
      <vt:lpstr>A125549592F_Data</vt:lpstr>
      <vt:lpstr>A125549592F_Latest</vt:lpstr>
      <vt:lpstr>A125549600V</vt:lpstr>
      <vt:lpstr>A125549600V_Data</vt:lpstr>
      <vt:lpstr>A125549600V_Latest</vt:lpstr>
      <vt:lpstr>A125549608L</vt:lpstr>
      <vt:lpstr>A125549608L_Data</vt:lpstr>
      <vt:lpstr>A125549608L_Latest</vt:lpstr>
      <vt:lpstr>A125549616L</vt:lpstr>
      <vt:lpstr>A125549616L_Data</vt:lpstr>
      <vt:lpstr>A125549616L_Latest</vt:lpstr>
      <vt:lpstr>A125549624L</vt:lpstr>
      <vt:lpstr>A125549624L_Data</vt:lpstr>
      <vt:lpstr>A125549624L_Latest</vt:lpstr>
      <vt:lpstr>A125549632L</vt:lpstr>
      <vt:lpstr>A125549632L_Data</vt:lpstr>
      <vt:lpstr>A125549632L_Latest</vt:lpstr>
      <vt:lpstr>A125549640L</vt:lpstr>
      <vt:lpstr>A125549640L_Data</vt:lpstr>
      <vt:lpstr>A125549640L_Latest</vt:lpstr>
      <vt:lpstr>A125549648F</vt:lpstr>
      <vt:lpstr>A125549648F_Data</vt:lpstr>
      <vt:lpstr>A125549648F_Latest</vt:lpstr>
      <vt:lpstr>A125549656F</vt:lpstr>
      <vt:lpstr>A125549656F_Data</vt:lpstr>
      <vt:lpstr>A125549656F_Latest</vt:lpstr>
      <vt:lpstr>A125549664F</vt:lpstr>
      <vt:lpstr>A125549664F_Data</vt:lpstr>
      <vt:lpstr>A125549664F_Latest</vt:lpstr>
      <vt:lpstr>A125549672F</vt:lpstr>
      <vt:lpstr>A125549672F_Data</vt:lpstr>
      <vt:lpstr>A125549672F_Latest</vt:lpstr>
      <vt:lpstr>A125549680F</vt:lpstr>
      <vt:lpstr>A125549680F_Data</vt:lpstr>
      <vt:lpstr>A125549680F_Latest</vt:lpstr>
      <vt:lpstr>A125549688X</vt:lpstr>
      <vt:lpstr>A125549688X_Data</vt:lpstr>
      <vt:lpstr>A125549688X_Latest</vt:lpstr>
      <vt:lpstr>A125549696X</vt:lpstr>
      <vt:lpstr>A125549696X_Data</vt:lpstr>
      <vt:lpstr>A125549696X_Latest</vt:lpstr>
      <vt:lpstr>A125549704L</vt:lpstr>
      <vt:lpstr>A125549704L_Data</vt:lpstr>
      <vt:lpstr>A125549704L_Latest</vt:lpstr>
      <vt:lpstr>A125549712L</vt:lpstr>
      <vt:lpstr>A125549712L_Data</vt:lpstr>
      <vt:lpstr>A125549712L_Latest</vt:lpstr>
      <vt:lpstr>A125549720L</vt:lpstr>
      <vt:lpstr>A125549720L_Data</vt:lpstr>
      <vt:lpstr>A125549720L_Latest</vt:lpstr>
      <vt:lpstr>A125549728F</vt:lpstr>
      <vt:lpstr>A125549728F_Data</vt:lpstr>
      <vt:lpstr>A125549728F_Latest</vt:lpstr>
      <vt:lpstr>A125549736F</vt:lpstr>
      <vt:lpstr>A125549736F_Data</vt:lpstr>
      <vt:lpstr>A125549736F_Latest</vt:lpstr>
      <vt:lpstr>A125549744F</vt:lpstr>
      <vt:lpstr>A125549744F_Data</vt:lpstr>
      <vt:lpstr>A125549744F_Latest</vt:lpstr>
      <vt:lpstr>A125549752F</vt:lpstr>
      <vt:lpstr>A125549752F_Data</vt:lpstr>
      <vt:lpstr>A125549752F_Latest</vt:lpstr>
      <vt:lpstr>A125549760F</vt:lpstr>
      <vt:lpstr>A125549760F_Data</vt:lpstr>
      <vt:lpstr>A125549760F_Latest</vt:lpstr>
      <vt:lpstr>A125549768X</vt:lpstr>
      <vt:lpstr>A125549768X_Data</vt:lpstr>
      <vt:lpstr>A125549768X_Latest</vt:lpstr>
      <vt:lpstr>A125549776X</vt:lpstr>
      <vt:lpstr>A125549776X_Data</vt:lpstr>
      <vt:lpstr>A125549776X_Latest</vt:lpstr>
      <vt:lpstr>A125549784X</vt:lpstr>
      <vt:lpstr>A125549784X_Data</vt:lpstr>
      <vt:lpstr>A125549784X_Latest</vt:lpstr>
      <vt:lpstr>A125549792X</vt:lpstr>
      <vt:lpstr>A125549792X_Data</vt:lpstr>
      <vt:lpstr>A125549792X_Latest</vt:lpstr>
      <vt:lpstr>A125549800L</vt:lpstr>
      <vt:lpstr>A125549800L_Data</vt:lpstr>
      <vt:lpstr>A125549800L_Latest</vt:lpstr>
      <vt:lpstr>A125549808F</vt:lpstr>
      <vt:lpstr>A125549808F_Data</vt:lpstr>
      <vt:lpstr>A125549808F_Latest</vt:lpstr>
      <vt:lpstr>A125549816F</vt:lpstr>
      <vt:lpstr>A125549816F_Data</vt:lpstr>
      <vt:lpstr>A125549816F_Latest</vt:lpstr>
      <vt:lpstr>A125549824F</vt:lpstr>
      <vt:lpstr>A125549824F_Data</vt:lpstr>
      <vt:lpstr>A125549824F_Latest</vt:lpstr>
      <vt:lpstr>A125549832F</vt:lpstr>
      <vt:lpstr>A125549832F_Data</vt:lpstr>
      <vt:lpstr>A125549832F_Latest</vt:lpstr>
      <vt:lpstr>A125549840F</vt:lpstr>
      <vt:lpstr>A125549840F_Data</vt:lpstr>
      <vt:lpstr>A125549840F_Latest</vt:lpstr>
      <vt:lpstr>A125549848X</vt:lpstr>
      <vt:lpstr>A125549848X_Data</vt:lpstr>
      <vt:lpstr>A125549848X_Latest</vt:lpstr>
      <vt:lpstr>A125549856X</vt:lpstr>
      <vt:lpstr>A125549856X_Data</vt:lpstr>
      <vt:lpstr>A125549856X_Latest</vt:lpstr>
      <vt:lpstr>A125549864X</vt:lpstr>
      <vt:lpstr>A125549864X_Data</vt:lpstr>
      <vt:lpstr>A125549864X_Latest</vt:lpstr>
      <vt:lpstr>A125549872X</vt:lpstr>
      <vt:lpstr>A125549872X_Data</vt:lpstr>
      <vt:lpstr>A125549872X_Latest</vt:lpstr>
      <vt:lpstr>A125549880X</vt:lpstr>
      <vt:lpstr>A125549880X_Data</vt:lpstr>
      <vt:lpstr>A125549880X_Latest</vt:lpstr>
      <vt:lpstr>A125549888T</vt:lpstr>
      <vt:lpstr>A125549888T_Data</vt:lpstr>
      <vt:lpstr>A125549888T_Latest</vt:lpstr>
      <vt:lpstr>A125549896T</vt:lpstr>
      <vt:lpstr>A125549896T_Data</vt:lpstr>
      <vt:lpstr>A125549896T_Latest</vt:lpstr>
      <vt:lpstr>A125549904F</vt:lpstr>
      <vt:lpstr>A125549904F_Data</vt:lpstr>
      <vt:lpstr>A125549904F_Latest</vt:lpstr>
      <vt:lpstr>A125549912F</vt:lpstr>
      <vt:lpstr>A125549912F_Data</vt:lpstr>
      <vt:lpstr>A125549912F_Latest</vt:lpstr>
      <vt:lpstr>A125549920F</vt:lpstr>
      <vt:lpstr>A125549920F_Data</vt:lpstr>
      <vt:lpstr>A125549920F_Latest</vt:lpstr>
      <vt:lpstr>A125549928X</vt:lpstr>
      <vt:lpstr>A125549928X_Data</vt:lpstr>
      <vt:lpstr>A125549928X_Latest</vt:lpstr>
      <vt:lpstr>A125549936X</vt:lpstr>
      <vt:lpstr>A125549936X_Data</vt:lpstr>
      <vt:lpstr>A125549936X_Latest</vt:lpstr>
      <vt:lpstr>A125549944X</vt:lpstr>
      <vt:lpstr>A125549944X_Data</vt:lpstr>
      <vt:lpstr>A125549944X_Latest</vt:lpstr>
      <vt:lpstr>A125549952X</vt:lpstr>
      <vt:lpstr>A125549952X_Data</vt:lpstr>
      <vt:lpstr>A125549952X_Latest</vt:lpstr>
      <vt:lpstr>A125549960X</vt:lpstr>
      <vt:lpstr>A125549960X_Data</vt:lpstr>
      <vt:lpstr>A125549960X_Latest</vt:lpstr>
      <vt:lpstr>A125549968T</vt:lpstr>
      <vt:lpstr>A125549968T_Data</vt:lpstr>
      <vt:lpstr>A125549968T_Latest</vt:lpstr>
      <vt:lpstr>A125549976T</vt:lpstr>
      <vt:lpstr>A125549976T_Data</vt:lpstr>
      <vt:lpstr>A125549976T_Latest</vt:lpstr>
      <vt:lpstr>A125549984T</vt:lpstr>
      <vt:lpstr>A125549984T_Data</vt:lpstr>
      <vt:lpstr>A125549984T_Latest</vt:lpstr>
      <vt:lpstr>A125549992T</vt:lpstr>
      <vt:lpstr>A125549992T_Data</vt:lpstr>
      <vt:lpstr>A125549992T_Latest</vt:lpstr>
      <vt:lpstr>A125550000L</vt:lpstr>
      <vt:lpstr>A125550000L_Data</vt:lpstr>
      <vt:lpstr>A125550000L_Latest</vt:lpstr>
      <vt:lpstr>A125550008F</vt:lpstr>
      <vt:lpstr>A125550008F_Data</vt:lpstr>
      <vt:lpstr>A125550008F_Latest</vt:lpstr>
      <vt:lpstr>A125550016F</vt:lpstr>
      <vt:lpstr>A125550016F_Data</vt:lpstr>
      <vt:lpstr>A125550016F_Latest</vt:lpstr>
      <vt:lpstr>A125550024F</vt:lpstr>
      <vt:lpstr>A125550024F_Data</vt:lpstr>
      <vt:lpstr>A125550024F_Latest</vt:lpstr>
      <vt:lpstr>A125550032F</vt:lpstr>
      <vt:lpstr>A125550032F_Data</vt:lpstr>
      <vt:lpstr>A125550032F_Latest</vt:lpstr>
      <vt:lpstr>A125550040F</vt:lpstr>
      <vt:lpstr>A125550040F_Data</vt:lpstr>
      <vt:lpstr>A125550040F_Latest</vt:lpstr>
      <vt:lpstr>A125550048X</vt:lpstr>
      <vt:lpstr>A125550048X_Data</vt:lpstr>
      <vt:lpstr>A125550048X_Latest</vt:lpstr>
      <vt:lpstr>A125550056X</vt:lpstr>
      <vt:lpstr>A125550056X_Data</vt:lpstr>
      <vt:lpstr>A125550056X_Latest</vt:lpstr>
      <vt:lpstr>A125550064X</vt:lpstr>
      <vt:lpstr>A125550064X_Data</vt:lpstr>
      <vt:lpstr>A125550064X_Latest</vt:lpstr>
      <vt:lpstr>A125550072X</vt:lpstr>
      <vt:lpstr>A125550072X_Data</vt:lpstr>
      <vt:lpstr>A125550072X_Latest</vt:lpstr>
      <vt:lpstr>A125550080X</vt:lpstr>
      <vt:lpstr>A125550080X_Data</vt:lpstr>
      <vt:lpstr>A125550080X_Latest</vt:lpstr>
      <vt:lpstr>A125550088T</vt:lpstr>
      <vt:lpstr>A125550088T_Data</vt:lpstr>
      <vt:lpstr>A125550088T_Latest</vt:lpstr>
      <vt:lpstr>A125550096T</vt:lpstr>
      <vt:lpstr>A125550096T_Data</vt:lpstr>
      <vt:lpstr>A125550096T_Latest</vt:lpstr>
      <vt:lpstr>A125550104F</vt:lpstr>
      <vt:lpstr>A125550104F_Data</vt:lpstr>
      <vt:lpstr>A125550104F_Latest</vt:lpstr>
      <vt:lpstr>A125550112F</vt:lpstr>
      <vt:lpstr>A125550112F_Data</vt:lpstr>
      <vt:lpstr>A125550112F_Latest</vt:lpstr>
      <vt:lpstr>A125550120F</vt:lpstr>
      <vt:lpstr>A125550120F_Data</vt:lpstr>
      <vt:lpstr>A125550120F_Latest</vt:lpstr>
      <vt:lpstr>A125550128X</vt:lpstr>
      <vt:lpstr>A125550128X_Data</vt:lpstr>
      <vt:lpstr>A125550128X_Latest</vt:lpstr>
      <vt:lpstr>A125550136X</vt:lpstr>
      <vt:lpstr>A125550136X_Data</vt:lpstr>
      <vt:lpstr>A125550136X_Latest</vt:lpstr>
      <vt:lpstr>A125550144X</vt:lpstr>
      <vt:lpstr>A125550144X_Data</vt:lpstr>
      <vt:lpstr>A125550144X_Latest</vt:lpstr>
      <vt:lpstr>A125550152X</vt:lpstr>
      <vt:lpstr>A125550152X_Data</vt:lpstr>
      <vt:lpstr>A125550152X_Latest</vt:lpstr>
      <vt:lpstr>A125550160X</vt:lpstr>
      <vt:lpstr>A125550160X_Data</vt:lpstr>
      <vt:lpstr>A125550160X_Latest</vt:lpstr>
      <vt:lpstr>A125550168T</vt:lpstr>
      <vt:lpstr>A125550168T_Data</vt:lpstr>
      <vt:lpstr>A125550168T_Latest</vt:lpstr>
      <vt:lpstr>A125550176T</vt:lpstr>
      <vt:lpstr>A125550176T_Data</vt:lpstr>
      <vt:lpstr>A125550176T_Latest</vt:lpstr>
      <vt:lpstr>A125550184T</vt:lpstr>
      <vt:lpstr>A125550184T_Data</vt:lpstr>
      <vt:lpstr>A125550184T_Latest</vt:lpstr>
      <vt:lpstr>A125550192T</vt:lpstr>
      <vt:lpstr>A125550192T_Data</vt:lpstr>
      <vt:lpstr>A125550192T_Latest</vt:lpstr>
      <vt:lpstr>A125550200F</vt:lpstr>
      <vt:lpstr>A125550200F_Data</vt:lpstr>
      <vt:lpstr>A125550200F_Latest</vt:lpstr>
      <vt:lpstr>A125550208X</vt:lpstr>
      <vt:lpstr>A125550208X_Data</vt:lpstr>
      <vt:lpstr>A125550208X_Latest</vt:lpstr>
      <vt:lpstr>A125550216X</vt:lpstr>
      <vt:lpstr>A125550216X_Data</vt:lpstr>
      <vt:lpstr>A125550216X_Latest</vt:lpstr>
      <vt:lpstr>A125550224X</vt:lpstr>
      <vt:lpstr>A125550224X_Data</vt:lpstr>
      <vt:lpstr>A125550224X_Latest</vt:lpstr>
      <vt:lpstr>A125550232X</vt:lpstr>
      <vt:lpstr>A125550232X_Data</vt:lpstr>
      <vt:lpstr>A125550232X_Latest</vt:lpstr>
      <vt:lpstr>A125550240X</vt:lpstr>
      <vt:lpstr>A125550240X_Data</vt:lpstr>
      <vt:lpstr>A125550240X_Latest</vt:lpstr>
      <vt:lpstr>A125550248T</vt:lpstr>
      <vt:lpstr>A125550248T_Data</vt:lpstr>
      <vt:lpstr>A125550248T_Latest</vt:lpstr>
      <vt:lpstr>A125550256T</vt:lpstr>
      <vt:lpstr>A125550256T_Data</vt:lpstr>
      <vt:lpstr>A125550256T_Latest</vt:lpstr>
      <vt:lpstr>A125550264T</vt:lpstr>
      <vt:lpstr>A125550264T_Data</vt:lpstr>
      <vt:lpstr>A125550264T_Latest</vt:lpstr>
      <vt:lpstr>A125550272T</vt:lpstr>
      <vt:lpstr>A125550272T_Data</vt:lpstr>
      <vt:lpstr>A125550272T_Latest</vt:lpstr>
      <vt:lpstr>A125550280T</vt:lpstr>
      <vt:lpstr>A125550280T_Data</vt:lpstr>
      <vt:lpstr>A125550280T_Latest</vt:lpstr>
      <vt:lpstr>A125550288K</vt:lpstr>
      <vt:lpstr>A125550288K_Data</vt:lpstr>
      <vt:lpstr>A125550288K_Latest</vt:lpstr>
      <vt:lpstr>A125550296K</vt:lpstr>
      <vt:lpstr>A125550296K_Data</vt:lpstr>
      <vt:lpstr>A125550296K_Latest</vt:lpstr>
      <vt:lpstr>A125550304X</vt:lpstr>
      <vt:lpstr>A125550304X_Data</vt:lpstr>
      <vt:lpstr>A125550304X_Latest</vt:lpstr>
      <vt:lpstr>A125550312X</vt:lpstr>
      <vt:lpstr>A125550312X_Data</vt:lpstr>
      <vt:lpstr>A125550312X_Latest</vt:lpstr>
      <vt:lpstr>A125550320X</vt:lpstr>
      <vt:lpstr>A125550320X_Data</vt:lpstr>
      <vt:lpstr>A125550320X_Latest</vt:lpstr>
      <vt:lpstr>A125550328T</vt:lpstr>
      <vt:lpstr>A125550328T_Data</vt:lpstr>
      <vt:lpstr>A125550328T_Latest</vt:lpstr>
      <vt:lpstr>A125550336T</vt:lpstr>
      <vt:lpstr>A125550336T_Data</vt:lpstr>
      <vt:lpstr>A125550336T_Latest</vt:lpstr>
      <vt:lpstr>A125550344T</vt:lpstr>
      <vt:lpstr>A125550344T_Data</vt:lpstr>
      <vt:lpstr>A125550344T_Latest</vt:lpstr>
      <vt:lpstr>A125550352T</vt:lpstr>
      <vt:lpstr>A125550352T_Data</vt:lpstr>
      <vt:lpstr>A125550352T_Latest</vt:lpstr>
      <vt:lpstr>A125550360T</vt:lpstr>
      <vt:lpstr>A125550360T_Data</vt:lpstr>
      <vt:lpstr>A125550360T_Latest</vt:lpstr>
      <vt:lpstr>A125550368K</vt:lpstr>
      <vt:lpstr>A125550368K_Data</vt:lpstr>
      <vt:lpstr>A125550368K_Latest</vt:lpstr>
      <vt:lpstr>A125550376K</vt:lpstr>
      <vt:lpstr>A125550376K_Data</vt:lpstr>
      <vt:lpstr>A125550376K_Latest</vt:lpstr>
      <vt:lpstr>A125550384K</vt:lpstr>
      <vt:lpstr>A125550384K_Data</vt:lpstr>
      <vt:lpstr>A125550384K_Latest</vt:lpstr>
      <vt:lpstr>A125550392K</vt:lpstr>
      <vt:lpstr>A125550392K_Data</vt:lpstr>
      <vt:lpstr>A125550392K_Latest</vt:lpstr>
      <vt:lpstr>A125550400X</vt:lpstr>
      <vt:lpstr>A125550400X_Data</vt:lpstr>
      <vt:lpstr>A125550400X_Latest</vt:lpstr>
      <vt:lpstr>A125550408T</vt:lpstr>
      <vt:lpstr>A125550408T_Data</vt:lpstr>
      <vt:lpstr>A125550408T_Latest</vt:lpstr>
      <vt:lpstr>A125550416T</vt:lpstr>
      <vt:lpstr>A125550416T_Data</vt:lpstr>
      <vt:lpstr>A125550416T_Latest</vt:lpstr>
      <vt:lpstr>A125550424T</vt:lpstr>
      <vt:lpstr>A125550424T_Data</vt:lpstr>
      <vt:lpstr>A125550424T_Latest</vt:lpstr>
      <vt:lpstr>A125550432T</vt:lpstr>
      <vt:lpstr>A125550432T_Data</vt:lpstr>
      <vt:lpstr>A125550432T_Latest</vt:lpstr>
      <vt:lpstr>A125550440T</vt:lpstr>
      <vt:lpstr>A125550440T_Data</vt:lpstr>
      <vt:lpstr>A125550440T_Latest</vt:lpstr>
      <vt:lpstr>A125550448K</vt:lpstr>
      <vt:lpstr>A125550448K_Data</vt:lpstr>
      <vt:lpstr>A125550448K_Latest</vt:lpstr>
      <vt:lpstr>A125550456K</vt:lpstr>
      <vt:lpstr>A125550456K_Data</vt:lpstr>
      <vt:lpstr>A125550456K_Latest</vt:lpstr>
      <vt:lpstr>A125550464K</vt:lpstr>
      <vt:lpstr>A125550464K_Data</vt:lpstr>
      <vt:lpstr>A125550464K_Latest</vt:lpstr>
      <vt:lpstr>A125550472K</vt:lpstr>
      <vt:lpstr>A125550472K_Data</vt:lpstr>
      <vt:lpstr>A125550472K_Latest</vt:lpstr>
      <vt:lpstr>A125550480K</vt:lpstr>
      <vt:lpstr>A125550480K_Data</vt:lpstr>
      <vt:lpstr>A125550480K_Latest</vt:lpstr>
      <vt:lpstr>A125550488C</vt:lpstr>
      <vt:lpstr>A125550488C_Data</vt:lpstr>
      <vt:lpstr>A125550488C_Latest</vt:lpstr>
      <vt:lpstr>A125550496C</vt:lpstr>
      <vt:lpstr>A125550496C_Data</vt:lpstr>
      <vt:lpstr>A125550496C_Latest</vt:lpstr>
      <vt:lpstr>A125550504T</vt:lpstr>
      <vt:lpstr>A125550504T_Data</vt:lpstr>
      <vt:lpstr>A125550504T_Latest</vt:lpstr>
      <vt:lpstr>A125550512T</vt:lpstr>
      <vt:lpstr>A125550512T_Data</vt:lpstr>
      <vt:lpstr>A125550512T_Latest</vt:lpstr>
      <vt:lpstr>A125550520T</vt:lpstr>
      <vt:lpstr>A125550520T_Data</vt:lpstr>
      <vt:lpstr>A125550520T_Latest</vt:lpstr>
      <vt:lpstr>A125550528K</vt:lpstr>
      <vt:lpstr>A125550528K_Data</vt:lpstr>
      <vt:lpstr>A125550528K_Latest</vt:lpstr>
      <vt:lpstr>A125550536K</vt:lpstr>
      <vt:lpstr>A125550536K_Data</vt:lpstr>
      <vt:lpstr>A125550536K_Latest</vt:lpstr>
      <vt:lpstr>A125550544K</vt:lpstr>
      <vt:lpstr>A125550544K_Data</vt:lpstr>
      <vt:lpstr>A125550544K_Latest</vt:lpstr>
      <vt:lpstr>A125550552K</vt:lpstr>
      <vt:lpstr>A125550552K_Data</vt:lpstr>
      <vt:lpstr>A125550552K_Latest</vt:lpstr>
      <vt:lpstr>A125550560K</vt:lpstr>
      <vt:lpstr>A125550560K_Data</vt:lpstr>
      <vt:lpstr>A125550560K_Latest</vt:lpstr>
      <vt:lpstr>A125550568C</vt:lpstr>
      <vt:lpstr>A125550568C_Data</vt:lpstr>
      <vt:lpstr>A125550568C_Latest</vt:lpstr>
      <vt:lpstr>A125550576C</vt:lpstr>
      <vt:lpstr>A125550576C_Data</vt:lpstr>
      <vt:lpstr>A125550576C_Latest</vt:lpstr>
      <vt:lpstr>A125550584C</vt:lpstr>
      <vt:lpstr>A125550584C_Data</vt:lpstr>
      <vt:lpstr>A125550584C_Latest</vt:lpstr>
      <vt:lpstr>A125550592C</vt:lpstr>
      <vt:lpstr>A125550592C_Data</vt:lpstr>
      <vt:lpstr>A125550592C_Latest</vt:lpstr>
      <vt:lpstr>A125550600T</vt:lpstr>
      <vt:lpstr>A125550600T_Data</vt:lpstr>
      <vt:lpstr>A125550600T_Latest</vt:lpstr>
      <vt:lpstr>A125550608K</vt:lpstr>
      <vt:lpstr>A125550608K_Data</vt:lpstr>
      <vt:lpstr>A125550608K_Latest</vt:lpstr>
      <vt:lpstr>A125550616K</vt:lpstr>
      <vt:lpstr>A125550616K_Data</vt:lpstr>
      <vt:lpstr>A125550616K_Latest</vt:lpstr>
      <vt:lpstr>A125550624K</vt:lpstr>
      <vt:lpstr>A125550624K_Data</vt:lpstr>
      <vt:lpstr>A125550624K_Latest</vt:lpstr>
      <vt:lpstr>A125550632K</vt:lpstr>
      <vt:lpstr>A125550632K_Data</vt:lpstr>
      <vt:lpstr>A125550632K_Latest</vt:lpstr>
      <vt:lpstr>A125550640K</vt:lpstr>
      <vt:lpstr>A125550640K_Data</vt:lpstr>
      <vt:lpstr>A125550640K_Latest</vt:lpstr>
      <vt:lpstr>A125550648C</vt:lpstr>
      <vt:lpstr>A125550648C_Data</vt:lpstr>
      <vt:lpstr>A125550648C_Latest</vt:lpstr>
      <vt:lpstr>A125550656C</vt:lpstr>
      <vt:lpstr>A125550656C_Data</vt:lpstr>
      <vt:lpstr>A125550656C_Latest</vt:lpstr>
      <vt:lpstr>A125550664C</vt:lpstr>
      <vt:lpstr>A125550664C_Data</vt:lpstr>
      <vt:lpstr>A125550664C_Latest</vt:lpstr>
      <vt:lpstr>A125550672C</vt:lpstr>
      <vt:lpstr>A125550672C_Data</vt:lpstr>
      <vt:lpstr>A125550672C_Latest</vt:lpstr>
      <vt:lpstr>A125550680C</vt:lpstr>
      <vt:lpstr>A125550680C_Data</vt:lpstr>
      <vt:lpstr>A125550680C_Latest</vt:lpstr>
      <vt:lpstr>A125550688W</vt:lpstr>
      <vt:lpstr>A125550688W_Data</vt:lpstr>
      <vt:lpstr>A125550688W_Latest</vt:lpstr>
      <vt:lpstr>A125550696W</vt:lpstr>
      <vt:lpstr>A125550696W_Data</vt:lpstr>
      <vt:lpstr>A125550696W_Latest</vt:lpstr>
      <vt:lpstr>A125550704K</vt:lpstr>
      <vt:lpstr>A125550704K_Data</vt:lpstr>
      <vt:lpstr>A125550704K_Latest</vt:lpstr>
      <vt:lpstr>A125550712K</vt:lpstr>
      <vt:lpstr>A125550712K_Data</vt:lpstr>
      <vt:lpstr>A125550712K_Latest</vt:lpstr>
      <vt:lpstr>A125550720K</vt:lpstr>
      <vt:lpstr>A125550720K_Data</vt:lpstr>
      <vt:lpstr>A125550720K_Latest</vt:lpstr>
      <vt:lpstr>A125550728C</vt:lpstr>
      <vt:lpstr>A125550728C_Data</vt:lpstr>
      <vt:lpstr>A125550728C_Latest</vt:lpstr>
      <vt:lpstr>A125550736C</vt:lpstr>
      <vt:lpstr>A125550736C_Data</vt:lpstr>
      <vt:lpstr>A125550736C_Latest</vt:lpstr>
      <vt:lpstr>A125550744C</vt:lpstr>
      <vt:lpstr>A125550744C_Data</vt:lpstr>
      <vt:lpstr>A125550744C_Latest</vt:lpstr>
      <vt:lpstr>A125550752C</vt:lpstr>
      <vt:lpstr>A125550752C_Data</vt:lpstr>
      <vt:lpstr>A125550752C_Latest</vt:lpstr>
      <vt:lpstr>A125550760C</vt:lpstr>
      <vt:lpstr>A125550760C_Data</vt:lpstr>
      <vt:lpstr>A125550760C_Latest</vt:lpstr>
      <vt:lpstr>A125550768W</vt:lpstr>
      <vt:lpstr>A125550768W_Data</vt:lpstr>
      <vt:lpstr>A125550768W_Latest</vt:lpstr>
      <vt:lpstr>A125550776W</vt:lpstr>
      <vt:lpstr>A125550776W_Data</vt:lpstr>
      <vt:lpstr>A125550776W_Latest</vt:lpstr>
      <vt:lpstr>A125550784W</vt:lpstr>
      <vt:lpstr>A125550784W_Data</vt:lpstr>
      <vt:lpstr>A125550784W_Latest</vt:lpstr>
      <vt:lpstr>A125550792W</vt:lpstr>
      <vt:lpstr>A125550792W_Data</vt:lpstr>
      <vt:lpstr>A125550792W_Latest</vt:lpstr>
      <vt:lpstr>A125550800K</vt:lpstr>
      <vt:lpstr>A125550800K_Data</vt:lpstr>
      <vt:lpstr>A125550800K_Latest</vt:lpstr>
      <vt:lpstr>A125550808C</vt:lpstr>
      <vt:lpstr>A125550808C_Data</vt:lpstr>
      <vt:lpstr>A125550808C_Latest</vt:lpstr>
      <vt:lpstr>A125550816C</vt:lpstr>
      <vt:lpstr>A125550816C_Data</vt:lpstr>
      <vt:lpstr>A125550816C_Latest</vt:lpstr>
      <vt:lpstr>A125550824C</vt:lpstr>
      <vt:lpstr>A125550824C_Data</vt:lpstr>
      <vt:lpstr>A125550824C_Latest</vt:lpstr>
      <vt:lpstr>A125550832C</vt:lpstr>
      <vt:lpstr>A125550832C_Data</vt:lpstr>
      <vt:lpstr>A125550832C_Latest</vt:lpstr>
      <vt:lpstr>A125550840C</vt:lpstr>
      <vt:lpstr>A125550840C_Data</vt:lpstr>
      <vt:lpstr>A125550840C_Latest</vt:lpstr>
      <vt:lpstr>A125550848W</vt:lpstr>
      <vt:lpstr>A125550848W_Data</vt:lpstr>
      <vt:lpstr>A125550848W_Latest</vt:lpstr>
      <vt:lpstr>A125550856W</vt:lpstr>
      <vt:lpstr>A125550856W_Data</vt:lpstr>
      <vt:lpstr>A125550856W_Latest</vt:lpstr>
      <vt:lpstr>A125550864W</vt:lpstr>
      <vt:lpstr>A125550864W_Data</vt:lpstr>
      <vt:lpstr>A125550864W_Latest</vt:lpstr>
      <vt:lpstr>A125550872W</vt:lpstr>
      <vt:lpstr>A125550872W_Data</vt:lpstr>
      <vt:lpstr>A125550872W_Latest</vt:lpstr>
      <vt:lpstr>A125550880W</vt:lpstr>
      <vt:lpstr>A125550880W_Data</vt:lpstr>
      <vt:lpstr>A125550880W_Latest</vt:lpstr>
      <vt:lpstr>A125550888R</vt:lpstr>
      <vt:lpstr>A125550888R_Data</vt:lpstr>
      <vt:lpstr>A125550888R_Latest</vt:lpstr>
      <vt:lpstr>A125550896R</vt:lpstr>
      <vt:lpstr>A125550896R_Data</vt:lpstr>
      <vt:lpstr>A125550896R_Latest</vt:lpstr>
      <vt:lpstr>A125550904C</vt:lpstr>
      <vt:lpstr>A125550904C_Data</vt:lpstr>
      <vt:lpstr>A125550904C_Latest</vt:lpstr>
      <vt:lpstr>A125550912C</vt:lpstr>
      <vt:lpstr>A125550912C_Data</vt:lpstr>
      <vt:lpstr>A125550912C_Latest</vt:lpstr>
      <vt:lpstr>A125550920C</vt:lpstr>
      <vt:lpstr>A125550920C_Data</vt:lpstr>
      <vt:lpstr>A125550920C_Latest</vt:lpstr>
      <vt:lpstr>A125550928W</vt:lpstr>
      <vt:lpstr>A125550928W_Data</vt:lpstr>
      <vt:lpstr>A125550928W_Latest</vt:lpstr>
      <vt:lpstr>A125550936W</vt:lpstr>
      <vt:lpstr>A125550936W_Data</vt:lpstr>
      <vt:lpstr>A125550936W_Latest</vt:lpstr>
      <vt:lpstr>A125550944W</vt:lpstr>
      <vt:lpstr>A125550944W_Data</vt:lpstr>
      <vt:lpstr>A125550944W_Latest</vt:lpstr>
      <vt:lpstr>A125550952W</vt:lpstr>
      <vt:lpstr>A125550952W_Data</vt:lpstr>
      <vt:lpstr>A125550952W_Latest</vt:lpstr>
      <vt:lpstr>A125550960W</vt:lpstr>
      <vt:lpstr>A125550960W_Data</vt:lpstr>
      <vt:lpstr>A125550960W_Latest</vt:lpstr>
      <vt:lpstr>A125550968R</vt:lpstr>
      <vt:lpstr>A125550968R_Data</vt:lpstr>
      <vt:lpstr>A125550968R_Latest</vt:lpstr>
      <vt:lpstr>A125550976R</vt:lpstr>
      <vt:lpstr>A125550976R_Data</vt:lpstr>
      <vt:lpstr>A125550976R_Latest</vt:lpstr>
      <vt:lpstr>A125550984R</vt:lpstr>
      <vt:lpstr>A125550984R_Data</vt:lpstr>
      <vt:lpstr>A125550984R_Latest</vt:lpstr>
      <vt:lpstr>A125550992R</vt:lpstr>
      <vt:lpstr>A125550992R_Data</vt:lpstr>
      <vt:lpstr>A125550992R_Latest</vt:lpstr>
      <vt:lpstr>A125551000F</vt:lpstr>
      <vt:lpstr>A125551000F_Data</vt:lpstr>
      <vt:lpstr>A125551000F_Latest</vt:lpstr>
      <vt:lpstr>A125551008X</vt:lpstr>
      <vt:lpstr>A125551008X_Data</vt:lpstr>
      <vt:lpstr>A125551008X_Latest</vt:lpstr>
      <vt:lpstr>A125551016X</vt:lpstr>
      <vt:lpstr>A125551016X_Data</vt:lpstr>
      <vt:lpstr>A125551016X_Latest</vt:lpstr>
      <vt:lpstr>A125551024X</vt:lpstr>
      <vt:lpstr>A125551024X_Data</vt:lpstr>
      <vt:lpstr>A125551024X_Latest</vt:lpstr>
      <vt:lpstr>A125551032X</vt:lpstr>
      <vt:lpstr>A125551032X_Data</vt:lpstr>
      <vt:lpstr>A125551032X_Latest</vt:lpstr>
      <vt:lpstr>A125551040X</vt:lpstr>
      <vt:lpstr>A125551040X_Data</vt:lpstr>
      <vt:lpstr>A125551040X_Latest</vt:lpstr>
      <vt:lpstr>A125551048T</vt:lpstr>
      <vt:lpstr>A125551048T_Data</vt:lpstr>
      <vt:lpstr>A125551048T_Latest</vt:lpstr>
      <vt:lpstr>A125551056T</vt:lpstr>
      <vt:lpstr>A125551056T_Data</vt:lpstr>
      <vt:lpstr>A125551056T_Latest</vt:lpstr>
      <vt:lpstr>A125551064T</vt:lpstr>
      <vt:lpstr>A125551064T_Data</vt:lpstr>
      <vt:lpstr>A125551064T_Latest</vt:lpstr>
      <vt:lpstr>A125551072T</vt:lpstr>
      <vt:lpstr>A125551072T_Data</vt:lpstr>
      <vt:lpstr>A125551072T_Latest</vt:lpstr>
      <vt:lpstr>A125551080T</vt:lpstr>
      <vt:lpstr>A125551080T_Data</vt:lpstr>
      <vt:lpstr>A125551080T_Latest</vt:lpstr>
      <vt:lpstr>A125551088K</vt:lpstr>
      <vt:lpstr>A125551088K_Data</vt:lpstr>
      <vt:lpstr>A125551088K_Latest</vt:lpstr>
      <vt:lpstr>A125551096K</vt:lpstr>
      <vt:lpstr>A125551096K_Data</vt:lpstr>
      <vt:lpstr>A125551096K_Latest</vt:lpstr>
      <vt:lpstr>A125551104X</vt:lpstr>
      <vt:lpstr>A125551104X_Data</vt:lpstr>
      <vt:lpstr>A125551104X_Latest</vt:lpstr>
      <vt:lpstr>A125551112X</vt:lpstr>
      <vt:lpstr>A125551112X_Data</vt:lpstr>
      <vt:lpstr>A125551112X_Latest</vt:lpstr>
      <vt:lpstr>A125551120X</vt:lpstr>
      <vt:lpstr>A125551120X_Data</vt:lpstr>
      <vt:lpstr>A125551120X_Latest</vt:lpstr>
      <vt:lpstr>A125551128T</vt:lpstr>
      <vt:lpstr>A125551128T_Data</vt:lpstr>
      <vt:lpstr>A125551128T_Latest</vt:lpstr>
      <vt:lpstr>A125551136T</vt:lpstr>
      <vt:lpstr>A125551136T_Data</vt:lpstr>
      <vt:lpstr>A125551136T_Latest</vt:lpstr>
      <vt:lpstr>A125551144T</vt:lpstr>
      <vt:lpstr>A125551144T_Data</vt:lpstr>
      <vt:lpstr>A125551144T_Latest</vt:lpstr>
      <vt:lpstr>A125551152T</vt:lpstr>
      <vt:lpstr>A125551152T_Data</vt:lpstr>
      <vt:lpstr>A125551152T_Latest</vt:lpstr>
      <vt:lpstr>A125551160T</vt:lpstr>
      <vt:lpstr>A125551160T_Data</vt:lpstr>
      <vt:lpstr>A125551160T_Latest</vt:lpstr>
      <vt:lpstr>A125551168K</vt:lpstr>
      <vt:lpstr>A125551168K_Data</vt:lpstr>
      <vt:lpstr>A125551168K_Latest</vt:lpstr>
      <vt:lpstr>A125551176K</vt:lpstr>
      <vt:lpstr>A125551176K_Data</vt:lpstr>
      <vt:lpstr>A125551176K_Latest</vt:lpstr>
      <vt:lpstr>A125551184K</vt:lpstr>
      <vt:lpstr>A125551184K_Data</vt:lpstr>
      <vt:lpstr>A125551184K_Latest</vt:lpstr>
      <vt:lpstr>A125551192K</vt:lpstr>
      <vt:lpstr>A125551192K_Data</vt:lpstr>
      <vt:lpstr>A125551192K_Latest</vt:lpstr>
      <vt:lpstr>A125551200X</vt:lpstr>
      <vt:lpstr>A125551200X_Data</vt:lpstr>
      <vt:lpstr>A125551200X_Latest</vt:lpstr>
      <vt:lpstr>A125551208T</vt:lpstr>
      <vt:lpstr>A125551208T_Data</vt:lpstr>
      <vt:lpstr>A125551208T_Latest</vt:lpstr>
      <vt:lpstr>A125551216T</vt:lpstr>
      <vt:lpstr>A125551216T_Data</vt:lpstr>
      <vt:lpstr>A125551216T_Latest</vt:lpstr>
      <vt:lpstr>A125551224T</vt:lpstr>
      <vt:lpstr>A125551224T_Data</vt:lpstr>
      <vt:lpstr>A125551224T_Latest</vt:lpstr>
      <vt:lpstr>A125551232T</vt:lpstr>
      <vt:lpstr>A125551232T_Data</vt:lpstr>
      <vt:lpstr>A125551232T_Latest</vt:lpstr>
      <vt:lpstr>A125551240T</vt:lpstr>
      <vt:lpstr>A125551240T_Data</vt:lpstr>
      <vt:lpstr>A125551240T_Latest</vt:lpstr>
      <vt:lpstr>A125551248K</vt:lpstr>
      <vt:lpstr>A125551248K_Data</vt:lpstr>
      <vt:lpstr>A125551248K_Latest</vt:lpstr>
      <vt:lpstr>A125551256K</vt:lpstr>
      <vt:lpstr>A125551256K_Data</vt:lpstr>
      <vt:lpstr>A125551256K_Latest</vt:lpstr>
      <vt:lpstr>A125551264K</vt:lpstr>
      <vt:lpstr>A125551264K_Data</vt:lpstr>
      <vt:lpstr>A125551264K_Latest</vt:lpstr>
      <vt:lpstr>A125551272K</vt:lpstr>
      <vt:lpstr>A125551272K_Data</vt:lpstr>
      <vt:lpstr>A125551272K_Latest</vt:lpstr>
      <vt:lpstr>A125551280K</vt:lpstr>
      <vt:lpstr>A125551280K_Data</vt:lpstr>
      <vt:lpstr>A125551280K_Latest</vt:lpstr>
      <vt:lpstr>A125551288C</vt:lpstr>
      <vt:lpstr>A125551288C_Data</vt:lpstr>
      <vt:lpstr>A125551288C_Latest</vt:lpstr>
      <vt:lpstr>A125551289F</vt:lpstr>
      <vt:lpstr>A125551289F_Data</vt:lpstr>
      <vt:lpstr>A125551289F_Latest</vt:lpstr>
      <vt:lpstr>A125551296C</vt:lpstr>
      <vt:lpstr>A125551296C_Data</vt:lpstr>
      <vt:lpstr>A125551296C_Latest</vt:lpstr>
      <vt:lpstr>A125551297F</vt:lpstr>
      <vt:lpstr>A125551297F_Data</vt:lpstr>
      <vt:lpstr>A125551297F_Latest</vt:lpstr>
      <vt:lpstr>A125551304T</vt:lpstr>
      <vt:lpstr>A125551304T_Data</vt:lpstr>
      <vt:lpstr>A125551304T_Latest</vt:lpstr>
      <vt:lpstr>A125551305V</vt:lpstr>
      <vt:lpstr>A125551305V_Data</vt:lpstr>
      <vt:lpstr>A125551305V_Latest</vt:lpstr>
      <vt:lpstr>A125551312T</vt:lpstr>
      <vt:lpstr>A125551312T_Data</vt:lpstr>
      <vt:lpstr>A125551312T_Latest</vt:lpstr>
      <vt:lpstr>A125551313V</vt:lpstr>
      <vt:lpstr>A125551313V_Data</vt:lpstr>
      <vt:lpstr>A125551313V_Latest</vt:lpstr>
      <vt:lpstr>A125551320T</vt:lpstr>
      <vt:lpstr>A125551320T_Data</vt:lpstr>
      <vt:lpstr>A125551320T_Latest</vt:lpstr>
      <vt:lpstr>A125551321V</vt:lpstr>
      <vt:lpstr>A125551321V_Data</vt:lpstr>
      <vt:lpstr>A125551321V_Latest</vt:lpstr>
      <vt:lpstr>A125551328K</vt:lpstr>
      <vt:lpstr>A125551328K_Data</vt:lpstr>
      <vt:lpstr>A125551328K_Latest</vt:lpstr>
      <vt:lpstr>A125551329L</vt:lpstr>
      <vt:lpstr>A125551329L_Data</vt:lpstr>
      <vt:lpstr>A125551329L_Latest</vt:lpstr>
      <vt:lpstr>A125551336K</vt:lpstr>
      <vt:lpstr>A125551336K_Data</vt:lpstr>
      <vt:lpstr>A125551336K_Latest</vt:lpstr>
      <vt:lpstr>A125551337L</vt:lpstr>
      <vt:lpstr>A125551337L_Data</vt:lpstr>
      <vt:lpstr>A125551337L_Latest</vt:lpstr>
      <vt:lpstr>A125551344K</vt:lpstr>
      <vt:lpstr>A125551344K_Data</vt:lpstr>
      <vt:lpstr>A125551344K_Latest</vt:lpstr>
      <vt:lpstr>A125551345L</vt:lpstr>
      <vt:lpstr>A125551345L_Data</vt:lpstr>
      <vt:lpstr>A125551345L_Latest</vt:lpstr>
      <vt:lpstr>A125551352K</vt:lpstr>
      <vt:lpstr>A125551352K_Data</vt:lpstr>
      <vt:lpstr>A125551352K_Latest</vt:lpstr>
      <vt:lpstr>A125551353L</vt:lpstr>
      <vt:lpstr>A125551353L_Data</vt:lpstr>
      <vt:lpstr>A125551353L_Latest</vt:lpstr>
      <vt:lpstr>A125551360K</vt:lpstr>
      <vt:lpstr>A125551360K_Data</vt:lpstr>
      <vt:lpstr>A125551360K_Latest</vt:lpstr>
      <vt:lpstr>A125551361L</vt:lpstr>
      <vt:lpstr>A125551361L_Data</vt:lpstr>
      <vt:lpstr>A125551361L_Latest</vt:lpstr>
      <vt:lpstr>A125551368C</vt:lpstr>
      <vt:lpstr>A125551368C_Data</vt:lpstr>
      <vt:lpstr>A125551368C_Latest</vt:lpstr>
      <vt:lpstr>A125551369F</vt:lpstr>
      <vt:lpstr>A125551369F_Data</vt:lpstr>
      <vt:lpstr>A125551369F_Latest</vt:lpstr>
      <vt:lpstr>A125551376C</vt:lpstr>
      <vt:lpstr>A125551376C_Data</vt:lpstr>
      <vt:lpstr>A125551376C_Latest</vt:lpstr>
      <vt:lpstr>A125551377F</vt:lpstr>
      <vt:lpstr>A125551377F_Data</vt:lpstr>
      <vt:lpstr>A125551377F_Latest</vt:lpstr>
      <vt:lpstr>A125551384C</vt:lpstr>
      <vt:lpstr>A125551384C_Data</vt:lpstr>
      <vt:lpstr>A125551384C_Latest</vt:lpstr>
      <vt:lpstr>A125551385F</vt:lpstr>
      <vt:lpstr>A125551385F_Data</vt:lpstr>
      <vt:lpstr>A125551385F_Latest</vt:lpstr>
      <vt:lpstr>A125551392C</vt:lpstr>
      <vt:lpstr>A125551392C_Data</vt:lpstr>
      <vt:lpstr>A125551392C_Latest</vt:lpstr>
      <vt:lpstr>A125551393F</vt:lpstr>
      <vt:lpstr>A125551393F_Data</vt:lpstr>
      <vt:lpstr>A125551393F_Latest</vt:lpstr>
      <vt:lpstr>A125551400T</vt:lpstr>
      <vt:lpstr>A125551400T_Data</vt:lpstr>
      <vt:lpstr>A125551400T_Latest</vt:lpstr>
      <vt:lpstr>A125551401V</vt:lpstr>
      <vt:lpstr>A125551401V_Data</vt:lpstr>
      <vt:lpstr>A125551401V_Latest</vt:lpstr>
      <vt:lpstr>A125551408K</vt:lpstr>
      <vt:lpstr>A125551408K_Data</vt:lpstr>
      <vt:lpstr>A125551408K_Latest</vt:lpstr>
      <vt:lpstr>A125551409L</vt:lpstr>
      <vt:lpstr>A125551409L_Data</vt:lpstr>
      <vt:lpstr>A125551409L_Latest</vt:lpstr>
      <vt:lpstr>A125551416K</vt:lpstr>
      <vt:lpstr>A125551416K_Data</vt:lpstr>
      <vt:lpstr>A125551416K_Latest</vt:lpstr>
      <vt:lpstr>A125551417L</vt:lpstr>
      <vt:lpstr>A125551417L_Data</vt:lpstr>
      <vt:lpstr>A125551417L_Latest</vt:lpstr>
      <vt:lpstr>A125551424K</vt:lpstr>
      <vt:lpstr>A125551424K_Data</vt:lpstr>
      <vt:lpstr>A125551424K_Latest</vt:lpstr>
      <vt:lpstr>A125551425L</vt:lpstr>
      <vt:lpstr>A125551425L_Data</vt:lpstr>
      <vt:lpstr>A125551425L_Latest</vt:lpstr>
      <vt:lpstr>A125551432K</vt:lpstr>
      <vt:lpstr>A125551432K_Data</vt:lpstr>
      <vt:lpstr>A125551432K_Latest</vt:lpstr>
      <vt:lpstr>A125551433L</vt:lpstr>
      <vt:lpstr>A125551433L_Data</vt:lpstr>
      <vt:lpstr>A125551433L_Latest</vt:lpstr>
      <vt:lpstr>A125551440K</vt:lpstr>
      <vt:lpstr>A125551440K_Data</vt:lpstr>
      <vt:lpstr>A125551440K_Latest</vt:lpstr>
      <vt:lpstr>A125551441L</vt:lpstr>
      <vt:lpstr>A125551441L_Data</vt:lpstr>
      <vt:lpstr>A125551441L_Latest</vt:lpstr>
      <vt:lpstr>A125551448C</vt:lpstr>
      <vt:lpstr>A125551448C_Data</vt:lpstr>
      <vt:lpstr>A125551448C_Latest</vt:lpstr>
      <vt:lpstr>A125551449F</vt:lpstr>
      <vt:lpstr>A125551449F_Data</vt:lpstr>
      <vt:lpstr>A125551449F_Latest</vt:lpstr>
      <vt:lpstr>A125551456C</vt:lpstr>
      <vt:lpstr>A125551456C_Data</vt:lpstr>
      <vt:lpstr>A125551456C_Latest</vt:lpstr>
      <vt:lpstr>A125551457F</vt:lpstr>
      <vt:lpstr>A125551457F_Data</vt:lpstr>
      <vt:lpstr>A125551457F_Latest</vt:lpstr>
      <vt:lpstr>A125551464C</vt:lpstr>
      <vt:lpstr>A125551464C_Data</vt:lpstr>
      <vt:lpstr>A125551464C_Latest</vt:lpstr>
      <vt:lpstr>A125551465F</vt:lpstr>
      <vt:lpstr>A125551465F_Data</vt:lpstr>
      <vt:lpstr>A125551465F_Latest</vt:lpstr>
      <vt:lpstr>A125551472C</vt:lpstr>
      <vt:lpstr>A125551472C_Data</vt:lpstr>
      <vt:lpstr>A125551472C_Latest</vt:lpstr>
      <vt:lpstr>A125551473F</vt:lpstr>
      <vt:lpstr>A125551473F_Data</vt:lpstr>
      <vt:lpstr>A125551473F_Latest</vt:lpstr>
      <vt:lpstr>A125551480C</vt:lpstr>
      <vt:lpstr>A125551480C_Data</vt:lpstr>
      <vt:lpstr>A125551480C_Latest</vt:lpstr>
      <vt:lpstr>A125551481F</vt:lpstr>
      <vt:lpstr>A125551481F_Data</vt:lpstr>
      <vt:lpstr>A125551481F_Latest</vt:lpstr>
      <vt:lpstr>A125551488W</vt:lpstr>
      <vt:lpstr>A125551488W_Data</vt:lpstr>
      <vt:lpstr>A125551488W_Latest</vt:lpstr>
      <vt:lpstr>A125551489X</vt:lpstr>
      <vt:lpstr>A125551489X_Data</vt:lpstr>
      <vt:lpstr>A125551489X_Latest</vt:lpstr>
      <vt:lpstr>A125551496W</vt:lpstr>
      <vt:lpstr>A125551496W_Data</vt:lpstr>
      <vt:lpstr>A125551496W_Latest</vt:lpstr>
      <vt:lpstr>A125551497X</vt:lpstr>
      <vt:lpstr>A125551497X_Data</vt:lpstr>
      <vt:lpstr>A125551497X_Latest</vt:lpstr>
      <vt:lpstr>A125551504K</vt:lpstr>
      <vt:lpstr>A125551504K_Data</vt:lpstr>
      <vt:lpstr>A125551504K_Latest</vt:lpstr>
      <vt:lpstr>A125551505L</vt:lpstr>
      <vt:lpstr>A125551505L_Data</vt:lpstr>
      <vt:lpstr>A125551505L_Latest</vt:lpstr>
      <vt:lpstr>A125551512K</vt:lpstr>
      <vt:lpstr>A125551512K_Data</vt:lpstr>
      <vt:lpstr>A125551512K_Latest</vt:lpstr>
      <vt:lpstr>A125551513L</vt:lpstr>
      <vt:lpstr>A125551513L_Data</vt:lpstr>
      <vt:lpstr>A125551513L_Latest</vt:lpstr>
      <vt:lpstr>A125551520K</vt:lpstr>
      <vt:lpstr>A125551520K_Data</vt:lpstr>
      <vt:lpstr>A125551520K_Latest</vt:lpstr>
      <vt:lpstr>A125551521L</vt:lpstr>
      <vt:lpstr>A125551521L_Data</vt:lpstr>
      <vt:lpstr>A125551521L_Latest</vt:lpstr>
      <vt:lpstr>A125551528C</vt:lpstr>
      <vt:lpstr>A125551528C_Data</vt:lpstr>
      <vt:lpstr>A125551528C_Latest</vt:lpstr>
      <vt:lpstr>A125551529F</vt:lpstr>
      <vt:lpstr>A125551529F_Data</vt:lpstr>
      <vt:lpstr>A125551529F_Latest</vt:lpstr>
      <vt:lpstr>A125551536C</vt:lpstr>
      <vt:lpstr>A125551536C_Data</vt:lpstr>
      <vt:lpstr>A125551536C_Latest</vt:lpstr>
      <vt:lpstr>A125551537F</vt:lpstr>
      <vt:lpstr>A125551537F_Data</vt:lpstr>
      <vt:lpstr>A125551537F_Latest</vt:lpstr>
      <vt:lpstr>A125551544C</vt:lpstr>
      <vt:lpstr>A125551544C_Data</vt:lpstr>
      <vt:lpstr>A125551544C_Latest</vt:lpstr>
      <vt:lpstr>A125551545F</vt:lpstr>
      <vt:lpstr>A125551545F_Data</vt:lpstr>
      <vt:lpstr>A125551545F_Latest</vt:lpstr>
      <vt:lpstr>A125551552C</vt:lpstr>
      <vt:lpstr>A125551552C_Data</vt:lpstr>
      <vt:lpstr>A125551552C_Latest</vt:lpstr>
      <vt:lpstr>A125551553F</vt:lpstr>
      <vt:lpstr>A125551553F_Data</vt:lpstr>
      <vt:lpstr>A125551553F_Latest</vt:lpstr>
      <vt:lpstr>A125551560C</vt:lpstr>
      <vt:lpstr>A125551560C_Data</vt:lpstr>
      <vt:lpstr>A125551560C_Latest</vt:lpstr>
      <vt:lpstr>A125551561F</vt:lpstr>
      <vt:lpstr>A125551561F_Data</vt:lpstr>
      <vt:lpstr>A125551561F_Latest</vt:lpstr>
      <vt:lpstr>A125551568W</vt:lpstr>
      <vt:lpstr>A125551568W_Data</vt:lpstr>
      <vt:lpstr>A125551568W_Latest</vt:lpstr>
      <vt:lpstr>A125551569X</vt:lpstr>
      <vt:lpstr>A125551569X_Data</vt:lpstr>
      <vt:lpstr>A125551569X_Latest</vt:lpstr>
      <vt:lpstr>A125551576W</vt:lpstr>
      <vt:lpstr>A125551576W_Data</vt:lpstr>
      <vt:lpstr>A125551576W_Latest</vt:lpstr>
      <vt:lpstr>A125551577X</vt:lpstr>
      <vt:lpstr>A125551577X_Data</vt:lpstr>
      <vt:lpstr>A125551577X_Latest</vt:lpstr>
      <vt:lpstr>A125551584W</vt:lpstr>
      <vt:lpstr>A125551584W_Data</vt:lpstr>
      <vt:lpstr>A125551584W_Latest</vt:lpstr>
      <vt:lpstr>A125551585X</vt:lpstr>
      <vt:lpstr>A125551585X_Data</vt:lpstr>
      <vt:lpstr>A125551585X_Latest</vt:lpstr>
      <vt:lpstr>A125551592W</vt:lpstr>
      <vt:lpstr>A125551592W_Data</vt:lpstr>
      <vt:lpstr>A125551592W_Latest</vt:lpstr>
      <vt:lpstr>A125551593X</vt:lpstr>
      <vt:lpstr>A125551593X_Data</vt:lpstr>
      <vt:lpstr>A125551593X_Latest</vt:lpstr>
      <vt:lpstr>A125551600K</vt:lpstr>
      <vt:lpstr>A125551600K_Data</vt:lpstr>
      <vt:lpstr>A125551600K_Latest</vt:lpstr>
      <vt:lpstr>A125551601L</vt:lpstr>
      <vt:lpstr>A125551601L_Data</vt:lpstr>
      <vt:lpstr>A125551601L_Latest</vt:lpstr>
      <vt:lpstr>A125551608C</vt:lpstr>
      <vt:lpstr>A125551608C_Data</vt:lpstr>
      <vt:lpstr>A125551608C_Latest</vt:lpstr>
      <vt:lpstr>A125551609F</vt:lpstr>
      <vt:lpstr>A125551609F_Data</vt:lpstr>
      <vt:lpstr>A125551609F_Latest</vt:lpstr>
      <vt:lpstr>A125551616C</vt:lpstr>
      <vt:lpstr>A125551616C_Data</vt:lpstr>
      <vt:lpstr>A125551616C_Latest</vt:lpstr>
      <vt:lpstr>A125551617F</vt:lpstr>
      <vt:lpstr>A125551617F_Data</vt:lpstr>
      <vt:lpstr>A125551617F_Latest</vt:lpstr>
      <vt:lpstr>A125551624C</vt:lpstr>
      <vt:lpstr>A125551624C_Data</vt:lpstr>
      <vt:lpstr>A125551624C_Latest</vt:lpstr>
      <vt:lpstr>A125551625F</vt:lpstr>
      <vt:lpstr>A125551625F_Data</vt:lpstr>
      <vt:lpstr>A125551625F_Latest</vt:lpstr>
      <vt:lpstr>A125551632C</vt:lpstr>
      <vt:lpstr>A125551632C_Data</vt:lpstr>
      <vt:lpstr>A125551632C_Latest</vt:lpstr>
      <vt:lpstr>A125551633F</vt:lpstr>
      <vt:lpstr>A125551633F_Data</vt:lpstr>
      <vt:lpstr>A125551633F_Latest</vt:lpstr>
      <vt:lpstr>A125551640C</vt:lpstr>
      <vt:lpstr>A125551640C_Data</vt:lpstr>
      <vt:lpstr>A125551640C_Latest</vt:lpstr>
      <vt:lpstr>A125551641F</vt:lpstr>
      <vt:lpstr>A125551641F_Data</vt:lpstr>
      <vt:lpstr>A125551641F_Latest</vt:lpstr>
      <vt:lpstr>A125551648W</vt:lpstr>
      <vt:lpstr>A125551648W_Data</vt:lpstr>
      <vt:lpstr>A125551648W_Latest</vt:lpstr>
      <vt:lpstr>A125551649X</vt:lpstr>
      <vt:lpstr>A125551649X_Data</vt:lpstr>
      <vt:lpstr>A125551649X_Latest</vt:lpstr>
      <vt:lpstr>A125551656W</vt:lpstr>
      <vt:lpstr>A125551656W_Data</vt:lpstr>
      <vt:lpstr>A125551656W_Latest</vt:lpstr>
      <vt:lpstr>A125551657X</vt:lpstr>
      <vt:lpstr>A125551657X_Data</vt:lpstr>
      <vt:lpstr>A125551657X_Latest</vt:lpstr>
      <vt:lpstr>A125551664W</vt:lpstr>
      <vt:lpstr>A125551664W_Data</vt:lpstr>
      <vt:lpstr>A125551664W_Latest</vt:lpstr>
      <vt:lpstr>A125551665X</vt:lpstr>
      <vt:lpstr>A125551665X_Data</vt:lpstr>
      <vt:lpstr>A125551665X_Latest</vt:lpstr>
      <vt:lpstr>A125551672W</vt:lpstr>
      <vt:lpstr>A125551672W_Data</vt:lpstr>
      <vt:lpstr>A125551672W_Latest</vt:lpstr>
      <vt:lpstr>A125551673X</vt:lpstr>
      <vt:lpstr>A125551673X_Data</vt:lpstr>
      <vt:lpstr>A125551673X_Latest</vt:lpstr>
      <vt:lpstr>A125551680W</vt:lpstr>
      <vt:lpstr>A125551680W_Data</vt:lpstr>
      <vt:lpstr>A125551680W_Latest</vt:lpstr>
      <vt:lpstr>A125551681X</vt:lpstr>
      <vt:lpstr>A125551681X_Data</vt:lpstr>
      <vt:lpstr>A125551681X_Latest</vt:lpstr>
      <vt:lpstr>A125551688R</vt:lpstr>
      <vt:lpstr>A125551688R_Data</vt:lpstr>
      <vt:lpstr>A125551688R_Latest</vt:lpstr>
      <vt:lpstr>A125551689T</vt:lpstr>
      <vt:lpstr>A125551689T_Data</vt:lpstr>
      <vt:lpstr>A125551689T_Latest</vt:lpstr>
      <vt:lpstr>A125551696R</vt:lpstr>
      <vt:lpstr>A125551696R_Data</vt:lpstr>
      <vt:lpstr>A125551696R_Latest</vt:lpstr>
      <vt:lpstr>A125551697T</vt:lpstr>
      <vt:lpstr>A125551697T_Data</vt:lpstr>
      <vt:lpstr>A125551697T_Latest</vt:lpstr>
      <vt:lpstr>A125551704C</vt:lpstr>
      <vt:lpstr>A125551704C_Data</vt:lpstr>
      <vt:lpstr>A125551704C_Latest</vt:lpstr>
      <vt:lpstr>A125551705F</vt:lpstr>
      <vt:lpstr>A125551705F_Data</vt:lpstr>
      <vt:lpstr>A125551705F_Latest</vt:lpstr>
      <vt:lpstr>A125551712C</vt:lpstr>
      <vt:lpstr>A125551712C_Data</vt:lpstr>
      <vt:lpstr>A125551712C_Latest</vt:lpstr>
      <vt:lpstr>A125551713F</vt:lpstr>
      <vt:lpstr>A125551713F_Data</vt:lpstr>
      <vt:lpstr>A125551713F_Latest</vt:lpstr>
      <vt:lpstr>A125551720C</vt:lpstr>
      <vt:lpstr>A125551720C_Data</vt:lpstr>
      <vt:lpstr>A125551720C_Latest</vt:lpstr>
      <vt:lpstr>A125551721F</vt:lpstr>
      <vt:lpstr>A125551721F_Data</vt:lpstr>
      <vt:lpstr>A125551721F_Latest</vt:lpstr>
      <vt:lpstr>A125551728W</vt:lpstr>
      <vt:lpstr>A125551728W_Data</vt:lpstr>
      <vt:lpstr>A125551728W_Latest</vt:lpstr>
      <vt:lpstr>A125551729X</vt:lpstr>
      <vt:lpstr>A125551729X_Data</vt:lpstr>
      <vt:lpstr>A125551729X_Latest</vt:lpstr>
      <vt:lpstr>A125551736W</vt:lpstr>
      <vt:lpstr>A125551736W_Data</vt:lpstr>
      <vt:lpstr>A125551736W_Latest</vt:lpstr>
      <vt:lpstr>A125551737X</vt:lpstr>
      <vt:lpstr>A125551737X_Data</vt:lpstr>
      <vt:lpstr>A125551737X_Latest</vt:lpstr>
      <vt:lpstr>A125551744W</vt:lpstr>
      <vt:lpstr>A125551744W_Data</vt:lpstr>
      <vt:lpstr>A125551744W_Latest</vt:lpstr>
      <vt:lpstr>A125551745X</vt:lpstr>
      <vt:lpstr>A125551745X_Data</vt:lpstr>
      <vt:lpstr>A125551745X_Latest</vt:lpstr>
      <vt:lpstr>A125551752W</vt:lpstr>
      <vt:lpstr>A125551752W_Data</vt:lpstr>
      <vt:lpstr>A125551752W_Latest</vt:lpstr>
      <vt:lpstr>A125551753X</vt:lpstr>
      <vt:lpstr>A125551753X_Data</vt:lpstr>
      <vt:lpstr>A125551753X_Latest</vt:lpstr>
      <vt:lpstr>A125551760W</vt:lpstr>
      <vt:lpstr>A125551760W_Data</vt:lpstr>
      <vt:lpstr>A125551760W_Latest</vt:lpstr>
      <vt:lpstr>A125551761X</vt:lpstr>
      <vt:lpstr>A125551761X_Data</vt:lpstr>
      <vt:lpstr>A125551761X_Latest</vt:lpstr>
      <vt:lpstr>A125551768R</vt:lpstr>
      <vt:lpstr>A125551768R_Data</vt:lpstr>
      <vt:lpstr>A125551768R_Latest</vt:lpstr>
      <vt:lpstr>A125551769T</vt:lpstr>
      <vt:lpstr>A125551769T_Data</vt:lpstr>
      <vt:lpstr>A125551769T_Latest</vt:lpstr>
      <vt:lpstr>A125551776R</vt:lpstr>
      <vt:lpstr>A125551776R_Data</vt:lpstr>
      <vt:lpstr>A125551776R_Latest</vt:lpstr>
      <vt:lpstr>A125551777T</vt:lpstr>
      <vt:lpstr>A125551777T_Data</vt:lpstr>
      <vt:lpstr>A125551777T_Latest</vt:lpstr>
      <vt:lpstr>A125551784R</vt:lpstr>
      <vt:lpstr>A125551784R_Data</vt:lpstr>
      <vt:lpstr>A125551784R_Latest</vt:lpstr>
      <vt:lpstr>A125551785T</vt:lpstr>
      <vt:lpstr>A125551785T_Data</vt:lpstr>
      <vt:lpstr>A125551785T_Latest</vt:lpstr>
      <vt:lpstr>A125551792R</vt:lpstr>
      <vt:lpstr>A125551792R_Data</vt:lpstr>
      <vt:lpstr>A125551792R_Latest</vt:lpstr>
      <vt:lpstr>A125551793T</vt:lpstr>
      <vt:lpstr>A125551793T_Data</vt:lpstr>
      <vt:lpstr>A125551793T_Latest</vt:lpstr>
      <vt:lpstr>A125551800C</vt:lpstr>
      <vt:lpstr>A125551800C_Data</vt:lpstr>
      <vt:lpstr>A125551800C_Latest</vt:lpstr>
      <vt:lpstr>A125551801F</vt:lpstr>
      <vt:lpstr>A125551801F_Data</vt:lpstr>
      <vt:lpstr>A125551801F_Latest</vt:lpstr>
      <vt:lpstr>A125551808W</vt:lpstr>
      <vt:lpstr>A125551808W_Data</vt:lpstr>
      <vt:lpstr>A125551808W_Latest</vt:lpstr>
      <vt:lpstr>A125551809X</vt:lpstr>
      <vt:lpstr>A125551809X_Data</vt:lpstr>
      <vt:lpstr>A125551809X_Latest</vt:lpstr>
      <vt:lpstr>A125551816W</vt:lpstr>
      <vt:lpstr>A125551816W_Data</vt:lpstr>
      <vt:lpstr>A125551816W_Latest</vt:lpstr>
      <vt:lpstr>A125551817X</vt:lpstr>
      <vt:lpstr>A125551817X_Data</vt:lpstr>
      <vt:lpstr>A125551817X_Latest</vt:lpstr>
      <vt:lpstr>A125551824W</vt:lpstr>
      <vt:lpstr>A125551824W_Data</vt:lpstr>
      <vt:lpstr>A125551824W_Latest</vt:lpstr>
      <vt:lpstr>A125551825X</vt:lpstr>
      <vt:lpstr>A125551825X_Data</vt:lpstr>
      <vt:lpstr>A125551825X_Latest</vt:lpstr>
      <vt:lpstr>A125551832W</vt:lpstr>
      <vt:lpstr>A125551832W_Data</vt:lpstr>
      <vt:lpstr>A125551832W_Latest</vt:lpstr>
      <vt:lpstr>A125551833X</vt:lpstr>
      <vt:lpstr>A125551833X_Data</vt:lpstr>
      <vt:lpstr>A125551833X_Latest</vt:lpstr>
      <vt:lpstr>A125551840W</vt:lpstr>
      <vt:lpstr>A125551840W_Data</vt:lpstr>
      <vt:lpstr>A125551840W_Latest</vt:lpstr>
      <vt:lpstr>A125551841X</vt:lpstr>
      <vt:lpstr>A125551841X_Data</vt:lpstr>
      <vt:lpstr>A125551841X_Latest</vt:lpstr>
      <vt:lpstr>A125551848R</vt:lpstr>
      <vt:lpstr>A125551848R_Data</vt:lpstr>
      <vt:lpstr>A125551848R_Latest</vt:lpstr>
      <vt:lpstr>A125551849T</vt:lpstr>
      <vt:lpstr>A125551849T_Data</vt:lpstr>
      <vt:lpstr>A125551849T_Latest</vt:lpstr>
      <vt:lpstr>A125551856R</vt:lpstr>
      <vt:lpstr>A125551856R_Data</vt:lpstr>
      <vt:lpstr>A125551856R_Latest</vt:lpstr>
      <vt:lpstr>A125551857T</vt:lpstr>
      <vt:lpstr>A125551857T_Data</vt:lpstr>
      <vt:lpstr>A125551857T_Latest</vt:lpstr>
      <vt:lpstr>A125551864R</vt:lpstr>
      <vt:lpstr>A125551864R_Data</vt:lpstr>
      <vt:lpstr>A125551864R_Latest</vt:lpstr>
      <vt:lpstr>A125551865T</vt:lpstr>
      <vt:lpstr>A125551865T_Data</vt:lpstr>
      <vt:lpstr>A125551865T_Latest</vt:lpstr>
      <vt:lpstr>A125551872R</vt:lpstr>
      <vt:lpstr>A125551872R_Data</vt:lpstr>
      <vt:lpstr>A125551872R_Latest</vt:lpstr>
      <vt:lpstr>A125551873T</vt:lpstr>
      <vt:lpstr>A125551873T_Data</vt:lpstr>
      <vt:lpstr>A125551873T_Latest</vt:lpstr>
      <vt:lpstr>A125551880R</vt:lpstr>
      <vt:lpstr>A125551880R_Data</vt:lpstr>
      <vt:lpstr>A125551880R_Latest</vt:lpstr>
      <vt:lpstr>A125551881T</vt:lpstr>
      <vt:lpstr>A125551881T_Data</vt:lpstr>
      <vt:lpstr>A125551881T_Latest</vt:lpstr>
      <vt:lpstr>A125551888J</vt:lpstr>
      <vt:lpstr>A125551888J_Data</vt:lpstr>
      <vt:lpstr>A125551888J_Latest</vt:lpstr>
      <vt:lpstr>A125551889K</vt:lpstr>
      <vt:lpstr>A125551889K_Data</vt:lpstr>
      <vt:lpstr>A125551889K_Latest</vt:lpstr>
      <vt:lpstr>A125551896J</vt:lpstr>
      <vt:lpstr>A125551896J_Data</vt:lpstr>
      <vt:lpstr>A125551896J_Latest</vt:lpstr>
      <vt:lpstr>A125551897K</vt:lpstr>
      <vt:lpstr>A125551897K_Data</vt:lpstr>
      <vt:lpstr>A125551897K_Latest</vt:lpstr>
      <vt:lpstr>A125551904W</vt:lpstr>
      <vt:lpstr>A125551904W_Data</vt:lpstr>
      <vt:lpstr>A125551904W_Latest</vt:lpstr>
      <vt:lpstr>A125551905X</vt:lpstr>
      <vt:lpstr>A125551905X_Data</vt:lpstr>
      <vt:lpstr>A125551905X_Latest</vt:lpstr>
      <vt:lpstr>A125551912W</vt:lpstr>
      <vt:lpstr>A125551912W_Data</vt:lpstr>
      <vt:lpstr>A125551912W_Latest</vt:lpstr>
      <vt:lpstr>A125551913X</vt:lpstr>
      <vt:lpstr>A125551913X_Data</vt:lpstr>
      <vt:lpstr>A125551913X_Latest</vt:lpstr>
      <vt:lpstr>A125551920W</vt:lpstr>
      <vt:lpstr>A125551920W_Data</vt:lpstr>
      <vt:lpstr>A125551920W_Latest</vt:lpstr>
      <vt:lpstr>A125551921X</vt:lpstr>
      <vt:lpstr>A125551921X_Data</vt:lpstr>
      <vt:lpstr>A125551921X_Latest</vt:lpstr>
      <vt:lpstr>A125551928R</vt:lpstr>
      <vt:lpstr>A125551928R_Data</vt:lpstr>
      <vt:lpstr>A125551928R_Latest</vt:lpstr>
      <vt:lpstr>A125551929T</vt:lpstr>
      <vt:lpstr>A125551929T_Data</vt:lpstr>
      <vt:lpstr>A125551929T_Latest</vt:lpstr>
      <vt:lpstr>A125551936R</vt:lpstr>
      <vt:lpstr>A125551936R_Data</vt:lpstr>
      <vt:lpstr>A125551936R_Latest</vt:lpstr>
      <vt:lpstr>A125551937T</vt:lpstr>
      <vt:lpstr>A125551937T_Data</vt:lpstr>
      <vt:lpstr>A125551937T_Latest</vt:lpstr>
      <vt:lpstr>A125551944R</vt:lpstr>
      <vt:lpstr>A125551944R_Data</vt:lpstr>
      <vt:lpstr>A125551944R_Latest</vt:lpstr>
      <vt:lpstr>A125551945T</vt:lpstr>
      <vt:lpstr>A125551945T_Data</vt:lpstr>
      <vt:lpstr>A125551945T_Latest</vt:lpstr>
      <vt:lpstr>A125551952R</vt:lpstr>
      <vt:lpstr>A125551952R_Data</vt:lpstr>
      <vt:lpstr>A125551952R_Latest</vt:lpstr>
      <vt:lpstr>A125551953T</vt:lpstr>
      <vt:lpstr>A125551953T_Data</vt:lpstr>
      <vt:lpstr>A125551953T_Latest</vt:lpstr>
      <vt:lpstr>A125551960R</vt:lpstr>
      <vt:lpstr>A125551960R_Data</vt:lpstr>
      <vt:lpstr>A125551960R_Latest</vt:lpstr>
      <vt:lpstr>A125551961T</vt:lpstr>
      <vt:lpstr>A125551961T_Data</vt:lpstr>
      <vt:lpstr>A125551961T_Latest</vt:lpstr>
      <vt:lpstr>A125551968J</vt:lpstr>
      <vt:lpstr>A125551968J_Data</vt:lpstr>
      <vt:lpstr>A125551968J_Latest</vt:lpstr>
      <vt:lpstr>A125551969K</vt:lpstr>
      <vt:lpstr>A125551969K_Data</vt:lpstr>
      <vt:lpstr>A125551969K_Latest</vt:lpstr>
      <vt:lpstr>A125551976J</vt:lpstr>
      <vt:lpstr>A125551976J_Data</vt:lpstr>
      <vt:lpstr>A125551976J_Latest</vt:lpstr>
      <vt:lpstr>A125551977K</vt:lpstr>
      <vt:lpstr>A125551977K_Data</vt:lpstr>
      <vt:lpstr>A125551977K_Latest</vt:lpstr>
      <vt:lpstr>A125551984J</vt:lpstr>
      <vt:lpstr>A125551984J_Data</vt:lpstr>
      <vt:lpstr>A125551984J_Latest</vt:lpstr>
      <vt:lpstr>A125551985K</vt:lpstr>
      <vt:lpstr>A125551985K_Data</vt:lpstr>
      <vt:lpstr>A125551985K_Latest</vt:lpstr>
      <vt:lpstr>A125551992J</vt:lpstr>
      <vt:lpstr>A125551992J_Data</vt:lpstr>
      <vt:lpstr>A125551992J_Latest</vt:lpstr>
      <vt:lpstr>A125551993K</vt:lpstr>
      <vt:lpstr>A125551993K_Data</vt:lpstr>
      <vt:lpstr>A125551993K_Latest</vt:lpstr>
      <vt:lpstr>A125552000X</vt:lpstr>
      <vt:lpstr>A125552000X_Data</vt:lpstr>
      <vt:lpstr>A125552000X_Latest</vt:lpstr>
      <vt:lpstr>A125552001A</vt:lpstr>
      <vt:lpstr>A125552001A_Data</vt:lpstr>
      <vt:lpstr>A125552001A_Latest</vt:lpstr>
      <vt:lpstr>A125552008T</vt:lpstr>
      <vt:lpstr>A125552008T_Data</vt:lpstr>
      <vt:lpstr>A125552008T_Latest</vt:lpstr>
      <vt:lpstr>A125552009V</vt:lpstr>
      <vt:lpstr>A125552009V_Data</vt:lpstr>
      <vt:lpstr>A125552009V_Latest</vt:lpstr>
      <vt:lpstr>A125552016T</vt:lpstr>
      <vt:lpstr>A125552016T_Data</vt:lpstr>
      <vt:lpstr>A125552016T_Latest</vt:lpstr>
      <vt:lpstr>A125552017V</vt:lpstr>
      <vt:lpstr>A125552017V_Data</vt:lpstr>
      <vt:lpstr>A125552017V_Latest</vt:lpstr>
      <vt:lpstr>A125552024T</vt:lpstr>
      <vt:lpstr>A125552024T_Data</vt:lpstr>
      <vt:lpstr>A125552024T_Latest</vt:lpstr>
      <vt:lpstr>A125552025V</vt:lpstr>
      <vt:lpstr>A125552025V_Data</vt:lpstr>
      <vt:lpstr>A125552025V_Latest</vt:lpstr>
      <vt:lpstr>A125552032T</vt:lpstr>
      <vt:lpstr>A125552032T_Data</vt:lpstr>
      <vt:lpstr>A125552032T_Latest</vt:lpstr>
      <vt:lpstr>A125552033V</vt:lpstr>
      <vt:lpstr>A125552033V_Data</vt:lpstr>
      <vt:lpstr>A125552033V_Latest</vt:lpstr>
      <vt:lpstr>A125552040T</vt:lpstr>
      <vt:lpstr>A125552040T_Data</vt:lpstr>
      <vt:lpstr>A125552040T_Latest</vt:lpstr>
      <vt:lpstr>A125552041V</vt:lpstr>
      <vt:lpstr>A125552041V_Data</vt:lpstr>
      <vt:lpstr>A125552041V_Latest</vt:lpstr>
      <vt:lpstr>A125552048K</vt:lpstr>
      <vt:lpstr>A125552048K_Data</vt:lpstr>
      <vt:lpstr>A125552048K_Latest</vt:lpstr>
      <vt:lpstr>A125552049L</vt:lpstr>
      <vt:lpstr>A125552049L_Data</vt:lpstr>
      <vt:lpstr>A125552049L_Latest</vt:lpstr>
      <vt:lpstr>A125552056K</vt:lpstr>
      <vt:lpstr>A125552056K_Data</vt:lpstr>
      <vt:lpstr>A125552056K_Latest</vt:lpstr>
      <vt:lpstr>A125552057L</vt:lpstr>
      <vt:lpstr>A125552057L_Data</vt:lpstr>
      <vt:lpstr>A125552057L_Latest</vt:lpstr>
      <vt:lpstr>A125552064K</vt:lpstr>
      <vt:lpstr>A125552064K_Data</vt:lpstr>
      <vt:lpstr>A125552064K_Latest</vt:lpstr>
      <vt:lpstr>A125552065L</vt:lpstr>
      <vt:lpstr>A125552065L_Data</vt:lpstr>
      <vt:lpstr>A125552065L_Latest</vt:lpstr>
      <vt:lpstr>A125552072K</vt:lpstr>
      <vt:lpstr>A125552072K_Data</vt:lpstr>
      <vt:lpstr>A125552072K_Latest</vt:lpstr>
      <vt:lpstr>A125552073L</vt:lpstr>
      <vt:lpstr>A125552073L_Data</vt:lpstr>
      <vt:lpstr>A125552073L_Latest</vt:lpstr>
      <vt:lpstr>A125552080K</vt:lpstr>
      <vt:lpstr>A125552080K_Data</vt:lpstr>
      <vt:lpstr>A125552080K_Latest</vt:lpstr>
      <vt:lpstr>A125552081L</vt:lpstr>
      <vt:lpstr>A125552081L_Data</vt:lpstr>
      <vt:lpstr>A125552081L_Latest</vt:lpstr>
      <vt:lpstr>A125552088C</vt:lpstr>
      <vt:lpstr>A125552088C_Data</vt:lpstr>
      <vt:lpstr>A125552088C_Latest</vt:lpstr>
      <vt:lpstr>A125552089F</vt:lpstr>
      <vt:lpstr>A125552089F_Data</vt:lpstr>
      <vt:lpstr>A125552089F_Latest</vt:lpstr>
      <vt:lpstr>A125552096C</vt:lpstr>
      <vt:lpstr>A125552096C_Data</vt:lpstr>
      <vt:lpstr>A125552096C_Latest</vt:lpstr>
      <vt:lpstr>A125552097F</vt:lpstr>
      <vt:lpstr>A125552097F_Data</vt:lpstr>
      <vt:lpstr>A125552097F_Latest</vt:lpstr>
      <vt:lpstr>A125552104T</vt:lpstr>
      <vt:lpstr>A125552104T_Data</vt:lpstr>
      <vt:lpstr>A125552104T_Latest</vt:lpstr>
      <vt:lpstr>A125552105V</vt:lpstr>
      <vt:lpstr>A125552105V_Data</vt:lpstr>
      <vt:lpstr>A125552105V_Latest</vt:lpstr>
      <vt:lpstr>A125552112T</vt:lpstr>
      <vt:lpstr>A125552112T_Data</vt:lpstr>
      <vt:lpstr>A125552112T_Latest</vt:lpstr>
      <vt:lpstr>A125552113V</vt:lpstr>
      <vt:lpstr>A125552113V_Data</vt:lpstr>
      <vt:lpstr>A125552113V_Latest</vt:lpstr>
      <vt:lpstr>A125552120T</vt:lpstr>
      <vt:lpstr>A125552120T_Data</vt:lpstr>
      <vt:lpstr>A125552120T_Latest</vt:lpstr>
      <vt:lpstr>A125552121V</vt:lpstr>
      <vt:lpstr>A125552121V_Data</vt:lpstr>
      <vt:lpstr>A125552121V_Latest</vt:lpstr>
      <vt:lpstr>A125552128K</vt:lpstr>
      <vt:lpstr>A125552128K_Data</vt:lpstr>
      <vt:lpstr>A125552128K_Latest</vt:lpstr>
      <vt:lpstr>A125552129L</vt:lpstr>
      <vt:lpstr>A125552129L_Data</vt:lpstr>
      <vt:lpstr>A125552129L_Latest</vt:lpstr>
      <vt:lpstr>A125552136K</vt:lpstr>
      <vt:lpstr>A125552136K_Data</vt:lpstr>
      <vt:lpstr>A125552136K_Latest</vt:lpstr>
      <vt:lpstr>A125552137L</vt:lpstr>
      <vt:lpstr>A125552137L_Data</vt:lpstr>
      <vt:lpstr>A125552137L_Latest</vt:lpstr>
      <vt:lpstr>A125552144K</vt:lpstr>
      <vt:lpstr>A125552144K_Data</vt:lpstr>
      <vt:lpstr>A125552144K_Latest</vt:lpstr>
      <vt:lpstr>A125552145L</vt:lpstr>
      <vt:lpstr>A125552145L_Data</vt:lpstr>
      <vt:lpstr>A125552145L_Latest</vt:lpstr>
      <vt:lpstr>A125552152K</vt:lpstr>
      <vt:lpstr>A125552152K_Data</vt:lpstr>
      <vt:lpstr>A125552152K_Latest</vt:lpstr>
      <vt:lpstr>A125552153L</vt:lpstr>
      <vt:lpstr>A125552153L_Data</vt:lpstr>
      <vt:lpstr>A125552153L_Latest</vt:lpstr>
      <vt:lpstr>A125552160K</vt:lpstr>
      <vt:lpstr>A125552160K_Data</vt:lpstr>
      <vt:lpstr>A125552160K_Latest</vt:lpstr>
      <vt:lpstr>A125552161L</vt:lpstr>
      <vt:lpstr>A125552161L_Data</vt:lpstr>
      <vt:lpstr>A125552161L_Latest</vt:lpstr>
      <vt:lpstr>A125552168C</vt:lpstr>
      <vt:lpstr>A125552168C_Data</vt:lpstr>
      <vt:lpstr>A125552168C_Latest</vt:lpstr>
      <vt:lpstr>A125552169F</vt:lpstr>
      <vt:lpstr>A125552169F_Data</vt:lpstr>
      <vt:lpstr>A125552169F_Latest</vt:lpstr>
      <vt:lpstr>A125552176C</vt:lpstr>
      <vt:lpstr>A125552176C_Data</vt:lpstr>
      <vt:lpstr>A125552176C_Latest</vt:lpstr>
      <vt:lpstr>A125552177F</vt:lpstr>
      <vt:lpstr>A125552177F_Data</vt:lpstr>
      <vt:lpstr>A125552177F_Latest</vt:lpstr>
      <vt:lpstr>A125552184C</vt:lpstr>
      <vt:lpstr>A125552184C_Data</vt:lpstr>
      <vt:lpstr>A125552184C_Latest</vt:lpstr>
      <vt:lpstr>A125552185F</vt:lpstr>
      <vt:lpstr>A125552185F_Data</vt:lpstr>
      <vt:lpstr>A125552185F_Latest</vt:lpstr>
      <vt:lpstr>A125552192C</vt:lpstr>
      <vt:lpstr>A125552192C_Data</vt:lpstr>
      <vt:lpstr>A125552192C_Latest</vt:lpstr>
      <vt:lpstr>A125552193F</vt:lpstr>
      <vt:lpstr>A125552193F_Data</vt:lpstr>
      <vt:lpstr>A125552193F_Latest</vt:lpstr>
      <vt:lpstr>A125552200T</vt:lpstr>
      <vt:lpstr>A125552200T_Data</vt:lpstr>
      <vt:lpstr>A125552200T_Latest</vt:lpstr>
      <vt:lpstr>A125552201V</vt:lpstr>
      <vt:lpstr>A125552201V_Data</vt:lpstr>
      <vt:lpstr>A125552201V_Latest</vt:lpstr>
      <vt:lpstr>A125552208K</vt:lpstr>
      <vt:lpstr>A125552208K_Data</vt:lpstr>
      <vt:lpstr>A125552208K_Latest</vt:lpstr>
      <vt:lpstr>A125552209L</vt:lpstr>
      <vt:lpstr>A125552209L_Data</vt:lpstr>
      <vt:lpstr>A125552209L_Latest</vt:lpstr>
      <vt:lpstr>A125552216K</vt:lpstr>
      <vt:lpstr>A125552216K_Data</vt:lpstr>
      <vt:lpstr>A125552216K_Latest</vt:lpstr>
      <vt:lpstr>A125552217L</vt:lpstr>
      <vt:lpstr>A125552217L_Data</vt:lpstr>
      <vt:lpstr>A125552217L_Latest</vt:lpstr>
      <vt:lpstr>A125552224K</vt:lpstr>
      <vt:lpstr>A125552224K_Data</vt:lpstr>
      <vt:lpstr>A125552224K_Latest</vt:lpstr>
      <vt:lpstr>A125552225L</vt:lpstr>
      <vt:lpstr>A125552225L_Data</vt:lpstr>
      <vt:lpstr>A125552225L_Latest</vt:lpstr>
      <vt:lpstr>A125552232K</vt:lpstr>
      <vt:lpstr>A125552232K_Data</vt:lpstr>
      <vt:lpstr>A125552232K_Latest</vt:lpstr>
      <vt:lpstr>A125552233L</vt:lpstr>
      <vt:lpstr>A125552233L_Data</vt:lpstr>
      <vt:lpstr>A125552233L_Latest</vt:lpstr>
      <vt:lpstr>A125552240K</vt:lpstr>
      <vt:lpstr>A125552240K_Data</vt:lpstr>
      <vt:lpstr>A125552240K_Latest</vt:lpstr>
      <vt:lpstr>A125552241L</vt:lpstr>
      <vt:lpstr>A125552241L_Data</vt:lpstr>
      <vt:lpstr>A125552241L_Latest</vt:lpstr>
      <vt:lpstr>A125552248C</vt:lpstr>
      <vt:lpstr>A125552248C_Data</vt:lpstr>
      <vt:lpstr>A125552248C_Latest</vt:lpstr>
      <vt:lpstr>A125552249F</vt:lpstr>
      <vt:lpstr>A125552249F_Data</vt:lpstr>
      <vt:lpstr>A125552249F_Latest</vt:lpstr>
      <vt:lpstr>A125552256C</vt:lpstr>
      <vt:lpstr>A125552256C_Data</vt:lpstr>
      <vt:lpstr>A125552256C_Latest</vt:lpstr>
      <vt:lpstr>A125552257F</vt:lpstr>
      <vt:lpstr>A125552257F_Data</vt:lpstr>
      <vt:lpstr>A125552257F_Latest</vt:lpstr>
      <vt:lpstr>A125552264C</vt:lpstr>
      <vt:lpstr>A125552264C_Data</vt:lpstr>
      <vt:lpstr>A125552264C_Latest</vt:lpstr>
      <vt:lpstr>A125552265F</vt:lpstr>
      <vt:lpstr>A125552265F_Data</vt:lpstr>
      <vt:lpstr>A125552265F_Latest</vt:lpstr>
      <vt:lpstr>A125552272C</vt:lpstr>
      <vt:lpstr>A125552272C_Data</vt:lpstr>
      <vt:lpstr>A125552272C_Latest</vt:lpstr>
      <vt:lpstr>A125552273F</vt:lpstr>
      <vt:lpstr>A125552273F_Data</vt:lpstr>
      <vt:lpstr>A125552273F_Latest</vt:lpstr>
      <vt:lpstr>A125552280C</vt:lpstr>
      <vt:lpstr>A125552280C_Data</vt:lpstr>
      <vt:lpstr>A125552280C_Latest</vt:lpstr>
      <vt:lpstr>A125552281F</vt:lpstr>
      <vt:lpstr>A125552281F_Data</vt:lpstr>
      <vt:lpstr>A125552281F_Latest</vt:lpstr>
      <vt:lpstr>A125552288W</vt:lpstr>
      <vt:lpstr>A125552288W_Data</vt:lpstr>
      <vt:lpstr>A125552288W_Latest</vt:lpstr>
      <vt:lpstr>A125552289X</vt:lpstr>
      <vt:lpstr>A125552289X_Data</vt:lpstr>
      <vt:lpstr>A125552289X_Latest</vt:lpstr>
      <vt:lpstr>A125552296W</vt:lpstr>
      <vt:lpstr>A125552296W_Data</vt:lpstr>
      <vt:lpstr>A125552296W_Latest</vt:lpstr>
      <vt:lpstr>A125552297X</vt:lpstr>
      <vt:lpstr>A125552297X_Data</vt:lpstr>
      <vt:lpstr>A125552297X_Latest</vt:lpstr>
      <vt:lpstr>A125552304K</vt:lpstr>
      <vt:lpstr>A125552304K_Data</vt:lpstr>
      <vt:lpstr>A125552304K_Latest</vt:lpstr>
      <vt:lpstr>A125552305L</vt:lpstr>
      <vt:lpstr>A125552305L_Data</vt:lpstr>
      <vt:lpstr>A125552305L_Latest</vt:lpstr>
      <vt:lpstr>A125552312K</vt:lpstr>
      <vt:lpstr>A125552312K_Data</vt:lpstr>
      <vt:lpstr>A125552312K_Latest</vt:lpstr>
      <vt:lpstr>A125552313L</vt:lpstr>
      <vt:lpstr>A125552313L_Data</vt:lpstr>
      <vt:lpstr>A125552313L_Latest</vt:lpstr>
      <vt:lpstr>A125552320K</vt:lpstr>
      <vt:lpstr>A125552320K_Data</vt:lpstr>
      <vt:lpstr>A125552320K_Latest</vt:lpstr>
      <vt:lpstr>A125552321L</vt:lpstr>
      <vt:lpstr>A125552321L_Data</vt:lpstr>
      <vt:lpstr>A125552321L_Latest</vt:lpstr>
      <vt:lpstr>A125552328C</vt:lpstr>
      <vt:lpstr>A125552328C_Data</vt:lpstr>
      <vt:lpstr>A125552328C_Latest</vt:lpstr>
      <vt:lpstr>A125552329F</vt:lpstr>
      <vt:lpstr>A125552329F_Data</vt:lpstr>
      <vt:lpstr>A125552329F_Latest</vt:lpstr>
      <vt:lpstr>A125552336C</vt:lpstr>
      <vt:lpstr>A125552336C_Data</vt:lpstr>
      <vt:lpstr>A125552336C_Latest</vt:lpstr>
      <vt:lpstr>A125552337F</vt:lpstr>
      <vt:lpstr>A125552337F_Data</vt:lpstr>
      <vt:lpstr>A125552337F_Latest</vt:lpstr>
      <vt:lpstr>A125552344C</vt:lpstr>
      <vt:lpstr>A125552344C_Data</vt:lpstr>
      <vt:lpstr>A125552344C_Latest</vt:lpstr>
      <vt:lpstr>A125552345F</vt:lpstr>
      <vt:lpstr>A125552345F_Data</vt:lpstr>
      <vt:lpstr>A125552345F_Latest</vt:lpstr>
      <vt:lpstr>A125552352C</vt:lpstr>
      <vt:lpstr>A125552352C_Data</vt:lpstr>
      <vt:lpstr>A125552352C_Latest</vt:lpstr>
      <vt:lpstr>A125552353F</vt:lpstr>
      <vt:lpstr>A125552353F_Data</vt:lpstr>
      <vt:lpstr>A125552353F_Latest</vt:lpstr>
      <vt:lpstr>A125552360C</vt:lpstr>
      <vt:lpstr>A125552360C_Data</vt:lpstr>
      <vt:lpstr>A125552360C_Latest</vt:lpstr>
      <vt:lpstr>A125552361F</vt:lpstr>
      <vt:lpstr>A125552361F_Data</vt:lpstr>
      <vt:lpstr>A125552361F_Latest</vt:lpstr>
      <vt:lpstr>A125552368W</vt:lpstr>
      <vt:lpstr>A125552368W_Data</vt:lpstr>
      <vt:lpstr>A125552368W_Latest</vt:lpstr>
      <vt:lpstr>A125552369X</vt:lpstr>
      <vt:lpstr>A125552369X_Data</vt:lpstr>
      <vt:lpstr>A125552369X_Latest</vt:lpstr>
      <vt:lpstr>A125552376W</vt:lpstr>
      <vt:lpstr>A125552376W_Data</vt:lpstr>
      <vt:lpstr>A125552376W_Latest</vt:lpstr>
      <vt:lpstr>A125552377X</vt:lpstr>
      <vt:lpstr>A125552377X_Data</vt:lpstr>
      <vt:lpstr>A125552377X_Latest</vt:lpstr>
      <vt:lpstr>A125552384W</vt:lpstr>
      <vt:lpstr>A125552384W_Data</vt:lpstr>
      <vt:lpstr>A125552384W_Latest</vt:lpstr>
      <vt:lpstr>A125552385X</vt:lpstr>
      <vt:lpstr>A125552385X_Data</vt:lpstr>
      <vt:lpstr>A125552385X_Latest</vt:lpstr>
      <vt:lpstr>A125552392W</vt:lpstr>
      <vt:lpstr>A125552392W_Data</vt:lpstr>
      <vt:lpstr>A125552392W_Latest</vt:lpstr>
      <vt:lpstr>A125552393X</vt:lpstr>
      <vt:lpstr>A125552393X_Data</vt:lpstr>
      <vt:lpstr>A125552393X_Latest</vt:lpstr>
      <vt:lpstr>A125552400K</vt:lpstr>
      <vt:lpstr>A125552400K_Data</vt:lpstr>
      <vt:lpstr>A125552400K_Latest</vt:lpstr>
      <vt:lpstr>A125552401L</vt:lpstr>
      <vt:lpstr>A125552401L_Data</vt:lpstr>
      <vt:lpstr>A125552401L_Latest</vt:lpstr>
      <vt:lpstr>A125552408C</vt:lpstr>
      <vt:lpstr>A125552408C_Data</vt:lpstr>
      <vt:lpstr>A125552408C_Latest</vt:lpstr>
      <vt:lpstr>A125552409F</vt:lpstr>
      <vt:lpstr>A125552409F_Data</vt:lpstr>
      <vt:lpstr>A125552409F_Latest</vt:lpstr>
      <vt:lpstr>A125552416C</vt:lpstr>
      <vt:lpstr>A125552416C_Data</vt:lpstr>
      <vt:lpstr>A125552416C_Latest</vt:lpstr>
      <vt:lpstr>A125552417F</vt:lpstr>
      <vt:lpstr>A125552417F_Data</vt:lpstr>
      <vt:lpstr>A125552417F_Latest</vt:lpstr>
      <vt:lpstr>A125552424C</vt:lpstr>
      <vt:lpstr>A125552424C_Data</vt:lpstr>
      <vt:lpstr>A125552424C_Latest</vt:lpstr>
      <vt:lpstr>A125552425F</vt:lpstr>
      <vt:lpstr>A125552425F_Data</vt:lpstr>
      <vt:lpstr>A125552425F_Latest</vt:lpstr>
      <vt:lpstr>A125552432C</vt:lpstr>
      <vt:lpstr>A125552432C_Data</vt:lpstr>
      <vt:lpstr>A125552432C_Latest</vt:lpstr>
      <vt:lpstr>A125552433F</vt:lpstr>
      <vt:lpstr>A125552433F_Data</vt:lpstr>
      <vt:lpstr>A125552433F_Latest</vt:lpstr>
      <vt:lpstr>A125552440C</vt:lpstr>
      <vt:lpstr>A125552440C_Data</vt:lpstr>
      <vt:lpstr>A125552440C_Latest</vt:lpstr>
      <vt:lpstr>A125552441F</vt:lpstr>
      <vt:lpstr>A125552441F_Data</vt:lpstr>
      <vt:lpstr>A125552441F_Latest</vt:lpstr>
      <vt:lpstr>A125552448W</vt:lpstr>
      <vt:lpstr>A125552448W_Data</vt:lpstr>
      <vt:lpstr>A125552448W_Latest</vt:lpstr>
      <vt:lpstr>A125552449X</vt:lpstr>
      <vt:lpstr>A125552449X_Data</vt:lpstr>
      <vt:lpstr>A125552449X_Latest</vt:lpstr>
      <vt:lpstr>A125552456W</vt:lpstr>
      <vt:lpstr>A125552456W_Data</vt:lpstr>
      <vt:lpstr>A125552456W_Latest</vt:lpstr>
      <vt:lpstr>A125552457X</vt:lpstr>
      <vt:lpstr>A125552457X_Data</vt:lpstr>
      <vt:lpstr>A125552457X_Latest</vt:lpstr>
      <vt:lpstr>A125552464W</vt:lpstr>
      <vt:lpstr>A125552464W_Data</vt:lpstr>
      <vt:lpstr>A125552464W_Latest</vt:lpstr>
      <vt:lpstr>A125552465X</vt:lpstr>
      <vt:lpstr>A125552465X_Data</vt:lpstr>
      <vt:lpstr>A125552465X_Latest</vt:lpstr>
      <vt:lpstr>A125552472W</vt:lpstr>
      <vt:lpstr>A125552472W_Data</vt:lpstr>
      <vt:lpstr>A125552472W_Latest</vt:lpstr>
      <vt:lpstr>A125552473X</vt:lpstr>
      <vt:lpstr>A125552473X_Data</vt:lpstr>
      <vt:lpstr>A125552473X_Latest</vt:lpstr>
      <vt:lpstr>A125552480W</vt:lpstr>
      <vt:lpstr>A125552480W_Data</vt:lpstr>
      <vt:lpstr>A125552480W_Latest</vt:lpstr>
      <vt:lpstr>A125552481X</vt:lpstr>
      <vt:lpstr>A125552481X_Data</vt:lpstr>
      <vt:lpstr>A125552481X_Latest</vt:lpstr>
      <vt:lpstr>A125552488R</vt:lpstr>
      <vt:lpstr>A125552488R_Data</vt:lpstr>
      <vt:lpstr>A125552488R_Latest</vt:lpstr>
      <vt:lpstr>A125552489T</vt:lpstr>
      <vt:lpstr>A125552489T_Data</vt:lpstr>
      <vt:lpstr>A125552489T_Latest</vt:lpstr>
      <vt:lpstr>A125552496R</vt:lpstr>
      <vt:lpstr>A125552496R_Data</vt:lpstr>
      <vt:lpstr>A125552496R_Latest</vt:lpstr>
      <vt:lpstr>A125552497T</vt:lpstr>
      <vt:lpstr>A125552497T_Data</vt:lpstr>
      <vt:lpstr>A125552497T_Latest</vt:lpstr>
      <vt:lpstr>A125552504C</vt:lpstr>
      <vt:lpstr>A125552504C_Data</vt:lpstr>
      <vt:lpstr>A125552504C_Latest</vt:lpstr>
      <vt:lpstr>A125552505F</vt:lpstr>
      <vt:lpstr>A125552505F_Data</vt:lpstr>
      <vt:lpstr>A125552505F_Latest</vt:lpstr>
      <vt:lpstr>A125552512C</vt:lpstr>
      <vt:lpstr>A125552512C_Data</vt:lpstr>
      <vt:lpstr>A125552512C_Latest</vt:lpstr>
      <vt:lpstr>A125552513F</vt:lpstr>
      <vt:lpstr>A125552513F_Data</vt:lpstr>
      <vt:lpstr>A125552513F_Latest</vt:lpstr>
      <vt:lpstr>A125552520C</vt:lpstr>
      <vt:lpstr>A125552520C_Data</vt:lpstr>
      <vt:lpstr>A125552520C_Latest</vt:lpstr>
      <vt:lpstr>A125552521F</vt:lpstr>
      <vt:lpstr>A125552521F_Data</vt:lpstr>
      <vt:lpstr>A125552521F_Latest</vt:lpstr>
      <vt:lpstr>A125552528W</vt:lpstr>
      <vt:lpstr>A125552528W_Data</vt:lpstr>
      <vt:lpstr>A125552528W_Latest</vt:lpstr>
      <vt:lpstr>A125552529X</vt:lpstr>
      <vt:lpstr>A125552529X_Data</vt:lpstr>
      <vt:lpstr>A125552529X_Latest</vt:lpstr>
      <vt:lpstr>A125552536W</vt:lpstr>
      <vt:lpstr>A125552536W_Data</vt:lpstr>
      <vt:lpstr>A125552536W_Latest</vt:lpstr>
      <vt:lpstr>A125552537X</vt:lpstr>
      <vt:lpstr>A125552537X_Data</vt:lpstr>
      <vt:lpstr>A125552537X_Latest</vt:lpstr>
      <vt:lpstr>A125552544W</vt:lpstr>
      <vt:lpstr>A125552544W_Data</vt:lpstr>
      <vt:lpstr>A125552544W_Latest</vt:lpstr>
      <vt:lpstr>A125552545X</vt:lpstr>
      <vt:lpstr>A125552545X_Data</vt:lpstr>
      <vt:lpstr>A125552545X_Latest</vt:lpstr>
      <vt:lpstr>A125552552W</vt:lpstr>
      <vt:lpstr>A125552552W_Data</vt:lpstr>
      <vt:lpstr>A125552552W_Latest</vt:lpstr>
      <vt:lpstr>A125552553X</vt:lpstr>
      <vt:lpstr>A125552553X_Data</vt:lpstr>
      <vt:lpstr>A125552553X_Latest</vt:lpstr>
      <vt:lpstr>A125552560W</vt:lpstr>
      <vt:lpstr>A125552560W_Data</vt:lpstr>
      <vt:lpstr>A125552560W_Latest</vt:lpstr>
      <vt:lpstr>A125552561X</vt:lpstr>
      <vt:lpstr>A125552561X_Data</vt:lpstr>
      <vt:lpstr>A125552561X_Latest</vt:lpstr>
      <vt:lpstr>A125552568R</vt:lpstr>
      <vt:lpstr>A125552568R_Data</vt:lpstr>
      <vt:lpstr>A125552568R_Latest</vt:lpstr>
      <vt:lpstr>A125552569T</vt:lpstr>
      <vt:lpstr>A125552569T_Data</vt:lpstr>
      <vt:lpstr>A125552569T_Latest</vt:lpstr>
      <vt:lpstr>A125552576R</vt:lpstr>
      <vt:lpstr>A125552576R_Data</vt:lpstr>
      <vt:lpstr>A125552576R_Latest</vt:lpstr>
      <vt:lpstr>A125552577T</vt:lpstr>
      <vt:lpstr>A125552577T_Data</vt:lpstr>
      <vt:lpstr>A125552577T_Latest</vt:lpstr>
      <vt:lpstr>A125552584R</vt:lpstr>
      <vt:lpstr>A125552584R_Data</vt:lpstr>
      <vt:lpstr>A125552584R_Latest</vt:lpstr>
      <vt:lpstr>A125552585T</vt:lpstr>
      <vt:lpstr>A125552585T_Data</vt:lpstr>
      <vt:lpstr>A125552585T_Latest</vt:lpstr>
      <vt:lpstr>A125552592R</vt:lpstr>
      <vt:lpstr>A125552592R_Data</vt:lpstr>
      <vt:lpstr>A125552592R_Latest</vt:lpstr>
      <vt:lpstr>A125552593T</vt:lpstr>
      <vt:lpstr>A125552593T_Data</vt:lpstr>
      <vt:lpstr>A125552593T_Latest</vt:lpstr>
      <vt:lpstr>A125552600C</vt:lpstr>
      <vt:lpstr>A125552600C_Data</vt:lpstr>
      <vt:lpstr>A125552600C_Latest</vt:lpstr>
      <vt:lpstr>A125552601F</vt:lpstr>
      <vt:lpstr>A125552601F_Data</vt:lpstr>
      <vt:lpstr>A125552601F_Latest</vt:lpstr>
      <vt:lpstr>A125552608W</vt:lpstr>
      <vt:lpstr>A125552608W_Data</vt:lpstr>
      <vt:lpstr>A125552608W_Latest</vt:lpstr>
      <vt:lpstr>A125552609X</vt:lpstr>
      <vt:lpstr>A125552609X_Data</vt:lpstr>
      <vt:lpstr>A125552609X_Latest</vt:lpstr>
      <vt:lpstr>A125552616W</vt:lpstr>
      <vt:lpstr>A125552616W_Data</vt:lpstr>
      <vt:lpstr>A125552616W_Latest</vt:lpstr>
      <vt:lpstr>A125552617X</vt:lpstr>
      <vt:lpstr>A125552617X_Data</vt:lpstr>
      <vt:lpstr>A125552617X_Latest</vt:lpstr>
      <vt:lpstr>A125552624W</vt:lpstr>
      <vt:lpstr>A125552624W_Data</vt:lpstr>
      <vt:lpstr>A125552624W_Latest</vt:lpstr>
      <vt:lpstr>A125552625X</vt:lpstr>
      <vt:lpstr>A125552625X_Data</vt:lpstr>
      <vt:lpstr>A125552625X_Latest</vt:lpstr>
      <vt:lpstr>A125552632W</vt:lpstr>
      <vt:lpstr>A125552632W_Data</vt:lpstr>
      <vt:lpstr>A125552632W_Latest</vt:lpstr>
      <vt:lpstr>A125552633X</vt:lpstr>
      <vt:lpstr>A125552633X_Data</vt:lpstr>
      <vt:lpstr>A125552633X_Latest</vt:lpstr>
      <vt:lpstr>A125552640W</vt:lpstr>
      <vt:lpstr>A125552640W_Data</vt:lpstr>
      <vt:lpstr>A125552640W_Latest</vt:lpstr>
      <vt:lpstr>A125552641X</vt:lpstr>
      <vt:lpstr>A125552641X_Data</vt:lpstr>
      <vt:lpstr>A125552641X_Latest</vt:lpstr>
      <vt:lpstr>A125552648R</vt:lpstr>
      <vt:lpstr>A125552648R_Data</vt:lpstr>
      <vt:lpstr>A125552648R_Latest</vt:lpstr>
      <vt:lpstr>A125552649T</vt:lpstr>
      <vt:lpstr>A125552649T_Data</vt:lpstr>
      <vt:lpstr>A125552649T_Latest</vt:lpstr>
      <vt:lpstr>A125552656R</vt:lpstr>
      <vt:lpstr>A125552656R_Data</vt:lpstr>
      <vt:lpstr>A125552656R_Latest</vt:lpstr>
      <vt:lpstr>A125552657T</vt:lpstr>
      <vt:lpstr>A125552657T_Data</vt:lpstr>
      <vt:lpstr>A125552657T_Latest</vt:lpstr>
      <vt:lpstr>A125552664R</vt:lpstr>
      <vt:lpstr>A125552664R_Data</vt:lpstr>
      <vt:lpstr>A125552664R_Latest</vt:lpstr>
      <vt:lpstr>A125552665T</vt:lpstr>
      <vt:lpstr>A125552665T_Data</vt:lpstr>
      <vt:lpstr>A125552665T_Latest</vt:lpstr>
      <vt:lpstr>A125552672R</vt:lpstr>
      <vt:lpstr>A125552672R_Data</vt:lpstr>
      <vt:lpstr>A125552672R_Latest</vt:lpstr>
      <vt:lpstr>A125552673T</vt:lpstr>
      <vt:lpstr>A125552673T_Data</vt:lpstr>
      <vt:lpstr>A125552673T_Latest</vt:lpstr>
      <vt:lpstr>A125552680R</vt:lpstr>
      <vt:lpstr>A125552680R_Data</vt:lpstr>
      <vt:lpstr>A125552680R_Latest</vt:lpstr>
      <vt:lpstr>A125552681T</vt:lpstr>
      <vt:lpstr>A125552681T_Data</vt:lpstr>
      <vt:lpstr>A125552681T_Latest</vt:lpstr>
      <vt:lpstr>A125552688J</vt:lpstr>
      <vt:lpstr>A125552688J_Data</vt:lpstr>
      <vt:lpstr>A125552688J_Latest</vt:lpstr>
      <vt:lpstr>A125552689K</vt:lpstr>
      <vt:lpstr>A125552689K_Data</vt:lpstr>
      <vt:lpstr>A125552689K_Latest</vt:lpstr>
      <vt:lpstr>A125552696J</vt:lpstr>
      <vt:lpstr>A125552696J_Data</vt:lpstr>
      <vt:lpstr>A125552696J_Latest</vt:lpstr>
      <vt:lpstr>A125552697K</vt:lpstr>
      <vt:lpstr>A125552697K_Data</vt:lpstr>
      <vt:lpstr>A125552697K_Latest</vt:lpstr>
      <vt:lpstr>A125552704W</vt:lpstr>
      <vt:lpstr>A125552704W_Data</vt:lpstr>
      <vt:lpstr>A125552704W_Latest</vt:lpstr>
      <vt:lpstr>A125552705X</vt:lpstr>
      <vt:lpstr>A125552705X_Data</vt:lpstr>
      <vt:lpstr>A125552705X_Latest</vt:lpstr>
      <vt:lpstr>A125552712W</vt:lpstr>
      <vt:lpstr>A125552712W_Data</vt:lpstr>
      <vt:lpstr>A125552712W_Latest</vt:lpstr>
      <vt:lpstr>A125552713X</vt:lpstr>
      <vt:lpstr>A125552713X_Data</vt:lpstr>
      <vt:lpstr>A125552713X_Latest</vt:lpstr>
      <vt:lpstr>A125552720W</vt:lpstr>
      <vt:lpstr>A125552720W_Data</vt:lpstr>
      <vt:lpstr>A125552720W_Latest</vt:lpstr>
      <vt:lpstr>A125552721X</vt:lpstr>
      <vt:lpstr>A125552721X_Data</vt:lpstr>
      <vt:lpstr>A125552721X_Latest</vt:lpstr>
      <vt:lpstr>A125552728R</vt:lpstr>
      <vt:lpstr>A125552728R_Data</vt:lpstr>
      <vt:lpstr>A125552728R_Latest</vt:lpstr>
      <vt:lpstr>A125552729T</vt:lpstr>
      <vt:lpstr>A125552729T_Data</vt:lpstr>
      <vt:lpstr>A125552729T_Latest</vt:lpstr>
      <vt:lpstr>A125552736R</vt:lpstr>
      <vt:lpstr>A125552736R_Data</vt:lpstr>
      <vt:lpstr>A125552736R_Latest</vt:lpstr>
      <vt:lpstr>A125552737T</vt:lpstr>
      <vt:lpstr>A125552737T_Data</vt:lpstr>
      <vt:lpstr>A125552737T_Latest</vt:lpstr>
      <vt:lpstr>A125552744R</vt:lpstr>
      <vt:lpstr>A125552744R_Data</vt:lpstr>
      <vt:lpstr>A125552744R_Latest</vt:lpstr>
      <vt:lpstr>A125552745T</vt:lpstr>
      <vt:lpstr>A125552745T_Data</vt:lpstr>
      <vt:lpstr>A125552745T_Latest</vt:lpstr>
      <vt:lpstr>A125552752R</vt:lpstr>
      <vt:lpstr>A125552752R_Data</vt:lpstr>
      <vt:lpstr>A125552752R_Latest</vt:lpstr>
      <vt:lpstr>A125552753T</vt:lpstr>
      <vt:lpstr>A125552753T_Data</vt:lpstr>
      <vt:lpstr>A125552753T_Latest</vt:lpstr>
      <vt:lpstr>A125552760R</vt:lpstr>
      <vt:lpstr>A125552760R_Data</vt:lpstr>
      <vt:lpstr>A125552760R_Latest</vt:lpstr>
      <vt:lpstr>A125552761T</vt:lpstr>
      <vt:lpstr>A125552761T_Data</vt:lpstr>
      <vt:lpstr>A125552761T_Latest</vt:lpstr>
      <vt:lpstr>A125552768J</vt:lpstr>
      <vt:lpstr>A125552768J_Data</vt:lpstr>
      <vt:lpstr>A125552768J_Latest</vt:lpstr>
      <vt:lpstr>A125552769K</vt:lpstr>
      <vt:lpstr>A125552769K_Data</vt:lpstr>
      <vt:lpstr>A125552769K_Latest</vt:lpstr>
      <vt:lpstr>A125552776J</vt:lpstr>
      <vt:lpstr>A125552776J_Data</vt:lpstr>
      <vt:lpstr>A125552776J_Latest</vt:lpstr>
      <vt:lpstr>A125552777K</vt:lpstr>
      <vt:lpstr>A125552777K_Data</vt:lpstr>
      <vt:lpstr>A125552777K_Latest</vt:lpstr>
      <vt:lpstr>A125552784J</vt:lpstr>
      <vt:lpstr>A125552784J_Data</vt:lpstr>
      <vt:lpstr>A125552784J_Latest</vt:lpstr>
      <vt:lpstr>A125552785K</vt:lpstr>
      <vt:lpstr>A125552785K_Data</vt:lpstr>
      <vt:lpstr>A125552785K_Latest</vt:lpstr>
      <vt:lpstr>A125552792J</vt:lpstr>
      <vt:lpstr>A125552792J_Data</vt:lpstr>
      <vt:lpstr>A125552792J_Latest</vt:lpstr>
      <vt:lpstr>A125552793K</vt:lpstr>
      <vt:lpstr>A125552793K_Data</vt:lpstr>
      <vt:lpstr>A125552793K_Latest</vt:lpstr>
      <vt:lpstr>A125552800W</vt:lpstr>
      <vt:lpstr>A125552800W_Data</vt:lpstr>
      <vt:lpstr>A125552800W_Latest</vt:lpstr>
      <vt:lpstr>A125552801X</vt:lpstr>
      <vt:lpstr>A125552801X_Data</vt:lpstr>
      <vt:lpstr>A125552801X_Latest</vt:lpstr>
      <vt:lpstr>A125552808R</vt:lpstr>
      <vt:lpstr>A125552808R_Data</vt:lpstr>
      <vt:lpstr>A125552808R_Latest</vt:lpstr>
      <vt:lpstr>A125552809T</vt:lpstr>
      <vt:lpstr>A125552809T_Data</vt:lpstr>
      <vt:lpstr>A125552809T_Latest</vt:lpstr>
      <vt:lpstr>A125552816R</vt:lpstr>
      <vt:lpstr>A125552816R_Data</vt:lpstr>
      <vt:lpstr>A125552816R_Latest</vt:lpstr>
      <vt:lpstr>A125552817T</vt:lpstr>
      <vt:lpstr>A125552817T_Data</vt:lpstr>
      <vt:lpstr>A125552817T_Latest</vt:lpstr>
      <vt:lpstr>A125552824R</vt:lpstr>
      <vt:lpstr>A125552824R_Data</vt:lpstr>
      <vt:lpstr>A125552824R_Latest</vt:lpstr>
      <vt:lpstr>A125552825T</vt:lpstr>
      <vt:lpstr>A125552825T_Data</vt:lpstr>
      <vt:lpstr>A125552825T_Latest</vt:lpstr>
      <vt:lpstr>A125552832R</vt:lpstr>
      <vt:lpstr>A125552832R_Data</vt:lpstr>
      <vt:lpstr>A125552832R_Latest</vt:lpstr>
      <vt:lpstr>A125552833T</vt:lpstr>
      <vt:lpstr>A125552833T_Data</vt:lpstr>
      <vt:lpstr>A125552833T_Latest</vt:lpstr>
      <vt:lpstr>A125552840R</vt:lpstr>
      <vt:lpstr>A125552840R_Data</vt:lpstr>
      <vt:lpstr>A125552840R_Latest</vt:lpstr>
      <vt:lpstr>A125552841T</vt:lpstr>
      <vt:lpstr>A125552841T_Data</vt:lpstr>
      <vt:lpstr>A125552841T_Latest</vt:lpstr>
      <vt:lpstr>A125552848J</vt:lpstr>
      <vt:lpstr>A125552848J_Data</vt:lpstr>
      <vt:lpstr>A125552848J_Latest</vt:lpstr>
      <vt:lpstr>A125552849K</vt:lpstr>
      <vt:lpstr>A125552849K_Data</vt:lpstr>
      <vt:lpstr>A125552849K_Latest</vt:lpstr>
      <vt:lpstr>A125552856J</vt:lpstr>
      <vt:lpstr>A125552856J_Data</vt:lpstr>
      <vt:lpstr>A125552856J_Latest</vt:lpstr>
      <vt:lpstr>A125552857K</vt:lpstr>
      <vt:lpstr>A125552857K_Data</vt:lpstr>
      <vt:lpstr>A125552857K_Latest</vt:lpstr>
      <vt:lpstr>A125552864J</vt:lpstr>
      <vt:lpstr>A125552864J_Data</vt:lpstr>
      <vt:lpstr>A125552864J_Latest</vt:lpstr>
      <vt:lpstr>A125552865K</vt:lpstr>
      <vt:lpstr>A125552865K_Data</vt:lpstr>
      <vt:lpstr>A125552865K_Latest</vt:lpstr>
      <vt:lpstr>A125552872J</vt:lpstr>
      <vt:lpstr>A125552872J_Data</vt:lpstr>
      <vt:lpstr>A125552872J_Latest</vt:lpstr>
      <vt:lpstr>A125552873K</vt:lpstr>
      <vt:lpstr>A125552873K_Data</vt:lpstr>
      <vt:lpstr>A125552873K_Latest</vt:lpstr>
      <vt:lpstr>A125552880J</vt:lpstr>
      <vt:lpstr>A125552880J_Data</vt:lpstr>
      <vt:lpstr>A125552880J_Latest</vt:lpstr>
      <vt:lpstr>A125552881K</vt:lpstr>
      <vt:lpstr>A125552881K_Data</vt:lpstr>
      <vt:lpstr>A125552881K_Latest</vt:lpstr>
      <vt:lpstr>A125552888A</vt:lpstr>
      <vt:lpstr>A125552888A_Data</vt:lpstr>
      <vt:lpstr>A125552888A_Latest</vt:lpstr>
      <vt:lpstr>A125552889C</vt:lpstr>
      <vt:lpstr>A125552889C_Data</vt:lpstr>
      <vt:lpstr>A125552889C_Latest</vt:lpstr>
      <vt:lpstr>A125552896A</vt:lpstr>
      <vt:lpstr>A125552896A_Data</vt:lpstr>
      <vt:lpstr>A125552896A_Latest</vt:lpstr>
      <vt:lpstr>A125552897C</vt:lpstr>
      <vt:lpstr>A125552897C_Data</vt:lpstr>
      <vt:lpstr>A125552897C_Latest</vt:lpstr>
      <vt:lpstr>A125552904R</vt:lpstr>
      <vt:lpstr>A125552904R_Data</vt:lpstr>
      <vt:lpstr>A125552904R_Latest</vt:lpstr>
      <vt:lpstr>A125552905T</vt:lpstr>
      <vt:lpstr>A125552905T_Data</vt:lpstr>
      <vt:lpstr>A125552905T_Latest</vt:lpstr>
      <vt:lpstr>A125552912R</vt:lpstr>
      <vt:lpstr>A125552912R_Data</vt:lpstr>
      <vt:lpstr>A125552912R_Latest</vt:lpstr>
      <vt:lpstr>A125552913T</vt:lpstr>
      <vt:lpstr>A125552913T_Data</vt:lpstr>
      <vt:lpstr>A125552913T_Latest</vt:lpstr>
      <vt:lpstr>A125552920R</vt:lpstr>
      <vt:lpstr>A125552920R_Data</vt:lpstr>
      <vt:lpstr>A125552920R_Latest</vt:lpstr>
      <vt:lpstr>A125552921T</vt:lpstr>
      <vt:lpstr>A125552921T_Data</vt:lpstr>
      <vt:lpstr>A125552921T_Latest</vt:lpstr>
      <vt:lpstr>A125552928J</vt:lpstr>
      <vt:lpstr>A125552928J_Data</vt:lpstr>
      <vt:lpstr>A125552928J_Latest</vt:lpstr>
      <vt:lpstr>A125552929K</vt:lpstr>
      <vt:lpstr>A125552929K_Data</vt:lpstr>
      <vt:lpstr>A125552929K_Latest</vt:lpstr>
      <vt:lpstr>A125552936J</vt:lpstr>
      <vt:lpstr>A125552936J_Data</vt:lpstr>
      <vt:lpstr>A125552936J_Latest</vt:lpstr>
      <vt:lpstr>A125552937K</vt:lpstr>
      <vt:lpstr>A125552937K_Data</vt:lpstr>
      <vt:lpstr>A125552937K_Latest</vt:lpstr>
      <vt:lpstr>A125552944J</vt:lpstr>
      <vt:lpstr>A125552944J_Data</vt:lpstr>
      <vt:lpstr>A125552944J_Latest</vt:lpstr>
      <vt:lpstr>A125552945K</vt:lpstr>
      <vt:lpstr>A125552945K_Data</vt:lpstr>
      <vt:lpstr>A125552945K_Latest</vt:lpstr>
      <vt:lpstr>A125552952J</vt:lpstr>
      <vt:lpstr>A125552952J_Data</vt:lpstr>
      <vt:lpstr>A125552952J_Latest</vt:lpstr>
      <vt:lpstr>A125552953K</vt:lpstr>
      <vt:lpstr>A125552953K_Data</vt:lpstr>
      <vt:lpstr>A125552953K_Latest</vt:lpstr>
      <vt:lpstr>A125552960J</vt:lpstr>
      <vt:lpstr>A125552960J_Data</vt:lpstr>
      <vt:lpstr>A125552960J_Latest</vt:lpstr>
      <vt:lpstr>A125552961K</vt:lpstr>
      <vt:lpstr>A125552961K_Data</vt:lpstr>
      <vt:lpstr>A125552961K_Latest</vt:lpstr>
      <vt:lpstr>A125552968A</vt:lpstr>
      <vt:lpstr>A125552968A_Data</vt:lpstr>
      <vt:lpstr>A125552968A_Latest</vt:lpstr>
      <vt:lpstr>A125552969C</vt:lpstr>
      <vt:lpstr>A125552969C_Data</vt:lpstr>
      <vt:lpstr>A125552969C_Latest</vt:lpstr>
      <vt:lpstr>A125552976A</vt:lpstr>
      <vt:lpstr>A125552976A_Data</vt:lpstr>
      <vt:lpstr>A125552976A_Latest</vt:lpstr>
      <vt:lpstr>A125552977C</vt:lpstr>
      <vt:lpstr>A125552977C_Data</vt:lpstr>
      <vt:lpstr>A125552977C_Latest</vt:lpstr>
      <vt:lpstr>A125552984A</vt:lpstr>
      <vt:lpstr>A125552984A_Data</vt:lpstr>
      <vt:lpstr>A125552984A_Latest</vt:lpstr>
      <vt:lpstr>A125552985C</vt:lpstr>
      <vt:lpstr>A125552985C_Data</vt:lpstr>
      <vt:lpstr>A125552985C_Latest</vt:lpstr>
      <vt:lpstr>A125552992A</vt:lpstr>
      <vt:lpstr>A125552992A_Data</vt:lpstr>
      <vt:lpstr>A125552992A_Latest</vt:lpstr>
      <vt:lpstr>A125552993C</vt:lpstr>
      <vt:lpstr>A125552993C_Data</vt:lpstr>
      <vt:lpstr>A125552993C_Latest</vt:lpstr>
      <vt:lpstr>A125553000T</vt:lpstr>
      <vt:lpstr>A125553000T_Data</vt:lpstr>
      <vt:lpstr>A125553000T_Latest</vt:lpstr>
      <vt:lpstr>A125553001V</vt:lpstr>
      <vt:lpstr>A125553001V_Data</vt:lpstr>
      <vt:lpstr>A125553001V_Latest</vt:lpstr>
      <vt:lpstr>A125553008K</vt:lpstr>
      <vt:lpstr>A125553008K_Data</vt:lpstr>
      <vt:lpstr>A125553008K_Latest</vt:lpstr>
      <vt:lpstr>A125553009L</vt:lpstr>
      <vt:lpstr>A125553009L_Data</vt:lpstr>
      <vt:lpstr>A125553009L_Latest</vt:lpstr>
      <vt:lpstr>A125553016K</vt:lpstr>
      <vt:lpstr>A125553016K_Data</vt:lpstr>
      <vt:lpstr>A125553016K_Latest</vt:lpstr>
      <vt:lpstr>A125553017L</vt:lpstr>
      <vt:lpstr>A125553017L_Data</vt:lpstr>
      <vt:lpstr>A125553017L_Latest</vt:lpstr>
      <vt:lpstr>A125553024K</vt:lpstr>
      <vt:lpstr>A125553024K_Data</vt:lpstr>
      <vt:lpstr>A125553024K_Latest</vt:lpstr>
      <vt:lpstr>A125553025L</vt:lpstr>
      <vt:lpstr>A125553025L_Data</vt:lpstr>
      <vt:lpstr>A125553025L_Latest</vt:lpstr>
      <vt:lpstr>A125553032K</vt:lpstr>
      <vt:lpstr>A125553032K_Data</vt:lpstr>
      <vt:lpstr>A125553032K_Latest</vt:lpstr>
      <vt:lpstr>A125553033L</vt:lpstr>
      <vt:lpstr>A125553033L_Data</vt:lpstr>
      <vt:lpstr>A125553033L_Latest</vt:lpstr>
      <vt:lpstr>A125553040K</vt:lpstr>
      <vt:lpstr>A125553040K_Data</vt:lpstr>
      <vt:lpstr>A125553040K_Latest</vt:lpstr>
      <vt:lpstr>A125553041L</vt:lpstr>
      <vt:lpstr>A125553041L_Data</vt:lpstr>
      <vt:lpstr>A125553041L_Latest</vt:lpstr>
      <vt:lpstr>A125553048C</vt:lpstr>
      <vt:lpstr>A125553048C_Data</vt:lpstr>
      <vt:lpstr>A125553048C_Latest</vt:lpstr>
      <vt:lpstr>A125553049F</vt:lpstr>
      <vt:lpstr>A125553049F_Data</vt:lpstr>
      <vt:lpstr>A125553049F_Latest</vt:lpstr>
      <vt:lpstr>A125553056C</vt:lpstr>
      <vt:lpstr>A125553056C_Data</vt:lpstr>
      <vt:lpstr>A125553056C_Latest</vt:lpstr>
      <vt:lpstr>A125553057F</vt:lpstr>
      <vt:lpstr>A125553057F_Data</vt:lpstr>
      <vt:lpstr>A125553057F_Latest</vt:lpstr>
      <vt:lpstr>A125553064C</vt:lpstr>
      <vt:lpstr>A125553064C_Data</vt:lpstr>
      <vt:lpstr>A125553064C_Latest</vt:lpstr>
      <vt:lpstr>A125553065F</vt:lpstr>
      <vt:lpstr>A125553065F_Data</vt:lpstr>
      <vt:lpstr>A125553065F_Latest</vt:lpstr>
      <vt:lpstr>A125553072C</vt:lpstr>
      <vt:lpstr>A125553072C_Data</vt:lpstr>
      <vt:lpstr>A125553072C_Latest</vt:lpstr>
      <vt:lpstr>A125553073F</vt:lpstr>
      <vt:lpstr>A125553073F_Data</vt:lpstr>
      <vt:lpstr>A125553073F_Latest</vt:lpstr>
      <vt:lpstr>A125553080C</vt:lpstr>
      <vt:lpstr>A125553080C_Data</vt:lpstr>
      <vt:lpstr>A125553080C_Latest</vt:lpstr>
      <vt:lpstr>A125553081F</vt:lpstr>
      <vt:lpstr>A125553081F_Data</vt:lpstr>
      <vt:lpstr>A125553081F_Latest</vt:lpstr>
      <vt:lpstr>A125553088W</vt:lpstr>
      <vt:lpstr>A125553088W_Data</vt:lpstr>
      <vt:lpstr>A125553088W_Latest</vt:lpstr>
      <vt:lpstr>A125553089X</vt:lpstr>
      <vt:lpstr>A125553089X_Data</vt:lpstr>
      <vt:lpstr>A125553089X_Latest</vt:lpstr>
      <vt:lpstr>A125553096W</vt:lpstr>
      <vt:lpstr>A125553096W_Data</vt:lpstr>
      <vt:lpstr>A125553096W_Latest</vt:lpstr>
      <vt:lpstr>A125553097X</vt:lpstr>
      <vt:lpstr>A125553097X_Data</vt:lpstr>
      <vt:lpstr>A125553097X_Latest</vt:lpstr>
      <vt:lpstr>A125553104K</vt:lpstr>
      <vt:lpstr>A125553104K_Data</vt:lpstr>
      <vt:lpstr>A125553104K_Latest</vt:lpstr>
      <vt:lpstr>A125553105L</vt:lpstr>
      <vt:lpstr>A125553105L_Data</vt:lpstr>
      <vt:lpstr>A125553105L_Latest</vt:lpstr>
      <vt:lpstr>A125553112K</vt:lpstr>
      <vt:lpstr>A125553112K_Data</vt:lpstr>
      <vt:lpstr>A125553112K_Latest</vt:lpstr>
      <vt:lpstr>A125553113L</vt:lpstr>
      <vt:lpstr>A125553113L_Data</vt:lpstr>
      <vt:lpstr>A125553113L_Latest</vt:lpstr>
      <vt:lpstr>A125553120K</vt:lpstr>
      <vt:lpstr>A125553120K_Data</vt:lpstr>
      <vt:lpstr>A125553120K_Latest</vt:lpstr>
      <vt:lpstr>A125553121L</vt:lpstr>
      <vt:lpstr>A125553121L_Data</vt:lpstr>
      <vt:lpstr>A125553121L_Latest</vt:lpstr>
      <vt:lpstr>A125553128C</vt:lpstr>
      <vt:lpstr>A125553128C_Data</vt:lpstr>
      <vt:lpstr>A125553128C_Latest</vt:lpstr>
      <vt:lpstr>A125553129F</vt:lpstr>
      <vt:lpstr>A125553129F_Data</vt:lpstr>
      <vt:lpstr>A125553129F_Latest</vt:lpstr>
      <vt:lpstr>A125553136C</vt:lpstr>
      <vt:lpstr>A125553136C_Data</vt:lpstr>
      <vt:lpstr>A125553136C_Latest</vt:lpstr>
      <vt:lpstr>A125553137F</vt:lpstr>
      <vt:lpstr>A125553137F_Data</vt:lpstr>
      <vt:lpstr>A125553137F_Latest</vt:lpstr>
      <vt:lpstr>A125553144C</vt:lpstr>
      <vt:lpstr>A125553144C_Data</vt:lpstr>
      <vt:lpstr>A125553144C_Latest</vt:lpstr>
      <vt:lpstr>A125553145F</vt:lpstr>
      <vt:lpstr>A125553145F_Data</vt:lpstr>
      <vt:lpstr>A125553145F_Latest</vt:lpstr>
      <vt:lpstr>A125553152C</vt:lpstr>
      <vt:lpstr>A125553152C_Data</vt:lpstr>
      <vt:lpstr>A125553152C_Latest</vt:lpstr>
      <vt:lpstr>A125553153F</vt:lpstr>
      <vt:lpstr>A125553153F_Data</vt:lpstr>
      <vt:lpstr>A125553153F_Latest</vt:lpstr>
      <vt:lpstr>A125553160C</vt:lpstr>
      <vt:lpstr>A125553160C_Data</vt:lpstr>
      <vt:lpstr>A125553160C_Latest</vt:lpstr>
      <vt:lpstr>A125553161F</vt:lpstr>
      <vt:lpstr>A125553161F_Data</vt:lpstr>
      <vt:lpstr>A125553161F_Latest</vt:lpstr>
      <vt:lpstr>A125553168W</vt:lpstr>
      <vt:lpstr>A125553168W_Data</vt:lpstr>
      <vt:lpstr>A125553168W_Latest</vt:lpstr>
      <vt:lpstr>A125553169X</vt:lpstr>
      <vt:lpstr>A125553169X_Data</vt:lpstr>
      <vt:lpstr>A125553169X_Latest</vt:lpstr>
      <vt:lpstr>A125553176W</vt:lpstr>
      <vt:lpstr>A125553176W_Data</vt:lpstr>
      <vt:lpstr>A125553176W_Latest</vt:lpstr>
      <vt:lpstr>A125553177X</vt:lpstr>
      <vt:lpstr>A125553177X_Data</vt:lpstr>
      <vt:lpstr>A125553177X_Latest</vt:lpstr>
      <vt:lpstr>A125553184W</vt:lpstr>
      <vt:lpstr>A125553184W_Data</vt:lpstr>
      <vt:lpstr>A125553184W_Latest</vt:lpstr>
      <vt:lpstr>A125553185X</vt:lpstr>
      <vt:lpstr>A125553185X_Data</vt:lpstr>
      <vt:lpstr>A125553185X_Latest</vt:lpstr>
      <vt:lpstr>A125553192W</vt:lpstr>
      <vt:lpstr>A125553192W_Data</vt:lpstr>
      <vt:lpstr>A125553192W_Latest</vt:lpstr>
      <vt:lpstr>A125553193X</vt:lpstr>
      <vt:lpstr>A125553193X_Data</vt:lpstr>
      <vt:lpstr>A125553193X_Latest</vt:lpstr>
      <vt:lpstr>A125553200K</vt:lpstr>
      <vt:lpstr>A125553200K_Data</vt:lpstr>
      <vt:lpstr>A125553200K_Latest</vt:lpstr>
      <vt:lpstr>A125553201L</vt:lpstr>
      <vt:lpstr>A125553201L_Data</vt:lpstr>
      <vt:lpstr>A125553201L_Latest</vt:lpstr>
      <vt:lpstr>A125553208C</vt:lpstr>
      <vt:lpstr>A125553208C_Data</vt:lpstr>
      <vt:lpstr>A125553208C_Latest</vt:lpstr>
      <vt:lpstr>A125553209F</vt:lpstr>
      <vt:lpstr>A125553209F_Data</vt:lpstr>
      <vt:lpstr>A125553209F_Latest</vt:lpstr>
      <vt:lpstr>A125553216C</vt:lpstr>
      <vt:lpstr>A125553216C_Data</vt:lpstr>
      <vt:lpstr>A125553216C_Latest</vt:lpstr>
      <vt:lpstr>A125553217F</vt:lpstr>
      <vt:lpstr>A125553217F_Data</vt:lpstr>
      <vt:lpstr>A125553217F_Latest</vt:lpstr>
      <vt:lpstr>A125553224C</vt:lpstr>
      <vt:lpstr>A125553224C_Data</vt:lpstr>
      <vt:lpstr>A125553224C_Latest</vt:lpstr>
      <vt:lpstr>A125553225F</vt:lpstr>
      <vt:lpstr>A125553225F_Data</vt:lpstr>
      <vt:lpstr>A125553225F_Latest</vt:lpstr>
      <vt:lpstr>A125553232C</vt:lpstr>
      <vt:lpstr>A125553232C_Data</vt:lpstr>
      <vt:lpstr>A125553232C_Latest</vt:lpstr>
      <vt:lpstr>A125553233F</vt:lpstr>
      <vt:lpstr>A125553233F_Data</vt:lpstr>
      <vt:lpstr>A125553233F_Latest</vt:lpstr>
      <vt:lpstr>A125553240C</vt:lpstr>
      <vt:lpstr>A125553240C_Data</vt:lpstr>
      <vt:lpstr>A125553240C_Latest</vt:lpstr>
      <vt:lpstr>A125553241F</vt:lpstr>
      <vt:lpstr>A125553241F_Data</vt:lpstr>
      <vt:lpstr>A125553241F_Latest</vt:lpstr>
      <vt:lpstr>A125553248W</vt:lpstr>
      <vt:lpstr>A125553248W_Data</vt:lpstr>
      <vt:lpstr>A125553248W_Latest</vt:lpstr>
      <vt:lpstr>A125553249X</vt:lpstr>
      <vt:lpstr>A125553249X_Data</vt:lpstr>
      <vt:lpstr>A125553249X_Latest</vt:lpstr>
      <vt:lpstr>A125553256W</vt:lpstr>
      <vt:lpstr>A125553256W_Data</vt:lpstr>
      <vt:lpstr>A125553256W_Latest</vt:lpstr>
      <vt:lpstr>A125553257X</vt:lpstr>
      <vt:lpstr>A125553257X_Data</vt:lpstr>
      <vt:lpstr>A125553257X_Latest</vt:lpstr>
      <vt:lpstr>A125553264W</vt:lpstr>
      <vt:lpstr>A125553264W_Data</vt:lpstr>
      <vt:lpstr>A125553264W_Latest</vt:lpstr>
      <vt:lpstr>A125553265X</vt:lpstr>
      <vt:lpstr>A125553265X_Data</vt:lpstr>
      <vt:lpstr>A125553265X_Latest</vt:lpstr>
      <vt:lpstr>A125553272W</vt:lpstr>
      <vt:lpstr>A125553272W_Data</vt:lpstr>
      <vt:lpstr>A125553272W_Latest</vt:lpstr>
      <vt:lpstr>A125553273X</vt:lpstr>
      <vt:lpstr>A125553273X_Data</vt:lpstr>
      <vt:lpstr>A125553273X_Latest</vt:lpstr>
      <vt:lpstr>A125553280W</vt:lpstr>
      <vt:lpstr>A125553280W_Data</vt:lpstr>
      <vt:lpstr>A125553280W_Latest</vt:lpstr>
      <vt:lpstr>A125553281X</vt:lpstr>
      <vt:lpstr>A125553281X_Data</vt:lpstr>
      <vt:lpstr>A125553281X_Latest</vt:lpstr>
      <vt:lpstr>A125553288R</vt:lpstr>
      <vt:lpstr>A125553288R_Data</vt:lpstr>
      <vt:lpstr>A125553288R_Latest</vt:lpstr>
      <vt:lpstr>A125553289T</vt:lpstr>
      <vt:lpstr>A125553289T_Data</vt:lpstr>
      <vt:lpstr>A125553289T_Latest</vt:lpstr>
      <vt:lpstr>A125553296R</vt:lpstr>
      <vt:lpstr>A125553296R_Data</vt:lpstr>
      <vt:lpstr>A125553296R_Latest</vt:lpstr>
      <vt:lpstr>A125553297T</vt:lpstr>
      <vt:lpstr>A125553297T_Data</vt:lpstr>
      <vt:lpstr>A125553297T_Latest</vt:lpstr>
      <vt:lpstr>A125553304C</vt:lpstr>
      <vt:lpstr>A125553304C_Data</vt:lpstr>
      <vt:lpstr>A125553304C_Latest</vt:lpstr>
      <vt:lpstr>A125553305F</vt:lpstr>
      <vt:lpstr>A125553305F_Data</vt:lpstr>
      <vt:lpstr>A125553305F_Latest</vt:lpstr>
      <vt:lpstr>A125553312C</vt:lpstr>
      <vt:lpstr>A125553312C_Data</vt:lpstr>
      <vt:lpstr>A125553312C_Latest</vt:lpstr>
      <vt:lpstr>A125553313F</vt:lpstr>
      <vt:lpstr>A125553313F_Data</vt:lpstr>
      <vt:lpstr>A125553313F_Latest</vt:lpstr>
      <vt:lpstr>A125553320C</vt:lpstr>
      <vt:lpstr>A125553320C_Data</vt:lpstr>
      <vt:lpstr>A125553320C_Latest</vt:lpstr>
      <vt:lpstr>A125553321F</vt:lpstr>
      <vt:lpstr>A125553321F_Data</vt:lpstr>
      <vt:lpstr>A125553321F_Latest</vt:lpstr>
      <vt:lpstr>A125553328W</vt:lpstr>
      <vt:lpstr>A125553328W_Data</vt:lpstr>
      <vt:lpstr>A125553328W_Latest</vt:lpstr>
      <vt:lpstr>A125553329X</vt:lpstr>
      <vt:lpstr>A125553329X_Data</vt:lpstr>
      <vt:lpstr>A125553329X_Latest</vt:lpstr>
      <vt:lpstr>A125553336W</vt:lpstr>
      <vt:lpstr>A125553336W_Data</vt:lpstr>
      <vt:lpstr>A125553336W_Latest</vt:lpstr>
      <vt:lpstr>A125553337X</vt:lpstr>
      <vt:lpstr>A125553337X_Data</vt:lpstr>
      <vt:lpstr>A125553337X_Latest</vt:lpstr>
      <vt:lpstr>A125553344W</vt:lpstr>
      <vt:lpstr>A125553344W_Data</vt:lpstr>
      <vt:lpstr>A125553344W_Latest</vt:lpstr>
      <vt:lpstr>A125553345X</vt:lpstr>
      <vt:lpstr>A125553345X_Data</vt:lpstr>
      <vt:lpstr>A125553345X_Latest</vt:lpstr>
      <vt:lpstr>A125553352W</vt:lpstr>
      <vt:lpstr>A125553352W_Data</vt:lpstr>
      <vt:lpstr>A125553352W_Latest</vt:lpstr>
      <vt:lpstr>A125553353X</vt:lpstr>
      <vt:lpstr>A125553353X_Data</vt:lpstr>
      <vt:lpstr>A125553353X_Latest</vt:lpstr>
      <vt:lpstr>A125553360W</vt:lpstr>
      <vt:lpstr>A125553360W_Data</vt:lpstr>
      <vt:lpstr>A125553360W_Latest</vt:lpstr>
      <vt:lpstr>A125553361X</vt:lpstr>
      <vt:lpstr>A125553361X_Data</vt:lpstr>
      <vt:lpstr>A125553361X_Latest</vt:lpstr>
      <vt:lpstr>A125553368R</vt:lpstr>
      <vt:lpstr>A125553368R_Data</vt:lpstr>
      <vt:lpstr>A125553368R_Latest</vt:lpstr>
      <vt:lpstr>A125553369T</vt:lpstr>
      <vt:lpstr>A125553369T_Data</vt:lpstr>
      <vt:lpstr>A125553369T_Latest</vt:lpstr>
      <vt:lpstr>A125553376R</vt:lpstr>
      <vt:lpstr>A125553376R_Data</vt:lpstr>
      <vt:lpstr>A125553376R_Latest</vt:lpstr>
      <vt:lpstr>A125553377T</vt:lpstr>
      <vt:lpstr>A125553377T_Data</vt:lpstr>
      <vt:lpstr>A125553377T_Latest</vt:lpstr>
      <vt:lpstr>A125553384R</vt:lpstr>
      <vt:lpstr>A125553384R_Data</vt:lpstr>
      <vt:lpstr>A125553384R_Latest</vt:lpstr>
      <vt:lpstr>A125553385T</vt:lpstr>
      <vt:lpstr>A125553385T_Data</vt:lpstr>
      <vt:lpstr>A125553385T_Latest</vt:lpstr>
      <vt:lpstr>A125553392R</vt:lpstr>
      <vt:lpstr>A125553392R_Data</vt:lpstr>
      <vt:lpstr>A125553392R_Latest</vt:lpstr>
      <vt:lpstr>A125553393T</vt:lpstr>
      <vt:lpstr>A125553393T_Data</vt:lpstr>
      <vt:lpstr>A125553393T_Latest</vt:lpstr>
      <vt:lpstr>A125553400C</vt:lpstr>
      <vt:lpstr>A125553400C_Data</vt:lpstr>
      <vt:lpstr>A125553400C_Latest</vt:lpstr>
      <vt:lpstr>A125553401F</vt:lpstr>
      <vt:lpstr>A125553401F_Data</vt:lpstr>
      <vt:lpstr>A125553401F_Latest</vt:lpstr>
      <vt:lpstr>A125553408W</vt:lpstr>
      <vt:lpstr>A125553408W_Data</vt:lpstr>
      <vt:lpstr>A125553408W_Latest</vt:lpstr>
      <vt:lpstr>A125553409X</vt:lpstr>
      <vt:lpstr>A125553409X_Data</vt:lpstr>
      <vt:lpstr>A125553409X_Latest</vt:lpstr>
      <vt:lpstr>A125553416W</vt:lpstr>
      <vt:lpstr>A125553416W_Data</vt:lpstr>
      <vt:lpstr>A125553416W_Latest</vt:lpstr>
      <vt:lpstr>A125553417X</vt:lpstr>
      <vt:lpstr>A125553417X_Data</vt:lpstr>
      <vt:lpstr>A125553417X_Latest</vt:lpstr>
      <vt:lpstr>A125553424W</vt:lpstr>
      <vt:lpstr>A125553424W_Data</vt:lpstr>
      <vt:lpstr>A125553424W_Latest</vt:lpstr>
      <vt:lpstr>A125553425X</vt:lpstr>
      <vt:lpstr>A125553425X_Data</vt:lpstr>
      <vt:lpstr>A125553425X_Latest</vt:lpstr>
      <vt:lpstr>A125553432W</vt:lpstr>
      <vt:lpstr>A125553432W_Data</vt:lpstr>
      <vt:lpstr>A125553432W_Latest</vt:lpstr>
      <vt:lpstr>A125553433X</vt:lpstr>
      <vt:lpstr>A125553433X_Data</vt:lpstr>
      <vt:lpstr>A125553433X_Latest</vt:lpstr>
      <vt:lpstr>A125553440W</vt:lpstr>
      <vt:lpstr>A125553440W_Data</vt:lpstr>
      <vt:lpstr>A125553440W_Latest</vt:lpstr>
      <vt:lpstr>A125553441X</vt:lpstr>
      <vt:lpstr>A125553441X_Data</vt:lpstr>
      <vt:lpstr>A125553441X_Latest</vt:lpstr>
      <vt:lpstr>A125553448R</vt:lpstr>
      <vt:lpstr>A125553448R_Data</vt:lpstr>
      <vt:lpstr>A125553448R_Latest</vt:lpstr>
      <vt:lpstr>A125553449T</vt:lpstr>
      <vt:lpstr>A125553449T_Data</vt:lpstr>
      <vt:lpstr>A125553449T_Latest</vt:lpstr>
      <vt:lpstr>A125553456R</vt:lpstr>
      <vt:lpstr>A125553456R_Data</vt:lpstr>
      <vt:lpstr>A125553456R_Latest</vt:lpstr>
      <vt:lpstr>A125553457T</vt:lpstr>
      <vt:lpstr>A125553457T_Data</vt:lpstr>
      <vt:lpstr>A125553457T_Latest</vt:lpstr>
      <vt:lpstr>A125553464R</vt:lpstr>
      <vt:lpstr>A125553464R_Data</vt:lpstr>
      <vt:lpstr>A125553464R_Latest</vt:lpstr>
      <vt:lpstr>A125553465T</vt:lpstr>
      <vt:lpstr>A125553465T_Data</vt:lpstr>
      <vt:lpstr>A125553465T_Latest</vt:lpstr>
      <vt:lpstr>A125553472R</vt:lpstr>
      <vt:lpstr>A125553472R_Data</vt:lpstr>
      <vt:lpstr>A125553472R_Latest</vt:lpstr>
      <vt:lpstr>A125553473T</vt:lpstr>
      <vt:lpstr>A125553473T_Data</vt:lpstr>
      <vt:lpstr>A125553473T_Latest</vt:lpstr>
      <vt:lpstr>A125553480R</vt:lpstr>
      <vt:lpstr>A125553480R_Data</vt:lpstr>
      <vt:lpstr>A125553480R_Latest</vt:lpstr>
      <vt:lpstr>A125553481T</vt:lpstr>
      <vt:lpstr>A125553481T_Data</vt:lpstr>
      <vt:lpstr>A125553481T_Latest</vt:lpstr>
      <vt:lpstr>A125553488J</vt:lpstr>
      <vt:lpstr>A125553488J_Data</vt:lpstr>
      <vt:lpstr>A125553488J_Latest</vt:lpstr>
      <vt:lpstr>A125553489K</vt:lpstr>
      <vt:lpstr>A125553489K_Data</vt:lpstr>
      <vt:lpstr>A125553489K_Latest</vt:lpstr>
      <vt:lpstr>A125553496J</vt:lpstr>
      <vt:lpstr>A125553496J_Data</vt:lpstr>
      <vt:lpstr>A125553496J_Latest</vt:lpstr>
      <vt:lpstr>A125553497K</vt:lpstr>
      <vt:lpstr>A125553497K_Data</vt:lpstr>
      <vt:lpstr>A125553497K_Latest</vt:lpstr>
      <vt:lpstr>A125553504W</vt:lpstr>
      <vt:lpstr>A125553504W_Data</vt:lpstr>
      <vt:lpstr>A125553504W_Latest</vt:lpstr>
      <vt:lpstr>A125553505X</vt:lpstr>
      <vt:lpstr>A125553505X_Data</vt:lpstr>
      <vt:lpstr>A125553505X_Latest</vt:lpstr>
      <vt:lpstr>A125553512W</vt:lpstr>
      <vt:lpstr>A125553512W_Data</vt:lpstr>
      <vt:lpstr>A125553512W_Latest</vt:lpstr>
      <vt:lpstr>A125553513X</vt:lpstr>
      <vt:lpstr>A125553513X_Data</vt:lpstr>
      <vt:lpstr>A125553513X_Latest</vt:lpstr>
      <vt:lpstr>A125553520W</vt:lpstr>
      <vt:lpstr>A125553520W_Data</vt:lpstr>
      <vt:lpstr>A125553520W_Latest</vt:lpstr>
      <vt:lpstr>A125553521X</vt:lpstr>
      <vt:lpstr>A125553521X_Data</vt:lpstr>
      <vt:lpstr>A125553521X_Latest</vt:lpstr>
      <vt:lpstr>A125553528R</vt:lpstr>
      <vt:lpstr>A125553528R_Data</vt:lpstr>
      <vt:lpstr>A125553528R_Latest</vt:lpstr>
      <vt:lpstr>A125553529T</vt:lpstr>
      <vt:lpstr>A125553529T_Data</vt:lpstr>
      <vt:lpstr>A125553529T_Latest</vt:lpstr>
      <vt:lpstr>A125553536R</vt:lpstr>
      <vt:lpstr>A125553536R_Data</vt:lpstr>
      <vt:lpstr>A125553536R_Latest</vt:lpstr>
      <vt:lpstr>A125553537T</vt:lpstr>
      <vt:lpstr>A125553537T_Data</vt:lpstr>
      <vt:lpstr>A125553537T_Latest</vt:lpstr>
      <vt:lpstr>A125553544R</vt:lpstr>
      <vt:lpstr>A125553544R_Data</vt:lpstr>
      <vt:lpstr>A125553544R_Latest</vt:lpstr>
      <vt:lpstr>A125553545T</vt:lpstr>
      <vt:lpstr>A125553545T_Data</vt:lpstr>
      <vt:lpstr>A125553545T_Latest</vt:lpstr>
      <vt:lpstr>A125553552R</vt:lpstr>
      <vt:lpstr>A125553552R_Data</vt:lpstr>
      <vt:lpstr>A125553552R_Latest</vt:lpstr>
      <vt:lpstr>A125553553T</vt:lpstr>
      <vt:lpstr>A125553553T_Data</vt:lpstr>
      <vt:lpstr>A125553553T_Latest</vt:lpstr>
      <vt:lpstr>A125553560R</vt:lpstr>
      <vt:lpstr>A125553560R_Data</vt:lpstr>
      <vt:lpstr>A125553560R_Latest</vt:lpstr>
      <vt:lpstr>A125553561T</vt:lpstr>
      <vt:lpstr>A125553561T_Data</vt:lpstr>
      <vt:lpstr>A125553561T_Latest</vt:lpstr>
      <vt:lpstr>A125553568J</vt:lpstr>
      <vt:lpstr>A125553568J_Data</vt:lpstr>
      <vt:lpstr>A125553568J_Latest</vt:lpstr>
      <vt:lpstr>A125553569K</vt:lpstr>
      <vt:lpstr>A125553569K_Data</vt:lpstr>
      <vt:lpstr>A125553569K_Latest</vt:lpstr>
      <vt:lpstr>A125553576J</vt:lpstr>
      <vt:lpstr>A125553576J_Data</vt:lpstr>
      <vt:lpstr>A125553576J_Latest</vt:lpstr>
      <vt:lpstr>A125553577K</vt:lpstr>
      <vt:lpstr>A125553577K_Data</vt:lpstr>
      <vt:lpstr>A125553577K_Latest</vt:lpstr>
      <vt:lpstr>A125553584J</vt:lpstr>
      <vt:lpstr>A125553584J_Data</vt:lpstr>
      <vt:lpstr>A125553584J_Latest</vt:lpstr>
      <vt:lpstr>A125553585K</vt:lpstr>
      <vt:lpstr>A125553585K_Data</vt:lpstr>
      <vt:lpstr>A125553585K_Latest</vt:lpstr>
      <vt:lpstr>A125553592J</vt:lpstr>
      <vt:lpstr>A125553592J_Data</vt:lpstr>
      <vt:lpstr>A125553592J_Latest</vt:lpstr>
      <vt:lpstr>A125553593K</vt:lpstr>
      <vt:lpstr>A125553593K_Data</vt:lpstr>
      <vt:lpstr>A125553593K_Latest</vt:lpstr>
      <vt:lpstr>A125553600W</vt:lpstr>
      <vt:lpstr>A125553600W_Data</vt:lpstr>
      <vt:lpstr>A125553600W_Latest</vt:lpstr>
      <vt:lpstr>A125553601X</vt:lpstr>
      <vt:lpstr>A125553601X_Data</vt:lpstr>
      <vt:lpstr>A125553601X_Latest</vt:lpstr>
      <vt:lpstr>A125553608R</vt:lpstr>
      <vt:lpstr>A125553608R_Data</vt:lpstr>
      <vt:lpstr>A125553608R_Latest</vt:lpstr>
      <vt:lpstr>A125553609T</vt:lpstr>
      <vt:lpstr>A125553609T_Data</vt:lpstr>
      <vt:lpstr>A125553609T_Latest</vt:lpstr>
      <vt:lpstr>A125553616R</vt:lpstr>
      <vt:lpstr>A125553616R_Data</vt:lpstr>
      <vt:lpstr>A125553616R_Latest</vt:lpstr>
      <vt:lpstr>A125553617T</vt:lpstr>
      <vt:lpstr>A125553617T_Data</vt:lpstr>
      <vt:lpstr>A125553617T_Latest</vt:lpstr>
      <vt:lpstr>A125553624R</vt:lpstr>
      <vt:lpstr>A125553624R_Data</vt:lpstr>
      <vt:lpstr>A125553624R_Latest</vt:lpstr>
      <vt:lpstr>A125553625T</vt:lpstr>
      <vt:lpstr>A125553625T_Data</vt:lpstr>
      <vt:lpstr>A125553625T_Latest</vt:lpstr>
      <vt:lpstr>A125553632R</vt:lpstr>
      <vt:lpstr>A125553632R_Data</vt:lpstr>
      <vt:lpstr>A125553632R_Latest</vt:lpstr>
      <vt:lpstr>A125553633T</vt:lpstr>
      <vt:lpstr>A125553633T_Data</vt:lpstr>
      <vt:lpstr>A125553633T_Latest</vt:lpstr>
      <vt:lpstr>A125553640R</vt:lpstr>
      <vt:lpstr>A125553640R_Data</vt:lpstr>
      <vt:lpstr>A125553640R_Latest</vt:lpstr>
      <vt:lpstr>A125553641T</vt:lpstr>
      <vt:lpstr>A125553641T_Data</vt:lpstr>
      <vt:lpstr>A125553641T_Latest</vt:lpstr>
      <vt:lpstr>A125553648J</vt:lpstr>
      <vt:lpstr>A125553648J_Data</vt:lpstr>
      <vt:lpstr>A125553648J_Latest</vt:lpstr>
      <vt:lpstr>A125553649K</vt:lpstr>
      <vt:lpstr>A125553649K_Data</vt:lpstr>
      <vt:lpstr>A125553649K_Latest</vt:lpstr>
      <vt:lpstr>A125553656J</vt:lpstr>
      <vt:lpstr>A125553656J_Data</vt:lpstr>
      <vt:lpstr>A125553656J_Latest</vt:lpstr>
      <vt:lpstr>A125553657K</vt:lpstr>
      <vt:lpstr>A125553657K_Data</vt:lpstr>
      <vt:lpstr>A125553657K_Latest</vt:lpstr>
      <vt:lpstr>A125553664J</vt:lpstr>
      <vt:lpstr>A125553664J_Data</vt:lpstr>
      <vt:lpstr>A125553664J_Latest</vt:lpstr>
      <vt:lpstr>A125553665K</vt:lpstr>
      <vt:lpstr>A125553665K_Data</vt:lpstr>
      <vt:lpstr>A125553665K_Latest</vt:lpstr>
      <vt:lpstr>A125553672J</vt:lpstr>
      <vt:lpstr>A125553672J_Data</vt:lpstr>
      <vt:lpstr>A125553672J_Latest</vt:lpstr>
      <vt:lpstr>A125553673K</vt:lpstr>
      <vt:lpstr>A125553673K_Data</vt:lpstr>
      <vt:lpstr>A125553673K_Latest</vt:lpstr>
      <vt:lpstr>A125553680J</vt:lpstr>
      <vt:lpstr>A125553680J_Data</vt:lpstr>
      <vt:lpstr>A125553680J_Latest</vt:lpstr>
      <vt:lpstr>A125553681K</vt:lpstr>
      <vt:lpstr>A125553681K_Data</vt:lpstr>
      <vt:lpstr>A125553681K_Latest</vt:lpstr>
      <vt:lpstr>A125553688A</vt:lpstr>
      <vt:lpstr>A125553688A_Data</vt:lpstr>
      <vt:lpstr>A125553688A_Latest</vt:lpstr>
      <vt:lpstr>A125553689C</vt:lpstr>
      <vt:lpstr>A125553689C_Data</vt:lpstr>
      <vt:lpstr>A125553689C_Latest</vt:lpstr>
      <vt:lpstr>A125553696A</vt:lpstr>
      <vt:lpstr>A125553696A_Data</vt:lpstr>
      <vt:lpstr>A125553696A_Latest</vt:lpstr>
      <vt:lpstr>A125553697C</vt:lpstr>
      <vt:lpstr>A125553697C_Data</vt:lpstr>
      <vt:lpstr>A125553697C_Latest</vt:lpstr>
      <vt:lpstr>A125553704R</vt:lpstr>
      <vt:lpstr>A125553704R_Data</vt:lpstr>
      <vt:lpstr>A125553704R_Latest</vt:lpstr>
      <vt:lpstr>A125553705T</vt:lpstr>
      <vt:lpstr>A125553705T_Data</vt:lpstr>
      <vt:lpstr>A125553705T_Latest</vt:lpstr>
      <vt:lpstr>A125553712R</vt:lpstr>
      <vt:lpstr>A125553712R_Data</vt:lpstr>
      <vt:lpstr>A125553712R_Latest</vt:lpstr>
      <vt:lpstr>A125553713T</vt:lpstr>
      <vt:lpstr>A125553713T_Data</vt:lpstr>
      <vt:lpstr>A125553713T_Latest</vt:lpstr>
      <vt:lpstr>A125553720R</vt:lpstr>
      <vt:lpstr>A125553720R_Data</vt:lpstr>
      <vt:lpstr>A125553720R_Latest</vt:lpstr>
      <vt:lpstr>A125553721T</vt:lpstr>
      <vt:lpstr>A125553721T_Data</vt:lpstr>
      <vt:lpstr>A125553721T_Latest</vt:lpstr>
      <vt:lpstr>A125553728J</vt:lpstr>
      <vt:lpstr>A125553728J_Data</vt:lpstr>
      <vt:lpstr>A125553728J_Latest</vt:lpstr>
      <vt:lpstr>A125553729K</vt:lpstr>
      <vt:lpstr>A125553729K_Data</vt:lpstr>
      <vt:lpstr>A125553729K_Latest</vt:lpstr>
      <vt:lpstr>A125553736J</vt:lpstr>
      <vt:lpstr>A125553736J_Data</vt:lpstr>
      <vt:lpstr>A125553736J_Latest</vt:lpstr>
      <vt:lpstr>A125553737K</vt:lpstr>
      <vt:lpstr>A125553737K_Data</vt:lpstr>
      <vt:lpstr>A125553737K_Latest</vt:lpstr>
      <vt:lpstr>A125553744J</vt:lpstr>
      <vt:lpstr>A125553744J_Data</vt:lpstr>
      <vt:lpstr>A125553744J_Latest</vt:lpstr>
      <vt:lpstr>A125553745K</vt:lpstr>
      <vt:lpstr>A125553745K_Data</vt:lpstr>
      <vt:lpstr>A125553745K_Latest</vt:lpstr>
      <vt:lpstr>A125553752J</vt:lpstr>
      <vt:lpstr>A125553752J_Data</vt:lpstr>
      <vt:lpstr>A125553752J_Latest</vt:lpstr>
      <vt:lpstr>A125553753K</vt:lpstr>
      <vt:lpstr>A125553753K_Data</vt:lpstr>
      <vt:lpstr>A125553753K_Latest</vt:lpstr>
      <vt:lpstr>A125553760J</vt:lpstr>
      <vt:lpstr>A125553760J_Data</vt:lpstr>
      <vt:lpstr>A125553760J_Latest</vt:lpstr>
      <vt:lpstr>A125553761K</vt:lpstr>
      <vt:lpstr>A125553761K_Data</vt:lpstr>
      <vt:lpstr>A125553761K_Latest</vt:lpstr>
      <vt:lpstr>A125553768A</vt:lpstr>
      <vt:lpstr>A125553768A_Data</vt:lpstr>
      <vt:lpstr>A125553768A_Latest</vt:lpstr>
      <vt:lpstr>A125553769C</vt:lpstr>
      <vt:lpstr>A125553769C_Data</vt:lpstr>
      <vt:lpstr>A125553769C_Latest</vt:lpstr>
      <vt:lpstr>A125553776A</vt:lpstr>
      <vt:lpstr>A125553776A_Data</vt:lpstr>
      <vt:lpstr>A125553776A_Latest</vt:lpstr>
      <vt:lpstr>A125553777C</vt:lpstr>
      <vt:lpstr>A125553777C_Data</vt:lpstr>
      <vt:lpstr>A125553777C_Latest</vt:lpstr>
      <vt:lpstr>A125553784A</vt:lpstr>
      <vt:lpstr>A125553784A_Data</vt:lpstr>
      <vt:lpstr>A125553784A_Latest</vt:lpstr>
      <vt:lpstr>A125553785C</vt:lpstr>
      <vt:lpstr>A125553785C_Data</vt:lpstr>
      <vt:lpstr>A125553785C_Latest</vt:lpstr>
      <vt:lpstr>A125553792A</vt:lpstr>
      <vt:lpstr>A125553792A_Data</vt:lpstr>
      <vt:lpstr>A125553792A_Latest</vt:lpstr>
      <vt:lpstr>A125553793C</vt:lpstr>
      <vt:lpstr>A125553793C_Data</vt:lpstr>
      <vt:lpstr>A125553793C_Latest</vt:lpstr>
      <vt:lpstr>A125553800R</vt:lpstr>
      <vt:lpstr>A125553800R_Data</vt:lpstr>
      <vt:lpstr>A125553800R_Latest</vt:lpstr>
      <vt:lpstr>A125553801T</vt:lpstr>
      <vt:lpstr>A125553801T_Data</vt:lpstr>
      <vt:lpstr>A125553801T_Latest</vt:lpstr>
      <vt:lpstr>A125553808J</vt:lpstr>
      <vt:lpstr>A125553808J_Data</vt:lpstr>
      <vt:lpstr>A125553808J_Latest</vt:lpstr>
      <vt:lpstr>A125553809K</vt:lpstr>
      <vt:lpstr>A125553809K_Data</vt:lpstr>
      <vt:lpstr>A125553809K_Latest</vt:lpstr>
      <vt:lpstr>A125553816J</vt:lpstr>
      <vt:lpstr>A125553816J_Data</vt:lpstr>
      <vt:lpstr>A125553816J_Latest</vt:lpstr>
      <vt:lpstr>A125553817K</vt:lpstr>
      <vt:lpstr>A125553817K_Data</vt:lpstr>
      <vt:lpstr>A125553817K_Latest</vt:lpstr>
      <vt:lpstr>A125553824J</vt:lpstr>
      <vt:lpstr>A125553824J_Data</vt:lpstr>
      <vt:lpstr>A125553824J_Latest</vt:lpstr>
      <vt:lpstr>A125553825K</vt:lpstr>
      <vt:lpstr>A125553825K_Data</vt:lpstr>
      <vt:lpstr>A125553825K_Latest</vt:lpstr>
      <vt:lpstr>A125553832J</vt:lpstr>
      <vt:lpstr>A125553832J_Data</vt:lpstr>
      <vt:lpstr>A125553832J_Latest</vt:lpstr>
      <vt:lpstr>A125553833K</vt:lpstr>
      <vt:lpstr>A125553833K_Data</vt:lpstr>
      <vt:lpstr>A125553833K_Latest</vt:lpstr>
      <vt:lpstr>A125553840J</vt:lpstr>
      <vt:lpstr>A125553840J_Data</vt:lpstr>
      <vt:lpstr>A125553840J_Latest</vt:lpstr>
      <vt:lpstr>A125553841K</vt:lpstr>
      <vt:lpstr>A125553841K_Data</vt:lpstr>
      <vt:lpstr>A125553841K_Latest</vt:lpstr>
      <vt:lpstr>A125553848A</vt:lpstr>
      <vt:lpstr>A125553848A_Data</vt:lpstr>
      <vt:lpstr>A125553848A_Latest</vt:lpstr>
      <vt:lpstr>A125553849C</vt:lpstr>
      <vt:lpstr>A125553849C_Data</vt:lpstr>
      <vt:lpstr>A125553849C_Latest</vt:lpstr>
      <vt:lpstr>A125553856A</vt:lpstr>
      <vt:lpstr>A125553856A_Data</vt:lpstr>
      <vt:lpstr>A125553856A_Latest</vt:lpstr>
      <vt:lpstr>A125553857C</vt:lpstr>
      <vt:lpstr>A125553857C_Data</vt:lpstr>
      <vt:lpstr>A125553857C_Latest</vt:lpstr>
      <vt:lpstr>A125553864A</vt:lpstr>
      <vt:lpstr>A125553864A_Data</vt:lpstr>
      <vt:lpstr>A125553864A_Latest</vt:lpstr>
      <vt:lpstr>A125553865C</vt:lpstr>
      <vt:lpstr>A125553865C_Data</vt:lpstr>
      <vt:lpstr>A125553865C_Latest</vt:lpstr>
      <vt:lpstr>A125553872A</vt:lpstr>
      <vt:lpstr>A125553872A_Data</vt:lpstr>
      <vt:lpstr>A125553872A_Latest</vt:lpstr>
      <vt:lpstr>A125553873C</vt:lpstr>
      <vt:lpstr>A125553873C_Data</vt:lpstr>
      <vt:lpstr>A125553873C_Latest</vt:lpstr>
      <vt:lpstr>A125553880A</vt:lpstr>
      <vt:lpstr>A125553880A_Data</vt:lpstr>
      <vt:lpstr>A125553880A_Latest</vt:lpstr>
      <vt:lpstr>A125553881C</vt:lpstr>
      <vt:lpstr>A125553881C_Data</vt:lpstr>
      <vt:lpstr>A125553881C_Latest</vt:lpstr>
      <vt:lpstr>A125553888V</vt:lpstr>
      <vt:lpstr>A125553888V_Data</vt:lpstr>
      <vt:lpstr>A125553888V_Latest</vt:lpstr>
      <vt:lpstr>A125553889W</vt:lpstr>
      <vt:lpstr>A125553889W_Data</vt:lpstr>
      <vt:lpstr>A125553889W_Latest</vt:lpstr>
      <vt:lpstr>A125553896V</vt:lpstr>
      <vt:lpstr>A125553896V_Data</vt:lpstr>
      <vt:lpstr>A125553896V_Latest</vt:lpstr>
      <vt:lpstr>A125553897W</vt:lpstr>
      <vt:lpstr>A125553897W_Data</vt:lpstr>
      <vt:lpstr>A125553897W_Latest</vt:lpstr>
      <vt:lpstr>A125553904J</vt:lpstr>
      <vt:lpstr>A125553904J_Data</vt:lpstr>
      <vt:lpstr>A125553904J_Latest</vt:lpstr>
      <vt:lpstr>A125553905K</vt:lpstr>
      <vt:lpstr>A125553905K_Data</vt:lpstr>
      <vt:lpstr>A125553905K_Latest</vt:lpstr>
      <vt:lpstr>A125553912J</vt:lpstr>
      <vt:lpstr>A125553912J_Data</vt:lpstr>
      <vt:lpstr>A125553912J_Latest</vt:lpstr>
      <vt:lpstr>A125553913K</vt:lpstr>
      <vt:lpstr>A125553913K_Data</vt:lpstr>
      <vt:lpstr>A125553913K_Latest</vt:lpstr>
      <vt:lpstr>A125553920J</vt:lpstr>
      <vt:lpstr>A125553920J_Data</vt:lpstr>
      <vt:lpstr>A125553920J_Latest</vt:lpstr>
      <vt:lpstr>A125553921K</vt:lpstr>
      <vt:lpstr>A125553921K_Data</vt:lpstr>
      <vt:lpstr>A125553921K_Latest</vt:lpstr>
      <vt:lpstr>A125553928A</vt:lpstr>
      <vt:lpstr>A125553928A_Data</vt:lpstr>
      <vt:lpstr>A125553928A_Latest</vt:lpstr>
      <vt:lpstr>A125553929C</vt:lpstr>
      <vt:lpstr>A125553929C_Data</vt:lpstr>
      <vt:lpstr>A125553929C_Latest</vt:lpstr>
      <vt:lpstr>A125553936A</vt:lpstr>
      <vt:lpstr>A125553936A_Data</vt:lpstr>
      <vt:lpstr>A125553936A_Latest</vt:lpstr>
      <vt:lpstr>A125553937C</vt:lpstr>
      <vt:lpstr>A125553937C_Data</vt:lpstr>
      <vt:lpstr>A125553937C_Latest</vt:lpstr>
      <vt:lpstr>A125553944A</vt:lpstr>
      <vt:lpstr>A125553944A_Data</vt:lpstr>
      <vt:lpstr>A125553944A_Latest</vt:lpstr>
      <vt:lpstr>A125553945C</vt:lpstr>
      <vt:lpstr>A125553945C_Data</vt:lpstr>
      <vt:lpstr>A125553945C_Latest</vt:lpstr>
      <vt:lpstr>A125553952A</vt:lpstr>
      <vt:lpstr>A125553952A_Data</vt:lpstr>
      <vt:lpstr>A125553952A_Latest</vt:lpstr>
      <vt:lpstr>A125553953C</vt:lpstr>
      <vt:lpstr>A125553953C_Data</vt:lpstr>
      <vt:lpstr>A125553953C_Latest</vt:lpstr>
      <vt:lpstr>A125553960A</vt:lpstr>
      <vt:lpstr>A125553960A_Data</vt:lpstr>
      <vt:lpstr>A125553960A_Latest</vt:lpstr>
      <vt:lpstr>A125553961C</vt:lpstr>
      <vt:lpstr>A125553961C_Data</vt:lpstr>
      <vt:lpstr>A125553961C_Latest</vt:lpstr>
      <vt:lpstr>A125553968V</vt:lpstr>
      <vt:lpstr>A125553968V_Data</vt:lpstr>
      <vt:lpstr>A125553968V_Latest</vt:lpstr>
      <vt:lpstr>A125553969W</vt:lpstr>
      <vt:lpstr>A125553969W_Data</vt:lpstr>
      <vt:lpstr>A125553969W_Latest</vt:lpstr>
      <vt:lpstr>A125553976V</vt:lpstr>
      <vt:lpstr>A125553976V_Data</vt:lpstr>
      <vt:lpstr>A125553976V_Latest</vt:lpstr>
      <vt:lpstr>A125553977W</vt:lpstr>
      <vt:lpstr>A125553977W_Data</vt:lpstr>
      <vt:lpstr>A125553977W_Latest</vt:lpstr>
      <vt:lpstr>A125553984V</vt:lpstr>
      <vt:lpstr>A125553984V_Data</vt:lpstr>
      <vt:lpstr>A125553984V_Latest</vt:lpstr>
      <vt:lpstr>A125553985W</vt:lpstr>
      <vt:lpstr>A125553985W_Data</vt:lpstr>
      <vt:lpstr>A125553985W_Latest</vt:lpstr>
      <vt:lpstr>A125553992V</vt:lpstr>
      <vt:lpstr>A125553992V_Data</vt:lpstr>
      <vt:lpstr>A125553992V_Latest</vt:lpstr>
      <vt:lpstr>A125553993W</vt:lpstr>
      <vt:lpstr>A125553993W_Data</vt:lpstr>
      <vt:lpstr>A125553993W_Latest</vt:lpstr>
      <vt:lpstr>A125554000K</vt:lpstr>
      <vt:lpstr>A125554000K_Data</vt:lpstr>
      <vt:lpstr>A125554000K_Latest</vt:lpstr>
      <vt:lpstr>A125554001L</vt:lpstr>
      <vt:lpstr>A125554001L_Data</vt:lpstr>
      <vt:lpstr>A125554001L_Latest</vt:lpstr>
      <vt:lpstr>A125554008C</vt:lpstr>
      <vt:lpstr>A125554008C_Data</vt:lpstr>
      <vt:lpstr>A125554008C_Latest</vt:lpstr>
      <vt:lpstr>A125554009F</vt:lpstr>
      <vt:lpstr>A125554009F_Data</vt:lpstr>
      <vt:lpstr>A125554009F_Latest</vt:lpstr>
      <vt:lpstr>A125554016C</vt:lpstr>
      <vt:lpstr>A125554016C_Data</vt:lpstr>
      <vt:lpstr>A125554016C_Latest</vt:lpstr>
      <vt:lpstr>A125554017F</vt:lpstr>
      <vt:lpstr>A125554017F_Data</vt:lpstr>
      <vt:lpstr>A125554017F_Latest</vt:lpstr>
      <vt:lpstr>A125554024C</vt:lpstr>
      <vt:lpstr>A125554024C_Data</vt:lpstr>
      <vt:lpstr>A125554024C_Latest</vt:lpstr>
      <vt:lpstr>A125554025F</vt:lpstr>
      <vt:lpstr>A125554025F_Data</vt:lpstr>
      <vt:lpstr>A125554025F_Latest</vt:lpstr>
      <vt:lpstr>A125554032C</vt:lpstr>
      <vt:lpstr>A125554032C_Data</vt:lpstr>
      <vt:lpstr>A125554032C_Latest</vt:lpstr>
      <vt:lpstr>A125554033F</vt:lpstr>
      <vt:lpstr>A125554033F_Data</vt:lpstr>
      <vt:lpstr>A125554033F_Latest</vt:lpstr>
      <vt:lpstr>A125554040C</vt:lpstr>
      <vt:lpstr>A125554040C_Data</vt:lpstr>
      <vt:lpstr>A125554040C_Latest</vt:lpstr>
      <vt:lpstr>A125554041F</vt:lpstr>
      <vt:lpstr>A125554041F_Data</vt:lpstr>
      <vt:lpstr>A125554041F_Latest</vt:lpstr>
      <vt:lpstr>A125554048W</vt:lpstr>
      <vt:lpstr>A125554048W_Data</vt:lpstr>
      <vt:lpstr>A125554048W_Latest</vt:lpstr>
      <vt:lpstr>A125554049X</vt:lpstr>
      <vt:lpstr>A125554049X_Data</vt:lpstr>
      <vt:lpstr>A125554049X_Latest</vt:lpstr>
      <vt:lpstr>A125554056W</vt:lpstr>
      <vt:lpstr>A125554056W_Data</vt:lpstr>
      <vt:lpstr>A125554056W_Latest</vt:lpstr>
      <vt:lpstr>A125554057X</vt:lpstr>
      <vt:lpstr>A125554057X_Data</vt:lpstr>
      <vt:lpstr>A125554057X_Latest</vt:lpstr>
      <vt:lpstr>A125554064W</vt:lpstr>
      <vt:lpstr>A125554064W_Data</vt:lpstr>
      <vt:lpstr>A125554064W_Latest</vt:lpstr>
      <vt:lpstr>A125554065X</vt:lpstr>
      <vt:lpstr>A125554065X_Data</vt:lpstr>
      <vt:lpstr>A125554065X_Latest</vt:lpstr>
      <vt:lpstr>A125554072W</vt:lpstr>
      <vt:lpstr>A125554072W_Data</vt:lpstr>
      <vt:lpstr>A125554072W_Latest</vt:lpstr>
      <vt:lpstr>A125554073X</vt:lpstr>
      <vt:lpstr>A125554073X_Data</vt:lpstr>
      <vt:lpstr>A125554073X_Latest</vt:lpstr>
      <vt:lpstr>A125554080W</vt:lpstr>
      <vt:lpstr>A125554080W_Data</vt:lpstr>
      <vt:lpstr>A125554080W_Latest</vt:lpstr>
      <vt:lpstr>A125554081X</vt:lpstr>
      <vt:lpstr>A125554081X_Data</vt:lpstr>
      <vt:lpstr>A125554081X_Latest</vt:lpstr>
      <vt:lpstr>A125554088R</vt:lpstr>
      <vt:lpstr>A125554088R_Data</vt:lpstr>
      <vt:lpstr>A125554088R_Latest</vt:lpstr>
      <vt:lpstr>A125554089T</vt:lpstr>
      <vt:lpstr>A125554089T_Data</vt:lpstr>
      <vt:lpstr>A125554089T_Latest</vt:lpstr>
      <vt:lpstr>A125554096R</vt:lpstr>
      <vt:lpstr>A125554096R_Data</vt:lpstr>
      <vt:lpstr>A125554096R_Latest</vt:lpstr>
      <vt:lpstr>A125554104C</vt:lpstr>
      <vt:lpstr>A125554104C_Data</vt:lpstr>
      <vt:lpstr>A125554104C_Latest</vt:lpstr>
      <vt:lpstr>A125554112C</vt:lpstr>
      <vt:lpstr>A125554112C_Data</vt:lpstr>
      <vt:lpstr>A125554112C_Latest</vt:lpstr>
      <vt:lpstr>A125554120C</vt:lpstr>
      <vt:lpstr>A125554120C_Data</vt:lpstr>
      <vt:lpstr>A125554120C_Latest</vt:lpstr>
      <vt:lpstr>A125554128W</vt:lpstr>
      <vt:lpstr>A125554128W_Data</vt:lpstr>
      <vt:lpstr>A125554128W_Latest</vt:lpstr>
      <vt:lpstr>A125554136W</vt:lpstr>
      <vt:lpstr>A125554136W_Data</vt:lpstr>
      <vt:lpstr>A125554136W_Latest</vt:lpstr>
      <vt:lpstr>A125554144W</vt:lpstr>
      <vt:lpstr>A125554144W_Data</vt:lpstr>
      <vt:lpstr>A125554144W_Latest</vt:lpstr>
      <vt:lpstr>A125554152W</vt:lpstr>
      <vt:lpstr>A125554152W_Data</vt:lpstr>
      <vt:lpstr>A125554152W_Latest</vt:lpstr>
      <vt:lpstr>A125554160W</vt:lpstr>
      <vt:lpstr>A125554160W_Data</vt:lpstr>
      <vt:lpstr>A125554160W_Latest</vt:lpstr>
      <vt:lpstr>A125554168R</vt:lpstr>
      <vt:lpstr>A125554168R_Data</vt:lpstr>
      <vt:lpstr>A125554168R_Latest</vt:lpstr>
      <vt:lpstr>A125554176R</vt:lpstr>
      <vt:lpstr>A125554176R_Data</vt:lpstr>
      <vt:lpstr>A125554176R_Latest</vt:lpstr>
      <vt:lpstr>A125554184R</vt:lpstr>
      <vt:lpstr>A125554184R_Data</vt:lpstr>
      <vt:lpstr>A125554184R_Latest</vt:lpstr>
      <vt:lpstr>A125554192R</vt:lpstr>
      <vt:lpstr>A125554192R_Data</vt:lpstr>
      <vt:lpstr>A125554192R_Latest</vt:lpstr>
      <vt:lpstr>A125554200C</vt:lpstr>
      <vt:lpstr>A125554200C_Data</vt:lpstr>
      <vt:lpstr>A125554200C_Latest</vt:lpstr>
      <vt:lpstr>A125554208W</vt:lpstr>
      <vt:lpstr>A125554208W_Data</vt:lpstr>
      <vt:lpstr>A125554208W_Latest</vt:lpstr>
      <vt:lpstr>A125554216W</vt:lpstr>
      <vt:lpstr>A125554216W_Data</vt:lpstr>
      <vt:lpstr>A125554216W_Latest</vt:lpstr>
      <vt:lpstr>A125554224W</vt:lpstr>
      <vt:lpstr>A125554224W_Data</vt:lpstr>
      <vt:lpstr>A125554224W_Latest</vt:lpstr>
      <vt:lpstr>A125554232W</vt:lpstr>
      <vt:lpstr>A125554232W_Data</vt:lpstr>
      <vt:lpstr>A125554232W_Latest</vt:lpstr>
      <vt:lpstr>A125554240W</vt:lpstr>
      <vt:lpstr>A125554240W_Data</vt:lpstr>
      <vt:lpstr>A125554240W_Latest</vt:lpstr>
      <vt:lpstr>A125554248R</vt:lpstr>
      <vt:lpstr>A125554248R_Data</vt:lpstr>
      <vt:lpstr>A125554248R_Latest</vt:lpstr>
      <vt:lpstr>A125554256R</vt:lpstr>
      <vt:lpstr>A125554256R_Data</vt:lpstr>
      <vt:lpstr>A125554256R_Latest</vt:lpstr>
      <vt:lpstr>A125554264R</vt:lpstr>
      <vt:lpstr>A125554264R_Data</vt:lpstr>
      <vt:lpstr>A125554264R_Latest</vt:lpstr>
      <vt:lpstr>A125554272R</vt:lpstr>
      <vt:lpstr>A125554272R_Data</vt:lpstr>
      <vt:lpstr>A125554272R_Latest</vt:lpstr>
      <vt:lpstr>A125554280R</vt:lpstr>
      <vt:lpstr>A125554280R_Data</vt:lpstr>
      <vt:lpstr>A125554280R_Latest</vt:lpstr>
      <vt:lpstr>A125554288J</vt:lpstr>
      <vt:lpstr>A125554288J_Data</vt:lpstr>
      <vt:lpstr>A125554288J_Latest</vt:lpstr>
      <vt:lpstr>A125554296J</vt:lpstr>
      <vt:lpstr>A125554296J_Data</vt:lpstr>
      <vt:lpstr>A125554296J_Latest</vt:lpstr>
      <vt:lpstr>A125554304W</vt:lpstr>
      <vt:lpstr>A125554304W_Data</vt:lpstr>
      <vt:lpstr>A125554304W_Latest</vt:lpstr>
      <vt:lpstr>A125554312W</vt:lpstr>
      <vt:lpstr>A125554312W_Data</vt:lpstr>
      <vt:lpstr>A125554312W_Latest</vt:lpstr>
      <vt:lpstr>A125554320W</vt:lpstr>
      <vt:lpstr>A125554320W_Data</vt:lpstr>
      <vt:lpstr>A125554320W_Latest</vt:lpstr>
      <vt:lpstr>A125554328R</vt:lpstr>
      <vt:lpstr>A125554328R_Data</vt:lpstr>
      <vt:lpstr>A125554328R_Latest</vt:lpstr>
      <vt:lpstr>A125554336R</vt:lpstr>
      <vt:lpstr>A125554336R_Data</vt:lpstr>
      <vt:lpstr>A125554336R_Latest</vt:lpstr>
      <vt:lpstr>A125554344R</vt:lpstr>
      <vt:lpstr>A125554344R_Data</vt:lpstr>
      <vt:lpstr>A125554344R_Latest</vt:lpstr>
      <vt:lpstr>A125554352R</vt:lpstr>
      <vt:lpstr>A125554352R_Data</vt:lpstr>
      <vt:lpstr>A125554352R_Latest</vt:lpstr>
      <vt:lpstr>A125554360R</vt:lpstr>
      <vt:lpstr>A125554360R_Data</vt:lpstr>
      <vt:lpstr>A125554360R_Latest</vt:lpstr>
      <vt:lpstr>A125554368J</vt:lpstr>
      <vt:lpstr>A125554368J_Data</vt:lpstr>
      <vt:lpstr>A125554368J_Latest</vt:lpstr>
      <vt:lpstr>A125554376J</vt:lpstr>
      <vt:lpstr>A125554376J_Data</vt:lpstr>
      <vt:lpstr>A125554376J_Latest</vt:lpstr>
      <vt:lpstr>A125554384J</vt:lpstr>
      <vt:lpstr>A125554384J_Data</vt:lpstr>
      <vt:lpstr>A125554384J_Latest</vt:lpstr>
      <vt:lpstr>A125554392J</vt:lpstr>
      <vt:lpstr>A125554392J_Data</vt:lpstr>
      <vt:lpstr>A125554392J_Latest</vt:lpstr>
      <vt:lpstr>A125554400W</vt:lpstr>
      <vt:lpstr>A125554400W_Data</vt:lpstr>
      <vt:lpstr>A125554400W_Latest</vt:lpstr>
      <vt:lpstr>A125554408R</vt:lpstr>
      <vt:lpstr>A125554408R_Data</vt:lpstr>
      <vt:lpstr>A125554408R_Latest</vt:lpstr>
      <vt:lpstr>A125554416R</vt:lpstr>
      <vt:lpstr>A125554416R_Data</vt:lpstr>
      <vt:lpstr>A125554416R_Latest</vt:lpstr>
      <vt:lpstr>A125554424R</vt:lpstr>
      <vt:lpstr>A125554424R_Data</vt:lpstr>
      <vt:lpstr>A125554424R_Latest</vt:lpstr>
      <vt:lpstr>A125554432R</vt:lpstr>
      <vt:lpstr>A125554432R_Data</vt:lpstr>
      <vt:lpstr>A125554432R_Latest</vt:lpstr>
      <vt:lpstr>A125554440R</vt:lpstr>
      <vt:lpstr>A125554440R_Data</vt:lpstr>
      <vt:lpstr>A125554440R_Latest</vt:lpstr>
      <vt:lpstr>A125554448J</vt:lpstr>
      <vt:lpstr>A125554448J_Data</vt:lpstr>
      <vt:lpstr>A125554448J_Latest</vt:lpstr>
      <vt:lpstr>A125554456J</vt:lpstr>
      <vt:lpstr>A125554456J_Data</vt:lpstr>
      <vt:lpstr>A125554456J_Latest</vt:lpstr>
      <vt:lpstr>A125554464J</vt:lpstr>
      <vt:lpstr>A125554464J_Data</vt:lpstr>
      <vt:lpstr>A125554464J_Latest</vt:lpstr>
      <vt:lpstr>A125554472J</vt:lpstr>
      <vt:lpstr>A125554472J_Data</vt:lpstr>
      <vt:lpstr>A125554472J_Latest</vt:lpstr>
      <vt:lpstr>A125554480J</vt:lpstr>
      <vt:lpstr>A125554480J_Data</vt:lpstr>
      <vt:lpstr>A125554480J_Latest</vt:lpstr>
      <vt:lpstr>A125554488A</vt:lpstr>
      <vt:lpstr>A125554488A_Data</vt:lpstr>
      <vt:lpstr>A125554488A_Latest</vt:lpstr>
      <vt:lpstr>A125554496A</vt:lpstr>
      <vt:lpstr>A125554496A_Data</vt:lpstr>
      <vt:lpstr>A125554496A_Latest</vt:lpstr>
      <vt:lpstr>A125554504R</vt:lpstr>
      <vt:lpstr>A125554504R_Data</vt:lpstr>
      <vt:lpstr>A125554504R_Latest</vt:lpstr>
      <vt:lpstr>A125554512R</vt:lpstr>
      <vt:lpstr>A125554512R_Data</vt:lpstr>
      <vt:lpstr>A125554512R_Latest</vt:lpstr>
      <vt:lpstr>A125554520R</vt:lpstr>
      <vt:lpstr>A125554520R_Data</vt:lpstr>
      <vt:lpstr>A125554520R_Latest</vt:lpstr>
      <vt:lpstr>A125554528J</vt:lpstr>
      <vt:lpstr>A125554528J_Data</vt:lpstr>
      <vt:lpstr>A125554528J_Latest</vt:lpstr>
      <vt:lpstr>A125554536J</vt:lpstr>
      <vt:lpstr>A125554536J_Data</vt:lpstr>
      <vt:lpstr>A125554536J_Latest</vt:lpstr>
      <vt:lpstr>A125554544J</vt:lpstr>
      <vt:lpstr>A125554544J_Data</vt:lpstr>
      <vt:lpstr>A125554544J_Latest</vt:lpstr>
      <vt:lpstr>A125554552J</vt:lpstr>
      <vt:lpstr>A125554552J_Data</vt:lpstr>
      <vt:lpstr>A125554552J_Latest</vt:lpstr>
      <vt:lpstr>A125554560J</vt:lpstr>
      <vt:lpstr>A125554560J_Data</vt:lpstr>
      <vt:lpstr>A125554560J_Latest</vt:lpstr>
      <vt:lpstr>A125554568A</vt:lpstr>
      <vt:lpstr>A125554568A_Data</vt:lpstr>
      <vt:lpstr>A125554568A_Latest</vt:lpstr>
      <vt:lpstr>A125554576A</vt:lpstr>
      <vt:lpstr>A125554576A_Data</vt:lpstr>
      <vt:lpstr>A125554576A_Latest</vt:lpstr>
      <vt:lpstr>A125554584A</vt:lpstr>
      <vt:lpstr>A125554584A_Data</vt:lpstr>
      <vt:lpstr>A125554584A_Latest</vt:lpstr>
      <vt:lpstr>A125554592A</vt:lpstr>
      <vt:lpstr>A125554592A_Data</vt:lpstr>
      <vt:lpstr>A125554592A_Latest</vt:lpstr>
      <vt:lpstr>A125554600R</vt:lpstr>
      <vt:lpstr>A125554600R_Data</vt:lpstr>
      <vt:lpstr>A125554600R_Latest</vt:lpstr>
      <vt:lpstr>A125554608J</vt:lpstr>
      <vt:lpstr>A125554608J_Data</vt:lpstr>
      <vt:lpstr>A125554608J_Latest</vt:lpstr>
      <vt:lpstr>A125554616J</vt:lpstr>
      <vt:lpstr>A125554616J_Data</vt:lpstr>
      <vt:lpstr>A125554616J_Latest</vt:lpstr>
      <vt:lpstr>A125554624J</vt:lpstr>
      <vt:lpstr>A125554624J_Data</vt:lpstr>
      <vt:lpstr>A125554624J_Latest</vt:lpstr>
      <vt:lpstr>A125554632J</vt:lpstr>
      <vt:lpstr>A125554632J_Data</vt:lpstr>
      <vt:lpstr>A125554632J_Latest</vt:lpstr>
      <vt:lpstr>A125554640J</vt:lpstr>
      <vt:lpstr>A125554640J_Data</vt:lpstr>
      <vt:lpstr>A125554640J_Latest</vt:lpstr>
      <vt:lpstr>A125554648A</vt:lpstr>
      <vt:lpstr>A125554648A_Data</vt:lpstr>
      <vt:lpstr>A125554648A_Latest</vt:lpstr>
      <vt:lpstr>A125554656A</vt:lpstr>
      <vt:lpstr>A125554656A_Data</vt:lpstr>
      <vt:lpstr>A125554656A_Latest</vt:lpstr>
      <vt:lpstr>A125554664A</vt:lpstr>
      <vt:lpstr>A125554664A_Data</vt:lpstr>
      <vt:lpstr>A125554664A_Latest</vt:lpstr>
      <vt:lpstr>A125554672A</vt:lpstr>
      <vt:lpstr>A125554672A_Data</vt:lpstr>
      <vt:lpstr>A125554672A_Latest</vt:lpstr>
      <vt:lpstr>A125554680A</vt:lpstr>
      <vt:lpstr>A125554680A_Data</vt:lpstr>
      <vt:lpstr>A125554680A_Latest</vt:lpstr>
      <vt:lpstr>A125554688V</vt:lpstr>
      <vt:lpstr>A125554688V_Data</vt:lpstr>
      <vt:lpstr>A125554688V_Latest</vt:lpstr>
      <vt:lpstr>A125554696V</vt:lpstr>
      <vt:lpstr>A125554696V_Data</vt:lpstr>
      <vt:lpstr>A125554696V_Latest</vt:lpstr>
      <vt:lpstr>A125554704J</vt:lpstr>
      <vt:lpstr>A125554704J_Data</vt:lpstr>
      <vt:lpstr>A125554704J_Latest</vt:lpstr>
      <vt:lpstr>A125554712J</vt:lpstr>
      <vt:lpstr>A125554712J_Data</vt:lpstr>
      <vt:lpstr>A125554712J_Latest</vt:lpstr>
      <vt:lpstr>A125554720J</vt:lpstr>
      <vt:lpstr>A125554720J_Data</vt:lpstr>
      <vt:lpstr>A125554720J_Latest</vt:lpstr>
      <vt:lpstr>A125554728A</vt:lpstr>
      <vt:lpstr>A125554728A_Data</vt:lpstr>
      <vt:lpstr>A125554728A_Latest</vt:lpstr>
      <vt:lpstr>A125554736A</vt:lpstr>
      <vt:lpstr>A125554736A_Data</vt:lpstr>
      <vt:lpstr>A125554736A_Latest</vt:lpstr>
      <vt:lpstr>A125554744A</vt:lpstr>
      <vt:lpstr>A125554744A_Data</vt:lpstr>
      <vt:lpstr>A125554744A_Latest</vt:lpstr>
      <vt:lpstr>A125554752A</vt:lpstr>
      <vt:lpstr>A125554752A_Data</vt:lpstr>
      <vt:lpstr>A125554752A_Latest</vt:lpstr>
      <vt:lpstr>A125554760A</vt:lpstr>
      <vt:lpstr>A125554760A_Data</vt:lpstr>
      <vt:lpstr>A125554760A_Latest</vt:lpstr>
      <vt:lpstr>A125554768V</vt:lpstr>
      <vt:lpstr>A125554768V_Data</vt:lpstr>
      <vt:lpstr>A125554768V_Latest</vt:lpstr>
      <vt:lpstr>A125554776V</vt:lpstr>
      <vt:lpstr>A125554776V_Data</vt:lpstr>
      <vt:lpstr>A125554776V_Latest</vt:lpstr>
      <vt:lpstr>A125554784V</vt:lpstr>
      <vt:lpstr>A125554784V_Data</vt:lpstr>
      <vt:lpstr>A125554784V_Latest</vt:lpstr>
      <vt:lpstr>A125554792V</vt:lpstr>
      <vt:lpstr>A125554792V_Data</vt:lpstr>
      <vt:lpstr>A125554792V_Latest</vt:lpstr>
      <vt:lpstr>A125554800J</vt:lpstr>
      <vt:lpstr>A125554800J_Data</vt:lpstr>
      <vt:lpstr>A125554800J_Latest</vt:lpstr>
      <vt:lpstr>A125554808A</vt:lpstr>
      <vt:lpstr>A125554808A_Data</vt:lpstr>
      <vt:lpstr>A125554808A_Latest</vt:lpstr>
      <vt:lpstr>A125554816A</vt:lpstr>
      <vt:lpstr>A125554816A_Data</vt:lpstr>
      <vt:lpstr>A125554816A_Latest</vt:lpstr>
      <vt:lpstr>A125554824A</vt:lpstr>
      <vt:lpstr>A125554824A_Data</vt:lpstr>
      <vt:lpstr>A125554824A_Latest</vt:lpstr>
      <vt:lpstr>A125554832A</vt:lpstr>
      <vt:lpstr>A125554832A_Data</vt:lpstr>
      <vt:lpstr>A125554832A_Latest</vt:lpstr>
      <vt:lpstr>A125554840A</vt:lpstr>
      <vt:lpstr>A125554840A_Data</vt:lpstr>
      <vt:lpstr>A125554840A_Latest</vt:lpstr>
      <vt:lpstr>A125554848V</vt:lpstr>
      <vt:lpstr>A125554848V_Data</vt:lpstr>
      <vt:lpstr>A125554848V_Latest</vt:lpstr>
      <vt:lpstr>A125554856V</vt:lpstr>
      <vt:lpstr>A125554856V_Data</vt:lpstr>
      <vt:lpstr>A125554856V_Latest</vt:lpstr>
      <vt:lpstr>A125554864V</vt:lpstr>
      <vt:lpstr>A125554864V_Data</vt:lpstr>
      <vt:lpstr>A125554864V_Latest</vt:lpstr>
      <vt:lpstr>A125554872V</vt:lpstr>
      <vt:lpstr>A125554872V_Data</vt:lpstr>
      <vt:lpstr>A125554872V_Latest</vt:lpstr>
      <vt:lpstr>A125554880V</vt:lpstr>
      <vt:lpstr>A125554880V_Data</vt:lpstr>
      <vt:lpstr>A125554880V_Latest</vt:lpstr>
      <vt:lpstr>A125554888L</vt:lpstr>
      <vt:lpstr>A125554888L_Data</vt:lpstr>
      <vt:lpstr>A125554888L_Latest</vt:lpstr>
      <vt:lpstr>A125554896L</vt:lpstr>
      <vt:lpstr>A125554896L_Data</vt:lpstr>
      <vt:lpstr>A125554896L_Latest</vt:lpstr>
      <vt:lpstr>A125554904A</vt:lpstr>
      <vt:lpstr>A125554904A_Data</vt:lpstr>
      <vt:lpstr>A125554904A_Latest</vt:lpstr>
      <vt:lpstr>A125554912A</vt:lpstr>
      <vt:lpstr>A125554912A_Data</vt:lpstr>
      <vt:lpstr>A125554912A_Latest</vt:lpstr>
      <vt:lpstr>A125554920A</vt:lpstr>
      <vt:lpstr>A125554920A_Data</vt:lpstr>
      <vt:lpstr>A125554920A_Latest</vt:lpstr>
      <vt:lpstr>A125554928V</vt:lpstr>
      <vt:lpstr>A125554928V_Data</vt:lpstr>
      <vt:lpstr>A125554928V_Latest</vt:lpstr>
      <vt:lpstr>A125554936V</vt:lpstr>
      <vt:lpstr>A125554936V_Data</vt:lpstr>
      <vt:lpstr>A125554936V_Latest</vt:lpstr>
      <vt:lpstr>A125554944V</vt:lpstr>
      <vt:lpstr>A125554944V_Data</vt:lpstr>
      <vt:lpstr>A125554944V_Latest</vt:lpstr>
      <vt:lpstr>A125554952V</vt:lpstr>
      <vt:lpstr>A125554952V_Data</vt:lpstr>
      <vt:lpstr>A125554952V_Latest</vt:lpstr>
      <vt:lpstr>A125554960V</vt:lpstr>
      <vt:lpstr>A125554960V_Data</vt:lpstr>
      <vt:lpstr>A125554960V_Latest</vt:lpstr>
      <vt:lpstr>A125554968L</vt:lpstr>
      <vt:lpstr>A125554968L_Data</vt:lpstr>
      <vt:lpstr>A125554968L_Latest</vt:lpstr>
      <vt:lpstr>A125554976L</vt:lpstr>
      <vt:lpstr>A125554976L_Data</vt:lpstr>
      <vt:lpstr>A125554976L_Latest</vt:lpstr>
      <vt:lpstr>A125554984L</vt:lpstr>
      <vt:lpstr>A125554984L_Data</vt:lpstr>
      <vt:lpstr>A125554984L_Latest</vt:lpstr>
      <vt:lpstr>A125554992L</vt:lpstr>
      <vt:lpstr>A125554992L_Data</vt:lpstr>
      <vt:lpstr>A125554992L_Latest</vt:lpstr>
      <vt:lpstr>A125555000C</vt:lpstr>
      <vt:lpstr>A125555000C_Data</vt:lpstr>
      <vt:lpstr>A125555000C_Latest</vt:lpstr>
      <vt:lpstr>A125555008W</vt:lpstr>
      <vt:lpstr>A125555008W_Data</vt:lpstr>
      <vt:lpstr>A125555008W_Latest</vt:lpstr>
      <vt:lpstr>A125555016W</vt:lpstr>
      <vt:lpstr>A125555016W_Data</vt:lpstr>
      <vt:lpstr>A125555016W_Latest</vt:lpstr>
      <vt:lpstr>A125555024W</vt:lpstr>
      <vt:lpstr>A125555024W_Data</vt:lpstr>
      <vt:lpstr>A125555024W_Latest</vt:lpstr>
      <vt:lpstr>A125555032W</vt:lpstr>
      <vt:lpstr>A125555032W_Data</vt:lpstr>
      <vt:lpstr>A125555032W_Latest</vt:lpstr>
      <vt:lpstr>A125555040W</vt:lpstr>
      <vt:lpstr>A125555040W_Data</vt:lpstr>
      <vt:lpstr>A125555040W_Latest</vt:lpstr>
      <vt:lpstr>A125555048R</vt:lpstr>
      <vt:lpstr>A125555048R_Data</vt:lpstr>
      <vt:lpstr>A125555048R_Latest</vt:lpstr>
      <vt:lpstr>A125555056R</vt:lpstr>
      <vt:lpstr>A125555056R_Data</vt:lpstr>
      <vt:lpstr>A125555056R_Latest</vt:lpstr>
      <vt:lpstr>A125555064R</vt:lpstr>
      <vt:lpstr>A125555064R_Data</vt:lpstr>
      <vt:lpstr>A125555064R_Latest</vt:lpstr>
      <vt:lpstr>A125555072R</vt:lpstr>
      <vt:lpstr>A125555072R_Data</vt:lpstr>
      <vt:lpstr>A125555072R_Latest</vt:lpstr>
      <vt:lpstr>A125555080R</vt:lpstr>
      <vt:lpstr>A125555080R_Data</vt:lpstr>
      <vt:lpstr>A125555080R_Latest</vt:lpstr>
      <vt:lpstr>A125555088J</vt:lpstr>
      <vt:lpstr>A125555088J_Data</vt:lpstr>
      <vt:lpstr>A125555088J_Latest</vt:lpstr>
      <vt:lpstr>A125555096J</vt:lpstr>
      <vt:lpstr>A125555096J_Data</vt:lpstr>
      <vt:lpstr>A125555096J_Latest</vt:lpstr>
      <vt:lpstr>A125555104W</vt:lpstr>
      <vt:lpstr>A125555104W_Data</vt:lpstr>
      <vt:lpstr>A125555104W_Latest</vt:lpstr>
      <vt:lpstr>A125555112W</vt:lpstr>
      <vt:lpstr>A125555112W_Data</vt:lpstr>
      <vt:lpstr>A125555112W_Latest</vt:lpstr>
      <vt:lpstr>A125555120W</vt:lpstr>
      <vt:lpstr>A125555120W_Data</vt:lpstr>
      <vt:lpstr>A125555120W_Latest</vt:lpstr>
      <vt:lpstr>A125555128R</vt:lpstr>
      <vt:lpstr>A125555128R_Data</vt:lpstr>
      <vt:lpstr>A125555128R_Latest</vt:lpstr>
      <vt:lpstr>A125555136R</vt:lpstr>
      <vt:lpstr>A125555136R_Data</vt:lpstr>
      <vt:lpstr>A125555136R_Latest</vt:lpstr>
      <vt:lpstr>A125555144R</vt:lpstr>
      <vt:lpstr>A125555144R_Data</vt:lpstr>
      <vt:lpstr>A125555144R_Latest</vt:lpstr>
      <vt:lpstr>A125555152R</vt:lpstr>
      <vt:lpstr>A125555152R_Data</vt:lpstr>
      <vt:lpstr>A125555152R_Latest</vt:lpstr>
      <vt:lpstr>A125555160R</vt:lpstr>
      <vt:lpstr>A125555160R_Data</vt:lpstr>
      <vt:lpstr>A125555160R_Latest</vt:lpstr>
      <vt:lpstr>A125555168J</vt:lpstr>
      <vt:lpstr>A125555168J_Data</vt:lpstr>
      <vt:lpstr>A125555168J_Latest</vt:lpstr>
      <vt:lpstr>A125555176J</vt:lpstr>
      <vt:lpstr>A125555176J_Data</vt:lpstr>
      <vt:lpstr>A125555176J_Latest</vt:lpstr>
      <vt:lpstr>A125555184J</vt:lpstr>
      <vt:lpstr>A125555184J_Data</vt:lpstr>
      <vt:lpstr>A125555184J_Latest</vt:lpstr>
      <vt:lpstr>A125555192J</vt:lpstr>
      <vt:lpstr>A125555192J_Data</vt:lpstr>
      <vt:lpstr>A125555192J_Latest</vt:lpstr>
      <vt:lpstr>A125555200W</vt:lpstr>
      <vt:lpstr>A125555200W_Data</vt:lpstr>
      <vt:lpstr>A125555200W_Latest</vt:lpstr>
      <vt:lpstr>A125555208R</vt:lpstr>
      <vt:lpstr>A125555208R_Data</vt:lpstr>
      <vt:lpstr>A125555208R_Latest</vt:lpstr>
      <vt:lpstr>A125555216R</vt:lpstr>
      <vt:lpstr>A125555216R_Data</vt:lpstr>
      <vt:lpstr>A125555216R_Latest</vt:lpstr>
      <vt:lpstr>A125555224R</vt:lpstr>
      <vt:lpstr>A125555224R_Data</vt:lpstr>
      <vt:lpstr>A125555224R_Latest</vt:lpstr>
      <vt:lpstr>A125555232R</vt:lpstr>
      <vt:lpstr>A125555232R_Data</vt:lpstr>
      <vt:lpstr>A125555232R_Latest</vt:lpstr>
      <vt:lpstr>A125555240R</vt:lpstr>
      <vt:lpstr>A125555240R_Data</vt:lpstr>
      <vt:lpstr>A125555240R_Latest</vt:lpstr>
      <vt:lpstr>A125555248J</vt:lpstr>
      <vt:lpstr>A125555248J_Data</vt:lpstr>
      <vt:lpstr>A125555248J_Latest</vt:lpstr>
      <vt:lpstr>A125555256J</vt:lpstr>
      <vt:lpstr>A125555256J_Data</vt:lpstr>
      <vt:lpstr>A125555256J_Latest</vt:lpstr>
      <vt:lpstr>A125555264J</vt:lpstr>
      <vt:lpstr>A125555264J_Data</vt:lpstr>
      <vt:lpstr>A125555264J_Latest</vt:lpstr>
      <vt:lpstr>A125555272J</vt:lpstr>
      <vt:lpstr>A125555272J_Data</vt:lpstr>
      <vt:lpstr>A125555272J_Latest</vt:lpstr>
      <vt:lpstr>A125555280J</vt:lpstr>
      <vt:lpstr>A125555280J_Data</vt:lpstr>
      <vt:lpstr>A125555280J_Latest</vt:lpstr>
      <vt:lpstr>A125555288A</vt:lpstr>
      <vt:lpstr>A125555288A_Data</vt:lpstr>
      <vt:lpstr>A125555288A_Latest</vt:lpstr>
      <vt:lpstr>A125555296A</vt:lpstr>
      <vt:lpstr>A125555296A_Data</vt:lpstr>
      <vt:lpstr>A125555296A_Latest</vt:lpstr>
      <vt:lpstr>A125555304R</vt:lpstr>
      <vt:lpstr>A125555304R_Data</vt:lpstr>
      <vt:lpstr>A125555304R_Latest</vt:lpstr>
      <vt:lpstr>A125555312R</vt:lpstr>
      <vt:lpstr>A125555312R_Data</vt:lpstr>
      <vt:lpstr>A125555312R_Latest</vt:lpstr>
      <vt:lpstr>A125555320R</vt:lpstr>
      <vt:lpstr>A125555320R_Data</vt:lpstr>
      <vt:lpstr>A125555320R_Latest</vt:lpstr>
      <vt:lpstr>A125555328J</vt:lpstr>
      <vt:lpstr>A125555328J_Data</vt:lpstr>
      <vt:lpstr>A125555328J_Latest</vt:lpstr>
      <vt:lpstr>A125555336J</vt:lpstr>
      <vt:lpstr>A125555336J_Data</vt:lpstr>
      <vt:lpstr>A125555336J_Latest</vt:lpstr>
      <vt:lpstr>A125555344J</vt:lpstr>
      <vt:lpstr>A125555344J_Data</vt:lpstr>
      <vt:lpstr>A125555344J_Latest</vt:lpstr>
      <vt:lpstr>A125555352J</vt:lpstr>
      <vt:lpstr>A125555352J_Data</vt:lpstr>
      <vt:lpstr>A125555352J_Latest</vt:lpstr>
      <vt:lpstr>A125555360J</vt:lpstr>
      <vt:lpstr>A125555360J_Data</vt:lpstr>
      <vt:lpstr>A125555360J_Latest</vt:lpstr>
      <vt:lpstr>A125555368A</vt:lpstr>
      <vt:lpstr>A125555368A_Data</vt:lpstr>
      <vt:lpstr>A125555368A_Latest</vt:lpstr>
      <vt:lpstr>A125555376A</vt:lpstr>
      <vt:lpstr>A125555376A_Data</vt:lpstr>
      <vt:lpstr>A125555376A_Latest</vt:lpstr>
      <vt:lpstr>A125555384A</vt:lpstr>
      <vt:lpstr>A125555384A_Data</vt:lpstr>
      <vt:lpstr>A125555384A_Latest</vt:lpstr>
      <vt:lpstr>A125555392A</vt:lpstr>
      <vt:lpstr>A125555392A_Data</vt:lpstr>
      <vt:lpstr>A125555392A_Latest</vt:lpstr>
      <vt:lpstr>A125555400R</vt:lpstr>
      <vt:lpstr>A125555400R_Data</vt:lpstr>
      <vt:lpstr>A125555400R_Latest</vt:lpstr>
      <vt:lpstr>A125555408J</vt:lpstr>
      <vt:lpstr>A125555408J_Data</vt:lpstr>
      <vt:lpstr>A125555408J_Latest</vt:lpstr>
      <vt:lpstr>A125555416J</vt:lpstr>
      <vt:lpstr>A125555416J_Data</vt:lpstr>
      <vt:lpstr>A125555416J_Latest</vt:lpstr>
      <vt:lpstr>A125555424J</vt:lpstr>
      <vt:lpstr>A125555424J_Data</vt:lpstr>
      <vt:lpstr>A125555424J_Latest</vt:lpstr>
      <vt:lpstr>A125555432J</vt:lpstr>
      <vt:lpstr>A125555432J_Data</vt:lpstr>
      <vt:lpstr>A125555432J_Latest</vt:lpstr>
      <vt:lpstr>A125555440J</vt:lpstr>
      <vt:lpstr>A125555440J_Data</vt:lpstr>
      <vt:lpstr>A125555440J_Latest</vt:lpstr>
      <vt:lpstr>A125555448A</vt:lpstr>
      <vt:lpstr>A125555448A_Data</vt:lpstr>
      <vt:lpstr>A125555448A_Latest</vt:lpstr>
      <vt:lpstr>A125555456A</vt:lpstr>
      <vt:lpstr>A125555456A_Data</vt:lpstr>
      <vt:lpstr>A125555456A_Latest</vt:lpstr>
      <vt:lpstr>A125555464A</vt:lpstr>
      <vt:lpstr>A125555464A_Data</vt:lpstr>
      <vt:lpstr>A125555464A_Latest</vt:lpstr>
      <vt:lpstr>A125555472A</vt:lpstr>
      <vt:lpstr>A125555472A_Data</vt:lpstr>
      <vt:lpstr>A125555472A_Latest</vt:lpstr>
      <vt:lpstr>A125555480A</vt:lpstr>
      <vt:lpstr>A125555480A_Data</vt:lpstr>
      <vt:lpstr>A125555480A_Latest</vt:lpstr>
      <vt:lpstr>A125555488V</vt:lpstr>
      <vt:lpstr>A125555488V_Data</vt:lpstr>
      <vt:lpstr>A125555488V_Latest</vt:lpstr>
      <vt:lpstr>A125555496V</vt:lpstr>
      <vt:lpstr>A125555496V_Data</vt:lpstr>
      <vt:lpstr>A125555496V_Latest</vt:lpstr>
      <vt:lpstr>A125555504J</vt:lpstr>
      <vt:lpstr>A125555504J_Data</vt:lpstr>
      <vt:lpstr>A125555504J_Latest</vt:lpstr>
      <vt:lpstr>A125555512J</vt:lpstr>
      <vt:lpstr>A125555512J_Data</vt:lpstr>
      <vt:lpstr>A125555512J_Latest</vt:lpstr>
      <vt:lpstr>A125555520J</vt:lpstr>
      <vt:lpstr>A125555520J_Data</vt:lpstr>
      <vt:lpstr>A125555520J_Latest</vt:lpstr>
      <vt:lpstr>A125555528A</vt:lpstr>
      <vt:lpstr>A125555528A_Data</vt:lpstr>
      <vt:lpstr>A125555528A_Latest</vt:lpstr>
      <vt:lpstr>A125555536A</vt:lpstr>
      <vt:lpstr>A125555536A_Data</vt:lpstr>
      <vt:lpstr>A125555536A_Latest</vt:lpstr>
      <vt:lpstr>A125555544A</vt:lpstr>
      <vt:lpstr>A125555544A_Data</vt:lpstr>
      <vt:lpstr>A125555544A_Latest</vt:lpstr>
      <vt:lpstr>A125555552A</vt:lpstr>
      <vt:lpstr>A125555552A_Data</vt:lpstr>
      <vt:lpstr>A125555552A_Latest</vt:lpstr>
      <vt:lpstr>A125555560A</vt:lpstr>
      <vt:lpstr>A125555560A_Data</vt:lpstr>
      <vt:lpstr>A125555560A_Latest</vt:lpstr>
      <vt:lpstr>A125555568V</vt:lpstr>
      <vt:lpstr>A125555568V_Data</vt:lpstr>
      <vt:lpstr>A125555568V_Latest</vt:lpstr>
      <vt:lpstr>A125555576V</vt:lpstr>
      <vt:lpstr>A125555576V_Data</vt:lpstr>
      <vt:lpstr>A125555576V_Latest</vt:lpstr>
      <vt:lpstr>A125555584V</vt:lpstr>
      <vt:lpstr>A125555584V_Data</vt:lpstr>
      <vt:lpstr>A125555584V_Latest</vt:lpstr>
      <vt:lpstr>A125555592V</vt:lpstr>
      <vt:lpstr>A125555592V_Data</vt:lpstr>
      <vt:lpstr>A125555592V_Latest</vt:lpstr>
      <vt:lpstr>A125555600J</vt:lpstr>
      <vt:lpstr>A125555600J_Data</vt:lpstr>
      <vt:lpstr>A125555600J_Latest</vt:lpstr>
      <vt:lpstr>A125555608A</vt:lpstr>
      <vt:lpstr>A125555608A_Data</vt:lpstr>
      <vt:lpstr>A125555608A_Latest</vt:lpstr>
      <vt:lpstr>A125555616A</vt:lpstr>
      <vt:lpstr>A125555616A_Data</vt:lpstr>
      <vt:lpstr>A125555616A_Latest</vt:lpstr>
      <vt:lpstr>A125555624A</vt:lpstr>
      <vt:lpstr>A125555624A_Data</vt:lpstr>
      <vt:lpstr>A125555624A_Latest</vt:lpstr>
      <vt:lpstr>A125555632A</vt:lpstr>
      <vt:lpstr>A125555632A_Data</vt:lpstr>
      <vt:lpstr>A125555632A_Latest</vt:lpstr>
      <vt:lpstr>A125555640A</vt:lpstr>
      <vt:lpstr>A125555640A_Data</vt:lpstr>
      <vt:lpstr>A125555640A_Latest</vt:lpstr>
      <vt:lpstr>A125555648V</vt:lpstr>
      <vt:lpstr>A125555648V_Data</vt:lpstr>
      <vt:lpstr>A125555648V_Latest</vt:lpstr>
      <vt:lpstr>A125555656V</vt:lpstr>
      <vt:lpstr>A125555656V_Data</vt:lpstr>
      <vt:lpstr>A125555656V_Latest</vt:lpstr>
      <vt:lpstr>A125555664V</vt:lpstr>
      <vt:lpstr>A125555664V_Data</vt:lpstr>
      <vt:lpstr>A125555664V_Latest</vt:lpstr>
      <vt:lpstr>A125555672V</vt:lpstr>
      <vt:lpstr>A125555672V_Data</vt:lpstr>
      <vt:lpstr>A125555672V_Latest</vt:lpstr>
      <vt:lpstr>A125555680V</vt:lpstr>
      <vt:lpstr>A125555680V_Data</vt:lpstr>
      <vt:lpstr>A125555680V_Latest</vt:lpstr>
      <vt:lpstr>A125555688L</vt:lpstr>
      <vt:lpstr>A125555688L_Data</vt:lpstr>
      <vt:lpstr>A125555688L_Latest</vt:lpstr>
      <vt:lpstr>A125555696L</vt:lpstr>
      <vt:lpstr>A125555696L_Data</vt:lpstr>
      <vt:lpstr>A125555696L_Latest</vt:lpstr>
      <vt:lpstr>A125555704A</vt:lpstr>
      <vt:lpstr>A125555704A_Data</vt:lpstr>
      <vt:lpstr>A125555704A_Latest</vt:lpstr>
      <vt:lpstr>A125555712A</vt:lpstr>
      <vt:lpstr>A125555712A_Data</vt:lpstr>
      <vt:lpstr>A125555712A_Latest</vt:lpstr>
      <vt:lpstr>A125555720A</vt:lpstr>
      <vt:lpstr>A125555720A_Data</vt:lpstr>
      <vt:lpstr>A125555720A_Latest</vt:lpstr>
      <vt:lpstr>A125555728V</vt:lpstr>
      <vt:lpstr>A125555728V_Data</vt:lpstr>
      <vt:lpstr>A125555728V_Latest</vt:lpstr>
      <vt:lpstr>A125555736V</vt:lpstr>
      <vt:lpstr>A125555736V_Data</vt:lpstr>
      <vt:lpstr>A125555736V_Latest</vt:lpstr>
      <vt:lpstr>A125555744V</vt:lpstr>
      <vt:lpstr>A125555744V_Data</vt:lpstr>
      <vt:lpstr>A125555744V_Latest</vt:lpstr>
      <vt:lpstr>A125555752V</vt:lpstr>
      <vt:lpstr>A125555752V_Data</vt:lpstr>
      <vt:lpstr>A125555752V_Latest</vt:lpstr>
      <vt:lpstr>A125555760V</vt:lpstr>
      <vt:lpstr>A125555760V_Data</vt:lpstr>
      <vt:lpstr>A125555760V_Latest</vt:lpstr>
      <vt:lpstr>A125555768L</vt:lpstr>
      <vt:lpstr>A125555768L_Data</vt:lpstr>
      <vt:lpstr>A125555768L_Latest</vt:lpstr>
      <vt:lpstr>A125555776L</vt:lpstr>
      <vt:lpstr>A125555776L_Data</vt:lpstr>
      <vt:lpstr>A125555776L_Latest</vt:lpstr>
      <vt:lpstr>A125555784L</vt:lpstr>
      <vt:lpstr>A125555784L_Data</vt:lpstr>
      <vt:lpstr>A125555784L_Latest</vt:lpstr>
      <vt:lpstr>A125555792L</vt:lpstr>
      <vt:lpstr>A125555792L_Data</vt:lpstr>
      <vt:lpstr>A125555792L_Latest</vt:lpstr>
      <vt:lpstr>A125555800A</vt:lpstr>
      <vt:lpstr>A125555800A_Data</vt:lpstr>
      <vt:lpstr>A125555800A_Latest</vt:lpstr>
      <vt:lpstr>A125555808V</vt:lpstr>
      <vt:lpstr>A125555808V_Data</vt:lpstr>
      <vt:lpstr>A125555808V_Latest</vt:lpstr>
      <vt:lpstr>A125555816V</vt:lpstr>
      <vt:lpstr>A125555816V_Data</vt:lpstr>
      <vt:lpstr>A125555816V_Latest</vt:lpstr>
      <vt:lpstr>A125555824V</vt:lpstr>
      <vt:lpstr>A125555824V_Data</vt:lpstr>
      <vt:lpstr>A125555824V_Latest</vt:lpstr>
      <vt:lpstr>A125555832V</vt:lpstr>
      <vt:lpstr>A125555832V_Data</vt:lpstr>
      <vt:lpstr>A125555832V_Latest</vt:lpstr>
      <vt:lpstr>A125555840V</vt:lpstr>
      <vt:lpstr>A125555840V_Data</vt:lpstr>
      <vt:lpstr>A125555840V_Latest</vt:lpstr>
      <vt:lpstr>A125555848L</vt:lpstr>
      <vt:lpstr>A125555848L_Data</vt:lpstr>
      <vt:lpstr>A125555848L_Latest</vt:lpstr>
      <vt:lpstr>A125555856L</vt:lpstr>
      <vt:lpstr>A125555856L_Data</vt:lpstr>
      <vt:lpstr>A125555856L_Latest</vt:lpstr>
      <vt:lpstr>A125555864L</vt:lpstr>
      <vt:lpstr>A125555864L_Data</vt:lpstr>
      <vt:lpstr>A125555864L_Latest</vt:lpstr>
      <vt:lpstr>A125555872L</vt:lpstr>
      <vt:lpstr>A125555872L_Data</vt:lpstr>
      <vt:lpstr>A125555872L_Latest</vt:lpstr>
      <vt:lpstr>A125555880L</vt:lpstr>
      <vt:lpstr>A125555880L_Data</vt:lpstr>
      <vt:lpstr>A125555880L_Latest</vt:lpstr>
      <vt:lpstr>A125555888F</vt:lpstr>
      <vt:lpstr>A125555888F_Data</vt:lpstr>
      <vt:lpstr>A125555888F_Latest</vt:lpstr>
      <vt:lpstr>A125555896F</vt:lpstr>
      <vt:lpstr>A125555896F_Data</vt:lpstr>
      <vt:lpstr>A125555896F_Latest</vt:lpstr>
      <vt:lpstr>A125555904V</vt:lpstr>
      <vt:lpstr>A125555904V_Data</vt:lpstr>
      <vt:lpstr>A125555904V_Latest</vt:lpstr>
      <vt:lpstr>A125555912V</vt:lpstr>
      <vt:lpstr>A125555912V_Data</vt:lpstr>
      <vt:lpstr>A125555912V_Latest</vt:lpstr>
      <vt:lpstr>A125555920V</vt:lpstr>
      <vt:lpstr>A125555920V_Data</vt:lpstr>
      <vt:lpstr>A125555920V_Latest</vt:lpstr>
      <vt:lpstr>A125555928L</vt:lpstr>
      <vt:lpstr>A125555928L_Data</vt:lpstr>
      <vt:lpstr>A125555928L_Latest</vt:lpstr>
      <vt:lpstr>A125555936L</vt:lpstr>
      <vt:lpstr>A125555936L_Data</vt:lpstr>
      <vt:lpstr>A125555936L_Latest</vt:lpstr>
      <vt:lpstr>A125555944L</vt:lpstr>
      <vt:lpstr>A125555944L_Data</vt:lpstr>
      <vt:lpstr>A125555944L_Latest</vt:lpstr>
      <vt:lpstr>A125555952L</vt:lpstr>
      <vt:lpstr>A125555952L_Data</vt:lpstr>
      <vt:lpstr>A125555952L_Latest</vt:lpstr>
      <vt:lpstr>A125555960L</vt:lpstr>
      <vt:lpstr>A125555960L_Data</vt:lpstr>
      <vt:lpstr>A125555960L_Latest</vt:lpstr>
      <vt:lpstr>A125555968F</vt:lpstr>
      <vt:lpstr>A125555968F_Data</vt:lpstr>
      <vt:lpstr>A125555968F_Latest</vt:lpstr>
      <vt:lpstr>A125555976F</vt:lpstr>
      <vt:lpstr>A125555976F_Data</vt:lpstr>
      <vt:lpstr>A125555976F_Latest</vt:lpstr>
      <vt:lpstr>A125555984F</vt:lpstr>
      <vt:lpstr>A125555984F_Data</vt:lpstr>
      <vt:lpstr>A125555984F_Latest</vt:lpstr>
      <vt:lpstr>A125555992F</vt:lpstr>
      <vt:lpstr>A125555992F_Data</vt:lpstr>
      <vt:lpstr>A125555992F_Latest</vt:lpstr>
      <vt:lpstr>A125556000W</vt:lpstr>
      <vt:lpstr>A125556000W_Data</vt:lpstr>
      <vt:lpstr>A125556000W_Latest</vt:lpstr>
      <vt:lpstr>A125556008R</vt:lpstr>
      <vt:lpstr>A125556008R_Data</vt:lpstr>
      <vt:lpstr>A125556008R_Latest</vt:lpstr>
      <vt:lpstr>A125556016R</vt:lpstr>
      <vt:lpstr>A125556016R_Data</vt:lpstr>
      <vt:lpstr>A125556016R_Latest</vt:lpstr>
      <vt:lpstr>A125556024R</vt:lpstr>
      <vt:lpstr>A125556024R_Data</vt:lpstr>
      <vt:lpstr>A125556024R_Latest</vt:lpstr>
      <vt:lpstr>A125556032R</vt:lpstr>
      <vt:lpstr>A125556032R_Data</vt:lpstr>
      <vt:lpstr>A125556032R_Latest</vt:lpstr>
      <vt:lpstr>A125556040R</vt:lpstr>
      <vt:lpstr>A125556040R_Data</vt:lpstr>
      <vt:lpstr>A125556040R_Latest</vt:lpstr>
      <vt:lpstr>A125556048J</vt:lpstr>
      <vt:lpstr>A125556048J_Data</vt:lpstr>
      <vt:lpstr>A125556048J_Latest</vt:lpstr>
      <vt:lpstr>A125556056J</vt:lpstr>
      <vt:lpstr>A125556056J_Data</vt:lpstr>
      <vt:lpstr>A125556056J_Latest</vt:lpstr>
      <vt:lpstr>A125556064J</vt:lpstr>
      <vt:lpstr>A125556064J_Data</vt:lpstr>
      <vt:lpstr>A125556064J_Latest</vt:lpstr>
      <vt:lpstr>A125556072J</vt:lpstr>
      <vt:lpstr>A125556072J_Data</vt:lpstr>
      <vt:lpstr>A125556072J_Latest</vt:lpstr>
      <vt:lpstr>A125556080J</vt:lpstr>
      <vt:lpstr>A125556080J_Data</vt:lpstr>
      <vt:lpstr>A125556080J_Latest</vt:lpstr>
      <vt:lpstr>A125556088A</vt:lpstr>
      <vt:lpstr>A125556088A_Data</vt:lpstr>
      <vt:lpstr>A125556088A_Latest</vt:lpstr>
      <vt:lpstr>A125556096A</vt:lpstr>
      <vt:lpstr>A125556096A_Data</vt:lpstr>
      <vt:lpstr>A125556096A_Latest</vt:lpstr>
      <vt:lpstr>A125556104R</vt:lpstr>
      <vt:lpstr>A125556104R_Data</vt:lpstr>
      <vt:lpstr>A125556104R_Latest</vt:lpstr>
      <vt:lpstr>A125556112R</vt:lpstr>
      <vt:lpstr>A125556112R_Data</vt:lpstr>
      <vt:lpstr>A125556112R_Latest</vt:lpstr>
      <vt:lpstr>A125556120R</vt:lpstr>
      <vt:lpstr>A125556120R_Data</vt:lpstr>
      <vt:lpstr>A125556120R_Latest</vt:lpstr>
      <vt:lpstr>A125556128J</vt:lpstr>
      <vt:lpstr>A125556128J_Data</vt:lpstr>
      <vt:lpstr>A125556128J_Latest</vt:lpstr>
      <vt:lpstr>A125556136J</vt:lpstr>
      <vt:lpstr>A125556136J_Data</vt:lpstr>
      <vt:lpstr>A125556136J_Latest</vt:lpstr>
      <vt:lpstr>A125556144J</vt:lpstr>
      <vt:lpstr>A125556144J_Data</vt:lpstr>
      <vt:lpstr>A125556144J_Latest</vt:lpstr>
      <vt:lpstr>A125556152J</vt:lpstr>
      <vt:lpstr>A125556152J_Data</vt:lpstr>
      <vt:lpstr>A125556152J_Latest</vt:lpstr>
      <vt:lpstr>A125556160J</vt:lpstr>
      <vt:lpstr>A125556160J_Data</vt:lpstr>
      <vt:lpstr>A125556160J_Latest</vt:lpstr>
      <vt:lpstr>A125556168A</vt:lpstr>
      <vt:lpstr>A125556168A_Data</vt:lpstr>
      <vt:lpstr>A125556168A_Latest</vt:lpstr>
      <vt:lpstr>A125556176A</vt:lpstr>
      <vt:lpstr>A125556176A_Data</vt:lpstr>
      <vt:lpstr>A125556176A_Latest</vt:lpstr>
      <vt:lpstr>A125556184A</vt:lpstr>
      <vt:lpstr>A125556184A_Data</vt:lpstr>
      <vt:lpstr>A125556184A_Latest</vt:lpstr>
      <vt:lpstr>A125556192A</vt:lpstr>
      <vt:lpstr>A125556192A_Data</vt:lpstr>
      <vt:lpstr>A125556192A_Latest</vt:lpstr>
      <vt:lpstr>A125556200R</vt:lpstr>
      <vt:lpstr>A125556200R_Data</vt:lpstr>
      <vt:lpstr>A125556200R_Latest</vt:lpstr>
      <vt:lpstr>A125556208J</vt:lpstr>
      <vt:lpstr>A125556208J_Data</vt:lpstr>
      <vt:lpstr>A125556208J_Latest</vt:lpstr>
      <vt:lpstr>A125556216J</vt:lpstr>
      <vt:lpstr>A125556216J_Data</vt:lpstr>
      <vt:lpstr>A125556216J_Latest</vt:lpstr>
      <vt:lpstr>A125556224J</vt:lpstr>
      <vt:lpstr>A125556224J_Data</vt:lpstr>
      <vt:lpstr>A125556224J_Latest</vt:lpstr>
      <vt:lpstr>A125556232J</vt:lpstr>
      <vt:lpstr>A125556232J_Data</vt:lpstr>
      <vt:lpstr>A125556232J_Latest</vt:lpstr>
      <vt:lpstr>A125556240J</vt:lpstr>
      <vt:lpstr>A125556240J_Data</vt:lpstr>
      <vt:lpstr>A125556240J_Latest</vt:lpstr>
      <vt:lpstr>A125556248A</vt:lpstr>
      <vt:lpstr>A125556248A_Data</vt:lpstr>
      <vt:lpstr>A125556248A_Latest</vt:lpstr>
      <vt:lpstr>A125556256A</vt:lpstr>
      <vt:lpstr>A125556256A_Data</vt:lpstr>
      <vt:lpstr>A125556256A_Latest</vt:lpstr>
      <vt:lpstr>A125556264A</vt:lpstr>
      <vt:lpstr>A125556264A_Data</vt:lpstr>
      <vt:lpstr>A125556264A_Latest</vt:lpstr>
      <vt:lpstr>A125556272A</vt:lpstr>
      <vt:lpstr>A125556272A_Data</vt:lpstr>
      <vt:lpstr>A125556272A_Latest</vt:lpstr>
      <vt:lpstr>A125556280A</vt:lpstr>
      <vt:lpstr>A125556280A_Data</vt:lpstr>
      <vt:lpstr>A125556280A_Latest</vt:lpstr>
      <vt:lpstr>A125556288V</vt:lpstr>
      <vt:lpstr>A125556288V_Data</vt:lpstr>
      <vt:lpstr>A125556288V_Latest</vt:lpstr>
      <vt:lpstr>A125556296V</vt:lpstr>
      <vt:lpstr>A125556296V_Data</vt:lpstr>
      <vt:lpstr>A125556296V_Latest</vt:lpstr>
      <vt:lpstr>A125556304J</vt:lpstr>
      <vt:lpstr>A125556304J_Data</vt:lpstr>
      <vt:lpstr>A125556304J_Latest</vt:lpstr>
      <vt:lpstr>A125556312J</vt:lpstr>
      <vt:lpstr>A125556312J_Data</vt:lpstr>
      <vt:lpstr>A125556312J_Latest</vt:lpstr>
      <vt:lpstr>A125556320J</vt:lpstr>
      <vt:lpstr>A125556320J_Data</vt:lpstr>
      <vt:lpstr>A125556320J_Latest</vt:lpstr>
      <vt:lpstr>A125556328A</vt:lpstr>
      <vt:lpstr>A125556328A_Data</vt:lpstr>
      <vt:lpstr>A125556328A_Latest</vt:lpstr>
      <vt:lpstr>A125556336A</vt:lpstr>
      <vt:lpstr>A125556336A_Data</vt:lpstr>
      <vt:lpstr>A125556336A_Latest</vt:lpstr>
      <vt:lpstr>A125556344A</vt:lpstr>
      <vt:lpstr>A125556344A_Data</vt:lpstr>
      <vt:lpstr>A125556344A_Latest</vt:lpstr>
      <vt:lpstr>A125556352A</vt:lpstr>
      <vt:lpstr>A125556352A_Data</vt:lpstr>
      <vt:lpstr>A125556352A_Latest</vt:lpstr>
      <vt:lpstr>A125556360A</vt:lpstr>
      <vt:lpstr>A125556360A_Data</vt:lpstr>
      <vt:lpstr>A125556360A_Latest</vt:lpstr>
      <vt:lpstr>A125556368V</vt:lpstr>
      <vt:lpstr>A125556368V_Data</vt:lpstr>
      <vt:lpstr>A125556368V_Latest</vt:lpstr>
      <vt:lpstr>A125556376V</vt:lpstr>
      <vt:lpstr>A125556376V_Data</vt:lpstr>
      <vt:lpstr>A125556376V_Latest</vt:lpstr>
      <vt:lpstr>A125556384V</vt:lpstr>
      <vt:lpstr>A125556384V_Data</vt:lpstr>
      <vt:lpstr>A125556384V_Latest</vt:lpstr>
      <vt:lpstr>A125556392V</vt:lpstr>
      <vt:lpstr>A125556392V_Data</vt:lpstr>
      <vt:lpstr>A125556392V_Latest</vt:lpstr>
      <vt:lpstr>A125556400J</vt:lpstr>
      <vt:lpstr>A125556400J_Data</vt:lpstr>
      <vt:lpstr>A125556400J_Latest</vt:lpstr>
      <vt:lpstr>A125556408A</vt:lpstr>
      <vt:lpstr>A125556408A_Data</vt:lpstr>
      <vt:lpstr>A125556408A_Latest</vt:lpstr>
      <vt:lpstr>A125556416A</vt:lpstr>
      <vt:lpstr>A125556416A_Data</vt:lpstr>
      <vt:lpstr>A125556416A_Latest</vt:lpstr>
      <vt:lpstr>A125556424A</vt:lpstr>
      <vt:lpstr>A125556424A_Data</vt:lpstr>
      <vt:lpstr>A125556424A_Latest</vt:lpstr>
      <vt:lpstr>A125556432A</vt:lpstr>
      <vt:lpstr>A125556432A_Data</vt:lpstr>
      <vt:lpstr>A125556432A_Latest</vt:lpstr>
      <vt:lpstr>A125556440A</vt:lpstr>
      <vt:lpstr>A125556440A_Data</vt:lpstr>
      <vt:lpstr>A125556440A_Latest</vt:lpstr>
      <vt:lpstr>A125556448V</vt:lpstr>
      <vt:lpstr>A125556448V_Data</vt:lpstr>
      <vt:lpstr>A125556448V_Latest</vt:lpstr>
      <vt:lpstr>A125556456V</vt:lpstr>
      <vt:lpstr>A125556456V_Data</vt:lpstr>
      <vt:lpstr>A125556456V_Latest</vt:lpstr>
      <vt:lpstr>A125556464V</vt:lpstr>
      <vt:lpstr>A125556464V_Data</vt:lpstr>
      <vt:lpstr>A125556464V_Latest</vt:lpstr>
      <vt:lpstr>A125556472V</vt:lpstr>
      <vt:lpstr>A125556472V_Data</vt:lpstr>
      <vt:lpstr>A125556472V_Latest</vt:lpstr>
      <vt:lpstr>A125556480V</vt:lpstr>
      <vt:lpstr>A125556480V_Data</vt:lpstr>
      <vt:lpstr>A125556480V_Latest</vt:lpstr>
      <vt:lpstr>A125556488L</vt:lpstr>
      <vt:lpstr>A125556488L_Data</vt:lpstr>
      <vt:lpstr>A125556488L_Latest</vt:lpstr>
      <vt:lpstr>A125556496L</vt:lpstr>
      <vt:lpstr>A125556496L_Data</vt:lpstr>
      <vt:lpstr>A125556496L_Latest</vt:lpstr>
      <vt:lpstr>A125556504A</vt:lpstr>
      <vt:lpstr>A125556504A_Data</vt:lpstr>
      <vt:lpstr>A125556504A_Latest</vt:lpstr>
      <vt:lpstr>A125556512A</vt:lpstr>
      <vt:lpstr>A125556512A_Data</vt:lpstr>
      <vt:lpstr>A125556512A_Latest</vt:lpstr>
      <vt:lpstr>A125556520A</vt:lpstr>
      <vt:lpstr>A125556520A_Data</vt:lpstr>
      <vt:lpstr>A125556520A_Latest</vt:lpstr>
      <vt:lpstr>A125556528V</vt:lpstr>
      <vt:lpstr>A125556528V_Data</vt:lpstr>
      <vt:lpstr>A125556528V_Latest</vt:lpstr>
      <vt:lpstr>A125556536V</vt:lpstr>
      <vt:lpstr>A125556536V_Data</vt:lpstr>
      <vt:lpstr>A125556536V_Latest</vt:lpstr>
      <vt:lpstr>A125556544V</vt:lpstr>
      <vt:lpstr>A125556544V_Data</vt:lpstr>
      <vt:lpstr>A125556544V_Latest</vt:lpstr>
      <vt:lpstr>A125556552V</vt:lpstr>
      <vt:lpstr>A125556552V_Data</vt:lpstr>
      <vt:lpstr>A125556552V_Latest</vt:lpstr>
      <vt:lpstr>A125556560V</vt:lpstr>
      <vt:lpstr>A125556560V_Data</vt:lpstr>
      <vt:lpstr>A125556560V_Latest</vt:lpstr>
      <vt:lpstr>A125556568L</vt:lpstr>
      <vt:lpstr>A125556568L_Data</vt:lpstr>
      <vt:lpstr>A125556568L_Latest</vt:lpstr>
      <vt:lpstr>A125556576L</vt:lpstr>
      <vt:lpstr>A125556576L_Data</vt:lpstr>
      <vt:lpstr>A125556576L_Latest</vt:lpstr>
      <vt:lpstr>A125556584L</vt:lpstr>
      <vt:lpstr>A125556584L_Data</vt:lpstr>
      <vt:lpstr>A125556584L_Latest</vt:lpstr>
      <vt:lpstr>A125556592L</vt:lpstr>
      <vt:lpstr>A125556592L_Data</vt:lpstr>
      <vt:lpstr>A125556592L_Latest</vt:lpstr>
      <vt:lpstr>A125556600A</vt:lpstr>
      <vt:lpstr>A125556600A_Data</vt:lpstr>
      <vt:lpstr>A125556600A_Latest</vt:lpstr>
      <vt:lpstr>A125556608V</vt:lpstr>
      <vt:lpstr>A125556608V_Data</vt:lpstr>
      <vt:lpstr>A125556608V_Latest</vt:lpstr>
      <vt:lpstr>A125556616V</vt:lpstr>
      <vt:lpstr>A125556616V_Data</vt:lpstr>
      <vt:lpstr>A125556616V_Latest</vt:lpstr>
      <vt:lpstr>A125556624V</vt:lpstr>
      <vt:lpstr>A125556624V_Data</vt:lpstr>
      <vt:lpstr>A125556624V_Latest</vt:lpstr>
      <vt:lpstr>A125556632V</vt:lpstr>
      <vt:lpstr>A125556632V_Data</vt:lpstr>
      <vt:lpstr>A125556632V_Latest</vt:lpstr>
      <vt:lpstr>A125556640V</vt:lpstr>
      <vt:lpstr>A125556640V_Data</vt:lpstr>
      <vt:lpstr>A125556640V_Latest</vt:lpstr>
      <vt:lpstr>A125556648L</vt:lpstr>
      <vt:lpstr>A125556648L_Data</vt:lpstr>
      <vt:lpstr>A125556648L_Latest</vt:lpstr>
      <vt:lpstr>A125556656L</vt:lpstr>
      <vt:lpstr>A125556656L_Data</vt:lpstr>
      <vt:lpstr>A125556656L_Latest</vt:lpstr>
      <vt:lpstr>A125556664L</vt:lpstr>
      <vt:lpstr>A125556664L_Data</vt:lpstr>
      <vt:lpstr>A125556664L_Latest</vt:lpstr>
      <vt:lpstr>A125556672L</vt:lpstr>
      <vt:lpstr>A125556672L_Data</vt:lpstr>
      <vt:lpstr>A125556672L_Latest</vt:lpstr>
      <vt:lpstr>A125556680L</vt:lpstr>
      <vt:lpstr>A125556680L_Data</vt:lpstr>
      <vt:lpstr>A125556680L_Latest</vt:lpstr>
      <vt:lpstr>A125556688F</vt:lpstr>
      <vt:lpstr>A125556688F_Data</vt:lpstr>
      <vt:lpstr>A125556688F_Latest</vt:lpstr>
      <vt:lpstr>A125556696F</vt:lpstr>
      <vt:lpstr>A125556696F_Data</vt:lpstr>
      <vt:lpstr>A125556696F_Latest</vt:lpstr>
      <vt:lpstr>A125556704V</vt:lpstr>
      <vt:lpstr>A125556704V_Data</vt:lpstr>
      <vt:lpstr>A125556704V_Latest</vt:lpstr>
      <vt:lpstr>A125556712V</vt:lpstr>
      <vt:lpstr>A125556712V_Data</vt:lpstr>
      <vt:lpstr>A125556712V_Latest</vt:lpstr>
      <vt:lpstr>A125556720V</vt:lpstr>
      <vt:lpstr>A125556720V_Data</vt:lpstr>
      <vt:lpstr>A125556720V_Latest</vt:lpstr>
      <vt:lpstr>A125556728L</vt:lpstr>
      <vt:lpstr>A125556728L_Data</vt:lpstr>
      <vt:lpstr>A125556728L_Latest</vt:lpstr>
      <vt:lpstr>A125556736L</vt:lpstr>
      <vt:lpstr>A125556736L_Data</vt:lpstr>
      <vt:lpstr>A125556736L_Latest</vt:lpstr>
      <vt:lpstr>A125556744L</vt:lpstr>
      <vt:lpstr>A125556744L_Data</vt:lpstr>
      <vt:lpstr>A125556744L_Latest</vt:lpstr>
      <vt:lpstr>A125556752L</vt:lpstr>
      <vt:lpstr>A125556752L_Data</vt:lpstr>
      <vt:lpstr>A125556752L_Latest</vt:lpstr>
      <vt:lpstr>A125556760L</vt:lpstr>
      <vt:lpstr>A125556760L_Data</vt:lpstr>
      <vt:lpstr>A125556760L_Latest</vt:lpstr>
      <vt:lpstr>A125556768F</vt:lpstr>
      <vt:lpstr>A125556768F_Data</vt:lpstr>
      <vt:lpstr>A125556768F_Latest</vt:lpstr>
      <vt:lpstr>A125556776F</vt:lpstr>
      <vt:lpstr>A125556776F_Data</vt:lpstr>
      <vt:lpstr>A125556776F_Latest</vt:lpstr>
      <vt:lpstr>A125556784F</vt:lpstr>
      <vt:lpstr>A125556784F_Data</vt:lpstr>
      <vt:lpstr>A125556784F_Latest</vt:lpstr>
      <vt:lpstr>A125556792F</vt:lpstr>
      <vt:lpstr>A125556792F_Data</vt:lpstr>
      <vt:lpstr>A125556792F_Latest</vt:lpstr>
      <vt:lpstr>A125556800V</vt:lpstr>
      <vt:lpstr>A125556800V_Data</vt:lpstr>
      <vt:lpstr>A125556800V_Latest</vt:lpstr>
      <vt:lpstr>A125556808L</vt:lpstr>
      <vt:lpstr>A125556808L_Data</vt:lpstr>
      <vt:lpstr>A125556808L_Latest</vt:lpstr>
      <vt:lpstr>A125556816L</vt:lpstr>
      <vt:lpstr>A125556816L_Data</vt:lpstr>
      <vt:lpstr>A125556816L_Latest</vt:lpstr>
      <vt:lpstr>A125556824L</vt:lpstr>
      <vt:lpstr>A125556824L_Data</vt:lpstr>
      <vt:lpstr>A125556824L_Latest</vt:lpstr>
      <vt:lpstr>A125556832L</vt:lpstr>
      <vt:lpstr>A125556832L_Data</vt:lpstr>
      <vt:lpstr>A125556832L_Latest</vt:lpstr>
      <vt:lpstr>A125556840L</vt:lpstr>
      <vt:lpstr>A125556840L_Data</vt:lpstr>
      <vt:lpstr>A125556840L_Latest</vt:lpstr>
      <vt:lpstr>A125556848F</vt:lpstr>
      <vt:lpstr>A125556848F_Data</vt:lpstr>
      <vt:lpstr>A125556848F_Latest</vt:lpstr>
      <vt:lpstr>A125556856F</vt:lpstr>
      <vt:lpstr>A125556856F_Data</vt:lpstr>
      <vt:lpstr>A125556856F_Latest</vt:lpstr>
      <vt:lpstr>A125556864F</vt:lpstr>
      <vt:lpstr>A125556864F_Data</vt:lpstr>
      <vt:lpstr>A125556864F_Latest</vt:lpstr>
      <vt:lpstr>A125556872F</vt:lpstr>
      <vt:lpstr>A125556872F_Data</vt:lpstr>
      <vt:lpstr>A125556872F_Latest</vt:lpstr>
      <vt:lpstr>A125556880F</vt:lpstr>
      <vt:lpstr>A125556880F_Data</vt:lpstr>
      <vt:lpstr>A125556880F_Latest</vt:lpstr>
      <vt:lpstr>A125556888X</vt:lpstr>
      <vt:lpstr>A125556888X_Data</vt:lpstr>
      <vt:lpstr>A125556888X_Latest</vt:lpstr>
      <vt:lpstr>A125556896X</vt:lpstr>
      <vt:lpstr>A125556896X_Data</vt:lpstr>
      <vt:lpstr>A125556896X_Latest</vt:lpstr>
      <vt:lpstr>A125556904L</vt:lpstr>
      <vt:lpstr>A125556904L_Data</vt:lpstr>
      <vt:lpstr>A125556904L_Latest</vt:lpstr>
      <vt:lpstr>A125556912L</vt:lpstr>
      <vt:lpstr>A125556912L_Data</vt:lpstr>
      <vt:lpstr>A125556912L_Latest</vt:lpstr>
      <vt:lpstr>A125556920L</vt:lpstr>
      <vt:lpstr>A125556920L_Data</vt:lpstr>
      <vt:lpstr>A125556920L_Latest</vt:lpstr>
      <vt:lpstr>A125556928F</vt:lpstr>
      <vt:lpstr>A125556928F_Data</vt:lpstr>
      <vt:lpstr>A125556928F_Latest</vt:lpstr>
      <vt:lpstr>A125556936F</vt:lpstr>
      <vt:lpstr>A125556936F_Data</vt:lpstr>
      <vt:lpstr>A125556936F_Latest</vt:lpstr>
      <vt:lpstr>A125556944F</vt:lpstr>
      <vt:lpstr>A125556944F_Data</vt:lpstr>
      <vt:lpstr>A125556944F_Latest</vt:lpstr>
      <vt:lpstr>A125556952F</vt:lpstr>
      <vt:lpstr>A125556952F_Data</vt:lpstr>
      <vt:lpstr>A125556952F_Latest</vt:lpstr>
      <vt:lpstr>A125556960F</vt:lpstr>
      <vt:lpstr>A125556960F_Data</vt:lpstr>
      <vt:lpstr>A125556960F_Latest</vt:lpstr>
      <vt:lpstr>A125556968X</vt:lpstr>
      <vt:lpstr>A125556968X_Data</vt:lpstr>
      <vt:lpstr>A125556968X_Latest</vt:lpstr>
      <vt:lpstr>A125556976X</vt:lpstr>
      <vt:lpstr>A125556976X_Data</vt:lpstr>
      <vt:lpstr>A125556976X_Latest</vt:lpstr>
      <vt:lpstr>A125556984X</vt:lpstr>
      <vt:lpstr>A125556984X_Data</vt:lpstr>
      <vt:lpstr>A125556984X_Latest</vt:lpstr>
      <vt:lpstr>A125556992X</vt:lpstr>
      <vt:lpstr>A125556992X_Data</vt:lpstr>
      <vt:lpstr>A125556992X_Latest</vt:lpstr>
      <vt:lpstr>A125557000R</vt:lpstr>
      <vt:lpstr>A125557000R_Data</vt:lpstr>
      <vt:lpstr>A125557000R_Latest</vt:lpstr>
      <vt:lpstr>A125557008J</vt:lpstr>
      <vt:lpstr>A125557008J_Data</vt:lpstr>
      <vt:lpstr>A125557008J_Latest</vt:lpstr>
      <vt:lpstr>A125557016J</vt:lpstr>
      <vt:lpstr>A125557016J_Data</vt:lpstr>
      <vt:lpstr>A125557016J_Latest</vt:lpstr>
      <vt:lpstr>A125557024J</vt:lpstr>
      <vt:lpstr>A125557024J_Data</vt:lpstr>
      <vt:lpstr>A125557024J_Latest</vt:lpstr>
      <vt:lpstr>A125557032J</vt:lpstr>
      <vt:lpstr>A125557032J_Data</vt:lpstr>
      <vt:lpstr>A125557032J_Latest</vt:lpstr>
      <vt:lpstr>A125557040J</vt:lpstr>
      <vt:lpstr>A125557040J_Data</vt:lpstr>
      <vt:lpstr>A125557040J_Latest</vt:lpstr>
      <vt:lpstr>A125557048A</vt:lpstr>
      <vt:lpstr>A125557048A_Data</vt:lpstr>
      <vt:lpstr>A125557048A_Latest</vt:lpstr>
      <vt:lpstr>A125557056A</vt:lpstr>
      <vt:lpstr>A125557056A_Data</vt:lpstr>
      <vt:lpstr>A125557056A_Latest</vt:lpstr>
      <vt:lpstr>A125557064A</vt:lpstr>
      <vt:lpstr>A125557064A_Data</vt:lpstr>
      <vt:lpstr>A125557064A_Latest</vt:lpstr>
      <vt:lpstr>A125557072A</vt:lpstr>
      <vt:lpstr>A125557072A_Data</vt:lpstr>
      <vt:lpstr>A125557072A_Latest</vt:lpstr>
      <vt:lpstr>A125557080A</vt:lpstr>
      <vt:lpstr>A125557080A_Data</vt:lpstr>
      <vt:lpstr>A125557080A_Latest</vt:lpstr>
      <vt:lpstr>A125557088V</vt:lpstr>
      <vt:lpstr>A125557088V_Data</vt:lpstr>
      <vt:lpstr>A125557088V_Latest</vt:lpstr>
      <vt:lpstr>A125557096V</vt:lpstr>
      <vt:lpstr>A125557096V_Data</vt:lpstr>
      <vt:lpstr>A125557096V_Latest</vt:lpstr>
      <vt:lpstr>A125557104J</vt:lpstr>
      <vt:lpstr>A125557104J_Data</vt:lpstr>
      <vt:lpstr>A125557104J_Latest</vt:lpstr>
      <vt:lpstr>A125557112J</vt:lpstr>
      <vt:lpstr>A125557112J_Data</vt:lpstr>
      <vt:lpstr>A125557112J_Latest</vt:lpstr>
      <vt:lpstr>A125557120J</vt:lpstr>
      <vt:lpstr>A125557120J_Data</vt:lpstr>
      <vt:lpstr>A125557120J_Latest</vt:lpstr>
      <vt:lpstr>A125557128A</vt:lpstr>
      <vt:lpstr>A125557128A_Data</vt:lpstr>
      <vt:lpstr>A125557128A_Latest</vt:lpstr>
      <vt:lpstr>A125557136A</vt:lpstr>
      <vt:lpstr>A125557136A_Data</vt:lpstr>
      <vt:lpstr>A125557136A_Latest</vt:lpstr>
      <vt:lpstr>A125557144A</vt:lpstr>
      <vt:lpstr>A125557144A_Data</vt:lpstr>
      <vt:lpstr>A125557144A_Latest</vt:lpstr>
      <vt:lpstr>A125557152A</vt:lpstr>
      <vt:lpstr>A125557152A_Data</vt:lpstr>
      <vt:lpstr>A125557152A_Latest</vt:lpstr>
      <vt:lpstr>A125557160A</vt:lpstr>
      <vt:lpstr>A125557160A_Data</vt:lpstr>
      <vt:lpstr>A125557160A_Latest</vt:lpstr>
      <vt:lpstr>A125557168V</vt:lpstr>
      <vt:lpstr>A125557168V_Data</vt:lpstr>
      <vt:lpstr>A125557168V_Latest</vt:lpstr>
      <vt:lpstr>A125557176V</vt:lpstr>
      <vt:lpstr>A125557176V_Data</vt:lpstr>
      <vt:lpstr>A125557176V_Latest</vt:lpstr>
      <vt:lpstr>A125557184V</vt:lpstr>
      <vt:lpstr>A125557184V_Data</vt:lpstr>
      <vt:lpstr>A125557184V_Latest</vt:lpstr>
      <vt:lpstr>A125557192V</vt:lpstr>
      <vt:lpstr>A125557192V_Data</vt:lpstr>
      <vt:lpstr>A125557192V_Latest</vt:lpstr>
      <vt:lpstr>A125557200J</vt:lpstr>
      <vt:lpstr>A125557200J_Data</vt:lpstr>
      <vt:lpstr>A125557200J_Latest</vt:lpstr>
      <vt:lpstr>A125557208A</vt:lpstr>
      <vt:lpstr>A125557208A_Data</vt:lpstr>
      <vt:lpstr>A125557208A_Latest</vt:lpstr>
      <vt:lpstr>A125557216A</vt:lpstr>
      <vt:lpstr>A125557216A_Data</vt:lpstr>
      <vt:lpstr>A125557216A_Latest</vt:lpstr>
      <vt:lpstr>A125557224A</vt:lpstr>
      <vt:lpstr>A125557224A_Data</vt:lpstr>
      <vt:lpstr>A125557224A_Latest</vt:lpstr>
      <vt:lpstr>A125557232A</vt:lpstr>
      <vt:lpstr>A125557232A_Data</vt:lpstr>
      <vt:lpstr>A125557232A_Latest</vt:lpstr>
      <vt:lpstr>A125557240A</vt:lpstr>
      <vt:lpstr>A125557240A_Data</vt:lpstr>
      <vt:lpstr>A125557240A_Latest</vt:lpstr>
      <vt:lpstr>A125557248V</vt:lpstr>
      <vt:lpstr>A125557248V_Data</vt:lpstr>
      <vt:lpstr>A125557248V_Latest</vt:lpstr>
      <vt:lpstr>A125557256V</vt:lpstr>
      <vt:lpstr>A125557256V_Data</vt:lpstr>
      <vt:lpstr>A125557256V_Latest</vt:lpstr>
      <vt:lpstr>A125557264V</vt:lpstr>
      <vt:lpstr>A125557264V_Data</vt:lpstr>
      <vt:lpstr>A125557264V_Latest</vt:lpstr>
      <vt:lpstr>A125557272V</vt:lpstr>
      <vt:lpstr>A125557272V_Data</vt:lpstr>
      <vt:lpstr>A125557272V_Latest</vt:lpstr>
      <vt:lpstr>A125557280V</vt:lpstr>
      <vt:lpstr>A125557280V_Data</vt:lpstr>
      <vt:lpstr>A125557280V_Latest</vt:lpstr>
      <vt:lpstr>A125557288L</vt:lpstr>
      <vt:lpstr>A125557288L_Data</vt:lpstr>
      <vt:lpstr>A125557288L_Latest</vt:lpstr>
      <vt:lpstr>A125557296L</vt:lpstr>
      <vt:lpstr>A125557296L_Data</vt:lpstr>
      <vt:lpstr>A125557296L_Latest</vt:lpstr>
      <vt:lpstr>A125557304A</vt:lpstr>
      <vt:lpstr>A125557304A_Data</vt:lpstr>
      <vt:lpstr>A125557304A_Latest</vt:lpstr>
      <vt:lpstr>A125557312A</vt:lpstr>
      <vt:lpstr>A125557312A_Data</vt:lpstr>
      <vt:lpstr>A125557312A_Latest</vt:lpstr>
      <vt:lpstr>A125557320A</vt:lpstr>
      <vt:lpstr>A125557320A_Data</vt:lpstr>
      <vt:lpstr>A125557320A_Latest</vt:lpstr>
      <vt:lpstr>A125557328V</vt:lpstr>
      <vt:lpstr>A125557328V_Data</vt:lpstr>
      <vt:lpstr>A125557328V_Latest</vt:lpstr>
      <vt:lpstr>A125557336V</vt:lpstr>
      <vt:lpstr>A125557336V_Data</vt:lpstr>
      <vt:lpstr>A125557336V_Latest</vt:lpstr>
      <vt:lpstr>A125557344V</vt:lpstr>
      <vt:lpstr>A125557344V_Data</vt:lpstr>
      <vt:lpstr>A125557344V_Latest</vt:lpstr>
      <vt:lpstr>A125557352V</vt:lpstr>
      <vt:lpstr>A125557352V_Data</vt:lpstr>
      <vt:lpstr>A125557352V_Latest</vt:lpstr>
      <vt:lpstr>A125557360V</vt:lpstr>
      <vt:lpstr>A125557360V_Data</vt:lpstr>
      <vt:lpstr>A125557360V_Latest</vt:lpstr>
      <vt:lpstr>A125557368L</vt:lpstr>
      <vt:lpstr>A125557368L_Data</vt:lpstr>
      <vt:lpstr>A125557368L_Latest</vt:lpstr>
      <vt:lpstr>A125557376L</vt:lpstr>
      <vt:lpstr>A125557376L_Data</vt:lpstr>
      <vt:lpstr>A125557376L_Latest</vt:lpstr>
      <vt:lpstr>A125557384L</vt:lpstr>
      <vt:lpstr>A125557384L_Data</vt:lpstr>
      <vt:lpstr>A125557384L_Latest</vt:lpstr>
      <vt:lpstr>A125557392L</vt:lpstr>
      <vt:lpstr>A125557392L_Data</vt:lpstr>
      <vt:lpstr>A125557392L_Latest</vt:lpstr>
      <vt:lpstr>A125557400A</vt:lpstr>
      <vt:lpstr>A125557400A_Data</vt:lpstr>
      <vt:lpstr>A125557400A_Latest</vt:lpstr>
      <vt:lpstr>A125557408V</vt:lpstr>
      <vt:lpstr>A125557408V_Data</vt:lpstr>
      <vt:lpstr>A125557408V_Latest</vt:lpstr>
      <vt:lpstr>A125557416V</vt:lpstr>
      <vt:lpstr>A125557416V_Data</vt:lpstr>
      <vt:lpstr>A125557416V_Latest</vt:lpstr>
      <vt:lpstr>A125557424V</vt:lpstr>
      <vt:lpstr>A125557424V_Data</vt:lpstr>
      <vt:lpstr>A125557424V_Latest</vt:lpstr>
      <vt:lpstr>A125557432V</vt:lpstr>
      <vt:lpstr>A125557432V_Data</vt:lpstr>
      <vt:lpstr>A125557432V_Latest</vt:lpstr>
      <vt:lpstr>A125557440V</vt:lpstr>
      <vt:lpstr>A125557440V_Data</vt:lpstr>
      <vt:lpstr>A125557440V_Latest</vt:lpstr>
      <vt:lpstr>A125557448L</vt:lpstr>
      <vt:lpstr>A125557448L_Data</vt:lpstr>
      <vt:lpstr>A125557448L_Latest</vt:lpstr>
      <vt:lpstr>A125557456L</vt:lpstr>
      <vt:lpstr>A125557456L_Data</vt:lpstr>
      <vt:lpstr>A125557456L_Latest</vt:lpstr>
      <vt:lpstr>A125557464L</vt:lpstr>
      <vt:lpstr>A125557464L_Data</vt:lpstr>
      <vt:lpstr>A125557464L_Latest</vt:lpstr>
      <vt:lpstr>A125557472L</vt:lpstr>
      <vt:lpstr>A125557472L_Data</vt:lpstr>
      <vt:lpstr>A125557472L_Latest</vt:lpstr>
      <vt:lpstr>A125557480L</vt:lpstr>
      <vt:lpstr>A125557480L_Data</vt:lpstr>
      <vt:lpstr>A125557480L_Latest</vt:lpstr>
      <vt:lpstr>A125557488F</vt:lpstr>
      <vt:lpstr>A125557488F_Data</vt:lpstr>
      <vt:lpstr>A125557488F_Latest</vt:lpstr>
      <vt:lpstr>A125557496F</vt:lpstr>
      <vt:lpstr>A125557496F_Data</vt:lpstr>
      <vt:lpstr>A125557496F_Latest</vt:lpstr>
      <vt:lpstr>A125557504V</vt:lpstr>
      <vt:lpstr>A125557504V_Data</vt:lpstr>
      <vt:lpstr>A125557504V_Latest</vt:lpstr>
      <vt:lpstr>A125557512V</vt:lpstr>
      <vt:lpstr>A125557512V_Data</vt:lpstr>
      <vt:lpstr>A125557512V_Latest</vt:lpstr>
      <vt:lpstr>A125557520V</vt:lpstr>
      <vt:lpstr>A125557520V_Data</vt:lpstr>
      <vt:lpstr>A125557520V_Latest</vt:lpstr>
      <vt:lpstr>A125557528L</vt:lpstr>
      <vt:lpstr>A125557528L_Data</vt:lpstr>
      <vt:lpstr>A125557528L_Latest</vt:lpstr>
      <vt:lpstr>A125557536L</vt:lpstr>
      <vt:lpstr>A125557536L_Data</vt:lpstr>
      <vt:lpstr>A125557536L_Latest</vt:lpstr>
      <vt:lpstr>A125557544L</vt:lpstr>
      <vt:lpstr>A125557544L_Data</vt:lpstr>
      <vt:lpstr>A125557544L_Latest</vt:lpstr>
      <vt:lpstr>A125557552L</vt:lpstr>
      <vt:lpstr>A125557552L_Data</vt:lpstr>
      <vt:lpstr>A125557552L_Latest</vt:lpstr>
      <vt:lpstr>A125557560L</vt:lpstr>
      <vt:lpstr>A125557560L_Data</vt:lpstr>
      <vt:lpstr>A125557560L_Latest</vt:lpstr>
      <vt:lpstr>A125557568F</vt:lpstr>
      <vt:lpstr>A125557568F_Data</vt:lpstr>
      <vt:lpstr>A125557568F_Latest</vt:lpstr>
      <vt:lpstr>A125557576F</vt:lpstr>
      <vt:lpstr>A125557576F_Data</vt:lpstr>
      <vt:lpstr>A125557576F_Latest</vt:lpstr>
      <vt:lpstr>A125557584F</vt:lpstr>
      <vt:lpstr>A125557584F_Data</vt:lpstr>
      <vt:lpstr>A125557584F_Latest</vt:lpstr>
      <vt:lpstr>A125557592F</vt:lpstr>
      <vt:lpstr>A125557592F_Data</vt:lpstr>
      <vt:lpstr>A125557592F_Latest</vt:lpstr>
      <vt:lpstr>A125557600V</vt:lpstr>
      <vt:lpstr>A125557600V_Data</vt:lpstr>
      <vt:lpstr>A125557600V_Latest</vt:lpstr>
      <vt:lpstr>A125557608L</vt:lpstr>
      <vt:lpstr>A125557608L_Data</vt:lpstr>
      <vt:lpstr>A125557608L_Latest</vt:lpstr>
      <vt:lpstr>A125557616L</vt:lpstr>
      <vt:lpstr>A125557616L_Data</vt:lpstr>
      <vt:lpstr>A125557616L_Latest</vt:lpstr>
      <vt:lpstr>A125557624L</vt:lpstr>
      <vt:lpstr>A125557624L_Data</vt:lpstr>
      <vt:lpstr>A125557624L_Latest</vt:lpstr>
      <vt:lpstr>A125557632L</vt:lpstr>
      <vt:lpstr>A125557632L_Data</vt:lpstr>
      <vt:lpstr>A125557632L_Latest</vt:lpstr>
      <vt:lpstr>A125557640L</vt:lpstr>
      <vt:lpstr>A125557640L_Data</vt:lpstr>
      <vt:lpstr>A125557640L_Latest</vt:lpstr>
      <vt:lpstr>A125557648F</vt:lpstr>
      <vt:lpstr>A125557648F_Data</vt:lpstr>
      <vt:lpstr>A125557648F_Latest</vt:lpstr>
      <vt:lpstr>A125557656F</vt:lpstr>
      <vt:lpstr>A125557656F_Data</vt:lpstr>
      <vt:lpstr>A125557656F_Latest</vt:lpstr>
      <vt:lpstr>A125557664F</vt:lpstr>
      <vt:lpstr>A125557664F_Data</vt:lpstr>
      <vt:lpstr>A125557664F_Latest</vt:lpstr>
      <vt:lpstr>A125557672F</vt:lpstr>
      <vt:lpstr>A125557672F_Data</vt:lpstr>
      <vt:lpstr>A125557672F_Latest</vt:lpstr>
      <vt:lpstr>A125557680F</vt:lpstr>
      <vt:lpstr>A125557680F_Data</vt:lpstr>
      <vt:lpstr>A125557680F_Latest</vt:lpstr>
      <vt:lpstr>A125557688X</vt:lpstr>
      <vt:lpstr>A125557688X_Data</vt:lpstr>
      <vt:lpstr>A125557688X_Latest</vt:lpstr>
      <vt:lpstr>A125557696X</vt:lpstr>
      <vt:lpstr>A125557696X_Data</vt:lpstr>
      <vt:lpstr>A125557696X_Latest</vt:lpstr>
      <vt:lpstr>A125557704L</vt:lpstr>
      <vt:lpstr>A125557704L_Data</vt:lpstr>
      <vt:lpstr>A125557704L_Latest</vt:lpstr>
      <vt:lpstr>A125557712L</vt:lpstr>
      <vt:lpstr>A125557712L_Data</vt:lpstr>
      <vt:lpstr>A125557712L_Latest</vt:lpstr>
      <vt:lpstr>A125557720L</vt:lpstr>
      <vt:lpstr>A125557720L_Data</vt:lpstr>
      <vt:lpstr>A125557720L_Latest</vt:lpstr>
      <vt:lpstr>A125557728F</vt:lpstr>
      <vt:lpstr>A125557728F_Data</vt:lpstr>
      <vt:lpstr>A125557728F_Latest</vt:lpstr>
      <vt:lpstr>A125557736F</vt:lpstr>
      <vt:lpstr>A125557736F_Data</vt:lpstr>
      <vt:lpstr>A125557736F_Latest</vt:lpstr>
      <vt:lpstr>A125557744F</vt:lpstr>
      <vt:lpstr>A125557744F_Data</vt:lpstr>
      <vt:lpstr>A125557744F_Latest</vt:lpstr>
      <vt:lpstr>A125557752F</vt:lpstr>
      <vt:lpstr>A125557752F_Data</vt:lpstr>
      <vt:lpstr>A125557752F_Latest</vt:lpstr>
      <vt:lpstr>A125557760F</vt:lpstr>
      <vt:lpstr>A125557760F_Data</vt:lpstr>
      <vt:lpstr>A125557760F_Latest</vt:lpstr>
      <vt:lpstr>A125557768X</vt:lpstr>
      <vt:lpstr>A125557768X_Data</vt:lpstr>
      <vt:lpstr>A125557768X_Latest</vt:lpstr>
      <vt:lpstr>A125557776X</vt:lpstr>
      <vt:lpstr>A125557776X_Data</vt:lpstr>
      <vt:lpstr>A125557776X_Latest</vt:lpstr>
      <vt:lpstr>A125557784X</vt:lpstr>
      <vt:lpstr>A125557784X_Data</vt:lpstr>
      <vt:lpstr>A125557784X_Latest</vt:lpstr>
      <vt:lpstr>A125557792X</vt:lpstr>
      <vt:lpstr>A125557792X_Data</vt:lpstr>
      <vt:lpstr>A125557792X_Latest</vt:lpstr>
      <vt:lpstr>A125557800L</vt:lpstr>
      <vt:lpstr>A125557800L_Data</vt:lpstr>
      <vt:lpstr>A125557800L_Latest</vt:lpstr>
      <vt:lpstr>A125557808F</vt:lpstr>
      <vt:lpstr>A125557808F_Data</vt:lpstr>
      <vt:lpstr>A125557808F_Latest</vt:lpstr>
      <vt:lpstr>A125557816F</vt:lpstr>
      <vt:lpstr>A125557816F_Data</vt:lpstr>
      <vt:lpstr>A125557816F_Latest</vt:lpstr>
      <vt:lpstr>A125557824F</vt:lpstr>
      <vt:lpstr>A125557824F_Data</vt:lpstr>
      <vt:lpstr>A125557824F_Latest</vt:lpstr>
      <vt:lpstr>A125557832F</vt:lpstr>
      <vt:lpstr>A125557832F_Data</vt:lpstr>
      <vt:lpstr>A125557832F_Latest</vt:lpstr>
      <vt:lpstr>A125557840F</vt:lpstr>
      <vt:lpstr>A125557840F_Data</vt:lpstr>
      <vt:lpstr>A125557840F_Latest</vt:lpstr>
      <vt:lpstr>A125557848X</vt:lpstr>
      <vt:lpstr>A125557848X_Data</vt:lpstr>
      <vt:lpstr>A125557848X_Latest</vt:lpstr>
      <vt:lpstr>A125557856X</vt:lpstr>
      <vt:lpstr>A125557856X_Data</vt:lpstr>
      <vt:lpstr>A125557856X_Latest</vt:lpstr>
      <vt:lpstr>A125557864X</vt:lpstr>
      <vt:lpstr>A125557864X_Data</vt:lpstr>
      <vt:lpstr>A125557864X_Latest</vt:lpstr>
      <vt:lpstr>A125557872X</vt:lpstr>
      <vt:lpstr>A125557872X_Data</vt:lpstr>
      <vt:lpstr>A125557872X_Latest</vt:lpstr>
      <vt:lpstr>A125557880X</vt:lpstr>
      <vt:lpstr>A125557880X_Data</vt:lpstr>
      <vt:lpstr>A125557880X_Latest</vt:lpstr>
      <vt:lpstr>A125557888T</vt:lpstr>
      <vt:lpstr>A125557888T_Data</vt:lpstr>
      <vt:lpstr>A125557888T_Latest</vt:lpstr>
      <vt:lpstr>A125557896T</vt:lpstr>
      <vt:lpstr>A125557896T_Data</vt:lpstr>
      <vt:lpstr>A125557896T_Latest</vt:lpstr>
      <vt:lpstr>A125557904F</vt:lpstr>
      <vt:lpstr>A125557904F_Data</vt:lpstr>
      <vt:lpstr>A125557904F_Latest</vt:lpstr>
      <vt:lpstr>A125557912F</vt:lpstr>
      <vt:lpstr>A125557912F_Data</vt:lpstr>
      <vt:lpstr>A125557912F_Latest</vt:lpstr>
      <vt:lpstr>A125557920F</vt:lpstr>
      <vt:lpstr>A125557920F_Data</vt:lpstr>
      <vt:lpstr>A125557920F_Latest</vt:lpstr>
      <vt:lpstr>A125557928X</vt:lpstr>
      <vt:lpstr>A125557928X_Data</vt:lpstr>
      <vt:lpstr>A125557928X_Latest</vt:lpstr>
      <vt:lpstr>A125557936X</vt:lpstr>
      <vt:lpstr>A125557936X_Data</vt:lpstr>
      <vt:lpstr>A125557936X_Latest</vt:lpstr>
      <vt:lpstr>A125557944X</vt:lpstr>
      <vt:lpstr>A125557944X_Data</vt:lpstr>
      <vt:lpstr>A125557944X_Latest</vt:lpstr>
      <vt:lpstr>A125557952X</vt:lpstr>
      <vt:lpstr>A125557952X_Data</vt:lpstr>
      <vt:lpstr>A125557952X_Latest</vt:lpstr>
      <vt:lpstr>A125557960X</vt:lpstr>
      <vt:lpstr>A125557960X_Data</vt:lpstr>
      <vt:lpstr>A125557960X_Latest</vt:lpstr>
      <vt:lpstr>A125557968T</vt:lpstr>
      <vt:lpstr>A125557968T_Data</vt:lpstr>
      <vt:lpstr>A125557968T_Latest</vt:lpstr>
      <vt:lpstr>A125557976T</vt:lpstr>
      <vt:lpstr>A125557976T_Data</vt:lpstr>
      <vt:lpstr>A125557976T_Latest</vt:lpstr>
      <vt:lpstr>A125557984T</vt:lpstr>
      <vt:lpstr>A125557984T_Data</vt:lpstr>
      <vt:lpstr>A125557984T_Latest</vt:lpstr>
      <vt:lpstr>A125557992T</vt:lpstr>
      <vt:lpstr>A125557992T_Data</vt:lpstr>
      <vt:lpstr>A125557992T_Latest</vt:lpstr>
      <vt:lpstr>A125558000J</vt:lpstr>
      <vt:lpstr>A125558000J_Data</vt:lpstr>
      <vt:lpstr>A125558000J_Latest</vt:lpstr>
      <vt:lpstr>A125558008A</vt:lpstr>
      <vt:lpstr>A125558008A_Data</vt:lpstr>
      <vt:lpstr>A125558008A_Latest</vt:lpstr>
      <vt:lpstr>A125558016A</vt:lpstr>
      <vt:lpstr>A125558016A_Data</vt:lpstr>
      <vt:lpstr>A125558016A_Latest</vt:lpstr>
      <vt:lpstr>A125558024A</vt:lpstr>
      <vt:lpstr>A125558024A_Data</vt:lpstr>
      <vt:lpstr>A125558024A_Latest</vt:lpstr>
      <vt:lpstr>A125558032A</vt:lpstr>
      <vt:lpstr>A125558032A_Data</vt:lpstr>
      <vt:lpstr>A125558032A_Latest</vt:lpstr>
      <vt:lpstr>A125558040A</vt:lpstr>
      <vt:lpstr>A125558040A_Data</vt:lpstr>
      <vt:lpstr>A125558040A_Latest</vt:lpstr>
      <vt:lpstr>A125558048V</vt:lpstr>
      <vt:lpstr>A125558048V_Data</vt:lpstr>
      <vt:lpstr>A125558048V_Latest</vt:lpstr>
      <vt:lpstr>A125558056V</vt:lpstr>
      <vt:lpstr>A125558056V_Data</vt:lpstr>
      <vt:lpstr>A125558056V_Latest</vt:lpstr>
      <vt:lpstr>A125558064V</vt:lpstr>
      <vt:lpstr>A125558064V_Data</vt:lpstr>
      <vt:lpstr>A125558064V_Latest</vt:lpstr>
      <vt:lpstr>A125558072V</vt:lpstr>
      <vt:lpstr>A125558072V_Data</vt:lpstr>
      <vt:lpstr>A125558072V_Latest</vt:lpstr>
      <vt:lpstr>A125558080V</vt:lpstr>
      <vt:lpstr>A125558080V_Data</vt:lpstr>
      <vt:lpstr>A125558080V_Latest</vt:lpstr>
      <vt:lpstr>A125558088L</vt:lpstr>
      <vt:lpstr>A125558088L_Data</vt:lpstr>
      <vt:lpstr>A125558088L_Latest</vt:lpstr>
      <vt:lpstr>A125558096L</vt:lpstr>
      <vt:lpstr>A125558096L_Data</vt:lpstr>
      <vt:lpstr>A125558096L_Latest</vt:lpstr>
      <vt:lpstr>A125558104A</vt:lpstr>
      <vt:lpstr>A125558104A_Data</vt:lpstr>
      <vt:lpstr>A125558104A_Latest</vt:lpstr>
      <vt:lpstr>A125558112A</vt:lpstr>
      <vt:lpstr>A125558112A_Data</vt:lpstr>
      <vt:lpstr>A125558112A_Latest</vt:lpstr>
      <vt:lpstr>A125558120A</vt:lpstr>
      <vt:lpstr>A125558120A_Data</vt:lpstr>
      <vt:lpstr>A125558120A_Latest</vt:lpstr>
      <vt:lpstr>A125558128V</vt:lpstr>
      <vt:lpstr>A125558128V_Data</vt:lpstr>
      <vt:lpstr>A125558128V_Latest</vt:lpstr>
      <vt:lpstr>A125558136V</vt:lpstr>
      <vt:lpstr>A125558136V_Data</vt:lpstr>
      <vt:lpstr>A125558136V_Latest</vt:lpstr>
      <vt:lpstr>A125558144V</vt:lpstr>
      <vt:lpstr>A125558144V_Data</vt:lpstr>
      <vt:lpstr>A125558144V_Latest</vt:lpstr>
      <vt:lpstr>A125558152V</vt:lpstr>
      <vt:lpstr>A125558152V_Data</vt:lpstr>
      <vt:lpstr>A125558152V_Latest</vt:lpstr>
      <vt:lpstr>A125558160V</vt:lpstr>
      <vt:lpstr>A125558160V_Data</vt:lpstr>
      <vt:lpstr>A125558160V_Latest</vt:lpstr>
      <vt:lpstr>A125558168L</vt:lpstr>
      <vt:lpstr>A125558168L_Data</vt:lpstr>
      <vt:lpstr>A125558168L_Latest</vt:lpstr>
      <vt:lpstr>A125558176L</vt:lpstr>
      <vt:lpstr>A125558176L_Data</vt:lpstr>
      <vt:lpstr>A125558176L_Latest</vt:lpstr>
      <vt:lpstr>A125558184L</vt:lpstr>
      <vt:lpstr>A125558184L_Data</vt:lpstr>
      <vt:lpstr>A125558184L_Latest</vt:lpstr>
      <vt:lpstr>A125558192L</vt:lpstr>
      <vt:lpstr>A125558192L_Data</vt:lpstr>
      <vt:lpstr>A125558192L_Latest</vt:lpstr>
      <vt:lpstr>A125558200A</vt:lpstr>
      <vt:lpstr>A125558200A_Data</vt:lpstr>
      <vt:lpstr>A125558200A_Latest</vt:lpstr>
      <vt:lpstr>A125558208V</vt:lpstr>
      <vt:lpstr>A125558208V_Data</vt:lpstr>
      <vt:lpstr>A125558208V_Latest</vt:lpstr>
      <vt:lpstr>A125558216V</vt:lpstr>
      <vt:lpstr>A125558216V_Data</vt:lpstr>
      <vt:lpstr>A125558216V_Latest</vt:lpstr>
      <vt:lpstr>A125558224V</vt:lpstr>
      <vt:lpstr>A125558224V_Data</vt:lpstr>
      <vt:lpstr>A125558224V_Latest</vt:lpstr>
      <vt:lpstr>A125558232V</vt:lpstr>
      <vt:lpstr>A125558232V_Data</vt:lpstr>
      <vt:lpstr>A125558232V_Latest</vt:lpstr>
      <vt:lpstr>A125558240V</vt:lpstr>
      <vt:lpstr>A125558240V_Data</vt:lpstr>
      <vt:lpstr>A125558240V_Latest</vt:lpstr>
      <vt:lpstr>A125558248L</vt:lpstr>
      <vt:lpstr>A125558248L_Data</vt:lpstr>
      <vt:lpstr>A125558248L_Latest</vt:lpstr>
      <vt:lpstr>A125558256L</vt:lpstr>
      <vt:lpstr>A125558256L_Data</vt:lpstr>
      <vt:lpstr>A125558256L_Latest</vt:lpstr>
      <vt:lpstr>A125558264L</vt:lpstr>
      <vt:lpstr>A125558264L_Data</vt:lpstr>
      <vt:lpstr>A125558264L_Latest</vt:lpstr>
      <vt:lpstr>A125558272L</vt:lpstr>
      <vt:lpstr>A125558272L_Data</vt:lpstr>
      <vt:lpstr>A125558272L_Latest</vt:lpstr>
      <vt:lpstr>A125558280L</vt:lpstr>
      <vt:lpstr>A125558280L_Data</vt:lpstr>
      <vt:lpstr>A125558280L_Latest</vt:lpstr>
      <vt:lpstr>A125558288F</vt:lpstr>
      <vt:lpstr>A125558288F_Data</vt:lpstr>
      <vt:lpstr>A125558288F_Latest</vt:lpstr>
      <vt:lpstr>A125558296F</vt:lpstr>
      <vt:lpstr>A125558296F_Data</vt:lpstr>
      <vt:lpstr>A125558296F_Latest</vt:lpstr>
      <vt:lpstr>A125558304V</vt:lpstr>
      <vt:lpstr>A125558304V_Data</vt:lpstr>
      <vt:lpstr>A125558304V_Latest</vt:lpstr>
      <vt:lpstr>A125558312V</vt:lpstr>
      <vt:lpstr>A125558312V_Data</vt:lpstr>
      <vt:lpstr>A125558312V_Latest</vt:lpstr>
      <vt:lpstr>A125558320V</vt:lpstr>
      <vt:lpstr>A125558320V_Data</vt:lpstr>
      <vt:lpstr>A125558320V_Latest</vt:lpstr>
      <vt:lpstr>A125558328L</vt:lpstr>
      <vt:lpstr>A125558328L_Data</vt:lpstr>
      <vt:lpstr>A125558328L_Latest</vt:lpstr>
      <vt:lpstr>A125558336L</vt:lpstr>
      <vt:lpstr>A125558336L_Data</vt:lpstr>
      <vt:lpstr>A125558336L_Latest</vt:lpstr>
      <vt:lpstr>A125558344L</vt:lpstr>
      <vt:lpstr>A125558344L_Data</vt:lpstr>
      <vt:lpstr>A125558344L_Latest</vt:lpstr>
      <vt:lpstr>A125558352L</vt:lpstr>
      <vt:lpstr>A125558352L_Data</vt:lpstr>
      <vt:lpstr>A125558352L_Latest</vt:lpstr>
      <vt:lpstr>A125558360L</vt:lpstr>
      <vt:lpstr>A125558360L_Data</vt:lpstr>
      <vt:lpstr>A125558360L_Latest</vt:lpstr>
      <vt:lpstr>A125558368F</vt:lpstr>
      <vt:lpstr>A125558368F_Data</vt:lpstr>
      <vt:lpstr>A125558368F_Latest</vt:lpstr>
      <vt:lpstr>A125558376F</vt:lpstr>
      <vt:lpstr>A125558376F_Data</vt:lpstr>
      <vt:lpstr>A125558376F_Latest</vt:lpstr>
      <vt:lpstr>A125558384F</vt:lpstr>
      <vt:lpstr>A125558384F_Data</vt:lpstr>
      <vt:lpstr>A125558384F_Latest</vt:lpstr>
      <vt:lpstr>A125558392F</vt:lpstr>
      <vt:lpstr>A125558392F_Data</vt:lpstr>
      <vt:lpstr>A125558392F_Latest</vt:lpstr>
      <vt:lpstr>A125558400V</vt:lpstr>
      <vt:lpstr>A125558400V_Data</vt:lpstr>
      <vt:lpstr>A125558400V_Latest</vt:lpstr>
      <vt:lpstr>A125558408L</vt:lpstr>
      <vt:lpstr>A125558408L_Data</vt:lpstr>
      <vt:lpstr>A125558408L_Latest</vt:lpstr>
      <vt:lpstr>A125558416L</vt:lpstr>
      <vt:lpstr>A125558416L_Data</vt:lpstr>
      <vt:lpstr>A125558416L_Latest</vt:lpstr>
      <vt:lpstr>A125558424L</vt:lpstr>
      <vt:lpstr>A125558424L_Data</vt:lpstr>
      <vt:lpstr>A125558424L_Latest</vt:lpstr>
      <vt:lpstr>A125558432L</vt:lpstr>
      <vt:lpstr>A125558432L_Data</vt:lpstr>
      <vt:lpstr>A125558432L_Latest</vt:lpstr>
      <vt:lpstr>A125558440L</vt:lpstr>
      <vt:lpstr>A125558440L_Data</vt:lpstr>
      <vt:lpstr>A125558440L_Latest</vt:lpstr>
      <vt:lpstr>A125558448F</vt:lpstr>
      <vt:lpstr>A125558448F_Data</vt:lpstr>
      <vt:lpstr>A125558448F_Latest</vt:lpstr>
      <vt:lpstr>A125558456F</vt:lpstr>
      <vt:lpstr>A125558456F_Data</vt:lpstr>
      <vt:lpstr>A125558456F_Latest</vt:lpstr>
      <vt:lpstr>A125558464F</vt:lpstr>
      <vt:lpstr>A125558464F_Data</vt:lpstr>
      <vt:lpstr>A125558464F_Latest</vt:lpstr>
      <vt:lpstr>A125558472F</vt:lpstr>
      <vt:lpstr>A125558472F_Data</vt:lpstr>
      <vt:lpstr>A125558472F_Latest</vt:lpstr>
      <vt:lpstr>A125558480F</vt:lpstr>
      <vt:lpstr>A125558480F_Data</vt:lpstr>
      <vt:lpstr>A125558480F_Latest</vt:lpstr>
      <vt:lpstr>A125558488X</vt:lpstr>
      <vt:lpstr>A125558488X_Data</vt:lpstr>
      <vt:lpstr>A125558488X_Latest</vt:lpstr>
      <vt:lpstr>A125558496X</vt:lpstr>
      <vt:lpstr>A125558496X_Data</vt:lpstr>
      <vt:lpstr>A125558496X_Latest</vt:lpstr>
      <vt:lpstr>A125558504L</vt:lpstr>
      <vt:lpstr>A125558504L_Data</vt:lpstr>
      <vt:lpstr>A125558504L_Latest</vt:lpstr>
      <vt:lpstr>A125558512L</vt:lpstr>
      <vt:lpstr>A125558512L_Data</vt:lpstr>
      <vt:lpstr>A125558512L_Latest</vt:lpstr>
      <vt:lpstr>A125558520L</vt:lpstr>
      <vt:lpstr>A125558520L_Data</vt:lpstr>
      <vt:lpstr>A125558520L_Latest</vt:lpstr>
      <vt:lpstr>A125558528F</vt:lpstr>
      <vt:lpstr>A125558528F_Data</vt:lpstr>
      <vt:lpstr>A125558528F_Latest</vt:lpstr>
      <vt:lpstr>A125558536F</vt:lpstr>
      <vt:lpstr>A125558536F_Data</vt:lpstr>
      <vt:lpstr>A125558536F_Latest</vt:lpstr>
      <vt:lpstr>A125558544F</vt:lpstr>
      <vt:lpstr>A125558544F_Data</vt:lpstr>
      <vt:lpstr>A125558544F_Latest</vt:lpstr>
      <vt:lpstr>A125558552F</vt:lpstr>
      <vt:lpstr>A125558552F_Data</vt:lpstr>
      <vt:lpstr>A125558552F_Latest</vt:lpstr>
      <vt:lpstr>A125558560F</vt:lpstr>
      <vt:lpstr>A125558560F_Data</vt:lpstr>
      <vt:lpstr>A125558560F_Latest</vt:lpstr>
      <vt:lpstr>A125558568X</vt:lpstr>
      <vt:lpstr>A125558568X_Data</vt:lpstr>
      <vt:lpstr>A125558568X_Latest</vt:lpstr>
      <vt:lpstr>A125558576X</vt:lpstr>
      <vt:lpstr>A125558576X_Data</vt:lpstr>
      <vt:lpstr>A125558576X_Latest</vt:lpstr>
      <vt:lpstr>A125558584X</vt:lpstr>
      <vt:lpstr>A125558584X_Data</vt:lpstr>
      <vt:lpstr>A125558584X_Latest</vt:lpstr>
      <vt:lpstr>A125558592X</vt:lpstr>
      <vt:lpstr>A125558592X_Data</vt:lpstr>
      <vt:lpstr>A125558592X_Latest</vt:lpstr>
      <vt:lpstr>A125558600L</vt:lpstr>
      <vt:lpstr>A125558600L_Data</vt:lpstr>
      <vt:lpstr>A125558600L_Latest</vt:lpstr>
      <vt:lpstr>A125558608F</vt:lpstr>
      <vt:lpstr>A125558608F_Data</vt:lpstr>
      <vt:lpstr>A125558608F_Latest</vt:lpstr>
      <vt:lpstr>A125558616F</vt:lpstr>
      <vt:lpstr>A125558616F_Data</vt:lpstr>
      <vt:lpstr>A125558616F_Latest</vt:lpstr>
      <vt:lpstr>A125558624F</vt:lpstr>
      <vt:lpstr>A125558624F_Data</vt:lpstr>
      <vt:lpstr>A125558624F_Latest</vt:lpstr>
      <vt:lpstr>A125558632F</vt:lpstr>
      <vt:lpstr>A125558632F_Data</vt:lpstr>
      <vt:lpstr>A125558632F_Latest</vt:lpstr>
      <vt:lpstr>A125558640F</vt:lpstr>
      <vt:lpstr>A125558640F_Data</vt:lpstr>
      <vt:lpstr>A125558640F_Latest</vt:lpstr>
      <vt:lpstr>A125558648X</vt:lpstr>
      <vt:lpstr>A125558648X_Data</vt:lpstr>
      <vt:lpstr>A125558648X_Latest</vt:lpstr>
      <vt:lpstr>A125558656X</vt:lpstr>
      <vt:lpstr>A125558656X_Data</vt:lpstr>
      <vt:lpstr>A125558656X_Latest</vt:lpstr>
      <vt:lpstr>A125558664X</vt:lpstr>
      <vt:lpstr>A125558664X_Data</vt:lpstr>
      <vt:lpstr>A125558664X_Latest</vt:lpstr>
      <vt:lpstr>A125558672X</vt:lpstr>
      <vt:lpstr>A125558672X_Data</vt:lpstr>
      <vt:lpstr>A125558672X_Latest</vt:lpstr>
      <vt:lpstr>A125558680X</vt:lpstr>
      <vt:lpstr>A125558680X_Data</vt:lpstr>
      <vt:lpstr>A125558680X_Latest</vt:lpstr>
      <vt:lpstr>A125558688T</vt:lpstr>
      <vt:lpstr>A125558688T_Data</vt:lpstr>
      <vt:lpstr>A125558688T_Latest</vt:lpstr>
      <vt:lpstr>A125558696T</vt:lpstr>
      <vt:lpstr>A125558696T_Data</vt:lpstr>
      <vt:lpstr>A125558696T_Latest</vt:lpstr>
      <vt:lpstr>A125558704F</vt:lpstr>
      <vt:lpstr>A125558704F_Data</vt:lpstr>
      <vt:lpstr>A125558704F_Latest</vt:lpstr>
      <vt:lpstr>A125558712F</vt:lpstr>
      <vt:lpstr>A125558712F_Data</vt:lpstr>
      <vt:lpstr>A125558712F_Latest</vt:lpstr>
      <vt:lpstr>A125558720F</vt:lpstr>
      <vt:lpstr>A125558720F_Data</vt:lpstr>
      <vt:lpstr>A125558720F_Latest</vt:lpstr>
      <vt:lpstr>A125558728X</vt:lpstr>
      <vt:lpstr>A125558728X_Data</vt:lpstr>
      <vt:lpstr>A125558728X_Latest</vt:lpstr>
      <vt:lpstr>A125558736X</vt:lpstr>
      <vt:lpstr>A125558736X_Data</vt:lpstr>
      <vt:lpstr>A125558736X_Latest</vt:lpstr>
      <vt:lpstr>A125558744X</vt:lpstr>
      <vt:lpstr>A125558744X_Data</vt:lpstr>
      <vt:lpstr>A125558744X_Latest</vt:lpstr>
      <vt:lpstr>A125558752X</vt:lpstr>
      <vt:lpstr>A125558752X_Data</vt:lpstr>
      <vt:lpstr>A125558752X_Latest</vt:lpstr>
      <vt:lpstr>A125558760X</vt:lpstr>
      <vt:lpstr>A125558760X_Data</vt:lpstr>
      <vt:lpstr>A125558760X_Latest</vt:lpstr>
      <vt:lpstr>A125558768T</vt:lpstr>
      <vt:lpstr>A125558768T_Data</vt:lpstr>
      <vt:lpstr>A125558768T_Latest</vt:lpstr>
      <vt:lpstr>A125558776T</vt:lpstr>
      <vt:lpstr>A125558776T_Data</vt:lpstr>
      <vt:lpstr>A125558776T_Latest</vt:lpstr>
      <vt:lpstr>A125558784T</vt:lpstr>
      <vt:lpstr>A125558784T_Data</vt:lpstr>
      <vt:lpstr>A125558784T_Latest</vt:lpstr>
      <vt:lpstr>A125558792T</vt:lpstr>
      <vt:lpstr>A125558792T_Data</vt:lpstr>
      <vt:lpstr>A125558792T_Latest</vt:lpstr>
      <vt:lpstr>A125558800F</vt:lpstr>
      <vt:lpstr>A125558800F_Data</vt:lpstr>
      <vt:lpstr>A125558800F_Latest</vt:lpstr>
      <vt:lpstr>A125558808X</vt:lpstr>
      <vt:lpstr>A125558808X_Data</vt:lpstr>
      <vt:lpstr>A125558808X_Latest</vt:lpstr>
      <vt:lpstr>A125558816X</vt:lpstr>
      <vt:lpstr>A125558816X_Data</vt:lpstr>
      <vt:lpstr>A125558816X_Latest</vt:lpstr>
      <vt:lpstr>A125558824X</vt:lpstr>
      <vt:lpstr>A125558824X_Data</vt:lpstr>
      <vt:lpstr>A125558824X_Latest</vt:lpstr>
      <vt:lpstr>A125558832X</vt:lpstr>
      <vt:lpstr>A125558832X_Data</vt:lpstr>
      <vt:lpstr>A125558832X_Latest</vt:lpstr>
      <vt:lpstr>A125558840X</vt:lpstr>
      <vt:lpstr>A125558840X_Data</vt:lpstr>
      <vt:lpstr>A125558840X_Latest</vt:lpstr>
      <vt:lpstr>A125558848T</vt:lpstr>
      <vt:lpstr>A125558848T_Data</vt:lpstr>
      <vt:lpstr>A125558848T_Latest</vt:lpstr>
      <vt:lpstr>A125558856T</vt:lpstr>
      <vt:lpstr>A125558856T_Data</vt:lpstr>
      <vt:lpstr>A125558856T_Latest</vt:lpstr>
      <vt:lpstr>A125558864T</vt:lpstr>
      <vt:lpstr>A125558864T_Data</vt:lpstr>
      <vt:lpstr>A125558864T_Latest</vt:lpstr>
      <vt:lpstr>A125558872T</vt:lpstr>
      <vt:lpstr>A125558872T_Data</vt:lpstr>
      <vt:lpstr>A125558872T_Latest</vt:lpstr>
      <vt:lpstr>A125558880T</vt:lpstr>
      <vt:lpstr>A125558880T_Data</vt:lpstr>
      <vt:lpstr>A125558880T_Latest</vt:lpstr>
      <vt:lpstr>A125558888K</vt:lpstr>
      <vt:lpstr>A125558888K_Data</vt:lpstr>
      <vt:lpstr>A125558888K_Latest</vt:lpstr>
      <vt:lpstr>A125558896K</vt:lpstr>
      <vt:lpstr>A125558896K_Data</vt:lpstr>
      <vt:lpstr>A125558896K_Latest</vt:lpstr>
      <vt:lpstr>A125558904X</vt:lpstr>
      <vt:lpstr>A125558904X_Data</vt:lpstr>
      <vt:lpstr>A125558904X_Latest</vt:lpstr>
      <vt:lpstr>A125558912X</vt:lpstr>
      <vt:lpstr>A125558912X_Data</vt:lpstr>
      <vt:lpstr>A125558912X_Latest</vt:lpstr>
      <vt:lpstr>A125558920X</vt:lpstr>
      <vt:lpstr>A125558920X_Data</vt:lpstr>
      <vt:lpstr>A125558920X_Latest</vt:lpstr>
      <vt:lpstr>A125558928T</vt:lpstr>
      <vt:lpstr>A125558928T_Data</vt:lpstr>
      <vt:lpstr>A125558928T_Latest</vt:lpstr>
      <vt:lpstr>A125558936T</vt:lpstr>
      <vt:lpstr>A125558936T_Data</vt:lpstr>
      <vt:lpstr>A125558936T_Latest</vt:lpstr>
      <vt:lpstr>A125558944T</vt:lpstr>
      <vt:lpstr>A125558944T_Data</vt:lpstr>
      <vt:lpstr>A125558944T_Latest</vt:lpstr>
      <vt:lpstr>A125558952T</vt:lpstr>
      <vt:lpstr>A125558952T_Data</vt:lpstr>
      <vt:lpstr>A125558952T_Latest</vt:lpstr>
      <vt:lpstr>A125558960T</vt:lpstr>
      <vt:lpstr>A125558960T_Data</vt:lpstr>
      <vt:lpstr>A125558960T_Latest</vt:lpstr>
      <vt:lpstr>A125558968K</vt:lpstr>
      <vt:lpstr>A125558968K_Data</vt:lpstr>
      <vt:lpstr>A125558968K_Latest</vt:lpstr>
      <vt:lpstr>A125558976K</vt:lpstr>
      <vt:lpstr>A125558976K_Data</vt:lpstr>
      <vt:lpstr>A125558976K_Latest</vt:lpstr>
      <vt:lpstr>A125558984K</vt:lpstr>
      <vt:lpstr>A125558984K_Data</vt:lpstr>
      <vt:lpstr>A125558984K_Latest</vt:lpstr>
      <vt:lpstr>A125558992K</vt:lpstr>
      <vt:lpstr>A125558992K_Data</vt:lpstr>
      <vt:lpstr>A125558992K_Latest</vt:lpstr>
      <vt:lpstr>A125559000A</vt:lpstr>
      <vt:lpstr>A125559000A_Data</vt:lpstr>
      <vt:lpstr>A125559000A_Latest</vt:lpstr>
      <vt:lpstr>A125559008V</vt:lpstr>
      <vt:lpstr>A125559008V_Data</vt:lpstr>
      <vt:lpstr>A125559008V_Latest</vt:lpstr>
      <vt:lpstr>A125559016V</vt:lpstr>
      <vt:lpstr>A125559016V_Data</vt:lpstr>
      <vt:lpstr>A125559016V_Latest</vt:lpstr>
      <vt:lpstr>A125559024V</vt:lpstr>
      <vt:lpstr>A125559024V_Data</vt:lpstr>
      <vt:lpstr>A125559024V_Latest</vt:lpstr>
      <vt:lpstr>A125559032V</vt:lpstr>
      <vt:lpstr>A125559032V_Data</vt:lpstr>
      <vt:lpstr>A125559032V_Latest</vt:lpstr>
      <vt:lpstr>A125559040V</vt:lpstr>
      <vt:lpstr>A125559040V_Data</vt:lpstr>
      <vt:lpstr>A125559040V_Latest</vt:lpstr>
      <vt:lpstr>A125559048L</vt:lpstr>
      <vt:lpstr>A125559048L_Data</vt:lpstr>
      <vt:lpstr>A125559048L_Latest</vt:lpstr>
      <vt:lpstr>A125559056L</vt:lpstr>
      <vt:lpstr>A125559056L_Data</vt:lpstr>
      <vt:lpstr>A125559056L_Latest</vt:lpstr>
      <vt:lpstr>A125559064L</vt:lpstr>
      <vt:lpstr>A125559064L_Data</vt:lpstr>
      <vt:lpstr>A125559064L_Latest</vt:lpstr>
      <vt:lpstr>A125559072L</vt:lpstr>
      <vt:lpstr>A125559072L_Data</vt:lpstr>
      <vt:lpstr>A125559072L_Latest</vt:lpstr>
      <vt:lpstr>A125559080L</vt:lpstr>
      <vt:lpstr>A125559080L_Data</vt:lpstr>
      <vt:lpstr>A125559080L_Latest</vt:lpstr>
      <vt:lpstr>A125559088F</vt:lpstr>
      <vt:lpstr>A125559088F_Data</vt:lpstr>
      <vt:lpstr>A125559088F_Latest</vt:lpstr>
      <vt:lpstr>A125559096F</vt:lpstr>
      <vt:lpstr>A125559096F_Data</vt:lpstr>
      <vt:lpstr>A125559096F_Latest</vt:lpstr>
      <vt:lpstr>A125559104V</vt:lpstr>
      <vt:lpstr>A125559104V_Data</vt:lpstr>
      <vt:lpstr>A125559104V_Latest</vt:lpstr>
      <vt:lpstr>A125559112V</vt:lpstr>
      <vt:lpstr>A125559112V_Data</vt:lpstr>
      <vt:lpstr>A125559112V_Latest</vt:lpstr>
      <vt:lpstr>A125559120V</vt:lpstr>
      <vt:lpstr>A125559120V_Data</vt:lpstr>
      <vt:lpstr>A125559120V_Latest</vt:lpstr>
      <vt:lpstr>A125559128L</vt:lpstr>
      <vt:lpstr>A125559128L_Data</vt:lpstr>
      <vt:lpstr>A125559128L_Latest</vt:lpstr>
      <vt:lpstr>A125559136L</vt:lpstr>
      <vt:lpstr>A125559136L_Data</vt:lpstr>
      <vt:lpstr>A125559136L_Latest</vt:lpstr>
      <vt:lpstr>A125559144L</vt:lpstr>
      <vt:lpstr>A125559144L_Data</vt:lpstr>
      <vt:lpstr>A125559144L_Latest</vt:lpstr>
      <vt:lpstr>A125559152L</vt:lpstr>
      <vt:lpstr>A125559152L_Data</vt:lpstr>
      <vt:lpstr>A125559152L_Latest</vt:lpstr>
      <vt:lpstr>A125559160L</vt:lpstr>
      <vt:lpstr>A125559160L_Data</vt:lpstr>
      <vt:lpstr>A125559160L_Latest</vt:lpstr>
      <vt:lpstr>A125559168F</vt:lpstr>
      <vt:lpstr>A125559168F_Data</vt:lpstr>
      <vt:lpstr>A125559168F_Latest</vt:lpstr>
      <vt:lpstr>A125559176F</vt:lpstr>
      <vt:lpstr>A125559176F_Data</vt:lpstr>
      <vt:lpstr>A125559176F_Latest</vt:lpstr>
      <vt:lpstr>A125559184F</vt:lpstr>
      <vt:lpstr>A125559184F_Data</vt:lpstr>
      <vt:lpstr>A125559184F_Latest</vt:lpstr>
      <vt:lpstr>A125559192F</vt:lpstr>
      <vt:lpstr>A125559192F_Data</vt:lpstr>
      <vt:lpstr>A125559192F_Latest</vt:lpstr>
      <vt:lpstr>A125559200V</vt:lpstr>
      <vt:lpstr>A125559200V_Data</vt:lpstr>
      <vt:lpstr>A125559200V_Latest</vt:lpstr>
      <vt:lpstr>A125559208L</vt:lpstr>
      <vt:lpstr>A125559208L_Data</vt:lpstr>
      <vt:lpstr>A125559208L_Latest</vt:lpstr>
      <vt:lpstr>A125559216L</vt:lpstr>
      <vt:lpstr>A125559216L_Data</vt:lpstr>
      <vt:lpstr>A125559216L_Latest</vt:lpstr>
      <vt:lpstr>A125559224L</vt:lpstr>
      <vt:lpstr>A125559224L_Data</vt:lpstr>
      <vt:lpstr>A125559224L_Latest</vt:lpstr>
      <vt:lpstr>A125559232L</vt:lpstr>
      <vt:lpstr>A125559232L_Data</vt:lpstr>
      <vt:lpstr>A125559232L_Latest</vt:lpstr>
      <vt:lpstr>A125559240L</vt:lpstr>
      <vt:lpstr>A125559240L_Data</vt:lpstr>
      <vt:lpstr>A125559240L_Latest</vt:lpstr>
      <vt:lpstr>A125559248F</vt:lpstr>
      <vt:lpstr>A125559248F_Data</vt:lpstr>
      <vt:lpstr>A125559248F_Latest</vt:lpstr>
      <vt:lpstr>A125559256F</vt:lpstr>
      <vt:lpstr>A125559256F_Data</vt:lpstr>
      <vt:lpstr>A125559256F_Latest</vt:lpstr>
      <vt:lpstr>A125559264F</vt:lpstr>
      <vt:lpstr>A125559264F_Data</vt:lpstr>
      <vt:lpstr>A125559264F_Latest</vt:lpstr>
      <vt:lpstr>A125559272F</vt:lpstr>
      <vt:lpstr>A125559272F_Data</vt:lpstr>
      <vt:lpstr>A125559272F_Latest</vt:lpstr>
      <vt:lpstr>A125559280F</vt:lpstr>
      <vt:lpstr>A125559280F_Data</vt:lpstr>
      <vt:lpstr>A125559280F_Latest</vt:lpstr>
      <vt:lpstr>A125559288X</vt:lpstr>
      <vt:lpstr>A125559288X_Data</vt:lpstr>
      <vt:lpstr>A125559288X_Latest</vt:lpstr>
      <vt:lpstr>A125559296X</vt:lpstr>
      <vt:lpstr>A125559296X_Data</vt:lpstr>
      <vt:lpstr>A125559296X_Latest</vt:lpstr>
      <vt:lpstr>A125559304L</vt:lpstr>
      <vt:lpstr>A125559304L_Data</vt:lpstr>
      <vt:lpstr>A125559304L_Latest</vt:lpstr>
      <vt:lpstr>A125559312L</vt:lpstr>
      <vt:lpstr>A125559312L_Data</vt:lpstr>
      <vt:lpstr>A125559312L_Latest</vt:lpstr>
      <vt:lpstr>A125559320L</vt:lpstr>
      <vt:lpstr>A125559320L_Data</vt:lpstr>
      <vt:lpstr>A125559320L_Latest</vt:lpstr>
      <vt:lpstr>A125559328F</vt:lpstr>
      <vt:lpstr>A125559328F_Data</vt:lpstr>
      <vt:lpstr>A125559328F_Latest</vt:lpstr>
      <vt:lpstr>A125559336F</vt:lpstr>
      <vt:lpstr>A125559336F_Data</vt:lpstr>
      <vt:lpstr>A125559336F_Latest</vt:lpstr>
      <vt:lpstr>A125559344F</vt:lpstr>
      <vt:lpstr>A125559344F_Data</vt:lpstr>
      <vt:lpstr>A125559344F_Latest</vt:lpstr>
      <vt:lpstr>A125559352F</vt:lpstr>
      <vt:lpstr>A125559352F_Data</vt:lpstr>
      <vt:lpstr>A125559352F_Latest</vt:lpstr>
      <vt:lpstr>A125559360F</vt:lpstr>
      <vt:lpstr>A125559360F_Data</vt:lpstr>
      <vt:lpstr>A125559360F_Latest</vt:lpstr>
      <vt:lpstr>A125559368X</vt:lpstr>
      <vt:lpstr>A125559368X_Data</vt:lpstr>
      <vt:lpstr>A125559368X_Latest</vt:lpstr>
      <vt:lpstr>A125559376X</vt:lpstr>
      <vt:lpstr>A125559376X_Data</vt:lpstr>
      <vt:lpstr>A125559376X_Latest</vt:lpstr>
      <vt:lpstr>A125559384X</vt:lpstr>
      <vt:lpstr>A125559384X_Data</vt:lpstr>
      <vt:lpstr>A125559384X_Latest</vt:lpstr>
      <vt:lpstr>A125559392X</vt:lpstr>
      <vt:lpstr>A125559392X_Data</vt:lpstr>
      <vt:lpstr>A125559392X_Latest</vt:lpstr>
      <vt:lpstr>A125559400L</vt:lpstr>
      <vt:lpstr>A125559400L_Data</vt:lpstr>
      <vt:lpstr>A125559400L_Latest</vt:lpstr>
      <vt:lpstr>A125559408F</vt:lpstr>
      <vt:lpstr>A125559408F_Data</vt:lpstr>
      <vt:lpstr>A125559408F_Latest</vt:lpstr>
      <vt:lpstr>A125559416F</vt:lpstr>
      <vt:lpstr>A125559416F_Data</vt:lpstr>
      <vt:lpstr>A125559416F_Latest</vt:lpstr>
      <vt:lpstr>A125559424F</vt:lpstr>
      <vt:lpstr>A125559424F_Data</vt:lpstr>
      <vt:lpstr>A125559424F_Latest</vt:lpstr>
      <vt:lpstr>A125559432F</vt:lpstr>
      <vt:lpstr>A125559432F_Data</vt:lpstr>
      <vt:lpstr>A125559432F_Latest</vt:lpstr>
      <vt:lpstr>A125559440F</vt:lpstr>
      <vt:lpstr>A125559440F_Data</vt:lpstr>
      <vt:lpstr>A125559440F_Latest</vt:lpstr>
      <vt:lpstr>A125559448X</vt:lpstr>
      <vt:lpstr>A125559448X_Data</vt:lpstr>
      <vt:lpstr>A125559448X_Latest</vt:lpstr>
      <vt:lpstr>A125559456X</vt:lpstr>
      <vt:lpstr>A125559456X_Data</vt:lpstr>
      <vt:lpstr>A125559456X_Latest</vt:lpstr>
      <vt:lpstr>A125559464X</vt:lpstr>
      <vt:lpstr>A125559464X_Data</vt:lpstr>
      <vt:lpstr>A125559464X_Latest</vt:lpstr>
      <vt:lpstr>A125559472X</vt:lpstr>
      <vt:lpstr>A125559472X_Data</vt:lpstr>
      <vt:lpstr>A125559472X_Latest</vt:lpstr>
      <vt:lpstr>A125559480X</vt:lpstr>
      <vt:lpstr>A125559480X_Data</vt:lpstr>
      <vt:lpstr>A125559480X_Latest</vt:lpstr>
      <vt:lpstr>A125559488T</vt:lpstr>
      <vt:lpstr>A125559488T_Data</vt:lpstr>
      <vt:lpstr>A125559488T_Latest</vt:lpstr>
      <vt:lpstr>A125559496T</vt:lpstr>
      <vt:lpstr>A125559496T_Data</vt:lpstr>
      <vt:lpstr>A125559496T_Latest</vt:lpstr>
      <vt:lpstr>A125559504F</vt:lpstr>
      <vt:lpstr>A125559504F_Data</vt:lpstr>
      <vt:lpstr>A125559504F_Latest</vt:lpstr>
      <vt:lpstr>A125559512F</vt:lpstr>
      <vt:lpstr>A125559512F_Data</vt:lpstr>
      <vt:lpstr>A125559512F_Latest</vt:lpstr>
      <vt:lpstr>A125559520F</vt:lpstr>
      <vt:lpstr>A125559520F_Data</vt:lpstr>
      <vt:lpstr>A125559520F_Latest</vt:lpstr>
      <vt:lpstr>A125559528X</vt:lpstr>
      <vt:lpstr>A125559528X_Data</vt:lpstr>
      <vt:lpstr>A125559528X_Latest</vt:lpstr>
      <vt:lpstr>A125559536X</vt:lpstr>
      <vt:lpstr>A125559536X_Data</vt:lpstr>
      <vt:lpstr>A125559536X_Latest</vt:lpstr>
      <vt:lpstr>A125559544X</vt:lpstr>
      <vt:lpstr>A125559544X_Data</vt:lpstr>
      <vt:lpstr>A125559544X_Latest</vt:lpstr>
      <vt:lpstr>A125559552X</vt:lpstr>
      <vt:lpstr>A125559552X_Data</vt:lpstr>
      <vt:lpstr>A125559552X_Latest</vt:lpstr>
      <vt:lpstr>A125559560X</vt:lpstr>
      <vt:lpstr>A125559560X_Data</vt:lpstr>
      <vt:lpstr>A125559560X_Latest</vt:lpstr>
      <vt:lpstr>A125559568T</vt:lpstr>
      <vt:lpstr>A125559568T_Data</vt:lpstr>
      <vt:lpstr>A125559568T_Latest</vt:lpstr>
      <vt:lpstr>A125559576T</vt:lpstr>
      <vt:lpstr>A125559576T_Data</vt:lpstr>
      <vt:lpstr>A125559576T_Latest</vt:lpstr>
      <vt:lpstr>A125559584T</vt:lpstr>
      <vt:lpstr>A125559584T_Data</vt:lpstr>
      <vt:lpstr>A125559584T_Latest</vt:lpstr>
      <vt:lpstr>A125559592T</vt:lpstr>
      <vt:lpstr>A125559592T_Data</vt:lpstr>
      <vt:lpstr>A125559592T_Latest</vt:lpstr>
      <vt:lpstr>A125559600F</vt:lpstr>
      <vt:lpstr>A125559600F_Data</vt:lpstr>
      <vt:lpstr>A125559600F_Latest</vt:lpstr>
      <vt:lpstr>A125559608X</vt:lpstr>
      <vt:lpstr>A125559608X_Data</vt:lpstr>
      <vt:lpstr>A125559608X_Latest</vt:lpstr>
      <vt:lpstr>A125559616X</vt:lpstr>
      <vt:lpstr>A125559616X_Data</vt:lpstr>
      <vt:lpstr>A125559616X_Latest</vt:lpstr>
      <vt:lpstr>A125559624X</vt:lpstr>
      <vt:lpstr>A125559624X_Data</vt:lpstr>
      <vt:lpstr>A125559624X_Latest</vt:lpstr>
      <vt:lpstr>A125559632X</vt:lpstr>
      <vt:lpstr>A125559632X_Data</vt:lpstr>
      <vt:lpstr>A125559632X_Latest</vt:lpstr>
      <vt:lpstr>A125559640X</vt:lpstr>
      <vt:lpstr>A125559640X_Data</vt:lpstr>
      <vt:lpstr>A125559640X_Latest</vt:lpstr>
      <vt:lpstr>A125559648T</vt:lpstr>
      <vt:lpstr>A125559648T_Data</vt:lpstr>
      <vt:lpstr>A125559648T_Latest</vt:lpstr>
      <vt:lpstr>A125559656T</vt:lpstr>
      <vt:lpstr>A125559656T_Data</vt:lpstr>
      <vt:lpstr>A125559656T_Latest</vt:lpstr>
      <vt:lpstr>A125559664T</vt:lpstr>
      <vt:lpstr>A125559664T_Data</vt:lpstr>
      <vt:lpstr>A125559664T_Latest</vt:lpstr>
      <vt:lpstr>A125559672T</vt:lpstr>
      <vt:lpstr>A125559672T_Data</vt:lpstr>
      <vt:lpstr>A125559672T_Latest</vt:lpstr>
      <vt:lpstr>A125559680T</vt:lpstr>
      <vt:lpstr>A125559680T_Data</vt:lpstr>
      <vt:lpstr>A125559680T_Latest</vt:lpstr>
      <vt:lpstr>A125559688K</vt:lpstr>
      <vt:lpstr>A125559688K_Data</vt:lpstr>
      <vt:lpstr>A125559688K_Latest</vt:lpstr>
      <vt:lpstr>A125559696K</vt:lpstr>
      <vt:lpstr>A125559696K_Data</vt:lpstr>
      <vt:lpstr>A125559696K_Latest</vt:lpstr>
      <vt:lpstr>A125559704X</vt:lpstr>
      <vt:lpstr>A125559704X_Data</vt:lpstr>
      <vt:lpstr>A125559704X_Latest</vt:lpstr>
      <vt:lpstr>A125559712X</vt:lpstr>
      <vt:lpstr>A125559712X_Data</vt:lpstr>
      <vt:lpstr>A125559712X_Latest</vt:lpstr>
      <vt:lpstr>A125559720X</vt:lpstr>
      <vt:lpstr>A125559720X_Data</vt:lpstr>
      <vt:lpstr>A125559720X_Latest</vt:lpstr>
      <vt:lpstr>A125559728T</vt:lpstr>
      <vt:lpstr>A125559728T_Data</vt:lpstr>
      <vt:lpstr>A125559728T_Latest</vt:lpstr>
      <vt:lpstr>A125559736T</vt:lpstr>
      <vt:lpstr>A125559736T_Data</vt:lpstr>
      <vt:lpstr>A125559736T_Latest</vt:lpstr>
      <vt:lpstr>A125559744T</vt:lpstr>
      <vt:lpstr>A125559744T_Data</vt:lpstr>
      <vt:lpstr>A125559744T_Latest</vt:lpstr>
      <vt:lpstr>A125559752T</vt:lpstr>
      <vt:lpstr>A125559752T_Data</vt:lpstr>
      <vt:lpstr>A125559752T_Latest</vt:lpstr>
      <vt:lpstr>A125559760T</vt:lpstr>
      <vt:lpstr>A125559760T_Data</vt:lpstr>
      <vt:lpstr>A125559760T_Latest</vt:lpstr>
      <vt:lpstr>A125559768K</vt:lpstr>
      <vt:lpstr>A125559768K_Data</vt:lpstr>
      <vt:lpstr>A125559768K_Latest</vt:lpstr>
      <vt:lpstr>A125559776K</vt:lpstr>
      <vt:lpstr>A125559776K_Data</vt:lpstr>
      <vt:lpstr>A125559776K_Latest</vt:lpstr>
      <vt:lpstr>A125559784K</vt:lpstr>
      <vt:lpstr>A125559784K_Data</vt:lpstr>
      <vt:lpstr>A125559784K_Latest</vt:lpstr>
      <vt:lpstr>A125559792K</vt:lpstr>
      <vt:lpstr>A125559792K_Data</vt:lpstr>
      <vt:lpstr>A125559792K_Latest</vt:lpstr>
      <vt:lpstr>A125559800X</vt:lpstr>
      <vt:lpstr>A125559800X_Data</vt:lpstr>
      <vt:lpstr>A125559800X_Latest</vt:lpstr>
      <vt:lpstr>A125559808T</vt:lpstr>
      <vt:lpstr>A125559808T_Data</vt:lpstr>
      <vt:lpstr>A125559808T_Latest</vt:lpstr>
      <vt:lpstr>A125559816T</vt:lpstr>
      <vt:lpstr>A125559816T_Data</vt:lpstr>
      <vt:lpstr>A125559816T_Latest</vt:lpstr>
      <vt:lpstr>A125559824T</vt:lpstr>
      <vt:lpstr>A125559824T_Data</vt:lpstr>
      <vt:lpstr>A125559824T_Latest</vt:lpstr>
      <vt:lpstr>A125559832T</vt:lpstr>
      <vt:lpstr>A125559832T_Data</vt:lpstr>
      <vt:lpstr>A125559832T_Latest</vt:lpstr>
      <vt:lpstr>A125559840T</vt:lpstr>
      <vt:lpstr>A125559840T_Data</vt:lpstr>
      <vt:lpstr>A125559840T_Latest</vt:lpstr>
      <vt:lpstr>A125559848K</vt:lpstr>
      <vt:lpstr>A125559848K_Data</vt:lpstr>
      <vt:lpstr>A125559848K_Latest</vt:lpstr>
      <vt:lpstr>A125559856K</vt:lpstr>
      <vt:lpstr>A125559856K_Data</vt:lpstr>
      <vt:lpstr>A125559856K_Latest</vt:lpstr>
      <vt:lpstr>A125559864K</vt:lpstr>
      <vt:lpstr>A125559864K_Data</vt:lpstr>
      <vt:lpstr>A125559864K_Latest</vt:lpstr>
      <vt:lpstr>A125559872K</vt:lpstr>
      <vt:lpstr>A125559872K_Data</vt:lpstr>
      <vt:lpstr>A125559872K_Latest</vt:lpstr>
      <vt:lpstr>A125559880K</vt:lpstr>
      <vt:lpstr>A125559880K_Data</vt:lpstr>
      <vt:lpstr>A125559880K_Latest</vt:lpstr>
      <vt:lpstr>A125559888C</vt:lpstr>
      <vt:lpstr>A125559888C_Data</vt:lpstr>
      <vt:lpstr>A125559888C_Latest</vt:lpstr>
      <vt:lpstr>A125559896C</vt:lpstr>
      <vt:lpstr>A125559896C_Data</vt:lpstr>
      <vt:lpstr>A125559896C_Latest</vt:lpstr>
      <vt:lpstr>A125559904T</vt:lpstr>
      <vt:lpstr>A125559904T_Data</vt:lpstr>
      <vt:lpstr>A125559904T_Latest</vt:lpstr>
      <vt:lpstr>A125559912T</vt:lpstr>
      <vt:lpstr>A125559912T_Data</vt:lpstr>
      <vt:lpstr>A125559912T_Latest</vt:lpstr>
      <vt:lpstr>A125559920T</vt:lpstr>
      <vt:lpstr>A125559920T_Data</vt:lpstr>
      <vt:lpstr>A125559920T_Latest</vt:lpstr>
      <vt:lpstr>A125559928K</vt:lpstr>
      <vt:lpstr>A125559928K_Data</vt:lpstr>
      <vt:lpstr>A125559928K_Latest</vt:lpstr>
      <vt:lpstr>A125559936K</vt:lpstr>
      <vt:lpstr>A125559936K_Data</vt:lpstr>
      <vt:lpstr>A125559936K_Latest</vt:lpstr>
      <vt:lpstr>A125559944K</vt:lpstr>
      <vt:lpstr>A125559944K_Data</vt:lpstr>
      <vt:lpstr>A125559944K_Latest</vt:lpstr>
      <vt:lpstr>A125559952K</vt:lpstr>
      <vt:lpstr>A125559952K_Data</vt:lpstr>
      <vt:lpstr>A125559952K_Latest</vt:lpstr>
      <vt:lpstr>A125559960K</vt:lpstr>
      <vt:lpstr>A125559960K_Data</vt:lpstr>
      <vt:lpstr>A125559960K_Latest</vt:lpstr>
      <vt:lpstr>A125559968C</vt:lpstr>
      <vt:lpstr>A125559968C_Data</vt:lpstr>
      <vt:lpstr>A125559968C_Latest</vt:lpstr>
      <vt:lpstr>A125559976C</vt:lpstr>
      <vt:lpstr>A125559976C_Data</vt:lpstr>
      <vt:lpstr>A125559976C_Latest</vt:lpstr>
      <vt:lpstr>A125559984C</vt:lpstr>
      <vt:lpstr>A125559984C_Data</vt:lpstr>
      <vt:lpstr>A125559984C_Latest</vt:lpstr>
      <vt:lpstr>A125559992C</vt:lpstr>
      <vt:lpstr>A125559992C_Data</vt:lpstr>
      <vt:lpstr>A125559992C_Latest</vt:lpstr>
      <vt:lpstr>A125560000X</vt:lpstr>
      <vt:lpstr>A125560000X_Data</vt:lpstr>
      <vt:lpstr>A125560000X_Latest</vt:lpstr>
      <vt:lpstr>A125560008T</vt:lpstr>
      <vt:lpstr>A125560008T_Data</vt:lpstr>
      <vt:lpstr>A125560008T_Latest</vt:lpstr>
      <vt:lpstr>A125560016T</vt:lpstr>
      <vt:lpstr>A125560016T_Data</vt:lpstr>
      <vt:lpstr>A125560016T_Latest</vt:lpstr>
      <vt:lpstr>A125560024T</vt:lpstr>
      <vt:lpstr>A125560024T_Data</vt:lpstr>
      <vt:lpstr>A125560024T_Latest</vt:lpstr>
      <vt:lpstr>A125560032T</vt:lpstr>
      <vt:lpstr>A125560032T_Data</vt:lpstr>
      <vt:lpstr>A125560032T_Latest</vt:lpstr>
      <vt:lpstr>A125560040T</vt:lpstr>
      <vt:lpstr>A125560040T_Data</vt:lpstr>
      <vt:lpstr>A125560040T_Latest</vt:lpstr>
      <vt:lpstr>A125560048K</vt:lpstr>
      <vt:lpstr>A125560048K_Data</vt:lpstr>
      <vt:lpstr>A125560048K_Latest</vt:lpstr>
      <vt:lpstr>A125560056K</vt:lpstr>
      <vt:lpstr>A125560056K_Data</vt:lpstr>
      <vt:lpstr>A125560056K_Latest</vt:lpstr>
      <vt:lpstr>A125560064K</vt:lpstr>
      <vt:lpstr>A125560064K_Data</vt:lpstr>
      <vt:lpstr>A125560064K_Latest</vt:lpstr>
      <vt:lpstr>A125560072K</vt:lpstr>
      <vt:lpstr>A125560072K_Data</vt:lpstr>
      <vt:lpstr>A125560072K_Latest</vt:lpstr>
      <vt:lpstr>A125560080K</vt:lpstr>
      <vt:lpstr>A125560080K_Data</vt:lpstr>
      <vt:lpstr>A125560080K_Latest</vt:lpstr>
      <vt:lpstr>A125560088C</vt:lpstr>
      <vt:lpstr>A125560088C_Data</vt:lpstr>
      <vt:lpstr>A125560088C_Latest</vt:lpstr>
      <vt:lpstr>A125560096C</vt:lpstr>
      <vt:lpstr>A125560096C_Data</vt:lpstr>
      <vt:lpstr>A125560096C_Latest</vt:lpstr>
      <vt:lpstr>A125560104T</vt:lpstr>
      <vt:lpstr>A125560104T_Data</vt:lpstr>
      <vt:lpstr>A125560104T_Latest</vt:lpstr>
      <vt:lpstr>A125560112T</vt:lpstr>
      <vt:lpstr>A125560112T_Data</vt:lpstr>
      <vt:lpstr>A125560112T_Latest</vt:lpstr>
      <vt:lpstr>A125560120T</vt:lpstr>
      <vt:lpstr>A125560120T_Data</vt:lpstr>
      <vt:lpstr>A125560120T_Latest</vt:lpstr>
      <vt:lpstr>A125560128K</vt:lpstr>
      <vt:lpstr>A125560128K_Data</vt:lpstr>
      <vt:lpstr>A125560128K_Latest</vt:lpstr>
      <vt:lpstr>A125560136K</vt:lpstr>
      <vt:lpstr>A125560136K_Data</vt:lpstr>
      <vt:lpstr>A125560136K_Latest</vt:lpstr>
      <vt:lpstr>A125560144K</vt:lpstr>
      <vt:lpstr>A125560144K_Data</vt:lpstr>
      <vt:lpstr>A125560144K_Latest</vt:lpstr>
      <vt:lpstr>A125560152K</vt:lpstr>
      <vt:lpstr>A125560152K_Data</vt:lpstr>
      <vt:lpstr>A125560152K_Latest</vt:lpstr>
      <vt:lpstr>A125560160K</vt:lpstr>
      <vt:lpstr>A125560160K_Data</vt:lpstr>
      <vt:lpstr>A125560160K_Latest</vt:lpstr>
      <vt:lpstr>A125560168C</vt:lpstr>
      <vt:lpstr>A125560168C_Data</vt:lpstr>
      <vt:lpstr>A125560168C_Latest</vt:lpstr>
      <vt:lpstr>A125560176C</vt:lpstr>
      <vt:lpstr>A125560176C_Data</vt:lpstr>
      <vt:lpstr>A125560176C_Latest</vt:lpstr>
      <vt:lpstr>A125560184C</vt:lpstr>
      <vt:lpstr>A125560184C_Data</vt:lpstr>
      <vt:lpstr>A125560184C_Latest</vt:lpstr>
      <vt:lpstr>A125560192C</vt:lpstr>
      <vt:lpstr>A125560192C_Data</vt:lpstr>
      <vt:lpstr>A125560192C_Latest</vt:lpstr>
      <vt:lpstr>A125560200T</vt:lpstr>
      <vt:lpstr>A125560200T_Data</vt:lpstr>
      <vt:lpstr>A125560200T_Latest</vt:lpstr>
      <vt:lpstr>A125560208K</vt:lpstr>
      <vt:lpstr>A125560208K_Data</vt:lpstr>
      <vt:lpstr>A125560208K_Latest</vt:lpstr>
      <vt:lpstr>A125560216K</vt:lpstr>
      <vt:lpstr>A125560216K_Data</vt:lpstr>
      <vt:lpstr>A125560216K_Latest</vt:lpstr>
      <vt:lpstr>A125560224K</vt:lpstr>
      <vt:lpstr>A125560224K_Data</vt:lpstr>
      <vt:lpstr>A125560224K_Latest</vt:lpstr>
      <vt:lpstr>A125560232K</vt:lpstr>
      <vt:lpstr>A125560232K_Data</vt:lpstr>
      <vt:lpstr>A125560232K_Latest</vt:lpstr>
      <vt:lpstr>A125560240K</vt:lpstr>
      <vt:lpstr>A125560240K_Data</vt:lpstr>
      <vt:lpstr>A125560240K_Latest</vt:lpstr>
      <vt:lpstr>A125560248C</vt:lpstr>
      <vt:lpstr>A125560248C_Data</vt:lpstr>
      <vt:lpstr>A125560248C_Latest</vt:lpstr>
      <vt:lpstr>A125560256C</vt:lpstr>
      <vt:lpstr>A125560256C_Data</vt:lpstr>
      <vt:lpstr>A125560256C_Latest</vt:lpstr>
      <vt:lpstr>A125560264C</vt:lpstr>
      <vt:lpstr>A125560264C_Data</vt:lpstr>
      <vt:lpstr>A125560264C_Latest</vt:lpstr>
      <vt:lpstr>A125560272C</vt:lpstr>
      <vt:lpstr>A125560272C_Data</vt:lpstr>
      <vt:lpstr>A125560272C_Latest</vt:lpstr>
      <vt:lpstr>A125560280C</vt:lpstr>
      <vt:lpstr>A125560280C_Data</vt:lpstr>
      <vt:lpstr>A125560280C_Latest</vt:lpstr>
      <vt:lpstr>A125560288W</vt:lpstr>
      <vt:lpstr>A125560288W_Data</vt:lpstr>
      <vt:lpstr>A125560288W_Latest</vt:lpstr>
      <vt:lpstr>A125560296W</vt:lpstr>
      <vt:lpstr>A125560296W_Data</vt:lpstr>
      <vt:lpstr>A125560296W_Latest</vt:lpstr>
      <vt:lpstr>A125560304K</vt:lpstr>
      <vt:lpstr>A125560304K_Data</vt:lpstr>
      <vt:lpstr>A125560304K_Latest</vt:lpstr>
      <vt:lpstr>A125560312K</vt:lpstr>
      <vt:lpstr>A125560312K_Data</vt:lpstr>
      <vt:lpstr>A125560312K_Latest</vt:lpstr>
      <vt:lpstr>A125560320K</vt:lpstr>
      <vt:lpstr>A125560320K_Data</vt:lpstr>
      <vt:lpstr>A125560320K_Latest</vt:lpstr>
      <vt:lpstr>A125560328C</vt:lpstr>
      <vt:lpstr>A125560328C_Data</vt:lpstr>
      <vt:lpstr>A125560328C_Latest</vt:lpstr>
      <vt:lpstr>A125560336C</vt:lpstr>
      <vt:lpstr>A125560336C_Data</vt:lpstr>
      <vt:lpstr>A125560336C_Latest</vt:lpstr>
      <vt:lpstr>A125560344C</vt:lpstr>
      <vt:lpstr>A125560344C_Data</vt:lpstr>
      <vt:lpstr>A125560344C_Latest</vt:lpstr>
      <vt:lpstr>A125560352C</vt:lpstr>
      <vt:lpstr>A125560352C_Data</vt:lpstr>
      <vt:lpstr>A125560352C_Latest</vt:lpstr>
      <vt:lpstr>A125560360C</vt:lpstr>
      <vt:lpstr>A125560360C_Data</vt:lpstr>
      <vt:lpstr>A125560360C_Latest</vt:lpstr>
      <vt:lpstr>A125560368W</vt:lpstr>
      <vt:lpstr>A125560368W_Data</vt:lpstr>
      <vt:lpstr>A125560368W_Latest</vt:lpstr>
      <vt:lpstr>A125560376W</vt:lpstr>
      <vt:lpstr>A125560376W_Data</vt:lpstr>
      <vt:lpstr>A125560376W_Latest</vt:lpstr>
      <vt:lpstr>A125560384W</vt:lpstr>
      <vt:lpstr>A125560384W_Data</vt:lpstr>
      <vt:lpstr>A125560384W_Latest</vt:lpstr>
      <vt:lpstr>A125560392W</vt:lpstr>
      <vt:lpstr>A125560392W_Data</vt:lpstr>
      <vt:lpstr>A125560392W_Latest</vt:lpstr>
      <vt:lpstr>A125560400K</vt:lpstr>
      <vt:lpstr>A125560400K_Data</vt:lpstr>
      <vt:lpstr>A125560400K_Latest</vt:lpstr>
      <vt:lpstr>A125560408C</vt:lpstr>
      <vt:lpstr>A125560408C_Data</vt:lpstr>
      <vt:lpstr>A125560408C_Latest</vt:lpstr>
      <vt:lpstr>A125560416C</vt:lpstr>
      <vt:lpstr>A125560416C_Data</vt:lpstr>
      <vt:lpstr>A125560416C_Latest</vt:lpstr>
      <vt:lpstr>A125560424C</vt:lpstr>
      <vt:lpstr>A125560424C_Data</vt:lpstr>
      <vt:lpstr>A125560424C_Latest</vt:lpstr>
      <vt:lpstr>A125560432C</vt:lpstr>
      <vt:lpstr>A125560432C_Data</vt:lpstr>
      <vt:lpstr>A125560432C_Latest</vt:lpstr>
      <vt:lpstr>A125560440C</vt:lpstr>
      <vt:lpstr>A125560440C_Data</vt:lpstr>
      <vt:lpstr>A125560440C_Latest</vt:lpstr>
      <vt:lpstr>A125560448W</vt:lpstr>
      <vt:lpstr>A125560448W_Data</vt:lpstr>
      <vt:lpstr>A125560448W_Latest</vt:lpstr>
      <vt:lpstr>A125560456W</vt:lpstr>
      <vt:lpstr>A125560456W_Data</vt:lpstr>
      <vt:lpstr>A125560456W_Latest</vt:lpstr>
      <vt:lpstr>A125560464W</vt:lpstr>
      <vt:lpstr>A125560464W_Data</vt:lpstr>
      <vt:lpstr>A125560464W_Latest</vt:lpstr>
      <vt:lpstr>A125560472W</vt:lpstr>
      <vt:lpstr>A125560472W_Data</vt:lpstr>
      <vt:lpstr>A125560472W_Latest</vt:lpstr>
      <vt:lpstr>A125560480W</vt:lpstr>
      <vt:lpstr>A125560480W_Data</vt:lpstr>
      <vt:lpstr>A125560480W_Latest</vt:lpstr>
      <vt:lpstr>A125560488R</vt:lpstr>
      <vt:lpstr>A125560488R_Data</vt:lpstr>
      <vt:lpstr>A125560488R_Latest</vt:lpstr>
      <vt:lpstr>A125560496R</vt:lpstr>
      <vt:lpstr>A125560496R_Data</vt:lpstr>
      <vt:lpstr>A125560496R_Latest</vt:lpstr>
      <vt:lpstr>A125560504C</vt:lpstr>
      <vt:lpstr>A125560504C_Data</vt:lpstr>
      <vt:lpstr>A125560504C_Latest</vt:lpstr>
      <vt:lpstr>A125560512C</vt:lpstr>
      <vt:lpstr>A125560512C_Data</vt:lpstr>
      <vt:lpstr>A125560512C_Latest</vt:lpstr>
      <vt:lpstr>A125560520C</vt:lpstr>
      <vt:lpstr>A125560520C_Data</vt:lpstr>
      <vt:lpstr>A125560520C_Latest</vt:lpstr>
      <vt:lpstr>A125560528W</vt:lpstr>
      <vt:lpstr>A125560528W_Data</vt:lpstr>
      <vt:lpstr>A125560528W_Latest</vt:lpstr>
      <vt:lpstr>A125560536W</vt:lpstr>
      <vt:lpstr>A125560536W_Data</vt:lpstr>
      <vt:lpstr>A125560536W_Latest</vt:lpstr>
      <vt:lpstr>A125560544W</vt:lpstr>
      <vt:lpstr>A125560544W_Data</vt:lpstr>
      <vt:lpstr>A125560544W_Latest</vt:lpstr>
      <vt:lpstr>A125560552W</vt:lpstr>
      <vt:lpstr>A125560552W_Data</vt:lpstr>
      <vt:lpstr>A125560552W_Latest</vt:lpstr>
      <vt:lpstr>A125560560W</vt:lpstr>
      <vt:lpstr>A125560560W_Data</vt:lpstr>
      <vt:lpstr>A125560560W_Latest</vt:lpstr>
      <vt:lpstr>A125560568R</vt:lpstr>
      <vt:lpstr>A125560568R_Data</vt:lpstr>
      <vt:lpstr>A125560568R_Latest</vt:lpstr>
      <vt:lpstr>A125560576R</vt:lpstr>
      <vt:lpstr>A125560576R_Data</vt:lpstr>
      <vt:lpstr>A125560576R_Latest</vt:lpstr>
      <vt:lpstr>A125560584R</vt:lpstr>
      <vt:lpstr>A125560584R_Data</vt:lpstr>
      <vt:lpstr>A125560584R_Latest</vt:lpstr>
      <vt:lpstr>A125560592R</vt:lpstr>
      <vt:lpstr>A125560592R_Data</vt:lpstr>
      <vt:lpstr>A125560592R_Latest</vt:lpstr>
      <vt:lpstr>A125560600C</vt:lpstr>
      <vt:lpstr>A125560600C_Data</vt:lpstr>
      <vt:lpstr>A125560600C_Latest</vt:lpstr>
      <vt:lpstr>A125560608W</vt:lpstr>
      <vt:lpstr>A125560608W_Data</vt:lpstr>
      <vt:lpstr>A125560608W_Latest</vt:lpstr>
      <vt:lpstr>A125560616W</vt:lpstr>
      <vt:lpstr>A125560616W_Data</vt:lpstr>
      <vt:lpstr>A125560616W_Latest</vt:lpstr>
      <vt:lpstr>A125560624W</vt:lpstr>
      <vt:lpstr>A125560624W_Data</vt:lpstr>
      <vt:lpstr>A125560624W_Latest</vt:lpstr>
      <vt:lpstr>A125560632W</vt:lpstr>
      <vt:lpstr>A125560632W_Data</vt:lpstr>
      <vt:lpstr>A125560632W_Latest</vt:lpstr>
      <vt:lpstr>A125560640W</vt:lpstr>
      <vt:lpstr>A125560640W_Data</vt:lpstr>
      <vt:lpstr>A125560640W_Latest</vt:lpstr>
      <vt:lpstr>A125560648R</vt:lpstr>
      <vt:lpstr>A125560648R_Data</vt:lpstr>
      <vt:lpstr>A125560648R_Latest</vt:lpstr>
      <vt:lpstr>A125560656R</vt:lpstr>
      <vt:lpstr>A125560656R_Data</vt:lpstr>
      <vt:lpstr>A125560656R_Latest</vt:lpstr>
      <vt:lpstr>A125560664R</vt:lpstr>
      <vt:lpstr>A125560664R_Data</vt:lpstr>
      <vt:lpstr>A125560664R_Latest</vt:lpstr>
      <vt:lpstr>A125560672R</vt:lpstr>
      <vt:lpstr>A125560672R_Data</vt:lpstr>
      <vt:lpstr>A125560672R_Latest</vt:lpstr>
      <vt:lpstr>A125560680R</vt:lpstr>
      <vt:lpstr>A125560680R_Data</vt:lpstr>
      <vt:lpstr>A125560680R_Latest</vt:lpstr>
      <vt:lpstr>A125560688J</vt:lpstr>
      <vt:lpstr>A125560688J_Data</vt:lpstr>
      <vt:lpstr>A125560688J_Latest</vt:lpstr>
      <vt:lpstr>A125560696J</vt:lpstr>
      <vt:lpstr>A125560696J_Data</vt:lpstr>
      <vt:lpstr>A125560696J_Latest</vt:lpstr>
      <vt:lpstr>A125560704W</vt:lpstr>
      <vt:lpstr>A125560704W_Data</vt:lpstr>
      <vt:lpstr>A125560704W_Latest</vt:lpstr>
      <vt:lpstr>A125560712W</vt:lpstr>
      <vt:lpstr>A125560712W_Data</vt:lpstr>
      <vt:lpstr>A125560712W_Latest</vt:lpstr>
      <vt:lpstr>A125560720W</vt:lpstr>
      <vt:lpstr>A125560720W_Data</vt:lpstr>
      <vt:lpstr>A125560720W_Latest</vt:lpstr>
      <vt:lpstr>A125560728R</vt:lpstr>
      <vt:lpstr>A125560728R_Data</vt:lpstr>
      <vt:lpstr>A125560728R_Latest</vt:lpstr>
      <vt:lpstr>A125560736R</vt:lpstr>
      <vt:lpstr>A125560736R_Data</vt:lpstr>
      <vt:lpstr>A125560736R_Latest</vt:lpstr>
      <vt:lpstr>A125560744R</vt:lpstr>
      <vt:lpstr>A125560744R_Data</vt:lpstr>
      <vt:lpstr>A125560744R_Latest</vt:lpstr>
      <vt:lpstr>A125560752R</vt:lpstr>
      <vt:lpstr>A125560752R_Data</vt:lpstr>
      <vt:lpstr>A125560752R_Latest</vt:lpstr>
      <vt:lpstr>A125560760R</vt:lpstr>
      <vt:lpstr>A125560760R_Data</vt:lpstr>
      <vt:lpstr>A125560760R_Latest</vt:lpstr>
      <vt:lpstr>A125560768J</vt:lpstr>
      <vt:lpstr>A125560768J_Data</vt:lpstr>
      <vt:lpstr>A125560768J_Latest</vt:lpstr>
      <vt:lpstr>A125560776J</vt:lpstr>
      <vt:lpstr>A125560776J_Data</vt:lpstr>
      <vt:lpstr>A125560776J_Latest</vt:lpstr>
      <vt:lpstr>A125560784J</vt:lpstr>
      <vt:lpstr>A125560784J_Data</vt:lpstr>
      <vt:lpstr>A125560784J_Latest</vt:lpstr>
      <vt:lpstr>A125560792J</vt:lpstr>
      <vt:lpstr>A125560792J_Data</vt:lpstr>
      <vt:lpstr>A125560792J_Latest</vt:lpstr>
      <vt:lpstr>A125560800W</vt:lpstr>
      <vt:lpstr>A125560800W_Data</vt:lpstr>
      <vt:lpstr>A125560800W_Latest</vt:lpstr>
      <vt:lpstr>A125560808R</vt:lpstr>
      <vt:lpstr>A125560808R_Data</vt:lpstr>
      <vt:lpstr>A125560808R_Latest</vt:lpstr>
      <vt:lpstr>A125560816R</vt:lpstr>
      <vt:lpstr>A125560816R_Data</vt:lpstr>
      <vt:lpstr>A125560816R_Latest</vt:lpstr>
      <vt:lpstr>A125560824R</vt:lpstr>
      <vt:lpstr>A125560824R_Data</vt:lpstr>
      <vt:lpstr>A125560824R_Latest</vt:lpstr>
      <vt:lpstr>A125560832R</vt:lpstr>
      <vt:lpstr>A125560832R_Data</vt:lpstr>
      <vt:lpstr>A125560832R_Latest</vt:lpstr>
      <vt:lpstr>A125560840R</vt:lpstr>
      <vt:lpstr>A125560840R_Data</vt:lpstr>
      <vt:lpstr>A125560840R_Latest</vt:lpstr>
      <vt:lpstr>A125560848J</vt:lpstr>
      <vt:lpstr>A125560848J_Data</vt:lpstr>
      <vt:lpstr>A125560848J_Latest</vt:lpstr>
      <vt:lpstr>A125560856J</vt:lpstr>
      <vt:lpstr>A125560856J_Data</vt:lpstr>
      <vt:lpstr>A125560856J_Latest</vt:lpstr>
      <vt:lpstr>A125560864J</vt:lpstr>
      <vt:lpstr>A125560864J_Data</vt:lpstr>
      <vt:lpstr>A125560864J_Latest</vt:lpstr>
      <vt:lpstr>A125560872J</vt:lpstr>
      <vt:lpstr>A125560872J_Data</vt:lpstr>
      <vt:lpstr>A125560872J_Latest</vt:lpstr>
      <vt:lpstr>A125560880J</vt:lpstr>
      <vt:lpstr>A125560880J_Data</vt:lpstr>
      <vt:lpstr>A125560880J_Latest</vt:lpstr>
      <vt:lpstr>A125560888A</vt:lpstr>
      <vt:lpstr>A125560888A_Data</vt:lpstr>
      <vt:lpstr>A125560888A_Latest</vt:lpstr>
      <vt:lpstr>A125560896A</vt:lpstr>
      <vt:lpstr>A125560896A_Data</vt:lpstr>
      <vt:lpstr>A125560896A_Latest</vt:lpstr>
      <vt:lpstr>A125560904R</vt:lpstr>
      <vt:lpstr>A125560904R_Data</vt:lpstr>
      <vt:lpstr>A125560904R_Latest</vt:lpstr>
      <vt:lpstr>A125560912R</vt:lpstr>
      <vt:lpstr>A125560912R_Data</vt:lpstr>
      <vt:lpstr>A125560912R_Latest</vt:lpstr>
      <vt:lpstr>A125560920R</vt:lpstr>
      <vt:lpstr>A125560920R_Data</vt:lpstr>
      <vt:lpstr>A125560920R_Latest</vt:lpstr>
      <vt:lpstr>A125560928J</vt:lpstr>
      <vt:lpstr>A125560928J_Data</vt:lpstr>
      <vt:lpstr>A125560928J_Latest</vt:lpstr>
      <vt:lpstr>A125560936J</vt:lpstr>
      <vt:lpstr>A125560936J_Data</vt:lpstr>
      <vt:lpstr>A125560936J_Latest</vt:lpstr>
      <vt:lpstr>A125560944J</vt:lpstr>
      <vt:lpstr>A125560944J_Data</vt:lpstr>
      <vt:lpstr>A125560944J_Latest</vt:lpstr>
      <vt:lpstr>A125560952J</vt:lpstr>
      <vt:lpstr>A125560952J_Data</vt:lpstr>
      <vt:lpstr>A125560952J_Latest</vt:lpstr>
      <vt:lpstr>A125560960J</vt:lpstr>
      <vt:lpstr>A125560960J_Data</vt:lpstr>
      <vt:lpstr>A125560960J_Latest</vt:lpstr>
      <vt:lpstr>A125560968A</vt:lpstr>
      <vt:lpstr>A125560968A_Data</vt:lpstr>
      <vt:lpstr>A125560968A_Latest</vt:lpstr>
      <vt:lpstr>A125560976A</vt:lpstr>
      <vt:lpstr>A125560976A_Data</vt:lpstr>
      <vt:lpstr>A125560976A_Latest</vt:lpstr>
      <vt:lpstr>A125560984A</vt:lpstr>
      <vt:lpstr>A125560984A_Data</vt:lpstr>
      <vt:lpstr>A125560984A_Latest</vt:lpstr>
      <vt:lpstr>A125560992A</vt:lpstr>
      <vt:lpstr>A125560992A_Data</vt:lpstr>
      <vt:lpstr>A125560992A_Latest</vt:lpstr>
      <vt:lpstr>A125561000T</vt:lpstr>
      <vt:lpstr>A125561000T_Data</vt:lpstr>
      <vt:lpstr>A125561000T_Latest</vt:lpstr>
      <vt:lpstr>A125561008K</vt:lpstr>
      <vt:lpstr>A125561008K_Data</vt:lpstr>
      <vt:lpstr>A125561008K_Latest</vt:lpstr>
      <vt:lpstr>A125561016K</vt:lpstr>
      <vt:lpstr>A125561016K_Data</vt:lpstr>
      <vt:lpstr>A125561016K_Latest</vt:lpstr>
      <vt:lpstr>A125561024K</vt:lpstr>
      <vt:lpstr>A125561024K_Data</vt:lpstr>
      <vt:lpstr>A125561024K_Latest</vt:lpstr>
      <vt:lpstr>A125561032K</vt:lpstr>
      <vt:lpstr>A125561032K_Data</vt:lpstr>
      <vt:lpstr>A125561032K_Latest</vt:lpstr>
      <vt:lpstr>A125561040K</vt:lpstr>
      <vt:lpstr>A125561040K_Data</vt:lpstr>
      <vt:lpstr>A125561040K_Latest</vt:lpstr>
      <vt:lpstr>A125561048C</vt:lpstr>
      <vt:lpstr>A125561048C_Data</vt:lpstr>
      <vt:lpstr>A125561048C_Latest</vt:lpstr>
      <vt:lpstr>A125561056C</vt:lpstr>
      <vt:lpstr>A125561056C_Data</vt:lpstr>
      <vt:lpstr>A125561056C_Latest</vt:lpstr>
      <vt:lpstr>A125561064C</vt:lpstr>
      <vt:lpstr>A125561064C_Data</vt:lpstr>
      <vt:lpstr>A125561064C_Latest</vt:lpstr>
      <vt:lpstr>A125561072C</vt:lpstr>
      <vt:lpstr>A125561072C_Data</vt:lpstr>
      <vt:lpstr>A125561072C_Latest</vt:lpstr>
      <vt:lpstr>A125561080C</vt:lpstr>
      <vt:lpstr>A125561080C_Data</vt:lpstr>
      <vt:lpstr>A125561080C_Latest</vt:lpstr>
      <vt:lpstr>A125561088W</vt:lpstr>
      <vt:lpstr>A125561088W_Data</vt:lpstr>
      <vt:lpstr>A125561088W_Latest</vt:lpstr>
      <vt:lpstr>A125561096W</vt:lpstr>
      <vt:lpstr>A125561096W_Data</vt:lpstr>
      <vt:lpstr>A125561096W_Latest</vt:lpstr>
      <vt:lpstr>A125561104K</vt:lpstr>
      <vt:lpstr>A125561104K_Data</vt:lpstr>
      <vt:lpstr>A125561104K_Latest</vt:lpstr>
      <vt:lpstr>A125561112K</vt:lpstr>
      <vt:lpstr>A125561112K_Data</vt:lpstr>
      <vt:lpstr>A125561112K_Latest</vt:lpstr>
      <vt:lpstr>A125561120K</vt:lpstr>
      <vt:lpstr>A125561120K_Data</vt:lpstr>
      <vt:lpstr>A125561120K_Latest</vt:lpstr>
      <vt:lpstr>A125561128C</vt:lpstr>
      <vt:lpstr>A125561128C_Data</vt:lpstr>
      <vt:lpstr>A125561128C_Latest</vt:lpstr>
      <vt:lpstr>A125561136C</vt:lpstr>
      <vt:lpstr>A125561136C_Data</vt:lpstr>
      <vt:lpstr>A125561136C_Latest</vt:lpstr>
      <vt:lpstr>A125561144C</vt:lpstr>
      <vt:lpstr>A125561144C_Data</vt:lpstr>
      <vt:lpstr>A125561144C_Latest</vt:lpstr>
      <vt:lpstr>A125561152C</vt:lpstr>
      <vt:lpstr>A125561152C_Data</vt:lpstr>
      <vt:lpstr>A125561152C_Latest</vt:lpstr>
      <vt:lpstr>A125561160C</vt:lpstr>
      <vt:lpstr>A125561160C_Data</vt:lpstr>
      <vt:lpstr>A125561160C_Latest</vt:lpstr>
      <vt:lpstr>A125561168W</vt:lpstr>
      <vt:lpstr>A125561168W_Data</vt:lpstr>
      <vt:lpstr>A125561168W_Latest</vt:lpstr>
      <vt:lpstr>A125561176W</vt:lpstr>
      <vt:lpstr>A125561176W_Data</vt:lpstr>
      <vt:lpstr>A125561176W_Latest</vt:lpstr>
      <vt:lpstr>A125561184W</vt:lpstr>
      <vt:lpstr>A125561184W_Data</vt:lpstr>
      <vt:lpstr>A125561184W_Latest</vt:lpstr>
      <vt:lpstr>A125561192W</vt:lpstr>
      <vt:lpstr>A125561192W_Data</vt:lpstr>
      <vt:lpstr>A125561192W_Latest</vt:lpstr>
      <vt:lpstr>A125561200K</vt:lpstr>
      <vt:lpstr>A125561200K_Data</vt:lpstr>
      <vt:lpstr>A125561200K_Latest</vt:lpstr>
      <vt:lpstr>A125561208C</vt:lpstr>
      <vt:lpstr>A125561208C_Data</vt:lpstr>
      <vt:lpstr>A125561208C_Latest</vt:lpstr>
      <vt:lpstr>A125561216C</vt:lpstr>
      <vt:lpstr>A125561216C_Data</vt:lpstr>
      <vt:lpstr>A125561216C_Latest</vt:lpstr>
      <vt:lpstr>A125561224C</vt:lpstr>
      <vt:lpstr>A125561224C_Data</vt:lpstr>
      <vt:lpstr>A125561224C_Latest</vt:lpstr>
      <vt:lpstr>A125561232C</vt:lpstr>
      <vt:lpstr>A125561232C_Data</vt:lpstr>
      <vt:lpstr>A125561232C_Latest</vt:lpstr>
      <vt:lpstr>A125561240C</vt:lpstr>
      <vt:lpstr>A125561240C_Data</vt:lpstr>
      <vt:lpstr>A125561240C_Latest</vt:lpstr>
      <vt:lpstr>A125561248W</vt:lpstr>
      <vt:lpstr>A125561248W_Data</vt:lpstr>
      <vt:lpstr>A125561248W_Latest</vt:lpstr>
      <vt:lpstr>A125561256W</vt:lpstr>
      <vt:lpstr>A125561256W_Data</vt:lpstr>
      <vt:lpstr>A125561256W_Latest</vt:lpstr>
      <vt:lpstr>A125561264W</vt:lpstr>
      <vt:lpstr>A125561264W_Data</vt:lpstr>
      <vt:lpstr>A125561264W_Latest</vt:lpstr>
      <vt:lpstr>A125561272W</vt:lpstr>
      <vt:lpstr>A125561272W_Data</vt:lpstr>
      <vt:lpstr>A125561272W_Latest</vt:lpstr>
      <vt:lpstr>A125561280W</vt:lpstr>
      <vt:lpstr>A125561280W_Data</vt:lpstr>
      <vt:lpstr>A125561280W_Latest</vt:lpstr>
      <vt:lpstr>A125561288R</vt:lpstr>
      <vt:lpstr>A125561288R_Data</vt:lpstr>
      <vt:lpstr>A125561288R_Latest</vt:lpstr>
      <vt:lpstr>A125561296R</vt:lpstr>
      <vt:lpstr>A125561296R_Data</vt:lpstr>
      <vt:lpstr>A125561296R_Latest</vt:lpstr>
      <vt:lpstr>A125561304C</vt:lpstr>
      <vt:lpstr>A125561304C_Data</vt:lpstr>
      <vt:lpstr>A125561304C_Latest</vt:lpstr>
      <vt:lpstr>A125561312C</vt:lpstr>
      <vt:lpstr>A125561312C_Data</vt:lpstr>
      <vt:lpstr>A125561312C_Latest</vt:lpstr>
      <vt:lpstr>A125561320C</vt:lpstr>
      <vt:lpstr>A125561320C_Data</vt:lpstr>
      <vt:lpstr>A125561320C_Latest</vt:lpstr>
      <vt:lpstr>A125561328W</vt:lpstr>
      <vt:lpstr>A125561328W_Data</vt:lpstr>
      <vt:lpstr>A125561328W_Latest</vt:lpstr>
      <vt:lpstr>A125561336W</vt:lpstr>
      <vt:lpstr>A125561336W_Data</vt:lpstr>
      <vt:lpstr>A125561336W_Latest</vt:lpstr>
      <vt:lpstr>A125561344W</vt:lpstr>
      <vt:lpstr>A125561344W_Data</vt:lpstr>
      <vt:lpstr>A125561344W_Latest</vt:lpstr>
      <vt:lpstr>A125561352W</vt:lpstr>
      <vt:lpstr>A125561352W_Data</vt:lpstr>
      <vt:lpstr>A125561352W_Latest</vt:lpstr>
      <vt:lpstr>A125561360W</vt:lpstr>
      <vt:lpstr>A125561360W_Data</vt:lpstr>
      <vt:lpstr>A125561360W_Latest</vt:lpstr>
      <vt:lpstr>A125561368R</vt:lpstr>
      <vt:lpstr>A125561368R_Data</vt:lpstr>
      <vt:lpstr>A125561368R_Latest</vt:lpstr>
      <vt:lpstr>A125561376R</vt:lpstr>
      <vt:lpstr>A125561376R_Data</vt:lpstr>
      <vt:lpstr>A125561376R_Latest</vt:lpstr>
      <vt:lpstr>A125561384R</vt:lpstr>
      <vt:lpstr>A125561384R_Data</vt:lpstr>
      <vt:lpstr>A125561384R_Latest</vt:lpstr>
      <vt:lpstr>A125561392R</vt:lpstr>
      <vt:lpstr>A125561392R_Data</vt:lpstr>
      <vt:lpstr>A125561392R_Latest</vt:lpstr>
      <vt:lpstr>A125561400C</vt:lpstr>
      <vt:lpstr>A125561400C_Data</vt:lpstr>
      <vt:lpstr>A125561400C_Latest</vt:lpstr>
      <vt:lpstr>A125561408W</vt:lpstr>
      <vt:lpstr>A125561408W_Data</vt:lpstr>
      <vt:lpstr>A125561408W_Latest</vt:lpstr>
      <vt:lpstr>A125561416W</vt:lpstr>
      <vt:lpstr>A125561416W_Data</vt:lpstr>
      <vt:lpstr>A125561416W_Latest</vt:lpstr>
      <vt:lpstr>A125561424W</vt:lpstr>
      <vt:lpstr>A125561424W_Data</vt:lpstr>
      <vt:lpstr>A125561424W_Latest</vt:lpstr>
      <vt:lpstr>A125561432W</vt:lpstr>
      <vt:lpstr>A125561432W_Data</vt:lpstr>
      <vt:lpstr>A125561432W_Latest</vt:lpstr>
      <vt:lpstr>A125561440W</vt:lpstr>
      <vt:lpstr>A125561440W_Data</vt:lpstr>
      <vt:lpstr>A125561440W_Latest</vt:lpstr>
      <vt:lpstr>A125561448R</vt:lpstr>
      <vt:lpstr>A125561448R_Data</vt:lpstr>
      <vt:lpstr>A125561448R_Latest</vt:lpstr>
      <vt:lpstr>A125561456R</vt:lpstr>
      <vt:lpstr>A125561456R_Data</vt:lpstr>
      <vt:lpstr>A125561456R_Latest</vt:lpstr>
      <vt:lpstr>A125561464R</vt:lpstr>
      <vt:lpstr>A125561464R_Data</vt:lpstr>
      <vt:lpstr>A125561464R_Latest</vt:lpstr>
      <vt:lpstr>A125561472R</vt:lpstr>
      <vt:lpstr>A125561472R_Data</vt:lpstr>
      <vt:lpstr>A125561472R_Latest</vt:lpstr>
      <vt:lpstr>A125561480R</vt:lpstr>
      <vt:lpstr>A125561480R_Data</vt:lpstr>
      <vt:lpstr>A125561480R_Latest</vt:lpstr>
      <vt:lpstr>A125561488J</vt:lpstr>
      <vt:lpstr>A125561488J_Data</vt:lpstr>
      <vt:lpstr>A125561488J_Latest</vt:lpstr>
      <vt:lpstr>A125561496J</vt:lpstr>
      <vt:lpstr>A125561496J_Data</vt:lpstr>
      <vt:lpstr>A125561496J_Latest</vt:lpstr>
      <vt:lpstr>A125561504W</vt:lpstr>
      <vt:lpstr>A125561504W_Data</vt:lpstr>
      <vt:lpstr>A125561504W_Latest</vt:lpstr>
      <vt:lpstr>A125561512W</vt:lpstr>
      <vt:lpstr>A125561512W_Data</vt:lpstr>
      <vt:lpstr>A125561512W_Latest</vt:lpstr>
      <vt:lpstr>A125561520W</vt:lpstr>
      <vt:lpstr>A125561520W_Data</vt:lpstr>
      <vt:lpstr>A125561520W_Latest</vt:lpstr>
      <vt:lpstr>A125561528R</vt:lpstr>
      <vt:lpstr>A125561528R_Data</vt:lpstr>
      <vt:lpstr>A125561528R_Latest</vt:lpstr>
      <vt:lpstr>A125561536R</vt:lpstr>
      <vt:lpstr>A125561536R_Data</vt:lpstr>
      <vt:lpstr>A125561536R_Latest</vt:lpstr>
      <vt:lpstr>A125561544R</vt:lpstr>
      <vt:lpstr>A125561544R_Data</vt:lpstr>
      <vt:lpstr>A125561544R_Latest</vt:lpstr>
      <vt:lpstr>A125561552R</vt:lpstr>
      <vt:lpstr>A125561552R_Data</vt:lpstr>
      <vt:lpstr>A125561552R_Latest</vt:lpstr>
      <vt:lpstr>A125561560R</vt:lpstr>
      <vt:lpstr>A125561560R_Data</vt:lpstr>
      <vt:lpstr>A125561560R_Latest</vt:lpstr>
      <vt:lpstr>A125561568J</vt:lpstr>
      <vt:lpstr>A125561568J_Data</vt:lpstr>
      <vt:lpstr>A125561568J_Latest</vt:lpstr>
      <vt:lpstr>A125561576J</vt:lpstr>
      <vt:lpstr>A125561576J_Data</vt:lpstr>
      <vt:lpstr>A125561576J_Latest</vt:lpstr>
      <vt:lpstr>A125561584J</vt:lpstr>
      <vt:lpstr>A125561584J_Data</vt:lpstr>
      <vt:lpstr>A125561584J_Latest</vt:lpstr>
      <vt:lpstr>A125561592J</vt:lpstr>
      <vt:lpstr>A125561592J_Data</vt:lpstr>
      <vt:lpstr>A125561592J_Latest</vt:lpstr>
      <vt:lpstr>A125561600W</vt:lpstr>
      <vt:lpstr>A125561600W_Data</vt:lpstr>
      <vt:lpstr>A125561600W_Latest</vt:lpstr>
      <vt:lpstr>A125561608R</vt:lpstr>
      <vt:lpstr>A125561608R_Data</vt:lpstr>
      <vt:lpstr>A125561608R_Latest</vt:lpstr>
      <vt:lpstr>A125561616R</vt:lpstr>
      <vt:lpstr>A125561616R_Data</vt:lpstr>
      <vt:lpstr>A125561616R_Latest</vt:lpstr>
      <vt:lpstr>A125561624R</vt:lpstr>
      <vt:lpstr>A125561624R_Data</vt:lpstr>
      <vt:lpstr>A125561624R_Latest</vt:lpstr>
      <vt:lpstr>A125561632R</vt:lpstr>
      <vt:lpstr>A125561632R_Data</vt:lpstr>
      <vt:lpstr>A125561632R_Latest</vt:lpstr>
      <vt:lpstr>A125561640R</vt:lpstr>
      <vt:lpstr>A125561640R_Data</vt:lpstr>
      <vt:lpstr>A125561640R_Latest</vt:lpstr>
      <vt:lpstr>A125561648J</vt:lpstr>
      <vt:lpstr>A125561648J_Data</vt:lpstr>
      <vt:lpstr>A125561648J_Latest</vt:lpstr>
      <vt:lpstr>A125561656J</vt:lpstr>
      <vt:lpstr>A125561656J_Data</vt:lpstr>
      <vt:lpstr>A125561656J_Latest</vt:lpstr>
      <vt:lpstr>A125561664J</vt:lpstr>
      <vt:lpstr>A125561664J_Data</vt:lpstr>
      <vt:lpstr>A125561664J_Latest</vt:lpstr>
      <vt:lpstr>A125561672J</vt:lpstr>
      <vt:lpstr>A125561672J_Data</vt:lpstr>
      <vt:lpstr>A125561672J_Latest</vt:lpstr>
      <vt:lpstr>A125561680J</vt:lpstr>
      <vt:lpstr>A125561680J_Data</vt:lpstr>
      <vt:lpstr>A125561680J_Latest</vt:lpstr>
      <vt:lpstr>A125561688A</vt:lpstr>
      <vt:lpstr>A125561688A_Data</vt:lpstr>
      <vt:lpstr>A125561688A_Latest</vt:lpstr>
      <vt:lpstr>A125561696A</vt:lpstr>
      <vt:lpstr>A125561696A_Data</vt:lpstr>
      <vt:lpstr>A125561696A_Latest</vt:lpstr>
      <vt:lpstr>A125561704R</vt:lpstr>
      <vt:lpstr>A125561704R_Data</vt:lpstr>
      <vt:lpstr>A125561704R_Latest</vt:lpstr>
      <vt:lpstr>A125561712R</vt:lpstr>
      <vt:lpstr>A125561712R_Data</vt:lpstr>
      <vt:lpstr>A125561712R_Latest</vt:lpstr>
      <vt:lpstr>A125561720R</vt:lpstr>
      <vt:lpstr>A125561720R_Data</vt:lpstr>
      <vt:lpstr>A125561720R_Latest</vt:lpstr>
      <vt:lpstr>A125561728J</vt:lpstr>
      <vt:lpstr>A125561728J_Data</vt:lpstr>
      <vt:lpstr>A125561728J_Latest</vt:lpstr>
      <vt:lpstr>A125561736J</vt:lpstr>
      <vt:lpstr>A125561736J_Data</vt:lpstr>
      <vt:lpstr>A125561736J_Latest</vt:lpstr>
      <vt:lpstr>A125561744J</vt:lpstr>
      <vt:lpstr>A125561744J_Data</vt:lpstr>
      <vt:lpstr>A125561744J_Latest</vt:lpstr>
      <vt:lpstr>A125561752J</vt:lpstr>
      <vt:lpstr>A125561752J_Data</vt:lpstr>
      <vt:lpstr>A125561752J_Latest</vt:lpstr>
      <vt:lpstr>A125561760J</vt:lpstr>
      <vt:lpstr>A125561760J_Data</vt:lpstr>
      <vt:lpstr>A125561760J_Latest</vt:lpstr>
      <vt:lpstr>A125561768A</vt:lpstr>
      <vt:lpstr>A125561768A_Data</vt:lpstr>
      <vt:lpstr>A125561768A_Latest</vt:lpstr>
      <vt:lpstr>A125561776A</vt:lpstr>
      <vt:lpstr>A125561776A_Data</vt:lpstr>
      <vt:lpstr>A125561776A_Latest</vt:lpstr>
      <vt:lpstr>A125561784A</vt:lpstr>
      <vt:lpstr>A125561784A_Data</vt:lpstr>
      <vt:lpstr>A125561784A_Latest</vt:lpstr>
      <vt:lpstr>A125561792A</vt:lpstr>
      <vt:lpstr>A125561792A_Data</vt:lpstr>
      <vt:lpstr>A125561792A_Latest</vt:lpstr>
      <vt:lpstr>A125561800R</vt:lpstr>
      <vt:lpstr>A125561800R_Data</vt:lpstr>
      <vt:lpstr>A125561800R_Latest</vt:lpstr>
      <vt:lpstr>A125561808J</vt:lpstr>
      <vt:lpstr>A125561808J_Data</vt:lpstr>
      <vt:lpstr>A125561808J_Latest</vt:lpstr>
      <vt:lpstr>A125561816J</vt:lpstr>
      <vt:lpstr>A125561816J_Data</vt:lpstr>
      <vt:lpstr>A125561816J_Latest</vt:lpstr>
      <vt:lpstr>A125561824J</vt:lpstr>
      <vt:lpstr>A125561824J_Data</vt:lpstr>
      <vt:lpstr>A125561824J_Latest</vt:lpstr>
      <vt:lpstr>A125561832J</vt:lpstr>
      <vt:lpstr>A125561832J_Data</vt:lpstr>
      <vt:lpstr>A125561832J_Latest</vt:lpstr>
      <vt:lpstr>A125561840J</vt:lpstr>
      <vt:lpstr>A125561840J_Data</vt:lpstr>
      <vt:lpstr>A125561840J_Latest</vt:lpstr>
      <vt:lpstr>A125561848A</vt:lpstr>
      <vt:lpstr>A125561848A_Data</vt:lpstr>
      <vt:lpstr>A125561848A_Latest</vt:lpstr>
      <vt:lpstr>A125561856A</vt:lpstr>
      <vt:lpstr>A125561856A_Data</vt:lpstr>
      <vt:lpstr>A125561856A_Latest</vt:lpstr>
      <vt:lpstr>A125561864A</vt:lpstr>
      <vt:lpstr>A125561864A_Data</vt:lpstr>
      <vt:lpstr>A125561864A_Latest</vt:lpstr>
      <vt:lpstr>A125561872A</vt:lpstr>
      <vt:lpstr>A125561872A_Data</vt:lpstr>
      <vt:lpstr>A125561872A_Latest</vt:lpstr>
      <vt:lpstr>A125561880A</vt:lpstr>
      <vt:lpstr>A125561880A_Data</vt:lpstr>
      <vt:lpstr>A125561880A_Latest</vt:lpstr>
      <vt:lpstr>A125561888V</vt:lpstr>
      <vt:lpstr>A125561888V_Data</vt:lpstr>
      <vt:lpstr>A125561888V_Latest</vt:lpstr>
      <vt:lpstr>A125561896V</vt:lpstr>
      <vt:lpstr>A125561896V_Data</vt:lpstr>
      <vt:lpstr>A125561896V_Latest</vt:lpstr>
      <vt:lpstr>A125561904J</vt:lpstr>
      <vt:lpstr>A125561904J_Data</vt:lpstr>
      <vt:lpstr>A125561904J_Latest</vt:lpstr>
      <vt:lpstr>A125561912J</vt:lpstr>
      <vt:lpstr>A125561912J_Data</vt:lpstr>
      <vt:lpstr>A125561912J_Latest</vt:lpstr>
      <vt:lpstr>A125561920J</vt:lpstr>
      <vt:lpstr>A125561920J_Data</vt:lpstr>
      <vt:lpstr>A125561920J_Latest</vt:lpstr>
      <vt:lpstr>A125561928A</vt:lpstr>
      <vt:lpstr>A125561928A_Data</vt:lpstr>
      <vt:lpstr>A125561928A_Latest</vt:lpstr>
      <vt:lpstr>A125561936A</vt:lpstr>
      <vt:lpstr>A125561936A_Data</vt:lpstr>
      <vt:lpstr>A125561936A_Latest</vt:lpstr>
      <vt:lpstr>A125561944A</vt:lpstr>
      <vt:lpstr>A125561944A_Data</vt:lpstr>
      <vt:lpstr>A125561944A_Latest</vt:lpstr>
      <vt:lpstr>A125561952A</vt:lpstr>
      <vt:lpstr>A125561952A_Data</vt:lpstr>
      <vt:lpstr>A125561952A_Latest</vt:lpstr>
      <vt:lpstr>A125561960A</vt:lpstr>
      <vt:lpstr>A125561960A_Data</vt:lpstr>
      <vt:lpstr>A125561960A_Latest</vt:lpstr>
      <vt:lpstr>A125561968V</vt:lpstr>
      <vt:lpstr>A125561968V_Data</vt:lpstr>
      <vt:lpstr>A125561968V_Latest</vt:lpstr>
      <vt:lpstr>A125561976V</vt:lpstr>
      <vt:lpstr>A125561976V_Data</vt:lpstr>
      <vt:lpstr>A125561976V_Latest</vt:lpstr>
      <vt:lpstr>A125561984V</vt:lpstr>
      <vt:lpstr>A125561984V_Data</vt:lpstr>
      <vt:lpstr>A125561984V_Latest</vt:lpstr>
      <vt:lpstr>A125561992V</vt:lpstr>
      <vt:lpstr>A125561992V_Data</vt:lpstr>
      <vt:lpstr>A125561992V_Latest</vt:lpstr>
      <vt:lpstr>A125562000K</vt:lpstr>
      <vt:lpstr>A125562000K_Data</vt:lpstr>
      <vt:lpstr>A125562000K_Latest</vt:lpstr>
      <vt:lpstr>A125562008C</vt:lpstr>
      <vt:lpstr>A125562008C_Data</vt:lpstr>
      <vt:lpstr>A125562008C_Latest</vt:lpstr>
      <vt:lpstr>A125562016C</vt:lpstr>
      <vt:lpstr>A125562016C_Data</vt:lpstr>
      <vt:lpstr>A125562016C_Latest</vt:lpstr>
      <vt:lpstr>A125562024C</vt:lpstr>
      <vt:lpstr>A125562024C_Data</vt:lpstr>
      <vt:lpstr>A125562024C_Latest</vt:lpstr>
      <vt:lpstr>A125562032C</vt:lpstr>
      <vt:lpstr>A125562032C_Data</vt:lpstr>
      <vt:lpstr>A125562032C_Latest</vt:lpstr>
      <vt:lpstr>A125562040C</vt:lpstr>
      <vt:lpstr>A125562040C_Data</vt:lpstr>
      <vt:lpstr>A125562040C_Latest</vt:lpstr>
      <vt:lpstr>A125562048W</vt:lpstr>
      <vt:lpstr>A125562048W_Data</vt:lpstr>
      <vt:lpstr>A125562048W_Latest</vt:lpstr>
      <vt:lpstr>A125562056W</vt:lpstr>
      <vt:lpstr>A125562056W_Data</vt:lpstr>
      <vt:lpstr>A125562056W_Latest</vt:lpstr>
      <vt:lpstr>A125562064W</vt:lpstr>
      <vt:lpstr>A125562064W_Data</vt:lpstr>
      <vt:lpstr>A125562064W_Latest</vt:lpstr>
      <vt:lpstr>A125562072W</vt:lpstr>
      <vt:lpstr>A125562072W_Data</vt:lpstr>
      <vt:lpstr>A125562072W_Latest</vt:lpstr>
      <vt:lpstr>A125562080W</vt:lpstr>
      <vt:lpstr>A125562080W_Data</vt:lpstr>
      <vt:lpstr>A125562080W_Latest</vt:lpstr>
      <vt:lpstr>A125562088R</vt:lpstr>
      <vt:lpstr>A125562088R_Data</vt:lpstr>
      <vt:lpstr>A125562088R_Latest</vt:lpstr>
      <vt:lpstr>A125562096R</vt:lpstr>
      <vt:lpstr>A125562096R_Data</vt:lpstr>
      <vt:lpstr>A125562096R_Latest</vt:lpstr>
      <vt:lpstr>A125562104C</vt:lpstr>
      <vt:lpstr>A125562104C_Data</vt:lpstr>
      <vt:lpstr>A125562104C_Latest</vt:lpstr>
      <vt:lpstr>A125562112C</vt:lpstr>
      <vt:lpstr>A125562112C_Data</vt:lpstr>
      <vt:lpstr>A125562112C_Latest</vt:lpstr>
      <vt:lpstr>A125562120C</vt:lpstr>
      <vt:lpstr>A125562120C_Data</vt:lpstr>
      <vt:lpstr>A125562120C_Latest</vt:lpstr>
      <vt:lpstr>A125562128W</vt:lpstr>
      <vt:lpstr>A125562128W_Data</vt:lpstr>
      <vt:lpstr>A125562128W_Latest</vt:lpstr>
      <vt:lpstr>A125562136W</vt:lpstr>
      <vt:lpstr>A125562136W_Data</vt:lpstr>
      <vt:lpstr>A125562136W_Latest</vt:lpstr>
      <vt:lpstr>A125562144W</vt:lpstr>
      <vt:lpstr>A125562144W_Data</vt:lpstr>
      <vt:lpstr>A125562144W_Latest</vt:lpstr>
      <vt:lpstr>A125562152W</vt:lpstr>
      <vt:lpstr>A125562152W_Data</vt:lpstr>
      <vt:lpstr>A125562152W_Latest</vt:lpstr>
      <vt:lpstr>A125562160W</vt:lpstr>
      <vt:lpstr>A125562160W_Data</vt:lpstr>
      <vt:lpstr>A125562160W_Latest</vt:lpstr>
      <vt:lpstr>A125562168R</vt:lpstr>
      <vt:lpstr>A125562168R_Data</vt:lpstr>
      <vt:lpstr>A125562168R_Latest</vt:lpstr>
      <vt:lpstr>A125562176R</vt:lpstr>
      <vt:lpstr>A125562176R_Data</vt:lpstr>
      <vt:lpstr>A125562176R_Latest</vt:lpstr>
      <vt:lpstr>A125562184R</vt:lpstr>
      <vt:lpstr>A125562184R_Data</vt:lpstr>
      <vt:lpstr>A125562184R_Latest</vt:lpstr>
      <vt:lpstr>A125562192R</vt:lpstr>
      <vt:lpstr>A125562192R_Data</vt:lpstr>
      <vt:lpstr>A125562192R_Latest</vt:lpstr>
      <vt:lpstr>A125562200C</vt:lpstr>
      <vt:lpstr>A125562200C_Data</vt:lpstr>
      <vt:lpstr>A125562200C_Latest</vt:lpstr>
      <vt:lpstr>A125562208W</vt:lpstr>
      <vt:lpstr>A125562208W_Data</vt:lpstr>
      <vt:lpstr>A125562208W_Latest</vt:lpstr>
      <vt:lpstr>A125562216W</vt:lpstr>
      <vt:lpstr>A125562216W_Data</vt:lpstr>
      <vt:lpstr>A125562216W_Latest</vt:lpstr>
      <vt:lpstr>A125562224W</vt:lpstr>
      <vt:lpstr>A125562224W_Data</vt:lpstr>
      <vt:lpstr>A125562224W_Latest</vt:lpstr>
      <vt:lpstr>A125562232W</vt:lpstr>
      <vt:lpstr>A125562232W_Data</vt:lpstr>
      <vt:lpstr>A125562232W_Latest</vt:lpstr>
      <vt:lpstr>A125562240W</vt:lpstr>
      <vt:lpstr>A125562240W_Data</vt:lpstr>
      <vt:lpstr>A125562240W_Latest</vt:lpstr>
      <vt:lpstr>A125562248R</vt:lpstr>
      <vt:lpstr>A125562248R_Data</vt:lpstr>
      <vt:lpstr>A125562248R_Latest</vt:lpstr>
      <vt:lpstr>A125562256R</vt:lpstr>
      <vt:lpstr>A125562256R_Data</vt:lpstr>
      <vt:lpstr>A125562256R_Latest</vt:lpstr>
      <vt:lpstr>A125562264R</vt:lpstr>
      <vt:lpstr>A125562264R_Data</vt:lpstr>
      <vt:lpstr>A125562264R_Latest</vt:lpstr>
      <vt:lpstr>A125562272R</vt:lpstr>
      <vt:lpstr>A125562272R_Data</vt:lpstr>
      <vt:lpstr>A125562272R_Latest</vt:lpstr>
      <vt:lpstr>A125562280R</vt:lpstr>
      <vt:lpstr>A125562280R_Data</vt:lpstr>
      <vt:lpstr>A125562280R_Latest</vt:lpstr>
      <vt:lpstr>A125562288J</vt:lpstr>
      <vt:lpstr>A125562288J_Data</vt:lpstr>
      <vt:lpstr>A125562288J_Latest</vt:lpstr>
      <vt:lpstr>A125562296J</vt:lpstr>
      <vt:lpstr>A125562296J_Data</vt:lpstr>
      <vt:lpstr>A125562296J_Latest</vt:lpstr>
      <vt:lpstr>A125562304W</vt:lpstr>
      <vt:lpstr>A125562304W_Data</vt:lpstr>
      <vt:lpstr>A125562304W_Latest</vt:lpstr>
      <vt:lpstr>A125562312W</vt:lpstr>
      <vt:lpstr>A125562312W_Data</vt:lpstr>
      <vt:lpstr>A125562312W_Latest</vt:lpstr>
      <vt:lpstr>A125562320W</vt:lpstr>
      <vt:lpstr>A125562320W_Data</vt:lpstr>
      <vt:lpstr>A125562320W_Latest</vt:lpstr>
      <vt:lpstr>A125562328R</vt:lpstr>
      <vt:lpstr>A125562328R_Data</vt:lpstr>
      <vt:lpstr>A125562328R_Latest</vt:lpstr>
      <vt:lpstr>A125562336R</vt:lpstr>
      <vt:lpstr>A125562336R_Data</vt:lpstr>
      <vt:lpstr>A125562336R_Latest</vt:lpstr>
      <vt:lpstr>A125562344R</vt:lpstr>
      <vt:lpstr>A125562344R_Data</vt:lpstr>
      <vt:lpstr>A125562344R_Latest</vt:lpstr>
      <vt:lpstr>A125562352R</vt:lpstr>
      <vt:lpstr>A125562352R_Data</vt:lpstr>
      <vt:lpstr>A125562352R_Latest</vt:lpstr>
      <vt:lpstr>A125562360R</vt:lpstr>
      <vt:lpstr>A125562360R_Data</vt:lpstr>
      <vt:lpstr>A125562360R_Latest</vt:lpstr>
      <vt:lpstr>A125562368J</vt:lpstr>
      <vt:lpstr>A125562368J_Data</vt:lpstr>
      <vt:lpstr>A125562368J_Latest</vt:lpstr>
      <vt:lpstr>A125562376J</vt:lpstr>
      <vt:lpstr>A125562376J_Data</vt:lpstr>
      <vt:lpstr>A125562376J_Latest</vt:lpstr>
      <vt:lpstr>A125562384J</vt:lpstr>
      <vt:lpstr>A125562384J_Data</vt:lpstr>
      <vt:lpstr>A125562384J_Latest</vt:lpstr>
      <vt:lpstr>A125562392J</vt:lpstr>
      <vt:lpstr>A125562392J_Data</vt:lpstr>
      <vt:lpstr>A125562392J_Latest</vt:lpstr>
      <vt:lpstr>A125562400W</vt:lpstr>
      <vt:lpstr>A125562400W_Data</vt:lpstr>
      <vt:lpstr>A125562400W_Latest</vt:lpstr>
      <vt:lpstr>A125562408R</vt:lpstr>
      <vt:lpstr>A125562408R_Data</vt:lpstr>
      <vt:lpstr>A125562408R_Latest</vt:lpstr>
      <vt:lpstr>A125562416R</vt:lpstr>
      <vt:lpstr>A125562416R_Data</vt:lpstr>
      <vt:lpstr>A125562416R_Latest</vt:lpstr>
      <vt:lpstr>A125562424R</vt:lpstr>
      <vt:lpstr>A125562424R_Data</vt:lpstr>
      <vt:lpstr>A125562424R_Latest</vt:lpstr>
      <vt:lpstr>A125562432R</vt:lpstr>
      <vt:lpstr>A125562432R_Data</vt:lpstr>
      <vt:lpstr>A125562432R_Latest</vt:lpstr>
      <vt:lpstr>A125562440R</vt:lpstr>
      <vt:lpstr>A125562440R_Data</vt:lpstr>
      <vt:lpstr>A125562440R_Latest</vt:lpstr>
      <vt:lpstr>A125562448J</vt:lpstr>
      <vt:lpstr>A125562448J_Data</vt:lpstr>
      <vt:lpstr>A125562448J_Latest</vt:lpstr>
      <vt:lpstr>A125562456J</vt:lpstr>
      <vt:lpstr>A125562456J_Data</vt:lpstr>
      <vt:lpstr>A125562456J_Latest</vt:lpstr>
      <vt:lpstr>A125562464J</vt:lpstr>
      <vt:lpstr>A125562464J_Data</vt:lpstr>
      <vt:lpstr>A125562464J_Latest</vt:lpstr>
      <vt:lpstr>A125562472J</vt:lpstr>
      <vt:lpstr>A125562472J_Data</vt:lpstr>
      <vt:lpstr>A125562472J_Latest</vt:lpstr>
      <vt:lpstr>A125562480J</vt:lpstr>
      <vt:lpstr>A125562480J_Data</vt:lpstr>
      <vt:lpstr>A125562480J_Latest</vt:lpstr>
      <vt:lpstr>A125562488A</vt:lpstr>
      <vt:lpstr>A125562488A_Data</vt:lpstr>
      <vt:lpstr>A125562488A_Latest</vt:lpstr>
      <vt:lpstr>A125562496A</vt:lpstr>
      <vt:lpstr>A125562496A_Data</vt:lpstr>
      <vt:lpstr>A125562496A_Latest</vt:lpstr>
      <vt:lpstr>A125562504R</vt:lpstr>
      <vt:lpstr>A125562504R_Data</vt:lpstr>
      <vt:lpstr>A125562504R_Latest</vt:lpstr>
      <vt:lpstr>A125562512R</vt:lpstr>
      <vt:lpstr>A125562512R_Data</vt:lpstr>
      <vt:lpstr>A125562512R_Latest</vt:lpstr>
      <vt:lpstr>A125562520R</vt:lpstr>
      <vt:lpstr>A125562520R_Data</vt:lpstr>
      <vt:lpstr>A125562520R_Latest</vt:lpstr>
      <vt:lpstr>A125562528J</vt:lpstr>
      <vt:lpstr>A125562528J_Data</vt:lpstr>
      <vt:lpstr>A125562528J_Latest</vt:lpstr>
      <vt:lpstr>A125562536J</vt:lpstr>
      <vt:lpstr>A125562536J_Data</vt:lpstr>
      <vt:lpstr>A125562536J_Latest</vt:lpstr>
      <vt:lpstr>A125562544J</vt:lpstr>
      <vt:lpstr>A125562544J_Data</vt:lpstr>
      <vt:lpstr>A125562544J_Latest</vt:lpstr>
      <vt:lpstr>A125562552J</vt:lpstr>
      <vt:lpstr>A125562552J_Data</vt:lpstr>
      <vt:lpstr>A125562552J_Latest</vt:lpstr>
      <vt:lpstr>A125562560J</vt:lpstr>
      <vt:lpstr>A125562560J_Data</vt:lpstr>
      <vt:lpstr>A125562560J_Latest</vt:lpstr>
      <vt:lpstr>A125562568A</vt:lpstr>
      <vt:lpstr>A125562568A_Data</vt:lpstr>
      <vt:lpstr>A125562568A_Latest</vt:lpstr>
      <vt:lpstr>A125562576A</vt:lpstr>
      <vt:lpstr>A125562576A_Data</vt:lpstr>
      <vt:lpstr>A125562576A_Latest</vt:lpstr>
      <vt:lpstr>A125562584A</vt:lpstr>
      <vt:lpstr>A125562584A_Data</vt:lpstr>
      <vt:lpstr>A125562584A_Latest</vt:lpstr>
      <vt:lpstr>A125562592A</vt:lpstr>
      <vt:lpstr>A125562592A_Data</vt:lpstr>
      <vt:lpstr>A125562592A_Latest</vt:lpstr>
      <vt:lpstr>A125562600R</vt:lpstr>
      <vt:lpstr>A125562600R_Data</vt:lpstr>
      <vt:lpstr>A125562600R_Latest</vt:lpstr>
      <vt:lpstr>A125562608J</vt:lpstr>
      <vt:lpstr>A125562608J_Data</vt:lpstr>
      <vt:lpstr>A125562608J_Latest</vt:lpstr>
      <vt:lpstr>A125562616J</vt:lpstr>
      <vt:lpstr>A125562616J_Data</vt:lpstr>
      <vt:lpstr>A125562616J_Latest</vt:lpstr>
      <vt:lpstr>A125562624J</vt:lpstr>
      <vt:lpstr>A125562624J_Data</vt:lpstr>
      <vt:lpstr>A125562624J_Latest</vt:lpstr>
      <vt:lpstr>A125562632J</vt:lpstr>
      <vt:lpstr>A125562632J_Data</vt:lpstr>
      <vt:lpstr>A125562632J_Latest</vt:lpstr>
      <vt:lpstr>A125562640J</vt:lpstr>
      <vt:lpstr>A125562640J_Data</vt:lpstr>
      <vt:lpstr>A125562640J_Latest</vt:lpstr>
      <vt:lpstr>A125562648A</vt:lpstr>
      <vt:lpstr>A125562648A_Data</vt:lpstr>
      <vt:lpstr>A125562648A_Latest</vt:lpstr>
      <vt:lpstr>A125562656A</vt:lpstr>
      <vt:lpstr>A125562656A_Data</vt:lpstr>
      <vt:lpstr>A125562656A_Latest</vt:lpstr>
      <vt:lpstr>A125562664A</vt:lpstr>
      <vt:lpstr>A125562664A_Data</vt:lpstr>
      <vt:lpstr>A125562664A_Latest</vt:lpstr>
      <vt:lpstr>A125562672A</vt:lpstr>
      <vt:lpstr>A125562672A_Data</vt:lpstr>
      <vt:lpstr>A125562672A_Latest</vt:lpstr>
      <vt:lpstr>A125562680A</vt:lpstr>
      <vt:lpstr>A125562680A_Data</vt:lpstr>
      <vt:lpstr>A125562680A_Latest</vt:lpstr>
      <vt:lpstr>A125562688V</vt:lpstr>
      <vt:lpstr>A125562688V_Data</vt:lpstr>
      <vt:lpstr>A125562688V_Latest</vt:lpstr>
      <vt:lpstr>A125562696V</vt:lpstr>
      <vt:lpstr>A125562696V_Data</vt:lpstr>
      <vt:lpstr>A125562696V_Latest</vt:lpstr>
      <vt:lpstr>A125562704J</vt:lpstr>
      <vt:lpstr>A125562704J_Data</vt:lpstr>
      <vt:lpstr>A125562704J_Latest</vt:lpstr>
      <vt:lpstr>A125562712J</vt:lpstr>
      <vt:lpstr>A125562712J_Data</vt:lpstr>
      <vt:lpstr>A125562712J_Latest</vt:lpstr>
      <vt:lpstr>A125562720J</vt:lpstr>
      <vt:lpstr>A125562720J_Data</vt:lpstr>
      <vt:lpstr>A125562720J_Latest</vt:lpstr>
      <vt:lpstr>A125562728A</vt:lpstr>
      <vt:lpstr>A125562728A_Data</vt:lpstr>
      <vt:lpstr>A125562728A_Latest</vt:lpstr>
      <vt:lpstr>A125562736A</vt:lpstr>
      <vt:lpstr>A125562736A_Data</vt:lpstr>
      <vt:lpstr>A125562736A_Latest</vt:lpstr>
      <vt:lpstr>A125562744A</vt:lpstr>
      <vt:lpstr>A125562744A_Data</vt:lpstr>
      <vt:lpstr>A125562744A_Latest</vt:lpstr>
      <vt:lpstr>A125562752A</vt:lpstr>
      <vt:lpstr>A125562752A_Data</vt:lpstr>
      <vt:lpstr>A125562752A_Latest</vt:lpstr>
      <vt:lpstr>A125562760A</vt:lpstr>
      <vt:lpstr>A125562760A_Data</vt:lpstr>
      <vt:lpstr>A125562760A_Latest</vt:lpstr>
      <vt:lpstr>A125562768V</vt:lpstr>
      <vt:lpstr>A125562768V_Data</vt:lpstr>
      <vt:lpstr>A125562768V_Latest</vt:lpstr>
      <vt:lpstr>A125562776V</vt:lpstr>
      <vt:lpstr>A125562776V_Data</vt:lpstr>
      <vt:lpstr>A125562776V_Latest</vt:lpstr>
      <vt:lpstr>A125562784V</vt:lpstr>
      <vt:lpstr>A125562784V_Data</vt:lpstr>
      <vt:lpstr>A125562784V_Latest</vt:lpstr>
      <vt:lpstr>A125562792V</vt:lpstr>
      <vt:lpstr>A125562792V_Data</vt:lpstr>
      <vt:lpstr>A125562792V_Latest</vt:lpstr>
      <vt:lpstr>A125562800J</vt:lpstr>
      <vt:lpstr>A125562800J_Data</vt:lpstr>
      <vt:lpstr>A125562800J_Latest</vt:lpstr>
      <vt:lpstr>A125562808A</vt:lpstr>
      <vt:lpstr>A125562808A_Data</vt:lpstr>
      <vt:lpstr>A125562808A_Latest</vt:lpstr>
      <vt:lpstr>A125562816A</vt:lpstr>
      <vt:lpstr>A125562816A_Data</vt:lpstr>
      <vt:lpstr>A125562816A_Latest</vt:lpstr>
      <vt:lpstr>A125562824A</vt:lpstr>
      <vt:lpstr>A125562824A_Data</vt:lpstr>
      <vt:lpstr>A125562824A_Latest</vt:lpstr>
      <vt:lpstr>A125562832A</vt:lpstr>
      <vt:lpstr>A125562832A_Data</vt:lpstr>
      <vt:lpstr>A125562832A_Latest</vt:lpstr>
      <vt:lpstr>A125562840A</vt:lpstr>
      <vt:lpstr>A125562840A_Data</vt:lpstr>
      <vt:lpstr>A125562840A_Latest</vt:lpstr>
      <vt:lpstr>A125562848V</vt:lpstr>
      <vt:lpstr>A125562848V_Data</vt:lpstr>
      <vt:lpstr>A125562848V_Latest</vt:lpstr>
      <vt:lpstr>A125562856V</vt:lpstr>
      <vt:lpstr>A125562856V_Data</vt:lpstr>
      <vt:lpstr>A125562856V_Latest</vt:lpstr>
      <vt:lpstr>A125562864V</vt:lpstr>
      <vt:lpstr>A125562864V_Data</vt:lpstr>
      <vt:lpstr>A125562864V_Latest</vt:lpstr>
      <vt:lpstr>A125562872V</vt:lpstr>
      <vt:lpstr>A125562872V_Data</vt:lpstr>
      <vt:lpstr>A125562872V_Latest</vt:lpstr>
      <vt:lpstr>A125562880V</vt:lpstr>
      <vt:lpstr>A125562880V_Data</vt:lpstr>
      <vt:lpstr>A125562880V_Latest</vt:lpstr>
      <vt:lpstr>A125562888L</vt:lpstr>
      <vt:lpstr>A125562888L_Data</vt:lpstr>
      <vt:lpstr>A125562888L_Latest</vt:lpstr>
      <vt:lpstr>A125562896L</vt:lpstr>
      <vt:lpstr>A125562896L_Data</vt:lpstr>
      <vt:lpstr>A125562896L_Latest</vt:lpstr>
      <vt:lpstr>A125562904A</vt:lpstr>
      <vt:lpstr>A125562904A_Data</vt:lpstr>
      <vt:lpstr>A125562904A_Latest</vt:lpstr>
      <vt:lpstr>A125562912A</vt:lpstr>
      <vt:lpstr>A125562912A_Data</vt:lpstr>
      <vt:lpstr>A125562912A_Latest</vt:lpstr>
      <vt:lpstr>A125562920A</vt:lpstr>
      <vt:lpstr>A125562920A_Data</vt:lpstr>
      <vt:lpstr>A125562920A_Latest</vt:lpstr>
      <vt:lpstr>A125562928V</vt:lpstr>
      <vt:lpstr>A125562928V_Data</vt:lpstr>
      <vt:lpstr>A125562928V_Latest</vt:lpstr>
      <vt:lpstr>A125562936V</vt:lpstr>
      <vt:lpstr>A125562936V_Data</vt:lpstr>
      <vt:lpstr>A125562936V_Latest</vt:lpstr>
      <vt:lpstr>A125562944V</vt:lpstr>
      <vt:lpstr>A125562944V_Data</vt:lpstr>
      <vt:lpstr>A125562944V_Latest</vt:lpstr>
      <vt:lpstr>A125562952V</vt:lpstr>
      <vt:lpstr>A125562952V_Data</vt:lpstr>
      <vt:lpstr>A125562952V_Latest</vt:lpstr>
      <vt:lpstr>A125562960V</vt:lpstr>
      <vt:lpstr>A125562960V_Data</vt:lpstr>
      <vt:lpstr>A125562960V_Latest</vt:lpstr>
      <vt:lpstr>A125562968L</vt:lpstr>
      <vt:lpstr>A125562968L_Data</vt:lpstr>
      <vt:lpstr>A125562968L_Latest</vt:lpstr>
      <vt:lpstr>A125562976L</vt:lpstr>
      <vt:lpstr>A125562976L_Data</vt:lpstr>
      <vt:lpstr>A125562976L_Latest</vt:lpstr>
      <vt:lpstr>A125562984L</vt:lpstr>
      <vt:lpstr>A125562984L_Data</vt:lpstr>
      <vt:lpstr>A125562984L_Latest</vt:lpstr>
      <vt:lpstr>A125562992L</vt:lpstr>
      <vt:lpstr>A125562992L_Data</vt:lpstr>
      <vt:lpstr>A125562992L_Latest</vt:lpstr>
      <vt:lpstr>A125563000C</vt:lpstr>
      <vt:lpstr>A125563000C_Data</vt:lpstr>
      <vt:lpstr>A125563000C_Latest</vt:lpstr>
      <vt:lpstr>A125563008W</vt:lpstr>
      <vt:lpstr>A125563008W_Data</vt:lpstr>
      <vt:lpstr>A125563008W_Latest</vt:lpstr>
      <vt:lpstr>A125563016W</vt:lpstr>
      <vt:lpstr>A125563016W_Data</vt:lpstr>
      <vt:lpstr>A125563016W_Latest</vt:lpstr>
      <vt:lpstr>A125563024W</vt:lpstr>
      <vt:lpstr>A125563024W_Data</vt:lpstr>
      <vt:lpstr>A125563024W_Latest</vt:lpstr>
      <vt:lpstr>A125563032W</vt:lpstr>
      <vt:lpstr>A125563032W_Data</vt:lpstr>
      <vt:lpstr>A125563032W_Latest</vt:lpstr>
      <vt:lpstr>A125563040W</vt:lpstr>
      <vt:lpstr>A125563040W_Data</vt:lpstr>
      <vt:lpstr>A125563040W_Latest</vt:lpstr>
      <vt:lpstr>A125563048R</vt:lpstr>
      <vt:lpstr>A125563048R_Data</vt:lpstr>
      <vt:lpstr>A125563048R_Latest</vt:lpstr>
      <vt:lpstr>A125563056R</vt:lpstr>
      <vt:lpstr>A125563056R_Data</vt:lpstr>
      <vt:lpstr>A125563056R_Latest</vt:lpstr>
      <vt:lpstr>A125563064R</vt:lpstr>
      <vt:lpstr>A125563064R_Data</vt:lpstr>
      <vt:lpstr>A125563064R_Latest</vt:lpstr>
      <vt:lpstr>A125563072R</vt:lpstr>
      <vt:lpstr>A125563072R_Data</vt:lpstr>
      <vt:lpstr>A125563072R_Latest</vt:lpstr>
      <vt:lpstr>A125563080R</vt:lpstr>
      <vt:lpstr>A125563080R_Data</vt:lpstr>
      <vt:lpstr>A125563080R_Latest</vt:lpstr>
      <vt:lpstr>A125563088J</vt:lpstr>
      <vt:lpstr>A125563088J_Data</vt:lpstr>
      <vt:lpstr>A125563088J_Latest</vt:lpstr>
      <vt:lpstr>A125563096J</vt:lpstr>
      <vt:lpstr>A125563096J_Data</vt:lpstr>
      <vt:lpstr>A125563096J_Latest</vt:lpstr>
      <vt:lpstr>A125563104W</vt:lpstr>
      <vt:lpstr>A125563104W_Data</vt:lpstr>
      <vt:lpstr>A125563104W_Latest</vt:lpstr>
      <vt:lpstr>A125563112W</vt:lpstr>
      <vt:lpstr>A125563112W_Data</vt:lpstr>
      <vt:lpstr>A125563112W_Latest</vt:lpstr>
      <vt:lpstr>A125563120W</vt:lpstr>
      <vt:lpstr>A125563120W_Data</vt:lpstr>
      <vt:lpstr>A125563120W_Latest</vt:lpstr>
      <vt:lpstr>A125563128R</vt:lpstr>
      <vt:lpstr>A125563128R_Data</vt:lpstr>
      <vt:lpstr>A125563128R_Latest</vt:lpstr>
      <vt:lpstr>A125563136R</vt:lpstr>
      <vt:lpstr>A125563136R_Data</vt:lpstr>
      <vt:lpstr>A125563136R_Latest</vt:lpstr>
      <vt:lpstr>A125563144R</vt:lpstr>
      <vt:lpstr>A125563144R_Data</vt:lpstr>
      <vt:lpstr>A125563144R_Latest</vt:lpstr>
      <vt:lpstr>A125563152R</vt:lpstr>
      <vt:lpstr>A125563152R_Data</vt:lpstr>
      <vt:lpstr>A125563152R_Latest</vt:lpstr>
      <vt:lpstr>A125563160R</vt:lpstr>
      <vt:lpstr>A125563160R_Data</vt:lpstr>
      <vt:lpstr>A125563160R_Latest</vt:lpstr>
      <vt:lpstr>A125563168J</vt:lpstr>
      <vt:lpstr>A125563168J_Data</vt:lpstr>
      <vt:lpstr>A125563168J_Latest</vt:lpstr>
      <vt:lpstr>A125563176J</vt:lpstr>
      <vt:lpstr>A125563176J_Data</vt:lpstr>
      <vt:lpstr>A125563176J_Latest</vt:lpstr>
      <vt:lpstr>A125563184J</vt:lpstr>
      <vt:lpstr>A125563184J_Data</vt:lpstr>
      <vt:lpstr>A125563184J_Latest</vt:lpstr>
      <vt:lpstr>A125563192J</vt:lpstr>
      <vt:lpstr>A125563192J_Data</vt:lpstr>
      <vt:lpstr>A125563192J_Latest</vt:lpstr>
      <vt:lpstr>A125563200W</vt:lpstr>
      <vt:lpstr>A125563200W_Data</vt:lpstr>
      <vt:lpstr>A125563200W_Latest</vt:lpstr>
      <vt:lpstr>A125563208R</vt:lpstr>
      <vt:lpstr>A125563208R_Data</vt:lpstr>
      <vt:lpstr>A125563208R_Latest</vt:lpstr>
      <vt:lpstr>A125563216R</vt:lpstr>
      <vt:lpstr>A125563216R_Data</vt:lpstr>
      <vt:lpstr>A125563216R_Latest</vt:lpstr>
      <vt:lpstr>A125563224R</vt:lpstr>
      <vt:lpstr>A125563224R_Data</vt:lpstr>
      <vt:lpstr>A125563224R_Latest</vt:lpstr>
      <vt:lpstr>A125563232R</vt:lpstr>
      <vt:lpstr>A125563232R_Data</vt:lpstr>
      <vt:lpstr>A125563232R_Latest</vt:lpstr>
      <vt:lpstr>A125563240R</vt:lpstr>
      <vt:lpstr>A125563240R_Data</vt:lpstr>
      <vt:lpstr>A125563240R_Latest</vt:lpstr>
      <vt:lpstr>A125563248J</vt:lpstr>
      <vt:lpstr>A125563248J_Data</vt:lpstr>
      <vt:lpstr>A125563248J_Latest</vt:lpstr>
      <vt:lpstr>A125563256J</vt:lpstr>
      <vt:lpstr>A125563256J_Data</vt:lpstr>
      <vt:lpstr>A125563256J_Latest</vt:lpstr>
      <vt:lpstr>A125563264J</vt:lpstr>
      <vt:lpstr>A125563264J_Data</vt:lpstr>
      <vt:lpstr>A125563264J_Latest</vt:lpstr>
      <vt:lpstr>A125563272J</vt:lpstr>
      <vt:lpstr>A125563272J_Data</vt:lpstr>
      <vt:lpstr>A125563272J_Latest</vt:lpstr>
      <vt:lpstr>A125563280J</vt:lpstr>
      <vt:lpstr>A125563280J_Data</vt:lpstr>
      <vt:lpstr>A125563280J_Latest</vt:lpstr>
      <vt:lpstr>A125563288A</vt:lpstr>
      <vt:lpstr>A125563288A_Data</vt:lpstr>
      <vt:lpstr>A125563288A_Latest</vt:lpstr>
      <vt:lpstr>A125563296A</vt:lpstr>
      <vt:lpstr>A125563296A_Data</vt:lpstr>
      <vt:lpstr>A125563296A_Latest</vt:lpstr>
      <vt:lpstr>A125563304R</vt:lpstr>
      <vt:lpstr>A125563304R_Data</vt:lpstr>
      <vt:lpstr>A125563304R_Latest</vt:lpstr>
      <vt:lpstr>A125563312R</vt:lpstr>
      <vt:lpstr>A125563312R_Data</vt:lpstr>
      <vt:lpstr>A125563312R_Latest</vt:lpstr>
      <vt:lpstr>A125563320R</vt:lpstr>
      <vt:lpstr>A125563320R_Data</vt:lpstr>
      <vt:lpstr>A125563320R_Latest</vt:lpstr>
      <vt:lpstr>A125563328J</vt:lpstr>
      <vt:lpstr>A125563328J_Data</vt:lpstr>
      <vt:lpstr>A125563328J_Latest</vt:lpstr>
      <vt:lpstr>A125563336J</vt:lpstr>
      <vt:lpstr>A125563336J_Data</vt:lpstr>
      <vt:lpstr>A125563336J_Latest</vt:lpstr>
      <vt:lpstr>A125563344J</vt:lpstr>
      <vt:lpstr>A125563344J_Data</vt:lpstr>
      <vt:lpstr>A125563344J_Latest</vt:lpstr>
      <vt:lpstr>A125563352J</vt:lpstr>
      <vt:lpstr>A125563352J_Data</vt:lpstr>
      <vt:lpstr>A125563352J_Latest</vt:lpstr>
      <vt:lpstr>A125563360J</vt:lpstr>
      <vt:lpstr>A125563360J_Data</vt:lpstr>
      <vt:lpstr>A125563360J_Latest</vt:lpstr>
      <vt:lpstr>A125563368A</vt:lpstr>
      <vt:lpstr>A125563368A_Data</vt:lpstr>
      <vt:lpstr>A125563368A_Latest</vt:lpstr>
      <vt:lpstr>A125563376A</vt:lpstr>
      <vt:lpstr>A125563376A_Data</vt:lpstr>
      <vt:lpstr>A125563376A_Latest</vt:lpstr>
      <vt:lpstr>A125563384A</vt:lpstr>
      <vt:lpstr>A125563384A_Data</vt:lpstr>
      <vt:lpstr>A125563384A_Latest</vt:lpstr>
      <vt:lpstr>A125563392A</vt:lpstr>
      <vt:lpstr>A125563392A_Data</vt:lpstr>
      <vt:lpstr>A125563392A_Latest</vt:lpstr>
      <vt:lpstr>A125563400R</vt:lpstr>
      <vt:lpstr>A125563400R_Data</vt:lpstr>
      <vt:lpstr>A125563400R_Latest</vt:lpstr>
      <vt:lpstr>A125563408J</vt:lpstr>
      <vt:lpstr>A125563408J_Data</vt:lpstr>
      <vt:lpstr>A125563408J_Latest</vt:lpstr>
      <vt:lpstr>A125563416J</vt:lpstr>
      <vt:lpstr>A125563416J_Data</vt:lpstr>
      <vt:lpstr>A125563416J_Latest</vt:lpstr>
      <vt:lpstr>A125563424J</vt:lpstr>
      <vt:lpstr>A125563424J_Data</vt:lpstr>
      <vt:lpstr>A125563424J_Latest</vt:lpstr>
      <vt:lpstr>A125563432J</vt:lpstr>
      <vt:lpstr>A125563432J_Data</vt:lpstr>
      <vt:lpstr>A125563432J_Latest</vt:lpstr>
      <vt:lpstr>A125563440J</vt:lpstr>
      <vt:lpstr>A125563440J_Data</vt:lpstr>
      <vt:lpstr>A125563440J_Latest</vt:lpstr>
      <vt:lpstr>A125563448A</vt:lpstr>
      <vt:lpstr>A125563448A_Data</vt:lpstr>
      <vt:lpstr>A125563448A_Latest</vt:lpstr>
      <vt:lpstr>A125563456A</vt:lpstr>
      <vt:lpstr>A125563456A_Data</vt:lpstr>
      <vt:lpstr>A125563456A_Latest</vt:lpstr>
      <vt:lpstr>A125563464A</vt:lpstr>
      <vt:lpstr>A125563464A_Data</vt:lpstr>
      <vt:lpstr>A125563464A_Latest</vt:lpstr>
      <vt:lpstr>A125563472A</vt:lpstr>
      <vt:lpstr>A125563472A_Data</vt:lpstr>
      <vt:lpstr>A125563472A_Latest</vt:lpstr>
      <vt:lpstr>A125563480A</vt:lpstr>
      <vt:lpstr>A125563480A_Data</vt:lpstr>
      <vt:lpstr>A125563480A_Latest</vt:lpstr>
      <vt:lpstr>A125563488V</vt:lpstr>
      <vt:lpstr>A125563488V_Data</vt:lpstr>
      <vt:lpstr>A125563488V_Latest</vt:lpstr>
      <vt:lpstr>A125563496V</vt:lpstr>
      <vt:lpstr>A125563496V_Data</vt:lpstr>
      <vt:lpstr>A125563496V_Latest</vt:lpstr>
      <vt:lpstr>A125563504J</vt:lpstr>
      <vt:lpstr>A125563504J_Data</vt:lpstr>
      <vt:lpstr>A125563504J_Latest</vt:lpstr>
      <vt:lpstr>A125563512J</vt:lpstr>
      <vt:lpstr>A125563512J_Data</vt:lpstr>
      <vt:lpstr>A125563512J_Latest</vt:lpstr>
      <vt:lpstr>A125563520J</vt:lpstr>
      <vt:lpstr>A125563520J_Data</vt:lpstr>
      <vt:lpstr>A125563520J_Latest</vt:lpstr>
      <vt:lpstr>A125563528A</vt:lpstr>
      <vt:lpstr>A125563528A_Data</vt:lpstr>
      <vt:lpstr>A125563528A_Latest</vt:lpstr>
      <vt:lpstr>A125563536A</vt:lpstr>
      <vt:lpstr>A125563536A_Data</vt:lpstr>
      <vt:lpstr>A125563536A_Latest</vt:lpstr>
      <vt:lpstr>A125563544A</vt:lpstr>
      <vt:lpstr>A125563544A_Data</vt:lpstr>
      <vt:lpstr>A125563544A_Latest</vt:lpstr>
      <vt:lpstr>A125563552A</vt:lpstr>
      <vt:lpstr>A125563552A_Data</vt:lpstr>
      <vt:lpstr>A125563552A_Latest</vt:lpstr>
      <vt:lpstr>A125563560A</vt:lpstr>
      <vt:lpstr>A125563560A_Data</vt:lpstr>
      <vt:lpstr>A125563560A_Latest</vt:lpstr>
      <vt:lpstr>A125563568V</vt:lpstr>
      <vt:lpstr>A125563568V_Data</vt:lpstr>
      <vt:lpstr>A125563568V_Latest</vt:lpstr>
      <vt:lpstr>A125563576V</vt:lpstr>
      <vt:lpstr>A125563576V_Data</vt:lpstr>
      <vt:lpstr>A125563576V_Latest</vt:lpstr>
      <vt:lpstr>A125563584V</vt:lpstr>
      <vt:lpstr>A125563584V_Data</vt:lpstr>
      <vt:lpstr>A125563584V_Latest</vt:lpstr>
      <vt:lpstr>A125563592V</vt:lpstr>
      <vt:lpstr>A125563592V_Data</vt:lpstr>
      <vt:lpstr>A125563592V_Latest</vt:lpstr>
      <vt:lpstr>A125563600J</vt:lpstr>
      <vt:lpstr>A125563600J_Data</vt:lpstr>
      <vt:lpstr>A125563600J_Latest</vt:lpstr>
      <vt:lpstr>A125563608A</vt:lpstr>
      <vt:lpstr>A125563608A_Data</vt:lpstr>
      <vt:lpstr>A125563608A_Latest</vt:lpstr>
      <vt:lpstr>A125563616A</vt:lpstr>
      <vt:lpstr>A125563616A_Data</vt:lpstr>
      <vt:lpstr>A125563616A_Latest</vt:lpstr>
      <vt:lpstr>A125563624A</vt:lpstr>
      <vt:lpstr>A125563624A_Data</vt:lpstr>
      <vt:lpstr>A125563624A_Latest</vt:lpstr>
      <vt:lpstr>A125563632A</vt:lpstr>
      <vt:lpstr>A125563632A_Data</vt:lpstr>
      <vt:lpstr>A125563632A_Latest</vt:lpstr>
      <vt:lpstr>A125563640A</vt:lpstr>
      <vt:lpstr>A125563640A_Data</vt:lpstr>
      <vt:lpstr>A125563640A_Latest</vt:lpstr>
      <vt:lpstr>A125563648V</vt:lpstr>
      <vt:lpstr>A125563648V_Data</vt:lpstr>
      <vt:lpstr>A125563648V_Latest</vt:lpstr>
      <vt:lpstr>A125563656V</vt:lpstr>
      <vt:lpstr>A125563656V_Data</vt:lpstr>
      <vt:lpstr>A125563656V_Latest</vt:lpstr>
      <vt:lpstr>A125563664V</vt:lpstr>
      <vt:lpstr>A125563664V_Data</vt:lpstr>
      <vt:lpstr>A125563664V_Latest</vt:lpstr>
      <vt:lpstr>A125563672V</vt:lpstr>
      <vt:lpstr>A125563672V_Data</vt:lpstr>
      <vt:lpstr>A125563672V_Latest</vt:lpstr>
      <vt:lpstr>A125563680V</vt:lpstr>
      <vt:lpstr>A125563680V_Data</vt:lpstr>
      <vt:lpstr>A125563680V_Latest</vt:lpstr>
      <vt:lpstr>A125563688L</vt:lpstr>
      <vt:lpstr>A125563688L_Data</vt:lpstr>
      <vt:lpstr>A125563688L_Latest</vt:lpstr>
      <vt:lpstr>A125563696L</vt:lpstr>
      <vt:lpstr>A125563696L_Data</vt:lpstr>
      <vt:lpstr>A125563696L_Latest</vt:lpstr>
      <vt:lpstr>A125563704A</vt:lpstr>
      <vt:lpstr>A125563704A_Data</vt:lpstr>
      <vt:lpstr>A125563704A_Latest</vt:lpstr>
      <vt:lpstr>A125563712A</vt:lpstr>
      <vt:lpstr>A125563712A_Data</vt:lpstr>
      <vt:lpstr>A125563712A_Latest</vt:lpstr>
      <vt:lpstr>A125563720A</vt:lpstr>
      <vt:lpstr>A125563720A_Data</vt:lpstr>
      <vt:lpstr>A125563720A_Latest</vt:lpstr>
      <vt:lpstr>A125563728V</vt:lpstr>
      <vt:lpstr>A125563728V_Data</vt:lpstr>
      <vt:lpstr>A125563728V_Latest</vt:lpstr>
      <vt:lpstr>A125563736V</vt:lpstr>
      <vt:lpstr>A125563736V_Data</vt:lpstr>
      <vt:lpstr>A125563736V_Latest</vt:lpstr>
      <vt:lpstr>A125563744V</vt:lpstr>
      <vt:lpstr>A125563744V_Data</vt:lpstr>
      <vt:lpstr>A125563744V_Latest</vt:lpstr>
      <vt:lpstr>A125563752V</vt:lpstr>
      <vt:lpstr>A125563752V_Data</vt:lpstr>
      <vt:lpstr>A125563752V_Latest</vt:lpstr>
      <vt:lpstr>A125563760V</vt:lpstr>
      <vt:lpstr>A125563760V_Data</vt:lpstr>
      <vt:lpstr>A125563760V_Latest</vt:lpstr>
      <vt:lpstr>A125563768L</vt:lpstr>
      <vt:lpstr>A125563768L_Data</vt:lpstr>
      <vt:lpstr>A125563768L_Latest</vt:lpstr>
      <vt:lpstr>A125563776L</vt:lpstr>
      <vt:lpstr>A125563776L_Data</vt:lpstr>
      <vt:lpstr>A125563776L_Latest</vt:lpstr>
      <vt:lpstr>A125563784L</vt:lpstr>
      <vt:lpstr>A125563784L_Data</vt:lpstr>
      <vt:lpstr>A125563784L_Latest</vt:lpstr>
      <vt:lpstr>A125563792L</vt:lpstr>
      <vt:lpstr>A125563792L_Data</vt:lpstr>
      <vt:lpstr>A125563792L_Latest</vt:lpstr>
      <vt:lpstr>A125563800A</vt:lpstr>
      <vt:lpstr>A125563800A_Data</vt:lpstr>
      <vt:lpstr>A125563800A_Latest</vt:lpstr>
      <vt:lpstr>A125563808V</vt:lpstr>
      <vt:lpstr>A125563808V_Data</vt:lpstr>
      <vt:lpstr>A125563808V_Latest</vt:lpstr>
      <vt:lpstr>A125563816V</vt:lpstr>
      <vt:lpstr>A125563816V_Data</vt:lpstr>
      <vt:lpstr>A125563816V_Latest</vt:lpstr>
      <vt:lpstr>A125563824V</vt:lpstr>
      <vt:lpstr>A125563824V_Data</vt:lpstr>
      <vt:lpstr>A125563824V_Latest</vt:lpstr>
      <vt:lpstr>A125563832V</vt:lpstr>
      <vt:lpstr>A125563832V_Data</vt:lpstr>
      <vt:lpstr>A125563832V_Latest</vt:lpstr>
      <vt:lpstr>A125563840V</vt:lpstr>
      <vt:lpstr>A125563840V_Data</vt:lpstr>
      <vt:lpstr>A125563840V_Latest</vt:lpstr>
      <vt:lpstr>A125563848L</vt:lpstr>
      <vt:lpstr>A125563848L_Data</vt:lpstr>
      <vt:lpstr>A125563848L_Latest</vt:lpstr>
      <vt:lpstr>A125563856L</vt:lpstr>
      <vt:lpstr>A125563856L_Data</vt:lpstr>
      <vt:lpstr>A125563856L_Latest</vt:lpstr>
      <vt:lpstr>A125563864L</vt:lpstr>
      <vt:lpstr>A125563864L_Data</vt:lpstr>
      <vt:lpstr>A125563864L_Latest</vt:lpstr>
      <vt:lpstr>A125563872L</vt:lpstr>
      <vt:lpstr>A125563872L_Data</vt:lpstr>
      <vt:lpstr>A125563872L_Latest</vt:lpstr>
      <vt:lpstr>A125563880L</vt:lpstr>
      <vt:lpstr>A125563880L_Data</vt:lpstr>
      <vt:lpstr>A125563880L_Latest</vt:lpstr>
      <vt:lpstr>A125563888F</vt:lpstr>
      <vt:lpstr>A125563888F_Data</vt:lpstr>
      <vt:lpstr>A125563888F_Latest</vt:lpstr>
      <vt:lpstr>A125563896F</vt:lpstr>
      <vt:lpstr>A125563896F_Data</vt:lpstr>
      <vt:lpstr>A125563896F_Latest</vt:lpstr>
      <vt:lpstr>A125563904V</vt:lpstr>
      <vt:lpstr>A125563904V_Data</vt:lpstr>
      <vt:lpstr>A125563904V_Latest</vt:lpstr>
      <vt:lpstr>A125563912V</vt:lpstr>
      <vt:lpstr>A125563912V_Data</vt:lpstr>
      <vt:lpstr>A125563912V_Latest</vt:lpstr>
      <vt:lpstr>A125563920V</vt:lpstr>
      <vt:lpstr>A125563920V_Data</vt:lpstr>
      <vt:lpstr>A125563920V_Latest</vt:lpstr>
      <vt:lpstr>A125563928L</vt:lpstr>
      <vt:lpstr>A125563928L_Data</vt:lpstr>
      <vt:lpstr>A125563928L_Latest</vt:lpstr>
      <vt:lpstr>A125563936L</vt:lpstr>
      <vt:lpstr>A125563936L_Data</vt:lpstr>
      <vt:lpstr>A125563936L_Latest</vt:lpstr>
      <vt:lpstr>A125563944L</vt:lpstr>
      <vt:lpstr>A125563944L_Data</vt:lpstr>
      <vt:lpstr>A125563944L_Latest</vt:lpstr>
      <vt:lpstr>A125563952L</vt:lpstr>
      <vt:lpstr>A125563952L_Data</vt:lpstr>
      <vt:lpstr>A125563952L_Latest</vt:lpstr>
      <vt:lpstr>A125563960L</vt:lpstr>
      <vt:lpstr>A125563960L_Data</vt:lpstr>
      <vt:lpstr>A125563960L_Latest</vt:lpstr>
      <vt:lpstr>A125563968F</vt:lpstr>
      <vt:lpstr>A125563968F_Data</vt:lpstr>
      <vt:lpstr>A125563968F_Latest</vt:lpstr>
      <vt:lpstr>A125563976F</vt:lpstr>
      <vt:lpstr>A125563976F_Data</vt:lpstr>
      <vt:lpstr>A125563976F_Latest</vt:lpstr>
      <vt:lpstr>A125563984F</vt:lpstr>
      <vt:lpstr>A125563984F_Data</vt:lpstr>
      <vt:lpstr>A125563984F_Latest</vt:lpstr>
      <vt:lpstr>A125563992F</vt:lpstr>
      <vt:lpstr>A125563992F_Data</vt:lpstr>
      <vt:lpstr>A125563992F_Latest</vt:lpstr>
      <vt:lpstr>A125564000W</vt:lpstr>
      <vt:lpstr>A125564000W_Data</vt:lpstr>
      <vt:lpstr>A125564000W_Latest</vt:lpstr>
      <vt:lpstr>A125564008R</vt:lpstr>
      <vt:lpstr>A125564008R_Data</vt:lpstr>
      <vt:lpstr>A125564008R_Latest</vt:lpstr>
      <vt:lpstr>A125564016R</vt:lpstr>
      <vt:lpstr>A125564016R_Data</vt:lpstr>
      <vt:lpstr>A125564016R_Latest</vt:lpstr>
      <vt:lpstr>A125564024R</vt:lpstr>
      <vt:lpstr>A125564024R_Data</vt:lpstr>
      <vt:lpstr>A125564024R_Latest</vt:lpstr>
      <vt:lpstr>A125564032R</vt:lpstr>
      <vt:lpstr>A125564032R_Data</vt:lpstr>
      <vt:lpstr>A125564032R_Latest</vt:lpstr>
      <vt:lpstr>A125564040R</vt:lpstr>
      <vt:lpstr>A125564040R_Data</vt:lpstr>
      <vt:lpstr>A125564040R_Latest</vt:lpstr>
      <vt:lpstr>A125564048J</vt:lpstr>
      <vt:lpstr>A125564048J_Data</vt:lpstr>
      <vt:lpstr>A125564048J_Latest</vt:lpstr>
      <vt:lpstr>A125564056J</vt:lpstr>
      <vt:lpstr>A125564056J_Data</vt:lpstr>
      <vt:lpstr>A125564056J_Latest</vt:lpstr>
      <vt:lpstr>A125564064J</vt:lpstr>
      <vt:lpstr>A125564064J_Data</vt:lpstr>
      <vt:lpstr>A125564064J_Latest</vt:lpstr>
      <vt:lpstr>A125564072J</vt:lpstr>
      <vt:lpstr>A125564072J_Data</vt:lpstr>
      <vt:lpstr>A125564072J_Latest</vt:lpstr>
      <vt:lpstr>A125564080J</vt:lpstr>
      <vt:lpstr>A125564080J_Data</vt:lpstr>
      <vt:lpstr>A125564080J_Latest</vt:lpstr>
      <vt:lpstr>A125564088A</vt:lpstr>
      <vt:lpstr>A125564088A_Data</vt:lpstr>
      <vt:lpstr>A125564088A_Latest</vt:lpstr>
      <vt:lpstr>A125564096A</vt:lpstr>
      <vt:lpstr>A125564096A_Data</vt:lpstr>
      <vt:lpstr>A125564096A_Latest</vt:lpstr>
      <vt:lpstr>A125564104R</vt:lpstr>
      <vt:lpstr>A125564104R_Data</vt:lpstr>
      <vt:lpstr>A125564104R_Latest</vt:lpstr>
      <vt:lpstr>A125564112R</vt:lpstr>
      <vt:lpstr>A125564112R_Data</vt:lpstr>
      <vt:lpstr>A125564112R_Latest</vt:lpstr>
      <vt:lpstr>A125564120R</vt:lpstr>
      <vt:lpstr>A125564120R_Data</vt:lpstr>
      <vt:lpstr>A125564120R_Latest</vt:lpstr>
      <vt:lpstr>A125564128J</vt:lpstr>
      <vt:lpstr>A125564128J_Data</vt:lpstr>
      <vt:lpstr>A125564128J_Latest</vt:lpstr>
      <vt:lpstr>A125564136J</vt:lpstr>
      <vt:lpstr>A125564136J_Data</vt:lpstr>
      <vt:lpstr>A125564136J_Latest</vt:lpstr>
      <vt:lpstr>A125564144J</vt:lpstr>
      <vt:lpstr>A125564144J_Data</vt:lpstr>
      <vt:lpstr>A125564144J_Latest</vt:lpstr>
      <vt:lpstr>A125564152J</vt:lpstr>
      <vt:lpstr>A125564152J_Data</vt:lpstr>
      <vt:lpstr>A125564152J_Latest</vt:lpstr>
      <vt:lpstr>A125564160J</vt:lpstr>
      <vt:lpstr>A125564160J_Data</vt:lpstr>
      <vt:lpstr>A125564160J_Latest</vt:lpstr>
      <vt:lpstr>A125564168A</vt:lpstr>
      <vt:lpstr>A125564168A_Data</vt:lpstr>
      <vt:lpstr>A125564168A_Latest</vt:lpstr>
      <vt:lpstr>A125564176A</vt:lpstr>
      <vt:lpstr>A125564176A_Data</vt:lpstr>
      <vt:lpstr>A125564176A_Latest</vt:lpstr>
      <vt:lpstr>A125564184A</vt:lpstr>
      <vt:lpstr>A125564184A_Data</vt:lpstr>
      <vt:lpstr>A125564184A_Latest</vt:lpstr>
      <vt:lpstr>A125564192A</vt:lpstr>
      <vt:lpstr>A125564192A_Data</vt:lpstr>
      <vt:lpstr>A125564192A_Latest</vt:lpstr>
      <vt:lpstr>A125564200R</vt:lpstr>
      <vt:lpstr>A125564200R_Data</vt:lpstr>
      <vt:lpstr>A125564200R_Latest</vt:lpstr>
      <vt:lpstr>A125564208J</vt:lpstr>
      <vt:lpstr>A125564208J_Data</vt:lpstr>
      <vt:lpstr>A125564208J_Latest</vt:lpstr>
      <vt:lpstr>A125564216J</vt:lpstr>
      <vt:lpstr>A125564216J_Data</vt:lpstr>
      <vt:lpstr>A125564216J_Latest</vt:lpstr>
      <vt:lpstr>A125564224J</vt:lpstr>
      <vt:lpstr>A125564224J_Data</vt:lpstr>
      <vt:lpstr>A125564224J_Latest</vt:lpstr>
      <vt:lpstr>A125564232J</vt:lpstr>
      <vt:lpstr>A125564232J_Data</vt:lpstr>
      <vt:lpstr>A125564232J_Latest</vt:lpstr>
      <vt:lpstr>A125564240J</vt:lpstr>
      <vt:lpstr>A125564240J_Data</vt:lpstr>
      <vt:lpstr>A125564240J_Latest</vt:lpstr>
      <vt:lpstr>A125564248A</vt:lpstr>
      <vt:lpstr>A125564248A_Data</vt:lpstr>
      <vt:lpstr>A125564248A_Latest</vt:lpstr>
      <vt:lpstr>A125564256A</vt:lpstr>
      <vt:lpstr>A125564256A_Data</vt:lpstr>
      <vt:lpstr>A125564256A_Latest</vt:lpstr>
      <vt:lpstr>A125564264A</vt:lpstr>
      <vt:lpstr>A125564264A_Data</vt:lpstr>
      <vt:lpstr>A125564264A_Latest</vt:lpstr>
      <vt:lpstr>A125564272A</vt:lpstr>
      <vt:lpstr>A125564272A_Data</vt:lpstr>
      <vt:lpstr>A125564272A_Latest</vt:lpstr>
      <vt:lpstr>A125564280A</vt:lpstr>
      <vt:lpstr>A125564280A_Data</vt:lpstr>
      <vt:lpstr>A125564280A_Latest</vt:lpstr>
      <vt:lpstr>A125564288V</vt:lpstr>
      <vt:lpstr>A125564288V_Data</vt:lpstr>
      <vt:lpstr>A125564288V_Latest</vt:lpstr>
      <vt:lpstr>A125564296V</vt:lpstr>
      <vt:lpstr>A125564296V_Data</vt:lpstr>
      <vt:lpstr>A125564296V_Latest</vt:lpstr>
      <vt:lpstr>A125564304J</vt:lpstr>
      <vt:lpstr>A125564304J_Data</vt:lpstr>
      <vt:lpstr>A125564304J_Latest</vt:lpstr>
      <vt:lpstr>A125564312J</vt:lpstr>
      <vt:lpstr>A125564312J_Data</vt:lpstr>
      <vt:lpstr>A125564312J_Latest</vt:lpstr>
      <vt:lpstr>A125564320J</vt:lpstr>
      <vt:lpstr>A125564320J_Data</vt:lpstr>
      <vt:lpstr>A125564320J_Latest</vt:lpstr>
      <vt:lpstr>A125564328A</vt:lpstr>
      <vt:lpstr>A125564328A_Data</vt:lpstr>
      <vt:lpstr>A125564328A_Latest</vt:lpstr>
      <vt:lpstr>A125564336A</vt:lpstr>
      <vt:lpstr>A125564336A_Data</vt:lpstr>
      <vt:lpstr>A125564336A_Latest</vt:lpstr>
      <vt:lpstr>A125564344A</vt:lpstr>
      <vt:lpstr>A125564344A_Data</vt:lpstr>
      <vt:lpstr>A125564344A_Latest</vt:lpstr>
      <vt:lpstr>A125564352A</vt:lpstr>
      <vt:lpstr>A125564352A_Data</vt:lpstr>
      <vt:lpstr>A125564352A_Latest</vt:lpstr>
      <vt:lpstr>A125564360A</vt:lpstr>
      <vt:lpstr>A125564360A_Data</vt:lpstr>
      <vt:lpstr>A125564360A_Latest</vt:lpstr>
      <vt:lpstr>A125564368V</vt:lpstr>
      <vt:lpstr>A125564368V_Data</vt:lpstr>
      <vt:lpstr>A125564368V_Latest</vt:lpstr>
      <vt:lpstr>A125564376V</vt:lpstr>
      <vt:lpstr>A125564376V_Data</vt:lpstr>
      <vt:lpstr>A125564376V_Latest</vt:lpstr>
      <vt:lpstr>A125564384V</vt:lpstr>
      <vt:lpstr>A125564384V_Data</vt:lpstr>
      <vt:lpstr>A125564384V_Latest</vt:lpstr>
      <vt:lpstr>A125564392V</vt:lpstr>
      <vt:lpstr>A125564392V_Data</vt:lpstr>
      <vt:lpstr>A125564392V_Latest</vt:lpstr>
      <vt:lpstr>A125564400J</vt:lpstr>
      <vt:lpstr>A125564400J_Data</vt:lpstr>
      <vt:lpstr>A125564400J_Latest</vt:lpstr>
      <vt:lpstr>A125564408A</vt:lpstr>
      <vt:lpstr>A125564408A_Data</vt:lpstr>
      <vt:lpstr>A125564408A_Latest</vt:lpstr>
      <vt:lpstr>A125564416A</vt:lpstr>
      <vt:lpstr>A125564416A_Data</vt:lpstr>
      <vt:lpstr>A125564416A_Latest</vt:lpstr>
      <vt:lpstr>A125564424A</vt:lpstr>
      <vt:lpstr>A125564424A_Data</vt:lpstr>
      <vt:lpstr>A125564424A_Latest</vt:lpstr>
      <vt:lpstr>A125564432A</vt:lpstr>
      <vt:lpstr>A125564432A_Data</vt:lpstr>
      <vt:lpstr>A125564432A_Latest</vt:lpstr>
      <vt:lpstr>A125564440A</vt:lpstr>
      <vt:lpstr>A125564440A_Data</vt:lpstr>
      <vt:lpstr>A125564440A_Latest</vt:lpstr>
      <vt:lpstr>A125564448V</vt:lpstr>
      <vt:lpstr>A125564448V_Data</vt:lpstr>
      <vt:lpstr>A125564448V_Latest</vt:lpstr>
      <vt:lpstr>A125564456V</vt:lpstr>
      <vt:lpstr>A125564456V_Data</vt:lpstr>
      <vt:lpstr>A125564456V_Latest</vt:lpstr>
      <vt:lpstr>A125564464V</vt:lpstr>
      <vt:lpstr>A125564464V_Data</vt:lpstr>
      <vt:lpstr>A125564464V_Latest</vt:lpstr>
      <vt:lpstr>A125564472V</vt:lpstr>
      <vt:lpstr>A125564472V_Data</vt:lpstr>
      <vt:lpstr>A125564472V_Latest</vt:lpstr>
      <vt:lpstr>A125564480V</vt:lpstr>
      <vt:lpstr>A125564480V_Data</vt:lpstr>
      <vt:lpstr>A125564480V_Latest</vt:lpstr>
      <vt:lpstr>A125564488L</vt:lpstr>
      <vt:lpstr>A125564488L_Data</vt:lpstr>
      <vt:lpstr>A125564488L_Latest</vt:lpstr>
      <vt:lpstr>A125564496L</vt:lpstr>
      <vt:lpstr>A125564496L_Data</vt:lpstr>
      <vt:lpstr>A125564496L_Latest</vt:lpstr>
      <vt:lpstr>A125564504A</vt:lpstr>
      <vt:lpstr>A125564504A_Data</vt:lpstr>
      <vt:lpstr>A125564504A_Latest</vt:lpstr>
      <vt:lpstr>A125564512A</vt:lpstr>
      <vt:lpstr>A125564512A_Data</vt:lpstr>
      <vt:lpstr>A125564512A_Latest</vt:lpstr>
      <vt:lpstr>A125564520A</vt:lpstr>
      <vt:lpstr>A125564520A_Data</vt:lpstr>
      <vt:lpstr>A125564520A_Latest</vt:lpstr>
      <vt:lpstr>A125564528V</vt:lpstr>
      <vt:lpstr>A125564528V_Data</vt:lpstr>
      <vt:lpstr>A125564528V_Latest</vt:lpstr>
      <vt:lpstr>A125564536V</vt:lpstr>
      <vt:lpstr>A125564536V_Data</vt:lpstr>
      <vt:lpstr>A125564536V_Latest</vt:lpstr>
      <vt:lpstr>A125564544V</vt:lpstr>
      <vt:lpstr>A125564544V_Data</vt:lpstr>
      <vt:lpstr>A125564544V_Latest</vt:lpstr>
      <vt:lpstr>A125564552V</vt:lpstr>
      <vt:lpstr>A125564552V_Data</vt:lpstr>
      <vt:lpstr>A125564552V_Latest</vt:lpstr>
      <vt:lpstr>A125564560V</vt:lpstr>
      <vt:lpstr>A125564560V_Data</vt:lpstr>
      <vt:lpstr>A125564560V_Latest</vt:lpstr>
      <vt:lpstr>A125564568L</vt:lpstr>
      <vt:lpstr>A125564568L_Data</vt:lpstr>
      <vt:lpstr>A125564568L_Latest</vt:lpstr>
      <vt:lpstr>A125564576L</vt:lpstr>
      <vt:lpstr>A125564576L_Data</vt:lpstr>
      <vt:lpstr>A125564576L_Latest</vt:lpstr>
      <vt:lpstr>A125564584L</vt:lpstr>
      <vt:lpstr>A125564584L_Data</vt:lpstr>
      <vt:lpstr>A125564584L_Latest</vt:lpstr>
      <vt:lpstr>A125564592L</vt:lpstr>
      <vt:lpstr>A125564592L_Data</vt:lpstr>
      <vt:lpstr>A125564592L_Latest</vt:lpstr>
      <vt:lpstr>A125564600A</vt:lpstr>
      <vt:lpstr>A125564600A_Data</vt:lpstr>
      <vt:lpstr>A125564600A_Latest</vt:lpstr>
      <vt:lpstr>A125564608V</vt:lpstr>
      <vt:lpstr>A125564608V_Data</vt:lpstr>
      <vt:lpstr>A125564608V_Latest</vt:lpstr>
      <vt:lpstr>A125564616V</vt:lpstr>
      <vt:lpstr>A125564616V_Data</vt:lpstr>
      <vt:lpstr>A125564616V_Latest</vt:lpstr>
      <vt:lpstr>A125564624V</vt:lpstr>
      <vt:lpstr>A125564624V_Data</vt:lpstr>
      <vt:lpstr>A125564624V_Latest</vt:lpstr>
      <vt:lpstr>A125564632V</vt:lpstr>
      <vt:lpstr>A125564632V_Data</vt:lpstr>
      <vt:lpstr>A125564632V_Latest</vt:lpstr>
      <vt:lpstr>A125564640V</vt:lpstr>
      <vt:lpstr>A125564640V_Data</vt:lpstr>
      <vt:lpstr>A125564640V_Latest</vt:lpstr>
      <vt:lpstr>A125564648L</vt:lpstr>
      <vt:lpstr>A125564648L_Data</vt:lpstr>
      <vt:lpstr>A125564648L_Latest</vt:lpstr>
      <vt:lpstr>A125564656L</vt:lpstr>
      <vt:lpstr>A125564656L_Data</vt:lpstr>
      <vt:lpstr>A125564656L_Latest</vt:lpstr>
      <vt:lpstr>A125564664L</vt:lpstr>
      <vt:lpstr>A125564664L_Data</vt:lpstr>
      <vt:lpstr>A125564664L_Latest</vt:lpstr>
      <vt:lpstr>A125564672L</vt:lpstr>
      <vt:lpstr>A125564672L_Data</vt:lpstr>
      <vt:lpstr>A125564672L_Latest</vt:lpstr>
      <vt:lpstr>A125564680L</vt:lpstr>
      <vt:lpstr>A125564680L_Data</vt:lpstr>
      <vt:lpstr>A125564680L_Latest</vt:lpstr>
      <vt:lpstr>A125564688F</vt:lpstr>
      <vt:lpstr>A125564688F_Data</vt:lpstr>
      <vt:lpstr>A125564688F_Latest</vt:lpstr>
      <vt:lpstr>A125564696F</vt:lpstr>
      <vt:lpstr>A125564696F_Data</vt:lpstr>
      <vt:lpstr>A125564696F_Latest</vt:lpstr>
      <vt:lpstr>A125564704V</vt:lpstr>
      <vt:lpstr>A125564704V_Data</vt:lpstr>
      <vt:lpstr>A125564704V_Latest</vt:lpstr>
      <vt:lpstr>A125564712V</vt:lpstr>
      <vt:lpstr>A125564712V_Data</vt:lpstr>
      <vt:lpstr>A125564712V_Latest</vt:lpstr>
      <vt:lpstr>A125564720V</vt:lpstr>
      <vt:lpstr>A125564720V_Data</vt:lpstr>
      <vt:lpstr>A125564720V_Latest</vt:lpstr>
      <vt:lpstr>A125564728L</vt:lpstr>
      <vt:lpstr>A125564728L_Data</vt:lpstr>
      <vt:lpstr>A125564728L_Latest</vt:lpstr>
      <vt:lpstr>A125564736L</vt:lpstr>
      <vt:lpstr>A125564736L_Data</vt:lpstr>
      <vt:lpstr>A125564736L_Latest</vt:lpstr>
      <vt:lpstr>A125564744L</vt:lpstr>
      <vt:lpstr>A125564744L_Data</vt:lpstr>
      <vt:lpstr>A125564744L_Latest</vt:lpstr>
      <vt:lpstr>A125564752L</vt:lpstr>
      <vt:lpstr>A125564752L_Data</vt:lpstr>
      <vt:lpstr>A125564752L_Latest</vt:lpstr>
      <vt:lpstr>A125564760L</vt:lpstr>
      <vt:lpstr>A125564760L_Data</vt:lpstr>
      <vt:lpstr>A125564760L_Latest</vt:lpstr>
      <vt:lpstr>A125564768F</vt:lpstr>
      <vt:lpstr>A125564768F_Data</vt:lpstr>
      <vt:lpstr>A125564768F_Latest</vt:lpstr>
      <vt:lpstr>A125564776F</vt:lpstr>
      <vt:lpstr>A125564776F_Data</vt:lpstr>
      <vt:lpstr>A125564776F_Latest</vt:lpstr>
      <vt:lpstr>A125564784F</vt:lpstr>
      <vt:lpstr>A125564784F_Data</vt:lpstr>
      <vt:lpstr>A125564784F_Latest</vt:lpstr>
      <vt:lpstr>A125564792F</vt:lpstr>
      <vt:lpstr>A125564792F_Data</vt:lpstr>
      <vt:lpstr>A125564792F_Latest</vt:lpstr>
      <vt:lpstr>A125564800V</vt:lpstr>
      <vt:lpstr>A125564800V_Data</vt:lpstr>
      <vt:lpstr>A125564800V_Latest</vt:lpstr>
      <vt:lpstr>A125564808L</vt:lpstr>
      <vt:lpstr>A125564808L_Data</vt:lpstr>
      <vt:lpstr>A125564808L_Latest</vt:lpstr>
      <vt:lpstr>A125564816L</vt:lpstr>
      <vt:lpstr>A125564816L_Data</vt:lpstr>
      <vt:lpstr>A125564816L_Latest</vt:lpstr>
      <vt:lpstr>A125564824L</vt:lpstr>
      <vt:lpstr>A125564824L_Data</vt:lpstr>
      <vt:lpstr>A125564824L_Latest</vt:lpstr>
      <vt:lpstr>A125564832L</vt:lpstr>
      <vt:lpstr>A125564832L_Data</vt:lpstr>
      <vt:lpstr>A125564832L_Latest</vt:lpstr>
      <vt:lpstr>A125564840L</vt:lpstr>
      <vt:lpstr>A125564840L_Data</vt:lpstr>
      <vt:lpstr>A125564840L_Latest</vt:lpstr>
      <vt:lpstr>A125564848F</vt:lpstr>
      <vt:lpstr>A125564848F_Data</vt:lpstr>
      <vt:lpstr>A125564848F_Latest</vt:lpstr>
      <vt:lpstr>A125564856F</vt:lpstr>
      <vt:lpstr>A125564856F_Data</vt:lpstr>
      <vt:lpstr>A125564856F_Latest</vt:lpstr>
      <vt:lpstr>A125564864F</vt:lpstr>
      <vt:lpstr>A125564864F_Data</vt:lpstr>
      <vt:lpstr>A125564864F_Latest</vt:lpstr>
      <vt:lpstr>A125564872F</vt:lpstr>
      <vt:lpstr>A125564872F_Data</vt:lpstr>
      <vt:lpstr>A125564872F_Latest</vt:lpstr>
      <vt:lpstr>A125564880F</vt:lpstr>
      <vt:lpstr>A125564880F_Data</vt:lpstr>
      <vt:lpstr>A125564880F_Latest</vt:lpstr>
      <vt:lpstr>A125564888X</vt:lpstr>
      <vt:lpstr>A125564888X_Data</vt:lpstr>
      <vt:lpstr>A125564888X_Latest</vt:lpstr>
      <vt:lpstr>A125564896X</vt:lpstr>
      <vt:lpstr>A125564896X_Data</vt:lpstr>
      <vt:lpstr>A125564896X_Latest</vt:lpstr>
      <vt:lpstr>A125564904L</vt:lpstr>
      <vt:lpstr>A125564904L_Data</vt:lpstr>
      <vt:lpstr>A125564904L_Latest</vt:lpstr>
      <vt:lpstr>A125564912L</vt:lpstr>
      <vt:lpstr>A125564912L_Data</vt:lpstr>
      <vt:lpstr>A125564912L_Latest</vt:lpstr>
      <vt:lpstr>A125564920L</vt:lpstr>
      <vt:lpstr>A125564920L_Data</vt:lpstr>
      <vt:lpstr>A125564920L_Latest</vt:lpstr>
      <vt:lpstr>A125564928F</vt:lpstr>
      <vt:lpstr>A125564928F_Data</vt:lpstr>
      <vt:lpstr>A125564928F_Latest</vt:lpstr>
      <vt:lpstr>A125564936F</vt:lpstr>
      <vt:lpstr>A125564936F_Data</vt:lpstr>
      <vt:lpstr>A125564936F_Latest</vt:lpstr>
      <vt:lpstr>A125564944F</vt:lpstr>
      <vt:lpstr>A125564944F_Data</vt:lpstr>
      <vt:lpstr>A125564944F_Latest</vt:lpstr>
      <vt:lpstr>A125564952F</vt:lpstr>
      <vt:lpstr>A125564952F_Data</vt:lpstr>
      <vt:lpstr>A125564952F_Latest</vt:lpstr>
      <vt:lpstr>A125564960F</vt:lpstr>
      <vt:lpstr>A125564960F_Data</vt:lpstr>
      <vt:lpstr>A125564960F_Latest</vt:lpstr>
      <vt:lpstr>A125564968X</vt:lpstr>
      <vt:lpstr>A125564968X_Data</vt:lpstr>
      <vt:lpstr>A125564968X_Latest</vt:lpstr>
      <vt:lpstr>A125564976X</vt:lpstr>
      <vt:lpstr>A125564976X_Data</vt:lpstr>
      <vt:lpstr>A125564976X_Latest</vt:lpstr>
      <vt:lpstr>A125564984X</vt:lpstr>
      <vt:lpstr>A125564984X_Data</vt:lpstr>
      <vt:lpstr>A125564984X_Latest</vt:lpstr>
      <vt:lpstr>A125564992X</vt:lpstr>
      <vt:lpstr>A125564992X_Data</vt:lpstr>
      <vt:lpstr>A125564992X_Latest</vt:lpstr>
      <vt:lpstr>A125565000R</vt:lpstr>
      <vt:lpstr>A125565000R_Data</vt:lpstr>
      <vt:lpstr>A125565000R_Latest</vt:lpstr>
      <vt:lpstr>A125565008J</vt:lpstr>
      <vt:lpstr>A125565008J_Data</vt:lpstr>
      <vt:lpstr>A125565008J_Latest</vt:lpstr>
      <vt:lpstr>A125565016J</vt:lpstr>
      <vt:lpstr>A125565016J_Data</vt:lpstr>
      <vt:lpstr>A125565016J_Latest</vt:lpstr>
      <vt:lpstr>A125565024J</vt:lpstr>
      <vt:lpstr>A125565024J_Data</vt:lpstr>
      <vt:lpstr>A125565024J_Latest</vt:lpstr>
      <vt:lpstr>A125565032J</vt:lpstr>
      <vt:lpstr>A125565032J_Data</vt:lpstr>
      <vt:lpstr>A125565032J_Latest</vt:lpstr>
      <vt:lpstr>A125565040J</vt:lpstr>
      <vt:lpstr>A125565040J_Data</vt:lpstr>
      <vt:lpstr>A125565040J_Latest</vt:lpstr>
      <vt:lpstr>A125565048A</vt:lpstr>
      <vt:lpstr>A125565048A_Data</vt:lpstr>
      <vt:lpstr>A125565048A_Latest</vt:lpstr>
      <vt:lpstr>A125565056A</vt:lpstr>
      <vt:lpstr>A125565056A_Data</vt:lpstr>
      <vt:lpstr>A125565056A_Latest</vt:lpstr>
      <vt:lpstr>A125565064A</vt:lpstr>
      <vt:lpstr>A125565064A_Data</vt:lpstr>
      <vt:lpstr>A125565064A_Latest</vt:lpstr>
      <vt:lpstr>A125565072A</vt:lpstr>
      <vt:lpstr>A125565072A_Data</vt:lpstr>
      <vt:lpstr>A125565072A_Latest</vt:lpstr>
      <vt:lpstr>A125565080A</vt:lpstr>
      <vt:lpstr>A125565080A_Data</vt:lpstr>
      <vt:lpstr>A125565080A_Latest</vt:lpstr>
      <vt:lpstr>A125565088V</vt:lpstr>
      <vt:lpstr>A125565088V_Data</vt:lpstr>
      <vt:lpstr>A125565088V_Latest</vt:lpstr>
      <vt:lpstr>A125565096V</vt:lpstr>
      <vt:lpstr>A125565096V_Data</vt:lpstr>
      <vt:lpstr>A125565096V_Latest</vt:lpstr>
      <vt:lpstr>A125565104J</vt:lpstr>
      <vt:lpstr>A125565104J_Data</vt:lpstr>
      <vt:lpstr>A125565104J_Latest</vt:lpstr>
      <vt:lpstr>A125565112J</vt:lpstr>
      <vt:lpstr>A125565112J_Data</vt:lpstr>
      <vt:lpstr>A125565112J_Latest</vt:lpstr>
      <vt:lpstr>A125565120J</vt:lpstr>
      <vt:lpstr>A125565120J_Data</vt:lpstr>
      <vt:lpstr>A125565120J_Latest</vt:lpstr>
      <vt:lpstr>A125565128A</vt:lpstr>
      <vt:lpstr>A125565128A_Data</vt:lpstr>
      <vt:lpstr>A125565128A_Latest</vt:lpstr>
      <vt:lpstr>A125565136A</vt:lpstr>
      <vt:lpstr>A125565136A_Data</vt:lpstr>
      <vt:lpstr>A125565136A_Latest</vt:lpstr>
      <vt:lpstr>A125565144A</vt:lpstr>
      <vt:lpstr>A125565144A_Data</vt:lpstr>
      <vt:lpstr>A125565144A_Latest</vt:lpstr>
      <vt:lpstr>A125565152A</vt:lpstr>
      <vt:lpstr>A125565152A_Data</vt:lpstr>
      <vt:lpstr>A125565152A_Latest</vt:lpstr>
      <vt:lpstr>A125565160A</vt:lpstr>
      <vt:lpstr>A125565160A_Data</vt:lpstr>
      <vt:lpstr>A125565160A_Latest</vt:lpstr>
      <vt:lpstr>A125565168V</vt:lpstr>
      <vt:lpstr>A125565168V_Data</vt:lpstr>
      <vt:lpstr>A125565168V_Latest</vt:lpstr>
      <vt:lpstr>A125565176V</vt:lpstr>
      <vt:lpstr>A125565176V_Data</vt:lpstr>
      <vt:lpstr>A125565176V_Latest</vt:lpstr>
      <vt:lpstr>A125565184V</vt:lpstr>
      <vt:lpstr>A125565184V_Data</vt:lpstr>
      <vt:lpstr>A125565184V_Latest</vt:lpstr>
      <vt:lpstr>A125565192V</vt:lpstr>
      <vt:lpstr>A125565192V_Data</vt:lpstr>
      <vt:lpstr>A125565192V_Latest</vt:lpstr>
      <vt:lpstr>A125565200J</vt:lpstr>
      <vt:lpstr>A125565200J_Data</vt:lpstr>
      <vt:lpstr>A125565200J_Latest</vt:lpstr>
      <vt:lpstr>A125565208A</vt:lpstr>
      <vt:lpstr>A125565208A_Data</vt:lpstr>
      <vt:lpstr>A125565208A_Latest</vt:lpstr>
      <vt:lpstr>A125565216A</vt:lpstr>
      <vt:lpstr>A125565216A_Data</vt:lpstr>
      <vt:lpstr>A125565216A_Latest</vt:lpstr>
      <vt:lpstr>A125565224A</vt:lpstr>
      <vt:lpstr>A125565224A_Data</vt:lpstr>
      <vt:lpstr>A125565224A_Latest</vt:lpstr>
      <vt:lpstr>A125565232A</vt:lpstr>
      <vt:lpstr>A125565232A_Data</vt:lpstr>
      <vt:lpstr>A125565232A_Latest</vt:lpstr>
      <vt:lpstr>A125565240A</vt:lpstr>
      <vt:lpstr>A125565240A_Data</vt:lpstr>
      <vt:lpstr>A125565240A_Latest</vt:lpstr>
      <vt:lpstr>A125565248V</vt:lpstr>
      <vt:lpstr>A125565248V_Data</vt:lpstr>
      <vt:lpstr>A125565248V_Latest</vt:lpstr>
      <vt:lpstr>A125565256V</vt:lpstr>
      <vt:lpstr>A125565256V_Data</vt:lpstr>
      <vt:lpstr>A125565256V_Latest</vt:lpstr>
      <vt:lpstr>A125565264V</vt:lpstr>
      <vt:lpstr>A125565264V_Data</vt:lpstr>
      <vt:lpstr>A125565264V_Latest</vt:lpstr>
      <vt:lpstr>A125565272V</vt:lpstr>
      <vt:lpstr>A125565272V_Data</vt:lpstr>
      <vt:lpstr>A125565272V_Latest</vt:lpstr>
      <vt:lpstr>A125565280V</vt:lpstr>
      <vt:lpstr>A125565280V_Data</vt:lpstr>
      <vt:lpstr>A125565280V_Latest</vt:lpstr>
      <vt:lpstr>A125565288L</vt:lpstr>
      <vt:lpstr>A125565288L_Data</vt:lpstr>
      <vt:lpstr>A125565288L_Latest</vt:lpstr>
      <vt:lpstr>A125565296L</vt:lpstr>
      <vt:lpstr>A125565296L_Data</vt:lpstr>
      <vt:lpstr>A125565296L_Latest</vt:lpstr>
      <vt:lpstr>A125565304A</vt:lpstr>
      <vt:lpstr>A125565304A_Data</vt:lpstr>
      <vt:lpstr>A125565304A_Latest</vt:lpstr>
      <vt:lpstr>A125565312A</vt:lpstr>
      <vt:lpstr>A125565312A_Data</vt:lpstr>
      <vt:lpstr>A125565312A_Latest</vt:lpstr>
      <vt:lpstr>A125565320A</vt:lpstr>
      <vt:lpstr>A125565320A_Data</vt:lpstr>
      <vt:lpstr>A125565320A_Latest</vt:lpstr>
      <vt:lpstr>A125565328V</vt:lpstr>
      <vt:lpstr>A125565328V_Data</vt:lpstr>
      <vt:lpstr>A125565328V_Latest</vt:lpstr>
      <vt:lpstr>A125565329W</vt:lpstr>
      <vt:lpstr>A125565329W_Data</vt:lpstr>
      <vt:lpstr>A125565329W_Latest</vt:lpstr>
      <vt:lpstr>A125565336V</vt:lpstr>
      <vt:lpstr>A125565336V_Data</vt:lpstr>
      <vt:lpstr>A125565336V_Latest</vt:lpstr>
      <vt:lpstr>A125565337W</vt:lpstr>
      <vt:lpstr>A125565337W_Data</vt:lpstr>
      <vt:lpstr>A125565337W_Latest</vt:lpstr>
      <vt:lpstr>A125565344V</vt:lpstr>
      <vt:lpstr>A125565344V_Data</vt:lpstr>
      <vt:lpstr>A125565344V_Latest</vt:lpstr>
      <vt:lpstr>A125565345W</vt:lpstr>
      <vt:lpstr>A125565345W_Data</vt:lpstr>
      <vt:lpstr>A125565345W_Latest</vt:lpstr>
      <vt:lpstr>A125565352V</vt:lpstr>
      <vt:lpstr>A125565352V_Data</vt:lpstr>
      <vt:lpstr>A125565352V_Latest</vt:lpstr>
      <vt:lpstr>A125565353W</vt:lpstr>
      <vt:lpstr>A125565353W_Data</vt:lpstr>
      <vt:lpstr>A125565353W_Latest</vt:lpstr>
      <vt:lpstr>A125565360V</vt:lpstr>
      <vt:lpstr>A125565360V_Data</vt:lpstr>
      <vt:lpstr>A125565360V_Latest</vt:lpstr>
      <vt:lpstr>A125565361W</vt:lpstr>
      <vt:lpstr>A125565361W_Data</vt:lpstr>
      <vt:lpstr>A125565361W_Latest</vt:lpstr>
      <vt:lpstr>A125565368L</vt:lpstr>
      <vt:lpstr>A125565368L_Data</vt:lpstr>
      <vt:lpstr>A125565368L_Latest</vt:lpstr>
      <vt:lpstr>A125565369R</vt:lpstr>
      <vt:lpstr>A125565369R_Data</vt:lpstr>
      <vt:lpstr>A125565369R_Latest</vt:lpstr>
      <vt:lpstr>A125565376L</vt:lpstr>
      <vt:lpstr>A125565376L_Data</vt:lpstr>
      <vt:lpstr>A125565376L_Latest</vt:lpstr>
      <vt:lpstr>A125565377R</vt:lpstr>
      <vt:lpstr>A125565377R_Data</vt:lpstr>
      <vt:lpstr>A125565377R_Latest</vt:lpstr>
      <vt:lpstr>A125565384L</vt:lpstr>
      <vt:lpstr>A125565384L_Data</vt:lpstr>
      <vt:lpstr>A125565384L_Latest</vt:lpstr>
      <vt:lpstr>A125565385R</vt:lpstr>
      <vt:lpstr>A125565385R_Data</vt:lpstr>
      <vt:lpstr>A125565385R_Latest</vt:lpstr>
      <vt:lpstr>A125565392L</vt:lpstr>
      <vt:lpstr>A125565392L_Data</vt:lpstr>
      <vt:lpstr>A125565392L_Latest</vt:lpstr>
      <vt:lpstr>A125565393R</vt:lpstr>
      <vt:lpstr>A125565393R_Data</vt:lpstr>
      <vt:lpstr>A125565393R_Latest</vt:lpstr>
      <vt:lpstr>A125565400A</vt:lpstr>
      <vt:lpstr>A125565400A_Data</vt:lpstr>
      <vt:lpstr>A125565400A_Latest</vt:lpstr>
      <vt:lpstr>A125565401C</vt:lpstr>
      <vt:lpstr>A125565401C_Data</vt:lpstr>
      <vt:lpstr>A125565401C_Latest</vt:lpstr>
      <vt:lpstr>A125565408V</vt:lpstr>
      <vt:lpstr>A125565408V_Data</vt:lpstr>
      <vt:lpstr>A125565408V_Latest</vt:lpstr>
      <vt:lpstr>A125565409W</vt:lpstr>
      <vt:lpstr>A125565409W_Data</vt:lpstr>
      <vt:lpstr>A125565409W_Latest</vt:lpstr>
      <vt:lpstr>A125565416V</vt:lpstr>
      <vt:lpstr>A125565416V_Data</vt:lpstr>
      <vt:lpstr>A125565416V_Latest</vt:lpstr>
      <vt:lpstr>A125565417W</vt:lpstr>
      <vt:lpstr>A125565417W_Data</vt:lpstr>
      <vt:lpstr>A125565417W_Latest</vt:lpstr>
      <vt:lpstr>A125565424V</vt:lpstr>
      <vt:lpstr>A125565424V_Data</vt:lpstr>
      <vt:lpstr>A125565424V_Latest</vt:lpstr>
      <vt:lpstr>A125565425W</vt:lpstr>
      <vt:lpstr>A125565425W_Data</vt:lpstr>
      <vt:lpstr>A125565425W_Latest</vt:lpstr>
      <vt:lpstr>A125565432V</vt:lpstr>
      <vt:lpstr>A125565432V_Data</vt:lpstr>
      <vt:lpstr>A125565432V_Latest</vt:lpstr>
      <vt:lpstr>A125565433W</vt:lpstr>
      <vt:lpstr>A125565433W_Data</vt:lpstr>
      <vt:lpstr>A125565433W_Latest</vt:lpstr>
      <vt:lpstr>A125565440V</vt:lpstr>
      <vt:lpstr>A125565440V_Data</vt:lpstr>
      <vt:lpstr>A125565440V_Latest</vt:lpstr>
      <vt:lpstr>A125565441W</vt:lpstr>
      <vt:lpstr>A125565441W_Data</vt:lpstr>
      <vt:lpstr>A125565441W_Latest</vt:lpstr>
      <vt:lpstr>A125565448L</vt:lpstr>
      <vt:lpstr>A125565448L_Data</vt:lpstr>
      <vt:lpstr>A125565448L_Latest</vt:lpstr>
      <vt:lpstr>A125565449R</vt:lpstr>
      <vt:lpstr>A125565449R_Data</vt:lpstr>
      <vt:lpstr>A125565449R_Latest</vt:lpstr>
      <vt:lpstr>A125565456L</vt:lpstr>
      <vt:lpstr>A125565456L_Data</vt:lpstr>
      <vt:lpstr>A125565456L_Latest</vt:lpstr>
      <vt:lpstr>A125565457R</vt:lpstr>
      <vt:lpstr>A125565457R_Data</vt:lpstr>
      <vt:lpstr>A125565457R_Latest</vt:lpstr>
      <vt:lpstr>A125565464L</vt:lpstr>
      <vt:lpstr>A125565464L_Data</vt:lpstr>
      <vt:lpstr>A125565464L_Latest</vt:lpstr>
      <vt:lpstr>A125565465R</vt:lpstr>
      <vt:lpstr>A125565465R_Data</vt:lpstr>
      <vt:lpstr>A125565465R_Latest</vt:lpstr>
      <vt:lpstr>A125565472L</vt:lpstr>
      <vt:lpstr>A125565472L_Data</vt:lpstr>
      <vt:lpstr>A125565472L_Latest</vt:lpstr>
      <vt:lpstr>A125565473R</vt:lpstr>
      <vt:lpstr>A125565473R_Data</vt:lpstr>
      <vt:lpstr>A125565473R_Latest</vt:lpstr>
      <vt:lpstr>A125565480L</vt:lpstr>
      <vt:lpstr>A125565480L_Data</vt:lpstr>
      <vt:lpstr>A125565480L_Latest</vt:lpstr>
      <vt:lpstr>A125565481R</vt:lpstr>
      <vt:lpstr>A125565481R_Data</vt:lpstr>
      <vt:lpstr>A125565481R_Latest</vt:lpstr>
      <vt:lpstr>A125565488F</vt:lpstr>
      <vt:lpstr>A125565488F_Data</vt:lpstr>
      <vt:lpstr>A125565488F_Latest</vt:lpstr>
      <vt:lpstr>A125565489J</vt:lpstr>
      <vt:lpstr>A125565489J_Data</vt:lpstr>
      <vt:lpstr>A125565489J_Latest</vt:lpstr>
      <vt:lpstr>A125565496F</vt:lpstr>
      <vt:lpstr>A125565496F_Data</vt:lpstr>
      <vt:lpstr>A125565496F_Latest</vt:lpstr>
      <vt:lpstr>A125565497J</vt:lpstr>
      <vt:lpstr>A125565497J_Data</vt:lpstr>
      <vt:lpstr>A125565497J_Latest</vt:lpstr>
      <vt:lpstr>A125565504V</vt:lpstr>
      <vt:lpstr>A125565504V_Data</vt:lpstr>
      <vt:lpstr>A125565504V_Latest</vt:lpstr>
      <vt:lpstr>A125565505W</vt:lpstr>
      <vt:lpstr>A125565505W_Data</vt:lpstr>
      <vt:lpstr>A125565505W_Latest</vt:lpstr>
      <vt:lpstr>A125565512V</vt:lpstr>
      <vt:lpstr>A125565512V_Data</vt:lpstr>
      <vt:lpstr>A125565512V_Latest</vt:lpstr>
      <vt:lpstr>A125565513W</vt:lpstr>
      <vt:lpstr>A125565513W_Data</vt:lpstr>
      <vt:lpstr>A125565513W_Latest</vt:lpstr>
      <vt:lpstr>A125565520V</vt:lpstr>
      <vt:lpstr>A125565520V_Data</vt:lpstr>
      <vt:lpstr>A125565520V_Latest</vt:lpstr>
      <vt:lpstr>A125565521W</vt:lpstr>
      <vt:lpstr>A125565521W_Data</vt:lpstr>
      <vt:lpstr>A125565521W_Latest</vt:lpstr>
      <vt:lpstr>A125565528L</vt:lpstr>
      <vt:lpstr>A125565528L_Data</vt:lpstr>
      <vt:lpstr>A125565528L_Latest</vt:lpstr>
      <vt:lpstr>A125565529R</vt:lpstr>
      <vt:lpstr>A125565529R_Data</vt:lpstr>
      <vt:lpstr>A125565529R_Latest</vt:lpstr>
      <vt:lpstr>A125565536L</vt:lpstr>
      <vt:lpstr>A125565536L_Data</vt:lpstr>
      <vt:lpstr>A125565536L_Latest</vt:lpstr>
      <vt:lpstr>A125565537R</vt:lpstr>
      <vt:lpstr>A125565537R_Data</vt:lpstr>
      <vt:lpstr>A125565537R_Latest</vt:lpstr>
      <vt:lpstr>A125565544L</vt:lpstr>
      <vt:lpstr>A125565544L_Data</vt:lpstr>
      <vt:lpstr>A125565544L_Latest</vt:lpstr>
      <vt:lpstr>A125565545R</vt:lpstr>
      <vt:lpstr>A125565545R_Data</vt:lpstr>
      <vt:lpstr>A125565545R_Latest</vt:lpstr>
      <vt:lpstr>A125565552L</vt:lpstr>
      <vt:lpstr>A125565552L_Data</vt:lpstr>
      <vt:lpstr>A125565552L_Latest</vt:lpstr>
      <vt:lpstr>A125565553R</vt:lpstr>
      <vt:lpstr>A125565553R_Data</vt:lpstr>
      <vt:lpstr>A125565553R_Latest</vt:lpstr>
      <vt:lpstr>A125565560L</vt:lpstr>
      <vt:lpstr>A125565560L_Data</vt:lpstr>
      <vt:lpstr>A125565560L_Latest</vt:lpstr>
      <vt:lpstr>A125565561R</vt:lpstr>
      <vt:lpstr>A125565561R_Data</vt:lpstr>
      <vt:lpstr>A125565561R_Latest</vt:lpstr>
      <vt:lpstr>A125565568F</vt:lpstr>
      <vt:lpstr>A125565568F_Data</vt:lpstr>
      <vt:lpstr>A125565568F_Latest</vt:lpstr>
      <vt:lpstr>A125565569J</vt:lpstr>
      <vt:lpstr>A125565569J_Data</vt:lpstr>
      <vt:lpstr>A125565569J_Latest</vt:lpstr>
      <vt:lpstr>A125565576F</vt:lpstr>
      <vt:lpstr>A125565576F_Data</vt:lpstr>
      <vt:lpstr>A125565576F_Latest</vt:lpstr>
      <vt:lpstr>A125565577J</vt:lpstr>
      <vt:lpstr>A125565577J_Data</vt:lpstr>
      <vt:lpstr>A125565577J_Latest</vt:lpstr>
      <vt:lpstr>A125565584F</vt:lpstr>
      <vt:lpstr>A125565584F_Data</vt:lpstr>
      <vt:lpstr>A125565584F_Latest</vt:lpstr>
      <vt:lpstr>A125565585J</vt:lpstr>
      <vt:lpstr>A125565585J_Data</vt:lpstr>
      <vt:lpstr>A125565585J_Latest</vt:lpstr>
      <vt:lpstr>A125565592F</vt:lpstr>
      <vt:lpstr>A125565592F_Data</vt:lpstr>
      <vt:lpstr>A125565592F_Latest</vt:lpstr>
      <vt:lpstr>A125565593J</vt:lpstr>
      <vt:lpstr>A125565593J_Data</vt:lpstr>
      <vt:lpstr>A125565593J_Latest</vt:lpstr>
      <vt:lpstr>A125565600V</vt:lpstr>
      <vt:lpstr>A125565600V_Data</vt:lpstr>
      <vt:lpstr>A125565600V_Latest</vt:lpstr>
      <vt:lpstr>A125565601W</vt:lpstr>
      <vt:lpstr>A125565601W_Data</vt:lpstr>
      <vt:lpstr>A125565601W_Latest</vt:lpstr>
      <vt:lpstr>A125565608L</vt:lpstr>
      <vt:lpstr>A125565608L_Data</vt:lpstr>
      <vt:lpstr>A125565608L_Latest</vt:lpstr>
      <vt:lpstr>A125565609R</vt:lpstr>
      <vt:lpstr>A125565609R_Data</vt:lpstr>
      <vt:lpstr>A125565609R_Latest</vt:lpstr>
      <vt:lpstr>A125565616L</vt:lpstr>
      <vt:lpstr>A125565616L_Data</vt:lpstr>
      <vt:lpstr>A125565616L_Latest</vt:lpstr>
      <vt:lpstr>A125565617R</vt:lpstr>
      <vt:lpstr>A125565617R_Data</vt:lpstr>
      <vt:lpstr>A125565617R_Latest</vt:lpstr>
      <vt:lpstr>A125565624L</vt:lpstr>
      <vt:lpstr>A125565624L_Data</vt:lpstr>
      <vt:lpstr>A125565624L_Latest</vt:lpstr>
      <vt:lpstr>A125565625R</vt:lpstr>
      <vt:lpstr>A125565625R_Data</vt:lpstr>
      <vt:lpstr>A125565625R_Latest</vt:lpstr>
      <vt:lpstr>A125565632L</vt:lpstr>
      <vt:lpstr>A125565632L_Data</vt:lpstr>
      <vt:lpstr>A125565632L_Latest</vt:lpstr>
      <vt:lpstr>A125565633R</vt:lpstr>
      <vt:lpstr>A125565633R_Data</vt:lpstr>
      <vt:lpstr>A125565633R_Latest</vt:lpstr>
      <vt:lpstr>A125565640L</vt:lpstr>
      <vt:lpstr>A125565640L_Data</vt:lpstr>
      <vt:lpstr>A125565640L_Latest</vt:lpstr>
      <vt:lpstr>A125565641R</vt:lpstr>
      <vt:lpstr>A125565641R_Data</vt:lpstr>
      <vt:lpstr>A125565641R_Latest</vt:lpstr>
      <vt:lpstr>A125565648F</vt:lpstr>
      <vt:lpstr>A125565648F_Data</vt:lpstr>
      <vt:lpstr>A125565648F_Latest</vt:lpstr>
      <vt:lpstr>A125565649J</vt:lpstr>
      <vt:lpstr>A125565649J_Data</vt:lpstr>
      <vt:lpstr>A125565649J_Latest</vt:lpstr>
      <vt:lpstr>A125565656F</vt:lpstr>
      <vt:lpstr>A125565656F_Data</vt:lpstr>
      <vt:lpstr>A125565656F_Latest</vt:lpstr>
      <vt:lpstr>A125565657J</vt:lpstr>
      <vt:lpstr>A125565657J_Data</vt:lpstr>
      <vt:lpstr>A125565657J_Latest</vt:lpstr>
      <vt:lpstr>A125565664F</vt:lpstr>
      <vt:lpstr>A125565664F_Data</vt:lpstr>
      <vt:lpstr>A125565664F_Latest</vt:lpstr>
      <vt:lpstr>A125565665J</vt:lpstr>
      <vt:lpstr>A125565665J_Data</vt:lpstr>
      <vt:lpstr>A125565665J_Latest</vt:lpstr>
      <vt:lpstr>A125565672F</vt:lpstr>
      <vt:lpstr>A125565672F_Data</vt:lpstr>
      <vt:lpstr>A125565672F_Latest</vt:lpstr>
      <vt:lpstr>A125565673J</vt:lpstr>
      <vt:lpstr>A125565673J_Data</vt:lpstr>
      <vt:lpstr>A125565673J_Latest</vt:lpstr>
      <vt:lpstr>A125565680F</vt:lpstr>
      <vt:lpstr>A125565680F_Data</vt:lpstr>
      <vt:lpstr>A125565680F_Latest</vt:lpstr>
      <vt:lpstr>A125565681J</vt:lpstr>
      <vt:lpstr>A125565681J_Data</vt:lpstr>
      <vt:lpstr>A125565681J_Latest</vt:lpstr>
      <vt:lpstr>A125565688X</vt:lpstr>
      <vt:lpstr>A125565688X_Data</vt:lpstr>
      <vt:lpstr>A125565688X_Latest</vt:lpstr>
      <vt:lpstr>A125565689A</vt:lpstr>
      <vt:lpstr>A125565689A_Data</vt:lpstr>
      <vt:lpstr>A125565689A_Latest</vt:lpstr>
      <vt:lpstr>A125565696X</vt:lpstr>
      <vt:lpstr>A125565696X_Data</vt:lpstr>
      <vt:lpstr>A125565696X_Latest</vt:lpstr>
      <vt:lpstr>A125565697A</vt:lpstr>
      <vt:lpstr>A125565697A_Data</vt:lpstr>
      <vt:lpstr>A125565697A_Latest</vt:lpstr>
      <vt:lpstr>A125565704L</vt:lpstr>
      <vt:lpstr>A125565704L_Data</vt:lpstr>
      <vt:lpstr>A125565704L_Latest</vt:lpstr>
      <vt:lpstr>A125565705R</vt:lpstr>
      <vt:lpstr>A125565705R_Data</vt:lpstr>
      <vt:lpstr>A125565705R_Latest</vt:lpstr>
      <vt:lpstr>A125565712L</vt:lpstr>
      <vt:lpstr>A125565712L_Data</vt:lpstr>
      <vt:lpstr>A125565712L_Latest</vt:lpstr>
      <vt:lpstr>A125565713R</vt:lpstr>
      <vt:lpstr>A125565713R_Data</vt:lpstr>
      <vt:lpstr>A125565713R_Latest</vt:lpstr>
      <vt:lpstr>A125565720L</vt:lpstr>
      <vt:lpstr>A125565720L_Data</vt:lpstr>
      <vt:lpstr>A125565720L_Latest</vt:lpstr>
      <vt:lpstr>A125565721R</vt:lpstr>
      <vt:lpstr>A125565721R_Data</vt:lpstr>
      <vt:lpstr>A125565721R_Latest</vt:lpstr>
      <vt:lpstr>A125565728F</vt:lpstr>
      <vt:lpstr>A125565728F_Data</vt:lpstr>
      <vt:lpstr>A125565728F_Latest</vt:lpstr>
      <vt:lpstr>A125565729J</vt:lpstr>
      <vt:lpstr>A125565729J_Data</vt:lpstr>
      <vt:lpstr>A125565729J_Latest</vt:lpstr>
      <vt:lpstr>A125565736F</vt:lpstr>
      <vt:lpstr>A125565736F_Data</vt:lpstr>
      <vt:lpstr>A125565736F_Latest</vt:lpstr>
      <vt:lpstr>A125565737J</vt:lpstr>
      <vt:lpstr>A125565737J_Data</vt:lpstr>
      <vt:lpstr>A125565737J_Latest</vt:lpstr>
      <vt:lpstr>A125565744F</vt:lpstr>
      <vt:lpstr>A125565744F_Data</vt:lpstr>
      <vt:lpstr>A125565744F_Latest</vt:lpstr>
      <vt:lpstr>A125565745J</vt:lpstr>
      <vt:lpstr>A125565745J_Data</vt:lpstr>
      <vt:lpstr>A125565745J_Latest</vt:lpstr>
      <vt:lpstr>A125565752F</vt:lpstr>
      <vt:lpstr>A125565752F_Data</vt:lpstr>
      <vt:lpstr>A125565752F_Latest</vt:lpstr>
      <vt:lpstr>A125565753J</vt:lpstr>
      <vt:lpstr>A125565753J_Data</vt:lpstr>
      <vt:lpstr>A125565753J_Latest</vt:lpstr>
      <vt:lpstr>A125565760F</vt:lpstr>
      <vt:lpstr>A125565760F_Data</vt:lpstr>
      <vt:lpstr>A125565760F_Latest</vt:lpstr>
      <vt:lpstr>A125565761J</vt:lpstr>
      <vt:lpstr>A125565761J_Data</vt:lpstr>
      <vt:lpstr>A125565761J_Latest</vt:lpstr>
      <vt:lpstr>A125565768X</vt:lpstr>
      <vt:lpstr>A125565768X_Data</vt:lpstr>
      <vt:lpstr>A125565768X_Latest</vt:lpstr>
      <vt:lpstr>A125565769A</vt:lpstr>
      <vt:lpstr>A125565769A_Data</vt:lpstr>
      <vt:lpstr>A125565769A_Latest</vt:lpstr>
      <vt:lpstr>A125565776X</vt:lpstr>
      <vt:lpstr>A125565776X_Data</vt:lpstr>
      <vt:lpstr>A125565776X_Latest</vt:lpstr>
      <vt:lpstr>A125565777A</vt:lpstr>
      <vt:lpstr>A125565777A_Data</vt:lpstr>
      <vt:lpstr>A125565777A_Latest</vt:lpstr>
      <vt:lpstr>A125565784X</vt:lpstr>
      <vt:lpstr>A125565784X_Data</vt:lpstr>
      <vt:lpstr>A125565784X_Latest</vt:lpstr>
      <vt:lpstr>A125565785A</vt:lpstr>
      <vt:lpstr>A125565785A_Data</vt:lpstr>
      <vt:lpstr>A125565785A_Latest</vt:lpstr>
      <vt:lpstr>A125565792X</vt:lpstr>
      <vt:lpstr>A125565792X_Data</vt:lpstr>
      <vt:lpstr>A125565792X_Latest</vt:lpstr>
      <vt:lpstr>A125565793A</vt:lpstr>
      <vt:lpstr>A125565793A_Data</vt:lpstr>
      <vt:lpstr>A125565793A_Latest</vt:lpstr>
      <vt:lpstr>A125565800L</vt:lpstr>
      <vt:lpstr>A125565800L_Data</vt:lpstr>
      <vt:lpstr>A125565800L_Latest</vt:lpstr>
      <vt:lpstr>A125565801R</vt:lpstr>
      <vt:lpstr>A125565801R_Data</vt:lpstr>
      <vt:lpstr>A125565801R_Latest</vt:lpstr>
      <vt:lpstr>A125565808F</vt:lpstr>
      <vt:lpstr>A125565808F_Data</vt:lpstr>
      <vt:lpstr>A125565808F_Latest</vt:lpstr>
      <vt:lpstr>A125565809J</vt:lpstr>
      <vt:lpstr>A125565809J_Data</vt:lpstr>
      <vt:lpstr>A125565809J_Latest</vt:lpstr>
      <vt:lpstr>A125565816F</vt:lpstr>
      <vt:lpstr>A125565816F_Data</vt:lpstr>
      <vt:lpstr>A125565816F_Latest</vt:lpstr>
      <vt:lpstr>A125565817J</vt:lpstr>
      <vt:lpstr>A125565817J_Data</vt:lpstr>
      <vt:lpstr>A125565817J_Latest</vt:lpstr>
      <vt:lpstr>A125565824F</vt:lpstr>
      <vt:lpstr>A125565824F_Data</vt:lpstr>
      <vt:lpstr>A125565824F_Latest</vt:lpstr>
      <vt:lpstr>A125565825J</vt:lpstr>
      <vt:lpstr>A125565825J_Data</vt:lpstr>
      <vt:lpstr>A125565825J_Latest</vt:lpstr>
      <vt:lpstr>A125565832F</vt:lpstr>
      <vt:lpstr>A125565832F_Data</vt:lpstr>
      <vt:lpstr>A125565832F_Latest</vt:lpstr>
      <vt:lpstr>A125565833J</vt:lpstr>
      <vt:lpstr>A125565833J_Data</vt:lpstr>
      <vt:lpstr>A125565833J_Latest</vt:lpstr>
      <vt:lpstr>A125565840F</vt:lpstr>
      <vt:lpstr>A125565840F_Data</vt:lpstr>
      <vt:lpstr>A125565840F_Latest</vt:lpstr>
      <vt:lpstr>A125565841J</vt:lpstr>
      <vt:lpstr>A125565841J_Data</vt:lpstr>
      <vt:lpstr>A125565841J_Latest</vt:lpstr>
      <vt:lpstr>A125565848X</vt:lpstr>
      <vt:lpstr>A125565848X_Data</vt:lpstr>
      <vt:lpstr>A125565848X_Latest</vt:lpstr>
      <vt:lpstr>A125565849A</vt:lpstr>
      <vt:lpstr>A125565849A_Data</vt:lpstr>
      <vt:lpstr>A125565849A_Latest</vt:lpstr>
      <vt:lpstr>A125565856X</vt:lpstr>
      <vt:lpstr>A125565856X_Data</vt:lpstr>
      <vt:lpstr>A125565856X_Latest</vt:lpstr>
      <vt:lpstr>A125565857A</vt:lpstr>
      <vt:lpstr>A125565857A_Data</vt:lpstr>
      <vt:lpstr>A125565857A_Latest</vt:lpstr>
      <vt:lpstr>A125565864X</vt:lpstr>
      <vt:lpstr>A125565864X_Data</vt:lpstr>
      <vt:lpstr>A125565864X_Latest</vt:lpstr>
      <vt:lpstr>A125565865A</vt:lpstr>
      <vt:lpstr>A125565865A_Data</vt:lpstr>
      <vt:lpstr>A125565865A_Latest</vt:lpstr>
      <vt:lpstr>A125565872X</vt:lpstr>
      <vt:lpstr>A125565872X_Data</vt:lpstr>
      <vt:lpstr>A125565872X_Latest</vt:lpstr>
      <vt:lpstr>A125565873A</vt:lpstr>
      <vt:lpstr>A125565873A_Data</vt:lpstr>
      <vt:lpstr>A125565873A_Latest</vt:lpstr>
      <vt:lpstr>A125565880X</vt:lpstr>
      <vt:lpstr>A125565880X_Data</vt:lpstr>
      <vt:lpstr>A125565880X_Latest</vt:lpstr>
      <vt:lpstr>A125565881A</vt:lpstr>
      <vt:lpstr>A125565881A_Data</vt:lpstr>
      <vt:lpstr>A125565881A_Latest</vt:lpstr>
      <vt:lpstr>A125565888T</vt:lpstr>
      <vt:lpstr>A125565888T_Data</vt:lpstr>
      <vt:lpstr>A125565888T_Latest</vt:lpstr>
      <vt:lpstr>A125565889V</vt:lpstr>
      <vt:lpstr>A125565889V_Data</vt:lpstr>
      <vt:lpstr>A125565889V_Latest</vt:lpstr>
      <vt:lpstr>A125565896T</vt:lpstr>
      <vt:lpstr>A125565896T_Data</vt:lpstr>
      <vt:lpstr>A125565896T_Latest</vt:lpstr>
      <vt:lpstr>A125565897V</vt:lpstr>
      <vt:lpstr>A125565897V_Data</vt:lpstr>
      <vt:lpstr>A125565897V_Latest</vt:lpstr>
      <vt:lpstr>A125565904F</vt:lpstr>
      <vt:lpstr>A125565904F_Data</vt:lpstr>
      <vt:lpstr>A125565904F_Latest</vt:lpstr>
      <vt:lpstr>A125565905J</vt:lpstr>
      <vt:lpstr>A125565905J_Data</vt:lpstr>
      <vt:lpstr>A125565905J_Latest</vt:lpstr>
      <vt:lpstr>A125565912F</vt:lpstr>
      <vt:lpstr>A125565912F_Data</vt:lpstr>
      <vt:lpstr>A125565912F_Latest</vt:lpstr>
      <vt:lpstr>A125565913J</vt:lpstr>
      <vt:lpstr>A125565913J_Data</vt:lpstr>
      <vt:lpstr>A125565913J_Latest</vt:lpstr>
      <vt:lpstr>A125565920F</vt:lpstr>
      <vt:lpstr>A125565920F_Data</vt:lpstr>
      <vt:lpstr>A125565920F_Latest</vt:lpstr>
      <vt:lpstr>A125565921J</vt:lpstr>
      <vt:lpstr>A125565921J_Data</vt:lpstr>
      <vt:lpstr>A125565921J_Latest</vt:lpstr>
      <vt:lpstr>A125565928X</vt:lpstr>
      <vt:lpstr>A125565928X_Data</vt:lpstr>
      <vt:lpstr>A125565928X_Latest</vt:lpstr>
      <vt:lpstr>A125565929A</vt:lpstr>
      <vt:lpstr>A125565929A_Data</vt:lpstr>
      <vt:lpstr>A125565929A_Latest</vt:lpstr>
      <vt:lpstr>A125565936X</vt:lpstr>
      <vt:lpstr>A125565936X_Data</vt:lpstr>
      <vt:lpstr>A125565936X_Latest</vt:lpstr>
      <vt:lpstr>A125565937A</vt:lpstr>
      <vt:lpstr>A125565937A_Data</vt:lpstr>
      <vt:lpstr>A125565937A_Latest</vt:lpstr>
      <vt:lpstr>A125565944X</vt:lpstr>
      <vt:lpstr>A125565944X_Data</vt:lpstr>
      <vt:lpstr>A125565944X_Latest</vt:lpstr>
      <vt:lpstr>A125565945A</vt:lpstr>
      <vt:lpstr>A125565945A_Data</vt:lpstr>
      <vt:lpstr>A125565945A_Latest</vt:lpstr>
      <vt:lpstr>A125565952X</vt:lpstr>
      <vt:lpstr>A125565952X_Data</vt:lpstr>
      <vt:lpstr>A125565952X_Latest</vt:lpstr>
      <vt:lpstr>A125565953A</vt:lpstr>
      <vt:lpstr>A125565953A_Data</vt:lpstr>
      <vt:lpstr>A125565953A_Latest</vt:lpstr>
      <vt:lpstr>A125565960X</vt:lpstr>
      <vt:lpstr>A125565960X_Data</vt:lpstr>
      <vt:lpstr>A125565960X_Latest</vt:lpstr>
      <vt:lpstr>A125565961A</vt:lpstr>
      <vt:lpstr>A125565961A_Data</vt:lpstr>
      <vt:lpstr>A125565961A_Latest</vt:lpstr>
      <vt:lpstr>A125565968T</vt:lpstr>
      <vt:lpstr>A125565968T_Data</vt:lpstr>
      <vt:lpstr>A125565968T_Latest</vt:lpstr>
      <vt:lpstr>A125565969V</vt:lpstr>
      <vt:lpstr>A125565969V_Data</vt:lpstr>
      <vt:lpstr>A125565969V_Latest</vt:lpstr>
      <vt:lpstr>A125565976T</vt:lpstr>
      <vt:lpstr>A125565976T_Data</vt:lpstr>
      <vt:lpstr>A125565976T_Latest</vt:lpstr>
      <vt:lpstr>A125565977V</vt:lpstr>
      <vt:lpstr>A125565977V_Data</vt:lpstr>
      <vt:lpstr>A125565977V_Latest</vt:lpstr>
      <vt:lpstr>A125565984T</vt:lpstr>
      <vt:lpstr>A125565984T_Data</vt:lpstr>
      <vt:lpstr>A125565984T_Latest</vt:lpstr>
      <vt:lpstr>A125565985V</vt:lpstr>
      <vt:lpstr>A125565985V_Data</vt:lpstr>
      <vt:lpstr>A125565985V_Latest</vt:lpstr>
      <vt:lpstr>A125565992T</vt:lpstr>
      <vt:lpstr>A125565992T_Data</vt:lpstr>
      <vt:lpstr>A125565992T_Latest</vt:lpstr>
      <vt:lpstr>A125565993V</vt:lpstr>
      <vt:lpstr>A125565993V_Data</vt:lpstr>
      <vt:lpstr>A125565993V_Latest</vt:lpstr>
      <vt:lpstr>A125566000J</vt:lpstr>
      <vt:lpstr>A125566000J_Data</vt:lpstr>
      <vt:lpstr>A125566000J_Latest</vt:lpstr>
      <vt:lpstr>A125566001K</vt:lpstr>
      <vt:lpstr>A125566001K_Data</vt:lpstr>
      <vt:lpstr>A125566001K_Latest</vt:lpstr>
      <vt:lpstr>A125566008A</vt:lpstr>
      <vt:lpstr>A125566008A_Data</vt:lpstr>
      <vt:lpstr>A125566008A_Latest</vt:lpstr>
      <vt:lpstr>A125566009C</vt:lpstr>
      <vt:lpstr>A125566009C_Data</vt:lpstr>
      <vt:lpstr>A125566009C_Latest</vt:lpstr>
      <vt:lpstr>A125566016A</vt:lpstr>
      <vt:lpstr>A125566016A_Data</vt:lpstr>
      <vt:lpstr>A125566016A_Latest</vt:lpstr>
      <vt:lpstr>A125566017C</vt:lpstr>
      <vt:lpstr>A125566017C_Data</vt:lpstr>
      <vt:lpstr>A125566017C_Latest</vt:lpstr>
      <vt:lpstr>A125566024A</vt:lpstr>
      <vt:lpstr>A125566024A_Data</vt:lpstr>
      <vt:lpstr>A125566024A_Latest</vt:lpstr>
      <vt:lpstr>A125566025C</vt:lpstr>
      <vt:lpstr>A125566025C_Data</vt:lpstr>
      <vt:lpstr>A125566025C_Latest</vt:lpstr>
      <vt:lpstr>A125566032A</vt:lpstr>
      <vt:lpstr>A125566032A_Data</vt:lpstr>
      <vt:lpstr>A125566032A_Latest</vt:lpstr>
      <vt:lpstr>A125566033C</vt:lpstr>
      <vt:lpstr>A125566033C_Data</vt:lpstr>
      <vt:lpstr>A125566033C_Latest</vt:lpstr>
      <vt:lpstr>A125566040A</vt:lpstr>
      <vt:lpstr>A125566040A_Data</vt:lpstr>
      <vt:lpstr>A125566040A_Latest</vt:lpstr>
      <vt:lpstr>A125566041C</vt:lpstr>
      <vt:lpstr>A125566041C_Data</vt:lpstr>
      <vt:lpstr>A125566041C_Latest</vt:lpstr>
      <vt:lpstr>A125566048V</vt:lpstr>
      <vt:lpstr>A125566048V_Data</vt:lpstr>
      <vt:lpstr>A125566048V_Latest</vt:lpstr>
      <vt:lpstr>A125566049W</vt:lpstr>
      <vt:lpstr>A125566049W_Data</vt:lpstr>
      <vt:lpstr>A125566049W_Latest</vt:lpstr>
      <vt:lpstr>A125566056V</vt:lpstr>
      <vt:lpstr>A125566056V_Data</vt:lpstr>
      <vt:lpstr>A125566056V_Latest</vt:lpstr>
      <vt:lpstr>A125566057W</vt:lpstr>
      <vt:lpstr>A125566057W_Data</vt:lpstr>
      <vt:lpstr>A125566057W_Latest</vt:lpstr>
      <vt:lpstr>A125566064V</vt:lpstr>
      <vt:lpstr>A125566064V_Data</vt:lpstr>
      <vt:lpstr>A125566064V_Latest</vt:lpstr>
      <vt:lpstr>A125566065W</vt:lpstr>
      <vt:lpstr>A125566065W_Data</vt:lpstr>
      <vt:lpstr>A125566065W_Latest</vt:lpstr>
      <vt:lpstr>A125566072V</vt:lpstr>
      <vt:lpstr>A125566072V_Data</vt:lpstr>
      <vt:lpstr>A125566072V_Latest</vt:lpstr>
      <vt:lpstr>A125566073W</vt:lpstr>
      <vt:lpstr>A125566073W_Data</vt:lpstr>
      <vt:lpstr>A125566073W_Latest</vt:lpstr>
      <vt:lpstr>A125566080V</vt:lpstr>
      <vt:lpstr>A125566080V_Data</vt:lpstr>
      <vt:lpstr>A125566080V_Latest</vt:lpstr>
      <vt:lpstr>A125566081W</vt:lpstr>
      <vt:lpstr>A125566081W_Data</vt:lpstr>
      <vt:lpstr>A125566081W_Latest</vt:lpstr>
      <vt:lpstr>A125566088L</vt:lpstr>
      <vt:lpstr>A125566088L_Data</vt:lpstr>
      <vt:lpstr>A125566088L_Latest</vt:lpstr>
      <vt:lpstr>A125566089R</vt:lpstr>
      <vt:lpstr>A125566089R_Data</vt:lpstr>
      <vt:lpstr>A125566089R_Latest</vt:lpstr>
      <vt:lpstr>A125566096L</vt:lpstr>
      <vt:lpstr>A125566096L_Data</vt:lpstr>
      <vt:lpstr>A125566096L_Latest</vt:lpstr>
      <vt:lpstr>A125566097R</vt:lpstr>
      <vt:lpstr>A125566097R_Data</vt:lpstr>
      <vt:lpstr>A125566097R_Latest</vt:lpstr>
      <vt:lpstr>A125566104A</vt:lpstr>
      <vt:lpstr>A125566104A_Data</vt:lpstr>
      <vt:lpstr>A125566104A_Latest</vt:lpstr>
      <vt:lpstr>A125566105C</vt:lpstr>
      <vt:lpstr>A125566105C_Data</vt:lpstr>
      <vt:lpstr>A125566105C_Latest</vt:lpstr>
      <vt:lpstr>A125566112A</vt:lpstr>
      <vt:lpstr>A125566112A_Data</vt:lpstr>
      <vt:lpstr>A125566112A_Latest</vt:lpstr>
      <vt:lpstr>A125566113C</vt:lpstr>
      <vt:lpstr>A125566113C_Data</vt:lpstr>
      <vt:lpstr>A125566113C_Latest</vt:lpstr>
      <vt:lpstr>A125566120A</vt:lpstr>
      <vt:lpstr>A125566120A_Data</vt:lpstr>
      <vt:lpstr>A125566120A_Latest</vt:lpstr>
      <vt:lpstr>A125566121C</vt:lpstr>
      <vt:lpstr>A125566121C_Data</vt:lpstr>
      <vt:lpstr>A125566121C_Latest</vt:lpstr>
      <vt:lpstr>A125566128V</vt:lpstr>
      <vt:lpstr>A125566128V_Data</vt:lpstr>
      <vt:lpstr>A125566128V_Latest</vt:lpstr>
      <vt:lpstr>A125566129W</vt:lpstr>
      <vt:lpstr>A125566129W_Data</vt:lpstr>
      <vt:lpstr>A125566129W_Latest</vt:lpstr>
      <vt:lpstr>A125566136V</vt:lpstr>
      <vt:lpstr>A125566136V_Data</vt:lpstr>
      <vt:lpstr>A125566136V_Latest</vt:lpstr>
      <vt:lpstr>A125566137W</vt:lpstr>
      <vt:lpstr>A125566137W_Data</vt:lpstr>
      <vt:lpstr>A125566137W_Latest</vt:lpstr>
      <vt:lpstr>A125566144V</vt:lpstr>
      <vt:lpstr>A125566144V_Data</vt:lpstr>
      <vt:lpstr>A125566144V_Latest</vt:lpstr>
      <vt:lpstr>A125566145W</vt:lpstr>
      <vt:lpstr>A125566145W_Data</vt:lpstr>
      <vt:lpstr>A125566145W_Latest</vt:lpstr>
      <vt:lpstr>A125566152V</vt:lpstr>
      <vt:lpstr>A125566152V_Data</vt:lpstr>
      <vt:lpstr>A125566152V_Latest</vt:lpstr>
      <vt:lpstr>A125566153W</vt:lpstr>
      <vt:lpstr>A125566153W_Data</vt:lpstr>
      <vt:lpstr>A125566153W_Latest</vt:lpstr>
      <vt:lpstr>A125566160V</vt:lpstr>
      <vt:lpstr>A125566160V_Data</vt:lpstr>
      <vt:lpstr>A125566160V_Latest</vt:lpstr>
      <vt:lpstr>A125566161W</vt:lpstr>
      <vt:lpstr>A125566161W_Data</vt:lpstr>
      <vt:lpstr>A125566161W_Latest</vt:lpstr>
      <vt:lpstr>A125566168L</vt:lpstr>
      <vt:lpstr>A125566168L_Data</vt:lpstr>
      <vt:lpstr>A125566168L_Latest</vt:lpstr>
      <vt:lpstr>A125566169R</vt:lpstr>
      <vt:lpstr>A125566169R_Data</vt:lpstr>
      <vt:lpstr>A125566169R_Latest</vt:lpstr>
      <vt:lpstr>A125566176L</vt:lpstr>
      <vt:lpstr>A125566176L_Data</vt:lpstr>
      <vt:lpstr>A125566176L_Latest</vt:lpstr>
      <vt:lpstr>A125566177R</vt:lpstr>
      <vt:lpstr>A125566177R_Data</vt:lpstr>
      <vt:lpstr>A125566177R_Latest</vt:lpstr>
      <vt:lpstr>A125566184L</vt:lpstr>
      <vt:lpstr>A125566184L_Data</vt:lpstr>
      <vt:lpstr>A125566184L_Latest</vt:lpstr>
      <vt:lpstr>A125566185R</vt:lpstr>
      <vt:lpstr>A125566185R_Data</vt:lpstr>
      <vt:lpstr>A125566185R_Latest</vt:lpstr>
      <vt:lpstr>A125566192L</vt:lpstr>
      <vt:lpstr>A125566192L_Data</vt:lpstr>
      <vt:lpstr>A125566192L_Latest</vt:lpstr>
      <vt:lpstr>A125566193R</vt:lpstr>
      <vt:lpstr>A125566193R_Data</vt:lpstr>
      <vt:lpstr>A125566193R_Latest</vt:lpstr>
      <vt:lpstr>A125566200A</vt:lpstr>
      <vt:lpstr>A125566200A_Data</vt:lpstr>
      <vt:lpstr>A125566200A_Latest</vt:lpstr>
      <vt:lpstr>A125566201C</vt:lpstr>
      <vt:lpstr>A125566201C_Data</vt:lpstr>
      <vt:lpstr>A125566201C_Latest</vt:lpstr>
      <vt:lpstr>A125566208V</vt:lpstr>
      <vt:lpstr>A125566208V_Data</vt:lpstr>
      <vt:lpstr>A125566208V_Latest</vt:lpstr>
      <vt:lpstr>A125566209W</vt:lpstr>
      <vt:lpstr>A125566209W_Data</vt:lpstr>
      <vt:lpstr>A125566209W_Latest</vt:lpstr>
      <vt:lpstr>A125566216V</vt:lpstr>
      <vt:lpstr>A125566216V_Data</vt:lpstr>
      <vt:lpstr>A125566216V_Latest</vt:lpstr>
      <vt:lpstr>A125566217W</vt:lpstr>
      <vt:lpstr>A125566217W_Data</vt:lpstr>
      <vt:lpstr>A125566217W_Latest</vt:lpstr>
      <vt:lpstr>A125566224V</vt:lpstr>
      <vt:lpstr>A125566224V_Data</vt:lpstr>
      <vt:lpstr>A125566224V_Latest</vt:lpstr>
      <vt:lpstr>A125566225W</vt:lpstr>
      <vt:lpstr>A125566225W_Data</vt:lpstr>
      <vt:lpstr>A125566225W_Latest</vt:lpstr>
      <vt:lpstr>A125566232V</vt:lpstr>
      <vt:lpstr>A125566232V_Data</vt:lpstr>
      <vt:lpstr>A125566232V_Latest</vt:lpstr>
      <vt:lpstr>A125566233W</vt:lpstr>
      <vt:lpstr>A125566233W_Data</vt:lpstr>
      <vt:lpstr>A125566233W_Latest</vt:lpstr>
      <vt:lpstr>A125566240V</vt:lpstr>
      <vt:lpstr>A125566240V_Data</vt:lpstr>
      <vt:lpstr>A125566240V_Latest</vt:lpstr>
      <vt:lpstr>A125566241W</vt:lpstr>
      <vt:lpstr>A125566241W_Data</vt:lpstr>
      <vt:lpstr>A125566241W_Latest</vt:lpstr>
      <vt:lpstr>A125566248L</vt:lpstr>
      <vt:lpstr>A125566248L_Data</vt:lpstr>
      <vt:lpstr>A125566248L_Latest</vt:lpstr>
      <vt:lpstr>A125566249R</vt:lpstr>
      <vt:lpstr>A125566249R_Data</vt:lpstr>
      <vt:lpstr>A125566249R_Latest</vt:lpstr>
      <vt:lpstr>A125566256L</vt:lpstr>
      <vt:lpstr>A125566256L_Data</vt:lpstr>
      <vt:lpstr>A125566256L_Latest</vt:lpstr>
      <vt:lpstr>A125566257R</vt:lpstr>
      <vt:lpstr>A125566257R_Data</vt:lpstr>
      <vt:lpstr>A125566257R_Latest</vt:lpstr>
      <vt:lpstr>A125566264L</vt:lpstr>
      <vt:lpstr>A125566264L_Data</vt:lpstr>
      <vt:lpstr>A125566264L_Latest</vt:lpstr>
      <vt:lpstr>A125566265R</vt:lpstr>
      <vt:lpstr>A125566265R_Data</vt:lpstr>
      <vt:lpstr>A125566265R_Latest</vt:lpstr>
      <vt:lpstr>A125566272L</vt:lpstr>
      <vt:lpstr>A125566272L_Data</vt:lpstr>
      <vt:lpstr>A125566272L_Latest</vt:lpstr>
      <vt:lpstr>A125566273R</vt:lpstr>
      <vt:lpstr>A125566273R_Data</vt:lpstr>
      <vt:lpstr>A125566273R_Latest</vt:lpstr>
      <vt:lpstr>A125566280L</vt:lpstr>
      <vt:lpstr>A125566280L_Data</vt:lpstr>
      <vt:lpstr>A125566280L_Latest</vt:lpstr>
      <vt:lpstr>A125566281R</vt:lpstr>
      <vt:lpstr>A125566281R_Data</vt:lpstr>
      <vt:lpstr>A125566281R_Latest</vt:lpstr>
      <vt:lpstr>A125566288F</vt:lpstr>
      <vt:lpstr>A125566288F_Data</vt:lpstr>
      <vt:lpstr>A125566288F_Latest</vt:lpstr>
      <vt:lpstr>A125566289J</vt:lpstr>
      <vt:lpstr>A125566289J_Data</vt:lpstr>
      <vt:lpstr>A125566289J_Latest</vt:lpstr>
      <vt:lpstr>A125566296F</vt:lpstr>
      <vt:lpstr>A125566296F_Data</vt:lpstr>
      <vt:lpstr>A125566296F_Latest</vt:lpstr>
      <vt:lpstr>A125566297J</vt:lpstr>
      <vt:lpstr>A125566297J_Data</vt:lpstr>
      <vt:lpstr>A125566297J_Latest</vt:lpstr>
      <vt:lpstr>A125566304V</vt:lpstr>
      <vt:lpstr>A125566304V_Data</vt:lpstr>
      <vt:lpstr>A125566304V_Latest</vt:lpstr>
      <vt:lpstr>A125566305W</vt:lpstr>
      <vt:lpstr>A125566305W_Data</vt:lpstr>
      <vt:lpstr>A125566305W_Latest</vt:lpstr>
      <vt:lpstr>A125566312V</vt:lpstr>
      <vt:lpstr>A125566312V_Data</vt:lpstr>
      <vt:lpstr>A125566312V_Latest</vt:lpstr>
      <vt:lpstr>A125566313W</vt:lpstr>
      <vt:lpstr>A125566313W_Data</vt:lpstr>
      <vt:lpstr>A125566313W_Latest</vt:lpstr>
      <vt:lpstr>A125566320V</vt:lpstr>
      <vt:lpstr>A125566320V_Data</vt:lpstr>
      <vt:lpstr>A125566320V_Latest</vt:lpstr>
      <vt:lpstr>A125566321W</vt:lpstr>
      <vt:lpstr>A125566321W_Data</vt:lpstr>
      <vt:lpstr>A125566321W_Latest</vt:lpstr>
      <vt:lpstr>A125566328L</vt:lpstr>
      <vt:lpstr>A125566328L_Data</vt:lpstr>
      <vt:lpstr>A125566328L_Latest</vt:lpstr>
      <vt:lpstr>A125566329R</vt:lpstr>
      <vt:lpstr>A125566329R_Data</vt:lpstr>
      <vt:lpstr>A125566329R_Latest</vt:lpstr>
      <vt:lpstr>A125566336L</vt:lpstr>
      <vt:lpstr>A125566336L_Data</vt:lpstr>
      <vt:lpstr>A125566336L_Latest</vt:lpstr>
      <vt:lpstr>A125566337R</vt:lpstr>
      <vt:lpstr>A125566337R_Data</vt:lpstr>
      <vt:lpstr>A125566337R_Latest</vt:lpstr>
      <vt:lpstr>A125566344L</vt:lpstr>
      <vt:lpstr>A125566344L_Data</vt:lpstr>
      <vt:lpstr>A125566344L_Latest</vt:lpstr>
      <vt:lpstr>A125566345R</vt:lpstr>
      <vt:lpstr>A125566345R_Data</vt:lpstr>
      <vt:lpstr>A125566345R_Latest</vt:lpstr>
      <vt:lpstr>A125566352L</vt:lpstr>
      <vt:lpstr>A125566352L_Data</vt:lpstr>
      <vt:lpstr>A125566352L_Latest</vt:lpstr>
      <vt:lpstr>A125566353R</vt:lpstr>
      <vt:lpstr>A125566353R_Data</vt:lpstr>
      <vt:lpstr>A125566353R_Latest</vt:lpstr>
      <vt:lpstr>A125566360L</vt:lpstr>
      <vt:lpstr>A125566360L_Data</vt:lpstr>
      <vt:lpstr>A125566360L_Latest</vt:lpstr>
      <vt:lpstr>A125566361R</vt:lpstr>
      <vt:lpstr>A125566361R_Data</vt:lpstr>
      <vt:lpstr>A125566361R_Latest</vt:lpstr>
      <vt:lpstr>A125566368F</vt:lpstr>
      <vt:lpstr>A125566368F_Data</vt:lpstr>
      <vt:lpstr>A125566368F_Latest</vt:lpstr>
      <vt:lpstr>A125566369J</vt:lpstr>
      <vt:lpstr>A125566369J_Data</vt:lpstr>
      <vt:lpstr>A125566369J_Latest</vt:lpstr>
      <vt:lpstr>A125566376F</vt:lpstr>
      <vt:lpstr>A125566376F_Data</vt:lpstr>
      <vt:lpstr>A125566376F_Latest</vt:lpstr>
      <vt:lpstr>A125566377J</vt:lpstr>
      <vt:lpstr>A125566377J_Data</vt:lpstr>
      <vt:lpstr>A125566377J_Latest</vt:lpstr>
      <vt:lpstr>A125566384F</vt:lpstr>
      <vt:lpstr>A125566384F_Data</vt:lpstr>
      <vt:lpstr>A125566384F_Latest</vt:lpstr>
      <vt:lpstr>A125566385J</vt:lpstr>
      <vt:lpstr>A125566385J_Data</vt:lpstr>
      <vt:lpstr>A125566385J_Latest</vt:lpstr>
      <vt:lpstr>A125566392F</vt:lpstr>
      <vt:lpstr>A125566392F_Data</vt:lpstr>
      <vt:lpstr>A125566392F_Latest</vt:lpstr>
      <vt:lpstr>A125566393J</vt:lpstr>
      <vt:lpstr>A125566393J_Data</vt:lpstr>
      <vt:lpstr>A125566393J_Latest</vt:lpstr>
      <vt:lpstr>A125566400V</vt:lpstr>
      <vt:lpstr>A125566400V_Data</vt:lpstr>
      <vt:lpstr>A125566400V_Latest</vt:lpstr>
      <vt:lpstr>A125566401W</vt:lpstr>
      <vt:lpstr>A125566401W_Data</vt:lpstr>
      <vt:lpstr>A125566401W_Latest</vt:lpstr>
      <vt:lpstr>A125566408L</vt:lpstr>
      <vt:lpstr>A125566408L_Data</vt:lpstr>
      <vt:lpstr>A125566408L_Latest</vt:lpstr>
      <vt:lpstr>A125566409R</vt:lpstr>
      <vt:lpstr>A125566409R_Data</vt:lpstr>
      <vt:lpstr>A125566409R_Latest</vt:lpstr>
      <vt:lpstr>A125566416L</vt:lpstr>
      <vt:lpstr>A125566416L_Data</vt:lpstr>
      <vt:lpstr>A125566416L_Latest</vt:lpstr>
      <vt:lpstr>A125566417R</vt:lpstr>
      <vt:lpstr>A125566417R_Data</vt:lpstr>
      <vt:lpstr>A125566417R_Latest</vt:lpstr>
      <vt:lpstr>A125566424L</vt:lpstr>
      <vt:lpstr>A125566424L_Data</vt:lpstr>
      <vt:lpstr>A125566424L_Latest</vt:lpstr>
      <vt:lpstr>A125566425R</vt:lpstr>
      <vt:lpstr>A125566425R_Data</vt:lpstr>
      <vt:lpstr>A125566425R_Latest</vt:lpstr>
      <vt:lpstr>A125566432L</vt:lpstr>
      <vt:lpstr>A125566432L_Data</vt:lpstr>
      <vt:lpstr>A125566432L_Latest</vt:lpstr>
      <vt:lpstr>A125566433R</vt:lpstr>
      <vt:lpstr>A125566433R_Data</vt:lpstr>
      <vt:lpstr>A125566433R_Latest</vt:lpstr>
      <vt:lpstr>A125566440L</vt:lpstr>
      <vt:lpstr>A125566440L_Data</vt:lpstr>
      <vt:lpstr>A125566440L_Latest</vt:lpstr>
      <vt:lpstr>A125566441R</vt:lpstr>
      <vt:lpstr>A125566441R_Data</vt:lpstr>
      <vt:lpstr>A125566441R_Latest</vt:lpstr>
      <vt:lpstr>A125566448F</vt:lpstr>
      <vt:lpstr>A125566448F_Data</vt:lpstr>
      <vt:lpstr>A125566448F_Latest</vt:lpstr>
      <vt:lpstr>A125566449J</vt:lpstr>
      <vt:lpstr>A125566449J_Data</vt:lpstr>
      <vt:lpstr>A125566449J_Latest</vt:lpstr>
      <vt:lpstr>A125566456F</vt:lpstr>
      <vt:lpstr>A125566456F_Data</vt:lpstr>
      <vt:lpstr>A125566456F_Latest</vt:lpstr>
      <vt:lpstr>A125566457J</vt:lpstr>
      <vt:lpstr>A125566457J_Data</vt:lpstr>
      <vt:lpstr>A125566457J_Latest</vt:lpstr>
      <vt:lpstr>A125566464F</vt:lpstr>
      <vt:lpstr>A125566464F_Data</vt:lpstr>
      <vt:lpstr>A125566464F_Latest</vt:lpstr>
      <vt:lpstr>A125566465J</vt:lpstr>
      <vt:lpstr>A125566465J_Data</vt:lpstr>
      <vt:lpstr>A125566465J_Latest</vt:lpstr>
      <vt:lpstr>A125566472F</vt:lpstr>
      <vt:lpstr>A125566472F_Data</vt:lpstr>
      <vt:lpstr>A125566472F_Latest</vt:lpstr>
      <vt:lpstr>A125566473J</vt:lpstr>
      <vt:lpstr>A125566473J_Data</vt:lpstr>
      <vt:lpstr>A125566473J_Latest</vt:lpstr>
      <vt:lpstr>A125566480F</vt:lpstr>
      <vt:lpstr>A125566480F_Data</vt:lpstr>
      <vt:lpstr>A125566480F_Latest</vt:lpstr>
      <vt:lpstr>A125566481J</vt:lpstr>
      <vt:lpstr>A125566481J_Data</vt:lpstr>
      <vt:lpstr>A125566481J_Latest</vt:lpstr>
      <vt:lpstr>A125566488X</vt:lpstr>
      <vt:lpstr>A125566488X_Data</vt:lpstr>
      <vt:lpstr>A125566488X_Latest</vt:lpstr>
      <vt:lpstr>A125566489A</vt:lpstr>
      <vt:lpstr>A125566489A_Data</vt:lpstr>
      <vt:lpstr>A125566489A_Latest</vt:lpstr>
      <vt:lpstr>A125566496X</vt:lpstr>
      <vt:lpstr>A125566496X_Data</vt:lpstr>
      <vt:lpstr>A125566496X_Latest</vt:lpstr>
      <vt:lpstr>A125566497A</vt:lpstr>
      <vt:lpstr>A125566497A_Data</vt:lpstr>
      <vt:lpstr>A125566497A_Latest</vt:lpstr>
      <vt:lpstr>A125566504L</vt:lpstr>
      <vt:lpstr>A125566504L_Data</vt:lpstr>
      <vt:lpstr>A125566504L_Latest</vt:lpstr>
      <vt:lpstr>A125566505R</vt:lpstr>
      <vt:lpstr>A125566505R_Data</vt:lpstr>
      <vt:lpstr>A125566505R_Latest</vt:lpstr>
      <vt:lpstr>A125566512L</vt:lpstr>
      <vt:lpstr>A125566512L_Data</vt:lpstr>
      <vt:lpstr>A125566512L_Latest</vt:lpstr>
      <vt:lpstr>A125566513R</vt:lpstr>
      <vt:lpstr>A125566513R_Data</vt:lpstr>
      <vt:lpstr>A125566513R_Latest</vt:lpstr>
      <vt:lpstr>A125566520L</vt:lpstr>
      <vt:lpstr>A125566520L_Data</vt:lpstr>
      <vt:lpstr>A125566520L_Latest</vt:lpstr>
      <vt:lpstr>A125566521R</vt:lpstr>
      <vt:lpstr>A125566521R_Data</vt:lpstr>
      <vt:lpstr>A125566521R_Latest</vt:lpstr>
      <vt:lpstr>A125566528F</vt:lpstr>
      <vt:lpstr>A125566528F_Data</vt:lpstr>
      <vt:lpstr>A125566528F_Latest</vt:lpstr>
      <vt:lpstr>A125566529J</vt:lpstr>
      <vt:lpstr>A125566529J_Data</vt:lpstr>
      <vt:lpstr>A125566529J_Latest</vt:lpstr>
      <vt:lpstr>A125566536F</vt:lpstr>
      <vt:lpstr>A125566536F_Data</vt:lpstr>
      <vt:lpstr>A125566536F_Latest</vt:lpstr>
      <vt:lpstr>A125566537J</vt:lpstr>
      <vt:lpstr>A125566537J_Data</vt:lpstr>
      <vt:lpstr>A125566537J_Latest</vt:lpstr>
      <vt:lpstr>A125566544F</vt:lpstr>
      <vt:lpstr>A125566544F_Data</vt:lpstr>
      <vt:lpstr>A125566544F_Latest</vt:lpstr>
      <vt:lpstr>A125566545J</vt:lpstr>
      <vt:lpstr>A125566545J_Data</vt:lpstr>
      <vt:lpstr>A125566545J_Latest</vt:lpstr>
      <vt:lpstr>A125566552F</vt:lpstr>
      <vt:lpstr>A125566552F_Data</vt:lpstr>
      <vt:lpstr>A125566552F_Latest</vt:lpstr>
      <vt:lpstr>A125566553J</vt:lpstr>
      <vt:lpstr>A125566553J_Data</vt:lpstr>
      <vt:lpstr>A125566553J_Latest</vt:lpstr>
      <vt:lpstr>A125566560F</vt:lpstr>
      <vt:lpstr>A125566560F_Data</vt:lpstr>
      <vt:lpstr>A125566560F_Latest</vt:lpstr>
      <vt:lpstr>A125566561J</vt:lpstr>
      <vt:lpstr>A125566561J_Data</vt:lpstr>
      <vt:lpstr>A125566561J_Latest</vt:lpstr>
      <vt:lpstr>A125566568X</vt:lpstr>
      <vt:lpstr>A125566568X_Data</vt:lpstr>
      <vt:lpstr>A125566568X_Latest</vt:lpstr>
      <vt:lpstr>A125566569A</vt:lpstr>
      <vt:lpstr>A125566569A_Data</vt:lpstr>
      <vt:lpstr>A125566569A_Latest</vt:lpstr>
      <vt:lpstr>A125566576X</vt:lpstr>
      <vt:lpstr>A125566576X_Data</vt:lpstr>
      <vt:lpstr>A125566576X_Latest</vt:lpstr>
      <vt:lpstr>A125566577A</vt:lpstr>
      <vt:lpstr>A125566577A_Data</vt:lpstr>
      <vt:lpstr>A125566577A_Latest</vt:lpstr>
      <vt:lpstr>A125566584X</vt:lpstr>
      <vt:lpstr>A125566584X_Data</vt:lpstr>
      <vt:lpstr>A125566584X_Latest</vt:lpstr>
      <vt:lpstr>A125566585A</vt:lpstr>
      <vt:lpstr>A125566585A_Data</vt:lpstr>
      <vt:lpstr>A125566585A_Latest</vt:lpstr>
      <vt:lpstr>A125566592X</vt:lpstr>
      <vt:lpstr>A125566592X_Data</vt:lpstr>
      <vt:lpstr>A125566592X_Latest</vt:lpstr>
      <vt:lpstr>A125566593A</vt:lpstr>
      <vt:lpstr>A125566593A_Data</vt:lpstr>
      <vt:lpstr>A125566593A_Latest</vt:lpstr>
      <vt:lpstr>A125566600L</vt:lpstr>
      <vt:lpstr>A125566600L_Data</vt:lpstr>
      <vt:lpstr>A125566600L_Latest</vt:lpstr>
      <vt:lpstr>A125566601R</vt:lpstr>
      <vt:lpstr>A125566601R_Data</vt:lpstr>
      <vt:lpstr>A125566601R_Latest</vt:lpstr>
      <vt:lpstr>A125566608F</vt:lpstr>
      <vt:lpstr>A125566608F_Data</vt:lpstr>
      <vt:lpstr>A125566608F_Latest</vt:lpstr>
      <vt:lpstr>A125566609J</vt:lpstr>
      <vt:lpstr>A125566609J_Data</vt:lpstr>
      <vt:lpstr>A125566609J_Latest</vt:lpstr>
      <vt:lpstr>A125566616F</vt:lpstr>
      <vt:lpstr>A125566616F_Data</vt:lpstr>
      <vt:lpstr>A125566616F_Latest</vt:lpstr>
      <vt:lpstr>A125566617J</vt:lpstr>
      <vt:lpstr>A125566617J_Data</vt:lpstr>
      <vt:lpstr>A125566617J_Latest</vt:lpstr>
      <vt:lpstr>A125566624F</vt:lpstr>
      <vt:lpstr>A125566624F_Data</vt:lpstr>
      <vt:lpstr>A125566624F_Latest</vt:lpstr>
      <vt:lpstr>A125566625J</vt:lpstr>
      <vt:lpstr>A125566625J_Data</vt:lpstr>
      <vt:lpstr>A125566625J_Latest</vt:lpstr>
      <vt:lpstr>A125566632F</vt:lpstr>
      <vt:lpstr>A125566632F_Data</vt:lpstr>
      <vt:lpstr>A125566632F_Latest</vt:lpstr>
      <vt:lpstr>A125566633J</vt:lpstr>
      <vt:lpstr>A125566633J_Data</vt:lpstr>
      <vt:lpstr>A125566633J_Latest</vt:lpstr>
      <vt:lpstr>A125566640F</vt:lpstr>
      <vt:lpstr>A125566640F_Data</vt:lpstr>
      <vt:lpstr>A125566640F_Latest</vt:lpstr>
      <vt:lpstr>A125566641J</vt:lpstr>
      <vt:lpstr>A125566641J_Data</vt:lpstr>
      <vt:lpstr>A125566641J_Latest</vt:lpstr>
      <vt:lpstr>A125566648X</vt:lpstr>
      <vt:lpstr>A125566648X_Data</vt:lpstr>
      <vt:lpstr>A125566648X_Latest</vt:lpstr>
      <vt:lpstr>A125566649A</vt:lpstr>
      <vt:lpstr>A125566649A_Data</vt:lpstr>
      <vt:lpstr>A125566649A_Latest</vt:lpstr>
      <vt:lpstr>A125566656X</vt:lpstr>
      <vt:lpstr>A125566656X_Data</vt:lpstr>
      <vt:lpstr>A125566656X_Latest</vt:lpstr>
      <vt:lpstr>A125566657A</vt:lpstr>
      <vt:lpstr>A125566657A_Data</vt:lpstr>
      <vt:lpstr>A125566657A_Latest</vt:lpstr>
      <vt:lpstr>A125566664X</vt:lpstr>
      <vt:lpstr>A125566664X_Data</vt:lpstr>
      <vt:lpstr>A125566664X_Latest</vt:lpstr>
      <vt:lpstr>A125566665A</vt:lpstr>
      <vt:lpstr>A125566665A_Data</vt:lpstr>
      <vt:lpstr>A125566665A_Latest</vt:lpstr>
      <vt:lpstr>A125566672X</vt:lpstr>
      <vt:lpstr>A125566672X_Data</vt:lpstr>
      <vt:lpstr>A125566672X_Latest</vt:lpstr>
      <vt:lpstr>A125566673A</vt:lpstr>
      <vt:lpstr>A125566673A_Data</vt:lpstr>
      <vt:lpstr>A125566673A_Latest</vt:lpstr>
      <vt:lpstr>A125566680X</vt:lpstr>
      <vt:lpstr>A125566680X_Data</vt:lpstr>
      <vt:lpstr>A125566680X_Latest</vt:lpstr>
      <vt:lpstr>A125566681A</vt:lpstr>
      <vt:lpstr>A125566681A_Data</vt:lpstr>
      <vt:lpstr>A125566681A_Latest</vt:lpstr>
      <vt:lpstr>A125566688T</vt:lpstr>
      <vt:lpstr>A125566688T_Data</vt:lpstr>
      <vt:lpstr>A125566688T_Latest</vt:lpstr>
      <vt:lpstr>A125566689V</vt:lpstr>
      <vt:lpstr>A125566689V_Data</vt:lpstr>
      <vt:lpstr>A125566689V_Latest</vt:lpstr>
      <vt:lpstr>A125566696T</vt:lpstr>
      <vt:lpstr>A125566696T_Data</vt:lpstr>
      <vt:lpstr>A125566696T_Latest</vt:lpstr>
      <vt:lpstr>A125566697V</vt:lpstr>
      <vt:lpstr>A125566697V_Data</vt:lpstr>
      <vt:lpstr>A125566697V_Latest</vt:lpstr>
      <vt:lpstr>A125566704F</vt:lpstr>
      <vt:lpstr>A125566704F_Data</vt:lpstr>
      <vt:lpstr>A125566704F_Latest</vt:lpstr>
      <vt:lpstr>A125566705J</vt:lpstr>
      <vt:lpstr>A125566705J_Data</vt:lpstr>
      <vt:lpstr>A125566705J_Latest</vt:lpstr>
      <vt:lpstr>A125566712F</vt:lpstr>
      <vt:lpstr>A125566712F_Data</vt:lpstr>
      <vt:lpstr>A125566712F_Latest</vt:lpstr>
      <vt:lpstr>A125566713J</vt:lpstr>
      <vt:lpstr>A125566713J_Data</vt:lpstr>
      <vt:lpstr>A125566713J_Latest</vt:lpstr>
      <vt:lpstr>A125566720F</vt:lpstr>
      <vt:lpstr>A125566720F_Data</vt:lpstr>
      <vt:lpstr>A125566720F_Latest</vt:lpstr>
      <vt:lpstr>A125566721J</vt:lpstr>
      <vt:lpstr>A125566721J_Data</vt:lpstr>
      <vt:lpstr>A125566721J_Latest</vt:lpstr>
      <vt:lpstr>A125566728X</vt:lpstr>
      <vt:lpstr>A125566728X_Data</vt:lpstr>
      <vt:lpstr>A125566728X_Latest</vt:lpstr>
      <vt:lpstr>A125566729A</vt:lpstr>
      <vt:lpstr>A125566729A_Data</vt:lpstr>
      <vt:lpstr>A125566729A_Latest</vt:lpstr>
      <vt:lpstr>A125566736X</vt:lpstr>
      <vt:lpstr>A125566736X_Data</vt:lpstr>
      <vt:lpstr>A125566736X_Latest</vt:lpstr>
      <vt:lpstr>A125566737A</vt:lpstr>
      <vt:lpstr>A125566737A_Data</vt:lpstr>
      <vt:lpstr>A125566737A_Latest</vt:lpstr>
      <vt:lpstr>A125566744X</vt:lpstr>
      <vt:lpstr>A125566744X_Data</vt:lpstr>
      <vt:lpstr>A125566744X_Latest</vt:lpstr>
      <vt:lpstr>A125566745A</vt:lpstr>
      <vt:lpstr>A125566745A_Data</vt:lpstr>
      <vt:lpstr>A125566745A_Latest</vt:lpstr>
      <vt:lpstr>A125566752X</vt:lpstr>
      <vt:lpstr>A125566752X_Data</vt:lpstr>
      <vt:lpstr>A125566752X_Latest</vt:lpstr>
      <vt:lpstr>A125566753A</vt:lpstr>
      <vt:lpstr>A125566753A_Data</vt:lpstr>
      <vt:lpstr>A125566753A_Latest</vt:lpstr>
      <vt:lpstr>A125566760X</vt:lpstr>
      <vt:lpstr>A125566760X_Data</vt:lpstr>
      <vt:lpstr>A125566760X_Latest</vt:lpstr>
      <vt:lpstr>A125566761A</vt:lpstr>
      <vt:lpstr>A125566761A_Data</vt:lpstr>
      <vt:lpstr>A125566761A_Latest</vt:lpstr>
      <vt:lpstr>A125566768T</vt:lpstr>
      <vt:lpstr>A125566768T_Data</vt:lpstr>
      <vt:lpstr>A125566768T_Latest</vt:lpstr>
      <vt:lpstr>A125566769V</vt:lpstr>
      <vt:lpstr>A125566769V_Data</vt:lpstr>
      <vt:lpstr>A125566769V_Latest</vt:lpstr>
      <vt:lpstr>A125566776T</vt:lpstr>
      <vt:lpstr>A125566776T_Data</vt:lpstr>
      <vt:lpstr>A125566776T_Latest</vt:lpstr>
      <vt:lpstr>A125566777V</vt:lpstr>
      <vt:lpstr>A125566777V_Data</vt:lpstr>
      <vt:lpstr>A125566777V_Latest</vt:lpstr>
      <vt:lpstr>A125566784T</vt:lpstr>
      <vt:lpstr>A125566784T_Data</vt:lpstr>
      <vt:lpstr>A125566784T_Latest</vt:lpstr>
      <vt:lpstr>A125566785V</vt:lpstr>
      <vt:lpstr>A125566785V_Data</vt:lpstr>
      <vt:lpstr>A125566785V_Latest</vt:lpstr>
      <vt:lpstr>A125566792T</vt:lpstr>
      <vt:lpstr>A125566792T_Data</vt:lpstr>
      <vt:lpstr>A125566792T_Latest</vt:lpstr>
      <vt:lpstr>A125566793V</vt:lpstr>
      <vt:lpstr>A125566793V_Data</vt:lpstr>
      <vt:lpstr>A125566793V_Latest</vt:lpstr>
      <vt:lpstr>A125566800F</vt:lpstr>
      <vt:lpstr>A125566800F_Data</vt:lpstr>
      <vt:lpstr>A125566800F_Latest</vt:lpstr>
      <vt:lpstr>A125566801J</vt:lpstr>
      <vt:lpstr>A125566801J_Data</vt:lpstr>
      <vt:lpstr>A125566801J_Latest</vt:lpstr>
      <vt:lpstr>A125566808X</vt:lpstr>
      <vt:lpstr>A125566808X_Data</vt:lpstr>
      <vt:lpstr>A125566808X_Latest</vt:lpstr>
      <vt:lpstr>A125566809A</vt:lpstr>
      <vt:lpstr>A125566809A_Data</vt:lpstr>
      <vt:lpstr>A125566809A_Latest</vt:lpstr>
      <vt:lpstr>A125566816X</vt:lpstr>
      <vt:lpstr>A125566816X_Data</vt:lpstr>
      <vt:lpstr>A125566816X_Latest</vt:lpstr>
      <vt:lpstr>A125566817A</vt:lpstr>
      <vt:lpstr>A125566817A_Data</vt:lpstr>
      <vt:lpstr>A125566817A_Latest</vt:lpstr>
      <vt:lpstr>A125566824X</vt:lpstr>
      <vt:lpstr>A125566824X_Data</vt:lpstr>
      <vt:lpstr>A125566824X_Latest</vt:lpstr>
      <vt:lpstr>A125566825A</vt:lpstr>
      <vt:lpstr>A125566825A_Data</vt:lpstr>
      <vt:lpstr>A125566825A_Latest</vt:lpstr>
      <vt:lpstr>A125566832X</vt:lpstr>
      <vt:lpstr>A125566832X_Data</vt:lpstr>
      <vt:lpstr>A125566832X_Latest</vt:lpstr>
      <vt:lpstr>A125566833A</vt:lpstr>
      <vt:lpstr>A125566833A_Data</vt:lpstr>
      <vt:lpstr>A125566833A_Latest</vt:lpstr>
      <vt:lpstr>A125566840X</vt:lpstr>
      <vt:lpstr>A125566840X_Data</vt:lpstr>
      <vt:lpstr>A125566840X_Latest</vt:lpstr>
      <vt:lpstr>A125566841A</vt:lpstr>
      <vt:lpstr>A125566841A_Data</vt:lpstr>
      <vt:lpstr>A125566841A_Latest</vt:lpstr>
      <vt:lpstr>A125566848T</vt:lpstr>
      <vt:lpstr>A125566848T_Data</vt:lpstr>
      <vt:lpstr>A125566848T_Latest</vt:lpstr>
      <vt:lpstr>A125566849V</vt:lpstr>
      <vt:lpstr>A125566849V_Data</vt:lpstr>
      <vt:lpstr>A125566849V_Latest</vt:lpstr>
      <vt:lpstr>A125566856T</vt:lpstr>
      <vt:lpstr>A125566856T_Data</vt:lpstr>
      <vt:lpstr>A125566856T_Latest</vt:lpstr>
      <vt:lpstr>A125566857V</vt:lpstr>
      <vt:lpstr>A125566857V_Data</vt:lpstr>
      <vt:lpstr>A125566857V_Latest</vt:lpstr>
      <vt:lpstr>A125566864T</vt:lpstr>
      <vt:lpstr>A125566864T_Data</vt:lpstr>
      <vt:lpstr>A125566864T_Latest</vt:lpstr>
      <vt:lpstr>A125566865V</vt:lpstr>
      <vt:lpstr>A125566865V_Data</vt:lpstr>
      <vt:lpstr>A125566865V_Latest</vt:lpstr>
      <vt:lpstr>A125566872T</vt:lpstr>
      <vt:lpstr>A125566872T_Data</vt:lpstr>
      <vt:lpstr>A125566872T_Latest</vt:lpstr>
      <vt:lpstr>A125566873V</vt:lpstr>
      <vt:lpstr>A125566873V_Data</vt:lpstr>
      <vt:lpstr>A125566873V_Latest</vt:lpstr>
      <vt:lpstr>A125566880T</vt:lpstr>
      <vt:lpstr>A125566880T_Data</vt:lpstr>
      <vt:lpstr>A125566880T_Latest</vt:lpstr>
      <vt:lpstr>A125566881V</vt:lpstr>
      <vt:lpstr>A125566881V_Data</vt:lpstr>
      <vt:lpstr>A125566881V_Latest</vt:lpstr>
      <vt:lpstr>A125566888K</vt:lpstr>
      <vt:lpstr>A125566888K_Data</vt:lpstr>
      <vt:lpstr>A125566888K_Latest</vt:lpstr>
      <vt:lpstr>A125566889L</vt:lpstr>
      <vt:lpstr>A125566889L_Data</vt:lpstr>
      <vt:lpstr>A125566889L_Latest</vt:lpstr>
      <vt:lpstr>A125566896K</vt:lpstr>
      <vt:lpstr>A125566896K_Data</vt:lpstr>
      <vt:lpstr>A125566896K_Latest</vt:lpstr>
      <vt:lpstr>A125566897L</vt:lpstr>
      <vt:lpstr>A125566897L_Data</vt:lpstr>
      <vt:lpstr>A125566897L_Latest</vt:lpstr>
      <vt:lpstr>A125566904X</vt:lpstr>
      <vt:lpstr>A125566904X_Data</vt:lpstr>
      <vt:lpstr>A125566904X_Latest</vt:lpstr>
      <vt:lpstr>A125566905A</vt:lpstr>
      <vt:lpstr>A125566905A_Data</vt:lpstr>
      <vt:lpstr>A125566905A_Latest</vt:lpstr>
      <vt:lpstr>A125566912X</vt:lpstr>
      <vt:lpstr>A125566912X_Data</vt:lpstr>
      <vt:lpstr>A125566912X_Latest</vt:lpstr>
      <vt:lpstr>A125566913A</vt:lpstr>
      <vt:lpstr>A125566913A_Data</vt:lpstr>
      <vt:lpstr>A125566913A_Latest</vt:lpstr>
      <vt:lpstr>A125566920X</vt:lpstr>
      <vt:lpstr>A125566920X_Data</vt:lpstr>
      <vt:lpstr>A125566920X_Latest</vt:lpstr>
      <vt:lpstr>A125566921A</vt:lpstr>
      <vt:lpstr>A125566921A_Data</vt:lpstr>
      <vt:lpstr>A125566921A_Latest</vt:lpstr>
      <vt:lpstr>A125566928T</vt:lpstr>
      <vt:lpstr>A125566928T_Data</vt:lpstr>
      <vt:lpstr>A125566928T_Latest</vt:lpstr>
      <vt:lpstr>A125566929V</vt:lpstr>
      <vt:lpstr>A125566929V_Data</vt:lpstr>
      <vt:lpstr>A125566929V_Latest</vt:lpstr>
      <vt:lpstr>A125566936T</vt:lpstr>
      <vt:lpstr>A125566936T_Data</vt:lpstr>
      <vt:lpstr>A125566936T_Latest</vt:lpstr>
      <vt:lpstr>A125566937V</vt:lpstr>
      <vt:lpstr>A125566937V_Data</vt:lpstr>
      <vt:lpstr>A125566937V_Latest</vt:lpstr>
      <vt:lpstr>A125566944T</vt:lpstr>
      <vt:lpstr>A125566944T_Data</vt:lpstr>
      <vt:lpstr>A125566944T_Latest</vt:lpstr>
      <vt:lpstr>A125566945V</vt:lpstr>
      <vt:lpstr>A125566945V_Data</vt:lpstr>
      <vt:lpstr>A125566945V_Latest</vt:lpstr>
      <vt:lpstr>A125566952T</vt:lpstr>
      <vt:lpstr>A125566952T_Data</vt:lpstr>
      <vt:lpstr>A125566952T_Latest</vt:lpstr>
      <vt:lpstr>A125566953V</vt:lpstr>
      <vt:lpstr>A125566953V_Data</vt:lpstr>
      <vt:lpstr>A125566953V_Latest</vt:lpstr>
      <vt:lpstr>A125566960T</vt:lpstr>
      <vt:lpstr>A125566960T_Data</vt:lpstr>
      <vt:lpstr>A125566960T_Latest</vt:lpstr>
      <vt:lpstr>A125566961V</vt:lpstr>
      <vt:lpstr>A125566961V_Data</vt:lpstr>
      <vt:lpstr>A125566961V_Latest</vt:lpstr>
      <vt:lpstr>A125566968K</vt:lpstr>
      <vt:lpstr>A125566968K_Data</vt:lpstr>
      <vt:lpstr>A125566968K_Latest</vt:lpstr>
      <vt:lpstr>A125566969L</vt:lpstr>
      <vt:lpstr>A125566969L_Data</vt:lpstr>
      <vt:lpstr>A125566969L_Latest</vt:lpstr>
      <vt:lpstr>A125566976K</vt:lpstr>
      <vt:lpstr>A125566976K_Data</vt:lpstr>
      <vt:lpstr>A125566976K_Latest</vt:lpstr>
      <vt:lpstr>A125566977L</vt:lpstr>
      <vt:lpstr>A125566977L_Data</vt:lpstr>
      <vt:lpstr>A125566977L_Latest</vt:lpstr>
      <vt:lpstr>A125566984K</vt:lpstr>
      <vt:lpstr>A125566984K_Data</vt:lpstr>
      <vt:lpstr>A125566984K_Latest</vt:lpstr>
      <vt:lpstr>A125566985L</vt:lpstr>
      <vt:lpstr>A125566985L_Data</vt:lpstr>
      <vt:lpstr>A125566985L_Latest</vt:lpstr>
      <vt:lpstr>A125566992K</vt:lpstr>
      <vt:lpstr>A125566992K_Data</vt:lpstr>
      <vt:lpstr>A125566992K_Latest</vt:lpstr>
      <vt:lpstr>A125566993L</vt:lpstr>
      <vt:lpstr>A125566993L_Data</vt:lpstr>
      <vt:lpstr>A125566993L_Latest</vt:lpstr>
      <vt:lpstr>A125567000A</vt:lpstr>
      <vt:lpstr>A125567000A_Data</vt:lpstr>
      <vt:lpstr>A125567000A_Latest</vt:lpstr>
      <vt:lpstr>A125567001C</vt:lpstr>
      <vt:lpstr>A125567001C_Data</vt:lpstr>
      <vt:lpstr>A125567001C_Latest</vt:lpstr>
      <vt:lpstr>A125567008V</vt:lpstr>
      <vt:lpstr>A125567008V_Data</vt:lpstr>
      <vt:lpstr>A125567008V_Latest</vt:lpstr>
      <vt:lpstr>A125567009W</vt:lpstr>
      <vt:lpstr>A125567009W_Data</vt:lpstr>
      <vt:lpstr>A125567009W_Latest</vt:lpstr>
      <vt:lpstr>A125567016V</vt:lpstr>
      <vt:lpstr>A125567016V_Data</vt:lpstr>
      <vt:lpstr>A125567016V_Latest</vt:lpstr>
      <vt:lpstr>A125567017W</vt:lpstr>
      <vt:lpstr>A125567017W_Data</vt:lpstr>
      <vt:lpstr>A125567017W_Latest</vt:lpstr>
      <vt:lpstr>A125567024V</vt:lpstr>
      <vt:lpstr>A125567024V_Data</vt:lpstr>
      <vt:lpstr>A125567024V_Latest</vt:lpstr>
      <vt:lpstr>A125567025W</vt:lpstr>
      <vt:lpstr>A125567025W_Data</vt:lpstr>
      <vt:lpstr>A125567025W_Latest</vt:lpstr>
      <vt:lpstr>A125567032V</vt:lpstr>
      <vt:lpstr>A125567032V_Data</vt:lpstr>
      <vt:lpstr>A125567032V_Latest</vt:lpstr>
      <vt:lpstr>A125567033W</vt:lpstr>
      <vt:lpstr>A125567033W_Data</vt:lpstr>
      <vt:lpstr>A125567033W_Latest</vt:lpstr>
      <vt:lpstr>A125567040V</vt:lpstr>
      <vt:lpstr>A125567040V_Data</vt:lpstr>
      <vt:lpstr>A125567040V_Latest</vt:lpstr>
      <vt:lpstr>A125567041W</vt:lpstr>
      <vt:lpstr>A125567041W_Data</vt:lpstr>
      <vt:lpstr>A125567041W_Latest</vt:lpstr>
      <vt:lpstr>A125567048L</vt:lpstr>
      <vt:lpstr>A125567048L_Data</vt:lpstr>
      <vt:lpstr>A125567048L_Latest</vt:lpstr>
      <vt:lpstr>A125567049R</vt:lpstr>
      <vt:lpstr>A125567049R_Data</vt:lpstr>
      <vt:lpstr>A125567049R_Latest</vt:lpstr>
      <vt:lpstr>A125567056L</vt:lpstr>
      <vt:lpstr>A125567056L_Data</vt:lpstr>
      <vt:lpstr>A125567056L_Latest</vt:lpstr>
      <vt:lpstr>A125567057R</vt:lpstr>
      <vt:lpstr>A125567057R_Data</vt:lpstr>
      <vt:lpstr>A125567057R_Latest</vt:lpstr>
      <vt:lpstr>A125567064L</vt:lpstr>
      <vt:lpstr>A125567064L_Data</vt:lpstr>
      <vt:lpstr>A125567064L_Latest</vt:lpstr>
      <vt:lpstr>A125567065R</vt:lpstr>
      <vt:lpstr>A125567065R_Data</vt:lpstr>
      <vt:lpstr>A125567065R_Latest</vt:lpstr>
      <vt:lpstr>A125567072L</vt:lpstr>
      <vt:lpstr>A125567072L_Data</vt:lpstr>
      <vt:lpstr>A125567072L_Latest</vt:lpstr>
      <vt:lpstr>A125567073R</vt:lpstr>
      <vt:lpstr>A125567073R_Data</vt:lpstr>
      <vt:lpstr>A125567073R_Latest</vt:lpstr>
      <vt:lpstr>A125567080L</vt:lpstr>
      <vt:lpstr>A125567080L_Data</vt:lpstr>
      <vt:lpstr>A125567080L_Latest</vt:lpstr>
      <vt:lpstr>A125567081R</vt:lpstr>
      <vt:lpstr>A125567081R_Data</vt:lpstr>
      <vt:lpstr>A125567081R_Latest</vt:lpstr>
      <vt:lpstr>A125567088F</vt:lpstr>
      <vt:lpstr>A125567088F_Data</vt:lpstr>
      <vt:lpstr>A125567088F_Latest</vt:lpstr>
      <vt:lpstr>A125567089J</vt:lpstr>
      <vt:lpstr>A125567089J_Data</vt:lpstr>
      <vt:lpstr>A125567089J_Latest</vt:lpstr>
      <vt:lpstr>A125567096F</vt:lpstr>
      <vt:lpstr>A125567096F_Data</vt:lpstr>
      <vt:lpstr>A125567096F_Latest</vt:lpstr>
      <vt:lpstr>A125567097J</vt:lpstr>
      <vt:lpstr>A125567097J_Data</vt:lpstr>
      <vt:lpstr>A125567097J_Latest</vt:lpstr>
      <vt:lpstr>A125567104V</vt:lpstr>
      <vt:lpstr>A125567104V_Data</vt:lpstr>
      <vt:lpstr>A125567104V_Latest</vt:lpstr>
      <vt:lpstr>A125567105W</vt:lpstr>
      <vt:lpstr>A125567105W_Data</vt:lpstr>
      <vt:lpstr>A125567105W_Latest</vt:lpstr>
      <vt:lpstr>A125567112V</vt:lpstr>
      <vt:lpstr>A125567112V_Data</vt:lpstr>
      <vt:lpstr>A125567112V_Latest</vt:lpstr>
      <vt:lpstr>A125567113W</vt:lpstr>
      <vt:lpstr>A125567113W_Data</vt:lpstr>
      <vt:lpstr>A125567113W_Latest</vt:lpstr>
      <vt:lpstr>A125567120V</vt:lpstr>
      <vt:lpstr>A125567120V_Data</vt:lpstr>
      <vt:lpstr>A125567120V_Latest</vt:lpstr>
      <vt:lpstr>A125567121W</vt:lpstr>
      <vt:lpstr>A125567121W_Data</vt:lpstr>
      <vt:lpstr>A125567121W_Latest</vt:lpstr>
      <vt:lpstr>A125567128L</vt:lpstr>
      <vt:lpstr>A125567128L_Data</vt:lpstr>
      <vt:lpstr>A125567128L_Latest</vt:lpstr>
      <vt:lpstr>A125567129R</vt:lpstr>
      <vt:lpstr>A125567129R_Data</vt:lpstr>
      <vt:lpstr>A125567129R_Latest</vt:lpstr>
      <vt:lpstr>A125567136L</vt:lpstr>
      <vt:lpstr>A125567136L_Data</vt:lpstr>
      <vt:lpstr>A125567136L_Latest</vt:lpstr>
      <vt:lpstr>A125567137R</vt:lpstr>
      <vt:lpstr>A125567137R_Data</vt:lpstr>
      <vt:lpstr>A125567137R_Latest</vt:lpstr>
      <vt:lpstr>A125567144L</vt:lpstr>
      <vt:lpstr>A125567144L_Data</vt:lpstr>
      <vt:lpstr>A125567144L_Latest</vt:lpstr>
      <vt:lpstr>A125567145R</vt:lpstr>
      <vt:lpstr>A125567145R_Data</vt:lpstr>
      <vt:lpstr>A125567145R_Latest</vt:lpstr>
      <vt:lpstr>A125567152L</vt:lpstr>
      <vt:lpstr>A125567152L_Data</vt:lpstr>
      <vt:lpstr>A125567152L_Latest</vt:lpstr>
      <vt:lpstr>A125567153R</vt:lpstr>
      <vt:lpstr>A125567153R_Data</vt:lpstr>
      <vt:lpstr>A125567153R_Latest</vt:lpstr>
      <vt:lpstr>A125567160L</vt:lpstr>
      <vt:lpstr>A125567160L_Data</vt:lpstr>
      <vt:lpstr>A125567160L_Latest</vt:lpstr>
      <vt:lpstr>A125567161R</vt:lpstr>
      <vt:lpstr>A125567161R_Data</vt:lpstr>
      <vt:lpstr>A125567161R_Latest</vt:lpstr>
      <vt:lpstr>A125567168F</vt:lpstr>
      <vt:lpstr>A125567168F_Data</vt:lpstr>
      <vt:lpstr>A125567168F_Latest</vt:lpstr>
      <vt:lpstr>A125567169J</vt:lpstr>
      <vt:lpstr>A125567169J_Data</vt:lpstr>
      <vt:lpstr>A125567169J_Latest</vt:lpstr>
      <vt:lpstr>A125567176F</vt:lpstr>
      <vt:lpstr>A125567176F_Data</vt:lpstr>
      <vt:lpstr>A125567176F_Latest</vt:lpstr>
      <vt:lpstr>A125567177J</vt:lpstr>
      <vt:lpstr>A125567177J_Data</vt:lpstr>
      <vt:lpstr>A125567177J_Latest</vt:lpstr>
      <vt:lpstr>A125567184F</vt:lpstr>
      <vt:lpstr>A125567184F_Data</vt:lpstr>
      <vt:lpstr>A125567184F_Latest</vt:lpstr>
      <vt:lpstr>A125567185J</vt:lpstr>
      <vt:lpstr>A125567185J_Data</vt:lpstr>
      <vt:lpstr>A125567185J_Latest</vt:lpstr>
      <vt:lpstr>A125567192F</vt:lpstr>
      <vt:lpstr>A125567192F_Data</vt:lpstr>
      <vt:lpstr>A125567192F_Latest</vt:lpstr>
      <vt:lpstr>A125567193J</vt:lpstr>
      <vt:lpstr>A125567193J_Data</vt:lpstr>
      <vt:lpstr>A125567193J_Latest</vt:lpstr>
      <vt:lpstr>A125567200V</vt:lpstr>
      <vt:lpstr>A125567200V_Data</vt:lpstr>
      <vt:lpstr>A125567200V_Latest</vt:lpstr>
      <vt:lpstr>A125567201W</vt:lpstr>
      <vt:lpstr>A125567201W_Data</vt:lpstr>
      <vt:lpstr>A125567201W_Latest</vt:lpstr>
      <vt:lpstr>A125567208L</vt:lpstr>
      <vt:lpstr>A125567208L_Data</vt:lpstr>
      <vt:lpstr>A125567208L_Latest</vt:lpstr>
      <vt:lpstr>A125567209R</vt:lpstr>
      <vt:lpstr>A125567209R_Data</vt:lpstr>
      <vt:lpstr>A125567209R_Latest</vt:lpstr>
      <vt:lpstr>A125567216L</vt:lpstr>
      <vt:lpstr>A125567216L_Data</vt:lpstr>
      <vt:lpstr>A125567216L_Latest</vt:lpstr>
      <vt:lpstr>A125567217R</vt:lpstr>
      <vt:lpstr>A125567217R_Data</vt:lpstr>
      <vt:lpstr>A125567217R_Latest</vt:lpstr>
      <vt:lpstr>A125567224L</vt:lpstr>
      <vt:lpstr>A125567224L_Data</vt:lpstr>
      <vt:lpstr>A125567224L_Latest</vt:lpstr>
      <vt:lpstr>A125567225R</vt:lpstr>
      <vt:lpstr>A125567225R_Data</vt:lpstr>
      <vt:lpstr>A125567225R_Latest</vt:lpstr>
      <vt:lpstr>A125567232L</vt:lpstr>
      <vt:lpstr>A125567232L_Data</vt:lpstr>
      <vt:lpstr>A125567232L_Latest</vt:lpstr>
      <vt:lpstr>A125567233R</vt:lpstr>
      <vt:lpstr>A125567233R_Data</vt:lpstr>
      <vt:lpstr>A125567233R_Latest</vt:lpstr>
      <vt:lpstr>A125567240L</vt:lpstr>
      <vt:lpstr>A125567240L_Data</vt:lpstr>
      <vt:lpstr>A125567240L_Latest</vt:lpstr>
      <vt:lpstr>A125567241R</vt:lpstr>
      <vt:lpstr>A125567241R_Data</vt:lpstr>
      <vt:lpstr>A125567241R_Latest</vt:lpstr>
      <vt:lpstr>A125567248F</vt:lpstr>
      <vt:lpstr>A125567248F_Data</vt:lpstr>
      <vt:lpstr>A125567248F_Latest</vt:lpstr>
      <vt:lpstr>A125567249J</vt:lpstr>
      <vt:lpstr>A125567249J_Data</vt:lpstr>
      <vt:lpstr>A125567249J_Latest</vt:lpstr>
      <vt:lpstr>A125567256F</vt:lpstr>
      <vt:lpstr>A125567256F_Data</vt:lpstr>
      <vt:lpstr>A125567256F_Latest</vt:lpstr>
      <vt:lpstr>A125567257J</vt:lpstr>
      <vt:lpstr>A125567257J_Data</vt:lpstr>
      <vt:lpstr>A125567257J_Latest</vt:lpstr>
      <vt:lpstr>A125567264F</vt:lpstr>
      <vt:lpstr>A125567264F_Data</vt:lpstr>
      <vt:lpstr>A125567264F_Latest</vt:lpstr>
      <vt:lpstr>A125567265J</vt:lpstr>
      <vt:lpstr>A125567265J_Data</vt:lpstr>
      <vt:lpstr>A125567265J_Latest</vt:lpstr>
      <vt:lpstr>A125567272F</vt:lpstr>
      <vt:lpstr>A125567272F_Data</vt:lpstr>
      <vt:lpstr>A125567272F_Latest</vt:lpstr>
      <vt:lpstr>A125567273J</vt:lpstr>
      <vt:lpstr>A125567273J_Data</vt:lpstr>
      <vt:lpstr>A125567273J_Latest</vt:lpstr>
      <vt:lpstr>A125567280F</vt:lpstr>
      <vt:lpstr>A125567280F_Data</vt:lpstr>
      <vt:lpstr>A125567280F_Latest</vt:lpstr>
      <vt:lpstr>A125567281J</vt:lpstr>
      <vt:lpstr>A125567281J_Data</vt:lpstr>
      <vt:lpstr>A125567281J_Latest</vt:lpstr>
      <vt:lpstr>A125567288X</vt:lpstr>
      <vt:lpstr>A125567288X_Data</vt:lpstr>
      <vt:lpstr>A125567288X_Latest</vt:lpstr>
      <vt:lpstr>A125567289A</vt:lpstr>
      <vt:lpstr>A125567289A_Data</vt:lpstr>
      <vt:lpstr>A125567289A_Latest</vt:lpstr>
      <vt:lpstr>A125567296X</vt:lpstr>
      <vt:lpstr>A125567296X_Data</vt:lpstr>
      <vt:lpstr>A125567296X_Latest</vt:lpstr>
      <vt:lpstr>A125567297A</vt:lpstr>
      <vt:lpstr>A125567297A_Data</vt:lpstr>
      <vt:lpstr>A125567297A_Latest</vt:lpstr>
      <vt:lpstr>A125567304L</vt:lpstr>
      <vt:lpstr>A125567304L_Data</vt:lpstr>
      <vt:lpstr>A125567304L_Latest</vt:lpstr>
      <vt:lpstr>A125567305R</vt:lpstr>
      <vt:lpstr>A125567305R_Data</vt:lpstr>
      <vt:lpstr>A125567305R_Latest</vt:lpstr>
      <vt:lpstr>A125567312L</vt:lpstr>
      <vt:lpstr>A125567312L_Data</vt:lpstr>
      <vt:lpstr>A125567312L_Latest</vt:lpstr>
      <vt:lpstr>A125567313R</vt:lpstr>
      <vt:lpstr>A125567313R_Data</vt:lpstr>
      <vt:lpstr>A125567313R_Latest</vt:lpstr>
      <vt:lpstr>A125567320L</vt:lpstr>
      <vt:lpstr>A125567320L_Data</vt:lpstr>
      <vt:lpstr>A125567320L_Latest</vt:lpstr>
      <vt:lpstr>A125567321R</vt:lpstr>
      <vt:lpstr>A125567321R_Data</vt:lpstr>
      <vt:lpstr>A125567321R_Latest</vt:lpstr>
      <vt:lpstr>A125567328F</vt:lpstr>
      <vt:lpstr>A125567328F_Data</vt:lpstr>
      <vt:lpstr>A125567328F_Latest</vt:lpstr>
      <vt:lpstr>A125567329J</vt:lpstr>
      <vt:lpstr>A125567329J_Data</vt:lpstr>
      <vt:lpstr>A125567329J_Latest</vt:lpstr>
      <vt:lpstr>A125567336F</vt:lpstr>
      <vt:lpstr>A125567336F_Data</vt:lpstr>
      <vt:lpstr>A125567336F_Latest</vt:lpstr>
      <vt:lpstr>A125567337J</vt:lpstr>
      <vt:lpstr>A125567337J_Data</vt:lpstr>
      <vt:lpstr>A125567337J_Latest</vt:lpstr>
      <vt:lpstr>A125567344F</vt:lpstr>
      <vt:lpstr>A125567344F_Data</vt:lpstr>
      <vt:lpstr>A125567344F_Latest</vt:lpstr>
      <vt:lpstr>A125567345J</vt:lpstr>
      <vt:lpstr>A125567345J_Data</vt:lpstr>
      <vt:lpstr>A125567345J_Latest</vt:lpstr>
      <vt:lpstr>A125567352F</vt:lpstr>
      <vt:lpstr>A125567352F_Data</vt:lpstr>
      <vt:lpstr>A125567352F_Latest</vt:lpstr>
      <vt:lpstr>A125567353J</vt:lpstr>
      <vt:lpstr>A125567353J_Data</vt:lpstr>
      <vt:lpstr>A125567353J_Latest</vt:lpstr>
      <vt:lpstr>A125567360F</vt:lpstr>
      <vt:lpstr>A125567360F_Data</vt:lpstr>
      <vt:lpstr>A125567360F_Latest</vt:lpstr>
      <vt:lpstr>A125567361J</vt:lpstr>
      <vt:lpstr>A125567361J_Data</vt:lpstr>
      <vt:lpstr>A125567361J_Latest</vt:lpstr>
      <vt:lpstr>A125567368X</vt:lpstr>
      <vt:lpstr>A125567368X_Data</vt:lpstr>
      <vt:lpstr>A125567368X_Latest</vt:lpstr>
      <vt:lpstr>A125567369A</vt:lpstr>
      <vt:lpstr>A125567369A_Data</vt:lpstr>
      <vt:lpstr>A125567369A_Latest</vt:lpstr>
      <vt:lpstr>A125567376X</vt:lpstr>
      <vt:lpstr>A125567376X_Data</vt:lpstr>
      <vt:lpstr>A125567376X_Latest</vt:lpstr>
      <vt:lpstr>A125567377A</vt:lpstr>
      <vt:lpstr>A125567377A_Data</vt:lpstr>
      <vt:lpstr>A125567377A_Latest</vt:lpstr>
      <vt:lpstr>A125567384X</vt:lpstr>
      <vt:lpstr>A125567384X_Data</vt:lpstr>
      <vt:lpstr>A125567384X_Latest</vt:lpstr>
      <vt:lpstr>A125567385A</vt:lpstr>
      <vt:lpstr>A125567385A_Data</vt:lpstr>
      <vt:lpstr>A125567385A_Latest</vt:lpstr>
      <vt:lpstr>A125567392X</vt:lpstr>
      <vt:lpstr>A125567392X_Data</vt:lpstr>
      <vt:lpstr>A125567392X_Latest</vt:lpstr>
      <vt:lpstr>A125567393A</vt:lpstr>
      <vt:lpstr>A125567393A_Data</vt:lpstr>
      <vt:lpstr>A125567393A_Latest</vt:lpstr>
      <vt:lpstr>A125567400L</vt:lpstr>
      <vt:lpstr>A125567400L_Data</vt:lpstr>
      <vt:lpstr>A125567400L_Latest</vt:lpstr>
      <vt:lpstr>A125567401R</vt:lpstr>
      <vt:lpstr>A125567401R_Data</vt:lpstr>
      <vt:lpstr>A125567401R_Latest</vt:lpstr>
      <vt:lpstr>A125567408F</vt:lpstr>
      <vt:lpstr>A125567408F_Data</vt:lpstr>
      <vt:lpstr>A125567408F_Latest</vt:lpstr>
      <vt:lpstr>A125567409J</vt:lpstr>
      <vt:lpstr>A125567409J_Data</vt:lpstr>
      <vt:lpstr>A125567409J_Latest</vt:lpstr>
      <vt:lpstr>A125567416F</vt:lpstr>
      <vt:lpstr>A125567416F_Data</vt:lpstr>
      <vt:lpstr>A125567416F_Latest</vt:lpstr>
      <vt:lpstr>A125567417J</vt:lpstr>
      <vt:lpstr>A125567417J_Data</vt:lpstr>
      <vt:lpstr>A125567417J_Latest</vt:lpstr>
      <vt:lpstr>A125567424F</vt:lpstr>
      <vt:lpstr>A125567424F_Data</vt:lpstr>
      <vt:lpstr>A125567424F_Latest</vt:lpstr>
      <vt:lpstr>A125567425J</vt:lpstr>
      <vt:lpstr>A125567425J_Data</vt:lpstr>
      <vt:lpstr>A125567425J_Latest</vt:lpstr>
      <vt:lpstr>A125567432F</vt:lpstr>
      <vt:lpstr>A125567432F_Data</vt:lpstr>
      <vt:lpstr>A125567432F_Latest</vt:lpstr>
      <vt:lpstr>A125567433J</vt:lpstr>
      <vt:lpstr>A125567433J_Data</vt:lpstr>
      <vt:lpstr>A125567433J_Latest</vt:lpstr>
      <vt:lpstr>A125567440F</vt:lpstr>
      <vt:lpstr>A125567440F_Data</vt:lpstr>
      <vt:lpstr>A125567440F_Latest</vt:lpstr>
      <vt:lpstr>A125567441J</vt:lpstr>
      <vt:lpstr>A125567441J_Data</vt:lpstr>
      <vt:lpstr>A125567441J_Latest</vt:lpstr>
      <vt:lpstr>A125567448X</vt:lpstr>
      <vt:lpstr>A125567448X_Data</vt:lpstr>
      <vt:lpstr>A125567448X_Latest</vt:lpstr>
      <vt:lpstr>A125567449A</vt:lpstr>
      <vt:lpstr>A125567449A_Data</vt:lpstr>
      <vt:lpstr>A125567449A_Latest</vt:lpstr>
      <vt:lpstr>A125567456X</vt:lpstr>
      <vt:lpstr>A125567456X_Data</vt:lpstr>
      <vt:lpstr>A125567456X_Latest</vt:lpstr>
      <vt:lpstr>A125567457A</vt:lpstr>
      <vt:lpstr>A125567457A_Data</vt:lpstr>
      <vt:lpstr>A125567457A_Latest</vt:lpstr>
      <vt:lpstr>A125567464X</vt:lpstr>
      <vt:lpstr>A125567464X_Data</vt:lpstr>
      <vt:lpstr>A125567464X_Latest</vt:lpstr>
      <vt:lpstr>A125567465A</vt:lpstr>
      <vt:lpstr>A125567465A_Data</vt:lpstr>
      <vt:lpstr>A125567465A_Latest</vt:lpstr>
      <vt:lpstr>A125567472X</vt:lpstr>
      <vt:lpstr>A125567472X_Data</vt:lpstr>
      <vt:lpstr>A125567472X_Latest</vt:lpstr>
      <vt:lpstr>A125567473A</vt:lpstr>
      <vt:lpstr>A125567473A_Data</vt:lpstr>
      <vt:lpstr>A125567473A_Latest</vt:lpstr>
      <vt:lpstr>A125567480X</vt:lpstr>
      <vt:lpstr>A125567480X_Data</vt:lpstr>
      <vt:lpstr>A125567480X_Latest</vt:lpstr>
      <vt:lpstr>A125567481A</vt:lpstr>
      <vt:lpstr>A125567481A_Data</vt:lpstr>
      <vt:lpstr>A125567481A_Latest</vt:lpstr>
      <vt:lpstr>A125567488T</vt:lpstr>
      <vt:lpstr>A125567488T_Data</vt:lpstr>
      <vt:lpstr>A125567488T_Latest</vt:lpstr>
      <vt:lpstr>A125567489V</vt:lpstr>
      <vt:lpstr>A125567489V_Data</vt:lpstr>
      <vt:lpstr>A125567489V_Latest</vt:lpstr>
      <vt:lpstr>A125567496T</vt:lpstr>
      <vt:lpstr>A125567496T_Data</vt:lpstr>
      <vt:lpstr>A125567496T_Latest</vt:lpstr>
      <vt:lpstr>A125567497V</vt:lpstr>
      <vt:lpstr>A125567497V_Data</vt:lpstr>
      <vt:lpstr>A125567497V_Latest</vt:lpstr>
      <vt:lpstr>A125567504F</vt:lpstr>
      <vt:lpstr>A125567504F_Data</vt:lpstr>
      <vt:lpstr>A125567504F_Latest</vt:lpstr>
      <vt:lpstr>A125567505J</vt:lpstr>
      <vt:lpstr>A125567505J_Data</vt:lpstr>
      <vt:lpstr>A125567505J_Latest</vt:lpstr>
      <vt:lpstr>A125567512F</vt:lpstr>
      <vt:lpstr>A125567512F_Data</vt:lpstr>
      <vt:lpstr>A125567512F_Latest</vt:lpstr>
      <vt:lpstr>A125567513J</vt:lpstr>
      <vt:lpstr>A125567513J_Data</vt:lpstr>
      <vt:lpstr>A125567513J_Latest</vt:lpstr>
      <vt:lpstr>A125567520F</vt:lpstr>
      <vt:lpstr>A125567520F_Data</vt:lpstr>
      <vt:lpstr>A125567520F_Latest</vt:lpstr>
      <vt:lpstr>A125567521J</vt:lpstr>
      <vt:lpstr>A125567521J_Data</vt:lpstr>
      <vt:lpstr>A125567521J_Latest</vt:lpstr>
      <vt:lpstr>A125567528X</vt:lpstr>
      <vt:lpstr>A125567528X_Data</vt:lpstr>
      <vt:lpstr>A125567528X_Latest</vt:lpstr>
      <vt:lpstr>A125567529A</vt:lpstr>
      <vt:lpstr>A125567529A_Data</vt:lpstr>
      <vt:lpstr>A125567529A_Latest</vt:lpstr>
      <vt:lpstr>A125567536X</vt:lpstr>
      <vt:lpstr>A125567536X_Data</vt:lpstr>
      <vt:lpstr>A125567536X_Latest</vt:lpstr>
      <vt:lpstr>A125567537A</vt:lpstr>
      <vt:lpstr>A125567537A_Data</vt:lpstr>
      <vt:lpstr>A125567537A_Latest</vt:lpstr>
      <vt:lpstr>A125567544X</vt:lpstr>
      <vt:lpstr>A125567544X_Data</vt:lpstr>
      <vt:lpstr>A125567544X_Latest</vt:lpstr>
      <vt:lpstr>A125567545A</vt:lpstr>
      <vt:lpstr>A125567545A_Data</vt:lpstr>
      <vt:lpstr>A125567545A_Latest</vt:lpstr>
      <vt:lpstr>A125567552X</vt:lpstr>
      <vt:lpstr>A125567552X_Data</vt:lpstr>
      <vt:lpstr>A125567552X_Latest</vt:lpstr>
      <vt:lpstr>A125567553A</vt:lpstr>
      <vt:lpstr>A125567553A_Data</vt:lpstr>
      <vt:lpstr>A125567553A_Latest</vt:lpstr>
      <vt:lpstr>A125567560X</vt:lpstr>
      <vt:lpstr>A125567560X_Data</vt:lpstr>
      <vt:lpstr>A125567560X_Latest</vt:lpstr>
      <vt:lpstr>A125567561A</vt:lpstr>
      <vt:lpstr>A125567561A_Data</vt:lpstr>
      <vt:lpstr>A125567561A_Latest</vt:lpstr>
      <vt:lpstr>A125567568T</vt:lpstr>
      <vt:lpstr>A125567568T_Data</vt:lpstr>
      <vt:lpstr>A125567568T_Latest</vt:lpstr>
      <vt:lpstr>A125567569V</vt:lpstr>
      <vt:lpstr>A125567569V_Data</vt:lpstr>
      <vt:lpstr>A125567569V_Latest</vt:lpstr>
      <vt:lpstr>A125567576T</vt:lpstr>
      <vt:lpstr>A125567576T_Data</vt:lpstr>
      <vt:lpstr>A125567576T_Latest</vt:lpstr>
      <vt:lpstr>A125567577V</vt:lpstr>
      <vt:lpstr>A125567577V_Data</vt:lpstr>
      <vt:lpstr>A125567577V_Latest</vt:lpstr>
      <vt:lpstr>A125567584T</vt:lpstr>
      <vt:lpstr>A125567584T_Data</vt:lpstr>
      <vt:lpstr>A125567584T_Latest</vt:lpstr>
      <vt:lpstr>A125567585V</vt:lpstr>
      <vt:lpstr>A125567585V_Data</vt:lpstr>
      <vt:lpstr>A125567585V_Latest</vt:lpstr>
      <vt:lpstr>A125567592T</vt:lpstr>
      <vt:lpstr>A125567592T_Data</vt:lpstr>
      <vt:lpstr>A125567592T_Latest</vt:lpstr>
      <vt:lpstr>A125567593V</vt:lpstr>
      <vt:lpstr>A125567593V_Data</vt:lpstr>
      <vt:lpstr>A125567593V_Latest</vt:lpstr>
      <vt:lpstr>A125567600F</vt:lpstr>
      <vt:lpstr>A125567600F_Data</vt:lpstr>
      <vt:lpstr>A125567600F_Latest</vt:lpstr>
      <vt:lpstr>A125567601J</vt:lpstr>
      <vt:lpstr>A125567601J_Data</vt:lpstr>
      <vt:lpstr>A125567601J_Latest</vt:lpstr>
      <vt:lpstr>A125567608X</vt:lpstr>
      <vt:lpstr>A125567608X_Data</vt:lpstr>
      <vt:lpstr>A125567608X_Latest</vt:lpstr>
      <vt:lpstr>A125567609A</vt:lpstr>
      <vt:lpstr>A125567609A_Data</vt:lpstr>
      <vt:lpstr>A125567609A_Latest</vt:lpstr>
      <vt:lpstr>A125567616X</vt:lpstr>
      <vt:lpstr>A125567616X_Data</vt:lpstr>
      <vt:lpstr>A125567616X_Latest</vt:lpstr>
      <vt:lpstr>A125567617A</vt:lpstr>
      <vt:lpstr>A125567617A_Data</vt:lpstr>
      <vt:lpstr>A125567617A_Latest</vt:lpstr>
      <vt:lpstr>A125567624X</vt:lpstr>
      <vt:lpstr>A125567624X_Data</vt:lpstr>
      <vt:lpstr>A125567624X_Latest</vt:lpstr>
      <vt:lpstr>A125567625A</vt:lpstr>
      <vt:lpstr>A125567625A_Data</vt:lpstr>
      <vt:lpstr>A125567625A_Latest</vt:lpstr>
      <vt:lpstr>A125567632X</vt:lpstr>
      <vt:lpstr>A125567632X_Data</vt:lpstr>
      <vt:lpstr>A125567632X_Latest</vt:lpstr>
      <vt:lpstr>A125567633A</vt:lpstr>
      <vt:lpstr>A125567633A_Data</vt:lpstr>
      <vt:lpstr>A125567633A_Latest</vt:lpstr>
      <vt:lpstr>A125567640X</vt:lpstr>
      <vt:lpstr>A125567640X_Data</vt:lpstr>
      <vt:lpstr>A125567640X_Latest</vt:lpstr>
      <vt:lpstr>A125567641A</vt:lpstr>
      <vt:lpstr>A125567641A_Data</vt:lpstr>
      <vt:lpstr>A125567641A_Latest</vt:lpstr>
      <vt:lpstr>A125567648T</vt:lpstr>
      <vt:lpstr>A125567648T_Data</vt:lpstr>
      <vt:lpstr>A125567648T_Latest</vt:lpstr>
      <vt:lpstr>A125567649V</vt:lpstr>
      <vt:lpstr>A125567649V_Data</vt:lpstr>
      <vt:lpstr>A125567649V_Latest</vt:lpstr>
      <vt:lpstr>A125567656T</vt:lpstr>
      <vt:lpstr>A125567656T_Data</vt:lpstr>
      <vt:lpstr>A125567656T_Latest</vt:lpstr>
      <vt:lpstr>A125567657V</vt:lpstr>
      <vt:lpstr>A125567657V_Data</vt:lpstr>
      <vt:lpstr>A125567657V_Latest</vt:lpstr>
      <vt:lpstr>A125567664T</vt:lpstr>
      <vt:lpstr>A125567664T_Data</vt:lpstr>
      <vt:lpstr>A125567664T_Latest</vt:lpstr>
      <vt:lpstr>A125567665V</vt:lpstr>
      <vt:lpstr>A125567665V_Data</vt:lpstr>
      <vt:lpstr>A125567665V_Latest</vt:lpstr>
      <vt:lpstr>A125567672T</vt:lpstr>
      <vt:lpstr>A125567672T_Data</vt:lpstr>
      <vt:lpstr>A125567672T_Latest</vt:lpstr>
      <vt:lpstr>A125567673V</vt:lpstr>
      <vt:lpstr>A125567673V_Data</vt:lpstr>
      <vt:lpstr>A125567673V_Latest</vt:lpstr>
      <vt:lpstr>A125567680T</vt:lpstr>
      <vt:lpstr>A125567680T_Data</vt:lpstr>
      <vt:lpstr>A125567680T_Latest</vt:lpstr>
      <vt:lpstr>A125567681V</vt:lpstr>
      <vt:lpstr>A125567681V_Data</vt:lpstr>
      <vt:lpstr>A125567681V_Latest</vt:lpstr>
      <vt:lpstr>A125567688K</vt:lpstr>
      <vt:lpstr>A125567688K_Data</vt:lpstr>
      <vt:lpstr>A125567688K_Latest</vt:lpstr>
      <vt:lpstr>A125567689L</vt:lpstr>
      <vt:lpstr>A125567689L_Data</vt:lpstr>
      <vt:lpstr>A125567689L_Latest</vt:lpstr>
      <vt:lpstr>A125567696K</vt:lpstr>
      <vt:lpstr>A125567696K_Data</vt:lpstr>
      <vt:lpstr>A125567696K_Latest</vt:lpstr>
      <vt:lpstr>A125567697L</vt:lpstr>
      <vt:lpstr>A125567697L_Data</vt:lpstr>
      <vt:lpstr>A125567697L_Latest</vt:lpstr>
      <vt:lpstr>A125567704X</vt:lpstr>
      <vt:lpstr>A125567704X_Data</vt:lpstr>
      <vt:lpstr>A125567704X_Latest</vt:lpstr>
      <vt:lpstr>A125567705A</vt:lpstr>
      <vt:lpstr>A125567705A_Data</vt:lpstr>
      <vt:lpstr>A125567705A_Latest</vt:lpstr>
      <vt:lpstr>A125567712X</vt:lpstr>
      <vt:lpstr>A125567712X_Data</vt:lpstr>
      <vt:lpstr>A125567712X_Latest</vt:lpstr>
      <vt:lpstr>A125567713A</vt:lpstr>
      <vt:lpstr>A125567713A_Data</vt:lpstr>
      <vt:lpstr>A125567713A_Latest</vt:lpstr>
      <vt:lpstr>A125567720X</vt:lpstr>
      <vt:lpstr>A125567720X_Data</vt:lpstr>
      <vt:lpstr>A125567720X_Latest</vt:lpstr>
      <vt:lpstr>A125567721A</vt:lpstr>
      <vt:lpstr>A125567721A_Data</vt:lpstr>
      <vt:lpstr>A125567721A_Latest</vt:lpstr>
      <vt:lpstr>A125567728T</vt:lpstr>
      <vt:lpstr>A125567728T_Data</vt:lpstr>
      <vt:lpstr>A125567728T_Latest</vt:lpstr>
      <vt:lpstr>A125567729V</vt:lpstr>
      <vt:lpstr>A125567729V_Data</vt:lpstr>
      <vt:lpstr>A125567729V_Latest</vt:lpstr>
      <vt:lpstr>A125567736T</vt:lpstr>
      <vt:lpstr>A125567736T_Data</vt:lpstr>
      <vt:lpstr>A125567736T_Latest</vt:lpstr>
      <vt:lpstr>A125567737V</vt:lpstr>
      <vt:lpstr>A125567737V_Data</vt:lpstr>
      <vt:lpstr>A125567737V_Latest</vt:lpstr>
      <vt:lpstr>A125567744T</vt:lpstr>
      <vt:lpstr>A125567744T_Data</vt:lpstr>
      <vt:lpstr>A125567744T_Latest</vt:lpstr>
      <vt:lpstr>A125567745V</vt:lpstr>
      <vt:lpstr>A125567745V_Data</vt:lpstr>
      <vt:lpstr>A125567745V_Latest</vt:lpstr>
      <vt:lpstr>A125567752T</vt:lpstr>
      <vt:lpstr>A125567752T_Data</vt:lpstr>
      <vt:lpstr>A125567752T_Latest</vt:lpstr>
      <vt:lpstr>A125567753V</vt:lpstr>
      <vt:lpstr>A125567753V_Data</vt:lpstr>
      <vt:lpstr>A125567753V_Latest</vt:lpstr>
      <vt:lpstr>A125567760T</vt:lpstr>
      <vt:lpstr>A125567760T_Data</vt:lpstr>
      <vt:lpstr>A125567760T_Latest</vt:lpstr>
      <vt:lpstr>A125567761V</vt:lpstr>
      <vt:lpstr>A125567761V_Data</vt:lpstr>
      <vt:lpstr>A125567761V_Latest</vt:lpstr>
      <vt:lpstr>A125567768K</vt:lpstr>
      <vt:lpstr>A125567768K_Data</vt:lpstr>
      <vt:lpstr>A125567768K_Latest</vt:lpstr>
      <vt:lpstr>A125567769L</vt:lpstr>
      <vt:lpstr>A125567769L_Data</vt:lpstr>
      <vt:lpstr>A125567769L_Latest</vt:lpstr>
      <vt:lpstr>A125567776K</vt:lpstr>
      <vt:lpstr>A125567776K_Data</vt:lpstr>
      <vt:lpstr>A125567776K_Latest</vt:lpstr>
      <vt:lpstr>A125567777L</vt:lpstr>
      <vt:lpstr>A125567777L_Data</vt:lpstr>
      <vt:lpstr>A125567777L_Latest</vt:lpstr>
      <vt:lpstr>A125567784K</vt:lpstr>
      <vt:lpstr>A125567784K_Data</vt:lpstr>
      <vt:lpstr>A125567784K_Latest</vt:lpstr>
      <vt:lpstr>A125567785L</vt:lpstr>
      <vt:lpstr>A125567785L_Data</vt:lpstr>
      <vt:lpstr>A125567785L_Latest</vt:lpstr>
      <vt:lpstr>A125567792K</vt:lpstr>
      <vt:lpstr>A125567792K_Data</vt:lpstr>
      <vt:lpstr>A125567792K_Latest</vt:lpstr>
      <vt:lpstr>A125567793L</vt:lpstr>
      <vt:lpstr>A125567793L_Data</vt:lpstr>
      <vt:lpstr>A125567793L_Latest</vt:lpstr>
      <vt:lpstr>A125567800X</vt:lpstr>
      <vt:lpstr>A125567800X_Data</vt:lpstr>
      <vt:lpstr>A125567800X_Latest</vt:lpstr>
      <vt:lpstr>A125567801A</vt:lpstr>
      <vt:lpstr>A125567801A_Data</vt:lpstr>
      <vt:lpstr>A125567801A_Latest</vt:lpstr>
      <vt:lpstr>A125567808T</vt:lpstr>
      <vt:lpstr>A125567808T_Data</vt:lpstr>
      <vt:lpstr>A125567808T_Latest</vt:lpstr>
      <vt:lpstr>A125567809V</vt:lpstr>
      <vt:lpstr>A125567809V_Data</vt:lpstr>
      <vt:lpstr>A125567809V_Latest</vt:lpstr>
      <vt:lpstr>A125567816T</vt:lpstr>
      <vt:lpstr>A125567816T_Data</vt:lpstr>
      <vt:lpstr>A125567816T_Latest</vt:lpstr>
      <vt:lpstr>A125567817V</vt:lpstr>
      <vt:lpstr>A125567817V_Data</vt:lpstr>
      <vt:lpstr>A125567817V_Latest</vt:lpstr>
      <vt:lpstr>A125567824T</vt:lpstr>
      <vt:lpstr>A125567824T_Data</vt:lpstr>
      <vt:lpstr>A125567824T_Latest</vt:lpstr>
      <vt:lpstr>A125567825V</vt:lpstr>
      <vt:lpstr>A125567825V_Data</vt:lpstr>
      <vt:lpstr>A125567825V_Latest</vt:lpstr>
      <vt:lpstr>A125567832T</vt:lpstr>
      <vt:lpstr>A125567832T_Data</vt:lpstr>
      <vt:lpstr>A125567832T_Latest</vt:lpstr>
      <vt:lpstr>A125567833V</vt:lpstr>
      <vt:lpstr>A125567833V_Data</vt:lpstr>
      <vt:lpstr>A125567833V_Latest</vt:lpstr>
      <vt:lpstr>A125567840T</vt:lpstr>
      <vt:lpstr>A125567840T_Data</vt:lpstr>
      <vt:lpstr>A125567840T_Latest</vt:lpstr>
      <vt:lpstr>A125567841V</vt:lpstr>
      <vt:lpstr>A125567841V_Data</vt:lpstr>
      <vt:lpstr>A125567841V_Latest</vt:lpstr>
      <vt:lpstr>A125567848K</vt:lpstr>
      <vt:lpstr>A125567848K_Data</vt:lpstr>
      <vt:lpstr>A125567848K_Latest</vt:lpstr>
      <vt:lpstr>A125567849L</vt:lpstr>
      <vt:lpstr>A125567849L_Data</vt:lpstr>
      <vt:lpstr>A125567849L_Latest</vt:lpstr>
      <vt:lpstr>A125567856K</vt:lpstr>
      <vt:lpstr>A125567856K_Data</vt:lpstr>
      <vt:lpstr>A125567856K_Latest</vt:lpstr>
      <vt:lpstr>A125567857L</vt:lpstr>
      <vt:lpstr>A125567857L_Data</vt:lpstr>
      <vt:lpstr>A125567857L_Latest</vt:lpstr>
      <vt:lpstr>A125567864K</vt:lpstr>
      <vt:lpstr>A125567864K_Data</vt:lpstr>
      <vt:lpstr>A125567864K_Latest</vt:lpstr>
      <vt:lpstr>A125567865L</vt:lpstr>
      <vt:lpstr>A125567865L_Data</vt:lpstr>
      <vt:lpstr>A125567865L_Latest</vt:lpstr>
      <vt:lpstr>A125567872K</vt:lpstr>
      <vt:lpstr>A125567872K_Data</vt:lpstr>
      <vt:lpstr>A125567872K_Latest</vt:lpstr>
      <vt:lpstr>A125567873L</vt:lpstr>
      <vt:lpstr>A125567873L_Data</vt:lpstr>
      <vt:lpstr>A125567873L_Latest</vt:lpstr>
      <vt:lpstr>A125567880K</vt:lpstr>
      <vt:lpstr>A125567880K_Data</vt:lpstr>
      <vt:lpstr>A125567880K_Latest</vt:lpstr>
      <vt:lpstr>A125567881L</vt:lpstr>
      <vt:lpstr>A125567881L_Data</vt:lpstr>
      <vt:lpstr>A125567881L_Latest</vt:lpstr>
      <vt:lpstr>A125567888C</vt:lpstr>
      <vt:lpstr>A125567888C_Data</vt:lpstr>
      <vt:lpstr>A125567888C_Latest</vt:lpstr>
      <vt:lpstr>A125567889F</vt:lpstr>
      <vt:lpstr>A125567889F_Data</vt:lpstr>
      <vt:lpstr>A125567889F_Latest</vt:lpstr>
      <vt:lpstr>A125567896C</vt:lpstr>
      <vt:lpstr>A125567896C_Data</vt:lpstr>
      <vt:lpstr>A125567896C_Latest</vt:lpstr>
      <vt:lpstr>A125567897F</vt:lpstr>
      <vt:lpstr>A125567897F_Data</vt:lpstr>
      <vt:lpstr>A125567897F_Latest</vt:lpstr>
      <vt:lpstr>A125567904T</vt:lpstr>
      <vt:lpstr>A125567904T_Data</vt:lpstr>
      <vt:lpstr>A125567904T_Latest</vt:lpstr>
      <vt:lpstr>A125567905V</vt:lpstr>
      <vt:lpstr>A125567905V_Data</vt:lpstr>
      <vt:lpstr>A125567905V_Latest</vt:lpstr>
      <vt:lpstr>A125567912T</vt:lpstr>
      <vt:lpstr>A125567912T_Data</vt:lpstr>
      <vt:lpstr>A125567912T_Latest</vt:lpstr>
      <vt:lpstr>A125567913V</vt:lpstr>
      <vt:lpstr>A125567913V_Data</vt:lpstr>
      <vt:lpstr>A125567913V_Latest</vt:lpstr>
      <vt:lpstr>A125567920T</vt:lpstr>
      <vt:lpstr>A125567920T_Data</vt:lpstr>
      <vt:lpstr>A125567920T_Latest</vt:lpstr>
      <vt:lpstr>A125567921V</vt:lpstr>
      <vt:lpstr>A125567921V_Data</vt:lpstr>
      <vt:lpstr>A125567921V_Latest</vt:lpstr>
      <vt:lpstr>A125567928K</vt:lpstr>
      <vt:lpstr>A125567928K_Data</vt:lpstr>
      <vt:lpstr>A125567928K_Latest</vt:lpstr>
      <vt:lpstr>A125567929L</vt:lpstr>
      <vt:lpstr>A125567929L_Data</vt:lpstr>
      <vt:lpstr>A125567929L_Latest</vt:lpstr>
      <vt:lpstr>A125567936K</vt:lpstr>
      <vt:lpstr>A125567936K_Data</vt:lpstr>
      <vt:lpstr>A125567936K_Latest</vt:lpstr>
      <vt:lpstr>A125567937L</vt:lpstr>
      <vt:lpstr>A125567937L_Data</vt:lpstr>
      <vt:lpstr>A125567937L_Latest</vt:lpstr>
      <vt:lpstr>A125567944K</vt:lpstr>
      <vt:lpstr>A125567944K_Data</vt:lpstr>
      <vt:lpstr>A125567944K_Latest</vt:lpstr>
      <vt:lpstr>A125567945L</vt:lpstr>
      <vt:lpstr>A125567945L_Data</vt:lpstr>
      <vt:lpstr>A125567945L_Latest</vt:lpstr>
      <vt:lpstr>A125567952K</vt:lpstr>
      <vt:lpstr>A125567952K_Data</vt:lpstr>
      <vt:lpstr>A125567952K_Latest</vt:lpstr>
      <vt:lpstr>A125567953L</vt:lpstr>
      <vt:lpstr>A125567953L_Data</vt:lpstr>
      <vt:lpstr>A125567953L_Latest</vt:lpstr>
      <vt:lpstr>A125567960K</vt:lpstr>
      <vt:lpstr>A125567960K_Data</vt:lpstr>
      <vt:lpstr>A125567960K_Latest</vt:lpstr>
      <vt:lpstr>A125567961L</vt:lpstr>
      <vt:lpstr>A125567961L_Data</vt:lpstr>
      <vt:lpstr>A125567961L_Latest</vt:lpstr>
      <vt:lpstr>A125567968C</vt:lpstr>
      <vt:lpstr>A125567968C_Data</vt:lpstr>
      <vt:lpstr>A125567968C_Latest</vt:lpstr>
      <vt:lpstr>A125567969F</vt:lpstr>
      <vt:lpstr>A125567969F_Data</vt:lpstr>
      <vt:lpstr>A125567969F_Latest</vt:lpstr>
      <vt:lpstr>A125567976C</vt:lpstr>
      <vt:lpstr>A125567976C_Data</vt:lpstr>
      <vt:lpstr>A125567976C_Latest</vt:lpstr>
      <vt:lpstr>A125567977F</vt:lpstr>
      <vt:lpstr>A125567977F_Data</vt:lpstr>
      <vt:lpstr>A125567977F_Latest</vt:lpstr>
      <vt:lpstr>A125567984C</vt:lpstr>
      <vt:lpstr>A125567984C_Data</vt:lpstr>
      <vt:lpstr>A125567984C_Latest</vt:lpstr>
      <vt:lpstr>A125567985F</vt:lpstr>
      <vt:lpstr>A125567985F_Data</vt:lpstr>
      <vt:lpstr>A125567985F_Latest</vt:lpstr>
      <vt:lpstr>A125567992C</vt:lpstr>
      <vt:lpstr>A125567992C_Data</vt:lpstr>
      <vt:lpstr>A125567992C_Latest</vt:lpstr>
      <vt:lpstr>A125567993F</vt:lpstr>
      <vt:lpstr>A125567993F_Data</vt:lpstr>
      <vt:lpstr>A125567993F_Latest</vt:lpstr>
      <vt:lpstr>A125568000V</vt:lpstr>
      <vt:lpstr>A125568000V_Data</vt:lpstr>
      <vt:lpstr>A125568000V_Latest</vt:lpstr>
      <vt:lpstr>A125568001W</vt:lpstr>
      <vt:lpstr>A125568001W_Data</vt:lpstr>
      <vt:lpstr>A125568001W_Latest</vt:lpstr>
      <vt:lpstr>A125568008L</vt:lpstr>
      <vt:lpstr>A125568008L_Data</vt:lpstr>
      <vt:lpstr>A125568008L_Latest</vt:lpstr>
      <vt:lpstr>A125568009R</vt:lpstr>
      <vt:lpstr>A125568009R_Data</vt:lpstr>
      <vt:lpstr>A125568009R_Latest</vt:lpstr>
      <vt:lpstr>A125568016L</vt:lpstr>
      <vt:lpstr>A125568016L_Data</vt:lpstr>
      <vt:lpstr>A125568016L_Latest</vt:lpstr>
      <vt:lpstr>A125568017R</vt:lpstr>
      <vt:lpstr>A125568017R_Data</vt:lpstr>
      <vt:lpstr>A125568017R_Latest</vt:lpstr>
      <vt:lpstr>A125568024L</vt:lpstr>
      <vt:lpstr>A125568024L_Data</vt:lpstr>
      <vt:lpstr>A125568024L_Latest</vt:lpstr>
      <vt:lpstr>A125568025R</vt:lpstr>
      <vt:lpstr>A125568025R_Data</vt:lpstr>
      <vt:lpstr>A125568025R_Latest</vt:lpstr>
      <vt:lpstr>A125568032L</vt:lpstr>
      <vt:lpstr>A125568032L_Data</vt:lpstr>
      <vt:lpstr>A125568032L_Latest</vt:lpstr>
      <vt:lpstr>A125568033R</vt:lpstr>
      <vt:lpstr>A125568033R_Data</vt:lpstr>
      <vt:lpstr>A125568033R_Latest</vt:lpstr>
      <vt:lpstr>A125568040L</vt:lpstr>
      <vt:lpstr>A125568040L_Data</vt:lpstr>
      <vt:lpstr>A125568040L_Latest</vt:lpstr>
      <vt:lpstr>A125568041R</vt:lpstr>
      <vt:lpstr>A125568041R_Data</vt:lpstr>
      <vt:lpstr>A125568041R_Latest</vt:lpstr>
      <vt:lpstr>A125568048F</vt:lpstr>
      <vt:lpstr>A125568048F_Data</vt:lpstr>
      <vt:lpstr>A125568048F_Latest</vt:lpstr>
      <vt:lpstr>A125568049J</vt:lpstr>
      <vt:lpstr>A125568049J_Data</vt:lpstr>
      <vt:lpstr>A125568049J_Latest</vt:lpstr>
      <vt:lpstr>A125568056F</vt:lpstr>
      <vt:lpstr>A125568056F_Data</vt:lpstr>
      <vt:lpstr>A125568056F_Latest</vt:lpstr>
      <vt:lpstr>A125568057J</vt:lpstr>
      <vt:lpstr>A125568057J_Data</vt:lpstr>
      <vt:lpstr>A125568057J_Latest</vt:lpstr>
      <vt:lpstr>A125568064F</vt:lpstr>
      <vt:lpstr>A125568064F_Data</vt:lpstr>
      <vt:lpstr>A125568064F_Latest</vt:lpstr>
      <vt:lpstr>A125568065J</vt:lpstr>
      <vt:lpstr>A125568065J_Data</vt:lpstr>
      <vt:lpstr>A125568065J_Latest</vt:lpstr>
      <vt:lpstr>A125568072F</vt:lpstr>
      <vt:lpstr>A125568072F_Data</vt:lpstr>
      <vt:lpstr>A125568072F_Latest</vt:lpstr>
      <vt:lpstr>A125568073J</vt:lpstr>
      <vt:lpstr>A125568073J_Data</vt:lpstr>
      <vt:lpstr>A125568073J_Latest</vt:lpstr>
      <vt:lpstr>A125568080F</vt:lpstr>
      <vt:lpstr>A125568080F_Data</vt:lpstr>
      <vt:lpstr>A125568080F_Latest</vt:lpstr>
      <vt:lpstr>A125568081J</vt:lpstr>
      <vt:lpstr>A125568081J_Data</vt:lpstr>
      <vt:lpstr>A125568081J_Latest</vt:lpstr>
      <vt:lpstr>A125568088X</vt:lpstr>
      <vt:lpstr>A125568088X_Data</vt:lpstr>
      <vt:lpstr>A125568088X_Latest</vt:lpstr>
      <vt:lpstr>A125568089A</vt:lpstr>
      <vt:lpstr>A125568089A_Data</vt:lpstr>
      <vt:lpstr>A125568089A_Latest</vt:lpstr>
      <vt:lpstr>A125568096X</vt:lpstr>
      <vt:lpstr>A125568096X_Data</vt:lpstr>
      <vt:lpstr>A125568096X_Latest</vt:lpstr>
      <vt:lpstr>A125568097A</vt:lpstr>
      <vt:lpstr>A125568097A_Data</vt:lpstr>
      <vt:lpstr>A125568097A_Latest</vt:lpstr>
      <vt:lpstr>A125568104L</vt:lpstr>
      <vt:lpstr>A125568104L_Data</vt:lpstr>
      <vt:lpstr>A125568104L_Latest</vt:lpstr>
      <vt:lpstr>A125568105R</vt:lpstr>
      <vt:lpstr>A125568105R_Data</vt:lpstr>
      <vt:lpstr>A125568105R_Latest</vt:lpstr>
      <vt:lpstr>A125568112L</vt:lpstr>
      <vt:lpstr>A125568112L_Data</vt:lpstr>
      <vt:lpstr>A125568112L_Latest</vt:lpstr>
      <vt:lpstr>A125568113R</vt:lpstr>
      <vt:lpstr>A125568113R_Data</vt:lpstr>
      <vt:lpstr>A125568113R_Latest</vt:lpstr>
      <vt:lpstr>A125568120L</vt:lpstr>
      <vt:lpstr>A125568120L_Data</vt:lpstr>
      <vt:lpstr>A125568120L_Latest</vt:lpstr>
      <vt:lpstr>A125568121R</vt:lpstr>
      <vt:lpstr>A125568121R_Data</vt:lpstr>
      <vt:lpstr>A125568121R_Latest</vt:lpstr>
      <vt:lpstr>A125568128F</vt:lpstr>
      <vt:lpstr>A125568128F_Data</vt:lpstr>
      <vt:lpstr>A125568128F_Latest</vt:lpstr>
      <vt:lpstr>A125568129J</vt:lpstr>
      <vt:lpstr>A125568129J_Data</vt:lpstr>
      <vt:lpstr>A125568129J_Latest</vt:lpstr>
      <vt:lpstr>A125568136F</vt:lpstr>
      <vt:lpstr>A125568136F_Data</vt:lpstr>
      <vt:lpstr>A125568136F_Latest</vt:lpstr>
      <vt:lpstr>A125568144F</vt:lpstr>
      <vt:lpstr>A125568144F_Data</vt:lpstr>
      <vt:lpstr>A125568144F_Latest</vt:lpstr>
      <vt:lpstr>A125568152F</vt:lpstr>
      <vt:lpstr>A125568152F_Data</vt:lpstr>
      <vt:lpstr>A125568152F_Latest</vt:lpstr>
      <vt:lpstr>A125568160F</vt:lpstr>
      <vt:lpstr>A125568160F_Data</vt:lpstr>
      <vt:lpstr>A125568160F_Latest</vt:lpstr>
      <vt:lpstr>A125568168X</vt:lpstr>
      <vt:lpstr>A125568168X_Data</vt:lpstr>
      <vt:lpstr>A125568168X_Latest</vt:lpstr>
      <vt:lpstr>A125568176X</vt:lpstr>
      <vt:lpstr>A125568176X_Data</vt:lpstr>
      <vt:lpstr>A125568176X_Latest</vt:lpstr>
      <vt:lpstr>A125568184X</vt:lpstr>
      <vt:lpstr>A125568184X_Data</vt:lpstr>
      <vt:lpstr>A125568184X_Latest</vt:lpstr>
      <vt:lpstr>A125568192X</vt:lpstr>
      <vt:lpstr>A125568192X_Data</vt:lpstr>
      <vt:lpstr>A125568192X_Latest</vt:lpstr>
      <vt:lpstr>A125568200L</vt:lpstr>
      <vt:lpstr>A125568200L_Data</vt:lpstr>
      <vt:lpstr>A125568200L_Latest</vt:lpstr>
      <vt:lpstr>A125568208F</vt:lpstr>
      <vt:lpstr>A125568208F_Data</vt:lpstr>
      <vt:lpstr>A125568208F_Latest</vt:lpstr>
      <vt:lpstr>A125568216F</vt:lpstr>
      <vt:lpstr>A125568216F_Data</vt:lpstr>
      <vt:lpstr>A125568216F_Latest</vt:lpstr>
      <vt:lpstr>A125568224F</vt:lpstr>
      <vt:lpstr>A125568224F_Data</vt:lpstr>
      <vt:lpstr>A125568224F_Latest</vt:lpstr>
      <vt:lpstr>A125568232F</vt:lpstr>
      <vt:lpstr>A125568232F_Data</vt:lpstr>
      <vt:lpstr>A125568232F_Latest</vt:lpstr>
      <vt:lpstr>A125568240F</vt:lpstr>
      <vt:lpstr>A125568240F_Data</vt:lpstr>
      <vt:lpstr>A125568240F_Latest</vt:lpstr>
      <vt:lpstr>A125568248X</vt:lpstr>
      <vt:lpstr>A125568248X_Data</vt:lpstr>
      <vt:lpstr>A125568248X_Latest</vt:lpstr>
      <vt:lpstr>A125568256X</vt:lpstr>
      <vt:lpstr>A125568256X_Data</vt:lpstr>
      <vt:lpstr>A125568256X_Latest</vt:lpstr>
      <vt:lpstr>A125568264X</vt:lpstr>
      <vt:lpstr>A125568264X_Data</vt:lpstr>
      <vt:lpstr>A125568264X_Latest</vt:lpstr>
      <vt:lpstr>A125568272X</vt:lpstr>
      <vt:lpstr>A125568272X_Data</vt:lpstr>
      <vt:lpstr>A125568272X_Latest</vt:lpstr>
      <vt:lpstr>A125568280X</vt:lpstr>
      <vt:lpstr>A125568280X_Data</vt:lpstr>
      <vt:lpstr>A125568280X_Latest</vt:lpstr>
      <vt:lpstr>A125568288T</vt:lpstr>
      <vt:lpstr>A125568288T_Data</vt:lpstr>
      <vt:lpstr>A125568288T_Latest</vt:lpstr>
      <vt:lpstr>A125568296T</vt:lpstr>
      <vt:lpstr>A125568296T_Data</vt:lpstr>
      <vt:lpstr>A125568296T_Latest</vt:lpstr>
      <vt:lpstr>A125568304F</vt:lpstr>
      <vt:lpstr>A125568304F_Data</vt:lpstr>
      <vt:lpstr>A125568304F_Latest</vt:lpstr>
      <vt:lpstr>A125568312F</vt:lpstr>
      <vt:lpstr>A125568312F_Data</vt:lpstr>
      <vt:lpstr>A125568312F_Latest</vt:lpstr>
      <vt:lpstr>A125568320F</vt:lpstr>
      <vt:lpstr>A125568320F_Data</vt:lpstr>
      <vt:lpstr>A125568320F_Latest</vt:lpstr>
      <vt:lpstr>A125568328X</vt:lpstr>
      <vt:lpstr>A125568328X_Data</vt:lpstr>
      <vt:lpstr>A125568328X_Latest</vt:lpstr>
      <vt:lpstr>A125568336X</vt:lpstr>
      <vt:lpstr>A125568336X_Data</vt:lpstr>
      <vt:lpstr>A125568336X_Latest</vt:lpstr>
      <vt:lpstr>A125568344X</vt:lpstr>
      <vt:lpstr>A125568344X_Data</vt:lpstr>
      <vt:lpstr>A125568344X_Latest</vt:lpstr>
      <vt:lpstr>A125568352X</vt:lpstr>
      <vt:lpstr>A125568352X_Data</vt:lpstr>
      <vt:lpstr>A125568352X_Latest</vt:lpstr>
      <vt:lpstr>A125568360X</vt:lpstr>
      <vt:lpstr>A125568360X_Data</vt:lpstr>
      <vt:lpstr>A125568360X_Latest</vt:lpstr>
      <vt:lpstr>A125568368T</vt:lpstr>
      <vt:lpstr>A125568368T_Data</vt:lpstr>
      <vt:lpstr>A125568368T_Latest</vt:lpstr>
      <vt:lpstr>A125568376T</vt:lpstr>
      <vt:lpstr>A125568376T_Data</vt:lpstr>
      <vt:lpstr>A125568376T_Latest</vt:lpstr>
      <vt:lpstr>A125568384T</vt:lpstr>
      <vt:lpstr>A125568384T_Data</vt:lpstr>
      <vt:lpstr>A125568384T_Latest</vt:lpstr>
      <vt:lpstr>A125568392T</vt:lpstr>
      <vt:lpstr>A125568392T_Data</vt:lpstr>
      <vt:lpstr>A125568392T_Latest</vt:lpstr>
      <vt:lpstr>A125568400F</vt:lpstr>
      <vt:lpstr>A125568400F_Data</vt:lpstr>
      <vt:lpstr>A125568400F_Latest</vt:lpstr>
      <vt:lpstr>A125568408X</vt:lpstr>
      <vt:lpstr>A125568408X_Data</vt:lpstr>
      <vt:lpstr>A125568408X_Latest</vt:lpstr>
      <vt:lpstr>A125568416X</vt:lpstr>
      <vt:lpstr>A125568416X_Data</vt:lpstr>
      <vt:lpstr>A125568416X_Latest</vt:lpstr>
      <vt:lpstr>A125568424X</vt:lpstr>
      <vt:lpstr>A125568424X_Data</vt:lpstr>
      <vt:lpstr>A125568424X_Latest</vt:lpstr>
      <vt:lpstr>A125568432X</vt:lpstr>
      <vt:lpstr>A125568432X_Data</vt:lpstr>
      <vt:lpstr>A125568432X_Latest</vt:lpstr>
      <vt:lpstr>A125568440X</vt:lpstr>
      <vt:lpstr>A125568440X_Data</vt:lpstr>
      <vt:lpstr>A125568440X_Latest</vt:lpstr>
      <vt:lpstr>A125568448T</vt:lpstr>
      <vt:lpstr>A125568448T_Data</vt:lpstr>
      <vt:lpstr>A125568448T_Latest</vt:lpstr>
      <vt:lpstr>A125568456T</vt:lpstr>
      <vt:lpstr>A125568456T_Data</vt:lpstr>
      <vt:lpstr>A125568456T_Latest</vt:lpstr>
      <vt:lpstr>A125568464T</vt:lpstr>
      <vt:lpstr>A125568464T_Data</vt:lpstr>
      <vt:lpstr>A125568464T_Latest</vt:lpstr>
      <vt:lpstr>A125568472T</vt:lpstr>
      <vt:lpstr>A125568472T_Data</vt:lpstr>
      <vt:lpstr>A125568472T_Latest</vt:lpstr>
      <vt:lpstr>A125568480T</vt:lpstr>
      <vt:lpstr>A125568480T_Data</vt:lpstr>
      <vt:lpstr>A125568480T_Latest</vt:lpstr>
      <vt:lpstr>A125568488K</vt:lpstr>
      <vt:lpstr>A125568488K_Data</vt:lpstr>
      <vt:lpstr>A125568488K_Latest</vt:lpstr>
      <vt:lpstr>A125568496K</vt:lpstr>
      <vt:lpstr>A125568496K_Data</vt:lpstr>
      <vt:lpstr>A125568496K_Latest</vt:lpstr>
      <vt:lpstr>A125568504X</vt:lpstr>
      <vt:lpstr>A125568504X_Data</vt:lpstr>
      <vt:lpstr>A125568504X_Latest</vt:lpstr>
      <vt:lpstr>A125568512X</vt:lpstr>
      <vt:lpstr>A125568512X_Data</vt:lpstr>
      <vt:lpstr>A125568512X_Latest</vt:lpstr>
      <vt:lpstr>A125568520X</vt:lpstr>
      <vt:lpstr>A125568520X_Data</vt:lpstr>
      <vt:lpstr>A125568520X_Latest</vt:lpstr>
      <vt:lpstr>A125568528T</vt:lpstr>
      <vt:lpstr>A125568528T_Data</vt:lpstr>
      <vt:lpstr>A125568528T_Latest</vt:lpstr>
      <vt:lpstr>A125568536T</vt:lpstr>
      <vt:lpstr>A125568536T_Data</vt:lpstr>
      <vt:lpstr>A125568536T_Latest</vt:lpstr>
      <vt:lpstr>A125568544T</vt:lpstr>
      <vt:lpstr>A125568544T_Data</vt:lpstr>
      <vt:lpstr>A125568544T_Latest</vt:lpstr>
      <vt:lpstr>A125568552T</vt:lpstr>
      <vt:lpstr>A125568552T_Data</vt:lpstr>
      <vt:lpstr>A125568552T_Latest</vt:lpstr>
      <vt:lpstr>A125568560T</vt:lpstr>
      <vt:lpstr>A125568560T_Data</vt:lpstr>
      <vt:lpstr>A125568560T_Latest</vt:lpstr>
      <vt:lpstr>A125568568K</vt:lpstr>
      <vt:lpstr>A125568568K_Data</vt:lpstr>
      <vt:lpstr>A125568568K_Latest</vt:lpstr>
      <vt:lpstr>A125568576K</vt:lpstr>
      <vt:lpstr>A125568576K_Data</vt:lpstr>
      <vt:lpstr>A125568576K_Latest</vt:lpstr>
      <vt:lpstr>A125568584K</vt:lpstr>
      <vt:lpstr>A125568584K_Data</vt:lpstr>
      <vt:lpstr>A125568584K_Latest</vt:lpstr>
      <vt:lpstr>A125568592K</vt:lpstr>
      <vt:lpstr>A125568592K_Data</vt:lpstr>
      <vt:lpstr>A125568592K_Latest</vt:lpstr>
      <vt:lpstr>A125568600X</vt:lpstr>
      <vt:lpstr>A125568600X_Data</vt:lpstr>
      <vt:lpstr>A125568600X_Latest</vt:lpstr>
      <vt:lpstr>A125568608T</vt:lpstr>
      <vt:lpstr>A125568608T_Data</vt:lpstr>
      <vt:lpstr>A125568608T_Latest</vt:lpstr>
      <vt:lpstr>A125568616T</vt:lpstr>
      <vt:lpstr>A125568616T_Data</vt:lpstr>
      <vt:lpstr>A125568616T_Latest</vt:lpstr>
      <vt:lpstr>A125568624T</vt:lpstr>
      <vt:lpstr>A125568624T_Data</vt:lpstr>
      <vt:lpstr>A125568624T_Latest</vt:lpstr>
      <vt:lpstr>A125568632T</vt:lpstr>
      <vt:lpstr>A125568632T_Data</vt:lpstr>
      <vt:lpstr>A125568632T_Latest</vt:lpstr>
      <vt:lpstr>A125568640T</vt:lpstr>
      <vt:lpstr>A125568640T_Data</vt:lpstr>
      <vt:lpstr>A125568640T_Latest</vt:lpstr>
      <vt:lpstr>A125568648K</vt:lpstr>
      <vt:lpstr>A125568648K_Data</vt:lpstr>
      <vt:lpstr>A125568648K_Latest</vt:lpstr>
      <vt:lpstr>A125568656K</vt:lpstr>
      <vt:lpstr>A125568656K_Data</vt:lpstr>
      <vt:lpstr>A125568656K_Latest</vt:lpstr>
      <vt:lpstr>A125568664K</vt:lpstr>
      <vt:lpstr>A125568664K_Data</vt:lpstr>
      <vt:lpstr>A125568664K_Latest</vt:lpstr>
      <vt:lpstr>A125568672K</vt:lpstr>
      <vt:lpstr>A125568672K_Data</vt:lpstr>
      <vt:lpstr>A125568672K_Latest</vt:lpstr>
      <vt:lpstr>A125568680K</vt:lpstr>
      <vt:lpstr>A125568680K_Data</vt:lpstr>
      <vt:lpstr>A125568680K_Latest</vt:lpstr>
      <vt:lpstr>A125568688C</vt:lpstr>
      <vt:lpstr>A125568688C_Data</vt:lpstr>
      <vt:lpstr>A125568688C_Latest</vt:lpstr>
      <vt:lpstr>A125568696C</vt:lpstr>
      <vt:lpstr>A125568696C_Data</vt:lpstr>
      <vt:lpstr>A125568696C_Latest</vt:lpstr>
      <vt:lpstr>A125568704T</vt:lpstr>
      <vt:lpstr>A125568704T_Data</vt:lpstr>
      <vt:lpstr>A125568704T_Latest</vt:lpstr>
      <vt:lpstr>A125568712T</vt:lpstr>
      <vt:lpstr>A125568712T_Data</vt:lpstr>
      <vt:lpstr>A125568712T_Latest</vt:lpstr>
      <vt:lpstr>A125568720T</vt:lpstr>
      <vt:lpstr>A125568720T_Data</vt:lpstr>
      <vt:lpstr>A125568720T_Latest</vt:lpstr>
      <vt:lpstr>A125568728K</vt:lpstr>
      <vt:lpstr>A125568728K_Data</vt:lpstr>
      <vt:lpstr>A125568728K_Latest</vt:lpstr>
      <vt:lpstr>A125568736K</vt:lpstr>
      <vt:lpstr>A125568736K_Data</vt:lpstr>
      <vt:lpstr>A125568736K_Latest</vt:lpstr>
      <vt:lpstr>A125568744K</vt:lpstr>
      <vt:lpstr>A125568744K_Data</vt:lpstr>
      <vt:lpstr>A125568744K_Latest</vt:lpstr>
      <vt:lpstr>A125568752K</vt:lpstr>
      <vt:lpstr>A125568752K_Data</vt:lpstr>
      <vt:lpstr>A125568752K_Latest</vt:lpstr>
      <vt:lpstr>A125568760K</vt:lpstr>
      <vt:lpstr>A125568760K_Data</vt:lpstr>
      <vt:lpstr>A125568760K_Latest</vt:lpstr>
      <vt:lpstr>A125568768C</vt:lpstr>
      <vt:lpstr>A125568768C_Data</vt:lpstr>
      <vt:lpstr>A125568768C_Latest</vt:lpstr>
      <vt:lpstr>A125568776C</vt:lpstr>
      <vt:lpstr>A125568776C_Data</vt:lpstr>
      <vt:lpstr>A125568776C_Latest</vt:lpstr>
      <vt:lpstr>A125568784C</vt:lpstr>
      <vt:lpstr>A125568784C_Data</vt:lpstr>
      <vt:lpstr>A125568784C_Latest</vt:lpstr>
      <vt:lpstr>A125568792C</vt:lpstr>
      <vt:lpstr>A125568792C_Data</vt:lpstr>
      <vt:lpstr>A125568792C_Latest</vt:lpstr>
      <vt:lpstr>A125568800T</vt:lpstr>
      <vt:lpstr>A125568800T_Data</vt:lpstr>
      <vt:lpstr>A125568800T_Latest</vt:lpstr>
      <vt:lpstr>A125568808K</vt:lpstr>
      <vt:lpstr>A125568808K_Data</vt:lpstr>
      <vt:lpstr>A125568808K_Latest</vt:lpstr>
      <vt:lpstr>A125568816K</vt:lpstr>
      <vt:lpstr>A125568816K_Data</vt:lpstr>
      <vt:lpstr>A125568816K_Latest</vt:lpstr>
      <vt:lpstr>A125568824K</vt:lpstr>
      <vt:lpstr>A125568824K_Data</vt:lpstr>
      <vt:lpstr>A125568824K_Latest</vt:lpstr>
      <vt:lpstr>A125568832K</vt:lpstr>
      <vt:lpstr>A125568832K_Data</vt:lpstr>
      <vt:lpstr>A125568832K_Latest</vt:lpstr>
      <vt:lpstr>A125568840K</vt:lpstr>
      <vt:lpstr>A125568840K_Data</vt:lpstr>
      <vt:lpstr>A125568840K_Latest</vt:lpstr>
      <vt:lpstr>A125568848C</vt:lpstr>
      <vt:lpstr>A125568848C_Data</vt:lpstr>
      <vt:lpstr>A125568848C_Latest</vt:lpstr>
      <vt:lpstr>A125568856C</vt:lpstr>
      <vt:lpstr>A125568856C_Data</vt:lpstr>
      <vt:lpstr>A125568856C_Latest</vt:lpstr>
      <vt:lpstr>A125568864C</vt:lpstr>
      <vt:lpstr>A125568864C_Data</vt:lpstr>
      <vt:lpstr>A125568864C_Latest</vt:lpstr>
      <vt:lpstr>A125568872C</vt:lpstr>
      <vt:lpstr>A125568872C_Data</vt:lpstr>
      <vt:lpstr>A125568872C_Latest</vt:lpstr>
      <vt:lpstr>A125568880C</vt:lpstr>
      <vt:lpstr>A125568880C_Data</vt:lpstr>
      <vt:lpstr>A125568880C_Latest</vt:lpstr>
      <vt:lpstr>A125568888W</vt:lpstr>
      <vt:lpstr>A125568888W_Data</vt:lpstr>
      <vt:lpstr>A125568888W_Latest</vt:lpstr>
      <vt:lpstr>A125568896W</vt:lpstr>
      <vt:lpstr>A125568896W_Data</vt:lpstr>
      <vt:lpstr>A125568896W_Latest</vt:lpstr>
      <vt:lpstr>A125568904K</vt:lpstr>
      <vt:lpstr>A125568904K_Data</vt:lpstr>
      <vt:lpstr>A125568904K_Latest</vt:lpstr>
      <vt:lpstr>A125568912K</vt:lpstr>
      <vt:lpstr>A125568912K_Data</vt:lpstr>
      <vt:lpstr>A125568912K_Latest</vt:lpstr>
      <vt:lpstr>A125568920K</vt:lpstr>
      <vt:lpstr>A125568920K_Data</vt:lpstr>
      <vt:lpstr>A125568920K_Latest</vt:lpstr>
      <vt:lpstr>A125568928C</vt:lpstr>
      <vt:lpstr>A125568928C_Data</vt:lpstr>
      <vt:lpstr>A125568928C_Latest</vt:lpstr>
      <vt:lpstr>A125568936C</vt:lpstr>
      <vt:lpstr>A125568936C_Data</vt:lpstr>
      <vt:lpstr>A125568936C_Latest</vt:lpstr>
      <vt:lpstr>A125568944C</vt:lpstr>
      <vt:lpstr>A125568944C_Data</vt:lpstr>
      <vt:lpstr>A125568944C_Latest</vt:lpstr>
      <vt:lpstr>A125568952C</vt:lpstr>
      <vt:lpstr>A125568952C_Data</vt:lpstr>
      <vt:lpstr>A125568952C_Latest</vt:lpstr>
      <vt:lpstr>A125568960C</vt:lpstr>
      <vt:lpstr>A125568960C_Data</vt:lpstr>
      <vt:lpstr>A125568960C_Latest</vt:lpstr>
      <vt:lpstr>A125568968W</vt:lpstr>
      <vt:lpstr>A125568968W_Data</vt:lpstr>
      <vt:lpstr>A125568968W_Latest</vt:lpstr>
      <vt:lpstr>A125568976W</vt:lpstr>
      <vt:lpstr>A125568976W_Data</vt:lpstr>
      <vt:lpstr>A125568976W_Latest</vt:lpstr>
      <vt:lpstr>A125568984W</vt:lpstr>
      <vt:lpstr>A125568984W_Data</vt:lpstr>
      <vt:lpstr>A125568984W_Latest</vt:lpstr>
      <vt:lpstr>A125568992W</vt:lpstr>
      <vt:lpstr>A125568992W_Data</vt:lpstr>
      <vt:lpstr>A125568992W_Latest</vt:lpstr>
      <vt:lpstr>A125569000L</vt:lpstr>
      <vt:lpstr>A125569000L_Data</vt:lpstr>
      <vt:lpstr>A125569000L_Latest</vt:lpstr>
      <vt:lpstr>A125569008F</vt:lpstr>
      <vt:lpstr>A125569008F_Data</vt:lpstr>
      <vt:lpstr>A125569008F_Latest</vt:lpstr>
      <vt:lpstr>A125569016F</vt:lpstr>
      <vt:lpstr>A125569016F_Data</vt:lpstr>
      <vt:lpstr>A125569016F_Latest</vt:lpstr>
      <vt:lpstr>A125569024F</vt:lpstr>
      <vt:lpstr>A125569024F_Data</vt:lpstr>
      <vt:lpstr>A125569024F_Latest</vt:lpstr>
      <vt:lpstr>A125569032F</vt:lpstr>
      <vt:lpstr>A125569032F_Data</vt:lpstr>
      <vt:lpstr>A125569032F_Latest</vt:lpstr>
      <vt:lpstr>A125569040F</vt:lpstr>
      <vt:lpstr>A125569040F_Data</vt:lpstr>
      <vt:lpstr>A125569040F_Latest</vt:lpstr>
      <vt:lpstr>A125569048X</vt:lpstr>
      <vt:lpstr>A125569048X_Data</vt:lpstr>
      <vt:lpstr>A125569048X_Latest</vt:lpstr>
      <vt:lpstr>A125569056X</vt:lpstr>
      <vt:lpstr>A125569056X_Data</vt:lpstr>
      <vt:lpstr>A125569056X_Latest</vt:lpstr>
      <vt:lpstr>A125569064X</vt:lpstr>
      <vt:lpstr>A125569064X_Data</vt:lpstr>
      <vt:lpstr>A125569064X_Latest</vt:lpstr>
      <vt:lpstr>A125569072X</vt:lpstr>
      <vt:lpstr>A125569072X_Data</vt:lpstr>
      <vt:lpstr>A125569072X_Latest</vt:lpstr>
      <vt:lpstr>A125569080X</vt:lpstr>
      <vt:lpstr>A125569080X_Data</vt:lpstr>
      <vt:lpstr>A125569080X_Latest</vt:lpstr>
      <vt:lpstr>A125569088T</vt:lpstr>
      <vt:lpstr>A125569088T_Data</vt:lpstr>
      <vt:lpstr>A125569088T_Latest</vt:lpstr>
      <vt:lpstr>A125569096T</vt:lpstr>
      <vt:lpstr>A125569096T_Data</vt:lpstr>
      <vt:lpstr>A125569096T_Latest</vt:lpstr>
      <vt:lpstr>A125569104F</vt:lpstr>
      <vt:lpstr>A125569104F_Data</vt:lpstr>
      <vt:lpstr>A125569104F_Latest</vt:lpstr>
      <vt:lpstr>A125569112F</vt:lpstr>
      <vt:lpstr>A125569112F_Data</vt:lpstr>
      <vt:lpstr>A125569112F_Latest</vt:lpstr>
      <vt:lpstr>A125569120F</vt:lpstr>
      <vt:lpstr>A125569120F_Data</vt:lpstr>
      <vt:lpstr>A125569120F_Latest</vt:lpstr>
      <vt:lpstr>A125569128X</vt:lpstr>
      <vt:lpstr>A125569128X_Data</vt:lpstr>
      <vt:lpstr>A125569128X_Latest</vt:lpstr>
      <vt:lpstr>A125569136X</vt:lpstr>
      <vt:lpstr>A125569136X_Data</vt:lpstr>
      <vt:lpstr>A125569136X_Latest</vt:lpstr>
      <vt:lpstr>A125569144X</vt:lpstr>
      <vt:lpstr>A125569144X_Data</vt:lpstr>
      <vt:lpstr>A125569144X_Latest</vt:lpstr>
      <vt:lpstr>A125569152X</vt:lpstr>
      <vt:lpstr>A125569152X_Data</vt:lpstr>
      <vt:lpstr>A125569152X_Latest</vt:lpstr>
      <vt:lpstr>A125569160X</vt:lpstr>
      <vt:lpstr>A125569160X_Data</vt:lpstr>
      <vt:lpstr>A125569160X_Latest</vt:lpstr>
      <vt:lpstr>A125569168T</vt:lpstr>
      <vt:lpstr>A125569168T_Data</vt:lpstr>
      <vt:lpstr>A125569168T_Latest</vt:lpstr>
      <vt:lpstr>A125569176T</vt:lpstr>
      <vt:lpstr>A125569176T_Data</vt:lpstr>
      <vt:lpstr>A125569176T_Latest</vt:lpstr>
      <vt:lpstr>A125569184T</vt:lpstr>
      <vt:lpstr>A125569184T_Data</vt:lpstr>
      <vt:lpstr>A125569184T_Latest</vt:lpstr>
      <vt:lpstr>A125569192T</vt:lpstr>
      <vt:lpstr>A125569192T_Data</vt:lpstr>
      <vt:lpstr>A125569192T_Latest</vt:lpstr>
      <vt:lpstr>A125569200F</vt:lpstr>
      <vt:lpstr>A125569200F_Data</vt:lpstr>
      <vt:lpstr>A125569200F_Latest</vt:lpstr>
      <vt:lpstr>A125569208X</vt:lpstr>
      <vt:lpstr>A125569208X_Data</vt:lpstr>
      <vt:lpstr>A125569208X_Latest</vt:lpstr>
      <vt:lpstr>A125569216X</vt:lpstr>
      <vt:lpstr>A125569216X_Data</vt:lpstr>
      <vt:lpstr>A125569216X_Latest</vt:lpstr>
      <vt:lpstr>A125569224X</vt:lpstr>
      <vt:lpstr>A125569224X_Data</vt:lpstr>
      <vt:lpstr>A125569224X_Latest</vt:lpstr>
      <vt:lpstr>A125569232X</vt:lpstr>
      <vt:lpstr>A125569232X_Data</vt:lpstr>
      <vt:lpstr>A125569232X_Latest</vt:lpstr>
      <vt:lpstr>A125569240X</vt:lpstr>
      <vt:lpstr>A125569240X_Data</vt:lpstr>
      <vt:lpstr>A125569240X_Latest</vt:lpstr>
      <vt:lpstr>A125569248T</vt:lpstr>
      <vt:lpstr>A125569248T_Data</vt:lpstr>
      <vt:lpstr>A125569248T_Latest</vt:lpstr>
      <vt:lpstr>A125569256T</vt:lpstr>
      <vt:lpstr>A125569256T_Data</vt:lpstr>
      <vt:lpstr>A125569256T_Latest</vt:lpstr>
      <vt:lpstr>A125569264T</vt:lpstr>
      <vt:lpstr>A125569264T_Data</vt:lpstr>
      <vt:lpstr>A125569264T_Latest</vt:lpstr>
      <vt:lpstr>A125569272T</vt:lpstr>
      <vt:lpstr>A125569272T_Data</vt:lpstr>
      <vt:lpstr>A125569272T_Latest</vt:lpstr>
      <vt:lpstr>A125569280T</vt:lpstr>
      <vt:lpstr>A125569280T_Data</vt:lpstr>
      <vt:lpstr>A125569280T_Latest</vt:lpstr>
      <vt:lpstr>A125569288K</vt:lpstr>
      <vt:lpstr>A125569288K_Data</vt:lpstr>
      <vt:lpstr>A125569288K_Latest</vt:lpstr>
      <vt:lpstr>A125569296K</vt:lpstr>
      <vt:lpstr>A125569296K_Data</vt:lpstr>
      <vt:lpstr>A125569296K_Latest</vt:lpstr>
      <vt:lpstr>A125569304X</vt:lpstr>
      <vt:lpstr>A125569304X_Data</vt:lpstr>
      <vt:lpstr>A125569304X_Latest</vt:lpstr>
      <vt:lpstr>A125569312X</vt:lpstr>
      <vt:lpstr>A125569312X_Data</vt:lpstr>
      <vt:lpstr>A125569312X_Latest</vt:lpstr>
      <vt:lpstr>A125569320X</vt:lpstr>
      <vt:lpstr>A125569320X_Data</vt:lpstr>
      <vt:lpstr>A125569320X_Latest</vt:lpstr>
      <vt:lpstr>A125569328T</vt:lpstr>
      <vt:lpstr>A125569328T_Data</vt:lpstr>
      <vt:lpstr>A125569328T_Latest</vt:lpstr>
      <vt:lpstr>A125569336T</vt:lpstr>
      <vt:lpstr>A125569336T_Data</vt:lpstr>
      <vt:lpstr>A125569336T_Latest</vt:lpstr>
      <vt:lpstr>A125569344T</vt:lpstr>
      <vt:lpstr>A125569344T_Data</vt:lpstr>
      <vt:lpstr>A125569344T_Latest</vt:lpstr>
      <vt:lpstr>A125569352T</vt:lpstr>
      <vt:lpstr>A125569352T_Data</vt:lpstr>
      <vt:lpstr>A125569352T_Latest</vt:lpstr>
      <vt:lpstr>A125569360T</vt:lpstr>
      <vt:lpstr>A125569360T_Data</vt:lpstr>
      <vt:lpstr>A125569360T_Latest</vt:lpstr>
      <vt:lpstr>A125569368K</vt:lpstr>
      <vt:lpstr>A125569368K_Data</vt:lpstr>
      <vt:lpstr>A125569368K_Latest</vt:lpstr>
      <vt:lpstr>A125569376K</vt:lpstr>
      <vt:lpstr>A125569376K_Data</vt:lpstr>
      <vt:lpstr>A125569376K_Latest</vt:lpstr>
      <vt:lpstr>A125569384K</vt:lpstr>
      <vt:lpstr>A125569384K_Data</vt:lpstr>
      <vt:lpstr>A125569384K_Latest</vt:lpstr>
      <vt:lpstr>A125569392K</vt:lpstr>
      <vt:lpstr>A125569392K_Data</vt:lpstr>
      <vt:lpstr>A125569392K_Latest</vt:lpstr>
      <vt:lpstr>A125569400X</vt:lpstr>
      <vt:lpstr>A125569400X_Data</vt:lpstr>
      <vt:lpstr>A125569400X_Latest</vt:lpstr>
      <vt:lpstr>A125569408T</vt:lpstr>
      <vt:lpstr>A125569408T_Data</vt:lpstr>
      <vt:lpstr>A125569408T_Latest</vt:lpstr>
      <vt:lpstr>A125569416T</vt:lpstr>
      <vt:lpstr>A125569416T_Data</vt:lpstr>
      <vt:lpstr>A125569416T_Latest</vt:lpstr>
      <vt:lpstr>A125569424T</vt:lpstr>
      <vt:lpstr>A125569424T_Data</vt:lpstr>
      <vt:lpstr>A125569424T_Latest</vt:lpstr>
      <vt:lpstr>A125569432T</vt:lpstr>
      <vt:lpstr>A125569432T_Data</vt:lpstr>
      <vt:lpstr>A125569432T_Latest</vt:lpstr>
      <vt:lpstr>A125569440T</vt:lpstr>
      <vt:lpstr>A125569440T_Data</vt:lpstr>
      <vt:lpstr>A125569440T_Latest</vt:lpstr>
      <vt:lpstr>A125569448K</vt:lpstr>
      <vt:lpstr>A125569448K_Data</vt:lpstr>
      <vt:lpstr>A125569448K_Latest</vt:lpstr>
      <vt:lpstr>A125569456K</vt:lpstr>
      <vt:lpstr>A125569456K_Data</vt:lpstr>
      <vt:lpstr>A125569456K_Latest</vt:lpstr>
      <vt:lpstr>A125569464K</vt:lpstr>
      <vt:lpstr>A125569464K_Data</vt:lpstr>
      <vt:lpstr>A125569464K_Latest</vt:lpstr>
      <vt:lpstr>A125569472K</vt:lpstr>
      <vt:lpstr>A125569472K_Data</vt:lpstr>
      <vt:lpstr>A125569472K_Latest</vt:lpstr>
      <vt:lpstr>A125569480K</vt:lpstr>
      <vt:lpstr>A125569480K_Data</vt:lpstr>
      <vt:lpstr>A125569480K_Latest</vt:lpstr>
      <vt:lpstr>A125569488C</vt:lpstr>
      <vt:lpstr>A125569488C_Data</vt:lpstr>
      <vt:lpstr>A125569488C_Latest</vt:lpstr>
      <vt:lpstr>A125569496C</vt:lpstr>
      <vt:lpstr>A125569496C_Data</vt:lpstr>
      <vt:lpstr>A125569496C_Latest</vt:lpstr>
      <vt:lpstr>A125569504T</vt:lpstr>
      <vt:lpstr>A125569504T_Data</vt:lpstr>
      <vt:lpstr>A125569504T_Latest</vt:lpstr>
      <vt:lpstr>A125569512T</vt:lpstr>
      <vt:lpstr>A125569512T_Data</vt:lpstr>
      <vt:lpstr>A125569512T_Latest</vt:lpstr>
      <vt:lpstr>A125569520T</vt:lpstr>
      <vt:lpstr>A125569520T_Data</vt:lpstr>
      <vt:lpstr>A125569520T_Latest</vt:lpstr>
      <vt:lpstr>A125569528K</vt:lpstr>
      <vt:lpstr>A125569528K_Data</vt:lpstr>
      <vt:lpstr>A125569528K_Latest</vt:lpstr>
      <vt:lpstr>A125569536K</vt:lpstr>
      <vt:lpstr>A125569536K_Data</vt:lpstr>
      <vt:lpstr>A125569536K_Latest</vt:lpstr>
      <vt:lpstr>A125569544K</vt:lpstr>
      <vt:lpstr>A125569544K_Data</vt:lpstr>
      <vt:lpstr>A125569544K_Latest</vt:lpstr>
      <vt:lpstr>A125569552K</vt:lpstr>
      <vt:lpstr>A125569552K_Data</vt:lpstr>
      <vt:lpstr>A125569552K_Latest</vt:lpstr>
      <vt:lpstr>A125569560K</vt:lpstr>
      <vt:lpstr>A125569560K_Data</vt:lpstr>
      <vt:lpstr>A125569560K_Latest</vt:lpstr>
      <vt:lpstr>A125569568C</vt:lpstr>
      <vt:lpstr>A125569568C_Data</vt:lpstr>
      <vt:lpstr>A125569568C_Latest</vt:lpstr>
      <vt:lpstr>A125569576C</vt:lpstr>
      <vt:lpstr>A125569576C_Data</vt:lpstr>
      <vt:lpstr>A125569576C_Latest</vt:lpstr>
      <vt:lpstr>A125569584C</vt:lpstr>
      <vt:lpstr>A125569584C_Data</vt:lpstr>
      <vt:lpstr>A125569584C_Latest</vt:lpstr>
      <vt:lpstr>A125569592C</vt:lpstr>
      <vt:lpstr>A125569592C_Data</vt:lpstr>
      <vt:lpstr>A125569592C_Latest</vt:lpstr>
      <vt:lpstr>A125569600T</vt:lpstr>
      <vt:lpstr>A125569600T_Data</vt:lpstr>
      <vt:lpstr>A125569600T_Latest</vt:lpstr>
      <vt:lpstr>A125569608K</vt:lpstr>
      <vt:lpstr>A125569608K_Data</vt:lpstr>
      <vt:lpstr>A125569608K_Latest</vt:lpstr>
      <vt:lpstr>A125569616K</vt:lpstr>
      <vt:lpstr>A125569616K_Data</vt:lpstr>
      <vt:lpstr>A125569616K_Latest</vt:lpstr>
      <vt:lpstr>A125569624K</vt:lpstr>
      <vt:lpstr>A125569624K_Data</vt:lpstr>
      <vt:lpstr>A125569624K_Latest</vt:lpstr>
      <vt:lpstr>A125569632K</vt:lpstr>
      <vt:lpstr>A125569632K_Data</vt:lpstr>
      <vt:lpstr>A125569632K_Latest</vt:lpstr>
      <vt:lpstr>A125569640K</vt:lpstr>
      <vt:lpstr>A125569640K_Data</vt:lpstr>
      <vt:lpstr>A125569640K_Latest</vt:lpstr>
      <vt:lpstr>A125569648C</vt:lpstr>
      <vt:lpstr>A125569648C_Data</vt:lpstr>
      <vt:lpstr>A125569648C_Latest</vt:lpstr>
      <vt:lpstr>A125569656C</vt:lpstr>
      <vt:lpstr>A125569656C_Data</vt:lpstr>
      <vt:lpstr>A125569656C_Latest</vt:lpstr>
      <vt:lpstr>A125569664C</vt:lpstr>
      <vt:lpstr>A125569664C_Data</vt:lpstr>
      <vt:lpstr>A125569664C_Latest</vt:lpstr>
      <vt:lpstr>A125569672C</vt:lpstr>
      <vt:lpstr>A125569672C_Data</vt:lpstr>
      <vt:lpstr>A125569672C_Latest</vt:lpstr>
      <vt:lpstr>A125569680C</vt:lpstr>
      <vt:lpstr>A125569680C_Data</vt:lpstr>
      <vt:lpstr>A125569680C_Latest</vt:lpstr>
      <vt:lpstr>A125569688W</vt:lpstr>
      <vt:lpstr>A125569688W_Data</vt:lpstr>
      <vt:lpstr>A125569688W_Latest</vt:lpstr>
      <vt:lpstr>A125569696W</vt:lpstr>
      <vt:lpstr>A125569696W_Data</vt:lpstr>
      <vt:lpstr>A125569696W_Latest</vt:lpstr>
      <vt:lpstr>A125569704K</vt:lpstr>
      <vt:lpstr>A125569704K_Data</vt:lpstr>
      <vt:lpstr>A125569704K_Latest</vt:lpstr>
      <vt:lpstr>A125569712K</vt:lpstr>
      <vt:lpstr>A125569712K_Data</vt:lpstr>
      <vt:lpstr>A125569712K_Latest</vt:lpstr>
      <vt:lpstr>A125569720K</vt:lpstr>
      <vt:lpstr>A125569720K_Data</vt:lpstr>
      <vt:lpstr>A125569720K_Latest</vt:lpstr>
      <vt:lpstr>A125569728C</vt:lpstr>
      <vt:lpstr>A125569728C_Data</vt:lpstr>
      <vt:lpstr>A125569728C_Latest</vt:lpstr>
      <vt:lpstr>A125569736C</vt:lpstr>
      <vt:lpstr>A125569736C_Data</vt:lpstr>
      <vt:lpstr>A125569736C_Latest</vt:lpstr>
      <vt:lpstr>A125569744C</vt:lpstr>
      <vt:lpstr>A125569744C_Data</vt:lpstr>
      <vt:lpstr>A125569744C_Latest</vt:lpstr>
      <vt:lpstr>A125569752C</vt:lpstr>
      <vt:lpstr>A125569752C_Data</vt:lpstr>
      <vt:lpstr>A125569752C_Latest</vt:lpstr>
      <vt:lpstr>A125569760C</vt:lpstr>
      <vt:lpstr>A125569760C_Data</vt:lpstr>
      <vt:lpstr>A125569760C_Latest</vt:lpstr>
      <vt:lpstr>A125569768W</vt:lpstr>
      <vt:lpstr>A125569768W_Data</vt:lpstr>
      <vt:lpstr>A125569768W_Latest</vt:lpstr>
      <vt:lpstr>A125569776W</vt:lpstr>
      <vt:lpstr>A125569776W_Data</vt:lpstr>
      <vt:lpstr>A125569776W_Latest</vt:lpstr>
      <vt:lpstr>A125569784W</vt:lpstr>
      <vt:lpstr>A125569784W_Data</vt:lpstr>
      <vt:lpstr>A125569784W_Latest</vt:lpstr>
      <vt:lpstr>A125569792W</vt:lpstr>
      <vt:lpstr>A125569792W_Data</vt:lpstr>
      <vt:lpstr>A125569792W_Latest</vt:lpstr>
      <vt:lpstr>A125569800K</vt:lpstr>
      <vt:lpstr>A125569800K_Data</vt:lpstr>
      <vt:lpstr>A125569800K_Latest</vt:lpstr>
      <vt:lpstr>A125569808C</vt:lpstr>
      <vt:lpstr>A125569808C_Data</vt:lpstr>
      <vt:lpstr>A125569808C_Latest</vt:lpstr>
      <vt:lpstr>A125569816C</vt:lpstr>
      <vt:lpstr>A125569816C_Data</vt:lpstr>
      <vt:lpstr>A125569816C_Latest</vt:lpstr>
      <vt:lpstr>A125569824C</vt:lpstr>
      <vt:lpstr>A125569824C_Data</vt:lpstr>
      <vt:lpstr>A125569824C_Latest</vt:lpstr>
      <vt:lpstr>A125569832C</vt:lpstr>
      <vt:lpstr>A125569832C_Data</vt:lpstr>
      <vt:lpstr>A125569832C_Latest</vt:lpstr>
      <vt:lpstr>A125569840C</vt:lpstr>
      <vt:lpstr>A125569840C_Data</vt:lpstr>
      <vt:lpstr>A125569840C_Latest</vt:lpstr>
      <vt:lpstr>A125569848W</vt:lpstr>
      <vt:lpstr>A125569848W_Data</vt:lpstr>
      <vt:lpstr>A125569848W_Latest</vt:lpstr>
      <vt:lpstr>A125569856W</vt:lpstr>
      <vt:lpstr>A125569856W_Data</vt:lpstr>
      <vt:lpstr>A125569856W_Latest</vt:lpstr>
      <vt:lpstr>A125569864W</vt:lpstr>
      <vt:lpstr>A125569864W_Data</vt:lpstr>
      <vt:lpstr>A125569864W_Latest</vt:lpstr>
      <vt:lpstr>A125569872W</vt:lpstr>
      <vt:lpstr>A125569872W_Data</vt:lpstr>
      <vt:lpstr>A125569872W_Latest</vt:lpstr>
      <vt:lpstr>A125569880W</vt:lpstr>
      <vt:lpstr>A125569880W_Data</vt:lpstr>
      <vt:lpstr>A125569880W_Latest</vt:lpstr>
      <vt:lpstr>A125569888R</vt:lpstr>
      <vt:lpstr>A125569888R_Data</vt:lpstr>
      <vt:lpstr>A125569888R_Latest</vt:lpstr>
      <vt:lpstr>A125569896R</vt:lpstr>
      <vt:lpstr>A125569896R_Data</vt:lpstr>
      <vt:lpstr>A125569896R_Latest</vt:lpstr>
      <vt:lpstr>A125569904C</vt:lpstr>
      <vt:lpstr>A125569904C_Data</vt:lpstr>
      <vt:lpstr>A125569904C_Latest</vt:lpstr>
      <vt:lpstr>A125569912C</vt:lpstr>
      <vt:lpstr>A125569912C_Data</vt:lpstr>
      <vt:lpstr>A125569912C_Latest</vt:lpstr>
      <vt:lpstr>A125569920C</vt:lpstr>
      <vt:lpstr>A125569920C_Data</vt:lpstr>
      <vt:lpstr>A125569920C_Latest</vt:lpstr>
      <vt:lpstr>A125569928W</vt:lpstr>
      <vt:lpstr>A125569928W_Data</vt:lpstr>
      <vt:lpstr>A125569928W_Latest</vt:lpstr>
      <vt:lpstr>A125569936W</vt:lpstr>
      <vt:lpstr>A125569936W_Data</vt:lpstr>
      <vt:lpstr>A125569936W_Latest</vt:lpstr>
      <vt:lpstr>A125569944W</vt:lpstr>
      <vt:lpstr>A125569944W_Data</vt:lpstr>
      <vt:lpstr>A125569944W_Latest</vt:lpstr>
      <vt:lpstr>A125569952W</vt:lpstr>
      <vt:lpstr>A125569952W_Data</vt:lpstr>
      <vt:lpstr>A125569952W_Latest</vt:lpstr>
      <vt:lpstr>A125569960W</vt:lpstr>
      <vt:lpstr>A125569960W_Data</vt:lpstr>
      <vt:lpstr>A125569960W_Latest</vt:lpstr>
      <vt:lpstr>A125569968R</vt:lpstr>
      <vt:lpstr>A125569968R_Data</vt:lpstr>
      <vt:lpstr>A125569968R_Latest</vt:lpstr>
      <vt:lpstr>A125569976R</vt:lpstr>
      <vt:lpstr>A125569976R_Data</vt:lpstr>
      <vt:lpstr>A125569976R_Latest</vt:lpstr>
      <vt:lpstr>A125569984R</vt:lpstr>
      <vt:lpstr>A125569984R_Data</vt:lpstr>
      <vt:lpstr>A125569984R_Latest</vt:lpstr>
      <vt:lpstr>A125569992R</vt:lpstr>
      <vt:lpstr>A125569992R_Data</vt:lpstr>
      <vt:lpstr>A125569992R_Latest</vt:lpstr>
      <vt:lpstr>A125570000K</vt:lpstr>
      <vt:lpstr>A125570000K_Data</vt:lpstr>
      <vt:lpstr>A125570000K_Latest</vt:lpstr>
      <vt:lpstr>A125570008C</vt:lpstr>
      <vt:lpstr>A125570008C_Data</vt:lpstr>
      <vt:lpstr>A125570008C_Latest</vt:lpstr>
      <vt:lpstr>A125570016C</vt:lpstr>
      <vt:lpstr>A125570016C_Data</vt:lpstr>
      <vt:lpstr>A125570016C_Latest</vt:lpstr>
      <vt:lpstr>A125570024C</vt:lpstr>
      <vt:lpstr>A125570024C_Data</vt:lpstr>
      <vt:lpstr>A125570024C_Latest</vt:lpstr>
      <vt:lpstr>A125570032C</vt:lpstr>
      <vt:lpstr>A125570032C_Data</vt:lpstr>
      <vt:lpstr>A125570032C_Latest</vt:lpstr>
      <vt:lpstr>A125570040C</vt:lpstr>
      <vt:lpstr>A125570040C_Data</vt:lpstr>
      <vt:lpstr>A125570040C_Latest</vt:lpstr>
      <vt:lpstr>A125570048W</vt:lpstr>
      <vt:lpstr>A125570048W_Data</vt:lpstr>
      <vt:lpstr>A125570048W_Latest</vt:lpstr>
      <vt:lpstr>A125570056W</vt:lpstr>
      <vt:lpstr>A125570056W_Data</vt:lpstr>
      <vt:lpstr>A125570056W_Latest</vt:lpstr>
      <vt:lpstr>A125570064W</vt:lpstr>
      <vt:lpstr>A125570064W_Data</vt:lpstr>
      <vt:lpstr>A125570064W_Latest</vt:lpstr>
      <vt:lpstr>A125570072W</vt:lpstr>
      <vt:lpstr>A125570072W_Data</vt:lpstr>
      <vt:lpstr>A125570072W_Latest</vt:lpstr>
      <vt:lpstr>A125570080W</vt:lpstr>
      <vt:lpstr>A125570080W_Data</vt:lpstr>
      <vt:lpstr>A125570080W_Latest</vt:lpstr>
      <vt:lpstr>A125570088R</vt:lpstr>
      <vt:lpstr>A125570088R_Data</vt:lpstr>
      <vt:lpstr>A125570088R_Latest</vt:lpstr>
      <vt:lpstr>A125570096R</vt:lpstr>
      <vt:lpstr>A125570096R_Data</vt:lpstr>
      <vt:lpstr>A125570096R_Latest</vt:lpstr>
      <vt:lpstr>A125570104C</vt:lpstr>
      <vt:lpstr>A125570104C_Data</vt:lpstr>
      <vt:lpstr>A125570104C_Latest</vt:lpstr>
      <vt:lpstr>A125570112C</vt:lpstr>
      <vt:lpstr>A125570112C_Data</vt:lpstr>
      <vt:lpstr>A125570112C_Latest</vt:lpstr>
      <vt:lpstr>A125570120C</vt:lpstr>
      <vt:lpstr>A125570120C_Data</vt:lpstr>
      <vt:lpstr>A125570120C_Latest</vt:lpstr>
      <vt:lpstr>A125570128W</vt:lpstr>
      <vt:lpstr>A125570128W_Data</vt:lpstr>
      <vt:lpstr>A125570128W_Latest</vt:lpstr>
      <vt:lpstr>A125570136W</vt:lpstr>
      <vt:lpstr>A125570136W_Data</vt:lpstr>
      <vt:lpstr>A125570136W_Latest</vt:lpstr>
      <vt:lpstr>A125570144W</vt:lpstr>
      <vt:lpstr>A125570144W_Data</vt:lpstr>
      <vt:lpstr>A125570144W_Latest</vt:lpstr>
      <vt:lpstr>A125570152W</vt:lpstr>
      <vt:lpstr>A125570152W_Data</vt:lpstr>
      <vt:lpstr>A125570152W_Latest</vt:lpstr>
      <vt:lpstr>A125570160W</vt:lpstr>
      <vt:lpstr>A125570160W_Data</vt:lpstr>
      <vt:lpstr>A125570160W_Latest</vt:lpstr>
      <vt:lpstr>A125570168R</vt:lpstr>
      <vt:lpstr>A125570168R_Data</vt:lpstr>
      <vt:lpstr>A125570168R_Latest</vt:lpstr>
      <vt:lpstr>A125570176R</vt:lpstr>
      <vt:lpstr>A125570176R_Data</vt:lpstr>
      <vt:lpstr>A125570176R_Latest</vt:lpstr>
      <vt:lpstr>A125570184R</vt:lpstr>
      <vt:lpstr>A125570184R_Data</vt:lpstr>
      <vt:lpstr>A125570184R_Latest</vt:lpstr>
      <vt:lpstr>A125570192R</vt:lpstr>
      <vt:lpstr>A125570192R_Data</vt:lpstr>
      <vt:lpstr>A125570192R_Latest</vt:lpstr>
      <vt:lpstr>A125570200C</vt:lpstr>
      <vt:lpstr>A125570200C_Data</vt:lpstr>
      <vt:lpstr>A125570200C_Latest</vt:lpstr>
      <vt:lpstr>A125570208W</vt:lpstr>
      <vt:lpstr>A125570208W_Data</vt:lpstr>
      <vt:lpstr>A125570208W_Latest</vt:lpstr>
      <vt:lpstr>A125570216W</vt:lpstr>
      <vt:lpstr>A125570216W_Data</vt:lpstr>
      <vt:lpstr>A125570216W_Latest</vt:lpstr>
      <vt:lpstr>A125570224W</vt:lpstr>
      <vt:lpstr>A125570224W_Data</vt:lpstr>
      <vt:lpstr>A125570224W_Latest</vt:lpstr>
      <vt:lpstr>A125570232W</vt:lpstr>
      <vt:lpstr>A125570232W_Data</vt:lpstr>
      <vt:lpstr>A125570232W_Latest</vt:lpstr>
      <vt:lpstr>A125570240W</vt:lpstr>
      <vt:lpstr>A125570240W_Data</vt:lpstr>
      <vt:lpstr>A125570240W_Latest</vt:lpstr>
      <vt:lpstr>A125570248R</vt:lpstr>
      <vt:lpstr>A125570248R_Data</vt:lpstr>
      <vt:lpstr>A125570248R_Latest</vt:lpstr>
      <vt:lpstr>A125570256R</vt:lpstr>
      <vt:lpstr>A125570256R_Data</vt:lpstr>
      <vt:lpstr>A125570256R_Latest</vt:lpstr>
      <vt:lpstr>A125570264R</vt:lpstr>
      <vt:lpstr>A125570264R_Data</vt:lpstr>
      <vt:lpstr>A125570264R_Latest</vt:lpstr>
      <vt:lpstr>A125570272R</vt:lpstr>
      <vt:lpstr>A125570272R_Data</vt:lpstr>
      <vt:lpstr>A125570272R_Latest</vt:lpstr>
      <vt:lpstr>A125570280R</vt:lpstr>
      <vt:lpstr>A125570280R_Data</vt:lpstr>
      <vt:lpstr>A125570280R_Latest</vt:lpstr>
      <vt:lpstr>A125570288J</vt:lpstr>
      <vt:lpstr>A125570288J_Data</vt:lpstr>
      <vt:lpstr>A125570288J_Latest</vt:lpstr>
      <vt:lpstr>A125570296J</vt:lpstr>
      <vt:lpstr>A125570296J_Data</vt:lpstr>
      <vt:lpstr>A125570296J_Latest</vt:lpstr>
      <vt:lpstr>A125570304W</vt:lpstr>
      <vt:lpstr>A125570304W_Data</vt:lpstr>
      <vt:lpstr>A125570304W_Latest</vt:lpstr>
      <vt:lpstr>A125570312W</vt:lpstr>
      <vt:lpstr>A125570312W_Data</vt:lpstr>
      <vt:lpstr>A125570312W_Latest</vt:lpstr>
      <vt:lpstr>A125570320W</vt:lpstr>
      <vt:lpstr>A125570320W_Data</vt:lpstr>
      <vt:lpstr>A125570320W_Latest</vt:lpstr>
      <vt:lpstr>A125570328R</vt:lpstr>
      <vt:lpstr>A125570328R_Data</vt:lpstr>
      <vt:lpstr>A125570328R_Latest</vt:lpstr>
      <vt:lpstr>A125570336R</vt:lpstr>
      <vt:lpstr>A125570336R_Data</vt:lpstr>
      <vt:lpstr>A125570336R_Latest</vt:lpstr>
      <vt:lpstr>A125570344R</vt:lpstr>
      <vt:lpstr>A125570344R_Data</vt:lpstr>
      <vt:lpstr>A125570344R_Latest</vt:lpstr>
      <vt:lpstr>A125570352R</vt:lpstr>
      <vt:lpstr>A125570352R_Data</vt:lpstr>
      <vt:lpstr>A125570352R_Latest</vt:lpstr>
      <vt:lpstr>A125570360R</vt:lpstr>
      <vt:lpstr>A125570360R_Data</vt:lpstr>
      <vt:lpstr>A125570360R_Latest</vt:lpstr>
      <vt:lpstr>A125570368J</vt:lpstr>
      <vt:lpstr>A125570368J_Data</vt:lpstr>
      <vt:lpstr>A125570368J_Latest</vt:lpstr>
      <vt:lpstr>A125570376J</vt:lpstr>
      <vt:lpstr>A125570376J_Data</vt:lpstr>
      <vt:lpstr>A125570376J_Latest</vt:lpstr>
      <vt:lpstr>A125570384J</vt:lpstr>
      <vt:lpstr>A125570384J_Data</vt:lpstr>
      <vt:lpstr>A125570384J_Latest</vt:lpstr>
      <vt:lpstr>A125570392J</vt:lpstr>
      <vt:lpstr>A125570392J_Data</vt:lpstr>
      <vt:lpstr>A125570392J_Latest</vt:lpstr>
      <vt:lpstr>A125570400W</vt:lpstr>
      <vt:lpstr>A125570400W_Data</vt:lpstr>
      <vt:lpstr>A125570400W_Latest</vt:lpstr>
      <vt:lpstr>A125570408R</vt:lpstr>
      <vt:lpstr>A125570408R_Data</vt:lpstr>
      <vt:lpstr>A125570408R_Latest</vt:lpstr>
      <vt:lpstr>A125570416R</vt:lpstr>
      <vt:lpstr>A125570416R_Data</vt:lpstr>
      <vt:lpstr>A125570416R_Latest</vt:lpstr>
      <vt:lpstr>A125570424R</vt:lpstr>
      <vt:lpstr>A125570424R_Data</vt:lpstr>
      <vt:lpstr>A125570424R_Latest</vt:lpstr>
      <vt:lpstr>A125570432R</vt:lpstr>
      <vt:lpstr>A125570432R_Data</vt:lpstr>
      <vt:lpstr>A125570432R_Latest</vt:lpstr>
      <vt:lpstr>A125570440R</vt:lpstr>
      <vt:lpstr>A125570440R_Data</vt:lpstr>
      <vt:lpstr>A125570440R_Latest</vt:lpstr>
      <vt:lpstr>A125570448J</vt:lpstr>
      <vt:lpstr>A125570448J_Data</vt:lpstr>
      <vt:lpstr>A125570448J_Latest</vt:lpstr>
      <vt:lpstr>A125570456J</vt:lpstr>
      <vt:lpstr>A125570456J_Data</vt:lpstr>
      <vt:lpstr>A125570456J_Latest</vt:lpstr>
      <vt:lpstr>A125570464J</vt:lpstr>
      <vt:lpstr>A125570464J_Data</vt:lpstr>
      <vt:lpstr>A125570464J_Latest</vt:lpstr>
      <vt:lpstr>A125570472J</vt:lpstr>
      <vt:lpstr>A125570472J_Data</vt:lpstr>
      <vt:lpstr>A125570472J_Latest</vt:lpstr>
      <vt:lpstr>A125570480J</vt:lpstr>
      <vt:lpstr>A125570480J_Data</vt:lpstr>
      <vt:lpstr>A125570480J_Latest</vt:lpstr>
      <vt:lpstr>A125570488A</vt:lpstr>
      <vt:lpstr>A125570488A_Data</vt:lpstr>
      <vt:lpstr>A125570488A_Latest</vt:lpstr>
      <vt:lpstr>A125570496A</vt:lpstr>
      <vt:lpstr>A125570496A_Data</vt:lpstr>
      <vt:lpstr>A125570496A_Latest</vt:lpstr>
      <vt:lpstr>A125570504R</vt:lpstr>
      <vt:lpstr>A125570504R_Data</vt:lpstr>
      <vt:lpstr>A125570504R_Latest</vt:lpstr>
      <vt:lpstr>A125570512R</vt:lpstr>
      <vt:lpstr>A125570512R_Data</vt:lpstr>
      <vt:lpstr>A125570512R_Latest</vt:lpstr>
      <vt:lpstr>A125570520R</vt:lpstr>
      <vt:lpstr>A125570520R_Data</vt:lpstr>
      <vt:lpstr>A125570520R_Latest</vt:lpstr>
      <vt:lpstr>A125570528J</vt:lpstr>
      <vt:lpstr>A125570528J_Data</vt:lpstr>
      <vt:lpstr>A125570528J_Latest</vt:lpstr>
      <vt:lpstr>A125570536J</vt:lpstr>
      <vt:lpstr>A125570536J_Data</vt:lpstr>
      <vt:lpstr>A125570536J_Latest</vt:lpstr>
      <vt:lpstr>A125570544J</vt:lpstr>
      <vt:lpstr>A125570544J_Data</vt:lpstr>
      <vt:lpstr>A125570544J_Latest</vt:lpstr>
      <vt:lpstr>A125570552J</vt:lpstr>
      <vt:lpstr>A125570552J_Data</vt:lpstr>
      <vt:lpstr>A125570552J_Latest</vt:lpstr>
      <vt:lpstr>A125570560J</vt:lpstr>
      <vt:lpstr>A125570560J_Data</vt:lpstr>
      <vt:lpstr>A125570560J_Latest</vt:lpstr>
      <vt:lpstr>A125570568A</vt:lpstr>
      <vt:lpstr>A125570568A_Data</vt:lpstr>
      <vt:lpstr>A125570568A_Latest</vt:lpstr>
      <vt:lpstr>A125570576A</vt:lpstr>
      <vt:lpstr>A125570576A_Data</vt:lpstr>
      <vt:lpstr>A125570576A_Latest</vt:lpstr>
      <vt:lpstr>A125570584A</vt:lpstr>
      <vt:lpstr>A125570584A_Data</vt:lpstr>
      <vt:lpstr>A125570584A_Latest</vt:lpstr>
      <vt:lpstr>A125570592A</vt:lpstr>
      <vt:lpstr>A125570592A_Data</vt:lpstr>
      <vt:lpstr>A125570592A_Latest</vt:lpstr>
      <vt:lpstr>A125570600R</vt:lpstr>
      <vt:lpstr>A125570600R_Data</vt:lpstr>
      <vt:lpstr>A125570600R_Latest</vt:lpstr>
      <vt:lpstr>A125570608J</vt:lpstr>
      <vt:lpstr>A125570608J_Data</vt:lpstr>
      <vt:lpstr>A125570608J_Latest</vt:lpstr>
      <vt:lpstr>A125570616J</vt:lpstr>
      <vt:lpstr>A125570616J_Data</vt:lpstr>
      <vt:lpstr>A125570616J_Latest</vt:lpstr>
      <vt:lpstr>A125570624J</vt:lpstr>
      <vt:lpstr>A125570624J_Data</vt:lpstr>
      <vt:lpstr>A125570624J_Latest</vt:lpstr>
      <vt:lpstr>A125570632J</vt:lpstr>
      <vt:lpstr>A125570632J_Data</vt:lpstr>
      <vt:lpstr>A125570632J_Latest</vt:lpstr>
      <vt:lpstr>A125570640J</vt:lpstr>
      <vt:lpstr>A125570640J_Data</vt:lpstr>
      <vt:lpstr>A125570640J_Latest</vt:lpstr>
      <vt:lpstr>A125570648A</vt:lpstr>
      <vt:lpstr>A125570648A_Data</vt:lpstr>
      <vt:lpstr>A125570648A_Latest</vt:lpstr>
      <vt:lpstr>A125570656A</vt:lpstr>
      <vt:lpstr>A125570656A_Data</vt:lpstr>
      <vt:lpstr>A125570656A_Latest</vt:lpstr>
      <vt:lpstr>A125570664A</vt:lpstr>
      <vt:lpstr>A125570664A_Data</vt:lpstr>
      <vt:lpstr>A125570664A_Latest</vt:lpstr>
      <vt:lpstr>A125570672A</vt:lpstr>
      <vt:lpstr>A125570672A_Data</vt:lpstr>
      <vt:lpstr>A125570672A_Latest</vt:lpstr>
      <vt:lpstr>A125570680A</vt:lpstr>
      <vt:lpstr>A125570680A_Data</vt:lpstr>
      <vt:lpstr>A125570680A_Latest</vt:lpstr>
      <vt:lpstr>A125570688V</vt:lpstr>
      <vt:lpstr>A125570688V_Data</vt:lpstr>
      <vt:lpstr>A125570688V_Latest</vt:lpstr>
      <vt:lpstr>A125570696V</vt:lpstr>
      <vt:lpstr>A125570696V_Data</vt:lpstr>
      <vt:lpstr>A125570696V_Latest</vt:lpstr>
      <vt:lpstr>A125570704J</vt:lpstr>
      <vt:lpstr>A125570704J_Data</vt:lpstr>
      <vt:lpstr>A125570704J_Latest</vt:lpstr>
      <vt:lpstr>A125570712J</vt:lpstr>
      <vt:lpstr>A125570712J_Data</vt:lpstr>
      <vt:lpstr>A125570712J_Latest</vt:lpstr>
      <vt:lpstr>A125570720J</vt:lpstr>
      <vt:lpstr>A125570720J_Data</vt:lpstr>
      <vt:lpstr>A125570720J_Latest</vt:lpstr>
      <vt:lpstr>A125570728A</vt:lpstr>
      <vt:lpstr>A125570728A_Data</vt:lpstr>
      <vt:lpstr>A125570728A_Latest</vt:lpstr>
      <vt:lpstr>A125570736A</vt:lpstr>
      <vt:lpstr>A125570736A_Data</vt:lpstr>
      <vt:lpstr>A125570736A_Latest</vt:lpstr>
      <vt:lpstr>A125570744A</vt:lpstr>
      <vt:lpstr>A125570744A_Data</vt:lpstr>
      <vt:lpstr>A125570744A_Latest</vt:lpstr>
      <vt:lpstr>A125570752A</vt:lpstr>
      <vt:lpstr>A125570752A_Data</vt:lpstr>
      <vt:lpstr>A125570752A_Latest</vt:lpstr>
      <vt:lpstr>A125570760A</vt:lpstr>
      <vt:lpstr>A125570760A_Data</vt:lpstr>
      <vt:lpstr>A125570760A_Latest</vt:lpstr>
      <vt:lpstr>A125570768V</vt:lpstr>
      <vt:lpstr>A125570768V_Data</vt:lpstr>
      <vt:lpstr>A125570768V_Latest</vt:lpstr>
      <vt:lpstr>A125570776V</vt:lpstr>
      <vt:lpstr>A125570776V_Data</vt:lpstr>
      <vt:lpstr>A125570776V_Latest</vt:lpstr>
      <vt:lpstr>A125570784V</vt:lpstr>
      <vt:lpstr>A125570784V_Data</vt:lpstr>
      <vt:lpstr>A125570784V_Latest</vt:lpstr>
      <vt:lpstr>A125570792V</vt:lpstr>
      <vt:lpstr>A125570792V_Data</vt:lpstr>
      <vt:lpstr>A125570792V_Latest</vt:lpstr>
      <vt:lpstr>A125570800J</vt:lpstr>
      <vt:lpstr>A125570800J_Data</vt:lpstr>
      <vt:lpstr>A125570800J_Latest</vt:lpstr>
      <vt:lpstr>A125570808A</vt:lpstr>
      <vt:lpstr>A125570808A_Data</vt:lpstr>
      <vt:lpstr>A125570808A_Latest</vt:lpstr>
      <vt:lpstr>A125570816A</vt:lpstr>
      <vt:lpstr>A125570816A_Data</vt:lpstr>
      <vt:lpstr>A125570816A_Latest</vt:lpstr>
      <vt:lpstr>A125570824A</vt:lpstr>
      <vt:lpstr>A125570824A_Data</vt:lpstr>
      <vt:lpstr>A125570824A_Latest</vt:lpstr>
      <vt:lpstr>A125570832A</vt:lpstr>
      <vt:lpstr>A125570832A_Data</vt:lpstr>
      <vt:lpstr>A125570832A_Latest</vt:lpstr>
      <vt:lpstr>A125570840A</vt:lpstr>
      <vt:lpstr>A125570840A_Data</vt:lpstr>
      <vt:lpstr>A125570840A_Latest</vt:lpstr>
      <vt:lpstr>A125570848V</vt:lpstr>
      <vt:lpstr>A125570848V_Data</vt:lpstr>
      <vt:lpstr>A125570848V_Latest</vt:lpstr>
      <vt:lpstr>A125570856V</vt:lpstr>
      <vt:lpstr>A125570856V_Data</vt:lpstr>
      <vt:lpstr>A125570856V_Latest</vt:lpstr>
      <vt:lpstr>A125570864V</vt:lpstr>
      <vt:lpstr>A125570864V_Data</vt:lpstr>
      <vt:lpstr>A125570864V_Latest</vt:lpstr>
      <vt:lpstr>A125570872V</vt:lpstr>
      <vt:lpstr>A125570872V_Data</vt:lpstr>
      <vt:lpstr>A125570872V_Latest</vt:lpstr>
      <vt:lpstr>A125570880V</vt:lpstr>
      <vt:lpstr>A125570880V_Data</vt:lpstr>
      <vt:lpstr>A125570880V_Latest</vt:lpstr>
      <vt:lpstr>A125570888L</vt:lpstr>
      <vt:lpstr>A125570888L_Data</vt:lpstr>
      <vt:lpstr>A125570888L_Latest</vt:lpstr>
      <vt:lpstr>A125570896L</vt:lpstr>
      <vt:lpstr>A125570896L_Data</vt:lpstr>
      <vt:lpstr>A125570896L_Latest</vt:lpstr>
      <vt:lpstr>A125570904A</vt:lpstr>
      <vt:lpstr>A125570904A_Data</vt:lpstr>
      <vt:lpstr>A125570904A_Latest</vt:lpstr>
      <vt:lpstr>A125570912A</vt:lpstr>
      <vt:lpstr>A125570912A_Data</vt:lpstr>
      <vt:lpstr>A125570912A_Latest</vt:lpstr>
      <vt:lpstr>A125570920A</vt:lpstr>
      <vt:lpstr>A125570920A_Data</vt:lpstr>
      <vt:lpstr>A125570920A_Latest</vt:lpstr>
      <vt:lpstr>A125570928V</vt:lpstr>
      <vt:lpstr>A125570928V_Data</vt:lpstr>
      <vt:lpstr>A125570928V_Latest</vt:lpstr>
      <vt:lpstr>A125570936V</vt:lpstr>
      <vt:lpstr>A125570936V_Data</vt:lpstr>
      <vt:lpstr>A125570936V_Latest</vt:lpstr>
      <vt:lpstr>A125570944V</vt:lpstr>
      <vt:lpstr>A125570944V_Data</vt:lpstr>
      <vt:lpstr>A125570944V_Latest</vt:lpstr>
      <vt:lpstr>A125570952V</vt:lpstr>
      <vt:lpstr>A125570952V_Data</vt:lpstr>
      <vt:lpstr>A125570952V_Latest</vt:lpstr>
      <vt:lpstr>A125570960V</vt:lpstr>
      <vt:lpstr>A125570960V_Data</vt:lpstr>
      <vt:lpstr>A125570960V_Latest</vt:lpstr>
      <vt:lpstr>A125570968L</vt:lpstr>
      <vt:lpstr>A125570968L_Data</vt:lpstr>
      <vt:lpstr>A125570968L_Latest</vt:lpstr>
      <vt:lpstr>A125570976L</vt:lpstr>
      <vt:lpstr>A125570976L_Data</vt:lpstr>
      <vt:lpstr>A125570976L_Latest</vt:lpstr>
      <vt:lpstr>A125570984L</vt:lpstr>
      <vt:lpstr>A125570984L_Data</vt:lpstr>
      <vt:lpstr>A125570984L_Latest</vt:lpstr>
      <vt:lpstr>A125570992L</vt:lpstr>
      <vt:lpstr>A125570992L_Data</vt:lpstr>
      <vt:lpstr>A125570992L_Latest</vt:lpstr>
      <vt:lpstr>A125571000C</vt:lpstr>
      <vt:lpstr>A125571000C_Data</vt:lpstr>
      <vt:lpstr>A125571000C_Latest</vt:lpstr>
      <vt:lpstr>A125571008W</vt:lpstr>
      <vt:lpstr>A125571008W_Data</vt:lpstr>
      <vt:lpstr>A125571008W_Latest</vt:lpstr>
      <vt:lpstr>A125571016W</vt:lpstr>
      <vt:lpstr>A125571016W_Data</vt:lpstr>
      <vt:lpstr>A125571016W_Latest</vt:lpstr>
      <vt:lpstr>A125571024W</vt:lpstr>
      <vt:lpstr>A125571024W_Data</vt:lpstr>
      <vt:lpstr>A125571024W_Latest</vt:lpstr>
      <vt:lpstr>A125571032W</vt:lpstr>
      <vt:lpstr>A125571032W_Data</vt:lpstr>
      <vt:lpstr>A125571032W_Latest</vt:lpstr>
      <vt:lpstr>A125571040W</vt:lpstr>
      <vt:lpstr>A125571040W_Data</vt:lpstr>
      <vt:lpstr>A125571040W_Latest</vt:lpstr>
      <vt:lpstr>A125571048R</vt:lpstr>
      <vt:lpstr>A125571048R_Data</vt:lpstr>
      <vt:lpstr>A125571048R_Latest</vt:lpstr>
      <vt:lpstr>A125571056R</vt:lpstr>
      <vt:lpstr>A125571056R_Data</vt:lpstr>
      <vt:lpstr>A125571056R_Latest</vt:lpstr>
      <vt:lpstr>A125571064R</vt:lpstr>
      <vt:lpstr>A125571064R_Data</vt:lpstr>
      <vt:lpstr>A125571064R_Latest</vt:lpstr>
      <vt:lpstr>A125571072R</vt:lpstr>
      <vt:lpstr>A125571072R_Data</vt:lpstr>
      <vt:lpstr>A125571072R_Latest</vt:lpstr>
      <vt:lpstr>A125571080R</vt:lpstr>
      <vt:lpstr>A125571080R_Data</vt:lpstr>
      <vt:lpstr>A125571080R_Latest</vt:lpstr>
      <vt:lpstr>A125571088J</vt:lpstr>
      <vt:lpstr>A125571088J_Data</vt:lpstr>
      <vt:lpstr>A125571088J_Latest</vt:lpstr>
      <vt:lpstr>A125571096J</vt:lpstr>
      <vt:lpstr>A125571096J_Data</vt:lpstr>
      <vt:lpstr>A125571096J_Latest</vt:lpstr>
      <vt:lpstr>A125571104W</vt:lpstr>
      <vt:lpstr>A125571104W_Data</vt:lpstr>
      <vt:lpstr>A125571104W_Latest</vt:lpstr>
      <vt:lpstr>A125571112W</vt:lpstr>
      <vt:lpstr>A125571112W_Data</vt:lpstr>
      <vt:lpstr>A125571112W_Latest</vt:lpstr>
      <vt:lpstr>A125571120W</vt:lpstr>
      <vt:lpstr>A125571120W_Data</vt:lpstr>
      <vt:lpstr>A125571120W_Latest</vt:lpstr>
      <vt:lpstr>A125571128R</vt:lpstr>
      <vt:lpstr>A125571128R_Data</vt:lpstr>
      <vt:lpstr>A125571128R_Latest</vt:lpstr>
      <vt:lpstr>A125571136R</vt:lpstr>
      <vt:lpstr>A125571136R_Data</vt:lpstr>
      <vt:lpstr>A125571136R_Latest</vt:lpstr>
      <vt:lpstr>A125571144R</vt:lpstr>
      <vt:lpstr>A125571144R_Data</vt:lpstr>
      <vt:lpstr>A125571144R_Latest</vt:lpstr>
      <vt:lpstr>A125571152R</vt:lpstr>
      <vt:lpstr>A125571152R_Data</vt:lpstr>
      <vt:lpstr>A125571152R_Latest</vt:lpstr>
      <vt:lpstr>A125571160R</vt:lpstr>
      <vt:lpstr>A125571160R_Data</vt:lpstr>
      <vt:lpstr>A125571160R_Latest</vt:lpstr>
      <vt:lpstr>A125571168J</vt:lpstr>
      <vt:lpstr>A125571168J_Data</vt:lpstr>
      <vt:lpstr>A125571168J_Latest</vt:lpstr>
      <vt:lpstr>A125571176J</vt:lpstr>
      <vt:lpstr>A125571176J_Data</vt:lpstr>
      <vt:lpstr>A125571176J_Latest</vt:lpstr>
      <vt:lpstr>A125571184J</vt:lpstr>
      <vt:lpstr>A125571184J_Data</vt:lpstr>
      <vt:lpstr>A125571184J_Latest</vt:lpstr>
      <vt:lpstr>A125571192J</vt:lpstr>
      <vt:lpstr>A125571192J_Data</vt:lpstr>
      <vt:lpstr>A125571192J_Latest</vt:lpstr>
      <vt:lpstr>A125571200W</vt:lpstr>
      <vt:lpstr>A125571200W_Data</vt:lpstr>
      <vt:lpstr>A125571200W_Latest</vt:lpstr>
      <vt:lpstr>A125571208R</vt:lpstr>
      <vt:lpstr>A125571208R_Data</vt:lpstr>
      <vt:lpstr>A125571208R_Latest</vt:lpstr>
      <vt:lpstr>A125571216R</vt:lpstr>
      <vt:lpstr>A125571216R_Data</vt:lpstr>
      <vt:lpstr>A125571216R_Latest</vt:lpstr>
      <vt:lpstr>A125571224R</vt:lpstr>
      <vt:lpstr>A125571224R_Data</vt:lpstr>
      <vt:lpstr>A125571224R_Latest</vt:lpstr>
      <vt:lpstr>A125571232R</vt:lpstr>
      <vt:lpstr>A125571232R_Data</vt:lpstr>
      <vt:lpstr>A125571232R_Latest</vt:lpstr>
      <vt:lpstr>A125571240R</vt:lpstr>
      <vt:lpstr>A125571240R_Data</vt:lpstr>
      <vt:lpstr>A125571240R_Latest</vt:lpstr>
      <vt:lpstr>A125571248J</vt:lpstr>
      <vt:lpstr>A125571248J_Data</vt:lpstr>
      <vt:lpstr>A125571248J_Latest</vt:lpstr>
      <vt:lpstr>A125571256J</vt:lpstr>
      <vt:lpstr>A125571256J_Data</vt:lpstr>
      <vt:lpstr>A125571256J_Latest</vt:lpstr>
      <vt:lpstr>A125571264J</vt:lpstr>
      <vt:lpstr>A125571264J_Data</vt:lpstr>
      <vt:lpstr>A125571264J_Latest</vt:lpstr>
      <vt:lpstr>A125571272J</vt:lpstr>
      <vt:lpstr>A125571272J_Data</vt:lpstr>
      <vt:lpstr>A125571272J_Latest</vt:lpstr>
      <vt:lpstr>A125571280J</vt:lpstr>
      <vt:lpstr>A125571280J_Data</vt:lpstr>
      <vt:lpstr>A125571280J_Latest</vt:lpstr>
      <vt:lpstr>A125571288A</vt:lpstr>
      <vt:lpstr>A125571288A_Data</vt:lpstr>
      <vt:lpstr>A125571288A_Latest</vt:lpstr>
      <vt:lpstr>A125571296A</vt:lpstr>
      <vt:lpstr>A125571296A_Data</vt:lpstr>
      <vt:lpstr>A125571296A_Latest</vt:lpstr>
      <vt:lpstr>A125571304R</vt:lpstr>
      <vt:lpstr>A125571304R_Data</vt:lpstr>
      <vt:lpstr>A125571304R_Latest</vt:lpstr>
      <vt:lpstr>A125571312R</vt:lpstr>
      <vt:lpstr>A125571312R_Data</vt:lpstr>
      <vt:lpstr>A125571312R_Latest</vt:lpstr>
      <vt:lpstr>A125571320R</vt:lpstr>
      <vt:lpstr>A125571320R_Data</vt:lpstr>
      <vt:lpstr>A125571320R_Latest</vt:lpstr>
      <vt:lpstr>A125571328J</vt:lpstr>
      <vt:lpstr>A125571328J_Data</vt:lpstr>
      <vt:lpstr>A125571328J_Latest</vt:lpstr>
      <vt:lpstr>A125571336J</vt:lpstr>
      <vt:lpstr>A125571336J_Data</vt:lpstr>
      <vt:lpstr>A125571336J_Latest</vt:lpstr>
      <vt:lpstr>A125571344J</vt:lpstr>
      <vt:lpstr>A125571344J_Data</vt:lpstr>
      <vt:lpstr>A125571344J_Latest</vt:lpstr>
      <vt:lpstr>A125571352J</vt:lpstr>
      <vt:lpstr>A125571352J_Data</vt:lpstr>
      <vt:lpstr>A125571352J_Latest</vt:lpstr>
      <vt:lpstr>A125571360J</vt:lpstr>
      <vt:lpstr>A125571360J_Data</vt:lpstr>
      <vt:lpstr>A125571360J_Latest</vt:lpstr>
      <vt:lpstr>A125571368A</vt:lpstr>
      <vt:lpstr>A125571368A_Data</vt:lpstr>
      <vt:lpstr>A125571368A_Latest</vt:lpstr>
      <vt:lpstr>A125571376A</vt:lpstr>
      <vt:lpstr>A125571376A_Data</vt:lpstr>
      <vt:lpstr>A125571376A_Latest</vt:lpstr>
      <vt:lpstr>A125571384A</vt:lpstr>
      <vt:lpstr>A125571384A_Data</vt:lpstr>
      <vt:lpstr>A125571384A_Latest</vt:lpstr>
      <vt:lpstr>A125571392A</vt:lpstr>
      <vt:lpstr>A125571392A_Data</vt:lpstr>
      <vt:lpstr>A125571392A_Latest</vt:lpstr>
      <vt:lpstr>A125571400R</vt:lpstr>
      <vt:lpstr>A125571400R_Data</vt:lpstr>
      <vt:lpstr>A125571400R_Latest</vt:lpstr>
      <vt:lpstr>A125571408J</vt:lpstr>
      <vt:lpstr>A125571408J_Data</vt:lpstr>
      <vt:lpstr>A125571408J_Latest</vt:lpstr>
      <vt:lpstr>A125571416J</vt:lpstr>
      <vt:lpstr>A125571416J_Data</vt:lpstr>
      <vt:lpstr>A125571416J_Latest</vt:lpstr>
      <vt:lpstr>A125571424J</vt:lpstr>
      <vt:lpstr>A125571424J_Data</vt:lpstr>
      <vt:lpstr>A125571424J_Latest</vt:lpstr>
      <vt:lpstr>A125571432J</vt:lpstr>
      <vt:lpstr>A125571432J_Data</vt:lpstr>
      <vt:lpstr>A125571432J_Latest</vt:lpstr>
      <vt:lpstr>A125571440J</vt:lpstr>
      <vt:lpstr>A125571440J_Data</vt:lpstr>
      <vt:lpstr>A125571440J_Latest</vt:lpstr>
      <vt:lpstr>A125571448A</vt:lpstr>
      <vt:lpstr>A125571448A_Data</vt:lpstr>
      <vt:lpstr>A125571448A_Latest</vt:lpstr>
      <vt:lpstr>A125571456A</vt:lpstr>
      <vt:lpstr>A125571456A_Data</vt:lpstr>
      <vt:lpstr>A125571456A_Latest</vt:lpstr>
      <vt:lpstr>A125571464A</vt:lpstr>
      <vt:lpstr>A125571464A_Data</vt:lpstr>
      <vt:lpstr>A125571464A_Latest</vt:lpstr>
      <vt:lpstr>A125571472A</vt:lpstr>
      <vt:lpstr>A125571472A_Data</vt:lpstr>
      <vt:lpstr>A125571472A_Latest</vt:lpstr>
      <vt:lpstr>A125571480A</vt:lpstr>
      <vt:lpstr>A125571480A_Data</vt:lpstr>
      <vt:lpstr>A125571480A_Latest</vt:lpstr>
      <vt:lpstr>A125571488V</vt:lpstr>
      <vt:lpstr>A125571488V_Data</vt:lpstr>
      <vt:lpstr>A125571488V_Latest</vt:lpstr>
      <vt:lpstr>A125571496V</vt:lpstr>
      <vt:lpstr>A125571496V_Data</vt:lpstr>
      <vt:lpstr>A125571496V_Latest</vt:lpstr>
      <vt:lpstr>A125571504J</vt:lpstr>
      <vt:lpstr>A125571504J_Data</vt:lpstr>
      <vt:lpstr>A125571504J_Latest</vt:lpstr>
      <vt:lpstr>A125571512J</vt:lpstr>
      <vt:lpstr>A125571512J_Data</vt:lpstr>
      <vt:lpstr>A125571512J_Latest</vt:lpstr>
      <vt:lpstr>A125571520J</vt:lpstr>
      <vt:lpstr>A125571520J_Data</vt:lpstr>
      <vt:lpstr>A125571520J_Latest</vt:lpstr>
      <vt:lpstr>A125571528A</vt:lpstr>
      <vt:lpstr>A125571528A_Data</vt:lpstr>
      <vt:lpstr>A125571528A_Latest</vt:lpstr>
      <vt:lpstr>A125571536A</vt:lpstr>
      <vt:lpstr>A125571536A_Data</vt:lpstr>
      <vt:lpstr>A125571536A_Latest</vt:lpstr>
      <vt:lpstr>A125571544A</vt:lpstr>
      <vt:lpstr>A125571544A_Data</vt:lpstr>
      <vt:lpstr>A125571544A_Latest</vt:lpstr>
      <vt:lpstr>A125571552A</vt:lpstr>
      <vt:lpstr>A125571552A_Data</vt:lpstr>
      <vt:lpstr>A125571552A_Latest</vt:lpstr>
      <vt:lpstr>A125571560A</vt:lpstr>
      <vt:lpstr>A125571560A_Data</vt:lpstr>
      <vt:lpstr>A125571560A_Latest</vt:lpstr>
      <vt:lpstr>A125571568V</vt:lpstr>
      <vt:lpstr>A125571568V_Data</vt:lpstr>
      <vt:lpstr>A125571568V_Latest</vt:lpstr>
      <vt:lpstr>A125571576V</vt:lpstr>
      <vt:lpstr>A125571576V_Data</vt:lpstr>
      <vt:lpstr>A125571576V_Latest</vt:lpstr>
      <vt:lpstr>A125571584V</vt:lpstr>
      <vt:lpstr>A125571584V_Data</vt:lpstr>
      <vt:lpstr>A125571584V_Latest</vt:lpstr>
      <vt:lpstr>A125571592V</vt:lpstr>
      <vt:lpstr>A125571592V_Data</vt:lpstr>
      <vt:lpstr>A125571592V_Latest</vt:lpstr>
      <vt:lpstr>A125571600J</vt:lpstr>
      <vt:lpstr>A125571600J_Data</vt:lpstr>
      <vt:lpstr>A125571600J_Latest</vt:lpstr>
      <vt:lpstr>A125571608A</vt:lpstr>
      <vt:lpstr>A125571608A_Data</vt:lpstr>
      <vt:lpstr>A125571608A_Latest</vt:lpstr>
      <vt:lpstr>A125571616A</vt:lpstr>
      <vt:lpstr>A125571616A_Data</vt:lpstr>
      <vt:lpstr>A125571616A_Latest</vt:lpstr>
      <vt:lpstr>A125571624A</vt:lpstr>
      <vt:lpstr>A125571624A_Data</vt:lpstr>
      <vt:lpstr>A125571624A_Latest</vt:lpstr>
      <vt:lpstr>A125571632A</vt:lpstr>
      <vt:lpstr>A125571632A_Data</vt:lpstr>
      <vt:lpstr>A125571632A_Latest</vt:lpstr>
      <vt:lpstr>A125571640A</vt:lpstr>
      <vt:lpstr>A125571640A_Data</vt:lpstr>
      <vt:lpstr>A125571640A_Latest</vt:lpstr>
      <vt:lpstr>A125571648V</vt:lpstr>
      <vt:lpstr>A125571648V_Data</vt:lpstr>
      <vt:lpstr>A125571648V_Latest</vt:lpstr>
      <vt:lpstr>A125571656V</vt:lpstr>
      <vt:lpstr>A125571656V_Data</vt:lpstr>
      <vt:lpstr>A125571656V_Latest</vt:lpstr>
      <vt:lpstr>A125571664V</vt:lpstr>
      <vt:lpstr>A125571664V_Data</vt:lpstr>
      <vt:lpstr>A125571664V_Latest</vt:lpstr>
      <vt:lpstr>A125571672V</vt:lpstr>
      <vt:lpstr>A125571672V_Data</vt:lpstr>
      <vt:lpstr>A125571672V_Latest</vt:lpstr>
      <vt:lpstr>A125571680V</vt:lpstr>
      <vt:lpstr>A125571680V_Data</vt:lpstr>
      <vt:lpstr>A125571680V_Latest</vt:lpstr>
      <vt:lpstr>A125571688L</vt:lpstr>
      <vt:lpstr>A125571688L_Data</vt:lpstr>
      <vt:lpstr>A125571688L_Latest</vt:lpstr>
      <vt:lpstr>A125571696L</vt:lpstr>
      <vt:lpstr>A125571696L_Data</vt:lpstr>
      <vt:lpstr>A125571696L_Latest</vt:lpstr>
      <vt:lpstr>A125571704A</vt:lpstr>
      <vt:lpstr>A125571704A_Data</vt:lpstr>
      <vt:lpstr>A125571704A_Latest</vt:lpstr>
      <vt:lpstr>A125571712A</vt:lpstr>
      <vt:lpstr>A125571712A_Data</vt:lpstr>
      <vt:lpstr>A125571712A_Latest</vt:lpstr>
      <vt:lpstr>A125571720A</vt:lpstr>
      <vt:lpstr>A125571720A_Data</vt:lpstr>
      <vt:lpstr>A125571720A_Latest</vt:lpstr>
      <vt:lpstr>A125571728V</vt:lpstr>
      <vt:lpstr>A125571728V_Data</vt:lpstr>
      <vt:lpstr>A125571728V_Latest</vt:lpstr>
      <vt:lpstr>A125571736V</vt:lpstr>
      <vt:lpstr>A125571736V_Data</vt:lpstr>
      <vt:lpstr>A125571736V_Latest</vt:lpstr>
      <vt:lpstr>A125571744V</vt:lpstr>
      <vt:lpstr>A125571744V_Data</vt:lpstr>
      <vt:lpstr>A125571744V_Latest</vt:lpstr>
      <vt:lpstr>A125571752V</vt:lpstr>
      <vt:lpstr>A125571752V_Data</vt:lpstr>
      <vt:lpstr>A125571752V_Latest</vt:lpstr>
      <vt:lpstr>A125571760V</vt:lpstr>
      <vt:lpstr>A125571760V_Data</vt:lpstr>
      <vt:lpstr>A125571760V_Latest</vt:lpstr>
      <vt:lpstr>A125571768L</vt:lpstr>
      <vt:lpstr>A125571768L_Data</vt:lpstr>
      <vt:lpstr>A125571768L_Latest</vt:lpstr>
      <vt:lpstr>A125571776L</vt:lpstr>
      <vt:lpstr>A125571776L_Data</vt:lpstr>
      <vt:lpstr>A125571776L_Latest</vt:lpstr>
      <vt:lpstr>A125571784L</vt:lpstr>
      <vt:lpstr>A125571784L_Data</vt:lpstr>
      <vt:lpstr>A125571784L_Latest</vt:lpstr>
      <vt:lpstr>A125571792L</vt:lpstr>
      <vt:lpstr>A125571792L_Data</vt:lpstr>
      <vt:lpstr>A125571792L_Latest</vt:lpstr>
      <vt:lpstr>A125571800A</vt:lpstr>
      <vt:lpstr>A125571800A_Data</vt:lpstr>
      <vt:lpstr>A125571800A_Latest</vt:lpstr>
      <vt:lpstr>A125571808V</vt:lpstr>
      <vt:lpstr>A125571808V_Data</vt:lpstr>
      <vt:lpstr>A125571808V_Latest</vt:lpstr>
      <vt:lpstr>A125571816V</vt:lpstr>
      <vt:lpstr>A125571816V_Data</vt:lpstr>
      <vt:lpstr>A125571816V_Latest</vt:lpstr>
      <vt:lpstr>A125571824V</vt:lpstr>
      <vt:lpstr>A125571824V_Data</vt:lpstr>
      <vt:lpstr>A125571824V_Latest</vt:lpstr>
      <vt:lpstr>A125571832V</vt:lpstr>
      <vt:lpstr>A125571832V_Data</vt:lpstr>
      <vt:lpstr>A125571832V_Latest</vt:lpstr>
      <vt:lpstr>A125571840V</vt:lpstr>
      <vt:lpstr>A125571840V_Data</vt:lpstr>
      <vt:lpstr>A125571840V_Latest</vt:lpstr>
      <vt:lpstr>A125571848L</vt:lpstr>
      <vt:lpstr>A125571848L_Data</vt:lpstr>
      <vt:lpstr>A125571848L_Latest</vt:lpstr>
      <vt:lpstr>A125571856L</vt:lpstr>
      <vt:lpstr>A125571856L_Data</vt:lpstr>
      <vt:lpstr>A125571856L_Latest</vt:lpstr>
      <vt:lpstr>A125571864L</vt:lpstr>
      <vt:lpstr>A125571864L_Data</vt:lpstr>
      <vt:lpstr>A125571864L_Latest</vt:lpstr>
      <vt:lpstr>A125571872L</vt:lpstr>
      <vt:lpstr>A125571872L_Data</vt:lpstr>
      <vt:lpstr>A125571872L_Latest</vt:lpstr>
      <vt:lpstr>A125571880L</vt:lpstr>
      <vt:lpstr>A125571880L_Data</vt:lpstr>
      <vt:lpstr>A125571880L_Latest</vt:lpstr>
      <vt:lpstr>A125571888F</vt:lpstr>
      <vt:lpstr>A125571888F_Data</vt:lpstr>
      <vt:lpstr>A125571888F_Latest</vt:lpstr>
      <vt:lpstr>A125571896F</vt:lpstr>
      <vt:lpstr>A125571896F_Data</vt:lpstr>
      <vt:lpstr>A125571896F_Latest</vt:lpstr>
      <vt:lpstr>A125571904V</vt:lpstr>
      <vt:lpstr>A125571904V_Data</vt:lpstr>
      <vt:lpstr>A125571904V_Latest</vt:lpstr>
      <vt:lpstr>A125571912V</vt:lpstr>
      <vt:lpstr>A125571912V_Data</vt:lpstr>
      <vt:lpstr>A125571912V_Latest</vt:lpstr>
      <vt:lpstr>A125571920V</vt:lpstr>
      <vt:lpstr>A125571920V_Data</vt:lpstr>
      <vt:lpstr>A125571920V_Latest</vt:lpstr>
      <vt:lpstr>A125571928L</vt:lpstr>
      <vt:lpstr>A125571928L_Data</vt:lpstr>
      <vt:lpstr>A125571928L_Latest</vt:lpstr>
      <vt:lpstr>A125571936L</vt:lpstr>
      <vt:lpstr>A125571936L_Data</vt:lpstr>
      <vt:lpstr>A125571936L_Latest</vt:lpstr>
      <vt:lpstr>A125571944L</vt:lpstr>
      <vt:lpstr>A125571944L_Data</vt:lpstr>
      <vt:lpstr>A125571944L_Latest</vt:lpstr>
      <vt:lpstr>A125571952L</vt:lpstr>
      <vt:lpstr>A125571952L_Data</vt:lpstr>
      <vt:lpstr>A125571952L_Latest</vt:lpstr>
      <vt:lpstr>A125571960L</vt:lpstr>
      <vt:lpstr>A125571960L_Data</vt:lpstr>
      <vt:lpstr>A125571960L_Latest</vt:lpstr>
      <vt:lpstr>A125571968F</vt:lpstr>
      <vt:lpstr>A125571968F_Data</vt:lpstr>
      <vt:lpstr>A125571968F_Latest</vt:lpstr>
      <vt:lpstr>A125571976F</vt:lpstr>
      <vt:lpstr>A125571976F_Data</vt:lpstr>
      <vt:lpstr>A125571976F_Latest</vt:lpstr>
      <vt:lpstr>A125571984F</vt:lpstr>
      <vt:lpstr>A125571984F_Data</vt:lpstr>
      <vt:lpstr>A125571984F_Latest</vt:lpstr>
      <vt:lpstr>A125571992F</vt:lpstr>
      <vt:lpstr>A125571992F_Data</vt:lpstr>
      <vt:lpstr>A125571992F_Latest</vt:lpstr>
      <vt:lpstr>A125572000W</vt:lpstr>
      <vt:lpstr>A125572000W_Data</vt:lpstr>
      <vt:lpstr>A125572000W_Latest</vt:lpstr>
      <vt:lpstr>A125572008R</vt:lpstr>
      <vt:lpstr>A125572008R_Data</vt:lpstr>
      <vt:lpstr>A125572008R_Latest</vt:lpstr>
      <vt:lpstr>A125572016R</vt:lpstr>
      <vt:lpstr>A125572016R_Data</vt:lpstr>
      <vt:lpstr>A125572016R_Latest</vt:lpstr>
      <vt:lpstr>A125572024R</vt:lpstr>
      <vt:lpstr>A125572024R_Data</vt:lpstr>
      <vt:lpstr>A125572024R_Latest</vt:lpstr>
      <vt:lpstr>A125572032R</vt:lpstr>
      <vt:lpstr>A125572032R_Data</vt:lpstr>
      <vt:lpstr>A125572032R_Latest</vt:lpstr>
      <vt:lpstr>A125572040R</vt:lpstr>
      <vt:lpstr>A125572040R_Data</vt:lpstr>
      <vt:lpstr>A125572040R_Latest</vt:lpstr>
      <vt:lpstr>A125572048J</vt:lpstr>
      <vt:lpstr>A125572048J_Data</vt:lpstr>
      <vt:lpstr>A125572048J_Latest</vt:lpstr>
      <vt:lpstr>A125572056J</vt:lpstr>
      <vt:lpstr>A125572056J_Data</vt:lpstr>
      <vt:lpstr>A125572056J_Latest</vt:lpstr>
      <vt:lpstr>A125572064J</vt:lpstr>
      <vt:lpstr>A125572064J_Data</vt:lpstr>
      <vt:lpstr>A125572064J_Latest</vt:lpstr>
      <vt:lpstr>A125572072J</vt:lpstr>
      <vt:lpstr>A125572072J_Data</vt:lpstr>
      <vt:lpstr>A125572072J_Latest</vt:lpstr>
      <vt:lpstr>A125572080J</vt:lpstr>
      <vt:lpstr>A125572080J_Data</vt:lpstr>
      <vt:lpstr>A125572080J_Latest</vt:lpstr>
      <vt:lpstr>A125572088A</vt:lpstr>
      <vt:lpstr>A125572088A_Data</vt:lpstr>
      <vt:lpstr>A125572088A_Latest</vt:lpstr>
      <vt:lpstr>A125572096A</vt:lpstr>
      <vt:lpstr>A125572096A_Data</vt:lpstr>
      <vt:lpstr>A125572096A_Latest</vt:lpstr>
      <vt:lpstr>A125572104R</vt:lpstr>
      <vt:lpstr>A125572104R_Data</vt:lpstr>
      <vt:lpstr>A125572104R_Latest</vt:lpstr>
      <vt:lpstr>A125572112R</vt:lpstr>
      <vt:lpstr>A125572112R_Data</vt:lpstr>
      <vt:lpstr>A125572112R_Latest</vt:lpstr>
      <vt:lpstr>A125572120R</vt:lpstr>
      <vt:lpstr>A125572120R_Data</vt:lpstr>
      <vt:lpstr>A125572120R_Latest</vt:lpstr>
      <vt:lpstr>A125572128J</vt:lpstr>
      <vt:lpstr>A125572128J_Data</vt:lpstr>
      <vt:lpstr>A125572128J_Latest</vt:lpstr>
      <vt:lpstr>A125572136J</vt:lpstr>
      <vt:lpstr>A125572136J_Data</vt:lpstr>
      <vt:lpstr>A125572136J_Latest</vt:lpstr>
      <vt:lpstr>A125572144J</vt:lpstr>
      <vt:lpstr>A125572144J_Data</vt:lpstr>
      <vt:lpstr>A125572144J_Latest</vt:lpstr>
      <vt:lpstr>A125572152J</vt:lpstr>
      <vt:lpstr>A125572152J_Data</vt:lpstr>
      <vt:lpstr>A125572152J_Latest</vt:lpstr>
      <vt:lpstr>A125572160J</vt:lpstr>
      <vt:lpstr>A125572160J_Data</vt:lpstr>
      <vt:lpstr>A125572160J_Latest</vt:lpstr>
      <vt:lpstr>A125572168A</vt:lpstr>
      <vt:lpstr>A125572168A_Data</vt:lpstr>
      <vt:lpstr>A125572168A_Latest</vt:lpstr>
      <vt:lpstr>A125572176A</vt:lpstr>
      <vt:lpstr>A125572176A_Data</vt:lpstr>
      <vt:lpstr>A125572176A_Latest</vt:lpstr>
      <vt:lpstr>A125572184A</vt:lpstr>
      <vt:lpstr>A125572184A_Data</vt:lpstr>
      <vt:lpstr>A125572184A_Latest</vt:lpstr>
      <vt:lpstr>A125572192A</vt:lpstr>
      <vt:lpstr>A125572192A_Data</vt:lpstr>
      <vt:lpstr>A125572192A_Latest</vt:lpstr>
      <vt:lpstr>A125572200R</vt:lpstr>
      <vt:lpstr>A125572200R_Data</vt:lpstr>
      <vt:lpstr>A125572200R_Latest</vt:lpstr>
      <vt:lpstr>A125572208J</vt:lpstr>
      <vt:lpstr>A125572208J_Data</vt:lpstr>
      <vt:lpstr>A125572208J_Latest</vt:lpstr>
      <vt:lpstr>A125572216J</vt:lpstr>
      <vt:lpstr>A125572216J_Data</vt:lpstr>
      <vt:lpstr>A125572216J_Latest</vt:lpstr>
      <vt:lpstr>A125572224J</vt:lpstr>
      <vt:lpstr>A125572224J_Data</vt:lpstr>
      <vt:lpstr>A125572224J_Latest</vt:lpstr>
      <vt:lpstr>A125572232J</vt:lpstr>
      <vt:lpstr>A125572232J_Data</vt:lpstr>
      <vt:lpstr>A125572232J_Latest</vt:lpstr>
      <vt:lpstr>A125572240J</vt:lpstr>
      <vt:lpstr>A125572240J_Data</vt:lpstr>
      <vt:lpstr>A125572240J_Latest</vt:lpstr>
      <vt:lpstr>A125572248A</vt:lpstr>
      <vt:lpstr>A125572248A_Data</vt:lpstr>
      <vt:lpstr>A125572248A_Latest</vt:lpstr>
      <vt:lpstr>A125572256A</vt:lpstr>
      <vt:lpstr>A125572256A_Data</vt:lpstr>
      <vt:lpstr>A125572256A_Latest</vt:lpstr>
      <vt:lpstr>A125572264A</vt:lpstr>
      <vt:lpstr>A125572264A_Data</vt:lpstr>
      <vt:lpstr>A125572264A_Latest</vt:lpstr>
      <vt:lpstr>A125572272A</vt:lpstr>
      <vt:lpstr>A125572272A_Data</vt:lpstr>
      <vt:lpstr>A125572272A_Latest</vt:lpstr>
      <vt:lpstr>A125572280A</vt:lpstr>
      <vt:lpstr>A125572280A_Data</vt:lpstr>
      <vt:lpstr>A125572280A_Latest</vt:lpstr>
      <vt:lpstr>A125572288V</vt:lpstr>
      <vt:lpstr>A125572288V_Data</vt:lpstr>
      <vt:lpstr>A125572288V_Latest</vt:lpstr>
      <vt:lpstr>A125572296V</vt:lpstr>
      <vt:lpstr>A125572296V_Data</vt:lpstr>
      <vt:lpstr>A125572296V_Latest</vt:lpstr>
      <vt:lpstr>A125572304J</vt:lpstr>
      <vt:lpstr>A125572304J_Data</vt:lpstr>
      <vt:lpstr>A125572304J_Latest</vt:lpstr>
      <vt:lpstr>A125572312J</vt:lpstr>
      <vt:lpstr>A125572312J_Data</vt:lpstr>
      <vt:lpstr>A125572312J_Latest</vt:lpstr>
      <vt:lpstr>A125572320J</vt:lpstr>
      <vt:lpstr>A125572320J_Data</vt:lpstr>
      <vt:lpstr>A125572320J_Latest</vt:lpstr>
      <vt:lpstr>A125572328A</vt:lpstr>
      <vt:lpstr>A125572328A_Data</vt:lpstr>
      <vt:lpstr>A125572328A_Latest</vt:lpstr>
      <vt:lpstr>A125572336A</vt:lpstr>
      <vt:lpstr>A125572336A_Data</vt:lpstr>
      <vt:lpstr>A125572336A_Latest</vt:lpstr>
      <vt:lpstr>A125572344A</vt:lpstr>
      <vt:lpstr>A125572344A_Data</vt:lpstr>
      <vt:lpstr>A125572344A_Latest</vt:lpstr>
      <vt:lpstr>A125572352A</vt:lpstr>
      <vt:lpstr>A125572352A_Data</vt:lpstr>
      <vt:lpstr>A125572352A_Latest</vt:lpstr>
      <vt:lpstr>A125572360A</vt:lpstr>
      <vt:lpstr>A125572360A_Data</vt:lpstr>
      <vt:lpstr>A125572360A_Latest</vt:lpstr>
      <vt:lpstr>A125572368V</vt:lpstr>
      <vt:lpstr>A125572368V_Data</vt:lpstr>
      <vt:lpstr>A125572368V_Latest</vt:lpstr>
      <vt:lpstr>A125572376V</vt:lpstr>
      <vt:lpstr>A125572376V_Data</vt:lpstr>
      <vt:lpstr>A125572376V_Latest</vt:lpstr>
      <vt:lpstr>A125572384V</vt:lpstr>
      <vt:lpstr>A125572384V_Data</vt:lpstr>
      <vt:lpstr>A125572384V_Latest</vt:lpstr>
      <vt:lpstr>A125572392V</vt:lpstr>
      <vt:lpstr>A125572392V_Data</vt:lpstr>
      <vt:lpstr>A125572392V_Latest</vt:lpstr>
      <vt:lpstr>A125572400J</vt:lpstr>
      <vt:lpstr>A125572400J_Data</vt:lpstr>
      <vt:lpstr>A125572400J_Latest</vt:lpstr>
      <vt:lpstr>A125572408A</vt:lpstr>
      <vt:lpstr>A125572408A_Data</vt:lpstr>
      <vt:lpstr>A125572408A_Latest</vt:lpstr>
      <vt:lpstr>A125572416A</vt:lpstr>
      <vt:lpstr>A125572416A_Data</vt:lpstr>
      <vt:lpstr>A125572416A_Latest</vt:lpstr>
      <vt:lpstr>A125572424A</vt:lpstr>
      <vt:lpstr>A125572424A_Data</vt:lpstr>
      <vt:lpstr>A125572424A_Latest</vt:lpstr>
      <vt:lpstr>A125572432A</vt:lpstr>
      <vt:lpstr>A125572432A_Data</vt:lpstr>
      <vt:lpstr>A125572432A_Latest</vt:lpstr>
      <vt:lpstr>A125572440A</vt:lpstr>
      <vt:lpstr>A125572440A_Data</vt:lpstr>
      <vt:lpstr>A125572440A_Latest</vt:lpstr>
      <vt:lpstr>A125572448V</vt:lpstr>
      <vt:lpstr>A125572448V_Data</vt:lpstr>
      <vt:lpstr>A125572448V_Latest</vt:lpstr>
      <vt:lpstr>A125572456V</vt:lpstr>
      <vt:lpstr>A125572456V_Data</vt:lpstr>
      <vt:lpstr>A125572456V_Latest</vt:lpstr>
      <vt:lpstr>A125572464V</vt:lpstr>
      <vt:lpstr>A125572464V_Data</vt:lpstr>
      <vt:lpstr>A125572464V_Latest</vt:lpstr>
      <vt:lpstr>A125572472V</vt:lpstr>
      <vt:lpstr>A125572472V_Data</vt:lpstr>
      <vt:lpstr>A125572472V_Latest</vt:lpstr>
      <vt:lpstr>A125572480V</vt:lpstr>
      <vt:lpstr>A125572480V_Data</vt:lpstr>
      <vt:lpstr>A125572480V_Latest</vt:lpstr>
      <vt:lpstr>A125572488L</vt:lpstr>
      <vt:lpstr>A125572488L_Data</vt:lpstr>
      <vt:lpstr>A125572488L_Latest</vt:lpstr>
      <vt:lpstr>A125572496L</vt:lpstr>
      <vt:lpstr>A125572496L_Data</vt:lpstr>
      <vt:lpstr>A125572496L_Latest</vt:lpstr>
      <vt:lpstr>A125572504A</vt:lpstr>
      <vt:lpstr>A125572504A_Data</vt:lpstr>
      <vt:lpstr>A125572504A_Latest</vt:lpstr>
      <vt:lpstr>A125572512A</vt:lpstr>
      <vt:lpstr>A125572512A_Data</vt:lpstr>
      <vt:lpstr>A125572512A_Latest</vt:lpstr>
      <vt:lpstr>A125572520A</vt:lpstr>
      <vt:lpstr>A125572520A_Data</vt:lpstr>
      <vt:lpstr>A125572520A_Latest</vt:lpstr>
      <vt:lpstr>A125572528V</vt:lpstr>
      <vt:lpstr>A125572528V_Data</vt:lpstr>
      <vt:lpstr>A125572528V_Latest</vt:lpstr>
      <vt:lpstr>A125572536V</vt:lpstr>
      <vt:lpstr>A125572536V_Data</vt:lpstr>
      <vt:lpstr>A125572536V_Latest</vt:lpstr>
      <vt:lpstr>A125572544V</vt:lpstr>
      <vt:lpstr>A125572544V_Data</vt:lpstr>
      <vt:lpstr>A125572544V_Latest</vt:lpstr>
      <vt:lpstr>A125572552V</vt:lpstr>
      <vt:lpstr>A125572552V_Data</vt:lpstr>
      <vt:lpstr>A125572552V_Latest</vt:lpstr>
      <vt:lpstr>A125572560V</vt:lpstr>
      <vt:lpstr>A125572560V_Data</vt:lpstr>
      <vt:lpstr>A125572560V_Latest</vt:lpstr>
      <vt:lpstr>A125572568L</vt:lpstr>
      <vt:lpstr>A125572568L_Data</vt:lpstr>
      <vt:lpstr>A125572568L_Latest</vt:lpstr>
      <vt:lpstr>A125572576L</vt:lpstr>
      <vt:lpstr>A125572576L_Data</vt:lpstr>
      <vt:lpstr>A125572576L_Latest</vt:lpstr>
      <vt:lpstr>A125572584L</vt:lpstr>
      <vt:lpstr>A125572584L_Data</vt:lpstr>
      <vt:lpstr>A125572584L_Latest</vt:lpstr>
      <vt:lpstr>A125572592L</vt:lpstr>
      <vt:lpstr>A125572592L_Data</vt:lpstr>
      <vt:lpstr>A125572592L_Latest</vt:lpstr>
      <vt:lpstr>A125572600A</vt:lpstr>
      <vt:lpstr>A125572600A_Data</vt:lpstr>
      <vt:lpstr>A125572600A_Latest</vt:lpstr>
      <vt:lpstr>A125572608V</vt:lpstr>
      <vt:lpstr>A125572608V_Data</vt:lpstr>
      <vt:lpstr>A125572608V_Latest</vt:lpstr>
      <vt:lpstr>A125572616V</vt:lpstr>
      <vt:lpstr>A125572616V_Data</vt:lpstr>
      <vt:lpstr>A125572616V_Latest</vt:lpstr>
      <vt:lpstr>A125572624V</vt:lpstr>
      <vt:lpstr>A125572624V_Data</vt:lpstr>
      <vt:lpstr>A125572624V_Latest</vt:lpstr>
      <vt:lpstr>A125572632V</vt:lpstr>
      <vt:lpstr>A125572632V_Data</vt:lpstr>
      <vt:lpstr>A125572632V_Latest</vt:lpstr>
      <vt:lpstr>A125572640V</vt:lpstr>
      <vt:lpstr>A125572640V_Data</vt:lpstr>
      <vt:lpstr>A125572640V_Latest</vt:lpstr>
      <vt:lpstr>A125572648L</vt:lpstr>
      <vt:lpstr>A125572648L_Data</vt:lpstr>
      <vt:lpstr>A125572648L_Latest</vt:lpstr>
      <vt:lpstr>A125572656L</vt:lpstr>
      <vt:lpstr>A125572656L_Data</vt:lpstr>
      <vt:lpstr>A125572656L_Latest</vt:lpstr>
      <vt:lpstr>A125572664L</vt:lpstr>
      <vt:lpstr>A125572664L_Data</vt:lpstr>
      <vt:lpstr>A125572664L_Latest</vt:lpstr>
      <vt:lpstr>A125572672L</vt:lpstr>
      <vt:lpstr>A125572672L_Data</vt:lpstr>
      <vt:lpstr>A125572672L_Latest</vt:lpstr>
      <vt:lpstr>A125572680L</vt:lpstr>
      <vt:lpstr>A125572680L_Data</vt:lpstr>
      <vt:lpstr>A125572680L_Latest</vt:lpstr>
      <vt:lpstr>A125572688F</vt:lpstr>
      <vt:lpstr>A125572688F_Data</vt:lpstr>
      <vt:lpstr>A125572688F_Latest</vt:lpstr>
      <vt:lpstr>A125572696F</vt:lpstr>
      <vt:lpstr>A125572696F_Data</vt:lpstr>
      <vt:lpstr>A125572696F_Latest</vt:lpstr>
      <vt:lpstr>A125572704V</vt:lpstr>
      <vt:lpstr>A125572704V_Data</vt:lpstr>
      <vt:lpstr>A125572704V_Latest</vt:lpstr>
      <vt:lpstr>A125572712V</vt:lpstr>
      <vt:lpstr>A125572712V_Data</vt:lpstr>
      <vt:lpstr>A125572712V_Latest</vt:lpstr>
      <vt:lpstr>A125572720V</vt:lpstr>
      <vt:lpstr>A125572720V_Data</vt:lpstr>
      <vt:lpstr>A125572720V_Latest</vt:lpstr>
      <vt:lpstr>A125572728L</vt:lpstr>
      <vt:lpstr>A125572728L_Data</vt:lpstr>
      <vt:lpstr>A125572728L_Latest</vt:lpstr>
      <vt:lpstr>A125572736L</vt:lpstr>
      <vt:lpstr>A125572736L_Data</vt:lpstr>
      <vt:lpstr>A125572736L_Latest</vt:lpstr>
      <vt:lpstr>A125572744L</vt:lpstr>
      <vt:lpstr>A125572744L_Data</vt:lpstr>
      <vt:lpstr>A125572744L_Latest</vt:lpstr>
      <vt:lpstr>A125572752L</vt:lpstr>
      <vt:lpstr>A125572752L_Data</vt:lpstr>
      <vt:lpstr>A125572752L_Latest</vt:lpstr>
      <vt:lpstr>A125572760L</vt:lpstr>
      <vt:lpstr>A125572760L_Data</vt:lpstr>
      <vt:lpstr>A125572760L_Latest</vt:lpstr>
      <vt:lpstr>A125572768F</vt:lpstr>
      <vt:lpstr>A125572768F_Data</vt:lpstr>
      <vt:lpstr>A125572768F_Latest</vt:lpstr>
      <vt:lpstr>A125572776F</vt:lpstr>
      <vt:lpstr>A125572776F_Data</vt:lpstr>
      <vt:lpstr>A125572776F_Latest</vt:lpstr>
      <vt:lpstr>A125572784F</vt:lpstr>
      <vt:lpstr>A125572784F_Data</vt:lpstr>
      <vt:lpstr>A125572784F_Latest</vt:lpstr>
      <vt:lpstr>A125572792F</vt:lpstr>
      <vt:lpstr>A125572792F_Data</vt:lpstr>
      <vt:lpstr>A125572792F_Latest</vt:lpstr>
      <vt:lpstr>A125572800V</vt:lpstr>
      <vt:lpstr>A125572800V_Data</vt:lpstr>
      <vt:lpstr>A125572800V_Latest</vt:lpstr>
      <vt:lpstr>A125572808L</vt:lpstr>
      <vt:lpstr>A125572808L_Data</vt:lpstr>
      <vt:lpstr>A125572808L_Latest</vt:lpstr>
      <vt:lpstr>A125572816L</vt:lpstr>
      <vt:lpstr>A125572816L_Data</vt:lpstr>
      <vt:lpstr>A125572816L_Latest</vt:lpstr>
      <vt:lpstr>A125572824L</vt:lpstr>
      <vt:lpstr>A125572824L_Data</vt:lpstr>
      <vt:lpstr>A125572824L_Latest</vt:lpstr>
      <vt:lpstr>A125572832L</vt:lpstr>
      <vt:lpstr>A125572832L_Data</vt:lpstr>
      <vt:lpstr>A125572832L_Latest</vt:lpstr>
      <vt:lpstr>A125572840L</vt:lpstr>
      <vt:lpstr>A125572840L_Data</vt:lpstr>
      <vt:lpstr>A125572840L_Latest</vt:lpstr>
      <vt:lpstr>A125572848F</vt:lpstr>
      <vt:lpstr>A125572848F_Data</vt:lpstr>
      <vt:lpstr>A125572848F_Latest</vt:lpstr>
      <vt:lpstr>A125572856F</vt:lpstr>
      <vt:lpstr>A125572856F_Data</vt:lpstr>
      <vt:lpstr>A125572856F_Latest</vt:lpstr>
      <vt:lpstr>A125572864F</vt:lpstr>
      <vt:lpstr>A125572864F_Data</vt:lpstr>
      <vt:lpstr>A125572864F_Latest</vt:lpstr>
      <vt:lpstr>A125572872F</vt:lpstr>
      <vt:lpstr>A125572872F_Data</vt:lpstr>
      <vt:lpstr>A125572872F_Latest</vt:lpstr>
      <vt:lpstr>A125572880F</vt:lpstr>
      <vt:lpstr>A125572880F_Data</vt:lpstr>
      <vt:lpstr>A125572880F_Latest</vt:lpstr>
      <vt:lpstr>A125572888X</vt:lpstr>
      <vt:lpstr>A125572888X_Data</vt:lpstr>
      <vt:lpstr>A125572888X_Latest</vt:lpstr>
      <vt:lpstr>A125572896X</vt:lpstr>
      <vt:lpstr>A125572896X_Data</vt:lpstr>
      <vt:lpstr>A125572896X_Latest</vt:lpstr>
      <vt:lpstr>A125572904L</vt:lpstr>
      <vt:lpstr>A125572904L_Data</vt:lpstr>
      <vt:lpstr>A125572904L_Latest</vt:lpstr>
      <vt:lpstr>A125572912L</vt:lpstr>
      <vt:lpstr>A125572912L_Data</vt:lpstr>
      <vt:lpstr>A125572912L_Latest</vt:lpstr>
      <vt:lpstr>A125572920L</vt:lpstr>
      <vt:lpstr>A125572920L_Data</vt:lpstr>
      <vt:lpstr>A125572920L_Latest</vt:lpstr>
      <vt:lpstr>A125572928F</vt:lpstr>
      <vt:lpstr>A125572928F_Data</vt:lpstr>
      <vt:lpstr>A125572928F_Latest</vt:lpstr>
      <vt:lpstr>A125572936F</vt:lpstr>
      <vt:lpstr>A125572936F_Data</vt:lpstr>
      <vt:lpstr>A125572936F_Latest</vt:lpstr>
      <vt:lpstr>A125572944F</vt:lpstr>
      <vt:lpstr>A125572944F_Data</vt:lpstr>
      <vt:lpstr>A125572944F_Latest</vt:lpstr>
      <vt:lpstr>A125572952F</vt:lpstr>
      <vt:lpstr>A125572952F_Data</vt:lpstr>
      <vt:lpstr>A125572952F_Latest</vt:lpstr>
      <vt:lpstr>A125572960F</vt:lpstr>
      <vt:lpstr>A125572960F_Data</vt:lpstr>
      <vt:lpstr>A125572960F_Latest</vt:lpstr>
      <vt:lpstr>A125572968X</vt:lpstr>
      <vt:lpstr>A125572968X_Data</vt:lpstr>
      <vt:lpstr>A125572968X_Latest</vt:lpstr>
      <vt:lpstr>A125572976X</vt:lpstr>
      <vt:lpstr>A125572976X_Data</vt:lpstr>
      <vt:lpstr>A125572976X_Latest</vt:lpstr>
      <vt:lpstr>A125572984X</vt:lpstr>
      <vt:lpstr>A125572984X_Data</vt:lpstr>
      <vt:lpstr>A125572984X_Latest</vt:lpstr>
      <vt:lpstr>A125572992X</vt:lpstr>
      <vt:lpstr>A125572992X_Data</vt:lpstr>
      <vt:lpstr>A125572992X_Latest</vt:lpstr>
      <vt:lpstr>A125573000R</vt:lpstr>
      <vt:lpstr>A125573000R_Data</vt:lpstr>
      <vt:lpstr>A125573000R_Latest</vt:lpstr>
      <vt:lpstr>A125573008J</vt:lpstr>
      <vt:lpstr>A125573008J_Data</vt:lpstr>
      <vt:lpstr>A125573008J_Latest</vt:lpstr>
      <vt:lpstr>A125573016J</vt:lpstr>
      <vt:lpstr>A125573016J_Data</vt:lpstr>
      <vt:lpstr>A125573016J_Latest</vt:lpstr>
      <vt:lpstr>A125573024J</vt:lpstr>
      <vt:lpstr>A125573024J_Data</vt:lpstr>
      <vt:lpstr>A125573024J_Latest</vt:lpstr>
      <vt:lpstr>A125573032J</vt:lpstr>
      <vt:lpstr>A125573032J_Data</vt:lpstr>
      <vt:lpstr>A125573032J_Latest</vt:lpstr>
      <vt:lpstr>A125573040J</vt:lpstr>
      <vt:lpstr>A125573040J_Data</vt:lpstr>
      <vt:lpstr>A125573040J_Latest</vt:lpstr>
      <vt:lpstr>A125573048A</vt:lpstr>
      <vt:lpstr>A125573048A_Data</vt:lpstr>
      <vt:lpstr>A125573048A_Latest</vt:lpstr>
      <vt:lpstr>A125573056A</vt:lpstr>
      <vt:lpstr>A125573056A_Data</vt:lpstr>
      <vt:lpstr>A125573056A_Latest</vt:lpstr>
      <vt:lpstr>A125573064A</vt:lpstr>
      <vt:lpstr>A125573064A_Data</vt:lpstr>
      <vt:lpstr>A125573064A_Latest</vt:lpstr>
      <vt:lpstr>A125573072A</vt:lpstr>
      <vt:lpstr>A125573072A_Data</vt:lpstr>
      <vt:lpstr>A125573072A_Latest</vt:lpstr>
      <vt:lpstr>A125573080A</vt:lpstr>
      <vt:lpstr>A125573080A_Data</vt:lpstr>
      <vt:lpstr>A125573080A_Latest</vt:lpstr>
      <vt:lpstr>A125573088V</vt:lpstr>
      <vt:lpstr>A125573088V_Data</vt:lpstr>
      <vt:lpstr>A125573088V_Latest</vt:lpstr>
      <vt:lpstr>A125573096V</vt:lpstr>
      <vt:lpstr>A125573096V_Data</vt:lpstr>
      <vt:lpstr>A125573096V_Latest</vt:lpstr>
      <vt:lpstr>A125573104J</vt:lpstr>
      <vt:lpstr>A125573104J_Data</vt:lpstr>
      <vt:lpstr>A125573104J_Latest</vt:lpstr>
      <vt:lpstr>A125573112J</vt:lpstr>
      <vt:lpstr>A125573112J_Data</vt:lpstr>
      <vt:lpstr>A125573112J_Latest</vt:lpstr>
      <vt:lpstr>A125573120J</vt:lpstr>
      <vt:lpstr>A125573120J_Data</vt:lpstr>
      <vt:lpstr>A125573120J_Latest</vt:lpstr>
      <vt:lpstr>A125573128A</vt:lpstr>
      <vt:lpstr>A125573128A_Data</vt:lpstr>
      <vt:lpstr>A125573128A_Latest</vt:lpstr>
      <vt:lpstr>A125573136A</vt:lpstr>
      <vt:lpstr>A125573136A_Data</vt:lpstr>
      <vt:lpstr>A125573136A_Latest</vt:lpstr>
      <vt:lpstr>A125573144A</vt:lpstr>
      <vt:lpstr>A125573144A_Data</vt:lpstr>
      <vt:lpstr>A125573144A_Latest</vt:lpstr>
      <vt:lpstr>A125573152A</vt:lpstr>
      <vt:lpstr>A125573152A_Data</vt:lpstr>
      <vt:lpstr>A125573152A_Latest</vt:lpstr>
      <vt:lpstr>A125573160A</vt:lpstr>
      <vt:lpstr>A125573160A_Data</vt:lpstr>
      <vt:lpstr>A125573160A_Latest</vt:lpstr>
      <vt:lpstr>A125573168V</vt:lpstr>
      <vt:lpstr>A125573168V_Data</vt:lpstr>
      <vt:lpstr>A125573168V_Latest</vt:lpstr>
      <vt:lpstr>A125573176V</vt:lpstr>
      <vt:lpstr>A125573176V_Data</vt:lpstr>
      <vt:lpstr>A125573176V_Latest</vt:lpstr>
      <vt:lpstr>A125573184V</vt:lpstr>
      <vt:lpstr>A125573184V_Data</vt:lpstr>
      <vt:lpstr>A125573184V_Latest</vt:lpstr>
      <vt:lpstr>A125573192V</vt:lpstr>
      <vt:lpstr>A125573192V_Data</vt:lpstr>
      <vt:lpstr>A125573192V_Latest</vt:lpstr>
      <vt:lpstr>A125573200J</vt:lpstr>
      <vt:lpstr>A125573200J_Data</vt:lpstr>
      <vt:lpstr>A125573200J_Latest</vt:lpstr>
      <vt:lpstr>A125573208A</vt:lpstr>
      <vt:lpstr>A125573208A_Data</vt:lpstr>
      <vt:lpstr>A125573208A_Latest</vt:lpstr>
      <vt:lpstr>A125573216A</vt:lpstr>
      <vt:lpstr>A125573216A_Data</vt:lpstr>
      <vt:lpstr>A125573216A_Latest</vt:lpstr>
      <vt:lpstr>A125573224A</vt:lpstr>
      <vt:lpstr>A125573224A_Data</vt:lpstr>
      <vt:lpstr>A125573224A_Latest</vt:lpstr>
      <vt:lpstr>A125573232A</vt:lpstr>
      <vt:lpstr>A125573232A_Data</vt:lpstr>
      <vt:lpstr>A125573232A_Latest</vt:lpstr>
      <vt:lpstr>A125573240A</vt:lpstr>
      <vt:lpstr>A125573240A_Data</vt:lpstr>
      <vt:lpstr>A125573240A_Latest</vt:lpstr>
      <vt:lpstr>A125573248V</vt:lpstr>
      <vt:lpstr>A125573248V_Data</vt:lpstr>
      <vt:lpstr>A125573248V_Latest</vt:lpstr>
      <vt:lpstr>A125573256V</vt:lpstr>
      <vt:lpstr>A125573256V_Data</vt:lpstr>
      <vt:lpstr>A125573256V_Latest</vt:lpstr>
      <vt:lpstr>A125573264V</vt:lpstr>
      <vt:lpstr>A125573264V_Data</vt:lpstr>
      <vt:lpstr>A125573264V_Latest</vt:lpstr>
      <vt:lpstr>A125573272V</vt:lpstr>
      <vt:lpstr>A125573272V_Data</vt:lpstr>
      <vt:lpstr>A125573272V_Latest</vt:lpstr>
      <vt:lpstr>A125573280V</vt:lpstr>
      <vt:lpstr>A125573280V_Data</vt:lpstr>
      <vt:lpstr>A125573280V_Latest</vt:lpstr>
      <vt:lpstr>A125573288L</vt:lpstr>
      <vt:lpstr>A125573288L_Data</vt:lpstr>
      <vt:lpstr>A125573288L_Latest</vt:lpstr>
      <vt:lpstr>A125573296L</vt:lpstr>
      <vt:lpstr>A125573296L_Data</vt:lpstr>
      <vt:lpstr>A125573296L_Latest</vt:lpstr>
      <vt:lpstr>A125573304A</vt:lpstr>
      <vt:lpstr>A125573304A_Data</vt:lpstr>
      <vt:lpstr>A125573304A_Latest</vt:lpstr>
      <vt:lpstr>A125573312A</vt:lpstr>
      <vt:lpstr>A125573312A_Data</vt:lpstr>
      <vt:lpstr>A125573312A_Latest</vt:lpstr>
      <vt:lpstr>A125573320A</vt:lpstr>
      <vt:lpstr>A125573320A_Data</vt:lpstr>
      <vt:lpstr>A125573320A_Latest</vt:lpstr>
      <vt:lpstr>A125573328V</vt:lpstr>
      <vt:lpstr>A125573328V_Data</vt:lpstr>
      <vt:lpstr>A125573328V_Latest</vt:lpstr>
      <vt:lpstr>A125573336V</vt:lpstr>
      <vt:lpstr>A125573336V_Data</vt:lpstr>
      <vt:lpstr>A125573336V_Latest</vt:lpstr>
      <vt:lpstr>A125573344V</vt:lpstr>
      <vt:lpstr>A125573344V_Data</vt:lpstr>
      <vt:lpstr>A125573344V_Latest</vt:lpstr>
      <vt:lpstr>A125573352V</vt:lpstr>
      <vt:lpstr>A125573352V_Data</vt:lpstr>
      <vt:lpstr>A125573352V_Latest</vt:lpstr>
      <vt:lpstr>A125573360V</vt:lpstr>
      <vt:lpstr>A125573360V_Data</vt:lpstr>
      <vt:lpstr>A125573360V_Latest</vt:lpstr>
      <vt:lpstr>A125573368L</vt:lpstr>
      <vt:lpstr>A125573368L_Data</vt:lpstr>
      <vt:lpstr>A125573368L_Latest</vt:lpstr>
      <vt:lpstr>A125573376L</vt:lpstr>
      <vt:lpstr>A125573376L_Data</vt:lpstr>
      <vt:lpstr>A125573376L_Latest</vt:lpstr>
      <vt:lpstr>A125573384L</vt:lpstr>
      <vt:lpstr>A125573384L_Data</vt:lpstr>
      <vt:lpstr>A125573384L_Latest</vt:lpstr>
      <vt:lpstr>A125573392L</vt:lpstr>
      <vt:lpstr>A125573392L_Data</vt:lpstr>
      <vt:lpstr>A125573392L_Latest</vt:lpstr>
      <vt:lpstr>A125573400A</vt:lpstr>
      <vt:lpstr>A125573400A_Data</vt:lpstr>
      <vt:lpstr>A125573400A_Latest</vt:lpstr>
      <vt:lpstr>A125573408V</vt:lpstr>
      <vt:lpstr>A125573408V_Data</vt:lpstr>
      <vt:lpstr>A125573408V_Latest</vt:lpstr>
      <vt:lpstr>A125573416V</vt:lpstr>
      <vt:lpstr>A125573416V_Data</vt:lpstr>
      <vt:lpstr>A125573416V_Latest</vt:lpstr>
      <vt:lpstr>A125573424V</vt:lpstr>
      <vt:lpstr>A125573424V_Data</vt:lpstr>
      <vt:lpstr>A125573424V_Latest</vt:lpstr>
      <vt:lpstr>A125573432V</vt:lpstr>
      <vt:lpstr>A125573432V_Data</vt:lpstr>
      <vt:lpstr>A125573432V_Latest</vt:lpstr>
      <vt:lpstr>A125573440V</vt:lpstr>
      <vt:lpstr>A125573440V_Data</vt:lpstr>
      <vt:lpstr>A125573440V_Latest</vt:lpstr>
      <vt:lpstr>A125573448L</vt:lpstr>
      <vt:lpstr>A125573448L_Data</vt:lpstr>
      <vt:lpstr>A125573448L_Latest</vt:lpstr>
      <vt:lpstr>A125573456L</vt:lpstr>
      <vt:lpstr>A125573456L_Data</vt:lpstr>
      <vt:lpstr>A125573456L_Latest</vt:lpstr>
      <vt:lpstr>A125573464L</vt:lpstr>
      <vt:lpstr>A125573464L_Data</vt:lpstr>
      <vt:lpstr>A125573464L_Latest</vt:lpstr>
      <vt:lpstr>A125573472L</vt:lpstr>
      <vt:lpstr>A125573472L_Data</vt:lpstr>
      <vt:lpstr>A125573472L_Latest</vt:lpstr>
      <vt:lpstr>A125573480L</vt:lpstr>
      <vt:lpstr>A125573480L_Data</vt:lpstr>
      <vt:lpstr>A125573480L_Latest</vt:lpstr>
      <vt:lpstr>A125573488F</vt:lpstr>
      <vt:lpstr>A125573488F_Data</vt:lpstr>
      <vt:lpstr>A125573488F_Latest</vt:lpstr>
      <vt:lpstr>A125573496F</vt:lpstr>
      <vt:lpstr>A125573496F_Data</vt:lpstr>
      <vt:lpstr>A125573496F_Latest</vt:lpstr>
      <vt:lpstr>A125573504V</vt:lpstr>
      <vt:lpstr>A125573504V_Data</vt:lpstr>
      <vt:lpstr>A125573504V_Latest</vt:lpstr>
      <vt:lpstr>A125573512V</vt:lpstr>
      <vt:lpstr>A125573512V_Data</vt:lpstr>
      <vt:lpstr>A125573512V_Latest</vt:lpstr>
      <vt:lpstr>A125573520V</vt:lpstr>
      <vt:lpstr>A125573520V_Data</vt:lpstr>
      <vt:lpstr>A125573520V_Latest</vt:lpstr>
      <vt:lpstr>A125573528L</vt:lpstr>
      <vt:lpstr>A125573528L_Data</vt:lpstr>
      <vt:lpstr>A125573528L_Latest</vt:lpstr>
      <vt:lpstr>A125573536L</vt:lpstr>
      <vt:lpstr>A125573536L_Data</vt:lpstr>
      <vt:lpstr>A125573536L_Latest</vt:lpstr>
      <vt:lpstr>A125573544L</vt:lpstr>
      <vt:lpstr>A125573544L_Data</vt:lpstr>
      <vt:lpstr>A125573544L_Latest</vt:lpstr>
      <vt:lpstr>A125573552L</vt:lpstr>
      <vt:lpstr>A125573552L_Data</vt:lpstr>
      <vt:lpstr>A125573552L_Latest</vt:lpstr>
      <vt:lpstr>A125573560L</vt:lpstr>
      <vt:lpstr>A125573560L_Data</vt:lpstr>
      <vt:lpstr>A125573560L_Latest</vt:lpstr>
      <vt:lpstr>A125573568F</vt:lpstr>
      <vt:lpstr>A125573568F_Data</vt:lpstr>
      <vt:lpstr>A125573568F_Latest</vt:lpstr>
      <vt:lpstr>A125573576F</vt:lpstr>
      <vt:lpstr>A125573576F_Data</vt:lpstr>
      <vt:lpstr>A125573576F_Latest</vt:lpstr>
      <vt:lpstr>A125573584F</vt:lpstr>
      <vt:lpstr>A125573584F_Data</vt:lpstr>
      <vt:lpstr>A125573584F_Latest</vt:lpstr>
      <vt:lpstr>A125573592F</vt:lpstr>
      <vt:lpstr>A125573592F_Data</vt:lpstr>
      <vt:lpstr>A125573592F_Latest</vt:lpstr>
      <vt:lpstr>A125573600V</vt:lpstr>
      <vt:lpstr>A125573600V_Data</vt:lpstr>
      <vt:lpstr>A125573600V_Latest</vt:lpstr>
      <vt:lpstr>A125573608L</vt:lpstr>
      <vt:lpstr>A125573608L_Data</vt:lpstr>
      <vt:lpstr>A125573608L_Latest</vt:lpstr>
      <vt:lpstr>A125573616L</vt:lpstr>
      <vt:lpstr>A125573616L_Data</vt:lpstr>
      <vt:lpstr>A125573616L_Latest</vt:lpstr>
      <vt:lpstr>A125573624L</vt:lpstr>
      <vt:lpstr>A125573624L_Data</vt:lpstr>
      <vt:lpstr>A125573624L_Latest</vt:lpstr>
      <vt:lpstr>A125573632L</vt:lpstr>
      <vt:lpstr>A125573632L_Data</vt:lpstr>
      <vt:lpstr>A125573632L_Latest</vt:lpstr>
      <vt:lpstr>A125573640L</vt:lpstr>
      <vt:lpstr>A125573640L_Data</vt:lpstr>
      <vt:lpstr>A125573640L_Latest</vt:lpstr>
      <vt:lpstr>A125573648F</vt:lpstr>
      <vt:lpstr>A125573648F_Data</vt:lpstr>
      <vt:lpstr>A125573648F_Latest</vt:lpstr>
      <vt:lpstr>A125573656F</vt:lpstr>
      <vt:lpstr>A125573656F_Data</vt:lpstr>
      <vt:lpstr>A125573656F_Latest</vt:lpstr>
      <vt:lpstr>A125573664F</vt:lpstr>
      <vt:lpstr>A125573664F_Data</vt:lpstr>
      <vt:lpstr>A125573664F_Latest</vt:lpstr>
      <vt:lpstr>A125573672F</vt:lpstr>
      <vt:lpstr>A125573672F_Data</vt:lpstr>
      <vt:lpstr>A125573672F_Latest</vt:lpstr>
      <vt:lpstr>A125573680F</vt:lpstr>
      <vt:lpstr>A125573680F_Data</vt:lpstr>
      <vt:lpstr>A125573680F_Latest</vt:lpstr>
      <vt:lpstr>A125573688X</vt:lpstr>
      <vt:lpstr>A125573688X_Data</vt:lpstr>
      <vt:lpstr>A125573688X_Latest</vt:lpstr>
      <vt:lpstr>A125573696X</vt:lpstr>
      <vt:lpstr>A125573696X_Data</vt:lpstr>
      <vt:lpstr>A125573696X_Latest</vt:lpstr>
      <vt:lpstr>A125573704L</vt:lpstr>
      <vt:lpstr>A125573704L_Data</vt:lpstr>
      <vt:lpstr>A125573704L_Latest</vt:lpstr>
      <vt:lpstr>A125573712L</vt:lpstr>
      <vt:lpstr>A125573712L_Data</vt:lpstr>
      <vt:lpstr>A125573712L_Latest</vt:lpstr>
      <vt:lpstr>A125573720L</vt:lpstr>
      <vt:lpstr>A125573720L_Data</vt:lpstr>
      <vt:lpstr>A125573720L_Latest</vt:lpstr>
      <vt:lpstr>A125573728F</vt:lpstr>
      <vt:lpstr>A125573728F_Data</vt:lpstr>
      <vt:lpstr>A125573728F_Latest</vt:lpstr>
      <vt:lpstr>A125573736F</vt:lpstr>
      <vt:lpstr>A125573736F_Data</vt:lpstr>
      <vt:lpstr>A125573736F_Latest</vt:lpstr>
      <vt:lpstr>A125573744F</vt:lpstr>
      <vt:lpstr>A125573744F_Data</vt:lpstr>
      <vt:lpstr>A125573744F_Latest</vt:lpstr>
      <vt:lpstr>A125573752F</vt:lpstr>
      <vt:lpstr>A125573752F_Data</vt:lpstr>
      <vt:lpstr>A125573752F_Latest</vt:lpstr>
      <vt:lpstr>A125573760F</vt:lpstr>
      <vt:lpstr>A125573760F_Data</vt:lpstr>
      <vt:lpstr>A125573760F_Latest</vt:lpstr>
      <vt:lpstr>A125573768X</vt:lpstr>
      <vt:lpstr>A125573768X_Data</vt:lpstr>
      <vt:lpstr>A125573768X_Latest</vt:lpstr>
      <vt:lpstr>A125573776X</vt:lpstr>
      <vt:lpstr>A125573776X_Data</vt:lpstr>
      <vt:lpstr>A125573776X_Latest</vt:lpstr>
      <vt:lpstr>A125573784X</vt:lpstr>
      <vt:lpstr>A125573784X_Data</vt:lpstr>
      <vt:lpstr>A125573784X_Latest</vt:lpstr>
      <vt:lpstr>A125573792X</vt:lpstr>
      <vt:lpstr>A125573792X_Data</vt:lpstr>
      <vt:lpstr>A125573792X_Latest</vt:lpstr>
      <vt:lpstr>A125573800L</vt:lpstr>
      <vt:lpstr>A125573800L_Data</vt:lpstr>
      <vt:lpstr>A125573800L_Latest</vt:lpstr>
      <vt:lpstr>A125573808F</vt:lpstr>
      <vt:lpstr>A125573808F_Data</vt:lpstr>
      <vt:lpstr>A125573808F_Latest</vt:lpstr>
      <vt:lpstr>A125573816F</vt:lpstr>
      <vt:lpstr>A125573816F_Data</vt:lpstr>
      <vt:lpstr>A125573816F_Latest</vt:lpstr>
      <vt:lpstr>A125573824F</vt:lpstr>
      <vt:lpstr>A125573824F_Data</vt:lpstr>
      <vt:lpstr>A125573824F_Latest</vt:lpstr>
      <vt:lpstr>A125573832F</vt:lpstr>
      <vt:lpstr>A125573832F_Data</vt:lpstr>
      <vt:lpstr>A125573832F_Latest</vt:lpstr>
      <vt:lpstr>A125573840F</vt:lpstr>
      <vt:lpstr>A125573840F_Data</vt:lpstr>
      <vt:lpstr>A125573840F_Latest</vt:lpstr>
      <vt:lpstr>A125573848X</vt:lpstr>
      <vt:lpstr>A125573848X_Data</vt:lpstr>
      <vt:lpstr>A125573848X_Latest</vt:lpstr>
      <vt:lpstr>A125573856X</vt:lpstr>
      <vt:lpstr>A125573856X_Data</vt:lpstr>
      <vt:lpstr>A125573856X_Latest</vt:lpstr>
      <vt:lpstr>A125573864X</vt:lpstr>
      <vt:lpstr>A125573864X_Data</vt:lpstr>
      <vt:lpstr>A125573864X_Latest</vt:lpstr>
      <vt:lpstr>A125573872X</vt:lpstr>
      <vt:lpstr>A125573872X_Data</vt:lpstr>
      <vt:lpstr>A125573872X_Latest</vt:lpstr>
      <vt:lpstr>A125573880X</vt:lpstr>
      <vt:lpstr>A125573880X_Data</vt:lpstr>
      <vt:lpstr>A125573880X_Latest</vt:lpstr>
      <vt:lpstr>A125573888T</vt:lpstr>
      <vt:lpstr>A125573888T_Data</vt:lpstr>
      <vt:lpstr>A125573888T_Latest</vt:lpstr>
      <vt:lpstr>A125573896T</vt:lpstr>
      <vt:lpstr>A125573896T_Data</vt:lpstr>
      <vt:lpstr>A125573896T_Latest</vt:lpstr>
      <vt:lpstr>A125573904F</vt:lpstr>
      <vt:lpstr>A125573904F_Data</vt:lpstr>
      <vt:lpstr>A125573904F_Latest</vt:lpstr>
      <vt:lpstr>A125573912F</vt:lpstr>
      <vt:lpstr>A125573912F_Data</vt:lpstr>
      <vt:lpstr>A125573912F_Latest</vt:lpstr>
      <vt:lpstr>A125573920F</vt:lpstr>
      <vt:lpstr>A125573920F_Data</vt:lpstr>
      <vt:lpstr>A125573920F_Latest</vt:lpstr>
      <vt:lpstr>A125573928X</vt:lpstr>
      <vt:lpstr>A125573928X_Data</vt:lpstr>
      <vt:lpstr>A125573928X_Latest</vt:lpstr>
      <vt:lpstr>A125573936X</vt:lpstr>
      <vt:lpstr>A125573936X_Data</vt:lpstr>
      <vt:lpstr>A125573936X_Latest</vt:lpstr>
      <vt:lpstr>A125573944X</vt:lpstr>
      <vt:lpstr>A125573944X_Data</vt:lpstr>
      <vt:lpstr>A125573944X_Latest</vt:lpstr>
      <vt:lpstr>A125573952X</vt:lpstr>
      <vt:lpstr>A125573952X_Data</vt:lpstr>
      <vt:lpstr>A125573952X_Latest</vt:lpstr>
      <vt:lpstr>A125573960X</vt:lpstr>
      <vt:lpstr>A125573960X_Data</vt:lpstr>
      <vt:lpstr>A125573960X_Latest</vt:lpstr>
      <vt:lpstr>A125573968T</vt:lpstr>
      <vt:lpstr>A125573968T_Data</vt:lpstr>
      <vt:lpstr>A125573968T_Latest</vt:lpstr>
      <vt:lpstr>A125573976T</vt:lpstr>
      <vt:lpstr>A125573976T_Data</vt:lpstr>
      <vt:lpstr>A125573976T_Latest</vt:lpstr>
      <vt:lpstr>A125573984T</vt:lpstr>
      <vt:lpstr>A125573984T_Data</vt:lpstr>
      <vt:lpstr>A125573984T_Latest</vt:lpstr>
      <vt:lpstr>A125573992T</vt:lpstr>
      <vt:lpstr>A125573992T_Data</vt:lpstr>
      <vt:lpstr>A125573992T_Latest</vt:lpstr>
      <vt:lpstr>A125574000J</vt:lpstr>
      <vt:lpstr>A125574000J_Data</vt:lpstr>
      <vt:lpstr>A125574000J_Latest</vt:lpstr>
      <vt:lpstr>A125574008A</vt:lpstr>
      <vt:lpstr>A125574008A_Data</vt:lpstr>
      <vt:lpstr>A125574008A_Latest</vt:lpstr>
      <vt:lpstr>A125574016A</vt:lpstr>
      <vt:lpstr>A125574016A_Data</vt:lpstr>
      <vt:lpstr>A125574016A_Latest</vt:lpstr>
      <vt:lpstr>A125574024A</vt:lpstr>
      <vt:lpstr>A125574024A_Data</vt:lpstr>
      <vt:lpstr>A125574024A_Latest</vt:lpstr>
      <vt:lpstr>A125574032A</vt:lpstr>
      <vt:lpstr>A125574032A_Data</vt:lpstr>
      <vt:lpstr>A125574032A_Latest</vt:lpstr>
      <vt:lpstr>A125574040A</vt:lpstr>
      <vt:lpstr>A125574040A_Data</vt:lpstr>
      <vt:lpstr>A125574040A_Latest</vt:lpstr>
      <vt:lpstr>A125574048V</vt:lpstr>
      <vt:lpstr>A125574048V_Data</vt:lpstr>
      <vt:lpstr>A125574048V_Latest</vt:lpstr>
      <vt:lpstr>A125574056V</vt:lpstr>
      <vt:lpstr>A125574056V_Data</vt:lpstr>
      <vt:lpstr>A125574056V_Latest</vt:lpstr>
      <vt:lpstr>A125574064V</vt:lpstr>
      <vt:lpstr>A125574064V_Data</vt:lpstr>
      <vt:lpstr>A125574064V_Latest</vt:lpstr>
      <vt:lpstr>A125574072V</vt:lpstr>
      <vt:lpstr>A125574072V_Data</vt:lpstr>
      <vt:lpstr>A125574072V_Latest</vt:lpstr>
      <vt:lpstr>A125574080V</vt:lpstr>
      <vt:lpstr>A125574080V_Data</vt:lpstr>
      <vt:lpstr>A125574080V_Latest</vt:lpstr>
      <vt:lpstr>A125574088L</vt:lpstr>
      <vt:lpstr>A125574088L_Data</vt:lpstr>
      <vt:lpstr>A125574088L_Latest</vt:lpstr>
      <vt:lpstr>A125574096L</vt:lpstr>
      <vt:lpstr>A125574096L_Data</vt:lpstr>
      <vt:lpstr>A125574096L_Latest</vt:lpstr>
      <vt:lpstr>A125574104A</vt:lpstr>
      <vt:lpstr>A125574104A_Data</vt:lpstr>
      <vt:lpstr>A125574104A_Latest</vt:lpstr>
      <vt:lpstr>A125574112A</vt:lpstr>
      <vt:lpstr>A125574112A_Data</vt:lpstr>
      <vt:lpstr>A125574112A_Latest</vt:lpstr>
      <vt:lpstr>A125574120A</vt:lpstr>
      <vt:lpstr>A125574120A_Data</vt:lpstr>
      <vt:lpstr>A125574120A_Latest</vt:lpstr>
      <vt:lpstr>A125574128V</vt:lpstr>
      <vt:lpstr>A125574128V_Data</vt:lpstr>
      <vt:lpstr>A125574128V_Latest</vt:lpstr>
      <vt:lpstr>A125574136V</vt:lpstr>
      <vt:lpstr>A125574136V_Data</vt:lpstr>
      <vt:lpstr>A125574136V_Latest</vt:lpstr>
      <vt:lpstr>A125574144V</vt:lpstr>
      <vt:lpstr>A125574144V_Data</vt:lpstr>
      <vt:lpstr>A125574144V_Latest</vt:lpstr>
      <vt:lpstr>A125574152V</vt:lpstr>
      <vt:lpstr>A125574152V_Data</vt:lpstr>
      <vt:lpstr>A125574152V_Latest</vt:lpstr>
      <vt:lpstr>A125574160V</vt:lpstr>
      <vt:lpstr>A125574160V_Data</vt:lpstr>
      <vt:lpstr>A125574160V_Latest</vt:lpstr>
      <vt:lpstr>A125574168L</vt:lpstr>
      <vt:lpstr>A125574168L_Data</vt:lpstr>
      <vt:lpstr>A125574168L_Latest</vt:lpstr>
      <vt:lpstr>A125574176L</vt:lpstr>
      <vt:lpstr>A125574176L_Data</vt:lpstr>
      <vt:lpstr>A125574176L_Latest</vt:lpstr>
      <vt:lpstr>A125574184L</vt:lpstr>
      <vt:lpstr>A125574184L_Data</vt:lpstr>
      <vt:lpstr>A125574184L_Latest</vt:lpstr>
      <vt:lpstr>A125574192L</vt:lpstr>
      <vt:lpstr>A125574192L_Data</vt:lpstr>
      <vt:lpstr>A125574192L_Latest</vt:lpstr>
      <vt:lpstr>A125574200A</vt:lpstr>
      <vt:lpstr>A125574200A_Data</vt:lpstr>
      <vt:lpstr>A125574200A_Latest</vt:lpstr>
      <vt:lpstr>A125574208V</vt:lpstr>
      <vt:lpstr>A125574208V_Data</vt:lpstr>
      <vt:lpstr>A125574208V_Latest</vt:lpstr>
      <vt:lpstr>A125574216V</vt:lpstr>
      <vt:lpstr>A125574216V_Data</vt:lpstr>
      <vt:lpstr>A125574216V_Latest</vt:lpstr>
      <vt:lpstr>A125574224V</vt:lpstr>
      <vt:lpstr>A125574224V_Data</vt:lpstr>
      <vt:lpstr>A125574224V_Latest</vt:lpstr>
      <vt:lpstr>A125574232V</vt:lpstr>
      <vt:lpstr>A125574232V_Data</vt:lpstr>
      <vt:lpstr>A125574232V_Latest</vt:lpstr>
      <vt:lpstr>A125574240V</vt:lpstr>
      <vt:lpstr>A125574240V_Data</vt:lpstr>
      <vt:lpstr>A125574240V_Latest</vt:lpstr>
      <vt:lpstr>A125574248L</vt:lpstr>
      <vt:lpstr>A125574248L_Data</vt:lpstr>
      <vt:lpstr>A125574248L_Latest</vt:lpstr>
      <vt:lpstr>A125574256L</vt:lpstr>
      <vt:lpstr>A125574256L_Data</vt:lpstr>
      <vt:lpstr>A125574256L_Latest</vt:lpstr>
      <vt:lpstr>A125574264L</vt:lpstr>
      <vt:lpstr>A125574264L_Data</vt:lpstr>
      <vt:lpstr>A125574264L_Latest</vt:lpstr>
      <vt:lpstr>A125574272L</vt:lpstr>
      <vt:lpstr>A125574272L_Data</vt:lpstr>
      <vt:lpstr>A125574272L_Latest</vt:lpstr>
      <vt:lpstr>A125574280L</vt:lpstr>
      <vt:lpstr>A125574280L_Data</vt:lpstr>
      <vt:lpstr>A125574280L_Latest</vt:lpstr>
      <vt:lpstr>A125574288F</vt:lpstr>
      <vt:lpstr>A125574288F_Data</vt:lpstr>
      <vt:lpstr>A125574288F_Latest</vt:lpstr>
      <vt:lpstr>A125574296F</vt:lpstr>
      <vt:lpstr>A125574296F_Data</vt:lpstr>
      <vt:lpstr>A125574296F_Latest</vt:lpstr>
      <vt:lpstr>A125574304V</vt:lpstr>
      <vt:lpstr>A125574304V_Data</vt:lpstr>
      <vt:lpstr>A125574304V_Latest</vt:lpstr>
      <vt:lpstr>A125574312V</vt:lpstr>
      <vt:lpstr>A125574312V_Data</vt:lpstr>
      <vt:lpstr>A125574312V_Latest</vt:lpstr>
      <vt:lpstr>A125574320V</vt:lpstr>
      <vt:lpstr>A125574320V_Data</vt:lpstr>
      <vt:lpstr>A125574320V_Latest</vt:lpstr>
      <vt:lpstr>A125574328L</vt:lpstr>
      <vt:lpstr>A125574328L_Data</vt:lpstr>
      <vt:lpstr>A125574328L_Latest</vt:lpstr>
      <vt:lpstr>A125574336L</vt:lpstr>
      <vt:lpstr>A125574336L_Data</vt:lpstr>
      <vt:lpstr>A125574336L_Latest</vt:lpstr>
      <vt:lpstr>A125574344L</vt:lpstr>
      <vt:lpstr>A125574344L_Data</vt:lpstr>
      <vt:lpstr>A125574344L_Latest</vt:lpstr>
      <vt:lpstr>A125574352L</vt:lpstr>
      <vt:lpstr>A125574352L_Data</vt:lpstr>
      <vt:lpstr>A125574352L_Latest</vt:lpstr>
      <vt:lpstr>A125574360L</vt:lpstr>
      <vt:lpstr>A125574360L_Data</vt:lpstr>
      <vt:lpstr>A125574360L_Latest</vt:lpstr>
      <vt:lpstr>A125574368F</vt:lpstr>
      <vt:lpstr>A125574368F_Data</vt:lpstr>
      <vt:lpstr>A125574368F_Latest</vt:lpstr>
      <vt:lpstr>A125574376F</vt:lpstr>
      <vt:lpstr>A125574376F_Data</vt:lpstr>
      <vt:lpstr>A125574376F_Latest</vt:lpstr>
      <vt:lpstr>A125574384F</vt:lpstr>
      <vt:lpstr>A125574384F_Data</vt:lpstr>
      <vt:lpstr>A125574384F_Latest</vt:lpstr>
      <vt:lpstr>A125574392F</vt:lpstr>
      <vt:lpstr>A125574392F_Data</vt:lpstr>
      <vt:lpstr>A125574392F_Latest</vt:lpstr>
      <vt:lpstr>A125574400V</vt:lpstr>
      <vt:lpstr>A125574400V_Data</vt:lpstr>
      <vt:lpstr>A125574400V_Latest</vt:lpstr>
      <vt:lpstr>A125574408L</vt:lpstr>
      <vt:lpstr>A125574408L_Data</vt:lpstr>
      <vt:lpstr>A125574408L_Latest</vt:lpstr>
      <vt:lpstr>A125574416L</vt:lpstr>
      <vt:lpstr>A125574416L_Data</vt:lpstr>
      <vt:lpstr>A125574416L_Latest</vt:lpstr>
      <vt:lpstr>A125574424L</vt:lpstr>
      <vt:lpstr>A125574424L_Data</vt:lpstr>
      <vt:lpstr>A125574424L_Latest</vt:lpstr>
      <vt:lpstr>A125574432L</vt:lpstr>
      <vt:lpstr>A125574432L_Data</vt:lpstr>
      <vt:lpstr>A125574432L_Latest</vt:lpstr>
      <vt:lpstr>A125574440L</vt:lpstr>
      <vt:lpstr>A125574440L_Data</vt:lpstr>
      <vt:lpstr>A125574440L_Latest</vt:lpstr>
      <vt:lpstr>A125574448F</vt:lpstr>
      <vt:lpstr>A125574448F_Data</vt:lpstr>
      <vt:lpstr>A125574448F_Latest</vt:lpstr>
      <vt:lpstr>A125574456F</vt:lpstr>
      <vt:lpstr>A125574456F_Data</vt:lpstr>
      <vt:lpstr>A125574456F_Latest</vt:lpstr>
      <vt:lpstr>A125574464F</vt:lpstr>
      <vt:lpstr>A125574464F_Data</vt:lpstr>
      <vt:lpstr>A125574464F_Latest</vt:lpstr>
      <vt:lpstr>A125574472F</vt:lpstr>
      <vt:lpstr>A125574472F_Data</vt:lpstr>
      <vt:lpstr>A125574472F_Latest</vt:lpstr>
      <vt:lpstr>A125574480F</vt:lpstr>
      <vt:lpstr>A125574480F_Data</vt:lpstr>
      <vt:lpstr>A125574480F_Latest</vt:lpstr>
      <vt:lpstr>A125574488X</vt:lpstr>
      <vt:lpstr>A125574488X_Data</vt:lpstr>
      <vt:lpstr>A125574488X_Latest</vt:lpstr>
      <vt:lpstr>A125574496X</vt:lpstr>
      <vt:lpstr>A125574496X_Data</vt:lpstr>
      <vt:lpstr>A125574496X_Latest</vt:lpstr>
      <vt:lpstr>A125574504L</vt:lpstr>
      <vt:lpstr>A125574504L_Data</vt:lpstr>
      <vt:lpstr>A125574504L_Latest</vt:lpstr>
      <vt:lpstr>A125574512L</vt:lpstr>
      <vt:lpstr>A125574512L_Data</vt:lpstr>
      <vt:lpstr>A125574512L_Latest</vt:lpstr>
      <vt:lpstr>A125574520L</vt:lpstr>
      <vt:lpstr>A125574520L_Data</vt:lpstr>
      <vt:lpstr>A125574520L_Latest</vt:lpstr>
      <vt:lpstr>A125574528F</vt:lpstr>
      <vt:lpstr>A125574528F_Data</vt:lpstr>
      <vt:lpstr>A125574528F_Latest</vt:lpstr>
      <vt:lpstr>A125574536F</vt:lpstr>
      <vt:lpstr>A125574536F_Data</vt:lpstr>
      <vt:lpstr>A125574536F_Latest</vt:lpstr>
      <vt:lpstr>A125574544F</vt:lpstr>
      <vt:lpstr>A125574544F_Data</vt:lpstr>
      <vt:lpstr>A125574544F_Latest</vt:lpstr>
      <vt:lpstr>A125574552F</vt:lpstr>
      <vt:lpstr>A125574552F_Data</vt:lpstr>
      <vt:lpstr>A125574552F_Latest</vt:lpstr>
      <vt:lpstr>A125574560F</vt:lpstr>
      <vt:lpstr>A125574560F_Data</vt:lpstr>
      <vt:lpstr>A125574560F_Latest</vt:lpstr>
      <vt:lpstr>A125574568X</vt:lpstr>
      <vt:lpstr>A125574568X_Data</vt:lpstr>
      <vt:lpstr>A125574568X_Latest</vt:lpstr>
      <vt:lpstr>A125574576X</vt:lpstr>
      <vt:lpstr>A125574576X_Data</vt:lpstr>
      <vt:lpstr>A125574576X_Latest</vt:lpstr>
      <vt:lpstr>A125574584X</vt:lpstr>
      <vt:lpstr>A125574584X_Data</vt:lpstr>
      <vt:lpstr>A125574584X_Latest</vt:lpstr>
      <vt:lpstr>A125574592X</vt:lpstr>
      <vt:lpstr>A125574592X_Data</vt:lpstr>
      <vt:lpstr>A125574592X_Latest</vt:lpstr>
      <vt:lpstr>A125574600L</vt:lpstr>
      <vt:lpstr>A125574600L_Data</vt:lpstr>
      <vt:lpstr>A125574600L_Latest</vt:lpstr>
      <vt:lpstr>A125574608F</vt:lpstr>
      <vt:lpstr>A125574608F_Data</vt:lpstr>
      <vt:lpstr>A125574608F_Latest</vt:lpstr>
      <vt:lpstr>A125574616F</vt:lpstr>
      <vt:lpstr>A125574616F_Data</vt:lpstr>
      <vt:lpstr>A125574616F_Latest</vt:lpstr>
      <vt:lpstr>A125574624F</vt:lpstr>
      <vt:lpstr>A125574624F_Data</vt:lpstr>
      <vt:lpstr>A125574624F_Latest</vt:lpstr>
      <vt:lpstr>A125574632F</vt:lpstr>
      <vt:lpstr>A125574632F_Data</vt:lpstr>
      <vt:lpstr>A125574632F_Latest</vt:lpstr>
      <vt:lpstr>A125574640F</vt:lpstr>
      <vt:lpstr>A125574640F_Data</vt:lpstr>
      <vt:lpstr>A125574640F_Latest</vt:lpstr>
      <vt:lpstr>A125574648X</vt:lpstr>
      <vt:lpstr>A125574648X_Data</vt:lpstr>
      <vt:lpstr>A125574648X_Latest</vt:lpstr>
      <vt:lpstr>A125574656X</vt:lpstr>
      <vt:lpstr>A125574656X_Data</vt:lpstr>
      <vt:lpstr>A125574656X_Latest</vt:lpstr>
      <vt:lpstr>A125574664X</vt:lpstr>
      <vt:lpstr>A125574664X_Data</vt:lpstr>
      <vt:lpstr>A125574664X_Latest</vt:lpstr>
      <vt:lpstr>A125574672X</vt:lpstr>
      <vt:lpstr>A125574672X_Data</vt:lpstr>
      <vt:lpstr>A125574672X_Latest</vt:lpstr>
      <vt:lpstr>A125574680X</vt:lpstr>
      <vt:lpstr>A125574680X_Data</vt:lpstr>
      <vt:lpstr>A125574680X_Latest</vt:lpstr>
      <vt:lpstr>A125574688T</vt:lpstr>
      <vt:lpstr>A125574688T_Data</vt:lpstr>
      <vt:lpstr>A125574688T_Latest</vt:lpstr>
      <vt:lpstr>A125574696T</vt:lpstr>
      <vt:lpstr>A125574696T_Data</vt:lpstr>
      <vt:lpstr>A125574696T_Latest</vt:lpstr>
      <vt:lpstr>A125574704F</vt:lpstr>
      <vt:lpstr>A125574704F_Data</vt:lpstr>
      <vt:lpstr>A125574704F_Latest</vt:lpstr>
      <vt:lpstr>A125574712F</vt:lpstr>
      <vt:lpstr>A125574712F_Data</vt:lpstr>
      <vt:lpstr>A125574712F_Latest</vt:lpstr>
      <vt:lpstr>A125574720F</vt:lpstr>
      <vt:lpstr>A125574720F_Data</vt:lpstr>
      <vt:lpstr>A125574720F_Latest</vt:lpstr>
      <vt:lpstr>A125574728X</vt:lpstr>
      <vt:lpstr>A125574728X_Data</vt:lpstr>
      <vt:lpstr>A125574728X_Latest</vt:lpstr>
      <vt:lpstr>A125574736X</vt:lpstr>
      <vt:lpstr>A125574736X_Data</vt:lpstr>
      <vt:lpstr>A125574736X_Latest</vt:lpstr>
      <vt:lpstr>A125574744X</vt:lpstr>
      <vt:lpstr>A125574744X_Data</vt:lpstr>
      <vt:lpstr>A125574744X_Latest</vt:lpstr>
      <vt:lpstr>A125574752X</vt:lpstr>
      <vt:lpstr>A125574752X_Data</vt:lpstr>
      <vt:lpstr>A125574752X_Latest</vt:lpstr>
      <vt:lpstr>A125574760X</vt:lpstr>
      <vt:lpstr>A125574760X_Data</vt:lpstr>
      <vt:lpstr>A125574760X_Latest</vt:lpstr>
      <vt:lpstr>A125574768T</vt:lpstr>
      <vt:lpstr>A125574768T_Data</vt:lpstr>
      <vt:lpstr>A125574768T_Latest</vt:lpstr>
      <vt:lpstr>A125574776T</vt:lpstr>
      <vt:lpstr>A125574776T_Data</vt:lpstr>
      <vt:lpstr>A125574776T_Latest</vt:lpstr>
      <vt:lpstr>A125574784T</vt:lpstr>
      <vt:lpstr>A125574784T_Data</vt:lpstr>
      <vt:lpstr>A125574784T_Latest</vt:lpstr>
      <vt:lpstr>A125574792T</vt:lpstr>
      <vt:lpstr>A125574792T_Data</vt:lpstr>
      <vt:lpstr>A125574792T_Latest</vt:lpstr>
      <vt:lpstr>A125574800F</vt:lpstr>
      <vt:lpstr>A125574800F_Data</vt:lpstr>
      <vt:lpstr>A125574800F_Latest</vt:lpstr>
      <vt:lpstr>A125574808X</vt:lpstr>
      <vt:lpstr>A125574808X_Data</vt:lpstr>
      <vt:lpstr>A125574808X_Latest</vt:lpstr>
      <vt:lpstr>A125574816X</vt:lpstr>
      <vt:lpstr>A125574816X_Data</vt:lpstr>
      <vt:lpstr>A125574816X_Latest</vt:lpstr>
      <vt:lpstr>A125574824X</vt:lpstr>
      <vt:lpstr>A125574824X_Data</vt:lpstr>
      <vt:lpstr>A125574824X_Latest</vt:lpstr>
      <vt:lpstr>A125574832X</vt:lpstr>
      <vt:lpstr>A125574832X_Data</vt:lpstr>
      <vt:lpstr>A125574832X_Latest</vt:lpstr>
      <vt:lpstr>A125574840X</vt:lpstr>
      <vt:lpstr>A125574840X_Data</vt:lpstr>
      <vt:lpstr>A125574840X_Latest</vt:lpstr>
      <vt:lpstr>A125574848T</vt:lpstr>
      <vt:lpstr>A125574848T_Data</vt:lpstr>
      <vt:lpstr>A125574848T_Latest</vt:lpstr>
      <vt:lpstr>A125574856T</vt:lpstr>
      <vt:lpstr>A125574856T_Data</vt:lpstr>
      <vt:lpstr>A125574856T_Latest</vt:lpstr>
      <vt:lpstr>A125574864T</vt:lpstr>
      <vt:lpstr>A125574864T_Data</vt:lpstr>
      <vt:lpstr>A125574864T_Latest</vt:lpstr>
      <vt:lpstr>A125574872T</vt:lpstr>
      <vt:lpstr>A125574872T_Data</vt:lpstr>
      <vt:lpstr>A125574872T_Latest</vt:lpstr>
      <vt:lpstr>A125574880T</vt:lpstr>
      <vt:lpstr>A125574880T_Data</vt:lpstr>
      <vt:lpstr>A125574880T_Latest</vt:lpstr>
      <vt:lpstr>A125574888K</vt:lpstr>
      <vt:lpstr>A125574888K_Data</vt:lpstr>
      <vt:lpstr>A125574888K_Latest</vt:lpstr>
      <vt:lpstr>A125574896K</vt:lpstr>
      <vt:lpstr>A125574896K_Data</vt:lpstr>
      <vt:lpstr>A125574896K_Latest</vt:lpstr>
      <vt:lpstr>A125574904X</vt:lpstr>
      <vt:lpstr>A125574904X_Data</vt:lpstr>
      <vt:lpstr>A125574904X_Latest</vt:lpstr>
      <vt:lpstr>A125574912X</vt:lpstr>
      <vt:lpstr>A125574912X_Data</vt:lpstr>
      <vt:lpstr>A125574912X_Latest</vt:lpstr>
      <vt:lpstr>A125574920X</vt:lpstr>
      <vt:lpstr>A125574920X_Data</vt:lpstr>
      <vt:lpstr>A125574920X_Latest</vt:lpstr>
      <vt:lpstr>A125574928T</vt:lpstr>
      <vt:lpstr>A125574928T_Data</vt:lpstr>
      <vt:lpstr>A125574928T_Latest</vt:lpstr>
      <vt:lpstr>A125574936T</vt:lpstr>
      <vt:lpstr>A125574936T_Data</vt:lpstr>
      <vt:lpstr>A125574936T_Latest</vt:lpstr>
      <vt:lpstr>A125574944T</vt:lpstr>
      <vt:lpstr>A125574944T_Data</vt:lpstr>
      <vt:lpstr>A125574944T_Latest</vt:lpstr>
      <vt:lpstr>A125574952T</vt:lpstr>
      <vt:lpstr>A125574952T_Data</vt:lpstr>
      <vt:lpstr>A125574952T_Latest</vt:lpstr>
      <vt:lpstr>A125574960T</vt:lpstr>
      <vt:lpstr>A125574960T_Data</vt:lpstr>
      <vt:lpstr>A125574960T_Latest</vt:lpstr>
      <vt:lpstr>A125574968K</vt:lpstr>
      <vt:lpstr>A125574968K_Data</vt:lpstr>
      <vt:lpstr>A125574968K_Latest</vt:lpstr>
      <vt:lpstr>A125574976K</vt:lpstr>
      <vt:lpstr>A125574976K_Data</vt:lpstr>
      <vt:lpstr>A125574976K_Latest</vt:lpstr>
      <vt:lpstr>A125574984K</vt:lpstr>
      <vt:lpstr>A125574984K_Data</vt:lpstr>
      <vt:lpstr>A125574984K_Latest</vt:lpstr>
      <vt:lpstr>A125574992K</vt:lpstr>
      <vt:lpstr>A125574992K_Data</vt:lpstr>
      <vt:lpstr>A125574992K_Latest</vt:lpstr>
      <vt:lpstr>A125575000A</vt:lpstr>
      <vt:lpstr>A125575000A_Data</vt:lpstr>
      <vt:lpstr>A125575000A_Latest</vt:lpstr>
      <vt:lpstr>A125575008V</vt:lpstr>
      <vt:lpstr>A125575008V_Data</vt:lpstr>
      <vt:lpstr>A125575008V_Latest</vt:lpstr>
      <vt:lpstr>A125575016V</vt:lpstr>
      <vt:lpstr>A125575016V_Data</vt:lpstr>
      <vt:lpstr>A125575016V_Latest</vt:lpstr>
      <vt:lpstr>A125575024V</vt:lpstr>
      <vt:lpstr>A125575024V_Data</vt:lpstr>
      <vt:lpstr>A125575024V_Latest</vt:lpstr>
      <vt:lpstr>A125575032V</vt:lpstr>
      <vt:lpstr>A125575032V_Data</vt:lpstr>
      <vt:lpstr>A125575032V_Latest</vt:lpstr>
      <vt:lpstr>A125575040V</vt:lpstr>
      <vt:lpstr>A125575040V_Data</vt:lpstr>
      <vt:lpstr>A125575040V_Latest</vt:lpstr>
      <vt:lpstr>A125575048L</vt:lpstr>
      <vt:lpstr>A125575048L_Data</vt:lpstr>
      <vt:lpstr>A125575048L_Latest</vt:lpstr>
      <vt:lpstr>A125575056L</vt:lpstr>
      <vt:lpstr>A125575056L_Data</vt:lpstr>
      <vt:lpstr>A125575056L_Latest</vt:lpstr>
      <vt:lpstr>A125575064L</vt:lpstr>
      <vt:lpstr>A125575064L_Data</vt:lpstr>
      <vt:lpstr>A125575064L_Latest</vt:lpstr>
      <vt:lpstr>A125575072L</vt:lpstr>
      <vt:lpstr>A125575072L_Data</vt:lpstr>
      <vt:lpstr>A125575072L_Latest</vt:lpstr>
      <vt:lpstr>A125575080L</vt:lpstr>
      <vt:lpstr>A125575080L_Data</vt:lpstr>
      <vt:lpstr>A125575080L_Latest</vt:lpstr>
      <vt:lpstr>A125575088F</vt:lpstr>
      <vt:lpstr>A125575088F_Data</vt:lpstr>
      <vt:lpstr>A125575088F_Latest</vt:lpstr>
      <vt:lpstr>A125575096F</vt:lpstr>
      <vt:lpstr>A125575096F_Data</vt:lpstr>
      <vt:lpstr>A125575096F_Latest</vt:lpstr>
      <vt:lpstr>A125575104V</vt:lpstr>
      <vt:lpstr>A125575104V_Data</vt:lpstr>
      <vt:lpstr>A125575104V_Latest</vt:lpstr>
      <vt:lpstr>A125575112V</vt:lpstr>
      <vt:lpstr>A125575112V_Data</vt:lpstr>
      <vt:lpstr>A125575112V_Latest</vt:lpstr>
      <vt:lpstr>A125575120V</vt:lpstr>
      <vt:lpstr>A125575120V_Data</vt:lpstr>
      <vt:lpstr>A125575120V_Latest</vt:lpstr>
      <vt:lpstr>A125575128L</vt:lpstr>
      <vt:lpstr>A125575128L_Data</vt:lpstr>
      <vt:lpstr>A125575128L_Latest</vt:lpstr>
      <vt:lpstr>A125575136L</vt:lpstr>
      <vt:lpstr>A125575136L_Data</vt:lpstr>
      <vt:lpstr>A125575136L_Latest</vt:lpstr>
      <vt:lpstr>A125575144L</vt:lpstr>
      <vt:lpstr>A125575144L_Data</vt:lpstr>
      <vt:lpstr>A125575144L_Latest</vt:lpstr>
      <vt:lpstr>A125575152L</vt:lpstr>
      <vt:lpstr>A125575152L_Data</vt:lpstr>
      <vt:lpstr>A125575152L_Latest</vt:lpstr>
      <vt:lpstr>A125575160L</vt:lpstr>
      <vt:lpstr>A125575160L_Data</vt:lpstr>
      <vt:lpstr>A125575160L_Latest</vt:lpstr>
      <vt:lpstr>A125575168F</vt:lpstr>
      <vt:lpstr>A125575168F_Data</vt:lpstr>
      <vt:lpstr>A125575168F_Latest</vt:lpstr>
      <vt:lpstr>A125575176F</vt:lpstr>
      <vt:lpstr>A125575176F_Data</vt:lpstr>
      <vt:lpstr>A125575176F_Latest</vt:lpstr>
      <vt:lpstr>A125575184F</vt:lpstr>
      <vt:lpstr>A125575184F_Data</vt:lpstr>
      <vt:lpstr>A125575184F_Latest</vt:lpstr>
      <vt:lpstr>A125575192F</vt:lpstr>
      <vt:lpstr>A125575192F_Data</vt:lpstr>
      <vt:lpstr>A125575192F_Latest</vt:lpstr>
      <vt:lpstr>A125575200V</vt:lpstr>
      <vt:lpstr>A125575200V_Data</vt:lpstr>
      <vt:lpstr>A125575200V_Latest</vt:lpstr>
      <vt:lpstr>A125575208L</vt:lpstr>
      <vt:lpstr>A125575208L_Data</vt:lpstr>
      <vt:lpstr>A125575208L_Latest</vt:lpstr>
      <vt:lpstr>A125575216L</vt:lpstr>
      <vt:lpstr>A125575216L_Data</vt:lpstr>
      <vt:lpstr>A125575216L_Latest</vt:lpstr>
      <vt:lpstr>A125575224L</vt:lpstr>
      <vt:lpstr>A125575224L_Data</vt:lpstr>
      <vt:lpstr>A125575224L_Latest</vt:lpstr>
      <vt:lpstr>A125575232L</vt:lpstr>
      <vt:lpstr>A125575232L_Data</vt:lpstr>
      <vt:lpstr>A125575232L_Latest</vt:lpstr>
      <vt:lpstr>A125575240L</vt:lpstr>
      <vt:lpstr>A125575240L_Data</vt:lpstr>
      <vt:lpstr>A125575240L_Latest</vt:lpstr>
      <vt:lpstr>A125575248F</vt:lpstr>
      <vt:lpstr>A125575248F_Data</vt:lpstr>
      <vt:lpstr>A125575248F_Latest</vt:lpstr>
      <vt:lpstr>A125575256F</vt:lpstr>
      <vt:lpstr>A125575256F_Data</vt:lpstr>
      <vt:lpstr>A125575256F_Latest</vt:lpstr>
      <vt:lpstr>A125575264F</vt:lpstr>
      <vt:lpstr>A125575264F_Data</vt:lpstr>
      <vt:lpstr>A125575264F_Latest</vt:lpstr>
      <vt:lpstr>A125575272F</vt:lpstr>
      <vt:lpstr>A125575272F_Data</vt:lpstr>
      <vt:lpstr>A125575272F_Latest</vt:lpstr>
      <vt:lpstr>A125575280F</vt:lpstr>
      <vt:lpstr>A125575280F_Data</vt:lpstr>
      <vt:lpstr>A125575280F_Latest</vt:lpstr>
      <vt:lpstr>A125575288X</vt:lpstr>
      <vt:lpstr>A125575288X_Data</vt:lpstr>
      <vt:lpstr>A125575288X_Latest</vt:lpstr>
      <vt:lpstr>A125575296X</vt:lpstr>
      <vt:lpstr>A125575296X_Data</vt:lpstr>
      <vt:lpstr>A125575296X_Latest</vt:lpstr>
      <vt:lpstr>A125575304L</vt:lpstr>
      <vt:lpstr>A125575304L_Data</vt:lpstr>
      <vt:lpstr>A125575304L_Latest</vt:lpstr>
      <vt:lpstr>A125575312L</vt:lpstr>
      <vt:lpstr>A125575312L_Data</vt:lpstr>
      <vt:lpstr>A125575312L_Latest</vt:lpstr>
      <vt:lpstr>A125575320L</vt:lpstr>
      <vt:lpstr>A125575320L_Data</vt:lpstr>
      <vt:lpstr>A125575320L_Latest</vt:lpstr>
      <vt:lpstr>A125575328F</vt:lpstr>
      <vt:lpstr>A125575328F_Data</vt:lpstr>
      <vt:lpstr>A125575328F_Latest</vt:lpstr>
      <vt:lpstr>A125575336F</vt:lpstr>
      <vt:lpstr>A125575336F_Data</vt:lpstr>
      <vt:lpstr>A125575336F_Latest</vt:lpstr>
      <vt:lpstr>A125575344F</vt:lpstr>
      <vt:lpstr>A125575344F_Data</vt:lpstr>
      <vt:lpstr>A125575344F_Latest</vt:lpstr>
      <vt:lpstr>A125575352F</vt:lpstr>
      <vt:lpstr>A125575352F_Data</vt:lpstr>
      <vt:lpstr>A125575352F_Latest</vt:lpstr>
      <vt:lpstr>A125575360F</vt:lpstr>
      <vt:lpstr>A125575360F_Data</vt:lpstr>
      <vt:lpstr>A125575360F_Latest</vt:lpstr>
      <vt:lpstr>A125575368X</vt:lpstr>
      <vt:lpstr>A125575368X_Data</vt:lpstr>
      <vt:lpstr>A125575368X_Latest</vt:lpstr>
      <vt:lpstr>A125575376X</vt:lpstr>
      <vt:lpstr>A125575376X_Data</vt:lpstr>
      <vt:lpstr>A125575376X_Latest</vt:lpstr>
      <vt:lpstr>A125575384X</vt:lpstr>
      <vt:lpstr>A125575384X_Data</vt:lpstr>
      <vt:lpstr>A125575384X_Latest</vt:lpstr>
      <vt:lpstr>A125575392X</vt:lpstr>
      <vt:lpstr>A125575392X_Data</vt:lpstr>
      <vt:lpstr>A125575392X_Latest</vt:lpstr>
      <vt:lpstr>A125575400L</vt:lpstr>
      <vt:lpstr>A125575400L_Data</vt:lpstr>
      <vt:lpstr>A125575400L_Latest</vt:lpstr>
      <vt:lpstr>A125575408F</vt:lpstr>
      <vt:lpstr>A125575408F_Data</vt:lpstr>
      <vt:lpstr>A125575408F_Latest</vt:lpstr>
      <vt:lpstr>A125575416F</vt:lpstr>
      <vt:lpstr>A125575416F_Data</vt:lpstr>
      <vt:lpstr>A125575416F_Latest</vt:lpstr>
      <vt:lpstr>A125575424F</vt:lpstr>
      <vt:lpstr>A125575424F_Data</vt:lpstr>
      <vt:lpstr>A125575424F_Latest</vt:lpstr>
      <vt:lpstr>A125575432F</vt:lpstr>
      <vt:lpstr>A125575432F_Data</vt:lpstr>
      <vt:lpstr>A125575432F_Latest</vt:lpstr>
      <vt:lpstr>A125575440F</vt:lpstr>
      <vt:lpstr>A125575440F_Data</vt:lpstr>
      <vt:lpstr>A125575440F_Latest</vt:lpstr>
      <vt:lpstr>A125575448X</vt:lpstr>
      <vt:lpstr>A125575448X_Data</vt:lpstr>
      <vt:lpstr>A125575448X_Latest</vt:lpstr>
      <vt:lpstr>A125575456X</vt:lpstr>
      <vt:lpstr>A125575456X_Data</vt:lpstr>
      <vt:lpstr>A125575456X_Latest</vt:lpstr>
      <vt:lpstr>A125575464X</vt:lpstr>
      <vt:lpstr>A125575464X_Data</vt:lpstr>
      <vt:lpstr>A125575464X_Latest</vt:lpstr>
      <vt:lpstr>A125575472X</vt:lpstr>
      <vt:lpstr>A125575472X_Data</vt:lpstr>
      <vt:lpstr>A125575472X_Latest</vt:lpstr>
      <vt:lpstr>A125575480X</vt:lpstr>
      <vt:lpstr>A125575480X_Data</vt:lpstr>
      <vt:lpstr>A125575480X_Latest</vt:lpstr>
      <vt:lpstr>A125575488T</vt:lpstr>
      <vt:lpstr>A125575488T_Data</vt:lpstr>
      <vt:lpstr>A125575488T_Latest</vt:lpstr>
      <vt:lpstr>A125575496T</vt:lpstr>
      <vt:lpstr>A125575496T_Data</vt:lpstr>
      <vt:lpstr>A125575496T_Latest</vt:lpstr>
      <vt:lpstr>A125575504F</vt:lpstr>
      <vt:lpstr>A125575504F_Data</vt:lpstr>
      <vt:lpstr>A125575504F_Latest</vt:lpstr>
      <vt:lpstr>A125575512F</vt:lpstr>
      <vt:lpstr>A125575512F_Data</vt:lpstr>
      <vt:lpstr>A125575512F_Latest</vt:lpstr>
      <vt:lpstr>A125575520F</vt:lpstr>
      <vt:lpstr>A125575520F_Data</vt:lpstr>
      <vt:lpstr>A125575520F_Latest</vt:lpstr>
      <vt:lpstr>A125575528X</vt:lpstr>
      <vt:lpstr>A125575528X_Data</vt:lpstr>
      <vt:lpstr>A125575528X_Latest</vt:lpstr>
      <vt:lpstr>A125575536X</vt:lpstr>
      <vt:lpstr>A125575536X_Data</vt:lpstr>
      <vt:lpstr>A125575536X_Latest</vt:lpstr>
      <vt:lpstr>A125575544X</vt:lpstr>
      <vt:lpstr>A125575544X_Data</vt:lpstr>
      <vt:lpstr>A125575544X_Latest</vt:lpstr>
      <vt:lpstr>A125575552X</vt:lpstr>
      <vt:lpstr>A125575552X_Data</vt:lpstr>
      <vt:lpstr>A125575552X_Latest</vt:lpstr>
      <vt:lpstr>A125575560X</vt:lpstr>
      <vt:lpstr>A125575560X_Data</vt:lpstr>
      <vt:lpstr>A125575560X_Latest</vt:lpstr>
      <vt:lpstr>A125575568T</vt:lpstr>
      <vt:lpstr>A125575568T_Data</vt:lpstr>
      <vt:lpstr>A125575568T_Latest</vt:lpstr>
      <vt:lpstr>A125575576T</vt:lpstr>
      <vt:lpstr>A125575576T_Data</vt:lpstr>
      <vt:lpstr>A125575576T_Latest</vt:lpstr>
      <vt:lpstr>A125575584T</vt:lpstr>
      <vt:lpstr>A125575584T_Data</vt:lpstr>
      <vt:lpstr>A125575584T_Latest</vt:lpstr>
      <vt:lpstr>A125575592T</vt:lpstr>
      <vt:lpstr>A125575592T_Data</vt:lpstr>
      <vt:lpstr>A125575592T_Latest</vt:lpstr>
      <vt:lpstr>A125575600F</vt:lpstr>
      <vt:lpstr>A125575600F_Data</vt:lpstr>
      <vt:lpstr>A125575600F_Latest</vt:lpstr>
      <vt:lpstr>A125575608X</vt:lpstr>
      <vt:lpstr>A125575608X_Data</vt:lpstr>
      <vt:lpstr>A125575608X_Latest</vt:lpstr>
      <vt:lpstr>A125575616X</vt:lpstr>
      <vt:lpstr>A125575616X_Data</vt:lpstr>
      <vt:lpstr>A125575616X_Latest</vt:lpstr>
      <vt:lpstr>A125575624X</vt:lpstr>
      <vt:lpstr>A125575624X_Data</vt:lpstr>
      <vt:lpstr>A125575624X_Latest</vt:lpstr>
      <vt:lpstr>A125575632X</vt:lpstr>
      <vt:lpstr>A125575632X_Data</vt:lpstr>
      <vt:lpstr>A125575632X_Latest</vt:lpstr>
      <vt:lpstr>A125575640X</vt:lpstr>
      <vt:lpstr>A125575640X_Data</vt:lpstr>
      <vt:lpstr>A125575640X_Latest</vt:lpstr>
      <vt:lpstr>A125575648T</vt:lpstr>
      <vt:lpstr>A125575648T_Data</vt:lpstr>
      <vt:lpstr>A125575648T_Latest</vt:lpstr>
      <vt:lpstr>A125575656T</vt:lpstr>
      <vt:lpstr>A125575656T_Data</vt:lpstr>
      <vt:lpstr>A125575656T_Latest</vt:lpstr>
      <vt:lpstr>A125575664T</vt:lpstr>
      <vt:lpstr>A125575664T_Data</vt:lpstr>
      <vt:lpstr>A125575664T_Latest</vt:lpstr>
      <vt:lpstr>A125575672T</vt:lpstr>
      <vt:lpstr>A125575672T_Data</vt:lpstr>
      <vt:lpstr>A125575672T_Latest</vt:lpstr>
      <vt:lpstr>A125575680T</vt:lpstr>
      <vt:lpstr>A125575680T_Data</vt:lpstr>
      <vt:lpstr>A125575680T_Latest</vt:lpstr>
      <vt:lpstr>A125575688K</vt:lpstr>
      <vt:lpstr>A125575688K_Data</vt:lpstr>
      <vt:lpstr>A125575688K_Latest</vt:lpstr>
      <vt:lpstr>A125575696K</vt:lpstr>
      <vt:lpstr>A125575696K_Data</vt:lpstr>
      <vt:lpstr>A125575696K_Latest</vt:lpstr>
      <vt:lpstr>A125575704X</vt:lpstr>
      <vt:lpstr>A125575704X_Data</vt:lpstr>
      <vt:lpstr>A125575704X_Latest</vt:lpstr>
      <vt:lpstr>A125575712X</vt:lpstr>
      <vt:lpstr>A125575712X_Data</vt:lpstr>
      <vt:lpstr>A125575712X_Latest</vt:lpstr>
      <vt:lpstr>A125575720X</vt:lpstr>
      <vt:lpstr>A125575720X_Data</vt:lpstr>
      <vt:lpstr>A125575720X_Latest</vt:lpstr>
      <vt:lpstr>A125575728T</vt:lpstr>
      <vt:lpstr>A125575728T_Data</vt:lpstr>
      <vt:lpstr>A125575728T_Latest</vt:lpstr>
      <vt:lpstr>A125575736T</vt:lpstr>
      <vt:lpstr>A125575736T_Data</vt:lpstr>
      <vt:lpstr>A125575736T_Latest</vt:lpstr>
      <vt:lpstr>A125575744T</vt:lpstr>
      <vt:lpstr>A125575744T_Data</vt:lpstr>
      <vt:lpstr>A125575744T_Latest</vt:lpstr>
      <vt:lpstr>A125575752T</vt:lpstr>
      <vt:lpstr>A125575752T_Data</vt:lpstr>
      <vt:lpstr>A125575752T_Latest</vt:lpstr>
      <vt:lpstr>A125575760T</vt:lpstr>
      <vt:lpstr>A125575760T_Data</vt:lpstr>
      <vt:lpstr>A125575760T_Latest</vt:lpstr>
      <vt:lpstr>A125575768K</vt:lpstr>
      <vt:lpstr>A125575768K_Data</vt:lpstr>
      <vt:lpstr>A125575768K_Latest</vt:lpstr>
      <vt:lpstr>A125575776K</vt:lpstr>
      <vt:lpstr>A125575776K_Data</vt:lpstr>
      <vt:lpstr>A125575776K_Latest</vt:lpstr>
      <vt:lpstr>A125575784K</vt:lpstr>
      <vt:lpstr>A125575784K_Data</vt:lpstr>
      <vt:lpstr>A125575784K_Latest</vt:lpstr>
      <vt:lpstr>A125575792K</vt:lpstr>
      <vt:lpstr>A125575792K_Data</vt:lpstr>
      <vt:lpstr>A125575792K_Latest</vt:lpstr>
      <vt:lpstr>A125575800X</vt:lpstr>
      <vt:lpstr>A125575800X_Data</vt:lpstr>
      <vt:lpstr>A125575800X_Latest</vt:lpstr>
      <vt:lpstr>A125575808T</vt:lpstr>
      <vt:lpstr>A125575808T_Data</vt:lpstr>
      <vt:lpstr>A125575808T_Latest</vt:lpstr>
      <vt:lpstr>A125575816T</vt:lpstr>
      <vt:lpstr>A125575816T_Data</vt:lpstr>
      <vt:lpstr>A125575816T_Latest</vt:lpstr>
      <vt:lpstr>A125575824T</vt:lpstr>
      <vt:lpstr>A125575824T_Data</vt:lpstr>
      <vt:lpstr>A125575824T_Latest</vt:lpstr>
      <vt:lpstr>A125575832T</vt:lpstr>
      <vt:lpstr>A125575832T_Data</vt:lpstr>
      <vt:lpstr>A125575832T_Latest</vt:lpstr>
      <vt:lpstr>A125575840T</vt:lpstr>
      <vt:lpstr>A125575840T_Data</vt:lpstr>
      <vt:lpstr>A125575840T_Latest</vt:lpstr>
      <vt:lpstr>A125575848K</vt:lpstr>
      <vt:lpstr>A125575848K_Data</vt:lpstr>
      <vt:lpstr>A125575848K_Latest</vt:lpstr>
      <vt:lpstr>A125575856K</vt:lpstr>
      <vt:lpstr>A125575856K_Data</vt:lpstr>
      <vt:lpstr>A125575856K_Latest</vt:lpstr>
      <vt:lpstr>A125575864K</vt:lpstr>
      <vt:lpstr>A125575864K_Data</vt:lpstr>
      <vt:lpstr>A125575864K_Latest</vt:lpstr>
      <vt:lpstr>A125575872K</vt:lpstr>
      <vt:lpstr>A125575872K_Data</vt:lpstr>
      <vt:lpstr>A125575872K_Latest</vt:lpstr>
      <vt:lpstr>A125575880K</vt:lpstr>
      <vt:lpstr>A125575880K_Data</vt:lpstr>
      <vt:lpstr>A125575880K_Latest</vt:lpstr>
      <vt:lpstr>A125575888C</vt:lpstr>
      <vt:lpstr>A125575888C_Data</vt:lpstr>
      <vt:lpstr>A125575888C_Latest</vt:lpstr>
      <vt:lpstr>A125575896C</vt:lpstr>
      <vt:lpstr>A125575896C_Data</vt:lpstr>
      <vt:lpstr>A125575896C_Latest</vt:lpstr>
      <vt:lpstr>A125575904T</vt:lpstr>
      <vt:lpstr>A125575904T_Data</vt:lpstr>
      <vt:lpstr>A125575904T_Latest</vt:lpstr>
      <vt:lpstr>A125575912T</vt:lpstr>
      <vt:lpstr>A125575912T_Data</vt:lpstr>
      <vt:lpstr>A125575912T_Latest</vt:lpstr>
      <vt:lpstr>A125575920T</vt:lpstr>
      <vt:lpstr>A125575920T_Data</vt:lpstr>
      <vt:lpstr>A125575920T_Latest</vt:lpstr>
      <vt:lpstr>A125575928K</vt:lpstr>
      <vt:lpstr>A125575928K_Data</vt:lpstr>
      <vt:lpstr>A125575928K_Latest</vt:lpstr>
      <vt:lpstr>A125575936K</vt:lpstr>
      <vt:lpstr>A125575936K_Data</vt:lpstr>
      <vt:lpstr>A125575936K_Latest</vt:lpstr>
      <vt:lpstr>A125575944K</vt:lpstr>
      <vt:lpstr>A125575944K_Data</vt:lpstr>
      <vt:lpstr>A125575944K_Latest</vt:lpstr>
      <vt:lpstr>A125575952K</vt:lpstr>
      <vt:lpstr>A125575952K_Data</vt:lpstr>
      <vt:lpstr>A125575952K_Latest</vt:lpstr>
      <vt:lpstr>A125575960K</vt:lpstr>
      <vt:lpstr>A125575960K_Data</vt:lpstr>
      <vt:lpstr>A125575960K_Latest</vt:lpstr>
      <vt:lpstr>A125575968C</vt:lpstr>
      <vt:lpstr>A125575968C_Data</vt:lpstr>
      <vt:lpstr>A125575968C_Latest</vt:lpstr>
      <vt:lpstr>A125575976C</vt:lpstr>
      <vt:lpstr>A125575976C_Data</vt:lpstr>
      <vt:lpstr>A125575976C_Latest</vt:lpstr>
      <vt:lpstr>A125575984C</vt:lpstr>
      <vt:lpstr>A125575984C_Data</vt:lpstr>
      <vt:lpstr>A125575984C_Latest</vt:lpstr>
      <vt:lpstr>A125575992C</vt:lpstr>
      <vt:lpstr>A125575992C_Data</vt:lpstr>
      <vt:lpstr>A125575992C_Latest</vt:lpstr>
      <vt:lpstr>A125576000V</vt:lpstr>
      <vt:lpstr>A125576000V_Data</vt:lpstr>
      <vt:lpstr>A125576000V_Latest</vt:lpstr>
      <vt:lpstr>A125576008L</vt:lpstr>
      <vt:lpstr>A125576008L_Data</vt:lpstr>
      <vt:lpstr>A125576008L_Latest</vt:lpstr>
      <vt:lpstr>A125576016L</vt:lpstr>
      <vt:lpstr>A125576016L_Data</vt:lpstr>
      <vt:lpstr>A125576016L_Latest</vt:lpstr>
      <vt:lpstr>A125576024L</vt:lpstr>
      <vt:lpstr>A125576024L_Data</vt:lpstr>
      <vt:lpstr>A125576024L_Latest</vt:lpstr>
      <vt:lpstr>A125576032L</vt:lpstr>
      <vt:lpstr>A125576032L_Data</vt:lpstr>
      <vt:lpstr>A125576032L_Latest</vt:lpstr>
      <vt:lpstr>A125576040L</vt:lpstr>
      <vt:lpstr>A125576040L_Data</vt:lpstr>
      <vt:lpstr>A125576040L_Latest</vt:lpstr>
      <vt:lpstr>A125576048F</vt:lpstr>
      <vt:lpstr>A125576048F_Data</vt:lpstr>
      <vt:lpstr>A125576048F_Latest</vt:lpstr>
      <vt:lpstr>A125576056F</vt:lpstr>
      <vt:lpstr>A125576056F_Data</vt:lpstr>
      <vt:lpstr>A125576056F_Latest</vt:lpstr>
      <vt:lpstr>A125576064F</vt:lpstr>
      <vt:lpstr>A125576064F_Data</vt:lpstr>
      <vt:lpstr>A125576064F_Latest</vt:lpstr>
      <vt:lpstr>A125576072F</vt:lpstr>
      <vt:lpstr>A125576072F_Data</vt:lpstr>
      <vt:lpstr>A125576072F_Latest</vt:lpstr>
      <vt:lpstr>A125576080F</vt:lpstr>
      <vt:lpstr>A125576080F_Data</vt:lpstr>
      <vt:lpstr>A125576080F_Latest</vt:lpstr>
      <vt:lpstr>A125576088X</vt:lpstr>
      <vt:lpstr>A125576088X_Data</vt:lpstr>
      <vt:lpstr>A125576088X_Latest</vt:lpstr>
      <vt:lpstr>A125576096X</vt:lpstr>
      <vt:lpstr>A125576096X_Data</vt:lpstr>
      <vt:lpstr>A125576096X_Latest</vt:lpstr>
      <vt:lpstr>A125576104L</vt:lpstr>
      <vt:lpstr>A125576104L_Data</vt:lpstr>
      <vt:lpstr>A125576104L_Latest</vt:lpstr>
      <vt:lpstr>A125576112L</vt:lpstr>
      <vt:lpstr>A125576112L_Data</vt:lpstr>
      <vt:lpstr>A125576112L_Latest</vt:lpstr>
      <vt:lpstr>A125576120L</vt:lpstr>
      <vt:lpstr>A125576120L_Data</vt:lpstr>
      <vt:lpstr>A125576120L_Latest</vt:lpstr>
      <vt:lpstr>A125576128F</vt:lpstr>
      <vt:lpstr>A125576128F_Data</vt:lpstr>
      <vt:lpstr>A125576128F_Latest</vt:lpstr>
      <vt:lpstr>A125576136F</vt:lpstr>
      <vt:lpstr>A125576136F_Data</vt:lpstr>
      <vt:lpstr>A125576136F_Latest</vt:lpstr>
      <vt:lpstr>A125576144F</vt:lpstr>
      <vt:lpstr>A125576144F_Data</vt:lpstr>
      <vt:lpstr>A125576144F_Latest</vt:lpstr>
      <vt:lpstr>A125576152F</vt:lpstr>
      <vt:lpstr>A125576152F_Data</vt:lpstr>
      <vt:lpstr>A125576152F_Latest</vt:lpstr>
      <vt:lpstr>A125576160F</vt:lpstr>
      <vt:lpstr>A125576160F_Data</vt:lpstr>
      <vt:lpstr>A125576160F_Latest</vt:lpstr>
      <vt:lpstr>A125576168X</vt:lpstr>
      <vt:lpstr>A125576168X_Data</vt:lpstr>
      <vt:lpstr>A125576168X_Latest</vt:lpstr>
      <vt:lpstr>A125576176X</vt:lpstr>
      <vt:lpstr>A125576176X_Data</vt:lpstr>
      <vt:lpstr>A125576176X_Latest</vt:lpstr>
      <vt:lpstr>A125576184X</vt:lpstr>
      <vt:lpstr>A125576184X_Data</vt:lpstr>
      <vt:lpstr>A125576184X_Latest</vt:lpstr>
      <vt:lpstr>A125576192X</vt:lpstr>
      <vt:lpstr>A125576192X_Data</vt:lpstr>
      <vt:lpstr>A125576192X_Latest</vt:lpstr>
      <vt:lpstr>A125576200L</vt:lpstr>
      <vt:lpstr>A125576200L_Data</vt:lpstr>
      <vt:lpstr>A125576200L_Latest</vt:lpstr>
      <vt:lpstr>A125576208F</vt:lpstr>
      <vt:lpstr>A125576208F_Data</vt:lpstr>
      <vt:lpstr>A125576208F_Latest</vt:lpstr>
      <vt:lpstr>A125576216F</vt:lpstr>
      <vt:lpstr>A125576216F_Data</vt:lpstr>
      <vt:lpstr>A125576216F_Latest</vt:lpstr>
      <vt:lpstr>A125576224F</vt:lpstr>
      <vt:lpstr>A125576224F_Data</vt:lpstr>
      <vt:lpstr>A125576224F_Latest</vt:lpstr>
      <vt:lpstr>A125576232F</vt:lpstr>
      <vt:lpstr>A125576232F_Data</vt:lpstr>
      <vt:lpstr>A125576232F_Latest</vt:lpstr>
      <vt:lpstr>A125576240F</vt:lpstr>
      <vt:lpstr>A125576240F_Data</vt:lpstr>
      <vt:lpstr>A125576240F_Latest</vt:lpstr>
      <vt:lpstr>A125576248X</vt:lpstr>
      <vt:lpstr>A125576248X_Data</vt:lpstr>
      <vt:lpstr>A125576248X_Latest</vt:lpstr>
      <vt:lpstr>A125576256X</vt:lpstr>
      <vt:lpstr>A125576256X_Data</vt:lpstr>
      <vt:lpstr>A125576256X_Latest</vt:lpstr>
      <vt:lpstr>A125576264X</vt:lpstr>
      <vt:lpstr>A125576264X_Data</vt:lpstr>
      <vt:lpstr>A125576264X_Latest</vt:lpstr>
      <vt:lpstr>A125576272X</vt:lpstr>
      <vt:lpstr>A125576272X_Data</vt:lpstr>
      <vt:lpstr>A125576272X_Latest</vt:lpstr>
      <vt:lpstr>A125576280X</vt:lpstr>
      <vt:lpstr>A125576280X_Data</vt:lpstr>
      <vt:lpstr>A125576280X_Latest</vt:lpstr>
      <vt:lpstr>A125576288T</vt:lpstr>
      <vt:lpstr>A125576288T_Data</vt:lpstr>
      <vt:lpstr>A125576288T_Latest</vt:lpstr>
      <vt:lpstr>A125576296T</vt:lpstr>
      <vt:lpstr>A125576296T_Data</vt:lpstr>
      <vt:lpstr>A125576296T_Latest</vt:lpstr>
      <vt:lpstr>A125576304F</vt:lpstr>
      <vt:lpstr>A125576304F_Data</vt:lpstr>
      <vt:lpstr>A125576304F_Latest</vt:lpstr>
      <vt:lpstr>A125576312F</vt:lpstr>
      <vt:lpstr>A125576312F_Data</vt:lpstr>
      <vt:lpstr>A125576312F_Latest</vt:lpstr>
      <vt:lpstr>A125576320F</vt:lpstr>
      <vt:lpstr>A125576320F_Data</vt:lpstr>
      <vt:lpstr>A125576320F_Latest</vt:lpstr>
      <vt:lpstr>A125576328X</vt:lpstr>
      <vt:lpstr>A125576328X_Data</vt:lpstr>
      <vt:lpstr>A125576328X_Latest</vt:lpstr>
      <vt:lpstr>A125576336X</vt:lpstr>
      <vt:lpstr>A125576336X_Data</vt:lpstr>
      <vt:lpstr>A125576336X_Latest</vt:lpstr>
      <vt:lpstr>A125576344X</vt:lpstr>
      <vt:lpstr>A125576344X_Data</vt:lpstr>
      <vt:lpstr>A125576344X_Latest</vt:lpstr>
      <vt:lpstr>A125576352X</vt:lpstr>
      <vt:lpstr>A125576352X_Data</vt:lpstr>
      <vt:lpstr>A125576352X_Latest</vt:lpstr>
      <vt:lpstr>A125576360X</vt:lpstr>
      <vt:lpstr>A125576360X_Data</vt:lpstr>
      <vt:lpstr>A125576360X_Latest</vt:lpstr>
      <vt:lpstr>A125576368T</vt:lpstr>
      <vt:lpstr>A125576368T_Data</vt:lpstr>
      <vt:lpstr>A125576368T_Latest</vt:lpstr>
      <vt:lpstr>A125576376T</vt:lpstr>
      <vt:lpstr>A125576376T_Data</vt:lpstr>
      <vt:lpstr>A125576376T_Latest</vt:lpstr>
      <vt:lpstr>A125576384T</vt:lpstr>
      <vt:lpstr>A125576384T_Data</vt:lpstr>
      <vt:lpstr>A125576384T_Latest</vt:lpstr>
      <vt:lpstr>A125576392T</vt:lpstr>
      <vt:lpstr>A125576392T_Data</vt:lpstr>
      <vt:lpstr>A125576392T_Latest</vt:lpstr>
      <vt:lpstr>A125576400F</vt:lpstr>
      <vt:lpstr>A125576400F_Data</vt:lpstr>
      <vt:lpstr>A125576400F_Latest</vt:lpstr>
      <vt:lpstr>A125576408X</vt:lpstr>
      <vt:lpstr>A125576408X_Data</vt:lpstr>
      <vt:lpstr>A125576408X_Latest</vt:lpstr>
      <vt:lpstr>A125576416X</vt:lpstr>
      <vt:lpstr>A125576416X_Data</vt:lpstr>
      <vt:lpstr>A125576416X_Latest</vt:lpstr>
      <vt:lpstr>A125576424X</vt:lpstr>
      <vt:lpstr>A125576424X_Data</vt:lpstr>
      <vt:lpstr>A125576424X_Latest</vt:lpstr>
      <vt:lpstr>A125576432X</vt:lpstr>
      <vt:lpstr>A125576432X_Data</vt:lpstr>
      <vt:lpstr>A125576432X_Latest</vt:lpstr>
      <vt:lpstr>A125576440X</vt:lpstr>
      <vt:lpstr>A125576440X_Data</vt:lpstr>
      <vt:lpstr>A125576440X_Latest</vt:lpstr>
      <vt:lpstr>A125576448T</vt:lpstr>
      <vt:lpstr>A125576448T_Data</vt:lpstr>
      <vt:lpstr>A125576448T_Latest</vt:lpstr>
      <vt:lpstr>A125576456T</vt:lpstr>
      <vt:lpstr>A125576456T_Data</vt:lpstr>
      <vt:lpstr>A125576456T_Latest</vt:lpstr>
      <vt:lpstr>A125576464T</vt:lpstr>
      <vt:lpstr>A125576464T_Data</vt:lpstr>
      <vt:lpstr>A125576464T_Latest</vt:lpstr>
      <vt:lpstr>A125576472T</vt:lpstr>
      <vt:lpstr>A125576472T_Data</vt:lpstr>
      <vt:lpstr>A125576472T_Latest</vt:lpstr>
      <vt:lpstr>A125576480T</vt:lpstr>
      <vt:lpstr>A125576480T_Data</vt:lpstr>
      <vt:lpstr>A125576480T_Latest</vt:lpstr>
      <vt:lpstr>A125576488K</vt:lpstr>
      <vt:lpstr>A125576488K_Data</vt:lpstr>
      <vt:lpstr>A125576488K_Latest</vt:lpstr>
      <vt:lpstr>A125576496K</vt:lpstr>
      <vt:lpstr>A125576496K_Data</vt:lpstr>
      <vt:lpstr>A125576496K_Latest</vt:lpstr>
      <vt:lpstr>A125576504X</vt:lpstr>
      <vt:lpstr>A125576504X_Data</vt:lpstr>
      <vt:lpstr>A125576504X_Latest</vt:lpstr>
      <vt:lpstr>A125576512X</vt:lpstr>
      <vt:lpstr>A125576512X_Data</vt:lpstr>
      <vt:lpstr>A125576512X_Latest</vt:lpstr>
      <vt:lpstr>A125576520X</vt:lpstr>
      <vt:lpstr>A125576520X_Data</vt:lpstr>
      <vt:lpstr>A125576520X_Latest</vt:lpstr>
      <vt:lpstr>A125576528T</vt:lpstr>
      <vt:lpstr>A125576528T_Data</vt:lpstr>
      <vt:lpstr>A125576528T_Latest</vt:lpstr>
      <vt:lpstr>A125576536T</vt:lpstr>
      <vt:lpstr>A125576536T_Data</vt:lpstr>
      <vt:lpstr>A125576536T_Latest</vt:lpstr>
      <vt:lpstr>A125576544T</vt:lpstr>
      <vt:lpstr>A125576544T_Data</vt:lpstr>
      <vt:lpstr>A125576544T_Latest</vt:lpstr>
      <vt:lpstr>A125576552T</vt:lpstr>
      <vt:lpstr>A125576552T_Data</vt:lpstr>
      <vt:lpstr>A125576552T_Latest</vt:lpstr>
      <vt:lpstr>A125576560T</vt:lpstr>
      <vt:lpstr>A125576560T_Data</vt:lpstr>
      <vt:lpstr>A125576560T_Latest</vt:lpstr>
      <vt:lpstr>A125576568K</vt:lpstr>
      <vt:lpstr>A125576568K_Data</vt:lpstr>
      <vt:lpstr>A125576568K_Latest</vt:lpstr>
      <vt:lpstr>A125576576K</vt:lpstr>
      <vt:lpstr>A125576576K_Data</vt:lpstr>
      <vt:lpstr>A125576576K_Latest</vt:lpstr>
      <vt:lpstr>A125576584K</vt:lpstr>
      <vt:lpstr>A125576584K_Data</vt:lpstr>
      <vt:lpstr>A125576584K_Latest</vt:lpstr>
      <vt:lpstr>A125576592K</vt:lpstr>
      <vt:lpstr>A125576592K_Data</vt:lpstr>
      <vt:lpstr>A125576592K_Latest</vt:lpstr>
      <vt:lpstr>A125576600X</vt:lpstr>
      <vt:lpstr>A125576600X_Data</vt:lpstr>
      <vt:lpstr>A125576600X_Latest</vt:lpstr>
      <vt:lpstr>A125576608T</vt:lpstr>
      <vt:lpstr>A125576608T_Data</vt:lpstr>
      <vt:lpstr>A125576608T_Latest</vt:lpstr>
      <vt:lpstr>A125576616T</vt:lpstr>
      <vt:lpstr>A125576616T_Data</vt:lpstr>
      <vt:lpstr>A125576616T_Latest</vt:lpstr>
      <vt:lpstr>A125576624T</vt:lpstr>
      <vt:lpstr>A125576624T_Data</vt:lpstr>
      <vt:lpstr>A125576624T_Latest</vt:lpstr>
      <vt:lpstr>A125576632T</vt:lpstr>
      <vt:lpstr>A125576632T_Data</vt:lpstr>
      <vt:lpstr>A125576632T_Latest</vt:lpstr>
      <vt:lpstr>A125576640T</vt:lpstr>
      <vt:lpstr>A125576640T_Data</vt:lpstr>
      <vt:lpstr>A125576640T_Latest</vt:lpstr>
      <vt:lpstr>A125576648K</vt:lpstr>
      <vt:lpstr>A125576648K_Data</vt:lpstr>
      <vt:lpstr>A125576648K_Latest</vt:lpstr>
      <vt:lpstr>A125576656K</vt:lpstr>
      <vt:lpstr>A125576656K_Data</vt:lpstr>
      <vt:lpstr>A125576656K_Latest</vt:lpstr>
      <vt:lpstr>A125576664K</vt:lpstr>
      <vt:lpstr>A125576664K_Data</vt:lpstr>
      <vt:lpstr>A125576664K_Latest</vt:lpstr>
      <vt:lpstr>A125576672K</vt:lpstr>
      <vt:lpstr>A125576672K_Data</vt:lpstr>
      <vt:lpstr>A125576672K_Latest</vt:lpstr>
      <vt:lpstr>A125576680K</vt:lpstr>
      <vt:lpstr>A125576680K_Data</vt:lpstr>
      <vt:lpstr>A125576680K_Latest</vt:lpstr>
      <vt:lpstr>A125576688C</vt:lpstr>
      <vt:lpstr>A125576688C_Data</vt:lpstr>
      <vt:lpstr>A125576688C_Latest</vt:lpstr>
      <vt:lpstr>A125576696C</vt:lpstr>
      <vt:lpstr>A125576696C_Data</vt:lpstr>
      <vt:lpstr>A125576696C_Latest</vt:lpstr>
      <vt:lpstr>A125576704T</vt:lpstr>
      <vt:lpstr>A125576704T_Data</vt:lpstr>
      <vt:lpstr>A125576704T_Latest</vt:lpstr>
      <vt:lpstr>A125576712T</vt:lpstr>
      <vt:lpstr>A125576712T_Data</vt:lpstr>
      <vt:lpstr>A125576712T_Latest</vt:lpstr>
      <vt:lpstr>A125576720T</vt:lpstr>
      <vt:lpstr>A125576720T_Data</vt:lpstr>
      <vt:lpstr>A125576720T_Latest</vt:lpstr>
      <vt:lpstr>A125576728K</vt:lpstr>
      <vt:lpstr>A125576728K_Data</vt:lpstr>
      <vt:lpstr>A125576728K_Latest</vt:lpstr>
      <vt:lpstr>A125576736K</vt:lpstr>
      <vt:lpstr>A125576736K_Data</vt:lpstr>
      <vt:lpstr>A125576736K_Latest</vt:lpstr>
      <vt:lpstr>A125576744K</vt:lpstr>
      <vt:lpstr>A125576744K_Data</vt:lpstr>
      <vt:lpstr>A125576744K_Latest</vt:lpstr>
      <vt:lpstr>A125576752K</vt:lpstr>
      <vt:lpstr>A125576752K_Data</vt:lpstr>
      <vt:lpstr>A125576752K_Latest</vt:lpstr>
      <vt:lpstr>A125576760K</vt:lpstr>
      <vt:lpstr>A125576760K_Data</vt:lpstr>
      <vt:lpstr>A125576760K_Latest</vt:lpstr>
      <vt:lpstr>A125576768C</vt:lpstr>
      <vt:lpstr>A125576768C_Data</vt:lpstr>
      <vt:lpstr>A125576768C_Latest</vt:lpstr>
      <vt:lpstr>A125576776C</vt:lpstr>
      <vt:lpstr>A125576776C_Data</vt:lpstr>
      <vt:lpstr>A125576776C_Latest</vt:lpstr>
      <vt:lpstr>A125576784C</vt:lpstr>
      <vt:lpstr>A125576784C_Data</vt:lpstr>
      <vt:lpstr>A125576784C_Latest</vt:lpstr>
      <vt:lpstr>A125576792C</vt:lpstr>
      <vt:lpstr>A125576792C_Data</vt:lpstr>
      <vt:lpstr>A125576792C_Latest</vt:lpstr>
      <vt:lpstr>A125576800T</vt:lpstr>
      <vt:lpstr>A125576800T_Data</vt:lpstr>
      <vt:lpstr>A125576800T_Latest</vt:lpstr>
      <vt:lpstr>A125576808K</vt:lpstr>
      <vt:lpstr>A125576808K_Data</vt:lpstr>
      <vt:lpstr>A125576808K_Latest</vt:lpstr>
      <vt:lpstr>A125576816K</vt:lpstr>
      <vt:lpstr>A125576816K_Data</vt:lpstr>
      <vt:lpstr>A125576816K_Latest</vt:lpstr>
      <vt:lpstr>A125576824K</vt:lpstr>
      <vt:lpstr>A125576824K_Data</vt:lpstr>
      <vt:lpstr>A125576824K_Latest</vt:lpstr>
      <vt:lpstr>A125576832K</vt:lpstr>
      <vt:lpstr>A125576832K_Data</vt:lpstr>
      <vt:lpstr>A125576832K_Latest</vt:lpstr>
      <vt:lpstr>A125576840K</vt:lpstr>
      <vt:lpstr>A125576840K_Data</vt:lpstr>
      <vt:lpstr>A125576840K_Latest</vt:lpstr>
      <vt:lpstr>A125576848C</vt:lpstr>
      <vt:lpstr>A125576848C_Data</vt:lpstr>
      <vt:lpstr>A125576848C_Latest</vt:lpstr>
      <vt:lpstr>A125576856C</vt:lpstr>
      <vt:lpstr>A125576856C_Data</vt:lpstr>
      <vt:lpstr>A125576856C_Latest</vt:lpstr>
      <vt:lpstr>A125576864C</vt:lpstr>
      <vt:lpstr>A125576864C_Data</vt:lpstr>
      <vt:lpstr>A125576864C_Latest</vt:lpstr>
      <vt:lpstr>A125576872C</vt:lpstr>
      <vt:lpstr>A125576872C_Data</vt:lpstr>
      <vt:lpstr>A125576872C_Latest</vt:lpstr>
      <vt:lpstr>A125576880C</vt:lpstr>
      <vt:lpstr>A125576880C_Data</vt:lpstr>
      <vt:lpstr>A125576880C_Latest</vt:lpstr>
      <vt:lpstr>A125576888W</vt:lpstr>
      <vt:lpstr>A125576888W_Data</vt:lpstr>
      <vt:lpstr>A125576888W_Latest</vt:lpstr>
      <vt:lpstr>A125576896W</vt:lpstr>
      <vt:lpstr>A125576896W_Data</vt:lpstr>
      <vt:lpstr>A125576896W_Latest</vt:lpstr>
      <vt:lpstr>A125576904K</vt:lpstr>
      <vt:lpstr>A125576904K_Data</vt:lpstr>
      <vt:lpstr>A125576904K_Latest</vt:lpstr>
      <vt:lpstr>A125576912K</vt:lpstr>
      <vt:lpstr>A125576912K_Data</vt:lpstr>
      <vt:lpstr>A125576912K_Latest</vt:lpstr>
      <vt:lpstr>A125576920K</vt:lpstr>
      <vt:lpstr>A125576920K_Data</vt:lpstr>
      <vt:lpstr>A125576920K_Latest</vt:lpstr>
      <vt:lpstr>A125576928C</vt:lpstr>
      <vt:lpstr>A125576928C_Data</vt:lpstr>
      <vt:lpstr>A125576928C_Latest</vt:lpstr>
      <vt:lpstr>A125576936C</vt:lpstr>
      <vt:lpstr>A125576936C_Data</vt:lpstr>
      <vt:lpstr>A125576936C_Latest</vt:lpstr>
      <vt:lpstr>A125576944C</vt:lpstr>
      <vt:lpstr>A125576944C_Data</vt:lpstr>
      <vt:lpstr>A125576944C_Latest</vt:lpstr>
      <vt:lpstr>A125576952C</vt:lpstr>
      <vt:lpstr>A125576952C_Data</vt:lpstr>
      <vt:lpstr>A125576952C_Latest</vt:lpstr>
      <vt:lpstr>A125576960C</vt:lpstr>
      <vt:lpstr>A125576960C_Data</vt:lpstr>
      <vt:lpstr>A125576960C_Latest</vt:lpstr>
      <vt:lpstr>A125576968W</vt:lpstr>
      <vt:lpstr>A125576968W_Data</vt:lpstr>
      <vt:lpstr>A125576968W_Latest</vt:lpstr>
      <vt:lpstr>A125576976W</vt:lpstr>
      <vt:lpstr>A125576976W_Data</vt:lpstr>
      <vt:lpstr>A125576976W_Latest</vt:lpstr>
      <vt:lpstr>A125576984W</vt:lpstr>
      <vt:lpstr>A125576984W_Data</vt:lpstr>
      <vt:lpstr>A125576984W_Latest</vt:lpstr>
      <vt:lpstr>A125576992W</vt:lpstr>
      <vt:lpstr>A125576992W_Data</vt:lpstr>
      <vt:lpstr>A125576992W_Latest</vt:lpstr>
      <vt:lpstr>A125577000L</vt:lpstr>
      <vt:lpstr>A125577000L_Data</vt:lpstr>
      <vt:lpstr>A125577000L_Latest</vt:lpstr>
      <vt:lpstr>A125577008F</vt:lpstr>
      <vt:lpstr>A125577008F_Data</vt:lpstr>
      <vt:lpstr>A125577008F_Latest</vt:lpstr>
      <vt:lpstr>A125577016F</vt:lpstr>
      <vt:lpstr>A125577016F_Data</vt:lpstr>
      <vt:lpstr>A125577016F_Latest</vt:lpstr>
      <vt:lpstr>A125577024F</vt:lpstr>
      <vt:lpstr>A125577024F_Data</vt:lpstr>
      <vt:lpstr>A125577024F_Latest</vt:lpstr>
      <vt:lpstr>A125577032F</vt:lpstr>
      <vt:lpstr>A125577032F_Data</vt:lpstr>
      <vt:lpstr>A125577032F_Latest</vt:lpstr>
      <vt:lpstr>A125577040F</vt:lpstr>
      <vt:lpstr>A125577040F_Data</vt:lpstr>
      <vt:lpstr>A125577040F_Latest</vt:lpstr>
      <vt:lpstr>A125577048X</vt:lpstr>
      <vt:lpstr>A125577048X_Data</vt:lpstr>
      <vt:lpstr>A125577048X_Latest</vt:lpstr>
      <vt:lpstr>A125577056X</vt:lpstr>
      <vt:lpstr>A125577056X_Data</vt:lpstr>
      <vt:lpstr>A125577056X_Latest</vt:lpstr>
      <vt:lpstr>A125577064X</vt:lpstr>
      <vt:lpstr>A125577064X_Data</vt:lpstr>
      <vt:lpstr>A125577064X_Latest</vt:lpstr>
      <vt:lpstr>A125577072X</vt:lpstr>
      <vt:lpstr>A125577072X_Data</vt:lpstr>
      <vt:lpstr>A125577072X_Latest</vt:lpstr>
      <vt:lpstr>A125577080X</vt:lpstr>
      <vt:lpstr>A125577080X_Data</vt:lpstr>
      <vt:lpstr>A125577080X_Latest</vt:lpstr>
      <vt:lpstr>A125577088T</vt:lpstr>
      <vt:lpstr>A125577088T_Data</vt:lpstr>
      <vt:lpstr>A125577088T_Latest</vt:lpstr>
      <vt:lpstr>A125577096T</vt:lpstr>
      <vt:lpstr>A125577096T_Data</vt:lpstr>
      <vt:lpstr>A125577096T_Latest</vt:lpstr>
      <vt:lpstr>A125577104F</vt:lpstr>
      <vt:lpstr>A125577104F_Data</vt:lpstr>
      <vt:lpstr>A125577104F_Latest</vt:lpstr>
      <vt:lpstr>A125577112F</vt:lpstr>
      <vt:lpstr>A125577112F_Data</vt:lpstr>
      <vt:lpstr>A125577112F_Latest</vt:lpstr>
      <vt:lpstr>A125577120F</vt:lpstr>
      <vt:lpstr>A125577120F_Data</vt:lpstr>
      <vt:lpstr>A125577120F_Latest</vt:lpstr>
      <vt:lpstr>A125577128X</vt:lpstr>
      <vt:lpstr>A125577128X_Data</vt:lpstr>
      <vt:lpstr>A125577128X_Latest</vt:lpstr>
      <vt:lpstr>A125577136X</vt:lpstr>
      <vt:lpstr>A125577136X_Data</vt:lpstr>
      <vt:lpstr>A125577136X_Latest</vt:lpstr>
      <vt:lpstr>A125577144X</vt:lpstr>
      <vt:lpstr>A125577144X_Data</vt:lpstr>
      <vt:lpstr>A125577144X_Latest</vt:lpstr>
      <vt:lpstr>A125577152X</vt:lpstr>
      <vt:lpstr>A125577152X_Data</vt:lpstr>
      <vt:lpstr>A125577152X_Latest</vt:lpstr>
      <vt:lpstr>A125577160X</vt:lpstr>
      <vt:lpstr>A125577160X_Data</vt:lpstr>
      <vt:lpstr>A125577160X_Latest</vt:lpstr>
      <vt:lpstr>A125577168T</vt:lpstr>
      <vt:lpstr>A125577168T_Data</vt:lpstr>
      <vt:lpstr>A125577168T_Latest</vt:lpstr>
      <vt:lpstr>A125577176T</vt:lpstr>
      <vt:lpstr>A125577176T_Data</vt:lpstr>
      <vt:lpstr>A125577176T_Latest</vt:lpstr>
      <vt:lpstr>A125577184T</vt:lpstr>
      <vt:lpstr>A125577184T_Data</vt:lpstr>
      <vt:lpstr>A125577184T_Latest</vt:lpstr>
      <vt:lpstr>A125577192T</vt:lpstr>
      <vt:lpstr>A125577192T_Data</vt:lpstr>
      <vt:lpstr>A125577192T_Latest</vt:lpstr>
      <vt:lpstr>A125577200F</vt:lpstr>
      <vt:lpstr>A125577200F_Data</vt:lpstr>
      <vt:lpstr>A125577200F_Latest</vt:lpstr>
      <vt:lpstr>A125577208X</vt:lpstr>
      <vt:lpstr>A125577208X_Data</vt:lpstr>
      <vt:lpstr>A125577208X_Latest</vt:lpstr>
      <vt:lpstr>A125577216X</vt:lpstr>
      <vt:lpstr>A125577216X_Data</vt:lpstr>
      <vt:lpstr>A125577216X_Latest</vt:lpstr>
      <vt:lpstr>A125577224X</vt:lpstr>
      <vt:lpstr>A125577224X_Data</vt:lpstr>
      <vt:lpstr>A125577224X_Latest</vt:lpstr>
      <vt:lpstr>A125577232X</vt:lpstr>
      <vt:lpstr>A125577232X_Data</vt:lpstr>
      <vt:lpstr>A125577232X_Latest</vt:lpstr>
      <vt:lpstr>A125577240X</vt:lpstr>
      <vt:lpstr>A125577240X_Data</vt:lpstr>
      <vt:lpstr>A125577240X_Latest</vt:lpstr>
      <vt:lpstr>A125577248T</vt:lpstr>
      <vt:lpstr>A125577248T_Data</vt:lpstr>
      <vt:lpstr>A125577248T_Latest</vt:lpstr>
      <vt:lpstr>A125577256T</vt:lpstr>
      <vt:lpstr>A125577256T_Data</vt:lpstr>
      <vt:lpstr>A125577256T_Latest</vt:lpstr>
      <vt:lpstr>A125577264T</vt:lpstr>
      <vt:lpstr>A125577264T_Data</vt:lpstr>
      <vt:lpstr>A125577264T_Latest</vt:lpstr>
      <vt:lpstr>A125577272T</vt:lpstr>
      <vt:lpstr>A125577272T_Data</vt:lpstr>
      <vt:lpstr>A125577272T_Latest</vt:lpstr>
      <vt:lpstr>A125577280T</vt:lpstr>
      <vt:lpstr>A125577280T_Data</vt:lpstr>
      <vt:lpstr>A125577280T_Latest</vt:lpstr>
      <vt:lpstr>A125577288K</vt:lpstr>
      <vt:lpstr>A125577288K_Data</vt:lpstr>
      <vt:lpstr>A125577288K_Latest</vt:lpstr>
      <vt:lpstr>A125577296K</vt:lpstr>
      <vt:lpstr>A125577296K_Data</vt:lpstr>
      <vt:lpstr>A125577296K_Latest</vt:lpstr>
      <vt:lpstr>A125577304X</vt:lpstr>
      <vt:lpstr>A125577304X_Data</vt:lpstr>
      <vt:lpstr>A125577304X_Latest</vt:lpstr>
      <vt:lpstr>A125577312X</vt:lpstr>
      <vt:lpstr>A125577312X_Data</vt:lpstr>
      <vt:lpstr>A125577312X_Latest</vt:lpstr>
      <vt:lpstr>A125577320X</vt:lpstr>
      <vt:lpstr>A125577320X_Data</vt:lpstr>
      <vt:lpstr>A125577320X_Latest</vt:lpstr>
      <vt:lpstr>A125577328T</vt:lpstr>
      <vt:lpstr>A125577328T_Data</vt:lpstr>
      <vt:lpstr>A125577328T_Latest</vt:lpstr>
      <vt:lpstr>A125577336T</vt:lpstr>
      <vt:lpstr>A125577336T_Data</vt:lpstr>
      <vt:lpstr>A125577336T_Latest</vt:lpstr>
      <vt:lpstr>A125577344T</vt:lpstr>
      <vt:lpstr>A125577344T_Data</vt:lpstr>
      <vt:lpstr>A125577344T_Latest</vt:lpstr>
      <vt:lpstr>A125577352T</vt:lpstr>
      <vt:lpstr>A125577352T_Data</vt:lpstr>
      <vt:lpstr>A125577352T_Latest</vt:lpstr>
      <vt:lpstr>A125577360T</vt:lpstr>
      <vt:lpstr>A125577360T_Data</vt:lpstr>
      <vt:lpstr>A125577360T_Latest</vt:lpstr>
      <vt:lpstr>A125577368K</vt:lpstr>
      <vt:lpstr>A125577368K_Data</vt:lpstr>
      <vt:lpstr>A125577368K_Latest</vt:lpstr>
      <vt:lpstr>A125577376K</vt:lpstr>
      <vt:lpstr>A125577376K_Data</vt:lpstr>
      <vt:lpstr>A125577376K_Latest</vt:lpstr>
      <vt:lpstr>A125577384K</vt:lpstr>
      <vt:lpstr>A125577384K_Data</vt:lpstr>
      <vt:lpstr>A125577384K_Latest</vt:lpstr>
      <vt:lpstr>A125577392K</vt:lpstr>
      <vt:lpstr>A125577392K_Data</vt:lpstr>
      <vt:lpstr>A125577392K_Latest</vt:lpstr>
      <vt:lpstr>A125577400X</vt:lpstr>
      <vt:lpstr>A125577400X_Data</vt:lpstr>
      <vt:lpstr>A125577400X_Latest</vt:lpstr>
      <vt:lpstr>A125577408T</vt:lpstr>
      <vt:lpstr>A125577408T_Data</vt:lpstr>
      <vt:lpstr>A125577408T_Latest</vt:lpstr>
      <vt:lpstr>A125577416T</vt:lpstr>
      <vt:lpstr>A125577416T_Data</vt:lpstr>
      <vt:lpstr>A125577416T_Latest</vt:lpstr>
      <vt:lpstr>A125577424T</vt:lpstr>
      <vt:lpstr>A125577424T_Data</vt:lpstr>
      <vt:lpstr>A125577424T_Latest</vt:lpstr>
      <vt:lpstr>A125577432T</vt:lpstr>
      <vt:lpstr>A125577432T_Data</vt:lpstr>
      <vt:lpstr>A125577432T_Latest</vt:lpstr>
      <vt:lpstr>A125577440T</vt:lpstr>
      <vt:lpstr>A125577440T_Data</vt:lpstr>
      <vt:lpstr>A125577440T_Latest</vt:lpstr>
      <vt:lpstr>A125577448K</vt:lpstr>
      <vt:lpstr>A125577448K_Data</vt:lpstr>
      <vt:lpstr>A125577448K_Latest</vt:lpstr>
      <vt:lpstr>A125577456K</vt:lpstr>
      <vt:lpstr>A125577456K_Data</vt:lpstr>
      <vt:lpstr>A125577456K_Latest</vt:lpstr>
      <vt:lpstr>A125577464K</vt:lpstr>
      <vt:lpstr>A125577464K_Data</vt:lpstr>
      <vt:lpstr>A125577464K_Latest</vt:lpstr>
      <vt:lpstr>A125577472K</vt:lpstr>
      <vt:lpstr>A125577472K_Data</vt:lpstr>
      <vt:lpstr>A125577472K_Latest</vt:lpstr>
      <vt:lpstr>A125577480K</vt:lpstr>
      <vt:lpstr>A125577480K_Data</vt:lpstr>
      <vt:lpstr>A125577480K_Latest</vt:lpstr>
      <vt:lpstr>A125577488C</vt:lpstr>
      <vt:lpstr>A125577488C_Data</vt:lpstr>
      <vt:lpstr>A125577488C_Latest</vt:lpstr>
      <vt:lpstr>A125577496C</vt:lpstr>
      <vt:lpstr>A125577496C_Data</vt:lpstr>
      <vt:lpstr>A125577496C_Latest</vt:lpstr>
      <vt:lpstr>A125577504T</vt:lpstr>
      <vt:lpstr>A125577504T_Data</vt:lpstr>
      <vt:lpstr>A125577504T_Latest</vt:lpstr>
      <vt:lpstr>A125577512T</vt:lpstr>
      <vt:lpstr>A125577512T_Data</vt:lpstr>
      <vt:lpstr>A125577512T_Latest</vt:lpstr>
      <vt:lpstr>A125577520T</vt:lpstr>
      <vt:lpstr>A125577520T_Data</vt:lpstr>
      <vt:lpstr>A125577520T_Latest</vt:lpstr>
      <vt:lpstr>A125577528K</vt:lpstr>
      <vt:lpstr>A125577528K_Data</vt:lpstr>
      <vt:lpstr>A125577528K_Latest</vt:lpstr>
      <vt:lpstr>A125577536K</vt:lpstr>
      <vt:lpstr>A125577536K_Data</vt:lpstr>
      <vt:lpstr>A125577536K_Latest</vt:lpstr>
      <vt:lpstr>A125577544K</vt:lpstr>
      <vt:lpstr>A125577544K_Data</vt:lpstr>
      <vt:lpstr>A125577544K_Latest</vt:lpstr>
      <vt:lpstr>A125577552K</vt:lpstr>
      <vt:lpstr>A125577552K_Data</vt:lpstr>
      <vt:lpstr>A125577552K_Latest</vt:lpstr>
      <vt:lpstr>A125577560K</vt:lpstr>
      <vt:lpstr>A125577560K_Data</vt:lpstr>
      <vt:lpstr>A125577560K_Latest</vt:lpstr>
      <vt:lpstr>A125577568C</vt:lpstr>
      <vt:lpstr>A125577568C_Data</vt:lpstr>
      <vt:lpstr>A125577568C_Latest</vt:lpstr>
      <vt:lpstr>A125577576C</vt:lpstr>
      <vt:lpstr>A125577576C_Data</vt:lpstr>
      <vt:lpstr>A125577576C_Latest</vt:lpstr>
      <vt:lpstr>A125577584C</vt:lpstr>
      <vt:lpstr>A125577584C_Data</vt:lpstr>
      <vt:lpstr>A125577584C_Latest</vt:lpstr>
      <vt:lpstr>A125577592C</vt:lpstr>
      <vt:lpstr>A125577592C_Data</vt:lpstr>
      <vt:lpstr>A125577592C_Latest</vt:lpstr>
      <vt:lpstr>A125577600T</vt:lpstr>
      <vt:lpstr>A125577600T_Data</vt:lpstr>
      <vt:lpstr>A125577600T_Latest</vt:lpstr>
      <vt:lpstr>A125577608K</vt:lpstr>
      <vt:lpstr>A125577608K_Data</vt:lpstr>
      <vt:lpstr>A125577608K_Latest</vt:lpstr>
      <vt:lpstr>A125577616K</vt:lpstr>
      <vt:lpstr>A125577616K_Data</vt:lpstr>
      <vt:lpstr>A125577616K_Latest</vt:lpstr>
      <vt:lpstr>A125577624K</vt:lpstr>
      <vt:lpstr>A125577624K_Data</vt:lpstr>
      <vt:lpstr>A125577624K_Latest</vt:lpstr>
      <vt:lpstr>A125577632K</vt:lpstr>
      <vt:lpstr>A125577632K_Data</vt:lpstr>
      <vt:lpstr>A125577632K_Latest</vt:lpstr>
      <vt:lpstr>A125577640K</vt:lpstr>
      <vt:lpstr>A125577640K_Data</vt:lpstr>
      <vt:lpstr>A125577640K_Latest</vt:lpstr>
      <vt:lpstr>A125577648C</vt:lpstr>
      <vt:lpstr>A125577648C_Data</vt:lpstr>
      <vt:lpstr>A125577648C_Latest</vt:lpstr>
      <vt:lpstr>A125577656C</vt:lpstr>
      <vt:lpstr>A125577656C_Data</vt:lpstr>
      <vt:lpstr>A125577656C_Latest</vt:lpstr>
      <vt:lpstr>A125577664C</vt:lpstr>
      <vt:lpstr>A125577664C_Data</vt:lpstr>
      <vt:lpstr>A125577664C_Latest</vt:lpstr>
      <vt:lpstr>A125577672C</vt:lpstr>
      <vt:lpstr>A125577672C_Data</vt:lpstr>
      <vt:lpstr>A125577672C_Latest</vt:lpstr>
      <vt:lpstr>A125577680C</vt:lpstr>
      <vt:lpstr>A125577680C_Data</vt:lpstr>
      <vt:lpstr>A125577680C_Latest</vt:lpstr>
      <vt:lpstr>A125577688W</vt:lpstr>
      <vt:lpstr>A125577688W_Data</vt:lpstr>
      <vt:lpstr>A125577688W_Latest</vt:lpstr>
      <vt:lpstr>A125577696W</vt:lpstr>
      <vt:lpstr>A125577696W_Data</vt:lpstr>
      <vt:lpstr>A125577696W_Latest</vt:lpstr>
      <vt:lpstr>A125577704K</vt:lpstr>
      <vt:lpstr>A125577704K_Data</vt:lpstr>
      <vt:lpstr>A125577704K_Latest</vt:lpstr>
      <vt:lpstr>A125577712K</vt:lpstr>
      <vt:lpstr>A125577712K_Data</vt:lpstr>
      <vt:lpstr>A125577712K_Latest</vt:lpstr>
      <vt:lpstr>A125577720K</vt:lpstr>
      <vt:lpstr>A125577720K_Data</vt:lpstr>
      <vt:lpstr>A125577720K_Latest</vt:lpstr>
      <vt:lpstr>A125577728C</vt:lpstr>
      <vt:lpstr>A125577728C_Data</vt:lpstr>
      <vt:lpstr>A125577728C_Latest</vt:lpstr>
      <vt:lpstr>A125577736C</vt:lpstr>
      <vt:lpstr>A125577736C_Data</vt:lpstr>
      <vt:lpstr>A125577736C_Latest</vt:lpstr>
      <vt:lpstr>A125577744C</vt:lpstr>
      <vt:lpstr>A125577744C_Data</vt:lpstr>
      <vt:lpstr>A125577744C_Latest</vt:lpstr>
      <vt:lpstr>A125577752C</vt:lpstr>
      <vt:lpstr>A125577752C_Data</vt:lpstr>
      <vt:lpstr>A125577752C_Latest</vt:lpstr>
      <vt:lpstr>A125577760C</vt:lpstr>
      <vt:lpstr>A125577760C_Data</vt:lpstr>
      <vt:lpstr>A125577760C_Latest</vt:lpstr>
      <vt:lpstr>A125577768W</vt:lpstr>
      <vt:lpstr>A125577768W_Data</vt:lpstr>
      <vt:lpstr>A125577768W_Latest</vt:lpstr>
      <vt:lpstr>A125577776W</vt:lpstr>
      <vt:lpstr>A125577776W_Data</vt:lpstr>
      <vt:lpstr>A125577776W_Latest</vt:lpstr>
      <vt:lpstr>A125577784W</vt:lpstr>
      <vt:lpstr>A125577784W_Data</vt:lpstr>
      <vt:lpstr>A125577784W_Latest</vt:lpstr>
      <vt:lpstr>A125577792W</vt:lpstr>
      <vt:lpstr>A125577792W_Data</vt:lpstr>
      <vt:lpstr>A125577792W_Latest</vt:lpstr>
      <vt:lpstr>A125577800K</vt:lpstr>
      <vt:lpstr>A125577800K_Data</vt:lpstr>
      <vt:lpstr>A125577800K_Latest</vt:lpstr>
      <vt:lpstr>A125577808C</vt:lpstr>
      <vt:lpstr>A125577808C_Data</vt:lpstr>
      <vt:lpstr>A125577808C_Latest</vt:lpstr>
      <vt:lpstr>A125577816C</vt:lpstr>
      <vt:lpstr>A125577816C_Data</vt:lpstr>
      <vt:lpstr>A125577816C_Latest</vt:lpstr>
      <vt:lpstr>A125577824C</vt:lpstr>
      <vt:lpstr>A125577824C_Data</vt:lpstr>
      <vt:lpstr>A125577824C_Latest</vt:lpstr>
      <vt:lpstr>A125577832C</vt:lpstr>
      <vt:lpstr>A125577832C_Data</vt:lpstr>
      <vt:lpstr>A125577832C_Latest</vt:lpstr>
      <vt:lpstr>A125577840C</vt:lpstr>
      <vt:lpstr>A125577840C_Data</vt:lpstr>
      <vt:lpstr>A125577840C_Latest</vt:lpstr>
      <vt:lpstr>A125577848W</vt:lpstr>
      <vt:lpstr>A125577848W_Data</vt:lpstr>
      <vt:lpstr>A125577848W_Latest</vt:lpstr>
      <vt:lpstr>A125577856W</vt:lpstr>
      <vt:lpstr>A125577856W_Data</vt:lpstr>
      <vt:lpstr>A125577856W_Latest</vt:lpstr>
      <vt:lpstr>A125577864W</vt:lpstr>
      <vt:lpstr>A125577864W_Data</vt:lpstr>
      <vt:lpstr>A125577864W_Latest</vt:lpstr>
      <vt:lpstr>A125577872W</vt:lpstr>
      <vt:lpstr>A125577872W_Data</vt:lpstr>
      <vt:lpstr>A125577872W_Latest</vt:lpstr>
      <vt:lpstr>A125577880W</vt:lpstr>
      <vt:lpstr>A125577880W_Data</vt:lpstr>
      <vt:lpstr>A125577880W_Latest</vt:lpstr>
      <vt:lpstr>A125577888R</vt:lpstr>
      <vt:lpstr>A125577888R_Data</vt:lpstr>
      <vt:lpstr>A125577888R_Latest</vt:lpstr>
      <vt:lpstr>A125577896R</vt:lpstr>
      <vt:lpstr>A125577896R_Data</vt:lpstr>
      <vt:lpstr>A125577896R_Latest</vt:lpstr>
      <vt:lpstr>A125577904C</vt:lpstr>
      <vt:lpstr>A125577904C_Data</vt:lpstr>
      <vt:lpstr>A125577904C_Latest</vt:lpstr>
      <vt:lpstr>A125577912C</vt:lpstr>
      <vt:lpstr>A125577912C_Data</vt:lpstr>
      <vt:lpstr>A125577912C_Latest</vt:lpstr>
      <vt:lpstr>A125577920C</vt:lpstr>
      <vt:lpstr>A125577920C_Data</vt:lpstr>
      <vt:lpstr>A125577920C_Latest</vt:lpstr>
      <vt:lpstr>A125577928W</vt:lpstr>
      <vt:lpstr>A125577928W_Data</vt:lpstr>
      <vt:lpstr>A125577928W_Latest</vt:lpstr>
      <vt:lpstr>A125577936W</vt:lpstr>
      <vt:lpstr>A125577936W_Data</vt:lpstr>
      <vt:lpstr>A125577936W_Latest</vt:lpstr>
      <vt:lpstr>A125577944W</vt:lpstr>
      <vt:lpstr>A125577944W_Data</vt:lpstr>
      <vt:lpstr>A125577944W_Latest</vt:lpstr>
      <vt:lpstr>A125577952W</vt:lpstr>
      <vt:lpstr>A125577952W_Data</vt:lpstr>
      <vt:lpstr>A125577952W_Latest</vt:lpstr>
      <vt:lpstr>A125577960W</vt:lpstr>
      <vt:lpstr>A125577960W_Data</vt:lpstr>
      <vt:lpstr>A125577960W_Latest</vt:lpstr>
      <vt:lpstr>A125577968R</vt:lpstr>
      <vt:lpstr>A125577968R_Data</vt:lpstr>
      <vt:lpstr>A125577968R_Latest</vt:lpstr>
      <vt:lpstr>A125577976R</vt:lpstr>
      <vt:lpstr>A125577976R_Data</vt:lpstr>
      <vt:lpstr>A125577976R_Latest</vt:lpstr>
      <vt:lpstr>A125577984R</vt:lpstr>
      <vt:lpstr>A125577984R_Data</vt:lpstr>
      <vt:lpstr>A125577984R_Latest</vt:lpstr>
      <vt:lpstr>A125577992R</vt:lpstr>
      <vt:lpstr>A125577992R_Data</vt:lpstr>
      <vt:lpstr>A125577992R_Latest</vt:lpstr>
      <vt:lpstr>A125578000F</vt:lpstr>
      <vt:lpstr>A125578000F_Data</vt:lpstr>
      <vt:lpstr>A125578000F_Latest</vt:lpstr>
      <vt:lpstr>A125578008X</vt:lpstr>
      <vt:lpstr>A125578008X_Data</vt:lpstr>
      <vt:lpstr>A125578008X_Latest</vt:lpstr>
      <vt:lpstr>A125578016X</vt:lpstr>
      <vt:lpstr>A125578016X_Data</vt:lpstr>
      <vt:lpstr>A125578016X_Latest</vt:lpstr>
      <vt:lpstr>A125578024X</vt:lpstr>
      <vt:lpstr>A125578024X_Data</vt:lpstr>
      <vt:lpstr>A125578024X_Latest</vt:lpstr>
      <vt:lpstr>A125578032X</vt:lpstr>
      <vt:lpstr>A125578032X_Data</vt:lpstr>
      <vt:lpstr>A125578032X_Latest</vt:lpstr>
      <vt:lpstr>A125578040X</vt:lpstr>
      <vt:lpstr>A125578040X_Data</vt:lpstr>
      <vt:lpstr>A125578040X_Latest</vt:lpstr>
      <vt:lpstr>A125578048T</vt:lpstr>
      <vt:lpstr>A125578048T_Data</vt:lpstr>
      <vt:lpstr>A125578048T_Latest</vt:lpstr>
      <vt:lpstr>A125578056T</vt:lpstr>
      <vt:lpstr>A125578056T_Data</vt:lpstr>
      <vt:lpstr>A125578056T_Latest</vt:lpstr>
      <vt:lpstr>A125578064T</vt:lpstr>
      <vt:lpstr>A125578064T_Data</vt:lpstr>
      <vt:lpstr>A125578064T_Latest</vt:lpstr>
      <vt:lpstr>A125578072T</vt:lpstr>
      <vt:lpstr>A125578072T_Data</vt:lpstr>
      <vt:lpstr>A125578072T_Latest</vt:lpstr>
      <vt:lpstr>A125578080T</vt:lpstr>
      <vt:lpstr>A125578080T_Data</vt:lpstr>
      <vt:lpstr>A125578080T_Latest</vt:lpstr>
      <vt:lpstr>A125578088K</vt:lpstr>
      <vt:lpstr>A125578088K_Data</vt:lpstr>
      <vt:lpstr>A125578088K_Latest</vt:lpstr>
      <vt:lpstr>A125578096K</vt:lpstr>
      <vt:lpstr>A125578096K_Data</vt:lpstr>
      <vt:lpstr>A125578096K_Latest</vt:lpstr>
      <vt:lpstr>A125578104X</vt:lpstr>
      <vt:lpstr>A125578104X_Data</vt:lpstr>
      <vt:lpstr>A125578104X_Latest</vt:lpstr>
      <vt:lpstr>A125578112X</vt:lpstr>
      <vt:lpstr>A125578112X_Data</vt:lpstr>
      <vt:lpstr>A125578112X_Latest</vt:lpstr>
      <vt:lpstr>A125578120X</vt:lpstr>
      <vt:lpstr>A125578120X_Data</vt:lpstr>
      <vt:lpstr>A125578120X_Latest</vt:lpstr>
      <vt:lpstr>A125578128T</vt:lpstr>
      <vt:lpstr>A125578128T_Data</vt:lpstr>
      <vt:lpstr>A125578128T_Latest</vt:lpstr>
      <vt:lpstr>A125578136T</vt:lpstr>
      <vt:lpstr>A125578136T_Data</vt:lpstr>
      <vt:lpstr>A125578136T_Latest</vt:lpstr>
      <vt:lpstr>A125578144T</vt:lpstr>
      <vt:lpstr>A125578144T_Data</vt:lpstr>
      <vt:lpstr>A125578144T_Latest</vt:lpstr>
      <vt:lpstr>A125578152T</vt:lpstr>
      <vt:lpstr>A125578152T_Data</vt:lpstr>
      <vt:lpstr>A125578152T_Latest</vt:lpstr>
      <vt:lpstr>A125578160T</vt:lpstr>
      <vt:lpstr>A125578160T_Data</vt:lpstr>
      <vt:lpstr>A125578160T_Latest</vt:lpstr>
      <vt:lpstr>A125578168K</vt:lpstr>
      <vt:lpstr>A125578168K_Data</vt:lpstr>
      <vt:lpstr>A125578168K_Latest</vt:lpstr>
      <vt:lpstr>A125578176K</vt:lpstr>
      <vt:lpstr>A125578176K_Data</vt:lpstr>
      <vt:lpstr>A125578176K_Latest</vt:lpstr>
      <vt:lpstr>A125578184K</vt:lpstr>
      <vt:lpstr>A125578184K_Data</vt:lpstr>
      <vt:lpstr>A125578184K_Latest</vt:lpstr>
      <vt:lpstr>A125578192K</vt:lpstr>
      <vt:lpstr>A125578192K_Data</vt:lpstr>
      <vt:lpstr>A125578192K_Latest</vt:lpstr>
      <vt:lpstr>A125578200X</vt:lpstr>
      <vt:lpstr>A125578200X_Data</vt:lpstr>
      <vt:lpstr>A125578200X_Latest</vt:lpstr>
      <vt:lpstr>A125578208T</vt:lpstr>
      <vt:lpstr>A125578208T_Data</vt:lpstr>
      <vt:lpstr>A125578208T_Latest</vt:lpstr>
      <vt:lpstr>A125578216T</vt:lpstr>
      <vt:lpstr>A125578216T_Data</vt:lpstr>
      <vt:lpstr>A125578216T_Latest</vt:lpstr>
      <vt:lpstr>A125578224T</vt:lpstr>
      <vt:lpstr>A125578224T_Data</vt:lpstr>
      <vt:lpstr>A125578224T_Latest</vt:lpstr>
      <vt:lpstr>A125578232T</vt:lpstr>
      <vt:lpstr>A125578232T_Data</vt:lpstr>
      <vt:lpstr>A125578232T_Latest</vt:lpstr>
      <vt:lpstr>A125578240T</vt:lpstr>
      <vt:lpstr>A125578240T_Data</vt:lpstr>
      <vt:lpstr>A125578240T_Latest</vt:lpstr>
      <vt:lpstr>A125578248K</vt:lpstr>
      <vt:lpstr>A125578248K_Data</vt:lpstr>
      <vt:lpstr>A125578248K_Latest</vt:lpstr>
      <vt:lpstr>A125578256K</vt:lpstr>
      <vt:lpstr>A125578256K_Data</vt:lpstr>
      <vt:lpstr>A125578256K_Latest</vt:lpstr>
      <vt:lpstr>A125578264K</vt:lpstr>
      <vt:lpstr>A125578264K_Data</vt:lpstr>
      <vt:lpstr>A125578264K_Latest</vt:lpstr>
      <vt:lpstr>A125578272K</vt:lpstr>
      <vt:lpstr>A125578272K_Data</vt:lpstr>
      <vt:lpstr>A125578272K_Latest</vt:lpstr>
      <vt:lpstr>A125578280K</vt:lpstr>
      <vt:lpstr>A125578280K_Data</vt:lpstr>
      <vt:lpstr>A125578280K_Latest</vt:lpstr>
      <vt:lpstr>A125578288C</vt:lpstr>
      <vt:lpstr>A125578288C_Data</vt:lpstr>
      <vt:lpstr>A125578288C_Latest</vt:lpstr>
      <vt:lpstr>A125578296C</vt:lpstr>
      <vt:lpstr>A125578296C_Data</vt:lpstr>
      <vt:lpstr>A125578296C_Latest</vt:lpstr>
      <vt:lpstr>A125578304T</vt:lpstr>
      <vt:lpstr>A125578304T_Data</vt:lpstr>
      <vt:lpstr>A125578304T_Latest</vt:lpstr>
      <vt:lpstr>A125578312T</vt:lpstr>
      <vt:lpstr>A125578312T_Data</vt:lpstr>
      <vt:lpstr>A125578312T_Latest</vt:lpstr>
      <vt:lpstr>A125578320T</vt:lpstr>
      <vt:lpstr>A125578320T_Data</vt:lpstr>
      <vt:lpstr>A125578320T_Latest</vt:lpstr>
      <vt:lpstr>A125578328K</vt:lpstr>
      <vt:lpstr>A125578328K_Data</vt:lpstr>
      <vt:lpstr>A125578328K_Latest</vt:lpstr>
      <vt:lpstr>A125578336K</vt:lpstr>
      <vt:lpstr>A125578336K_Data</vt:lpstr>
      <vt:lpstr>A125578336K_Latest</vt:lpstr>
      <vt:lpstr>A125578344K</vt:lpstr>
      <vt:lpstr>A125578344K_Data</vt:lpstr>
      <vt:lpstr>A125578344K_Latest</vt:lpstr>
      <vt:lpstr>A125578352K</vt:lpstr>
      <vt:lpstr>A125578352K_Data</vt:lpstr>
      <vt:lpstr>A125578352K_Latest</vt:lpstr>
      <vt:lpstr>A125578360K</vt:lpstr>
      <vt:lpstr>A125578360K_Data</vt:lpstr>
      <vt:lpstr>A125578360K_Latest</vt:lpstr>
      <vt:lpstr>A125578368C</vt:lpstr>
      <vt:lpstr>A125578368C_Data</vt:lpstr>
      <vt:lpstr>A125578368C_Latest</vt:lpstr>
      <vt:lpstr>A125578376C</vt:lpstr>
      <vt:lpstr>A125578376C_Data</vt:lpstr>
      <vt:lpstr>A125578376C_Latest</vt:lpstr>
      <vt:lpstr>A125578384C</vt:lpstr>
      <vt:lpstr>A125578384C_Data</vt:lpstr>
      <vt:lpstr>A125578384C_Latest</vt:lpstr>
      <vt:lpstr>A125578392C</vt:lpstr>
      <vt:lpstr>A125578392C_Data</vt:lpstr>
      <vt:lpstr>A125578392C_Latest</vt:lpstr>
      <vt:lpstr>A125578400T</vt:lpstr>
      <vt:lpstr>A125578400T_Data</vt:lpstr>
      <vt:lpstr>A125578400T_Latest</vt:lpstr>
      <vt:lpstr>A125578408K</vt:lpstr>
      <vt:lpstr>A125578408K_Data</vt:lpstr>
      <vt:lpstr>A125578408K_Latest</vt:lpstr>
      <vt:lpstr>A125578416K</vt:lpstr>
      <vt:lpstr>A125578416K_Data</vt:lpstr>
      <vt:lpstr>A125578416K_Latest</vt:lpstr>
      <vt:lpstr>A125578424K</vt:lpstr>
      <vt:lpstr>A125578424K_Data</vt:lpstr>
      <vt:lpstr>A125578424K_Latest</vt:lpstr>
      <vt:lpstr>A125578432K</vt:lpstr>
      <vt:lpstr>A125578432K_Data</vt:lpstr>
      <vt:lpstr>A125578432K_Latest</vt:lpstr>
      <vt:lpstr>A125578440K</vt:lpstr>
      <vt:lpstr>A125578440K_Data</vt:lpstr>
      <vt:lpstr>A125578440K_Latest</vt:lpstr>
      <vt:lpstr>A125578448C</vt:lpstr>
      <vt:lpstr>A125578448C_Data</vt:lpstr>
      <vt:lpstr>A125578448C_Latest</vt:lpstr>
      <vt:lpstr>A125578456C</vt:lpstr>
      <vt:lpstr>A125578456C_Data</vt:lpstr>
      <vt:lpstr>A125578456C_Latest</vt:lpstr>
      <vt:lpstr>A125578464C</vt:lpstr>
      <vt:lpstr>A125578464C_Data</vt:lpstr>
      <vt:lpstr>A125578464C_Latest</vt:lpstr>
      <vt:lpstr>A125578472C</vt:lpstr>
      <vt:lpstr>A125578472C_Data</vt:lpstr>
      <vt:lpstr>A125578472C_Latest</vt:lpstr>
      <vt:lpstr>A125578480C</vt:lpstr>
      <vt:lpstr>A125578480C_Data</vt:lpstr>
      <vt:lpstr>A125578480C_Latest</vt:lpstr>
      <vt:lpstr>A125578488W</vt:lpstr>
      <vt:lpstr>A125578488W_Data</vt:lpstr>
      <vt:lpstr>A125578488W_Latest</vt:lpstr>
      <vt:lpstr>A125578496W</vt:lpstr>
      <vt:lpstr>A125578496W_Data</vt:lpstr>
      <vt:lpstr>A125578496W_Latest</vt:lpstr>
      <vt:lpstr>A125578504K</vt:lpstr>
      <vt:lpstr>A125578504K_Data</vt:lpstr>
      <vt:lpstr>A125578504K_Latest</vt:lpstr>
      <vt:lpstr>A125578512K</vt:lpstr>
      <vt:lpstr>A125578512K_Data</vt:lpstr>
      <vt:lpstr>A125578512K_Latest</vt:lpstr>
      <vt:lpstr>A125578520K</vt:lpstr>
      <vt:lpstr>A125578520K_Data</vt:lpstr>
      <vt:lpstr>A125578520K_Latest</vt:lpstr>
      <vt:lpstr>A125578528C</vt:lpstr>
      <vt:lpstr>A125578528C_Data</vt:lpstr>
      <vt:lpstr>A125578528C_Latest</vt:lpstr>
      <vt:lpstr>A125578536C</vt:lpstr>
      <vt:lpstr>A125578536C_Data</vt:lpstr>
      <vt:lpstr>A125578536C_Latest</vt:lpstr>
      <vt:lpstr>A125578544C</vt:lpstr>
      <vt:lpstr>A125578544C_Data</vt:lpstr>
      <vt:lpstr>A125578544C_Latest</vt:lpstr>
      <vt:lpstr>A125578552C</vt:lpstr>
      <vt:lpstr>A125578552C_Data</vt:lpstr>
      <vt:lpstr>A125578552C_Latest</vt:lpstr>
      <vt:lpstr>A125578560C</vt:lpstr>
      <vt:lpstr>A125578560C_Data</vt:lpstr>
      <vt:lpstr>A125578560C_Latest</vt:lpstr>
      <vt:lpstr>A125578568W</vt:lpstr>
      <vt:lpstr>A125578568W_Data</vt:lpstr>
      <vt:lpstr>A125578568W_Latest</vt:lpstr>
      <vt:lpstr>A125578576W</vt:lpstr>
      <vt:lpstr>A125578576W_Data</vt:lpstr>
      <vt:lpstr>A125578576W_Latest</vt:lpstr>
      <vt:lpstr>A125578584W</vt:lpstr>
      <vt:lpstr>A125578584W_Data</vt:lpstr>
      <vt:lpstr>A125578584W_Latest</vt:lpstr>
      <vt:lpstr>A125578592W</vt:lpstr>
      <vt:lpstr>A125578592W_Data</vt:lpstr>
      <vt:lpstr>A125578592W_Latest</vt:lpstr>
      <vt:lpstr>A125578600K</vt:lpstr>
      <vt:lpstr>A125578600K_Data</vt:lpstr>
      <vt:lpstr>A125578600K_Latest</vt:lpstr>
      <vt:lpstr>A125578608C</vt:lpstr>
      <vt:lpstr>A125578608C_Data</vt:lpstr>
      <vt:lpstr>A125578608C_Latest</vt:lpstr>
      <vt:lpstr>A125578616C</vt:lpstr>
      <vt:lpstr>A125578616C_Data</vt:lpstr>
      <vt:lpstr>A125578616C_Latest</vt:lpstr>
      <vt:lpstr>A125578624C</vt:lpstr>
      <vt:lpstr>A125578624C_Data</vt:lpstr>
      <vt:lpstr>A125578624C_Latest</vt:lpstr>
      <vt:lpstr>A125578632C</vt:lpstr>
      <vt:lpstr>A125578632C_Data</vt:lpstr>
      <vt:lpstr>A125578632C_Latest</vt:lpstr>
      <vt:lpstr>A125578640C</vt:lpstr>
      <vt:lpstr>A125578640C_Data</vt:lpstr>
      <vt:lpstr>A125578640C_Latest</vt:lpstr>
      <vt:lpstr>A125578648W</vt:lpstr>
      <vt:lpstr>A125578648W_Data</vt:lpstr>
      <vt:lpstr>A125578648W_Latest</vt:lpstr>
      <vt:lpstr>A125578656W</vt:lpstr>
      <vt:lpstr>A125578656W_Data</vt:lpstr>
      <vt:lpstr>A125578656W_Latest</vt:lpstr>
      <vt:lpstr>A125578664W</vt:lpstr>
      <vt:lpstr>A125578664W_Data</vt:lpstr>
      <vt:lpstr>A125578664W_Latest</vt:lpstr>
      <vt:lpstr>A125578672W</vt:lpstr>
      <vt:lpstr>A125578672W_Data</vt:lpstr>
      <vt:lpstr>A125578672W_Latest</vt:lpstr>
      <vt:lpstr>A125578680W</vt:lpstr>
      <vt:lpstr>A125578680W_Data</vt:lpstr>
      <vt:lpstr>A125578680W_Latest</vt:lpstr>
      <vt:lpstr>A125578688R</vt:lpstr>
      <vt:lpstr>A125578688R_Data</vt:lpstr>
      <vt:lpstr>A125578688R_Latest</vt:lpstr>
      <vt:lpstr>A125578696R</vt:lpstr>
      <vt:lpstr>A125578696R_Data</vt:lpstr>
      <vt:lpstr>A125578696R_Latest</vt:lpstr>
      <vt:lpstr>A125578704C</vt:lpstr>
      <vt:lpstr>A125578704C_Data</vt:lpstr>
      <vt:lpstr>A125578704C_Latest</vt:lpstr>
      <vt:lpstr>A125578712C</vt:lpstr>
      <vt:lpstr>A125578712C_Data</vt:lpstr>
      <vt:lpstr>A125578712C_Latest</vt:lpstr>
      <vt:lpstr>A125578720C</vt:lpstr>
      <vt:lpstr>A125578720C_Data</vt:lpstr>
      <vt:lpstr>A125578720C_Latest</vt:lpstr>
      <vt:lpstr>A125578728W</vt:lpstr>
      <vt:lpstr>A125578728W_Data</vt:lpstr>
      <vt:lpstr>A125578728W_Latest</vt:lpstr>
      <vt:lpstr>A125578736W</vt:lpstr>
      <vt:lpstr>A125578736W_Data</vt:lpstr>
      <vt:lpstr>A125578736W_Latest</vt:lpstr>
      <vt:lpstr>A125578744W</vt:lpstr>
      <vt:lpstr>A125578744W_Data</vt:lpstr>
      <vt:lpstr>A125578744W_Latest</vt:lpstr>
      <vt:lpstr>A125578752W</vt:lpstr>
      <vt:lpstr>A125578752W_Data</vt:lpstr>
      <vt:lpstr>A125578752W_Latest</vt:lpstr>
      <vt:lpstr>A125578760W</vt:lpstr>
      <vt:lpstr>A125578760W_Data</vt:lpstr>
      <vt:lpstr>A125578760W_Latest</vt:lpstr>
      <vt:lpstr>A125578768R</vt:lpstr>
      <vt:lpstr>A125578768R_Data</vt:lpstr>
      <vt:lpstr>A125578768R_Latest</vt:lpstr>
      <vt:lpstr>A125578776R</vt:lpstr>
      <vt:lpstr>A125578776R_Data</vt:lpstr>
      <vt:lpstr>A125578776R_Latest</vt:lpstr>
      <vt:lpstr>A125578784R</vt:lpstr>
      <vt:lpstr>A125578784R_Data</vt:lpstr>
      <vt:lpstr>A125578784R_Latest</vt:lpstr>
      <vt:lpstr>A125578792R</vt:lpstr>
      <vt:lpstr>A125578792R_Data</vt:lpstr>
      <vt:lpstr>A125578792R_Latest</vt:lpstr>
      <vt:lpstr>A125578800C</vt:lpstr>
      <vt:lpstr>A125578800C_Data</vt:lpstr>
      <vt:lpstr>A125578800C_Latest</vt:lpstr>
      <vt:lpstr>A125578808W</vt:lpstr>
      <vt:lpstr>A125578808W_Data</vt:lpstr>
      <vt:lpstr>A125578808W_Latest</vt:lpstr>
      <vt:lpstr>A125578816W</vt:lpstr>
      <vt:lpstr>A125578816W_Data</vt:lpstr>
      <vt:lpstr>A125578816W_Latest</vt:lpstr>
      <vt:lpstr>A125578824W</vt:lpstr>
      <vt:lpstr>A125578824W_Data</vt:lpstr>
      <vt:lpstr>A125578824W_Latest</vt:lpstr>
      <vt:lpstr>A125578832W</vt:lpstr>
      <vt:lpstr>A125578832W_Data</vt:lpstr>
      <vt:lpstr>A125578832W_Latest</vt:lpstr>
      <vt:lpstr>A125578840W</vt:lpstr>
      <vt:lpstr>A125578840W_Data</vt:lpstr>
      <vt:lpstr>A125578840W_Latest</vt:lpstr>
      <vt:lpstr>A125578848R</vt:lpstr>
      <vt:lpstr>A125578848R_Data</vt:lpstr>
      <vt:lpstr>A125578848R_Latest</vt:lpstr>
      <vt:lpstr>A125578856R</vt:lpstr>
      <vt:lpstr>A125578856R_Data</vt:lpstr>
      <vt:lpstr>A125578856R_Latest</vt:lpstr>
      <vt:lpstr>A125578864R</vt:lpstr>
      <vt:lpstr>A125578864R_Data</vt:lpstr>
      <vt:lpstr>A125578864R_Latest</vt:lpstr>
      <vt:lpstr>A125578872R</vt:lpstr>
      <vt:lpstr>A125578872R_Data</vt:lpstr>
      <vt:lpstr>A125578872R_Latest</vt:lpstr>
      <vt:lpstr>A125578880R</vt:lpstr>
      <vt:lpstr>A125578880R_Data</vt:lpstr>
      <vt:lpstr>A125578880R_Latest</vt:lpstr>
      <vt:lpstr>A125578888J</vt:lpstr>
      <vt:lpstr>A125578888J_Data</vt:lpstr>
      <vt:lpstr>A125578888J_Latest</vt:lpstr>
      <vt:lpstr>A125578896J</vt:lpstr>
      <vt:lpstr>A125578896J_Data</vt:lpstr>
      <vt:lpstr>A125578896J_Latest</vt:lpstr>
      <vt:lpstr>A125578904W</vt:lpstr>
      <vt:lpstr>A125578904W_Data</vt:lpstr>
      <vt:lpstr>A125578904W_Latest</vt:lpstr>
      <vt:lpstr>A125578912W</vt:lpstr>
      <vt:lpstr>A125578912W_Data</vt:lpstr>
      <vt:lpstr>A125578912W_Latest</vt:lpstr>
      <vt:lpstr>A125578920W</vt:lpstr>
      <vt:lpstr>A125578920W_Data</vt:lpstr>
      <vt:lpstr>A125578920W_Latest</vt:lpstr>
      <vt:lpstr>A125578928R</vt:lpstr>
      <vt:lpstr>A125578928R_Data</vt:lpstr>
      <vt:lpstr>A125578928R_Latest</vt:lpstr>
      <vt:lpstr>A125578936R</vt:lpstr>
      <vt:lpstr>A125578936R_Data</vt:lpstr>
      <vt:lpstr>A125578936R_Latest</vt:lpstr>
      <vt:lpstr>A125578944R</vt:lpstr>
      <vt:lpstr>A125578944R_Data</vt:lpstr>
      <vt:lpstr>A125578944R_Latest</vt:lpstr>
      <vt:lpstr>A125578952R</vt:lpstr>
      <vt:lpstr>A125578952R_Data</vt:lpstr>
      <vt:lpstr>A125578952R_Latest</vt:lpstr>
      <vt:lpstr>A125578960R</vt:lpstr>
      <vt:lpstr>A125578960R_Data</vt:lpstr>
      <vt:lpstr>A125578960R_Latest</vt:lpstr>
      <vt:lpstr>A125578968J</vt:lpstr>
      <vt:lpstr>A125578968J_Data</vt:lpstr>
      <vt:lpstr>A125578968J_Latest</vt:lpstr>
      <vt:lpstr>A125578976J</vt:lpstr>
      <vt:lpstr>A125578976J_Data</vt:lpstr>
      <vt:lpstr>A125578976J_Latest</vt:lpstr>
      <vt:lpstr>A125578984J</vt:lpstr>
      <vt:lpstr>A125578984J_Data</vt:lpstr>
      <vt:lpstr>A125578984J_Latest</vt:lpstr>
      <vt:lpstr>A125578992J</vt:lpstr>
      <vt:lpstr>A125578992J_Data</vt:lpstr>
      <vt:lpstr>A125578992J_Latest</vt:lpstr>
      <vt:lpstr>A125579000X</vt:lpstr>
      <vt:lpstr>A125579000X_Data</vt:lpstr>
      <vt:lpstr>A125579000X_Latest</vt:lpstr>
      <vt:lpstr>A125579008T</vt:lpstr>
      <vt:lpstr>A125579008T_Data</vt:lpstr>
      <vt:lpstr>A125579008T_Latest</vt:lpstr>
      <vt:lpstr>A125579016T</vt:lpstr>
      <vt:lpstr>A125579016T_Data</vt:lpstr>
      <vt:lpstr>A125579016T_Latest</vt:lpstr>
      <vt:lpstr>A125579024T</vt:lpstr>
      <vt:lpstr>A125579024T_Data</vt:lpstr>
      <vt:lpstr>A125579024T_Latest</vt:lpstr>
      <vt:lpstr>A125579032T</vt:lpstr>
      <vt:lpstr>A125579032T_Data</vt:lpstr>
      <vt:lpstr>A125579032T_Latest</vt:lpstr>
      <vt:lpstr>A125579040T</vt:lpstr>
      <vt:lpstr>A125579040T_Data</vt:lpstr>
      <vt:lpstr>A125579040T_Latest</vt:lpstr>
      <vt:lpstr>A125579048K</vt:lpstr>
      <vt:lpstr>A125579048K_Data</vt:lpstr>
      <vt:lpstr>A125579048K_Latest</vt:lpstr>
      <vt:lpstr>A125579056K</vt:lpstr>
      <vt:lpstr>A125579056K_Data</vt:lpstr>
      <vt:lpstr>A125579056K_Latest</vt:lpstr>
      <vt:lpstr>A125579064K</vt:lpstr>
      <vt:lpstr>A125579064K_Data</vt:lpstr>
      <vt:lpstr>A125579064K_Latest</vt:lpstr>
      <vt:lpstr>A125579072K</vt:lpstr>
      <vt:lpstr>A125579072K_Data</vt:lpstr>
      <vt:lpstr>A125579072K_Latest</vt:lpstr>
      <vt:lpstr>A125579080K</vt:lpstr>
      <vt:lpstr>A125579080K_Data</vt:lpstr>
      <vt:lpstr>A125579080K_Latest</vt:lpstr>
      <vt:lpstr>A125579088C</vt:lpstr>
      <vt:lpstr>A125579088C_Data</vt:lpstr>
      <vt:lpstr>A125579088C_Latest</vt:lpstr>
      <vt:lpstr>A125579096C</vt:lpstr>
      <vt:lpstr>A125579096C_Data</vt:lpstr>
      <vt:lpstr>A125579096C_Latest</vt:lpstr>
      <vt:lpstr>A125579104T</vt:lpstr>
      <vt:lpstr>A125579104T_Data</vt:lpstr>
      <vt:lpstr>A125579104T_Latest</vt:lpstr>
      <vt:lpstr>A125579112T</vt:lpstr>
      <vt:lpstr>A125579112T_Data</vt:lpstr>
      <vt:lpstr>A125579112T_Latest</vt:lpstr>
      <vt:lpstr>A125579120T</vt:lpstr>
      <vt:lpstr>A125579120T_Data</vt:lpstr>
      <vt:lpstr>A125579120T_Latest</vt:lpstr>
      <vt:lpstr>A125579128K</vt:lpstr>
      <vt:lpstr>A125579128K_Data</vt:lpstr>
      <vt:lpstr>A125579128K_Latest</vt:lpstr>
      <vt:lpstr>A125579136K</vt:lpstr>
      <vt:lpstr>A125579136K_Data</vt:lpstr>
      <vt:lpstr>A125579136K_Latest</vt:lpstr>
      <vt:lpstr>A125579144K</vt:lpstr>
      <vt:lpstr>A125579144K_Data</vt:lpstr>
      <vt:lpstr>A125579144K_Latest</vt:lpstr>
      <vt:lpstr>A125579152K</vt:lpstr>
      <vt:lpstr>A125579152K_Data</vt:lpstr>
      <vt:lpstr>A125579152K_Latest</vt:lpstr>
      <vt:lpstr>A125579160K</vt:lpstr>
      <vt:lpstr>A125579160K_Data</vt:lpstr>
      <vt:lpstr>A125579160K_Latest</vt:lpstr>
      <vt:lpstr>A125579168C</vt:lpstr>
      <vt:lpstr>A125579168C_Data</vt:lpstr>
      <vt:lpstr>A125579168C_Latest</vt:lpstr>
      <vt:lpstr>A125579176C</vt:lpstr>
      <vt:lpstr>A125579176C_Data</vt:lpstr>
      <vt:lpstr>A125579176C_Latest</vt:lpstr>
      <vt:lpstr>A125579184C</vt:lpstr>
      <vt:lpstr>A125579184C_Data</vt:lpstr>
      <vt:lpstr>A125579184C_Latest</vt:lpstr>
      <vt:lpstr>A125579192C</vt:lpstr>
      <vt:lpstr>A125579192C_Data</vt:lpstr>
      <vt:lpstr>A125579192C_Latest</vt:lpstr>
      <vt:lpstr>A125579200T</vt:lpstr>
      <vt:lpstr>A125579200T_Data</vt:lpstr>
      <vt:lpstr>A125579200T_Latest</vt:lpstr>
      <vt:lpstr>A125579208K</vt:lpstr>
      <vt:lpstr>A125579208K_Data</vt:lpstr>
      <vt:lpstr>A125579208K_Latest</vt:lpstr>
      <vt:lpstr>A125579216K</vt:lpstr>
      <vt:lpstr>A125579216K_Data</vt:lpstr>
      <vt:lpstr>A125579216K_Latest</vt:lpstr>
      <vt:lpstr>A125579224K</vt:lpstr>
      <vt:lpstr>A125579224K_Data</vt:lpstr>
      <vt:lpstr>A125579224K_Latest</vt:lpstr>
      <vt:lpstr>A125579232K</vt:lpstr>
      <vt:lpstr>A125579232K_Data</vt:lpstr>
      <vt:lpstr>A125579232K_Latest</vt:lpstr>
      <vt:lpstr>A125579240K</vt:lpstr>
      <vt:lpstr>A125579240K_Data</vt:lpstr>
      <vt:lpstr>A125579240K_Latest</vt:lpstr>
      <vt:lpstr>A125579248C</vt:lpstr>
      <vt:lpstr>A125579248C_Data</vt:lpstr>
      <vt:lpstr>A125579248C_Latest</vt:lpstr>
      <vt:lpstr>A125579256C</vt:lpstr>
      <vt:lpstr>A125579256C_Data</vt:lpstr>
      <vt:lpstr>A125579256C_Latest</vt:lpstr>
      <vt:lpstr>A125579264C</vt:lpstr>
      <vt:lpstr>A125579264C_Data</vt:lpstr>
      <vt:lpstr>A125579264C_Latest</vt:lpstr>
      <vt:lpstr>A125579272C</vt:lpstr>
      <vt:lpstr>A125579272C_Data</vt:lpstr>
      <vt:lpstr>A125579272C_Latest</vt:lpstr>
      <vt:lpstr>A125579280C</vt:lpstr>
      <vt:lpstr>A125579280C_Data</vt:lpstr>
      <vt:lpstr>A125579280C_Latest</vt:lpstr>
      <vt:lpstr>A125579288W</vt:lpstr>
      <vt:lpstr>A125579288W_Data</vt:lpstr>
      <vt:lpstr>A125579288W_Latest</vt:lpstr>
      <vt:lpstr>A125579296W</vt:lpstr>
      <vt:lpstr>A125579296W_Data</vt:lpstr>
      <vt:lpstr>A125579296W_Latest</vt:lpstr>
      <vt:lpstr>A125579304K</vt:lpstr>
      <vt:lpstr>A125579304K_Data</vt:lpstr>
      <vt:lpstr>A125579304K_Latest</vt:lpstr>
      <vt:lpstr>A125579312K</vt:lpstr>
      <vt:lpstr>A125579312K_Data</vt:lpstr>
      <vt:lpstr>A125579312K_Latest</vt:lpstr>
      <vt:lpstr>A125579320K</vt:lpstr>
      <vt:lpstr>A125579320K_Data</vt:lpstr>
      <vt:lpstr>A125579320K_Latest</vt:lpstr>
      <vt:lpstr>A125579328C</vt:lpstr>
      <vt:lpstr>A125579328C_Data</vt:lpstr>
      <vt:lpstr>A125579328C_Latest</vt:lpstr>
      <vt:lpstr>A125579336C</vt:lpstr>
      <vt:lpstr>A125579336C_Data</vt:lpstr>
      <vt:lpstr>A125579336C_Latest</vt:lpstr>
      <vt:lpstr>A125579344C</vt:lpstr>
      <vt:lpstr>A125579344C_Data</vt:lpstr>
      <vt:lpstr>A125579344C_Latest</vt:lpstr>
      <vt:lpstr>A125579352C</vt:lpstr>
      <vt:lpstr>A125579352C_Data</vt:lpstr>
      <vt:lpstr>A125579352C_Latest</vt:lpstr>
      <vt:lpstr>A125579360C</vt:lpstr>
      <vt:lpstr>A125579360C_Data</vt:lpstr>
      <vt:lpstr>A125579360C_Latest</vt:lpstr>
      <vt:lpstr>A125579368W</vt:lpstr>
      <vt:lpstr>A125579368W_Data</vt:lpstr>
      <vt:lpstr>A125579368W_Latest</vt:lpstr>
      <vt:lpstr>A125579369X</vt:lpstr>
      <vt:lpstr>A125579369X_Data</vt:lpstr>
      <vt:lpstr>A125579369X_Latest</vt:lpstr>
      <vt:lpstr>A125579376W</vt:lpstr>
      <vt:lpstr>A125579376W_Data</vt:lpstr>
      <vt:lpstr>A125579376W_Latest</vt:lpstr>
      <vt:lpstr>A125579377X</vt:lpstr>
      <vt:lpstr>A125579377X_Data</vt:lpstr>
      <vt:lpstr>A125579377X_Latest</vt:lpstr>
      <vt:lpstr>A125579384W</vt:lpstr>
      <vt:lpstr>A125579384W_Data</vt:lpstr>
      <vt:lpstr>A125579384W_Latest</vt:lpstr>
      <vt:lpstr>A125579385X</vt:lpstr>
      <vt:lpstr>A125579385X_Data</vt:lpstr>
      <vt:lpstr>A125579385X_Latest</vt:lpstr>
      <vt:lpstr>A125579392W</vt:lpstr>
      <vt:lpstr>A125579392W_Data</vt:lpstr>
      <vt:lpstr>A125579392W_Latest</vt:lpstr>
      <vt:lpstr>A125579393X</vt:lpstr>
      <vt:lpstr>A125579393X_Data</vt:lpstr>
      <vt:lpstr>A125579393X_Latest</vt:lpstr>
      <vt:lpstr>A125579400K</vt:lpstr>
      <vt:lpstr>A125579400K_Data</vt:lpstr>
      <vt:lpstr>A125579400K_Latest</vt:lpstr>
      <vt:lpstr>A125579401L</vt:lpstr>
      <vt:lpstr>A125579401L_Data</vt:lpstr>
      <vt:lpstr>A125579401L_Latest</vt:lpstr>
      <vt:lpstr>A125579408C</vt:lpstr>
      <vt:lpstr>A125579408C_Data</vt:lpstr>
      <vt:lpstr>A125579408C_Latest</vt:lpstr>
      <vt:lpstr>A125579409F</vt:lpstr>
      <vt:lpstr>A125579409F_Data</vt:lpstr>
      <vt:lpstr>A125579409F_Latest</vt:lpstr>
      <vt:lpstr>A125579416C</vt:lpstr>
      <vt:lpstr>A125579416C_Data</vt:lpstr>
      <vt:lpstr>A125579416C_Latest</vt:lpstr>
      <vt:lpstr>A125579417F</vt:lpstr>
      <vt:lpstr>A125579417F_Data</vt:lpstr>
      <vt:lpstr>A125579417F_Latest</vt:lpstr>
      <vt:lpstr>A125579424C</vt:lpstr>
      <vt:lpstr>A125579424C_Data</vt:lpstr>
      <vt:lpstr>A125579424C_Latest</vt:lpstr>
      <vt:lpstr>A125579425F</vt:lpstr>
      <vt:lpstr>A125579425F_Data</vt:lpstr>
      <vt:lpstr>A125579425F_Latest</vt:lpstr>
      <vt:lpstr>A125579432C</vt:lpstr>
      <vt:lpstr>A125579432C_Data</vt:lpstr>
      <vt:lpstr>A125579432C_Latest</vt:lpstr>
      <vt:lpstr>A125579433F</vt:lpstr>
      <vt:lpstr>A125579433F_Data</vt:lpstr>
      <vt:lpstr>A125579433F_Latest</vt:lpstr>
      <vt:lpstr>A125579440C</vt:lpstr>
      <vt:lpstr>A125579440C_Data</vt:lpstr>
      <vt:lpstr>A125579440C_Latest</vt:lpstr>
      <vt:lpstr>A125579441F</vt:lpstr>
      <vt:lpstr>A125579441F_Data</vt:lpstr>
      <vt:lpstr>A125579441F_Latest</vt:lpstr>
      <vt:lpstr>A125579448W</vt:lpstr>
      <vt:lpstr>A125579448W_Data</vt:lpstr>
      <vt:lpstr>A125579448W_Latest</vt:lpstr>
      <vt:lpstr>A125579449X</vt:lpstr>
      <vt:lpstr>A125579449X_Data</vt:lpstr>
      <vt:lpstr>A125579449X_Latest</vt:lpstr>
      <vt:lpstr>A125579456W</vt:lpstr>
      <vt:lpstr>A125579456W_Data</vt:lpstr>
      <vt:lpstr>A125579456W_Latest</vt:lpstr>
      <vt:lpstr>A125579457X</vt:lpstr>
      <vt:lpstr>A125579457X_Data</vt:lpstr>
      <vt:lpstr>A125579457X_Latest</vt:lpstr>
      <vt:lpstr>A125579464W</vt:lpstr>
      <vt:lpstr>A125579464W_Data</vt:lpstr>
      <vt:lpstr>A125579464W_Latest</vt:lpstr>
      <vt:lpstr>A125579465X</vt:lpstr>
      <vt:lpstr>A125579465X_Data</vt:lpstr>
      <vt:lpstr>A125579465X_Latest</vt:lpstr>
      <vt:lpstr>A125579472W</vt:lpstr>
      <vt:lpstr>A125579472W_Data</vt:lpstr>
      <vt:lpstr>A125579472W_Latest</vt:lpstr>
      <vt:lpstr>A125579473X</vt:lpstr>
      <vt:lpstr>A125579473X_Data</vt:lpstr>
      <vt:lpstr>A125579473X_Latest</vt:lpstr>
      <vt:lpstr>A125579480W</vt:lpstr>
      <vt:lpstr>A125579480W_Data</vt:lpstr>
      <vt:lpstr>A125579480W_Latest</vt:lpstr>
      <vt:lpstr>A125579481X</vt:lpstr>
      <vt:lpstr>A125579481X_Data</vt:lpstr>
      <vt:lpstr>A125579481X_Latest</vt:lpstr>
      <vt:lpstr>A125579488R</vt:lpstr>
      <vt:lpstr>A125579488R_Data</vt:lpstr>
      <vt:lpstr>A125579488R_Latest</vt:lpstr>
      <vt:lpstr>A125579489T</vt:lpstr>
      <vt:lpstr>A125579489T_Data</vt:lpstr>
      <vt:lpstr>A125579489T_Latest</vt:lpstr>
      <vt:lpstr>A125579496R</vt:lpstr>
      <vt:lpstr>A125579496R_Data</vt:lpstr>
      <vt:lpstr>A125579496R_Latest</vt:lpstr>
      <vt:lpstr>A125579497T</vt:lpstr>
      <vt:lpstr>A125579497T_Data</vt:lpstr>
      <vt:lpstr>A125579497T_Latest</vt:lpstr>
      <vt:lpstr>A125579504C</vt:lpstr>
      <vt:lpstr>A125579504C_Data</vt:lpstr>
      <vt:lpstr>A125579504C_Latest</vt:lpstr>
      <vt:lpstr>A125579505F</vt:lpstr>
      <vt:lpstr>A125579505F_Data</vt:lpstr>
      <vt:lpstr>A125579505F_Latest</vt:lpstr>
      <vt:lpstr>A125579512C</vt:lpstr>
      <vt:lpstr>A125579512C_Data</vt:lpstr>
      <vt:lpstr>A125579512C_Latest</vt:lpstr>
      <vt:lpstr>A125579513F</vt:lpstr>
      <vt:lpstr>A125579513F_Data</vt:lpstr>
      <vt:lpstr>A125579513F_Latest</vt:lpstr>
      <vt:lpstr>A125579520C</vt:lpstr>
      <vt:lpstr>A125579520C_Data</vt:lpstr>
      <vt:lpstr>A125579520C_Latest</vt:lpstr>
      <vt:lpstr>A125579521F</vt:lpstr>
      <vt:lpstr>A125579521F_Data</vt:lpstr>
      <vt:lpstr>A125579521F_Latest</vt:lpstr>
      <vt:lpstr>A125579528W</vt:lpstr>
      <vt:lpstr>A125579528W_Data</vt:lpstr>
      <vt:lpstr>A125579528W_Latest</vt:lpstr>
      <vt:lpstr>A125579529X</vt:lpstr>
      <vt:lpstr>A125579529X_Data</vt:lpstr>
      <vt:lpstr>A125579529X_Latest</vt:lpstr>
      <vt:lpstr>A125579536W</vt:lpstr>
      <vt:lpstr>A125579536W_Data</vt:lpstr>
      <vt:lpstr>A125579536W_Latest</vt:lpstr>
      <vt:lpstr>A125579537X</vt:lpstr>
      <vt:lpstr>A125579537X_Data</vt:lpstr>
      <vt:lpstr>A125579537X_Latest</vt:lpstr>
      <vt:lpstr>A125579544W</vt:lpstr>
      <vt:lpstr>A125579544W_Data</vt:lpstr>
      <vt:lpstr>A125579544W_Latest</vt:lpstr>
      <vt:lpstr>A125579545X</vt:lpstr>
      <vt:lpstr>A125579545X_Data</vt:lpstr>
      <vt:lpstr>A125579545X_Latest</vt:lpstr>
      <vt:lpstr>A125579552W</vt:lpstr>
      <vt:lpstr>A125579552W_Data</vt:lpstr>
      <vt:lpstr>A125579552W_Latest</vt:lpstr>
      <vt:lpstr>A125579553X</vt:lpstr>
      <vt:lpstr>A125579553X_Data</vt:lpstr>
      <vt:lpstr>A125579553X_Latest</vt:lpstr>
      <vt:lpstr>A125579560W</vt:lpstr>
      <vt:lpstr>A125579560W_Data</vt:lpstr>
      <vt:lpstr>A125579560W_Latest</vt:lpstr>
      <vt:lpstr>A125579561X</vt:lpstr>
      <vt:lpstr>A125579561X_Data</vt:lpstr>
      <vt:lpstr>A125579561X_Latest</vt:lpstr>
      <vt:lpstr>A125579568R</vt:lpstr>
      <vt:lpstr>A125579568R_Data</vt:lpstr>
      <vt:lpstr>A125579568R_Latest</vt:lpstr>
      <vt:lpstr>A125579569T</vt:lpstr>
      <vt:lpstr>A125579569T_Data</vt:lpstr>
      <vt:lpstr>A125579569T_Latest</vt:lpstr>
      <vt:lpstr>A125579576R</vt:lpstr>
      <vt:lpstr>A125579576R_Data</vt:lpstr>
      <vt:lpstr>A125579576R_Latest</vt:lpstr>
      <vt:lpstr>A125579577T</vt:lpstr>
      <vt:lpstr>A125579577T_Data</vt:lpstr>
      <vt:lpstr>A125579577T_Latest</vt:lpstr>
      <vt:lpstr>A125579584R</vt:lpstr>
      <vt:lpstr>A125579584R_Data</vt:lpstr>
      <vt:lpstr>A125579584R_Latest</vt:lpstr>
      <vt:lpstr>A125579585T</vt:lpstr>
      <vt:lpstr>A125579585T_Data</vt:lpstr>
      <vt:lpstr>A125579585T_Latest</vt:lpstr>
      <vt:lpstr>A125579592R</vt:lpstr>
      <vt:lpstr>A125579592R_Data</vt:lpstr>
      <vt:lpstr>A125579592R_Latest</vt:lpstr>
      <vt:lpstr>A125579593T</vt:lpstr>
      <vt:lpstr>A125579593T_Data</vt:lpstr>
      <vt:lpstr>A125579593T_Latest</vt:lpstr>
      <vt:lpstr>A125579600C</vt:lpstr>
      <vt:lpstr>A125579600C_Data</vt:lpstr>
      <vt:lpstr>A125579600C_Latest</vt:lpstr>
      <vt:lpstr>A125579601F</vt:lpstr>
      <vt:lpstr>A125579601F_Data</vt:lpstr>
      <vt:lpstr>A125579601F_Latest</vt:lpstr>
      <vt:lpstr>A125579608W</vt:lpstr>
      <vt:lpstr>A125579608W_Data</vt:lpstr>
      <vt:lpstr>A125579608W_Latest</vt:lpstr>
      <vt:lpstr>A125579609X</vt:lpstr>
      <vt:lpstr>A125579609X_Data</vt:lpstr>
      <vt:lpstr>A125579609X_Latest</vt:lpstr>
      <vt:lpstr>A125579616W</vt:lpstr>
      <vt:lpstr>A125579616W_Data</vt:lpstr>
      <vt:lpstr>A125579616W_Latest</vt:lpstr>
      <vt:lpstr>A125579617X</vt:lpstr>
      <vt:lpstr>A125579617X_Data</vt:lpstr>
      <vt:lpstr>A125579617X_Latest</vt:lpstr>
      <vt:lpstr>A125579624W</vt:lpstr>
      <vt:lpstr>A125579624W_Data</vt:lpstr>
      <vt:lpstr>A125579624W_Latest</vt:lpstr>
      <vt:lpstr>A125579625X</vt:lpstr>
      <vt:lpstr>A125579625X_Data</vt:lpstr>
      <vt:lpstr>A125579625X_Latest</vt:lpstr>
      <vt:lpstr>A125579632W</vt:lpstr>
      <vt:lpstr>A125579632W_Data</vt:lpstr>
      <vt:lpstr>A125579632W_Latest</vt:lpstr>
      <vt:lpstr>A125579633X</vt:lpstr>
      <vt:lpstr>A125579633X_Data</vt:lpstr>
      <vt:lpstr>A125579633X_Latest</vt:lpstr>
      <vt:lpstr>A125579640W</vt:lpstr>
      <vt:lpstr>A125579640W_Data</vt:lpstr>
      <vt:lpstr>A125579640W_Latest</vt:lpstr>
      <vt:lpstr>A125579641X</vt:lpstr>
      <vt:lpstr>A125579641X_Data</vt:lpstr>
      <vt:lpstr>A125579641X_Latest</vt:lpstr>
      <vt:lpstr>A125579648R</vt:lpstr>
      <vt:lpstr>A125579648R_Data</vt:lpstr>
      <vt:lpstr>A125579648R_Latest</vt:lpstr>
      <vt:lpstr>A125579649T</vt:lpstr>
      <vt:lpstr>A125579649T_Data</vt:lpstr>
      <vt:lpstr>A125579649T_Latest</vt:lpstr>
      <vt:lpstr>A125579656R</vt:lpstr>
      <vt:lpstr>A125579656R_Data</vt:lpstr>
      <vt:lpstr>A125579656R_Latest</vt:lpstr>
      <vt:lpstr>A125579657T</vt:lpstr>
      <vt:lpstr>A125579657T_Data</vt:lpstr>
      <vt:lpstr>A125579657T_Latest</vt:lpstr>
      <vt:lpstr>A125579664R</vt:lpstr>
      <vt:lpstr>A125579664R_Data</vt:lpstr>
      <vt:lpstr>A125579664R_Latest</vt:lpstr>
      <vt:lpstr>A125579665T</vt:lpstr>
      <vt:lpstr>A125579665T_Data</vt:lpstr>
      <vt:lpstr>A125579665T_Latest</vt:lpstr>
      <vt:lpstr>A125579672R</vt:lpstr>
      <vt:lpstr>A125579672R_Data</vt:lpstr>
      <vt:lpstr>A125579672R_Latest</vt:lpstr>
      <vt:lpstr>A125579673T</vt:lpstr>
      <vt:lpstr>A125579673T_Data</vt:lpstr>
      <vt:lpstr>A125579673T_Latest</vt:lpstr>
      <vt:lpstr>A125579680R</vt:lpstr>
      <vt:lpstr>A125579680R_Data</vt:lpstr>
      <vt:lpstr>A125579680R_Latest</vt:lpstr>
      <vt:lpstr>A125579681T</vt:lpstr>
      <vt:lpstr>A125579681T_Data</vt:lpstr>
      <vt:lpstr>A125579681T_Latest</vt:lpstr>
      <vt:lpstr>A125579688J</vt:lpstr>
      <vt:lpstr>A125579688J_Data</vt:lpstr>
      <vt:lpstr>A125579688J_Latest</vt:lpstr>
      <vt:lpstr>A125579689K</vt:lpstr>
      <vt:lpstr>A125579689K_Data</vt:lpstr>
      <vt:lpstr>A125579689K_Latest</vt:lpstr>
      <vt:lpstr>A125579696J</vt:lpstr>
      <vt:lpstr>A125579696J_Data</vt:lpstr>
      <vt:lpstr>A125579696J_Latest</vt:lpstr>
      <vt:lpstr>A125579697K</vt:lpstr>
      <vt:lpstr>A125579697K_Data</vt:lpstr>
      <vt:lpstr>A125579697K_Latest</vt:lpstr>
      <vt:lpstr>A125579704W</vt:lpstr>
      <vt:lpstr>A125579704W_Data</vt:lpstr>
      <vt:lpstr>A125579704W_Latest</vt:lpstr>
      <vt:lpstr>A125579705X</vt:lpstr>
      <vt:lpstr>A125579705X_Data</vt:lpstr>
      <vt:lpstr>A125579705X_Latest</vt:lpstr>
      <vt:lpstr>A125579712W</vt:lpstr>
      <vt:lpstr>A125579712W_Data</vt:lpstr>
      <vt:lpstr>A125579712W_Latest</vt:lpstr>
      <vt:lpstr>A125579713X</vt:lpstr>
      <vt:lpstr>A125579713X_Data</vt:lpstr>
      <vt:lpstr>A125579713X_Latest</vt:lpstr>
      <vt:lpstr>A125579720W</vt:lpstr>
      <vt:lpstr>A125579720W_Data</vt:lpstr>
      <vt:lpstr>A125579720W_Latest</vt:lpstr>
      <vt:lpstr>A125579721X</vt:lpstr>
      <vt:lpstr>A125579721X_Data</vt:lpstr>
      <vt:lpstr>A125579721X_Latest</vt:lpstr>
      <vt:lpstr>A125579728R</vt:lpstr>
      <vt:lpstr>A125579728R_Data</vt:lpstr>
      <vt:lpstr>A125579728R_Latest</vt:lpstr>
      <vt:lpstr>A125579729T</vt:lpstr>
      <vt:lpstr>A125579729T_Data</vt:lpstr>
      <vt:lpstr>A125579729T_Latest</vt:lpstr>
      <vt:lpstr>A125579736R</vt:lpstr>
      <vt:lpstr>A125579736R_Data</vt:lpstr>
      <vt:lpstr>A125579736R_Latest</vt:lpstr>
      <vt:lpstr>A125579737T</vt:lpstr>
      <vt:lpstr>A125579737T_Data</vt:lpstr>
      <vt:lpstr>A125579737T_Latest</vt:lpstr>
      <vt:lpstr>A125579744R</vt:lpstr>
      <vt:lpstr>A125579744R_Data</vt:lpstr>
      <vt:lpstr>A125579744R_Latest</vt:lpstr>
      <vt:lpstr>A125579745T</vt:lpstr>
      <vt:lpstr>A125579745T_Data</vt:lpstr>
      <vt:lpstr>A125579745T_Latest</vt:lpstr>
      <vt:lpstr>A125579752R</vt:lpstr>
      <vt:lpstr>A125579752R_Data</vt:lpstr>
      <vt:lpstr>A125579752R_Latest</vt:lpstr>
      <vt:lpstr>A125579753T</vt:lpstr>
      <vt:lpstr>A125579753T_Data</vt:lpstr>
      <vt:lpstr>A125579753T_Latest</vt:lpstr>
      <vt:lpstr>A125579760R</vt:lpstr>
      <vt:lpstr>A125579760R_Data</vt:lpstr>
      <vt:lpstr>A125579760R_Latest</vt:lpstr>
      <vt:lpstr>A125579761T</vt:lpstr>
      <vt:lpstr>A125579761T_Data</vt:lpstr>
      <vt:lpstr>A125579761T_Latest</vt:lpstr>
      <vt:lpstr>A125579768J</vt:lpstr>
      <vt:lpstr>A125579768J_Data</vt:lpstr>
      <vt:lpstr>A125579768J_Latest</vt:lpstr>
      <vt:lpstr>A125579769K</vt:lpstr>
      <vt:lpstr>A125579769K_Data</vt:lpstr>
      <vt:lpstr>A125579769K_Latest</vt:lpstr>
      <vt:lpstr>A125579776J</vt:lpstr>
      <vt:lpstr>A125579776J_Data</vt:lpstr>
      <vt:lpstr>A125579776J_Latest</vt:lpstr>
      <vt:lpstr>A125579777K</vt:lpstr>
      <vt:lpstr>A125579777K_Data</vt:lpstr>
      <vt:lpstr>A125579777K_Latest</vt:lpstr>
      <vt:lpstr>A125579784J</vt:lpstr>
      <vt:lpstr>A125579784J_Data</vt:lpstr>
      <vt:lpstr>A125579784J_Latest</vt:lpstr>
      <vt:lpstr>A125579785K</vt:lpstr>
      <vt:lpstr>A125579785K_Data</vt:lpstr>
      <vt:lpstr>A125579785K_Latest</vt:lpstr>
      <vt:lpstr>A125579792J</vt:lpstr>
      <vt:lpstr>A125579792J_Data</vt:lpstr>
      <vt:lpstr>A125579792J_Latest</vt:lpstr>
      <vt:lpstr>A125579793K</vt:lpstr>
      <vt:lpstr>A125579793K_Data</vt:lpstr>
      <vt:lpstr>A125579793K_Latest</vt:lpstr>
      <vt:lpstr>A125579800W</vt:lpstr>
      <vt:lpstr>A125579800W_Data</vt:lpstr>
      <vt:lpstr>A125579800W_Latest</vt:lpstr>
      <vt:lpstr>A125579801X</vt:lpstr>
      <vt:lpstr>A125579801X_Data</vt:lpstr>
      <vt:lpstr>A125579801X_Latest</vt:lpstr>
      <vt:lpstr>A125579808R</vt:lpstr>
      <vt:lpstr>A125579808R_Data</vt:lpstr>
      <vt:lpstr>A125579808R_Latest</vt:lpstr>
      <vt:lpstr>A125579809T</vt:lpstr>
      <vt:lpstr>A125579809T_Data</vt:lpstr>
      <vt:lpstr>A125579809T_Latest</vt:lpstr>
      <vt:lpstr>A125579816R</vt:lpstr>
      <vt:lpstr>A125579816R_Data</vt:lpstr>
      <vt:lpstr>A125579816R_Latest</vt:lpstr>
      <vt:lpstr>A125579817T</vt:lpstr>
      <vt:lpstr>A125579817T_Data</vt:lpstr>
      <vt:lpstr>A125579817T_Latest</vt:lpstr>
      <vt:lpstr>A125579824R</vt:lpstr>
      <vt:lpstr>A125579824R_Data</vt:lpstr>
      <vt:lpstr>A125579824R_Latest</vt:lpstr>
      <vt:lpstr>A125579825T</vt:lpstr>
      <vt:lpstr>A125579825T_Data</vt:lpstr>
      <vt:lpstr>A125579825T_Latest</vt:lpstr>
      <vt:lpstr>A125579832R</vt:lpstr>
      <vt:lpstr>A125579832R_Data</vt:lpstr>
      <vt:lpstr>A125579832R_Latest</vt:lpstr>
      <vt:lpstr>A125579833T</vt:lpstr>
      <vt:lpstr>A125579833T_Data</vt:lpstr>
      <vt:lpstr>A125579833T_Latest</vt:lpstr>
      <vt:lpstr>A125579840R</vt:lpstr>
      <vt:lpstr>A125579840R_Data</vt:lpstr>
      <vt:lpstr>A125579840R_Latest</vt:lpstr>
      <vt:lpstr>A125579841T</vt:lpstr>
      <vt:lpstr>A125579841T_Data</vt:lpstr>
      <vt:lpstr>A125579841T_Latest</vt:lpstr>
      <vt:lpstr>A125579848J</vt:lpstr>
      <vt:lpstr>A125579848J_Data</vt:lpstr>
      <vt:lpstr>A125579848J_Latest</vt:lpstr>
      <vt:lpstr>A125579849K</vt:lpstr>
      <vt:lpstr>A125579849K_Data</vt:lpstr>
      <vt:lpstr>A125579849K_Latest</vt:lpstr>
      <vt:lpstr>A125579856J</vt:lpstr>
      <vt:lpstr>A125579856J_Data</vt:lpstr>
      <vt:lpstr>A125579856J_Latest</vt:lpstr>
      <vt:lpstr>A125579857K</vt:lpstr>
      <vt:lpstr>A125579857K_Data</vt:lpstr>
      <vt:lpstr>A125579857K_Latest</vt:lpstr>
      <vt:lpstr>A125579864J</vt:lpstr>
      <vt:lpstr>A125579864J_Data</vt:lpstr>
      <vt:lpstr>A125579864J_Latest</vt:lpstr>
      <vt:lpstr>A125579865K</vt:lpstr>
      <vt:lpstr>A125579865K_Data</vt:lpstr>
      <vt:lpstr>A125579865K_Latest</vt:lpstr>
      <vt:lpstr>A125579872J</vt:lpstr>
      <vt:lpstr>A125579872J_Data</vt:lpstr>
      <vt:lpstr>A125579872J_Latest</vt:lpstr>
      <vt:lpstr>A125579873K</vt:lpstr>
      <vt:lpstr>A125579873K_Data</vt:lpstr>
      <vt:lpstr>A125579873K_Latest</vt:lpstr>
      <vt:lpstr>A125579880J</vt:lpstr>
      <vt:lpstr>A125579880J_Data</vt:lpstr>
      <vt:lpstr>A125579880J_Latest</vt:lpstr>
      <vt:lpstr>A125579881K</vt:lpstr>
      <vt:lpstr>A125579881K_Data</vt:lpstr>
      <vt:lpstr>A125579881K_Latest</vt:lpstr>
      <vt:lpstr>A125579888A</vt:lpstr>
      <vt:lpstr>A125579888A_Data</vt:lpstr>
      <vt:lpstr>A125579888A_Latest</vt:lpstr>
      <vt:lpstr>A125579889C</vt:lpstr>
      <vt:lpstr>A125579889C_Data</vt:lpstr>
      <vt:lpstr>A125579889C_Latest</vt:lpstr>
      <vt:lpstr>A125579896A</vt:lpstr>
      <vt:lpstr>A125579896A_Data</vt:lpstr>
      <vt:lpstr>A125579896A_Latest</vt:lpstr>
      <vt:lpstr>A125579897C</vt:lpstr>
      <vt:lpstr>A125579897C_Data</vt:lpstr>
      <vt:lpstr>A125579897C_Latest</vt:lpstr>
      <vt:lpstr>A125579904R</vt:lpstr>
      <vt:lpstr>A125579904R_Data</vt:lpstr>
      <vt:lpstr>A125579904R_Latest</vt:lpstr>
      <vt:lpstr>A125579905T</vt:lpstr>
      <vt:lpstr>A125579905T_Data</vt:lpstr>
      <vt:lpstr>A125579905T_Latest</vt:lpstr>
      <vt:lpstr>A125579912R</vt:lpstr>
      <vt:lpstr>A125579912R_Data</vt:lpstr>
      <vt:lpstr>A125579912R_Latest</vt:lpstr>
      <vt:lpstr>A125579913T</vt:lpstr>
      <vt:lpstr>A125579913T_Data</vt:lpstr>
      <vt:lpstr>A125579913T_Latest</vt:lpstr>
      <vt:lpstr>A125579920R</vt:lpstr>
      <vt:lpstr>A125579920R_Data</vt:lpstr>
      <vt:lpstr>A125579920R_Latest</vt:lpstr>
      <vt:lpstr>A125579921T</vt:lpstr>
      <vt:lpstr>A125579921T_Data</vt:lpstr>
      <vt:lpstr>A125579921T_Latest</vt:lpstr>
      <vt:lpstr>A125579928J</vt:lpstr>
      <vt:lpstr>A125579928J_Data</vt:lpstr>
      <vt:lpstr>A125579928J_Latest</vt:lpstr>
      <vt:lpstr>A125579929K</vt:lpstr>
      <vt:lpstr>A125579929K_Data</vt:lpstr>
      <vt:lpstr>A125579929K_Latest</vt:lpstr>
      <vt:lpstr>A125579936J</vt:lpstr>
      <vt:lpstr>A125579936J_Data</vt:lpstr>
      <vt:lpstr>A125579936J_Latest</vt:lpstr>
      <vt:lpstr>A125579937K</vt:lpstr>
      <vt:lpstr>A125579937K_Data</vt:lpstr>
      <vt:lpstr>A125579937K_Latest</vt:lpstr>
      <vt:lpstr>A125579944J</vt:lpstr>
      <vt:lpstr>A125579944J_Data</vt:lpstr>
      <vt:lpstr>A125579944J_Latest</vt:lpstr>
      <vt:lpstr>A125579945K</vt:lpstr>
      <vt:lpstr>A125579945K_Data</vt:lpstr>
      <vt:lpstr>A125579945K_Latest</vt:lpstr>
      <vt:lpstr>A125579952J</vt:lpstr>
      <vt:lpstr>A125579952J_Data</vt:lpstr>
      <vt:lpstr>A125579952J_Latest</vt:lpstr>
      <vt:lpstr>A125579953K</vt:lpstr>
      <vt:lpstr>A125579953K_Data</vt:lpstr>
      <vt:lpstr>A125579953K_Latest</vt:lpstr>
      <vt:lpstr>A125579960J</vt:lpstr>
      <vt:lpstr>A125579960J_Data</vt:lpstr>
      <vt:lpstr>A125579960J_Latest</vt:lpstr>
      <vt:lpstr>A125579961K</vt:lpstr>
      <vt:lpstr>A125579961K_Data</vt:lpstr>
      <vt:lpstr>A125579961K_Latest</vt:lpstr>
      <vt:lpstr>A125579968A</vt:lpstr>
      <vt:lpstr>A125579968A_Data</vt:lpstr>
      <vt:lpstr>A125579968A_Latest</vt:lpstr>
      <vt:lpstr>A125579969C</vt:lpstr>
      <vt:lpstr>A125579969C_Data</vt:lpstr>
      <vt:lpstr>A125579969C_Latest</vt:lpstr>
      <vt:lpstr>A125579976A</vt:lpstr>
      <vt:lpstr>A125579976A_Data</vt:lpstr>
      <vt:lpstr>A125579976A_Latest</vt:lpstr>
      <vt:lpstr>A125579977C</vt:lpstr>
      <vt:lpstr>A125579977C_Data</vt:lpstr>
      <vt:lpstr>A125579977C_Latest</vt:lpstr>
      <vt:lpstr>A125579984A</vt:lpstr>
      <vt:lpstr>A125579984A_Data</vt:lpstr>
      <vt:lpstr>A125579984A_Latest</vt:lpstr>
      <vt:lpstr>A125579985C</vt:lpstr>
      <vt:lpstr>A125579985C_Data</vt:lpstr>
      <vt:lpstr>A125579985C_Latest</vt:lpstr>
      <vt:lpstr>A125579992A</vt:lpstr>
      <vt:lpstr>A125579992A_Data</vt:lpstr>
      <vt:lpstr>A125579992A_Latest</vt:lpstr>
      <vt:lpstr>A125579993C</vt:lpstr>
      <vt:lpstr>A125579993C_Data</vt:lpstr>
      <vt:lpstr>A125579993C_Latest</vt:lpstr>
      <vt:lpstr>A125580000W</vt:lpstr>
      <vt:lpstr>A125580000W_Data</vt:lpstr>
      <vt:lpstr>A125580000W_Latest</vt:lpstr>
      <vt:lpstr>A125580001X</vt:lpstr>
      <vt:lpstr>A125580001X_Data</vt:lpstr>
      <vt:lpstr>A125580001X_Latest</vt:lpstr>
      <vt:lpstr>A125580008R</vt:lpstr>
      <vt:lpstr>A125580008R_Data</vt:lpstr>
      <vt:lpstr>A125580008R_Latest</vt:lpstr>
      <vt:lpstr>A125580009T</vt:lpstr>
      <vt:lpstr>A125580009T_Data</vt:lpstr>
      <vt:lpstr>A125580009T_Latest</vt:lpstr>
      <vt:lpstr>A125580016R</vt:lpstr>
      <vt:lpstr>A125580016R_Data</vt:lpstr>
      <vt:lpstr>A125580016R_Latest</vt:lpstr>
      <vt:lpstr>A125580017T</vt:lpstr>
      <vt:lpstr>A125580017T_Data</vt:lpstr>
      <vt:lpstr>A125580017T_Latest</vt:lpstr>
      <vt:lpstr>A125580024R</vt:lpstr>
      <vt:lpstr>A125580024R_Data</vt:lpstr>
      <vt:lpstr>A125580024R_Latest</vt:lpstr>
      <vt:lpstr>A125580025T</vt:lpstr>
      <vt:lpstr>A125580025T_Data</vt:lpstr>
      <vt:lpstr>A125580025T_Latest</vt:lpstr>
      <vt:lpstr>A125580032R</vt:lpstr>
      <vt:lpstr>A125580032R_Data</vt:lpstr>
      <vt:lpstr>A125580032R_Latest</vt:lpstr>
      <vt:lpstr>A125580033T</vt:lpstr>
      <vt:lpstr>A125580033T_Data</vt:lpstr>
      <vt:lpstr>A125580033T_Latest</vt:lpstr>
      <vt:lpstr>A125580040R</vt:lpstr>
      <vt:lpstr>A125580040R_Data</vt:lpstr>
      <vt:lpstr>A125580040R_Latest</vt:lpstr>
      <vt:lpstr>A125580041T</vt:lpstr>
      <vt:lpstr>A125580041T_Data</vt:lpstr>
      <vt:lpstr>A125580041T_Latest</vt:lpstr>
      <vt:lpstr>A125580048J</vt:lpstr>
      <vt:lpstr>A125580048J_Data</vt:lpstr>
      <vt:lpstr>A125580048J_Latest</vt:lpstr>
      <vt:lpstr>A125580049K</vt:lpstr>
      <vt:lpstr>A125580049K_Data</vt:lpstr>
      <vt:lpstr>A125580049K_Latest</vt:lpstr>
      <vt:lpstr>A125580056J</vt:lpstr>
      <vt:lpstr>A125580056J_Data</vt:lpstr>
      <vt:lpstr>A125580056J_Latest</vt:lpstr>
      <vt:lpstr>A125580057K</vt:lpstr>
      <vt:lpstr>A125580057K_Data</vt:lpstr>
      <vt:lpstr>A125580057K_Latest</vt:lpstr>
      <vt:lpstr>A125580064J</vt:lpstr>
      <vt:lpstr>A125580064J_Data</vt:lpstr>
      <vt:lpstr>A125580064J_Latest</vt:lpstr>
      <vt:lpstr>A125580065K</vt:lpstr>
      <vt:lpstr>A125580065K_Data</vt:lpstr>
      <vt:lpstr>A125580065K_Latest</vt:lpstr>
      <vt:lpstr>A125580072J</vt:lpstr>
      <vt:lpstr>A125580072J_Data</vt:lpstr>
      <vt:lpstr>A125580072J_Latest</vt:lpstr>
      <vt:lpstr>A125580073K</vt:lpstr>
      <vt:lpstr>A125580073K_Data</vt:lpstr>
      <vt:lpstr>A125580073K_Latest</vt:lpstr>
      <vt:lpstr>A125580080J</vt:lpstr>
      <vt:lpstr>A125580080J_Data</vt:lpstr>
      <vt:lpstr>A125580080J_Latest</vt:lpstr>
      <vt:lpstr>A125580081K</vt:lpstr>
      <vt:lpstr>A125580081K_Data</vt:lpstr>
      <vt:lpstr>A125580081K_Latest</vt:lpstr>
      <vt:lpstr>A125580088A</vt:lpstr>
      <vt:lpstr>A125580088A_Data</vt:lpstr>
      <vt:lpstr>A125580088A_Latest</vt:lpstr>
      <vt:lpstr>A125580089C</vt:lpstr>
      <vt:lpstr>A125580089C_Data</vt:lpstr>
      <vt:lpstr>A125580089C_Latest</vt:lpstr>
      <vt:lpstr>A125580096A</vt:lpstr>
      <vt:lpstr>A125580096A_Data</vt:lpstr>
      <vt:lpstr>A125580096A_Latest</vt:lpstr>
      <vt:lpstr>A125580097C</vt:lpstr>
      <vt:lpstr>A125580097C_Data</vt:lpstr>
      <vt:lpstr>A125580097C_Latest</vt:lpstr>
      <vt:lpstr>A125580104R</vt:lpstr>
      <vt:lpstr>A125580104R_Data</vt:lpstr>
      <vt:lpstr>A125580104R_Latest</vt:lpstr>
      <vt:lpstr>A125580105T</vt:lpstr>
      <vt:lpstr>A125580105T_Data</vt:lpstr>
      <vt:lpstr>A125580105T_Latest</vt:lpstr>
      <vt:lpstr>A125580112R</vt:lpstr>
      <vt:lpstr>A125580112R_Data</vt:lpstr>
      <vt:lpstr>A125580112R_Latest</vt:lpstr>
      <vt:lpstr>A125580113T</vt:lpstr>
      <vt:lpstr>A125580113T_Data</vt:lpstr>
      <vt:lpstr>A125580113T_Latest</vt:lpstr>
      <vt:lpstr>A125580120R</vt:lpstr>
      <vt:lpstr>A125580120R_Data</vt:lpstr>
      <vt:lpstr>A125580120R_Latest</vt:lpstr>
      <vt:lpstr>A125580121T</vt:lpstr>
      <vt:lpstr>A125580121T_Data</vt:lpstr>
      <vt:lpstr>A125580121T_Latest</vt:lpstr>
      <vt:lpstr>A125580128J</vt:lpstr>
      <vt:lpstr>A125580128J_Data</vt:lpstr>
      <vt:lpstr>A125580128J_Latest</vt:lpstr>
      <vt:lpstr>A125580129K</vt:lpstr>
      <vt:lpstr>A125580129K_Data</vt:lpstr>
      <vt:lpstr>A125580129K_Latest</vt:lpstr>
      <vt:lpstr>A125580136J</vt:lpstr>
      <vt:lpstr>A125580136J_Data</vt:lpstr>
      <vt:lpstr>A125580136J_Latest</vt:lpstr>
      <vt:lpstr>A125580137K</vt:lpstr>
      <vt:lpstr>A125580137K_Data</vt:lpstr>
      <vt:lpstr>A125580137K_Latest</vt:lpstr>
      <vt:lpstr>A125580144J</vt:lpstr>
      <vt:lpstr>A125580144J_Data</vt:lpstr>
      <vt:lpstr>A125580144J_Latest</vt:lpstr>
      <vt:lpstr>A125580145K</vt:lpstr>
      <vt:lpstr>A125580145K_Data</vt:lpstr>
      <vt:lpstr>A125580145K_Latest</vt:lpstr>
      <vt:lpstr>A125580152J</vt:lpstr>
      <vt:lpstr>A125580152J_Data</vt:lpstr>
      <vt:lpstr>A125580152J_Latest</vt:lpstr>
      <vt:lpstr>A125580153K</vt:lpstr>
      <vt:lpstr>A125580153K_Data</vt:lpstr>
      <vt:lpstr>A125580153K_Latest</vt:lpstr>
      <vt:lpstr>A125580160J</vt:lpstr>
      <vt:lpstr>A125580160J_Data</vt:lpstr>
      <vt:lpstr>A125580160J_Latest</vt:lpstr>
      <vt:lpstr>A125580161K</vt:lpstr>
      <vt:lpstr>A125580161K_Data</vt:lpstr>
      <vt:lpstr>A125580161K_Latest</vt:lpstr>
      <vt:lpstr>A125580168A</vt:lpstr>
      <vt:lpstr>A125580168A_Data</vt:lpstr>
      <vt:lpstr>A125580168A_Latest</vt:lpstr>
      <vt:lpstr>A125580169C</vt:lpstr>
      <vt:lpstr>A125580169C_Data</vt:lpstr>
      <vt:lpstr>A125580169C_Latest</vt:lpstr>
      <vt:lpstr>A125580176A</vt:lpstr>
      <vt:lpstr>A125580176A_Data</vt:lpstr>
      <vt:lpstr>A125580176A_Latest</vt:lpstr>
      <vt:lpstr>A125580177C</vt:lpstr>
      <vt:lpstr>A125580177C_Data</vt:lpstr>
      <vt:lpstr>A125580177C_Latest</vt:lpstr>
      <vt:lpstr>A125580184A</vt:lpstr>
      <vt:lpstr>A125580184A_Data</vt:lpstr>
      <vt:lpstr>A125580184A_Latest</vt:lpstr>
      <vt:lpstr>A125580185C</vt:lpstr>
      <vt:lpstr>A125580185C_Data</vt:lpstr>
      <vt:lpstr>A125580185C_Latest</vt:lpstr>
      <vt:lpstr>A125580192A</vt:lpstr>
      <vt:lpstr>A125580192A_Data</vt:lpstr>
      <vt:lpstr>A125580192A_Latest</vt:lpstr>
      <vt:lpstr>A125580193C</vt:lpstr>
      <vt:lpstr>A125580193C_Data</vt:lpstr>
      <vt:lpstr>A125580193C_Latest</vt:lpstr>
      <vt:lpstr>A125580200R</vt:lpstr>
      <vt:lpstr>A125580200R_Data</vt:lpstr>
      <vt:lpstr>A125580200R_Latest</vt:lpstr>
      <vt:lpstr>A125580201T</vt:lpstr>
      <vt:lpstr>A125580201T_Data</vt:lpstr>
      <vt:lpstr>A125580201T_Latest</vt:lpstr>
      <vt:lpstr>A125580208J</vt:lpstr>
      <vt:lpstr>A125580208J_Data</vt:lpstr>
      <vt:lpstr>A125580208J_Latest</vt:lpstr>
      <vt:lpstr>A125580209K</vt:lpstr>
      <vt:lpstr>A125580209K_Data</vt:lpstr>
      <vt:lpstr>A125580209K_Latest</vt:lpstr>
      <vt:lpstr>A125580216J</vt:lpstr>
      <vt:lpstr>A125580216J_Data</vt:lpstr>
      <vt:lpstr>A125580216J_Latest</vt:lpstr>
      <vt:lpstr>A125580217K</vt:lpstr>
      <vt:lpstr>A125580217K_Data</vt:lpstr>
      <vt:lpstr>A125580217K_Latest</vt:lpstr>
      <vt:lpstr>A125580224J</vt:lpstr>
      <vt:lpstr>A125580224J_Data</vt:lpstr>
      <vt:lpstr>A125580224J_Latest</vt:lpstr>
      <vt:lpstr>A125580225K</vt:lpstr>
      <vt:lpstr>A125580225K_Data</vt:lpstr>
      <vt:lpstr>A125580225K_Latest</vt:lpstr>
      <vt:lpstr>A125580232J</vt:lpstr>
      <vt:lpstr>A125580232J_Data</vt:lpstr>
      <vt:lpstr>A125580232J_Latest</vt:lpstr>
      <vt:lpstr>A125580233K</vt:lpstr>
      <vt:lpstr>A125580233K_Data</vt:lpstr>
      <vt:lpstr>A125580233K_Latest</vt:lpstr>
      <vt:lpstr>A125580240J</vt:lpstr>
      <vt:lpstr>A125580240J_Data</vt:lpstr>
      <vt:lpstr>A125580240J_Latest</vt:lpstr>
      <vt:lpstr>A125580241K</vt:lpstr>
      <vt:lpstr>A125580241K_Data</vt:lpstr>
      <vt:lpstr>A125580241K_Latest</vt:lpstr>
      <vt:lpstr>A125580248A</vt:lpstr>
      <vt:lpstr>A125580248A_Data</vt:lpstr>
      <vt:lpstr>A125580248A_Latest</vt:lpstr>
      <vt:lpstr>A125580249C</vt:lpstr>
      <vt:lpstr>A125580249C_Data</vt:lpstr>
      <vt:lpstr>A125580249C_Latest</vt:lpstr>
      <vt:lpstr>A125580256A</vt:lpstr>
      <vt:lpstr>A125580256A_Data</vt:lpstr>
      <vt:lpstr>A125580256A_Latest</vt:lpstr>
      <vt:lpstr>A125580257C</vt:lpstr>
      <vt:lpstr>A125580257C_Data</vt:lpstr>
      <vt:lpstr>A125580257C_Latest</vt:lpstr>
      <vt:lpstr>A125580264A</vt:lpstr>
      <vt:lpstr>A125580264A_Data</vt:lpstr>
      <vt:lpstr>A125580264A_Latest</vt:lpstr>
      <vt:lpstr>A125580265C</vt:lpstr>
      <vt:lpstr>A125580265C_Data</vt:lpstr>
      <vt:lpstr>A125580265C_Latest</vt:lpstr>
      <vt:lpstr>A125580272A</vt:lpstr>
      <vt:lpstr>A125580272A_Data</vt:lpstr>
      <vt:lpstr>A125580272A_Latest</vt:lpstr>
      <vt:lpstr>A125580273C</vt:lpstr>
      <vt:lpstr>A125580273C_Data</vt:lpstr>
      <vt:lpstr>A125580273C_Latest</vt:lpstr>
      <vt:lpstr>A125580280A</vt:lpstr>
      <vt:lpstr>A125580280A_Data</vt:lpstr>
      <vt:lpstr>A125580280A_Latest</vt:lpstr>
      <vt:lpstr>A125580281C</vt:lpstr>
      <vt:lpstr>A125580281C_Data</vt:lpstr>
      <vt:lpstr>A125580281C_Latest</vt:lpstr>
      <vt:lpstr>A125580288V</vt:lpstr>
      <vt:lpstr>A125580288V_Data</vt:lpstr>
      <vt:lpstr>A125580288V_Latest</vt:lpstr>
      <vt:lpstr>A125580289W</vt:lpstr>
      <vt:lpstr>A125580289W_Data</vt:lpstr>
      <vt:lpstr>A125580289W_Latest</vt:lpstr>
      <vt:lpstr>A125580296V</vt:lpstr>
      <vt:lpstr>A125580296V_Data</vt:lpstr>
      <vt:lpstr>A125580296V_Latest</vt:lpstr>
      <vt:lpstr>A125580297W</vt:lpstr>
      <vt:lpstr>A125580297W_Data</vt:lpstr>
      <vt:lpstr>A125580297W_Latest</vt:lpstr>
      <vt:lpstr>A125580304J</vt:lpstr>
      <vt:lpstr>A125580304J_Data</vt:lpstr>
      <vt:lpstr>A125580304J_Latest</vt:lpstr>
      <vt:lpstr>A125580305K</vt:lpstr>
      <vt:lpstr>A125580305K_Data</vt:lpstr>
      <vt:lpstr>A125580305K_Latest</vt:lpstr>
      <vt:lpstr>A125580312J</vt:lpstr>
      <vt:lpstr>A125580312J_Data</vt:lpstr>
      <vt:lpstr>A125580312J_Latest</vt:lpstr>
      <vt:lpstr>A125580313K</vt:lpstr>
      <vt:lpstr>A125580313K_Data</vt:lpstr>
      <vt:lpstr>A125580313K_Latest</vt:lpstr>
      <vt:lpstr>A125580320J</vt:lpstr>
      <vt:lpstr>A125580320J_Data</vt:lpstr>
      <vt:lpstr>A125580320J_Latest</vt:lpstr>
      <vt:lpstr>A125580321K</vt:lpstr>
      <vt:lpstr>A125580321K_Data</vt:lpstr>
      <vt:lpstr>A125580321K_Latest</vt:lpstr>
      <vt:lpstr>A125580328A</vt:lpstr>
      <vt:lpstr>A125580328A_Data</vt:lpstr>
      <vt:lpstr>A125580328A_Latest</vt:lpstr>
      <vt:lpstr>A125580329C</vt:lpstr>
      <vt:lpstr>A125580329C_Data</vt:lpstr>
      <vt:lpstr>A125580329C_Latest</vt:lpstr>
      <vt:lpstr>A125580336A</vt:lpstr>
      <vt:lpstr>A125580336A_Data</vt:lpstr>
      <vt:lpstr>A125580336A_Latest</vt:lpstr>
      <vt:lpstr>A125580337C</vt:lpstr>
      <vt:lpstr>A125580337C_Data</vt:lpstr>
      <vt:lpstr>A125580337C_Latest</vt:lpstr>
      <vt:lpstr>A125580344A</vt:lpstr>
      <vt:lpstr>A125580344A_Data</vt:lpstr>
      <vt:lpstr>A125580344A_Latest</vt:lpstr>
      <vt:lpstr>A125580345C</vt:lpstr>
      <vt:lpstr>A125580345C_Data</vt:lpstr>
      <vt:lpstr>A125580345C_Latest</vt:lpstr>
      <vt:lpstr>A125580352A</vt:lpstr>
      <vt:lpstr>A125580352A_Data</vt:lpstr>
      <vt:lpstr>A125580352A_Latest</vt:lpstr>
      <vt:lpstr>A125580353C</vt:lpstr>
      <vt:lpstr>A125580353C_Data</vt:lpstr>
      <vt:lpstr>A125580353C_Latest</vt:lpstr>
      <vt:lpstr>A125580360A</vt:lpstr>
      <vt:lpstr>A125580360A_Data</vt:lpstr>
      <vt:lpstr>A125580360A_Latest</vt:lpstr>
      <vt:lpstr>A125580361C</vt:lpstr>
      <vt:lpstr>A125580361C_Data</vt:lpstr>
      <vt:lpstr>A125580361C_Latest</vt:lpstr>
      <vt:lpstr>A125580368V</vt:lpstr>
      <vt:lpstr>A125580368V_Data</vt:lpstr>
      <vt:lpstr>A125580368V_Latest</vt:lpstr>
      <vt:lpstr>A125580369W</vt:lpstr>
      <vt:lpstr>A125580369W_Data</vt:lpstr>
      <vt:lpstr>A125580369W_Latest</vt:lpstr>
      <vt:lpstr>A125580376V</vt:lpstr>
      <vt:lpstr>A125580376V_Data</vt:lpstr>
      <vt:lpstr>A125580376V_Latest</vt:lpstr>
      <vt:lpstr>A125580377W</vt:lpstr>
      <vt:lpstr>A125580377W_Data</vt:lpstr>
      <vt:lpstr>A125580377W_Latest</vt:lpstr>
      <vt:lpstr>A125580384V</vt:lpstr>
      <vt:lpstr>A125580384V_Data</vt:lpstr>
      <vt:lpstr>A125580384V_Latest</vt:lpstr>
      <vt:lpstr>A125580385W</vt:lpstr>
      <vt:lpstr>A125580385W_Data</vt:lpstr>
      <vt:lpstr>A125580385W_Latest</vt:lpstr>
      <vt:lpstr>A125580392V</vt:lpstr>
      <vt:lpstr>A125580392V_Data</vt:lpstr>
      <vt:lpstr>A125580392V_Latest</vt:lpstr>
      <vt:lpstr>A125580393W</vt:lpstr>
      <vt:lpstr>A125580393W_Data</vt:lpstr>
      <vt:lpstr>A125580393W_Latest</vt:lpstr>
      <vt:lpstr>A125580400J</vt:lpstr>
      <vt:lpstr>A125580400J_Data</vt:lpstr>
      <vt:lpstr>A125580400J_Latest</vt:lpstr>
      <vt:lpstr>A125580401K</vt:lpstr>
      <vt:lpstr>A125580401K_Data</vt:lpstr>
      <vt:lpstr>A125580401K_Latest</vt:lpstr>
      <vt:lpstr>A125580408A</vt:lpstr>
      <vt:lpstr>A125580408A_Data</vt:lpstr>
      <vt:lpstr>A125580408A_Latest</vt:lpstr>
      <vt:lpstr>A125580409C</vt:lpstr>
      <vt:lpstr>A125580409C_Data</vt:lpstr>
      <vt:lpstr>A125580409C_Latest</vt:lpstr>
      <vt:lpstr>A125580416A</vt:lpstr>
      <vt:lpstr>A125580416A_Data</vt:lpstr>
      <vt:lpstr>A125580416A_Latest</vt:lpstr>
      <vt:lpstr>A125580417C</vt:lpstr>
      <vt:lpstr>A125580417C_Data</vt:lpstr>
      <vt:lpstr>A125580417C_Latest</vt:lpstr>
      <vt:lpstr>A125580424A</vt:lpstr>
      <vt:lpstr>A125580424A_Data</vt:lpstr>
      <vt:lpstr>A125580424A_Latest</vt:lpstr>
      <vt:lpstr>A125580425C</vt:lpstr>
      <vt:lpstr>A125580425C_Data</vt:lpstr>
      <vt:lpstr>A125580425C_Latest</vt:lpstr>
      <vt:lpstr>A125580432A</vt:lpstr>
      <vt:lpstr>A125580432A_Data</vt:lpstr>
      <vt:lpstr>A125580432A_Latest</vt:lpstr>
      <vt:lpstr>A125580433C</vt:lpstr>
      <vt:lpstr>A125580433C_Data</vt:lpstr>
      <vt:lpstr>A125580433C_Latest</vt:lpstr>
      <vt:lpstr>A125580440A</vt:lpstr>
      <vt:lpstr>A125580440A_Data</vt:lpstr>
      <vt:lpstr>A125580440A_Latest</vt:lpstr>
      <vt:lpstr>A125580441C</vt:lpstr>
      <vt:lpstr>A125580441C_Data</vt:lpstr>
      <vt:lpstr>A125580441C_Latest</vt:lpstr>
      <vt:lpstr>A125580448V</vt:lpstr>
      <vt:lpstr>A125580448V_Data</vt:lpstr>
      <vt:lpstr>A125580448V_Latest</vt:lpstr>
      <vt:lpstr>A125580449W</vt:lpstr>
      <vt:lpstr>A125580449W_Data</vt:lpstr>
      <vt:lpstr>A125580449W_Latest</vt:lpstr>
      <vt:lpstr>A125580456V</vt:lpstr>
      <vt:lpstr>A125580456V_Data</vt:lpstr>
      <vt:lpstr>A125580456V_Latest</vt:lpstr>
      <vt:lpstr>A125580457W</vt:lpstr>
      <vt:lpstr>A125580457W_Data</vt:lpstr>
      <vt:lpstr>A125580457W_Latest</vt:lpstr>
      <vt:lpstr>A125580464V</vt:lpstr>
      <vt:lpstr>A125580464V_Data</vt:lpstr>
      <vt:lpstr>A125580464V_Latest</vt:lpstr>
      <vt:lpstr>A125580465W</vt:lpstr>
      <vt:lpstr>A125580465W_Data</vt:lpstr>
      <vt:lpstr>A125580465W_Latest</vt:lpstr>
      <vt:lpstr>A125580472V</vt:lpstr>
      <vt:lpstr>A125580472V_Data</vt:lpstr>
      <vt:lpstr>A125580472V_Latest</vt:lpstr>
      <vt:lpstr>A125580473W</vt:lpstr>
      <vt:lpstr>A125580473W_Data</vt:lpstr>
      <vt:lpstr>A125580473W_Latest</vt:lpstr>
      <vt:lpstr>A125580480V</vt:lpstr>
      <vt:lpstr>A125580480V_Data</vt:lpstr>
      <vt:lpstr>A125580480V_Latest</vt:lpstr>
      <vt:lpstr>A125580481W</vt:lpstr>
      <vt:lpstr>A125580481W_Data</vt:lpstr>
      <vt:lpstr>A125580481W_Latest</vt:lpstr>
      <vt:lpstr>A125580488L</vt:lpstr>
      <vt:lpstr>A125580488L_Data</vt:lpstr>
      <vt:lpstr>A125580488L_Latest</vt:lpstr>
      <vt:lpstr>A125580489R</vt:lpstr>
      <vt:lpstr>A125580489R_Data</vt:lpstr>
      <vt:lpstr>A125580489R_Latest</vt:lpstr>
      <vt:lpstr>A125580496L</vt:lpstr>
      <vt:lpstr>A125580496L_Data</vt:lpstr>
      <vt:lpstr>A125580496L_Latest</vt:lpstr>
      <vt:lpstr>A125580497R</vt:lpstr>
      <vt:lpstr>A125580497R_Data</vt:lpstr>
      <vt:lpstr>A125580497R_Latest</vt:lpstr>
      <vt:lpstr>A125580504A</vt:lpstr>
      <vt:lpstr>A125580504A_Data</vt:lpstr>
      <vt:lpstr>A125580504A_Latest</vt:lpstr>
      <vt:lpstr>A125580505C</vt:lpstr>
      <vt:lpstr>A125580505C_Data</vt:lpstr>
      <vt:lpstr>A125580505C_Latest</vt:lpstr>
      <vt:lpstr>A125580512A</vt:lpstr>
      <vt:lpstr>A125580512A_Data</vt:lpstr>
      <vt:lpstr>A125580512A_Latest</vt:lpstr>
      <vt:lpstr>A125580513C</vt:lpstr>
      <vt:lpstr>A125580513C_Data</vt:lpstr>
      <vt:lpstr>A125580513C_Latest</vt:lpstr>
      <vt:lpstr>A125580520A</vt:lpstr>
      <vt:lpstr>A125580520A_Data</vt:lpstr>
      <vt:lpstr>A125580520A_Latest</vt:lpstr>
      <vt:lpstr>A125580521C</vt:lpstr>
      <vt:lpstr>A125580521C_Data</vt:lpstr>
      <vt:lpstr>A125580521C_Latest</vt:lpstr>
      <vt:lpstr>A125580528V</vt:lpstr>
      <vt:lpstr>A125580528V_Data</vt:lpstr>
      <vt:lpstr>A125580528V_Latest</vt:lpstr>
      <vt:lpstr>A125580529W</vt:lpstr>
      <vt:lpstr>A125580529W_Data</vt:lpstr>
      <vt:lpstr>A125580529W_Latest</vt:lpstr>
      <vt:lpstr>A125580536V</vt:lpstr>
      <vt:lpstr>A125580536V_Data</vt:lpstr>
      <vt:lpstr>A125580536V_Latest</vt:lpstr>
      <vt:lpstr>A125580537W</vt:lpstr>
      <vt:lpstr>A125580537W_Data</vt:lpstr>
      <vt:lpstr>A125580537W_Latest</vt:lpstr>
      <vt:lpstr>A125580544V</vt:lpstr>
      <vt:lpstr>A125580544V_Data</vt:lpstr>
      <vt:lpstr>A125580544V_Latest</vt:lpstr>
      <vt:lpstr>A125580545W</vt:lpstr>
      <vt:lpstr>A125580545W_Data</vt:lpstr>
      <vt:lpstr>A125580545W_Latest</vt:lpstr>
      <vt:lpstr>A125580552V</vt:lpstr>
      <vt:lpstr>A125580552V_Data</vt:lpstr>
      <vt:lpstr>A125580552V_Latest</vt:lpstr>
      <vt:lpstr>A125580553W</vt:lpstr>
      <vt:lpstr>A125580553W_Data</vt:lpstr>
      <vt:lpstr>A125580553W_Latest</vt:lpstr>
      <vt:lpstr>A125580560V</vt:lpstr>
      <vt:lpstr>A125580560V_Data</vt:lpstr>
      <vt:lpstr>A125580560V_Latest</vt:lpstr>
      <vt:lpstr>A125580561W</vt:lpstr>
      <vt:lpstr>A125580561W_Data</vt:lpstr>
      <vt:lpstr>A125580561W_Latest</vt:lpstr>
      <vt:lpstr>A125580568L</vt:lpstr>
      <vt:lpstr>A125580568L_Data</vt:lpstr>
      <vt:lpstr>A125580568L_Latest</vt:lpstr>
      <vt:lpstr>A125580569R</vt:lpstr>
      <vt:lpstr>A125580569R_Data</vt:lpstr>
      <vt:lpstr>A125580569R_Latest</vt:lpstr>
      <vt:lpstr>A125580576L</vt:lpstr>
      <vt:lpstr>A125580576L_Data</vt:lpstr>
      <vt:lpstr>A125580576L_Latest</vt:lpstr>
      <vt:lpstr>A125580577R</vt:lpstr>
      <vt:lpstr>A125580577R_Data</vt:lpstr>
      <vt:lpstr>A125580577R_Latest</vt:lpstr>
      <vt:lpstr>A125580584L</vt:lpstr>
      <vt:lpstr>A125580584L_Data</vt:lpstr>
      <vt:lpstr>A125580584L_Latest</vt:lpstr>
      <vt:lpstr>A125580585R</vt:lpstr>
      <vt:lpstr>A125580585R_Data</vt:lpstr>
      <vt:lpstr>A125580585R_Latest</vt:lpstr>
      <vt:lpstr>A125580592L</vt:lpstr>
      <vt:lpstr>A125580592L_Data</vt:lpstr>
      <vt:lpstr>A125580592L_Latest</vt:lpstr>
      <vt:lpstr>A125580593R</vt:lpstr>
      <vt:lpstr>A125580593R_Data</vt:lpstr>
      <vt:lpstr>A125580593R_Latest</vt:lpstr>
      <vt:lpstr>A125580600A</vt:lpstr>
      <vt:lpstr>A125580600A_Data</vt:lpstr>
      <vt:lpstr>A125580600A_Latest</vt:lpstr>
      <vt:lpstr>A125580601C</vt:lpstr>
      <vt:lpstr>A125580601C_Data</vt:lpstr>
      <vt:lpstr>A125580601C_Latest</vt:lpstr>
      <vt:lpstr>A125580608V</vt:lpstr>
      <vt:lpstr>A125580608V_Data</vt:lpstr>
      <vt:lpstr>A125580608V_Latest</vt:lpstr>
      <vt:lpstr>A125580609W</vt:lpstr>
      <vt:lpstr>A125580609W_Data</vt:lpstr>
      <vt:lpstr>A125580609W_Latest</vt:lpstr>
      <vt:lpstr>A125580616V</vt:lpstr>
      <vt:lpstr>A125580616V_Data</vt:lpstr>
      <vt:lpstr>A125580616V_Latest</vt:lpstr>
      <vt:lpstr>A125580617W</vt:lpstr>
      <vt:lpstr>A125580617W_Data</vt:lpstr>
      <vt:lpstr>A125580617W_Latest</vt:lpstr>
      <vt:lpstr>A125580624V</vt:lpstr>
      <vt:lpstr>A125580624V_Data</vt:lpstr>
      <vt:lpstr>A125580624V_Latest</vt:lpstr>
      <vt:lpstr>A125580625W</vt:lpstr>
      <vt:lpstr>A125580625W_Data</vt:lpstr>
      <vt:lpstr>A125580625W_Latest</vt:lpstr>
      <vt:lpstr>A125580632V</vt:lpstr>
      <vt:lpstr>A125580632V_Data</vt:lpstr>
      <vt:lpstr>A125580632V_Latest</vt:lpstr>
      <vt:lpstr>A125580633W</vt:lpstr>
      <vt:lpstr>A125580633W_Data</vt:lpstr>
      <vt:lpstr>A125580633W_Latest</vt:lpstr>
      <vt:lpstr>A125580640V</vt:lpstr>
      <vt:lpstr>A125580640V_Data</vt:lpstr>
      <vt:lpstr>A125580640V_Latest</vt:lpstr>
      <vt:lpstr>A125580641W</vt:lpstr>
      <vt:lpstr>A125580641W_Data</vt:lpstr>
      <vt:lpstr>A125580641W_Latest</vt:lpstr>
      <vt:lpstr>A125580648L</vt:lpstr>
      <vt:lpstr>A125580648L_Data</vt:lpstr>
      <vt:lpstr>A125580648L_Latest</vt:lpstr>
      <vt:lpstr>A125580649R</vt:lpstr>
      <vt:lpstr>A125580649R_Data</vt:lpstr>
      <vt:lpstr>A125580649R_Latest</vt:lpstr>
      <vt:lpstr>A125580656L</vt:lpstr>
      <vt:lpstr>A125580656L_Data</vt:lpstr>
      <vt:lpstr>A125580656L_Latest</vt:lpstr>
      <vt:lpstr>A125580657R</vt:lpstr>
      <vt:lpstr>A125580657R_Data</vt:lpstr>
      <vt:lpstr>A125580657R_Latest</vt:lpstr>
      <vt:lpstr>A125580664L</vt:lpstr>
      <vt:lpstr>A125580664L_Data</vt:lpstr>
      <vt:lpstr>A125580664L_Latest</vt:lpstr>
      <vt:lpstr>A125580665R</vt:lpstr>
      <vt:lpstr>A125580665R_Data</vt:lpstr>
      <vt:lpstr>A125580665R_Latest</vt:lpstr>
      <vt:lpstr>A125580672L</vt:lpstr>
      <vt:lpstr>A125580672L_Data</vt:lpstr>
      <vt:lpstr>A125580672L_Latest</vt:lpstr>
      <vt:lpstr>A125580673R</vt:lpstr>
      <vt:lpstr>A125580673R_Data</vt:lpstr>
      <vt:lpstr>A125580673R_Latest</vt:lpstr>
      <vt:lpstr>A125580680L</vt:lpstr>
      <vt:lpstr>A125580680L_Data</vt:lpstr>
      <vt:lpstr>A125580680L_Latest</vt:lpstr>
      <vt:lpstr>A125580681R</vt:lpstr>
      <vt:lpstr>A125580681R_Data</vt:lpstr>
      <vt:lpstr>A125580681R_Latest</vt:lpstr>
      <vt:lpstr>A125580688F</vt:lpstr>
      <vt:lpstr>A125580688F_Data</vt:lpstr>
      <vt:lpstr>A125580688F_Latest</vt:lpstr>
      <vt:lpstr>A125580689J</vt:lpstr>
      <vt:lpstr>A125580689J_Data</vt:lpstr>
      <vt:lpstr>A125580689J_Latest</vt:lpstr>
      <vt:lpstr>A125580696F</vt:lpstr>
      <vt:lpstr>A125580696F_Data</vt:lpstr>
      <vt:lpstr>A125580696F_Latest</vt:lpstr>
      <vt:lpstr>A125580697J</vt:lpstr>
      <vt:lpstr>A125580697J_Data</vt:lpstr>
      <vt:lpstr>A125580697J_Latest</vt:lpstr>
      <vt:lpstr>A125580704V</vt:lpstr>
      <vt:lpstr>A125580704V_Data</vt:lpstr>
      <vt:lpstr>A125580704V_Latest</vt:lpstr>
      <vt:lpstr>A125580705W</vt:lpstr>
      <vt:lpstr>A125580705W_Data</vt:lpstr>
      <vt:lpstr>A125580705W_Latest</vt:lpstr>
      <vt:lpstr>A125580712V</vt:lpstr>
      <vt:lpstr>A125580712V_Data</vt:lpstr>
      <vt:lpstr>A125580712V_Latest</vt:lpstr>
      <vt:lpstr>A125580713W</vt:lpstr>
      <vt:lpstr>A125580713W_Data</vt:lpstr>
      <vt:lpstr>A125580713W_Latest</vt:lpstr>
      <vt:lpstr>A125580720V</vt:lpstr>
      <vt:lpstr>A125580720V_Data</vt:lpstr>
      <vt:lpstr>A125580720V_Latest</vt:lpstr>
      <vt:lpstr>A125580721W</vt:lpstr>
      <vt:lpstr>A125580721W_Data</vt:lpstr>
      <vt:lpstr>A125580721W_Latest</vt:lpstr>
      <vt:lpstr>A125580728L</vt:lpstr>
      <vt:lpstr>A125580728L_Data</vt:lpstr>
      <vt:lpstr>A125580728L_Latest</vt:lpstr>
      <vt:lpstr>A125580729R</vt:lpstr>
      <vt:lpstr>A125580729R_Data</vt:lpstr>
      <vt:lpstr>A125580729R_Latest</vt:lpstr>
      <vt:lpstr>A125580736L</vt:lpstr>
      <vt:lpstr>A125580736L_Data</vt:lpstr>
      <vt:lpstr>A125580736L_Latest</vt:lpstr>
      <vt:lpstr>A125580737R</vt:lpstr>
      <vt:lpstr>A125580737R_Data</vt:lpstr>
      <vt:lpstr>A125580737R_Latest</vt:lpstr>
      <vt:lpstr>A125580744L</vt:lpstr>
      <vt:lpstr>A125580744L_Data</vt:lpstr>
      <vt:lpstr>A125580744L_Latest</vt:lpstr>
      <vt:lpstr>A125580745R</vt:lpstr>
      <vt:lpstr>A125580745R_Data</vt:lpstr>
      <vt:lpstr>A125580745R_Latest</vt:lpstr>
      <vt:lpstr>A125580752L</vt:lpstr>
      <vt:lpstr>A125580752L_Data</vt:lpstr>
      <vt:lpstr>A125580752L_Latest</vt:lpstr>
      <vt:lpstr>A125580753R</vt:lpstr>
      <vt:lpstr>A125580753R_Data</vt:lpstr>
      <vt:lpstr>A125580753R_Latest</vt:lpstr>
      <vt:lpstr>A125580760L</vt:lpstr>
      <vt:lpstr>A125580760L_Data</vt:lpstr>
      <vt:lpstr>A125580760L_Latest</vt:lpstr>
      <vt:lpstr>A125580761R</vt:lpstr>
      <vt:lpstr>A125580761R_Data</vt:lpstr>
      <vt:lpstr>A125580761R_Latest</vt:lpstr>
      <vt:lpstr>A125580768F</vt:lpstr>
      <vt:lpstr>A125580768F_Data</vt:lpstr>
      <vt:lpstr>A125580768F_Latest</vt:lpstr>
      <vt:lpstr>A125580769J</vt:lpstr>
      <vt:lpstr>A125580769J_Data</vt:lpstr>
      <vt:lpstr>A125580769J_Latest</vt:lpstr>
      <vt:lpstr>A125580776F</vt:lpstr>
      <vt:lpstr>A125580776F_Data</vt:lpstr>
      <vt:lpstr>A125580776F_Latest</vt:lpstr>
      <vt:lpstr>A125580777J</vt:lpstr>
      <vt:lpstr>A125580777J_Data</vt:lpstr>
      <vt:lpstr>A125580777J_Latest</vt:lpstr>
      <vt:lpstr>A125580784F</vt:lpstr>
      <vt:lpstr>A125580784F_Data</vt:lpstr>
      <vt:lpstr>A125580784F_Latest</vt:lpstr>
      <vt:lpstr>A125580785J</vt:lpstr>
      <vt:lpstr>A125580785J_Data</vt:lpstr>
      <vt:lpstr>A125580785J_Latest</vt:lpstr>
      <vt:lpstr>A125580792F</vt:lpstr>
      <vt:lpstr>A125580792F_Data</vt:lpstr>
      <vt:lpstr>A125580792F_Latest</vt:lpstr>
      <vt:lpstr>A125580793J</vt:lpstr>
      <vt:lpstr>A125580793J_Data</vt:lpstr>
      <vt:lpstr>A125580793J_Latest</vt:lpstr>
      <vt:lpstr>A125580800V</vt:lpstr>
      <vt:lpstr>A125580800V_Data</vt:lpstr>
      <vt:lpstr>A125580800V_Latest</vt:lpstr>
      <vt:lpstr>A125580801W</vt:lpstr>
      <vt:lpstr>A125580801W_Data</vt:lpstr>
      <vt:lpstr>A125580801W_Latest</vt:lpstr>
      <vt:lpstr>A125580808L</vt:lpstr>
      <vt:lpstr>A125580808L_Data</vt:lpstr>
      <vt:lpstr>A125580808L_Latest</vt:lpstr>
      <vt:lpstr>A125580809R</vt:lpstr>
      <vt:lpstr>A125580809R_Data</vt:lpstr>
      <vt:lpstr>A125580809R_Latest</vt:lpstr>
      <vt:lpstr>A125580816L</vt:lpstr>
      <vt:lpstr>A125580816L_Data</vt:lpstr>
      <vt:lpstr>A125580816L_Latest</vt:lpstr>
      <vt:lpstr>A125580817R</vt:lpstr>
      <vt:lpstr>A125580817R_Data</vt:lpstr>
      <vt:lpstr>A125580817R_Latest</vt:lpstr>
      <vt:lpstr>A125580824L</vt:lpstr>
      <vt:lpstr>A125580824L_Data</vt:lpstr>
      <vt:lpstr>A125580824L_Latest</vt:lpstr>
      <vt:lpstr>A125580825R</vt:lpstr>
      <vt:lpstr>A125580825R_Data</vt:lpstr>
      <vt:lpstr>A125580825R_Latest</vt:lpstr>
      <vt:lpstr>A125580832L</vt:lpstr>
      <vt:lpstr>A125580832L_Data</vt:lpstr>
      <vt:lpstr>A125580832L_Latest</vt:lpstr>
      <vt:lpstr>A125580833R</vt:lpstr>
      <vt:lpstr>A125580833R_Data</vt:lpstr>
      <vt:lpstr>A125580833R_Latest</vt:lpstr>
      <vt:lpstr>A125580840L</vt:lpstr>
      <vt:lpstr>A125580840L_Data</vt:lpstr>
      <vt:lpstr>A125580840L_Latest</vt:lpstr>
      <vt:lpstr>A125580841R</vt:lpstr>
      <vt:lpstr>A125580841R_Data</vt:lpstr>
      <vt:lpstr>A125580841R_Latest</vt:lpstr>
      <vt:lpstr>A125580848F</vt:lpstr>
      <vt:lpstr>A125580848F_Data</vt:lpstr>
      <vt:lpstr>A125580848F_Latest</vt:lpstr>
      <vt:lpstr>A125580849J</vt:lpstr>
      <vt:lpstr>A125580849J_Data</vt:lpstr>
      <vt:lpstr>A125580849J_Latest</vt:lpstr>
      <vt:lpstr>A125580856F</vt:lpstr>
      <vt:lpstr>A125580856F_Data</vt:lpstr>
      <vt:lpstr>A125580856F_Latest</vt:lpstr>
      <vt:lpstr>A125580857J</vt:lpstr>
      <vt:lpstr>A125580857J_Data</vt:lpstr>
      <vt:lpstr>A125580857J_Latest</vt:lpstr>
      <vt:lpstr>A125580864F</vt:lpstr>
      <vt:lpstr>A125580864F_Data</vt:lpstr>
      <vt:lpstr>A125580864F_Latest</vt:lpstr>
      <vt:lpstr>A125580865J</vt:lpstr>
      <vt:lpstr>A125580865J_Data</vt:lpstr>
      <vt:lpstr>A125580865J_Latest</vt:lpstr>
      <vt:lpstr>A125580872F</vt:lpstr>
      <vt:lpstr>A125580872F_Data</vt:lpstr>
      <vt:lpstr>A125580872F_Latest</vt:lpstr>
      <vt:lpstr>A125580873J</vt:lpstr>
      <vt:lpstr>A125580873J_Data</vt:lpstr>
      <vt:lpstr>A125580873J_Latest</vt:lpstr>
      <vt:lpstr>A125580880F</vt:lpstr>
      <vt:lpstr>A125580880F_Data</vt:lpstr>
      <vt:lpstr>A125580880F_Latest</vt:lpstr>
      <vt:lpstr>A125580881J</vt:lpstr>
      <vt:lpstr>A125580881J_Data</vt:lpstr>
      <vt:lpstr>A125580881J_Latest</vt:lpstr>
      <vt:lpstr>A125580888X</vt:lpstr>
      <vt:lpstr>A125580888X_Data</vt:lpstr>
      <vt:lpstr>A125580888X_Latest</vt:lpstr>
      <vt:lpstr>A125580889A</vt:lpstr>
      <vt:lpstr>A125580889A_Data</vt:lpstr>
      <vt:lpstr>A125580889A_Latest</vt:lpstr>
      <vt:lpstr>A125580896X</vt:lpstr>
      <vt:lpstr>A125580896X_Data</vt:lpstr>
      <vt:lpstr>A125580896X_Latest</vt:lpstr>
      <vt:lpstr>A125580897A</vt:lpstr>
      <vt:lpstr>A125580897A_Data</vt:lpstr>
      <vt:lpstr>A125580897A_Latest</vt:lpstr>
      <vt:lpstr>A125580904L</vt:lpstr>
      <vt:lpstr>A125580904L_Data</vt:lpstr>
      <vt:lpstr>A125580904L_Latest</vt:lpstr>
      <vt:lpstr>A125580905R</vt:lpstr>
      <vt:lpstr>A125580905R_Data</vt:lpstr>
      <vt:lpstr>A125580905R_Latest</vt:lpstr>
      <vt:lpstr>A125580912L</vt:lpstr>
      <vt:lpstr>A125580912L_Data</vt:lpstr>
      <vt:lpstr>A125580912L_Latest</vt:lpstr>
      <vt:lpstr>A125580913R</vt:lpstr>
      <vt:lpstr>A125580913R_Data</vt:lpstr>
      <vt:lpstr>A125580913R_Latest</vt:lpstr>
      <vt:lpstr>A125580920L</vt:lpstr>
      <vt:lpstr>A125580920L_Data</vt:lpstr>
      <vt:lpstr>A125580920L_Latest</vt:lpstr>
      <vt:lpstr>A125580921R</vt:lpstr>
      <vt:lpstr>A125580921R_Data</vt:lpstr>
      <vt:lpstr>A125580921R_Latest</vt:lpstr>
      <vt:lpstr>A125580928F</vt:lpstr>
      <vt:lpstr>A125580928F_Data</vt:lpstr>
      <vt:lpstr>A125580928F_Latest</vt:lpstr>
      <vt:lpstr>A125580929J</vt:lpstr>
      <vt:lpstr>A125580929J_Data</vt:lpstr>
      <vt:lpstr>A125580929J_Latest</vt:lpstr>
      <vt:lpstr>A125580936F</vt:lpstr>
      <vt:lpstr>A125580936F_Data</vt:lpstr>
      <vt:lpstr>A125580936F_Latest</vt:lpstr>
      <vt:lpstr>A125580937J</vt:lpstr>
      <vt:lpstr>A125580937J_Data</vt:lpstr>
      <vt:lpstr>A125580937J_Latest</vt:lpstr>
      <vt:lpstr>A125580944F</vt:lpstr>
      <vt:lpstr>A125580944F_Data</vt:lpstr>
      <vt:lpstr>A125580944F_Latest</vt:lpstr>
      <vt:lpstr>A125580945J</vt:lpstr>
      <vt:lpstr>A125580945J_Data</vt:lpstr>
      <vt:lpstr>A125580945J_Latest</vt:lpstr>
      <vt:lpstr>A125580952F</vt:lpstr>
      <vt:lpstr>A125580952F_Data</vt:lpstr>
      <vt:lpstr>A125580952F_Latest</vt:lpstr>
      <vt:lpstr>A125580953J</vt:lpstr>
      <vt:lpstr>A125580953J_Data</vt:lpstr>
      <vt:lpstr>A125580953J_Latest</vt:lpstr>
      <vt:lpstr>A125580960F</vt:lpstr>
      <vt:lpstr>A125580960F_Data</vt:lpstr>
      <vt:lpstr>A125580960F_Latest</vt:lpstr>
      <vt:lpstr>A125580961J</vt:lpstr>
      <vt:lpstr>A125580961J_Data</vt:lpstr>
      <vt:lpstr>A125580961J_Latest</vt:lpstr>
      <vt:lpstr>A125580968X</vt:lpstr>
      <vt:lpstr>A125580968X_Data</vt:lpstr>
      <vt:lpstr>A125580968X_Latest</vt:lpstr>
      <vt:lpstr>A125580969A</vt:lpstr>
      <vt:lpstr>A125580969A_Data</vt:lpstr>
      <vt:lpstr>A125580969A_Latest</vt:lpstr>
      <vt:lpstr>A125580976X</vt:lpstr>
      <vt:lpstr>A125580976X_Data</vt:lpstr>
      <vt:lpstr>A125580976X_Latest</vt:lpstr>
      <vt:lpstr>A125580977A</vt:lpstr>
      <vt:lpstr>A125580977A_Data</vt:lpstr>
      <vt:lpstr>A125580977A_Latest</vt:lpstr>
      <vt:lpstr>A125580984X</vt:lpstr>
      <vt:lpstr>A125580984X_Data</vt:lpstr>
      <vt:lpstr>A125580984X_Latest</vt:lpstr>
      <vt:lpstr>A125580985A</vt:lpstr>
      <vt:lpstr>A125580985A_Data</vt:lpstr>
      <vt:lpstr>A125580985A_Latest</vt:lpstr>
      <vt:lpstr>A125580992X</vt:lpstr>
      <vt:lpstr>A125580992X_Data</vt:lpstr>
      <vt:lpstr>A125580992X_Latest</vt:lpstr>
      <vt:lpstr>A125580993A</vt:lpstr>
      <vt:lpstr>A125580993A_Data</vt:lpstr>
      <vt:lpstr>A125580993A_Latest</vt:lpstr>
      <vt:lpstr>A125581000R</vt:lpstr>
      <vt:lpstr>A125581000R_Data</vt:lpstr>
      <vt:lpstr>A125581000R_Latest</vt:lpstr>
      <vt:lpstr>A125581001T</vt:lpstr>
      <vt:lpstr>A125581001T_Data</vt:lpstr>
      <vt:lpstr>A125581001T_Latest</vt:lpstr>
      <vt:lpstr>A125581008J</vt:lpstr>
      <vt:lpstr>A125581008J_Data</vt:lpstr>
      <vt:lpstr>A125581008J_Latest</vt:lpstr>
      <vt:lpstr>A125581009K</vt:lpstr>
      <vt:lpstr>A125581009K_Data</vt:lpstr>
      <vt:lpstr>A125581009K_Latest</vt:lpstr>
      <vt:lpstr>A125581016J</vt:lpstr>
      <vt:lpstr>A125581016J_Data</vt:lpstr>
      <vt:lpstr>A125581016J_Latest</vt:lpstr>
      <vt:lpstr>A125581017K</vt:lpstr>
      <vt:lpstr>A125581017K_Data</vt:lpstr>
      <vt:lpstr>A125581017K_Latest</vt:lpstr>
      <vt:lpstr>A125581024J</vt:lpstr>
      <vt:lpstr>A125581024J_Data</vt:lpstr>
      <vt:lpstr>A125581024J_Latest</vt:lpstr>
      <vt:lpstr>A125581025K</vt:lpstr>
      <vt:lpstr>A125581025K_Data</vt:lpstr>
      <vt:lpstr>A125581025K_Latest</vt:lpstr>
      <vt:lpstr>A125581032J</vt:lpstr>
      <vt:lpstr>A125581032J_Data</vt:lpstr>
      <vt:lpstr>A125581032J_Latest</vt:lpstr>
      <vt:lpstr>A125581033K</vt:lpstr>
      <vt:lpstr>A125581033K_Data</vt:lpstr>
      <vt:lpstr>A125581033K_Latest</vt:lpstr>
      <vt:lpstr>A125581040J</vt:lpstr>
      <vt:lpstr>A125581040J_Data</vt:lpstr>
      <vt:lpstr>A125581040J_Latest</vt:lpstr>
      <vt:lpstr>A125581041K</vt:lpstr>
      <vt:lpstr>A125581041K_Data</vt:lpstr>
      <vt:lpstr>A125581041K_Latest</vt:lpstr>
      <vt:lpstr>A125581048A</vt:lpstr>
      <vt:lpstr>A125581048A_Data</vt:lpstr>
      <vt:lpstr>A125581048A_Latest</vt:lpstr>
      <vt:lpstr>A125581049C</vt:lpstr>
      <vt:lpstr>A125581049C_Data</vt:lpstr>
      <vt:lpstr>A125581049C_Latest</vt:lpstr>
      <vt:lpstr>A125581056A</vt:lpstr>
      <vt:lpstr>A125581056A_Data</vt:lpstr>
      <vt:lpstr>A125581056A_Latest</vt:lpstr>
      <vt:lpstr>A125581057C</vt:lpstr>
      <vt:lpstr>A125581057C_Data</vt:lpstr>
      <vt:lpstr>A125581057C_Latest</vt:lpstr>
      <vt:lpstr>A125581064A</vt:lpstr>
      <vt:lpstr>A125581064A_Data</vt:lpstr>
      <vt:lpstr>A125581064A_Latest</vt:lpstr>
      <vt:lpstr>A125581065C</vt:lpstr>
      <vt:lpstr>A125581065C_Data</vt:lpstr>
      <vt:lpstr>A125581065C_Latest</vt:lpstr>
      <vt:lpstr>A125581072A</vt:lpstr>
      <vt:lpstr>A125581072A_Data</vt:lpstr>
      <vt:lpstr>A125581072A_Latest</vt:lpstr>
      <vt:lpstr>A125581073C</vt:lpstr>
      <vt:lpstr>A125581073C_Data</vt:lpstr>
      <vt:lpstr>A125581073C_Latest</vt:lpstr>
      <vt:lpstr>A125581080A</vt:lpstr>
      <vt:lpstr>A125581080A_Data</vt:lpstr>
      <vt:lpstr>A125581080A_Latest</vt:lpstr>
      <vt:lpstr>A125581081C</vt:lpstr>
      <vt:lpstr>A125581081C_Data</vt:lpstr>
      <vt:lpstr>A125581081C_Latest</vt:lpstr>
      <vt:lpstr>A125581088V</vt:lpstr>
      <vt:lpstr>A125581088V_Data</vt:lpstr>
      <vt:lpstr>A125581088V_Latest</vt:lpstr>
      <vt:lpstr>A125581089W</vt:lpstr>
      <vt:lpstr>A125581089W_Data</vt:lpstr>
      <vt:lpstr>A125581089W_Latest</vt:lpstr>
      <vt:lpstr>A125581096V</vt:lpstr>
      <vt:lpstr>A125581096V_Data</vt:lpstr>
      <vt:lpstr>A125581096V_Latest</vt:lpstr>
      <vt:lpstr>A125581097W</vt:lpstr>
      <vt:lpstr>A125581097W_Data</vt:lpstr>
      <vt:lpstr>A125581097W_Latest</vt:lpstr>
      <vt:lpstr>A125581104J</vt:lpstr>
      <vt:lpstr>A125581104J_Data</vt:lpstr>
      <vt:lpstr>A125581104J_Latest</vt:lpstr>
      <vt:lpstr>A125581105K</vt:lpstr>
      <vt:lpstr>A125581105K_Data</vt:lpstr>
      <vt:lpstr>A125581105K_Latest</vt:lpstr>
      <vt:lpstr>A125581112J</vt:lpstr>
      <vt:lpstr>A125581112J_Data</vt:lpstr>
      <vt:lpstr>A125581112J_Latest</vt:lpstr>
      <vt:lpstr>A125581113K</vt:lpstr>
      <vt:lpstr>A125581113K_Data</vt:lpstr>
      <vt:lpstr>A125581113K_Latest</vt:lpstr>
      <vt:lpstr>A125581120J</vt:lpstr>
      <vt:lpstr>A125581120J_Data</vt:lpstr>
      <vt:lpstr>A125581120J_Latest</vt:lpstr>
      <vt:lpstr>A125581121K</vt:lpstr>
      <vt:lpstr>A125581121K_Data</vt:lpstr>
      <vt:lpstr>A125581121K_Latest</vt:lpstr>
      <vt:lpstr>A125581128A</vt:lpstr>
      <vt:lpstr>A125581128A_Data</vt:lpstr>
      <vt:lpstr>A125581128A_Latest</vt:lpstr>
      <vt:lpstr>A125581129C</vt:lpstr>
      <vt:lpstr>A125581129C_Data</vt:lpstr>
      <vt:lpstr>A125581129C_Latest</vt:lpstr>
      <vt:lpstr>A125581136A</vt:lpstr>
      <vt:lpstr>A125581136A_Data</vt:lpstr>
      <vt:lpstr>A125581136A_Latest</vt:lpstr>
      <vt:lpstr>A125581137C</vt:lpstr>
      <vt:lpstr>A125581137C_Data</vt:lpstr>
      <vt:lpstr>A125581137C_Latest</vt:lpstr>
      <vt:lpstr>A125581144A</vt:lpstr>
      <vt:lpstr>A125581144A_Data</vt:lpstr>
      <vt:lpstr>A125581144A_Latest</vt:lpstr>
      <vt:lpstr>A125581145C</vt:lpstr>
      <vt:lpstr>A125581145C_Data</vt:lpstr>
      <vt:lpstr>A125581145C_Latest</vt:lpstr>
      <vt:lpstr>A125581152A</vt:lpstr>
      <vt:lpstr>A125581152A_Data</vt:lpstr>
      <vt:lpstr>A125581152A_Latest</vt:lpstr>
      <vt:lpstr>A125581153C</vt:lpstr>
      <vt:lpstr>A125581153C_Data</vt:lpstr>
      <vt:lpstr>A125581153C_Latest</vt:lpstr>
      <vt:lpstr>A125581160A</vt:lpstr>
      <vt:lpstr>A125581160A_Data</vt:lpstr>
      <vt:lpstr>A125581160A_Latest</vt:lpstr>
      <vt:lpstr>A125581161C</vt:lpstr>
      <vt:lpstr>A125581161C_Data</vt:lpstr>
      <vt:lpstr>A125581161C_Latest</vt:lpstr>
      <vt:lpstr>A125581168V</vt:lpstr>
      <vt:lpstr>A125581168V_Data</vt:lpstr>
      <vt:lpstr>A125581168V_Latest</vt:lpstr>
      <vt:lpstr>A125581169W</vt:lpstr>
      <vt:lpstr>A125581169W_Data</vt:lpstr>
      <vt:lpstr>A125581169W_Latest</vt:lpstr>
      <vt:lpstr>A125581176V</vt:lpstr>
      <vt:lpstr>A125581176V_Data</vt:lpstr>
      <vt:lpstr>A125581176V_Latest</vt:lpstr>
      <vt:lpstr>A125581177W</vt:lpstr>
      <vt:lpstr>A125581177W_Data</vt:lpstr>
      <vt:lpstr>A125581177W_Latest</vt:lpstr>
      <vt:lpstr>A125581184V</vt:lpstr>
      <vt:lpstr>A125581184V_Data</vt:lpstr>
      <vt:lpstr>A125581184V_Latest</vt:lpstr>
      <vt:lpstr>A125581185W</vt:lpstr>
      <vt:lpstr>A125581185W_Data</vt:lpstr>
      <vt:lpstr>A125581185W_Latest</vt:lpstr>
      <vt:lpstr>A125581192V</vt:lpstr>
      <vt:lpstr>A125581192V_Data</vt:lpstr>
      <vt:lpstr>A125581192V_Latest</vt:lpstr>
      <vt:lpstr>A125581193W</vt:lpstr>
      <vt:lpstr>A125581193W_Data</vt:lpstr>
      <vt:lpstr>A125581193W_Latest</vt:lpstr>
      <vt:lpstr>A125581200J</vt:lpstr>
      <vt:lpstr>A125581200J_Data</vt:lpstr>
      <vt:lpstr>A125581200J_Latest</vt:lpstr>
      <vt:lpstr>A125581201K</vt:lpstr>
      <vt:lpstr>A125581201K_Data</vt:lpstr>
      <vt:lpstr>A125581201K_Latest</vt:lpstr>
      <vt:lpstr>A125581208A</vt:lpstr>
      <vt:lpstr>A125581208A_Data</vt:lpstr>
      <vt:lpstr>A125581208A_Latest</vt:lpstr>
      <vt:lpstr>A125581209C</vt:lpstr>
      <vt:lpstr>A125581209C_Data</vt:lpstr>
      <vt:lpstr>A125581209C_Latest</vt:lpstr>
      <vt:lpstr>A125581216A</vt:lpstr>
      <vt:lpstr>A125581216A_Data</vt:lpstr>
      <vt:lpstr>A125581216A_Latest</vt:lpstr>
      <vt:lpstr>A125581217C</vt:lpstr>
      <vt:lpstr>A125581217C_Data</vt:lpstr>
      <vt:lpstr>A125581217C_Latest</vt:lpstr>
      <vt:lpstr>A125581224A</vt:lpstr>
      <vt:lpstr>A125581224A_Data</vt:lpstr>
      <vt:lpstr>A125581224A_Latest</vt:lpstr>
      <vt:lpstr>A125581225C</vt:lpstr>
      <vt:lpstr>A125581225C_Data</vt:lpstr>
      <vt:lpstr>A125581225C_Latest</vt:lpstr>
      <vt:lpstr>A125581232A</vt:lpstr>
      <vt:lpstr>A125581232A_Data</vt:lpstr>
      <vt:lpstr>A125581232A_Latest</vt:lpstr>
      <vt:lpstr>A125581233C</vt:lpstr>
      <vt:lpstr>A125581233C_Data</vt:lpstr>
      <vt:lpstr>A125581233C_Latest</vt:lpstr>
      <vt:lpstr>A125581240A</vt:lpstr>
      <vt:lpstr>A125581240A_Data</vt:lpstr>
      <vt:lpstr>A125581240A_Latest</vt:lpstr>
      <vt:lpstr>A125581241C</vt:lpstr>
      <vt:lpstr>A125581241C_Data</vt:lpstr>
      <vt:lpstr>A125581241C_Latest</vt:lpstr>
      <vt:lpstr>A125581248V</vt:lpstr>
      <vt:lpstr>A125581248V_Data</vt:lpstr>
      <vt:lpstr>A125581248V_Latest</vt:lpstr>
      <vt:lpstr>A125581249W</vt:lpstr>
      <vt:lpstr>A125581249W_Data</vt:lpstr>
      <vt:lpstr>A125581249W_Latest</vt:lpstr>
      <vt:lpstr>A125581256V</vt:lpstr>
      <vt:lpstr>A125581256V_Data</vt:lpstr>
      <vt:lpstr>A125581256V_Latest</vt:lpstr>
      <vt:lpstr>A125581257W</vt:lpstr>
      <vt:lpstr>A125581257W_Data</vt:lpstr>
      <vt:lpstr>A125581257W_Latest</vt:lpstr>
      <vt:lpstr>A125581264V</vt:lpstr>
      <vt:lpstr>A125581264V_Data</vt:lpstr>
      <vt:lpstr>A125581264V_Latest</vt:lpstr>
      <vt:lpstr>A125581265W</vt:lpstr>
      <vt:lpstr>A125581265W_Data</vt:lpstr>
      <vt:lpstr>A125581265W_Latest</vt:lpstr>
      <vt:lpstr>A125581272V</vt:lpstr>
      <vt:lpstr>A125581272V_Data</vt:lpstr>
      <vt:lpstr>A125581272V_Latest</vt:lpstr>
      <vt:lpstr>A125581273W</vt:lpstr>
      <vt:lpstr>A125581273W_Data</vt:lpstr>
      <vt:lpstr>A125581273W_Latest</vt:lpstr>
      <vt:lpstr>A125581280V</vt:lpstr>
      <vt:lpstr>A125581280V_Data</vt:lpstr>
      <vt:lpstr>A125581280V_Latest</vt:lpstr>
      <vt:lpstr>A125581281W</vt:lpstr>
      <vt:lpstr>A125581281W_Data</vt:lpstr>
      <vt:lpstr>A125581281W_Latest</vt:lpstr>
      <vt:lpstr>A125581288L</vt:lpstr>
      <vt:lpstr>A125581288L_Data</vt:lpstr>
      <vt:lpstr>A125581288L_Latest</vt:lpstr>
      <vt:lpstr>A125581289R</vt:lpstr>
      <vt:lpstr>A125581289R_Data</vt:lpstr>
      <vt:lpstr>A125581289R_Latest</vt:lpstr>
      <vt:lpstr>A125581296L</vt:lpstr>
      <vt:lpstr>A125581296L_Data</vt:lpstr>
      <vt:lpstr>A125581296L_Latest</vt:lpstr>
      <vt:lpstr>A125581297R</vt:lpstr>
      <vt:lpstr>A125581297R_Data</vt:lpstr>
      <vt:lpstr>A125581297R_Latest</vt:lpstr>
      <vt:lpstr>A125581304A</vt:lpstr>
      <vt:lpstr>A125581304A_Data</vt:lpstr>
      <vt:lpstr>A125581304A_Latest</vt:lpstr>
      <vt:lpstr>A125581305C</vt:lpstr>
      <vt:lpstr>A125581305C_Data</vt:lpstr>
      <vt:lpstr>A125581305C_Latest</vt:lpstr>
      <vt:lpstr>A125581312A</vt:lpstr>
      <vt:lpstr>A125581312A_Data</vt:lpstr>
      <vt:lpstr>A125581312A_Latest</vt:lpstr>
      <vt:lpstr>A125581313C</vt:lpstr>
      <vt:lpstr>A125581313C_Data</vt:lpstr>
      <vt:lpstr>A125581313C_Latest</vt:lpstr>
      <vt:lpstr>A125581320A</vt:lpstr>
      <vt:lpstr>A125581320A_Data</vt:lpstr>
      <vt:lpstr>A125581320A_Latest</vt:lpstr>
      <vt:lpstr>A125581321C</vt:lpstr>
      <vt:lpstr>A125581321C_Data</vt:lpstr>
      <vt:lpstr>A125581321C_Latest</vt:lpstr>
      <vt:lpstr>A125581328V</vt:lpstr>
      <vt:lpstr>A125581328V_Data</vt:lpstr>
      <vt:lpstr>A125581328V_Latest</vt:lpstr>
      <vt:lpstr>A125581329W</vt:lpstr>
      <vt:lpstr>A125581329W_Data</vt:lpstr>
      <vt:lpstr>A125581329W_Latest</vt:lpstr>
      <vt:lpstr>A125581336V</vt:lpstr>
      <vt:lpstr>A125581336V_Data</vt:lpstr>
      <vt:lpstr>A125581336V_Latest</vt:lpstr>
      <vt:lpstr>A125581337W</vt:lpstr>
      <vt:lpstr>A125581337W_Data</vt:lpstr>
      <vt:lpstr>A125581337W_Latest</vt:lpstr>
      <vt:lpstr>A125581344V</vt:lpstr>
      <vt:lpstr>A125581344V_Data</vt:lpstr>
      <vt:lpstr>A125581344V_Latest</vt:lpstr>
      <vt:lpstr>A125581345W</vt:lpstr>
      <vt:lpstr>A125581345W_Data</vt:lpstr>
      <vt:lpstr>A125581345W_Latest</vt:lpstr>
      <vt:lpstr>A125581352V</vt:lpstr>
      <vt:lpstr>A125581352V_Data</vt:lpstr>
      <vt:lpstr>A125581352V_Latest</vt:lpstr>
      <vt:lpstr>A125581353W</vt:lpstr>
      <vt:lpstr>A125581353W_Data</vt:lpstr>
      <vt:lpstr>A125581353W_Latest</vt:lpstr>
      <vt:lpstr>A125581360V</vt:lpstr>
      <vt:lpstr>A125581360V_Data</vt:lpstr>
      <vt:lpstr>A125581360V_Latest</vt:lpstr>
      <vt:lpstr>A125581361W</vt:lpstr>
      <vt:lpstr>A125581361W_Data</vt:lpstr>
      <vt:lpstr>A125581361W_Latest</vt:lpstr>
      <vt:lpstr>A125581368L</vt:lpstr>
      <vt:lpstr>A125581368L_Data</vt:lpstr>
      <vt:lpstr>A125581368L_Latest</vt:lpstr>
      <vt:lpstr>A125581369R</vt:lpstr>
      <vt:lpstr>A125581369R_Data</vt:lpstr>
      <vt:lpstr>A125581369R_Latest</vt:lpstr>
      <vt:lpstr>A125581376L</vt:lpstr>
      <vt:lpstr>A125581376L_Data</vt:lpstr>
      <vt:lpstr>A125581376L_Latest</vt:lpstr>
      <vt:lpstr>A125581377R</vt:lpstr>
      <vt:lpstr>A125581377R_Data</vt:lpstr>
      <vt:lpstr>A125581377R_Latest</vt:lpstr>
      <vt:lpstr>A125581384L</vt:lpstr>
      <vt:lpstr>A125581384L_Data</vt:lpstr>
      <vt:lpstr>A125581384L_Latest</vt:lpstr>
      <vt:lpstr>A125581385R</vt:lpstr>
      <vt:lpstr>A125581385R_Data</vt:lpstr>
      <vt:lpstr>A125581385R_Latest</vt:lpstr>
      <vt:lpstr>A125581392L</vt:lpstr>
      <vt:lpstr>A125581392L_Data</vt:lpstr>
      <vt:lpstr>A125581392L_Latest</vt:lpstr>
      <vt:lpstr>A125581393R</vt:lpstr>
      <vt:lpstr>A125581393R_Data</vt:lpstr>
      <vt:lpstr>A125581393R_Latest</vt:lpstr>
      <vt:lpstr>A125581400A</vt:lpstr>
      <vt:lpstr>A125581400A_Data</vt:lpstr>
      <vt:lpstr>A125581400A_Latest</vt:lpstr>
      <vt:lpstr>A125581401C</vt:lpstr>
      <vt:lpstr>A125581401C_Data</vt:lpstr>
      <vt:lpstr>A125581401C_Latest</vt:lpstr>
      <vt:lpstr>A125581408V</vt:lpstr>
      <vt:lpstr>A125581408V_Data</vt:lpstr>
      <vt:lpstr>A125581408V_Latest</vt:lpstr>
      <vt:lpstr>A125581409W</vt:lpstr>
      <vt:lpstr>A125581409W_Data</vt:lpstr>
      <vt:lpstr>A125581409W_Latest</vt:lpstr>
      <vt:lpstr>A125581416V</vt:lpstr>
      <vt:lpstr>A125581416V_Data</vt:lpstr>
      <vt:lpstr>A125581416V_Latest</vt:lpstr>
      <vt:lpstr>A125581417W</vt:lpstr>
      <vt:lpstr>A125581417W_Data</vt:lpstr>
      <vt:lpstr>A125581417W_Latest</vt:lpstr>
      <vt:lpstr>A125581424V</vt:lpstr>
      <vt:lpstr>A125581424V_Data</vt:lpstr>
      <vt:lpstr>A125581424V_Latest</vt:lpstr>
      <vt:lpstr>A125581425W</vt:lpstr>
      <vt:lpstr>A125581425W_Data</vt:lpstr>
      <vt:lpstr>A125581425W_Latest</vt:lpstr>
      <vt:lpstr>A125581432V</vt:lpstr>
      <vt:lpstr>A125581432V_Data</vt:lpstr>
      <vt:lpstr>A125581432V_Latest</vt:lpstr>
      <vt:lpstr>A125581433W</vt:lpstr>
      <vt:lpstr>A125581433W_Data</vt:lpstr>
      <vt:lpstr>A125581433W_Latest</vt:lpstr>
      <vt:lpstr>A125581440V</vt:lpstr>
      <vt:lpstr>A125581440V_Data</vt:lpstr>
      <vt:lpstr>A125581440V_Latest</vt:lpstr>
      <vt:lpstr>A125581441W</vt:lpstr>
      <vt:lpstr>A125581441W_Data</vt:lpstr>
      <vt:lpstr>A125581441W_Latest</vt:lpstr>
      <vt:lpstr>A125581448L</vt:lpstr>
      <vt:lpstr>A125581448L_Data</vt:lpstr>
      <vt:lpstr>A125581448L_Latest</vt:lpstr>
      <vt:lpstr>A125581449R</vt:lpstr>
      <vt:lpstr>A125581449R_Data</vt:lpstr>
      <vt:lpstr>A125581449R_Latest</vt:lpstr>
      <vt:lpstr>A125581456L</vt:lpstr>
      <vt:lpstr>A125581456L_Data</vt:lpstr>
      <vt:lpstr>A125581456L_Latest</vt:lpstr>
      <vt:lpstr>A125581457R</vt:lpstr>
      <vt:lpstr>A125581457R_Data</vt:lpstr>
      <vt:lpstr>A125581457R_Latest</vt:lpstr>
      <vt:lpstr>A125581464L</vt:lpstr>
      <vt:lpstr>A125581464L_Data</vt:lpstr>
      <vt:lpstr>A125581464L_Latest</vt:lpstr>
      <vt:lpstr>A125581465R</vt:lpstr>
      <vt:lpstr>A125581465R_Data</vt:lpstr>
      <vt:lpstr>A125581465R_Latest</vt:lpstr>
      <vt:lpstr>A125581472L</vt:lpstr>
      <vt:lpstr>A125581472L_Data</vt:lpstr>
      <vt:lpstr>A125581472L_Latest</vt:lpstr>
      <vt:lpstr>A125581473R</vt:lpstr>
      <vt:lpstr>A125581473R_Data</vt:lpstr>
      <vt:lpstr>A125581473R_Latest</vt:lpstr>
      <vt:lpstr>A125581480L</vt:lpstr>
      <vt:lpstr>A125581480L_Data</vt:lpstr>
      <vt:lpstr>A125581480L_Latest</vt:lpstr>
      <vt:lpstr>A125581481R</vt:lpstr>
      <vt:lpstr>A125581481R_Data</vt:lpstr>
      <vt:lpstr>A125581481R_Latest</vt:lpstr>
      <vt:lpstr>A125581488F</vt:lpstr>
      <vt:lpstr>A125581488F_Data</vt:lpstr>
      <vt:lpstr>A125581488F_Latest</vt:lpstr>
      <vt:lpstr>A125581489J</vt:lpstr>
      <vt:lpstr>A125581489J_Data</vt:lpstr>
      <vt:lpstr>A125581489J_Latest</vt:lpstr>
      <vt:lpstr>A125581496F</vt:lpstr>
      <vt:lpstr>A125581496F_Data</vt:lpstr>
      <vt:lpstr>A125581496F_Latest</vt:lpstr>
      <vt:lpstr>A125581497J</vt:lpstr>
      <vt:lpstr>A125581497J_Data</vt:lpstr>
      <vt:lpstr>A125581497J_Latest</vt:lpstr>
      <vt:lpstr>A125581504V</vt:lpstr>
      <vt:lpstr>A125581504V_Data</vt:lpstr>
      <vt:lpstr>A125581504V_Latest</vt:lpstr>
      <vt:lpstr>A125581505W</vt:lpstr>
      <vt:lpstr>A125581505W_Data</vt:lpstr>
      <vt:lpstr>A125581505W_Latest</vt:lpstr>
      <vt:lpstr>A125581512V</vt:lpstr>
      <vt:lpstr>A125581512V_Data</vt:lpstr>
      <vt:lpstr>A125581512V_Latest</vt:lpstr>
      <vt:lpstr>A125581513W</vt:lpstr>
      <vt:lpstr>A125581513W_Data</vt:lpstr>
      <vt:lpstr>A125581513W_Latest</vt:lpstr>
      <vt:lpstr>A125581520V</vt:lpstr>
      <vt:lpstr>A125581520V_Data</vt:lpstr>
      <vt:lpstr>A125581520V_Latest</vt:lpstr>
      <vt:lpstr>A125581521W</vt:lpstr>
      <vt:lpstr>A125581521W_Data</vt:lpstr>
      <vt:lpstr>A125581521W_Latest</vt:lpstr>
      <vt:lpstr>A125581528L</vt:lpstr>
      <vt:lpstr>A125581528L_Data</vt:lpstr>
      <vt:lpstr>A125581528L_Latest</vt:lpstr>
      <vt:lpstr>A125581529R</vt:lpstr>
      <vt:lpstr>A125581529R_Data</vt:lpstr>
      <vt:lpstr>A125581529R_Latest</vt:lpstr>
      <vt:lpstr>A125581536L</vt:lpstr>
      <vt:lpstr>A125581536L_Data</vt:lpstr>
      <vt:lpstr>A125581536L_Latest</vt:lpstr>
      <vt:lpstr>A125581537R</vt:lpstr>
      <vt:lpstr>A125581537R_Data</vt:lpstr>
      <vt:lpstr>A125581537R_Latest</vt:lpstr>
      <vt:lpstr>A125581544L</vt:lpstr>
      <vt:lpstr>A125581544L_Data</vt:lpstr>
      <vt:lpstr>A125581544L_Latest</vt:lpstr>
      <vt:lpstr>A125581545R</vt:lpstr>
      <vt:lpstr>A125581545R_Data</vt:lpstr>
      <vt:lpstr>A125581545R_Latest</vt:lpstr>
      <vt:lpstr>A125581552L</vt:lpstr>
      <vt:lpstr>A125581552L_Data</vt:lpstr>
      <vt:lpstr>A125581552L_Latest</vt:lpstr>
      <vt:lpstr>A125581553R</vt:lpstr>
      <vt:lpstr>A125581553R_Data</vt:lpstr>
      <vt:lpstr>A125581553R_Latest</vt:lpstr>
      <vt:lpstr>A125581560L</vt:lpstr>
      <vt:lpstr>A125581560L_Data</vt:lpstr>
      <vt:lpstr>A125581560L_Latest</vt:lpstr>
      <vt:lpstr>A125581561R</vt:lpstr>
      <vt:lpstr>A125581561R_Data</vt:lpstr>
      <vt:lpstr>A125581561R_Latest</vt:lpstr>
      <vt:lpstr>A125581568F</vt:lpstr>
      <vt:lpstr>A125581568F_Data</vt:lpstr>
      <vt:lpstr>A125581568F_Latest</vt:lpstr>
      <vt:lpstr>A125581569J</vt:lpstr>
      <vt:lpstr>A125581569J_Data</vt:lpstr>
      <vt:lpstr>A125581569J_Latest</vt:lpstr>
      <vt:lpstr>A125581576F</vt:lpstr>
      <vt:lpstr>A125581576F_Data</vt:lpstr>
      <vt:lpstr>A125581576F_Latest</vt:lpstr>
      <vt:lpstr>A125581577J</vt:lpstr>
      <vt:lpstr>A125581577J_Data</vt:lpstr>
      <vt:lpstr>A125581577J_Latest</vt:lpstr>
      <vt:lpstr>A125581584F</vt:lpstr>
      <vt:lpstr>A125581584F_Data</vt:lpstr>
      <vt:lpstr>A125581584F_Latest</vt:lpstr>
      <vt:lpstr>A125581585J</vt:lpstr>
      <vt:lpstr>A125581585J_Data</vt:lpstr>
      <vt:lpstr>A125581585J_Latest</vt:lpstr>
      <vt:lpstr>A125581592F</vt:lpstr>
      <vt:lpstr>A125581592F_Data</vt:lpstr>
      <vt:lpstr>A125581592F_Latest</vt:lpstr>
      <vt:lpstr>A125581593J</vt:lpstr>
      <vt:lpstr>A125581593J_Data</vt:lpstr>
      <vt:lpstr>A125581593J_Latest</vt:lpstr>
      <vt:lpstr>A125581600V</vt:lpstr>
      <vt:lpstr>A125581600V_Data</vt:lpstr>
      <vt:lpstr>A125581600V_Latest</vt:lpstr>
      <vt:lpstr>A125581601W</vt:lpstr>
      <vt:lpstr>A125581601W_Data</vt:lpstr>
      <vt:lpstr>A125581601W_Latest</vt:lpstr>
      <vt:lpstr>A125581608L</vt:lpstr>
      <vt:lpstr>A125581608L_Data</vt:lpstr>
      <vt:lpstr>A125581608L_Latest</vt:lpstr>
      <vt:lpstr>A125581609R</vt:lpstr>
      <vt:lpstr>A125581609R_Data</vt:lpstr>
      <vt:lpstr>A125581609R_Latest</vt:lpstr>
      <vt:lpstr>A125581616L</vt:lpstr>
      <vt:lpstr>A125581616L_Data</vt:lpstr>
      <vt:lpstr>A125581616L_Latest</vt:lpstr>
      <vt:lpstr>A125581617R</vt:lpstr>
      <vt:lpstr>A125581617R_Data</vt:lpstr>
      <vt:lpstr>A125581617R_Latest</vt:lpstr>
      <vt:lpstr>A125581624L</vt:lpstr>
      <vt:lpstr>A125581624L_Data</vt:lpstr>
      <vt:lpstr>A125581624L_Latest</vt:lpstr>
      <vt:lpstr>A125581625R</vt:lpstr>
      <vt:lpstr>A125581625R_Data</vt:lpstr>
      <vt:lpstr>A125581625R_Latest</vt:lpstr>
      <vt:lpstr>A125581632L</vt:lpstr>
      <vt:lpstr>A125581632L_Data</vt:lpstr>
      <vt:lpstr>A125581632L_Latest</vt:lpstr>
      <vt:lpstr>A125581633R</vt:lpstr>
      <vt:lpstr>A125581633R_Data</vt:lpstr>
      <vt:lpstr>A125581633R_Latest</vt:lpstr>
      <vt:lpstr>A125581640L</vt:lpstr>
      <vt:lpstr>A125581640L_Data</vt:lpstr>
      <vt:lpstr>A125581640L_Latest</vt:lpstr>
      <vt:lpstr>A125581641R</vt:lpstr>
      <vt:lpstr>A125581641R_Data</vt:lpstr>
      <vt:lpstr>A125581641R_Latest</vt:lpstr>
      <vt:lpstr>A125581648F</vt:lpstr>
      <vt:lpstr>A125581648F_Data</vt:lpstr>
      <vt:lpstr>A125581648F_Latest</vt:lpstr>
      <vt:lpstr>A125581649J</vt:lpstr>
      <vt:lpstr>A125581649J_Data</vt:lpstr>
      <vt:lpstr>A125581649J_Latest</vt:lpstr>
      <vt:lpstr>A125581656F</vt:lpstr>
      <vt:lpstr>A125581656F_Data</vt:lpstr>
      <vt:lpstr>A125581656F_Latest</vt:lpstr>
      <vt:lpstr>A125581657J</vt:lpstr>
      <vt:lpstr>A125581657J_Data</vt:lpstr>
      <vt:lpstr>A125581657J_Latest</vt:lpstr>
      <vt:lpstr>A125581664F</vt:lpstr>
      <vt:lpstr>A125581664F_Data</vt:lpstr>
      <vt:lpstr>A125581664F_Latest</vt:lpstr>
      <vt:lpstr>A125581665J</vt:lpstr>
      <vt:lpstr>A125581665J_Data</vt:lpstr>
      <vt:lpstr>A125581665J_Latest</vt:lpstr>
      <vt:lpstr>A125581672F</vt:lpstr>
      <vt:lpstr>A125581672F_Data</vt:lpstr>
      <vt:lpstr>A125581672F_Latest</vt:lpstr>
      <vt:lpstr>A125581673J</vt:lpstr>
      <vt:lpstr>A125581673J_Data</vt:lpstr>
      <vt:lpstr>A125581673J_Latest</vt:lpstr>
      <vt:lpstr>A125581680F</vt:lpstr>
      <vt:lpstr>A125581680F_Data</vt:lpstr>
      <vt:lpstr>A125581680F_Latest</vt:lpstr>
      <vt:lpstr>A125581681J</vt:lpstr>
      <vt:lpstr>A125581681J_Data</vt:lpstr>
      <vt:lpstr>A125581681J_Latest</vt:lpstr>
      <vt:lpstr>A125581688X</vt:lpstr>
      <vt:lpstr>A125581688X_Data</vt:lpstr>
      <vt:lpstr>A125581688X_Latest</vt:lpstr>
      <vt:lpstr>A125581689A</vt:lpstr>
      <vt:lpstr>A125581689A_Data</vt:lpstr>
      <vt:lpstr>A125581689A_Latest</vt:lpstr>
      <vt:lpstr>A125581696X</vt:lpstr>
      <vt:lpstr>A125581696X_Data</vt:lpstr>
      <vt:lpstr>A125581696X_Latest</vt:lpstr>
      <vt:lpstr>A125581697A</vt:lpstr>
      <vt:lpstr>A125581697A_Data</vt:lpstr>
      <vt:lpstr>A125581697A_Latest</vt:lpstr>
      <vt:lpstr>A125581704L</vt:lpstr>
      <vt:lpstr>A125581704L_Data</vt:lpstr>
      <vt:lpstr>A125581704L_Latest</vt:lpstr>
      <vt:lpstr>A125581705R</vt:lpstr>
      <vt:lpstr>A125581705R_Data</vt:lpstr>
      <vt:lpstr>A125581705R_Latest</vt:lpstr>
      <vt:lpstr>A125581712L</vt:lpstr>
      <vt:lpstr>A125581712L_Data</vt:lpstr>
      <vt:lpstr>A125581712L_Latest</vt:lpstr>
      <vt:lpstr>A125581713R</vt:lpstr>
      <vt:lpstr>A125581713R_Data</vt:lpstr>
      <vt:lpstr>A125581713R_Latest</vt:lpstr>
      <vt:lpstr>A125581720L</vt:lpstr>
      <vt:lpstr>A125581720L_Data</vt:lpstr>
      <vt:lpstr>A125581720L_Latest</vt:lpstr>
      <vt:lpstr>A125581721R</vt:lpstr>
      <vt:lpstr>A125581721R_Data</vt:lpstr>
      <vt:lpstr>A125581721R_Latest</vt:lpstr>
      <vt:lpstr>A125581728F</vt:lpstr>
      <vt:lpstr>A125581728F_Data</vt:lpstr>
      <vt:lpstr>A125581728F_Latest</vt:lpstr>
      <vt:lpstr>A125581729J</vt:lpstr>
      <vt:lpstr>A125581729J_Data</vt:lpstr>
      <vt:lpstr>A125581729J_Latest</vt:lpstr>
      <vt:lpstr>A125581736F</vt:lpstr>
      <vt:lpstr>A125581736F_Data</vt:lpstr>
      <vt:lpstr>A125581736F_Latest</vt:lpstr>
      <vt:lpstr>A125581737J</vt:lpstr>
      <vt:lpstr>A125581737J_Data</vt:lpstr>
      <vt:lpstr>A125581737J_Latest</vt:lpstr>
      <vt:lpstr>A125581744F</vt:lpstr>
      <vt:lpstr>A125581744F_Data</vt:lpstr>
      <vt:lpstr>A125581744F_Latest</vt:lpstr>
      <vt:lpstr>A125581745J</vt:lpstr>
      <vt:lpstr>A125581745J_Data</vt:lpstr>
      <vt:lpstr>A125581745J_Latest</vt:lpstr>
      <vt:lpstr>A125581752F</vt:lpstr>
      <vt:lpstr>A125581752F_Data</vt:lpstr>
      <vt:lpstr>A125581752F_Latest</vt:lpstr>
      <vt:lpstr>A125581753J</vt:lpstr>
      <vt:lpstr>A125581753J_Data</vt:lpstr>
      <vt:lpstr>A125581753J_Latest</vt:lpstr>
      <vt:lpstr>A125581760F</vt:lpstr>
      <vt:lpstr>A125581760F_Data</vt:lpstr>
      <vt:lpstr>A125581760F_Latest</vt:lpstr>
      <vt:lpstr>A125581761J</vt:lpstr>
      <vt:lpstr>A125581761J_Data</vt:lpstr>
      <vt:lpstr>A125581761J_Latest</vt:lpstr>
      <vt:lpstr>A125581768X</vt:lpstr>
      <vt:lpstr>A125581768X_Data</vt:lpstr>
      <vt:lpstr>A125581768X_Latest</vt:lpstr>
      <vt:lpstr>A125581769A</vt:lpstr>
      <vt:lpstr>A125581769A_Data</vt:lpstr>
      <vt:lpstr>A125581769A_Latest</vt:lpstr>
      <vt:lpstr>A125581776X</vt:lpstr>
      <vt:lpstr>A125581776X_Data</vt:lpstr>
      <vt:lpstr>A125581776X_Latest</vt:lpstr>
      <vt:lpstr>A125581777A</vt:lpstr>
      <vt:lpstr>A125581777A_Data</vt:lpstr>
      <vt:lpstr>A125581777A_Latest</vt:lpstr>
      <vt:lpstr>A125581784X</vt:lpstr>
      <vt:lpstr>A125581784X_Data</vt:lpstr>
      <vt:lpstr>A125581784X_Latest</vt:lpstr>
      <vt:lpstr>A125581785A</vt:lpstr>
      <vt:lpstr>A125581785A_Data</vt:lpstr>
      <vt:lpstr>A125581785A_Latest</vt:lpstr>
      <vt:lpstr>A125581792X</vt:lpstr>
      <vt:lpstr>A125581792X_Data</vt:lpstr>
      <vt:lpstr>A125581792X_Latest</vt:lpstr>
      <vt:lpstr>A125581793A</vt:lpstr>
      <vt:lpstr>A125581793A_Data</vt:lpstr>
      <vt:lpstr>A125581793A_Latest</vt:lpstr>
      <vt:lpstr>A125581800L</vt:lpstr>
      <vt:lpstr>A125581800L_Data</vt:lpstr>
      <vt:lpstr>A125581800L_Latest</vt:lpstr>
      <vt:lpstr>A125581801R</vt:lpstr>
      <vt:lpstr>A125581801R_Data</vt:lpstr>
      <vt:lpstr>A125581801R_Latest</vt:lpstr>
      <vt:lpstr>A125581808F</vt:lpstr>
      <vt:lpstr>A125581808F_Data</vt:lpstr>
      <vt:lpstr>A125581808F_Latest</vt:lpstr>
      <vt:lpstr>A125581809J</vt:lpstr>
      <vt:lpstr>A125581809J_Data</vt:lpstr>
      <vt:lpstr>A125581809J_Latest</vt:lpstr>
      <vt:lpstr>A125581816F</vt:lpstr>
      <vt:lpstr>A125581816F_Data</vt:lpstr>
      <vt:lpstr>A125581816F_Latest</vt:lpstr>
      <vt:lpstr>A125581817J</vt:lpstr>
      <vt:lpstr>A125581817J_Data</vt:lpstr>
      <vt:lpstr>A125581817J_Latest</vt:lpstr>
      <vt:lpstr>A125581824F</vt:lpstr>
      <vt:lpstr>A125581824F_Data</vt:lpstr>
      <vt:lpstr>A125581824F_Latest</vt:lpstr>
      <vt:lpstr>A125581825J</vt:lpstr>
      <vt:lpstr>A125581825J_Data</vt:lpstr>
      <vt:lpstr>A125581825J_Latest</vt:lpstr>
      <vt:lpstr>A125581832F</vt:lpstr>
      <vt:lpstr>A125581832F_Data</vt:lpstr>
      <vt:lpstr>A125581832F_Latest</vt:lpstr>
      <vt:lpstr>A125581833J</vt:lpstr>
      <vt:lpstr>A125581833J_Data</vt:lpstr>
      <vt:lpstr>A125581833J_Latest</vt:lpstr>
      <vt:lpstr>A125581840F</vt:lpstr>
      <vt:lpstr>A125581840F_Data</vt:lpstr>
      <vt:lpstr>A125581840F_Latest</vt:lpstr>
      <vt:lpstr>A125581841J</vt:lpstr>
      <vt:lpstr>A125581841J_Data</vt:lpstr>
      <vt:lpstr>A125581841J_Latest</vt:lpstr>
      <vt:lpstr>A125581848X</vt:lpstr>
      <vt:lpstr>A125581848X_Data</vt:lpstr>
      <vt:lpstr>A125581848X_Latest</vt:lpstr>
      <vt:lpstr>A125581849A</vt:lpstr>
      <vt:lpstr>A125581849A_Data</vt:lpstr>
      <vt:lpstr>A125581849A_Latest</vt:lpstr>
      <vt:lpstr>A125581856X</vt:lpstr>
      <vt:lpstr>A125581856X_Data</vt:lpstr>
      <vt:lpstr>A125581856X_Latest</vt:lpstr>
      <vt:lpstr>A125581857A</vt:lpstr>
      <vt:lpstr>A125581857A_Data</vt:lpstr>
      <vt:lpstr>A125581857A_Latest</vt:lpstr>
      <vt:lpstr>A125581864X</vt:lpstr>
      <vt:lpstr>A125581864X_Data</vt:lpstr>
      <vt:lpstr>A125581864X_Latest</vt:lpstr>
      <vt:lpstr>A125581865A</vt:lpstr>
      <vt:lpstr>A125581865A_Data</vt:lpstr>
      <vt:lpstr>A125581865A_Latest</vt:lpstr>
      <vt:lpstr>A125581872X</vt:lpstr>
      <vt:lpstr>A125581872X_Data</vt:lpstr>
      <vt:lpstr>A125581872X_Latest</vt:lpstr>
      <vt:lpstr>A125581873A</vt:lpstr>
      <vt:lpstr>A125581873A_Data</vt:lpstr>
      <vt:lpstr>A125581873A_Latest</vt:lpstr>
      <vt:lpstr>A125581880X</vt:lpstr>
      <vt:lpstr>A125581880X_Data</vt:lpstr>
      <vt:lpstr>A125581880X_Latest</vt:lpstr>
      <vt:lpstr>A125581881A</vt:lpstr>
      <vt:lpstr>A125581881A_Data</vt:lpstr>
      <vt:lpstr>A125581881A_Latest</vt:lpstr>
      <vt:lpstr>A125581888T</vt:lpstr>
      <vt:lpstr>A125581888T_Data</vt:lpstr>
      <vt:lpstr>A125581888T_Latest</vt:lpstr>
      <vt:lpstr>A125581889V</vt:lpstr>
      <vt:lpstr>A125581889V_Data</vt:lpstr>
      <vt:lpstr>A125581889V_Latest</vt:lpstr>
      <vt:lpstr>A125581896T</vt:lpstr>
      <vt:lpstr>A125581896T_Data</vt:lpstr>
      <vt:lpstr>A125581896T_Latest</vt:lpstr>
      <vt:lpstr>A125581897V</vt:lpstr>
      <vt:lpstr>A125581897V_Data</vt:lpstr>
      <vt:lpstr>A125581897V_Latest</vt:lpstr>
      <vt:lpstr>A125581904F</vt:lpstr>
      <vt:lpstr>A125581904F_Data</vt:lpstr>
      <vt:lpstr>A125581904F_Latest</vt:lpstr>
      <vt:lpstr>A125581905J</vt:lpstr>
      <vt:lpstr>A125581905J_Data</vt:lpstr>
      <vt:lpstr>A125581905J_Latest</vt:lpstr>
      <vt:lpstr>A125581912F</vt:lpstr>
      <vt:lpstr>A125581912F_Data</vt:lpstr>
      <vt:lpstr>A125581912F_Latest</vt:lpstr>
      <vt:lpstr>A125581913J</vt:lpstr>
      <vt:lpstr>A125581913J_Data</vt:lpstr>
      <vt:lpstr>A125581913J_Latest</vt:lpstr>
      <vt:lpstr>A125581920F</vt:lpstr>
      <vt:lpstr>A125581920F_Data</vt:lpstr>
      <vt:lpstr>A125581920F_Latest</vt:lpstr>
      <vt:lpstr>A125581921J</vt:lpstr>
      <vt:lpstr>A125581921J_Data</vt:lpstr>
      <vt:lpstr>A125581921J_Latest</vt:lpstr>
      <vt:lpstr>A125581928X</vt:lpstr>
      <vt:lpstr>A125581928X_Data</vt:lpstr>
      <vt:lpstr>A125581928X_Latest</vt:lpstr>
      <vt:lpstr>A125581929A</vt:lpstr>
      <vt:lpstr>A125581929A_Data</vt:lpstr>
      <vt:lpstr>A125581929A_Latest</vt:lpstr>
      <vt:lpstr>A125581936X</vt:lpstr>
      <vt:lpstr>A125581936X_Data</vt:lpstr>
      <vt:lpstr>A125581936X_Latest</vt:lpstr>
      <vt:lpstr>A125581937A</vt:lpstr>
      <vt:lpstr>A125581937A_Data</vt:lpstr>
      <vt:lpstr>A125581937A_Latest</vt:lpstr>
      <vt:lpstr>A125581944X</vt:lpstr>
      <vt:lpstr>A125581944X_Data</vt:lpstr>
      <vt:lpstr>A125581944X_Latest</vt:lpstr>
      <vt:lpstr>A125581945A</vt:lpstr>
      <vt:lpstr>A125581945A_Data</vt:lpstr>
      <vt:lpstr>A125581945A_Latest</vt:lpstr>
      <vt:lpstr>A125581952X</vt:lpstr>
      <vt:lpstr>A125581952X_Data</vt:lpstr>
      <vt:lpstr>A125581952X_Latest</vt:lpstr>
      <vt:lpstr>A125581953A</vt:lpstr>
      <vt:lpstr>A125581953A_Data</vt:lpstr>
      <vt:lpstr>A125581953A_Latest</vt:lpstr>
      <vt:lpstr>A125581960X</vt:lpstr>
      <vt:lpstr>A125581960X_Data</vt:lpstr>
      <vt:lpstr>A125581960X_Latest</vt:lpstr>
      <vt:lpstr>A125581961A</vt:lpstr>
      <vt:lpstr>A125581961A_Data</vt:lpstr>
      <vt:lpstr>A125581961A_Latest</vt:lpstr>
      <vt:lpstr>A125581968T</vt:lpstr>
      <vt:lpstr>A125581968T_Data</vt:lpstr>
      <vt:lpstr>A125581968T_Latest</vt:lpstr>
      <vt:lpstr>A125581969V</vt:lpstr>
      <vt:lpstr>A125581969V_Data</vt:lpstr>
      <vt:lpstr>A125581969V_Latest</vt:lpstr>
      <vt:lpstr>A125581976T</vt:lpstr>
      <vt:lpstr>A125581976T_Data</vt:lpstr>
      <vt:lpstr>A125581976T_Latest</vt:lpstr>
      <vt:lpstr>A125581977V</vt:lpstr>
      <vt:lpstr>A125581977V_Data</vt:lpstr>
      <vt:lpstr>A125581977V_Latest</vt:lpstr>
      <vt:lpstr>A125581984T</vt:lpstr>
      <vt:lpstr>A125581984T_Data</vt:lpstr>
      <vt:lpstr>A125581984T_Latest</vt:lpstr>
      <vt:lpstr>A125581985V</vt:lpstr>
      <vt:lpstr>A125581985V_Data</vt:lpstr>
      <vt:lpstr>A125581985V_Latest</vt:lpstr>
      <vt:lpstr>A125581992T</vt:lpstr>
      <vt:lpstr>A125581992T_Data</vt:lpstr>
      <vt:lpstr>A125581992T_Latest</vt:lpstr>
      <vt:lpstr>A125581993V</vt:lpstr>
      <vt:lpstr>A125581993V_Data</vt:lpstr>
      <vt:lpstr>A125581993V_Latest</vt:lpstr>
      <vt:lpstr>A125582000J</vt:lpstr>
      <vt:lpstr>A125582000J_Data</vt:lpstr>
      <vt:lpstr>A125582000J_Latest</vt:lpstr>
      <vt:lpstr>A125582001K</vt:lpstr>
      <vt:lpstr>A125582001K_Data</vt:lpstr>
      <vt:lpstr>A125582001K_Latest</vt:lpstr>
      <vt:lpstr>A125582008A</vt:lpstr>
      <vt:lpstr>A125582008A_Data</vt:lpstr>
      <vt:lpstr>A125582008A_Latest</vt:lpstr>
      <vt:lpstr>A125582009C</vt:lpstr>
      <vt:lpstr>A125582009C_Data</vt:lpstr>
      <vt:lpstr>A125582009C_Latest</vt:lpstr>
      <vt:lpstr>A125582016A</vt:lpstr>
      <vt:lpstr>A125582016A_Data</vt:lpstr>
      <vt:lpstr>A125582016A_Latest</vt:lpstr>
      <vt:lpstr>A125582017C</vt:lpstr>
      <vt:lpstr>A125582017C_Data</vt:lpstr>
      <vt:lpstr>A125582017C_Latest</vt:lpstr>
      <vt:lpstr>A125582024A</vt:lpstr>
      <vt:lpstr>A125582024A_Data</vt:lpstr>
      <vt:lpstr>A125582024A_Latest</vt:lpstr>
      <vt:lpstr>A125582025C</vt:lpstr>
      <vt:lpstr>A125582025C_Data</vt:lpstr>
      <vt:lpstr>A125582025C_Latest</vt:lpstr>
      <vt:lpstr>A125582032A</vt:lpstr>
      <vt:lpstr>A125582032A_Data</vt:lpstr>
      <vt:lpstr>A125582032A_Latest</vt:lpstr>
      <vt:lpstr>A125582033C</vt:lpstr>
      <vt:lpstr>A125582033C_Data</vt:lpstr>
      <vt:lpstr>A125582033C_Latest</vt:lpstr>
      <vt:lpstr>A125582040A</vt:lpstr>
      <vt:lpstr>A125582040A_Data</vt:lpstr>
      <vt:lpstr>A125582040A_Latest</vt:lpstr>
      <vt:lpstr>A125582041C</vt:lpstr>
      <vt:lpstr>A125582041C_Data</vt:lpstr>
      <vt:lpstr>A125582041C_Latest</vt:lpstr>
      <vt:lpstr>A125582048V</vt:lpstr>
      <vt:lpstr>A125582048V_Data</vt:lpstr>
      <vt:lpstr>A125582048V_Latest</vt:lpstr>
      <vt:lpstr>A125582049W</vt:lpstr>
      <vt:lpstr>A125582049W_Data</vt:lpstr>
      <vt:lpstr>A125582049W_Latest</vt:lpstr>
      <vt:lpstr>A125582056V</vt:lpstr>
      <vt:lpstr>A125582056V_Data</vt:lpstr>
      <vt:lpstr>A125582056V_Latest</vt:lpstr>
      <vt:lpstr>A125582057W</vt:lpstr>
      <vt:lpstr>A125582057W_Data</vt:lpstr>
      <vt:lpstr>A125582057W_Latest</vt:lpstr>
      <vt:lpstr>A125582064V</vt:lpstr>
      <vt:lpstr>A125582064V_Data</vt:lpstr>
      <vt:lpstr>A125582064V_Latest</vt:lpstr>
      <vt:lpstr>A125582065W</vt:lpstr>
      <vt:lpstr>A125582065W_Data</vt:lpstr>
      <vt:lpstr>A125582065W_Latest</vt:lpstr>
      <vt:lpstr>A125582072V</vt:lpstr>
      <vt:lpstr>A125582072V_Data</vt:lpstr>
      <vt:lpstr>A125582072V_Latest</vt:lpstr>
      <vt:lpstr>A125582073W</vt:lpstr>
      <vt:lpstr>A125582073W_Data</vt:lpstr>
      <vt:lpstr>A125582073W_Latest</vt:lpstr>
      <vt:lpstr>A125582080V</vt:lpstr>
      <vt:lpstr>A125582080V_Data</vt:lpstr>
      <vt:lpstr>A125582080V_Latest</vt:lpstr>
      <vt:lpstr>A125582081W</vt:lpstr>
      <vt:lpstr>A125582081W_Data</vt:lpstr>
      <vt:lpstr>A125582081W_Latest</vt:lpstr>
      <vt:lpstr>A125582088L</vt:lpstr>
      <vt:lpstr>A125582088L_Data</vt:lpstr>
      <vt:lpstr>A125582088L_Latest</vt:lpstr>
      <vt:lpstr>A125582089R</vt:lpstr>
      <vt:lpstr>A125582089R_Data</vt:lpstr>
      <vt:lpstr>A125582089R_Latest</vt:lpstr>
      <vt:lpstr>A125582096L</vt:lpstr>
      <vt:lpstr>A125582096L_Data</vt:lpstr>
      <vt:lpstr>A125582096L_Latest</vt:lpstr>
      <vt:lpstr>A125582097R</vt:lpstr>
      <vt:lpstr>A125582097R_Data</vt:lpstr>
      <vt:lpstr>A125582097R_Latest</vt:lpstr>
      <vt:lpstr>A125582104A</vt:lpstr>
      <vt:lpstr>A125582104A_Data</vt:lpstr>
      <vt:lpstr>A125582104A_Latest</vt:lpstr>
      <vt:lpstr>A125582105C</vt:lpstr>
      <vt:lpstr>A125582105C_Data</vt:lpstr>
      <vt:lpstr>A125582105C_Latest</vt:lpstr>
      <vt:lpstr>A125582112A</vt:lpstr>
      <vt:lpstr>A125582112A_Data</vt:lpstr>
      <vt:lpstr>A125582112A_Latest</vt:lpstr>
      <vt:lpstr>A125582113C</vt:lpstr>
      <vt:lpstr>A125582113C_Data</vt:lpstr>
      <vt:lpstr>A125582113C_Latest</vt:lpstr>
      <vt:lpstr>A125582120A</vt:lpstr>
      <vt:lpstr>A125582120A_Data</vt:lpstr>
      <vt:lpstr>A125582120A_Latest</vt:lpstr>
      <vt:lpstr>A125582121C</vt:lpstr>
      <vt:lpstr>A125582121C_Data</vt:lpstr>
      <vt:lpstr>A125582121C_Latest</vt:lpstr>
      <vt:lpstr>A125582128V</vt:lpstr>
      <vt:lpstr>A125582128V_Data</vt:lpstr>
      <vt:lpstr>A125582128V_Latest</vt:lpstr>
      <vt:lpstr>A125582129W</vt:lpstr>
      <vt:lpstr>A125582129W_Data</vt:lpstr>
      <vt:lpstr>A125582129W_Latest</vt:lpstr>
      <vt:lpstr>A125582136V</vt:lpstr>
      <vt:lpstr>A125582136V_Data</vt:lpstr>
      <vt:lpstr>A125582136V_Latest</vt:lpstr>
      <vt:lpstr>A125582137W</vt:lpstr>
      <vt:lpstr>A125582137W_Data</vt:lpstr>
      <vt:lpstr>A125582137W_Latest</vt:lpstr>
      <vt:lpstr>A125582144V</vt:lpstr>
      <vt:lpstr>A125582144V_Data</vt:lpstr>
      <vt:lpstr>A125582144V_Latest</vt:lpstr>
      <vt:lpstr>A125582145W</vt:lpstr>
      <vt:lpstr>A125582145W_Data</vt:lpstr>
      <vt:lpstr>A125582145W_Latest</vt:lpstr>
      <vt:lpstr>A125582152V</vt:lpstr>
      <vt:lpstr>A125582152V_Data</vt:lpstr>
      <vt:lpstr>A125582152V_Latest</vt:lpstr>
      <vt:lpstr>A125582153W</vt:lpstr>
      <vt:lpstr>A125582153W_Data</vt:lpstr>
      <vt:lpstr>A125582153W_Latest</vt:lpstr>
      <vt:lpstr>A125582160V</vt:lpstr>
      <vt:lpstr>A125582160V_Data</vt:lpstr>
      <vt:lpstr>A125582160V_Latest</vt:lpstr>
      <vt:lpstr>A125582161W</vt:lpstr>
      <vt:lpstr>A125582161W_Data</vt:lpstr>
      <vt:lpstr>A125582161W_Latest</vt:lpstr>
      <vt:lpstr>A125582168L</vt:lpstr>
      <vt:lpstr>A125582168L_Data</vt:lpstr>
      <vt:lpstr>A125582168L_Latest</vt:lpstr>
      <vt:lpstr>A125582169R</vt:lpstr>
      <vt:lpstr>A125582169R_Data</vt:lpstr>
      <vt:lpstr>A125582169R_Latest</vt:lpstr>
      <vt:lpstr>A125582176L</vt:lpstr>
      <vt:lpstr>A125582176L_Data</vt:lpstr>
      <vt:lpstr>A125582176L_Latest</vt:lpstr>
      <vt:lpstr>A125582184L</vt:lpstr>
      <vt:lpstr>A125582184L_Data</vt:lpstr>
      <vt:lpstr>A125582184L_Latest</vt:lpstr>
      <vt:lpstr>A125582192L</vt:lpstr>
      <vt:lpstr>A125582192L_Data</vt:lpstr>
      <vt:lpstr>A125582192L_Latest</vt:lpstr>
      <vt:lpstr>A125582200A</vt:lpstr>
      <vt:lpstr>A125582200A_Data</vt:lpstr>
      <vt:lpstr>A125582200A_Latest</vt:lpstr>
      <vt:lpstr>A125582208V</vt:lpstr>
      <vt:lpstr>A125582208V_Data</vt:lpstr>
      <vt:lpstr>A125582208V_Latest</vt:lpstr>
      <vt:lpstr>A125582216V</vt:lpstr>
      <vt:lpstr>A125582216V_Data</vt:lpstr>
      <vt:lpstr>A125582216V_Latest</vt:lpstr>
      <vt:lpstr>A125582224V</vt:lpstr>
      <vt:lpstr>A125582224V_Data</vt:lpstr>
      <vt:lpstr>A125582224V_Latest</vt:lpstr>
      <vt:lpstr>A125582232V</vt:lpstr>
      <vt:lpstr>A125582232V_Data</vt:lpstr>
      <vt:lpstr>A125582232V_Latest</vt:lpstr>
      <vt:lpstr>A125582240V</vt:lpstr>
      <vt:lpstr>A125582240V_Data</vt:lpstr>
      <vt:lpstr>A125582240V_Latest</vt:lpstr>
      <vt:lpstr>A125582248L</vt:lpstr>
      <vt:lpstr>A125582248L_Data</vt:lpstr>
      <vt:lpstr>A125582248L_Latest</vt:lpstr>
      <vt:lpstr>A125582256L</vt:lpstr>
      <vt:lpstr>A125582256L_Data</vt:lpstr>
      <vt:lpstr>A125582256L_Latest</vt:lpstr>
      <vt:lpstr>A125582264L</vt:lpstr>
      <vt:lpstr>A125582264L_Data</vt:lpstr>
      <vt:lpstr>A125582264L_Latest</vt:lpstr>
      <vt:lpstr>A125582272L</vt:lpstr>
      <vt:lpstr>A125582272L_Data</vt:lpstr>
      <vt:lpstr>A125582272L_Latest</vt:lpstr>
      <vt:lpstr>A125582280L</vt:lpstr>
      <vt:lpstr>A125582280L_Data</vt:lpstr>
      <vt:lpstr>A125582280L_Latest</vt:lpstr>
      <vt:lpstr>A125582288F</vt:lpstr>
      <vt:lpstr>A125582288F_Data</vt:lpstr>
      <vt:lpstr>A125582288F_Latest</vt:lpstr>
      <vt:lpstr>A125582296F</vt:lpstr>
      <vt:lpstr>A125582296F_Data</vt:lpstr>
      <vt:lpstr>A125582296F_Latest</vt:lpstr>
      <vt:lpstr>A125582304V</vt:lpstr>
      <vt:lpstr>A125582304V_Data</vt:lpstr>
      <vt:lpstr>A125582304V_Latest</vt:lpstr>
      <vt:lpstr>A125582312V</vt:lpstr>
      <vt:lpstr>A125582312V_Data</vt:lpstr>
      <vt:lpstr>A125582312V_Latest</vt:lpstr>
      <vt:lpstr>A125582320V</vt:lpstr>
      <vt:lpstr>A125582320V_Data</vt:lpstr>
      <vt:lpstr>A125582320V_Latest</vt:lpstr>
      <vt:lpstr>A125582328L</vt:lpstr>
      <vt:lpstr>A125582328L_Data</vt:lpstr>
      <vt:lpstr>A125582328L_Latest</vt:lpstr>
      <vt:lpstr>A125582336L</vt:lpstr>
      <vt:lpstr>A125582336L_Data</vt:lpstr>
      <vt:lpstr>A125582336L_Latest</vt:lpstr>
      <vt:lpstr>A125582344L</vt:lpstr>
      <vt:lpstr>A125582344L_Data</vt:lpstr>
      <vt:lpstr>A125582344L_Latest</vt:lpstr>
      <vt:lpstr>A125582352L</vt:lpstr>
      <vt:lpstr>A125582352L_Data</vt:lpstr>
      <vt:lpstr>A125582352L_Latest</vt:lpstr>
      <vt:lpstr>A125582360L</vt:lpstr>
      <vt:lpstr>A125582360L_Data</vt:lpstr>
      <vt:lpstr>A125582360L_Latest</vt:lpstr>
      <vt:lpstr>A125582368F</vt:lpstr>
      <vt:lpstr>A125582368F_Data</vt:lpstr>
      <vt:lpstr>A125582368F_Latest</vt:lpstr>
      <vt:lpstr>A125582376F</vt:lpstr>
      <vt:lpstr>A125582376F_Data</vt:lpstr>
      <vt:lpstr>A125582376F_Latest</vt:lpstr>
      <vt:lpstr>A125582384F</vt:lpstr>
      <vt:lpstr>A125582384F_Data</vt:lpstr>
      <vt:lpstr>A125582384F_Latest</vt:lpstr>
      <vt:lpstr>A125582392F</vt:lpstr>
      <vt:lpstr>A125582392F_Data</vt:lpstr>
      <vt:lpstr>A125582392F_Latest</vt:lpstr>
      <vt:lpstr>A125582400V</vt:lpstr>
      <vt:lpstr>A125582400V_Data</vt:lpstr>
      <vt:lpstr>A125582400V_Latest</vt:lpstr>
      <vt:lpstr>A125582408L</vt:lpstr>
      <vt:lpstr>A125582408L_Data</vt:lpstr>
      <vt:lpstr>A125582408L_Latest</vt:lpstr>
      <vt:lpstr>A125582416L</vt:lpstr>
      <vt:lpstr>A125582416L_Data</vt:lpstr>
      <vt:lpstr>A125582416L_Latest</vt:lpstr>
      <vt:lpstr>A125582424L</vt:lpstr>
      <vt:lpstr>A125582424L_Data</vt:lpstr>
      <vt:lpstr>A125582424L_Latest</vt:lpstr>
      <vt:lpstr>A125582432L</vt:lpstr>
      <vt:lpstr>A125582432L_Data</vt:lpstr>
      <vt:lpstr>A125582432L_Latest</vt:lpstr>
      <vt:lpstr>A125582440L</vt:lpstr>
      <vt:lpstr>A125582440L_Data</vt:lpstr>
      <vt:lpstr>A125582440L_Latest</vt:lpstr>
      <vt:lpstr>A125582448F</vt:lpstr>
      <vt:lpstr>A125582448F_Data</vt:lpstr>
      <vt:lpstr>A125582448F_Latest</vt:lpstr>
      <vt:lpstr>A125582456F</vt:lpstr>
      <vt:lpstr>A125582456F_Data</vt:lpstr>
      <vt:lpstr>A125582456F_Latest</vt:lpstr>
      <vt:lpstr>A125582464F</vt:lpstr>
      <vt:lpstr>A125582464F_Data</vt:lpstr>
      <vt:lpstr>A125582464F_Latest</vt:lpstr>
      <vt:lpstr>A125582472F</vt:lpstr>
      <vt:lpstr>A125582472F_Data</vt:lpstr>
      <vt:lpstr>A125582472F_Latest</vt:lpstr>
      <vt:lpstr>A125582480F</vt:lpstr>
      <vt:lpstr>A125582480F_Data</vt:lpstr>
      <vt:lpstr>A125582480F_Latest</vt:lpstr>
      <vt:lpstr>A125582488X</vt:lpstr>
      <vt:lpstr>A125582488X_Data</vt:lpstr>
      <vt:lpstr>A125582488X_Latest</vt:lpstr>
      <vt:lpstr>A125582496X</vt:lpstr>
      <vt:lpstr>A125582496X_Data</vt:lpstr>
      <vt:lpstr>A125582496X_Latest</vt:lpstr>
      <vt:lpstr>A125582504L</vt:lpstr>
      <vt:lpstr>A125582504L_Data</vt:lpstr>
      <vt:lpstr>A125582504L_Latest</vt:lpstr>
      <vt:lpstr>A125582512L</vt:lpstr>
      <vt:lpstr>A125582512L_Data</vt:lpstr>
      <vt:lpstr>A125582512L_Latest</vt:lpstr>
      <vt:lpstr>A125582520L</vt:lpstr>
      <vt:lpstr>A125582520L_Data</vt:lpstr>
      <vt:lpstr>A125582520L_Latest</vt:lpstr>
      <vt:lpstr>A125582528F</vt:lpstr>
      <vt:lpstr>A125582528F_Data</vt:lpstr>
      <vt:lpstr>A125582528F_Latest</vt:lpstr>
      <vt:lpstr>A125582536F</vt:lpstr>
      <vt:lpstr>A125582536F_Data</vt:lpstr>
      <vt:lpstr>A125582536F_Latest</vt:lpstr>
      <vt:lpstr>A125582544F</vt:lpstr>
      <vt:lpstr>A125582544F_Data</vt:lpstr>
      <vt:lpstr>A125582544F_Latest</vt:lpstr>
      <vt:lpstr>A125582552F</vt:lpstr>
      <vt:lpstr>A125582552F_Data</vt:lpstr>
      <vt:lpstr>A125582552F_Latest</vt:lpstr>
      <vt:lpstr>A125582560F</vt:lpstr>
      <vt:lpstr>A125582560F_Data</vt:lpstr>
      <vt:lpstr>A125582560F_Latest</vt:lpstr>
      <vt:lpstr>A125582568X</vt:lpstr>
      <vt:lpstr>A125582568X_Data</vt:lpstr>
      <vt:lpstr>A125582568X_Latest</vt:lpstr>
      <vt:lpstr>A125582576X</vt:lpstr>
      <vt:lpstr>A125582576X_Data</vt:lpstr>
      <vt:lpstr>A125582576X_Latest</vt:lpstr>
      <vt:lpstr>A125582584X</vt:lpstr>
      <vt:lpstr>A125582584X_Data</vt:lpstr>
      <vt:lpstr>A125582584X_Latest</vt:lpstr>
      <vt:lpstr>A125582592X</vt:lpstr>
      <vt:lpstr>A125582592X_Data</vt:lpstr>
      <vt:lpstr>A125582592X_Latest</vt:lpstr>
      <vt:lpstr>A125582600L</vt:lpstr>
      <vt:lpstr>A125582600L_Data</vt:lpstr>
      <vt:lpstr>A125582600L_Latest</vt:lpstr>
      <vt:lpstr>A125582608F</vt:lpstr>
      <vt:lpstr>A125582608F_Data</vt:lpstr>
      <vt:lpstr>A125582608F_Latest</vt:lpstr>
      <vt:lpstr>A125582616F</vt:lpstr>
      <vt:lpstr>A125582616F_Data</vt:lpstr>
      <vt:lpstr>A125582616F_Latest</vt:lpstr>
      <vt:lpstr>A125582624F</vt:lpstr>
      <vt:lpstr>A125582624F_Data</vt:lpstr>
      <vt:lpstr>A125582624F_Latest</vt:lpstr>
      <vt:lpstr>A125582632F</vt:lpstr>
      <vt:lpstr>A125582632F_Data</vt:lpstr>
      <vt:lpstr>A125582632F_Latest</vt:lpstr>
      <vt:lpstr>A125582640F</vt:lpstr>
      <vt:lpstr>A125582640F_Data</vt:lpstr>
      <vt:lpstr>A125582640F_Latest</vt:lpstr>
      <vt:lpstr>A125582648X</vt:lpstr>
      <vt:lpstr>A125582648X_Data</vt:lpstr>
      <vt:lpstr>A125582648X_Latest</vt:lpstr>
      <vt:lpstr>A125582656X</vt:lpstr>
      <vt:lpstr>A125582656X_Data</vt:lpstr>
      <vt:lpstr>A125582656X_Latest</vt:lpstr>
      <vt:lpstr>A125582664X</vt:lpstr>
      <vt:lpstr>A125582664X_Data</vt:lpstr>
      <vt:lpstr>A125582664X_Latest</vt:lpstr>
      <vt:lpstr>A125582672X</vt:lpstr>
      <vt:lpstr>A125582672X_Data</vt:lpstr>
      <vt:lpstr>A125582672X_Latest</vt:lpstr>
      <vt:lpstr>A125582680X</vt:lpstr>
      <vt:lpstr>A125582680X_Data</vt:lpstr>
      <vt:lpstr>A125582680X_Latest</vt:lpstr>
      <vt:lpstr>A125582688T</vt:lpstr>
      <vt:lpstr>A125582688T_Data</vt:lpstr>
      <vt:lpstr>A125582688T_Latest</vt:lpstr>
      <vt:lpstr>A125582696T</vt:lpstr>
      <vt:lpstr>A125582696T_Data</vt:lpstr>
      <vt:lpstr>A125582696T_Latest</vt:lpstr>
      <vt:lpstr>A125582704F</vt:lpstr>
      <vt:lpstr>A125582704F_Data</vt:lpstr>
      <vt:lpstr>A125582704F_Latest</vt:lpstr>
      <vt:lpstr>A125582712F</vt:lpstr>
      <vt:lpstr>A125582712F_Data</vt:lpstr>
      <vt:lpstr>A125582712F_Latest</vt:lpstr>
      <vt:lpstr>A125582720F</vt:lpstr>
      <vt:lpstr>A125582720F_Data</vt:lpstr>
      <vt:lpstr>A125582720F_Latest</vt:lpstr>
      <vt:lpstr>A125582728X</vt:lpstr>
      <vt:lpstr>A125582728X_Data</vt:lpstr>
      <vt:lpstr>A125582728X_Latest</vt:lpstr>
      <vt:lpstr>A125582736X</vt:lpstr>
      <vt:lpstr>A125582736X_Data</vt:lpstr>
      <vt:lpstr>A125582736X_Latest</vt:lpstr>
      <vt:lpstr>A125582744X</vt:lpstr>
      <vt:lpstr>A125582744X_Data</vt:lpstr>
      <vt:lpstr>A125582744X_Latest</vt:lpstr>
      <vt:lpstr>A125582752X</vt:lpstr>
      <vt:lpstr>A125582752X_Data</vt:lpstr>
      <vt:lpstr>A125582752X_Latest</vt:lpstr>
      <vt:lpstr>A125582760X</vt:lpstr>
      <vt:lpstr>A125582760X_Data</vt:lpstr>
      <vt:lpstr>A125582760X_Latest</vt:lpstr>
      <vt:lpstr>A125582768T</vt:lpstr>
      <vt:lpstr>A125582768T_Data</vt:lpstr>
      <vt:lpstr>A125582768T_Latest</vt:lpstr>
      <vt:lpstr>A125582776T</vt:lpstr>
      <vt:lpstr>A125582776T_Data</vt:lpstr>
      <vt:lpstr>A125582776T_Latest</vt:lpstr>
      <vt:lpstr>A125582784T</vt:lpstr>
      <vt:lpstr>A125582784T_Data</vt:lpstr>
      <vt:lpstr>A125582784T_Latest</vt:lpstr>
      <vt:lpstr>A125582792T</vt:lpstr>
      <vt:lpstr>A125582792T_Data</vt:lpstr>
      <vt:lpstr>A125582792T_Latest</vt:lpstr>
      <vt:lpstr>A125582800F</vt:lpstr>
      <vt:lpstr>A125582800F_Data</vt:lpstr>
      <vt:lpstr>A125582800F_Latest</vt:lpstr>
      <vt:lpstr>A125582808X</vt:lpstr>
      <vt:lpstr>A125582808X_Data</vt:lpstr>
      <vt:lpstr>A125582808X_Latest</vt:lpstr>
      <vt:lpstr>A125582816X</vt:lpstr>
      <vt:lpstr>A125582816X_Data</vt:lpstr>
      <vt:lpstr>A125582816X_Latest</vt:lpstr>
      <vt:lpstr>A125582824X</vt:lpstr>
      <vt:lpstr>A125582824X_Data</vt:lpstr>
      <vt:lpstr>A125582824X_Latest</vt:lpstr>
      <vt:lpstr>A125582832X</vt:lpstr>
      <vt:lpstr>A125582832X_Data</vt:lpstr>
      <vt:lpstr>A125582832X_Latest</vt:lpstr>
      <vt:lpstr>A125582840X</vt:lpstr>
      <vt:lpstr>A125582840X_Data</vt:lpstr>
      <vt:lpstr>A125582840X_Latest</vt:lpstr>
      <vt:lpstr>A125582848T</vt:lpstr>
      <vt:lpstr>A125582848T_Data</vt:lpstr>
      <vt:lpstr>A125582848T_Latest</vt:lpstr>
      <vt:lpstr>A125582856T</vt:lpstr>
      <vt:lpstr>A125582856T_Data</vt:lpstr>
      <vt:lpstr>A125582856T_Latest</vt:lpstr>
      <vt:lpstr>A125582864T</vt:lpstr>
      <vt:lpstr>A125582864T_Data</vt:lpstr>
      <vt:lpstr>A125582864T_Latest</vt:lpstr>
      <vt:lpstr>A125582872T</vt:lpstr>
      <vt:lpstr>A125582872T_Data</vt:lpstr>
      <vt:lpstr>A125582872T_Latest</vt:lpstr>
      <vt:lpstr>A125582880T</vt:lpstr>
      <vt:lpstr>A125582880T_Data</vt:lpstr>
      <vt:lpstr>A125582880T_Latest</vt:lpstr>
      <vt:lpstr>A125582888K</vt:lpstr>
      <vt:lpstr>A125582888K_Data</vt:lpstr>
      <vt:lpstr>A125582888K_Latest</vt:lpstr>
      <vt:lpstr>A125582896K</vt:lpstr>
      <vt:lpstr>A125582896K_Data</vt:lpstr>
      <vt:lpstr>A125582896K_Latest</vt:lpstr>
      <vt:lpstr>A125582904X</vt:lpstr>
      <vt:lpstr>A125582904X_Data</vt:lpstr>
      <vt:lpstr>A125582904X_Latest</vt:lpstr>
      <vt:lpstr>A125582912X</vt:lpstr>
      <vt:lpstr>A125582912X_Data</vt:lpstr>
      <vt:lpstr>A125582912X_Latest</vt:lpstr>
      <vt:lpstr>A125582920X</vt:lpstr>
      <vt:lpstr>A125582920X_Data</vt:lpstr>
      <vt:lpstr>A125582920X_Latest</vt:lpstr>
      <vt:lpstr>A125582928T</vt:lpstr>
      <vt:lpstr>A125582928T_Data</vt:lpstr>
      <vt:lpstr>A125582928T_Latest</vt:lpstr>
      <vt:lpstr>A125582936T</vt:lpstr>
      <vt:lpstr>A125582936T_Data</vt:lpstr>
      <vt:lpstr>A125582936T_Latest</vt:lpstr>
      <vt:lpstr>A125582944T</vt:lpstr>
      <vt:lpstr>A125582944T_Data</vt:lpstr>
      <vt:lpstr>A125582944T_Latest</vt:lpstr>
      <vt:lpstr>A125582952T</vt:lpstr>
      <vt:lpstr>A125582952T_Data</vt:lpstr>
      <vt:lpstr>A125582952T_Latest</vt:lpstr>
      <vt:lpstr>A125582960T</vt:lpstr>
      <vt:lpstr>A125582960T_Data</vt:lpstr>
      <vt:lpstr>A125582960T_Latest</vt:lpstr>
      <vt:lpstr>A125582968K</vt:lpstr>
      <vt:lpstr>A125582968K_Data</vt:lpstr>
      <vt:lpstr>A125582968K_Latest</vt:lpstr>
      <vt:lpstr>A125582976K</vt:lpstr>
      <vt:lpstr>A125582976K_Data</vt:lpstr>
      <vt:lpstr>A125582976K_Latest</vt:lpstr>
      <vt:lpstr>A125582984K</vt:lpstr>
      <vt:lpstr>A125582984K_Data</vt:lpstr>
      <vt:lpstr>A125582984K_Latest</vt:lpstr>
      <vt:lpstr>A125582992K</vt:lpstr>
      <vt:lpstr>A125582992K_Data</vt:lpstr>
      <vt:lpstr>A125582992K_Latest</vt:lpstr>
      <vt:lpstr>A125583000A</vt:lpstr>
      <vt:lpstr>A125583000A_Data</vt:lpstr>
      <vt:lpstr>A125583000A_Latest</vt:lpstr>
      <vt:lpstr>A125583008V</vt:lpstr>
      <vt:lpstr>A125583008V_Data</vt:lpstr>
      <vt:lpstr>A125583008V_Latest</vt:lpstr>
      <vt:lpstr>A125583016V</vt:lpstr>
      <vt:lpstr>A125583016V_Data</vt:lpstr>
      <vt:lpstr>A125583016V_Latest</vt:lpstr>
      <vt:lpstr>A125583024V</vt:lpstr>
      <vt:lpstr>A125583024V_Data</vt:lpstr>
      <vt:lpstr>A125583024V_Latest</vt:lpstr>
      <vt:lpstr>A125583032V</vt:lpstr>
      <vt:lpstr>A125583032V_Data</vt:lpstr>
      <vt:lpstr>A125583032V_Latest</vt:lpstr>
      <vt:lpstr>A125583040V</vt:lpstr>
      <vt:lpstr>A125583040V_Data</vt:lpstr>
      <vt:lpstr>A125583040V_Latest</vt:lpstr>
      <vt:lpstr>A125583048L</vt:lpstr>
      <vt:lpstr>A125583048L_Data</vt:lpstr>
      <vt:lpstr>A125583048L_Latest</vt:lpstr>
      <vt:lpstr>A125583056L</vt:lpstr>
      <vt:lpstr>A125583056L_Data</vt:lpstr>
      <vt:lpstr>A125583056L_Latest</vt:lpstr>
      <vt:lpstr>A125583064L</vt:lpstr>
      <vt:lpstr>A125583064L_Data</vt:lpstr>
      <vt:lpstr>A125583064L_Latest</vt:lpstr>
      <vt:lpstr>A125583072L</vt:lpstr>
      <vt:lpstr>A125583072L_Data</vt:lpstr>
      <vt:lpstr>A125583072L_Latest</vt:lpstr>
      <vt:lpstr>A125583080L</vt:lpstr>
      <vt:lpstr>A125583080L_Data</vt:lpstr>
      <vt:lpstr>A125583080L_Latest</vt:lpstr>
      <vt:lpstr>A125583088F</vt:lpstr>
      <vt:lpstr>A125583088F_Data</vt:lpstr>
      <vt:lpstr>A125583088F_Latest</vt:lpstr>
      <vt:lpstr>A125583096F</vt:lpstr>
      <vt:lpstr>A125583096F_Data</vt:lpstr>
      <vt:lpstr>A125583096F_Latest</vt:lpstr>
      <vt:lpstr>A125583104V</vt:lpstr>
      <vt:lpstr>A125583104V_Data</vt:lpstr>
      <vt:lpstr>A125583104V_Latest</vt:lpstr>
      <vt:lpstr>A125583112V</vt:lpstr>
      <vt:lpstr>A125583112V_Data</vt:lpstr>
      <vt:lpstr>A125583112V_Latest</vt:lpstr>
      <vt:lpstr>A125583120V</vt:lpstr>
      <vt:lpstr>A125583120V_Data</vt:lpstr>
      <vt:lpstr>A125583120V_Latest</vt:lpstr>
      <vt:lpstr>A125583128L</vt:lpstr>
      <vt:lpstr>A125583128L_Data</vt:lpstr>
      <vt:lpstr>A125583128L_Latest</vt:lpstr>
      <vt:lpstr>A125583136L</vt:lpstr>
      <vt:lpstr>A125583136L_Data</vt:lpstr>
      <vt:lpstr>A125583136L_Latest</vt:lpstr>
      <vt:lpstr>A125583144L</vt:lpstr>
      <vt:lpstr>A125583144L_Data</vt:lpstr>
      <vt:lpstr>A125583144L_Latest</vt:lpstr>
      <vt:lpstr>A125583152L</vt:lpstr>
      <vt:lpstr>A125583152L_Data</vt:lpstr>
      <vt:lpstr>A125583152L_Latest</vt:lpstr>
      <vt:lpstr>A125583160L</vt:lpstr>
      <vt:lpstr>A125583160L_Data</vt:lpstr>
      <vt:lpstr>A125583160L_Latest</vt:lpstr>
      <vt:lpstr>A125583168F</vt:lpstr>
      <vt:lpstr>A125583168F_Data</vt:lpstr>
      <vt:lpstr>A125583168F_Latest</vt:lpstr>
      <vt:lpstr>A125583176F</vt:lpstr>
      <vt:lpstr>A125583176F_Data</vt:lpstr>
      <vt:lpstr>A125583176F_Latest</vt:lpstr>
      <vt:lpstr>A125583184F</vt:lpstr>
      <vt:lpstr>A125583184F_Data</vt:lpstr>
      <vt:lpstr>A125583184F_Latest</vt:lpstr>
      <vt:lpstr>A125583192F</vt:lpstr>
      <vt:lpstr>A125583192F_Data</vt:lpstr>
      <vt:lpstr>A125583192F_Latest</vt:lpstr>
      <vt:lpstr>A125583200V</vt:lpstr>
      <vt:lpstr>A125583200V_Data</vt:lpstr>
      <vt:lpstr>A125583200V_Latest</vt:lpstr>
      <vt:lpstr>A125583208L</vt:lpstr>
      <vt:lpstr>A125583208L_Data</vt:lpstr>
      <vt:lpstr>A125583208L_Latest</vt:lpstr>
      <vt:lpstr>A125583216L</vt:lpstr>
      <vt:lpstr>A125583216L_Data</vt:lpstr>
      <vt:lpstr>A125583216L_Latest</vt:lpstr>
      <vt:lpstr>A125583224L</vt:lpstr>
      <vt:lpstr>A125583224L_Data</vt:lpstr>
      <vt:lpstr>A125583224L_Latest</vt:lpstr>
      <vt:lpstr>A125583232L</vt:lpstr>
      <vt:lpstr>A125583232L_Data</vt:lpstr>
      <vt:lpstr>A125583232L_Latest</vt:lpstr>
      <vt:lpstr>A125583240L</vt:lpstr>
      <vt:lpstr>A125583240L_Data</vt:lpstr>
      <vt:lpstr>A125583240L_Latest</vt:lpstr>
      <vt:lpstr>A125583248F</vt:lpstr>
      <vt:lpstr>A125583248F_Data</vt:lpstr>
      <vt:lpstr>A125583248F_Latest</vt:lpstr>
      <vt:lpstr>A125583256F</vt:lpstr>
      <vt:lpstr>A125583256F_Data</vt:lpstr>
      <vt:lpstr>A125583256F_Latest</vt:lpstr>
      <vt:lpstr>A125583264F</vt:lpstr>
      <vt:lpstr>A125583264F_Data</vt:lpstr>
      <vt:lpstr>A125583264F_Latest</vt:lpstr>
      <vt:lpstr>A125583272F</vt:lpstr>
      <vt:lpstr>A125583272F_Data</vt:lpstr>
      <vt:lpstr>A125583272F_Latest</vt:lpstr>
      <vt:lpstr>A125583280F</vt:lpstr>
      <vt:lpstr>A125583280F_Data</vt:lpstr>
      <vt:lpstr>A125583280F_Latest</vt:lpstr>
      <vt:lpstr>A125583288X</vt:lpstr>
      <vt:lpstr>A125583288X_Data</vt:lpstr>
      <vt:lpstr>A125583288X_Latest</vt:lpstr>
      <vt:lpstr>A125583296X</vt:lpstr>
      <vt:lpstr>A125583296X_Data</vt:lpstr>
      <vt:lpstr>A125583296X_Latest</vt:lpstr>
      <vt:lpstr>A125583304L</vt:lpstr>
      <vt:lpstr>A125583304L_Data</vt:lpstr>
      <vt:lpstr>A125583304L_Latest</vt:lpstr>
      <vt:lpstr>A125583312L</vt:lpstr>
      <vt:lpstr>A125583312L_Data</vt:lpstr>
      <vt:lpstr>A125583312L_Latest</vt:lpstr>
      <vt:lpstr>A125583320L</vt:lpstr>
      <vt:lpstr>A125583320L_Data</vt:lpstr>
      <vt:lpstr>A125583320L_Latest</vt:lpstr>
      <vt:lpstr>A125583328F</vt:lpstr>
      <vt:lpstr>A125583328F_Data</vt:lpstr>
      <vt:lpstr>A125583328F_Latest</vt:lpstr>
      <vt:lpstr>A125583336F</vt:lpstr>
      <vt:lpstr>A125583336F_Data</vt:lpstr>
      <vt:lpstr>A125583336F_Latest</vt:lpstr>
      <vt:lpstr>A125583344F</vt:lpstr>
      <vt:lpstr>A125583344F_Data</vt:lpstr>
      <vt:lpstr>A125583344F_Latest</vt:lpstr>
      <vt:lpstr>A125583352F</vt:lpstr>
      <vt:lpstr>A125583352F_Data</vt:lpstr>
      <vt:lpstr>A125583352F_Latest</vt:lpstr>
      <vt:lpstr>A125583360F</vt:lpstr>
      <vt:lpstr>A125583360F_Data</vt:lpstr>
      <vt:lpstr>A125583360F_Latest</vt:lpstr>
      <vt:lpstr>A125583368X</vt:lpstr>
      <vt:lpstr>A125583368X_Data</vt:lpstr>
      <vt:lpstr>A125583368X_Latest</vt:lpstr>
      <vt:lpstr>A125583376X</vt:lpstr>
      <vt:lpstr>A125583376X_Data</vt:lpstr>
      <vt:lpstr>A125583376X_Latest</vt:lpstr>
      <vt:lpstr>A125583384X</vt:lpstr>
      <vt:lpstr>A125583384X_Data</vt:lpstr>
      <vt:lpstr>A125583384X_Latest</vt:lpstr>
      <vt:lpstr>A125583392X</vt:lpstr>
      <vt:lpstr>A125583392X_Data</vt:lpstr>
      <vt:lpstr>A125583392X_Latest</vt:lpstr>
      <vt:lpstr>A125583400L</vt:lpstr>
      <vt:lpstr>A125583400L_Data</vt:lpstr>
      <vt:lpstr>A125583400L_Latest</vt:lpstr>
      <vt:lpstr>A125583408F</vt:lpstr>
      <vt:lpstr>A125583408F_Data</vt:lpstr>
      <vt:lpstr>A125583408F_Latest</vt:lpstr>
      <vt:lpstr>A125583416F</vt:lpstr>
      <vt:lpstr>A125583416F_Data</vt:lpstr>
      <vt:lpstr>A125583416F_Latest</vt:lpstr>
      <vt:lpstr>A125583424F</vt:lpstr>
      <vt:lpstr>A125583424F_Data</vt:lpstr>
      <vt:lpstr>A125583424F_Latest</vt:lpstr>
      <vt:lpstr>A125583432F</vt:lpstr>
      <vt:lpstr>A125583432F_Data</vt:lpstr>
      <vt:lpstr>A125583432F_Latest</vt:lpstr>
      <vt:lpstr>A125583440F</vt:lpstr>
      <vt:lpstr>A125583440F_Data</vt:lpstr>
      <vt:lpstr>A125583440F_Latest</vt:lpstr>
      <vt:lpstr>A125583448X</vt:lpstr>
      <vt:lpstr>A125583448X_Data</vt:lpstr>
      <vt:lpstr>A125583448X_Latest</vt:lpstr>
      <vt:lpstr>A125583456X</vt:lpstr>
      <vt:lpstr>A125583456X_Data</vt:lpstr>
      <vt:lpstr>A125583456X_Latest</vt:lpstr>
      <vt:lpstr>A125583464X</vt:lpstr>
      <vt:lpstr>A125583464X_Data</vt:lpstr>
      <vt:lpstr>A125583464X_Latest</vt:lpstr>
      <vt:lpstr>A125583472X</vt:lpstr>
      <vt:lpstr>A125583472X_Data</vt:lpstr>
      <vt:lpstr>A125583472X_Latest</vt:lpstr>
      <vt:lpstr>A125583480X</vt:lpstr>
      <vt:lpstr>A125583480X_Data</vt:lpstr>
      <vt:lpstr>A125583480X_Latest</vt:lpstr>
      <vt:lpstr>A125583488T</vt:lpstr>
      <vt:lpstr>A125583488T_Data</vt:lpstr>
      <vt:lpstr>A125583488T_Latest</vt:lpstr>
      <vt:lpstr>A125583496T</vt:lpstr>
      <vt:lpstr>A125583496T_Data</vt:lpstr>
      <vt:lpstr>A125583496T_Latest</vt:lpstr>
      <vt:lpstr>A125583504F</vt:lpstr>
      <vt:lpstr>A125583504F_Data</vt:lpstr>
      <vt:lpstr>A125583504F_Latest</vt:lpstr>
      <vt:lpstr>A125583512F</vt:lpstr>
      <vt:lpstr>A125583512F_Data</vt:lpstr>
      <vt:lpstr>A125583512F_Latest</vt:lpstr>
      <vt:lpstr>A125583520F</vt:lpstr>
      <vt:lpstr>A125583520F_Data</vt:lpstr>
      <vt:lpstr>A125583520F_Latest</vt:lpstr>
      <vt:lpstr>A125583528X</vt:lpstr>
      <vt:lpstr>A125583528X_Data</vt:lpstr>
      <vt:lpstr>A125583528X_Latest</vt:lpstr>
      <vt:lpstr>A125583536X</vt:lpstr>
      <vt:lpstr>A125583536X_Data</vt:lpstr>
      <vt:lpstr>A125583536X_Latest</vt:lpstr>
      <vt:lpstr>A125583544X</vt:lpstr>
      <vt:lpstr>A125583544X_Data</vt:lpstr>
      <vt:lpstr>A125583544X_Latest</vt:lpstr>
      <vt:lpstr>A125583552X</vt:lpstr>
      <vt:lpstr>A125583552X_Data</vt:lpstr>
      <vt:lpstr>A125583552X_Latest</vt:lpstr>
      <vt:lpstr>A125583560X</vt:lpstr>
      <vt:lpstr>A125583560X_Data</vt:lpstr>
      <vt:lpstr>A125583560X_Latest</vt:lpstr>
      <vt:lpstr>A125583568T</vt:lpstr>
      <vt:lpstr>A125583568T_Data</vt:lpstr>
      <vt:lpstr>A125583568T_Latest</vt:lpstr>
      <vt:lpstr>A125583576T</vt:lpstr>
      <vt:lpstr>A125583576T_Data</vt:lpstr>
      <vt:lpstr>A125583576T_Latest</vt:lpstr>
      <vt:lpstr>A125583584T</vt:lpstr>
      <vt:lpstr>A125583584T_Data</vt:lpstr>
      <vt:lpstr>A125583584T_Latest</vt:lpstr>
      <vt:lpstr>A125583592T</vt:lpstr>
      <vt:lpstr>A125583592T_Data</vt:lpstr>
      <vt:lpstr>A125583592T_Latest</vt:lpstr>
      <vt:lpstr>A125583600F</vt:lpstr>
      <vt:lpstr>A125583600F_Data</vt:lpstr>
      <vt:lpstr>A125583600F_Latest</vt:lpstr>
      <vt:lpstr>A125583608X</vt:lpstr>
      <vt:lpstr>A125583608X_Data</vt:lpstr>
      <vt:lpstr>A125583608X_Latest</vt:lpstr>
      <vt:lpstr>A125583616X</vt:lpstr>
      <vt:lpstr>A125583616X_Data</vt:lpstr>
      <vt:lpstr>A125583616X_Latest</vt:lpstr>
      <vt:lpstr>A125583624X</vt:lpstr>
      <vt:lpstr>A125583624X_Data</vt:lpstr>
      <vt:lpstr>A125583624X_Latest</vt:lpstr>
      <vt:lpstr>A125583632X</vt:lpstr>
      <vt:lpstr>A125583632X_Data</vt:lpstr>
      <vt:lpstr>A125583632X_Latest</vt:lpstr>
      <vt:lpstr>A125583640X</vt:lpstr>
      <vt:lpstr>A125583640X_Data</vt:lpstr>
      <vt:lpstr>A125583640X_Latest</vt:lpstr>
      <vt:lpstr>A125583648T</vt:lpstr>
      <vt:lpstr>A125583648T_Data</vt:lpstr>
      <vt:lpstr>A125583648T_Latest</vt:lpstr>
      <vt:lpstr>A125583656T</vt:lpstr>
      <vt:lpstr>A125583656T_Data</vt:lpstr>
      <vt:lpstr>A125583656T_Latest</vt:lpstr>
      <vt:lpstr>A125583664T</vt:lpstr>
      <vt:lpstr>A125583664T_Data</vt:lpstr>
      <vt:lpstr>A125583664T_Latest</vt:lpstr>
      <vt:lpstr>A125583672T</vt:lpstr>
      <vt:lpstr>A125583672T_Data</vt:lpstr>
      <vt:lpstr>A125583672T_Latest</vt:lpstr>
      <vt:lpstr>A125583680T</vt:lpstr>
      <vt:lpstr>A125583680T_Data</vt:lpstr>
      <vt:lpstr>A125583680T_Latest</vt:lpstr>
      <vt:lpstr>A125583688K</vt:lpstr>
      <vt:lpstr>A125583688K_Data</vt:lpstr>
      <vt:lpstr>A125583688K_Latest</vt:lpstr>
      <vt:lpstr>A125583696K</vt:lpstr>
      <vt:lpstr>A125583696K_Data</vt:lpstr>
      <vt:lpstr>A125583696K_Latest</vt:lpstr>
      <vt:lpstr>A125583704X</vt:lpstr>
      <vt:lpstr>A125583704X_Data</vt:lpstr>
      <vt:lpstr>A125583704X_Latest</vt:lpstr>
      <vt:lpstr>A125583712X</vt:lpstr>
      <vt:lpstr>A125583712X_Data</vt:lpstr>
      <vt:lpstr>A125583712X_Latest</vt:lpstr>
      <vt:lpstr>A125583720X</vt:lpstr>
      <vt:lpstr>A125583720X_Data</vt:lpstr>
      <vt:lpstr>A125583720X_Latest</vt:lpstr>
      <vt:lpstr>A125583728T</vt:lpstr>
      <vt:lpstr>A125583728T_Data</vt:lpstr>
      <vt:lpstr>A125583728T_Latest</vt:lpstr>
      <vt:lpstr>A125583736T</vt:lpstr>
      <vt:lpstr>A125583736T_Data</vt:lpstr>
      <vt:lpstr>A125583736T_Latest</vt:lpstr>
      <vt:lpstr>A125583744T</vt:lpstr>
      <vt:lpstr>A125583744T_Data</vt:lpstr>
      <vt:lpstr>A125583744T_Latest</vt:lpstr>
      <vt:lpstr>A125583752T</vt:lpstr>
      <vt:lpstr>A125583752T_Data</vt:lpstr>
      <vt:lpstr>A125583752T_Latest</vt:lpstr>
      <vt:lpstr>A125583760T</vt:lpstr>
      <vt:lpstr>A125583760T_Data</vt:lpstr>
      <vt:lpstr>A125583760T_Latest</vt:lpstr>
      <vt:lpstr>A125583768K</vt:lpstr>
      <vt:lpstr>A125583768K_Data</vt:lpstr>
      <vt:lpstr>A125583768K_Latest</vt:lpstr>
      <vt:lpstr>A125583776K</vt:lpstr>
      <vt:lpstr>A125583776K_Data</vt:lpstr>
      <vt:lpstr>A125583776K_Latest</vt:lpstr>
      <vt:lpstr>A125583784K</vt:lpstr>
      <vt:lpstr>A125583784K_Data</vt:lpstr>
      <vt:lpstr>A125583784K_Latest</vt:lpstr>
      <vt:lpstr>A125583792K</vt:lpstr>
      <vt:lpstr>A125583792K_Data</vt:lpstr>
      <vt:lpstr>A125583792K_Latest</vt:lpstr>
      <vt:lpstr>A125583800X</vt:lpstr>
      <vt:lpstr>A125583800X_Data</vt:lpstr>
      <vt:lpstr>A125583800X_Latest</vt:lpstr>
      <vt:lpstr>A125583808T</vt:lpstr>
      <vt:lpstr>A125583808T_Data</vt:lpstr>
      <vt:lpstr>A125583808T_Latest</vt:lpstr>
      <vt:lpstr>A125583816T</vt:lpstr>
      <vt:lpstr>A125583816T_Data</vt:lpstr>
      <vt:lpstr>A125583816T_Latest</vt:lpstr>
      <vt:lpstr>A125583824T</vt:lpstr>
      <vt:lpstr>A125583824T_Data</vt:lpstr>
      <vt:lpstr>A125583824T_Latest</vt:lpstr>
      <vt:lpstr>A125583832T</vt:lpstr>
      <vt:lpstr>A125583832T_Data</vt:lpstr>
      <vt:lpstr>A125583832T_Latest</vt:lpstr>
      <vt:lpstr>A125583840T</vt:lpstr>
      <vt:lpstr>A125583840T_Data</vt:lpstr>
      <vt:lpstr>A125583840T_Latest</vt:lpstr>
      <vt:lpstr>A125583848K</vt:lpstr>
      <vt:lpstr>A125583848K_Data</vt:lpstr>
      <vt:lpstr>A125583848K_Latest</vt:lpstr>
      <vt:lpstr>A125583856K</vt:lpstr>
      <vt:lpstr>A125583856K_Data</vt:lpstr>
      <vt:lpstr>A125583856K_Latest</vt:lpstr>
      <vt:lpstr>A125583864K</vt:lpstr>
      <vt:lpstr>A125583864K_Data</vt:lpstr>
      <vt:lpstr>A125583864K_Latest</vt:lpstr>
      <vt:lpstr>A125583872K</vt:lpstr>
      <vt:lpstr>A125583872K_Data</vt:lpstr>
      <vt:lpstr>A125583872K_Latest</vt:lpstr>
      <vt:lpstr>A125583880K</vt:lpstr>
      <vt:lpstr>A125583880K_Data</vt:lpstr>
      <vt:lpstr>A125583880K_Latest</vt:lpstr>
      <vt:lpstr>A125583888C</vt:lpstr>
      <vt:lpstr>A125583888C_Data</vt:lpstr>
      <vt:lpstr>A125583888C_Latest</vt:lpstr>
      <vt:lpstr>A125583896C</vt:lpstr>
      <vt:lpstr>A125583896C_Data</vt:lpstr>
      <vt:lpstr>A125583896C_Latest</vt:lpstr>
      <vt:lpstr>A125583904T</vt:lpstr>
      <vt:lpstr>A125583904T_Data</vt:lpstr>
      <vt:lpstr>A125583904T_Latest</vt:lpstr>
      <vt:lpstr>A125583912T</vt:lpstr>
      <vt:lpstr>A125583912T_Data</vt:lpstr>
      <vt:lpstr>A125583912T_Latest</vt:lpstr>
      <vt:lpstr>A125583920T</vt:lpstr>
      <vt:lpstr>A125583920T_Data</vt:lpstr>
      <vt:lpstr>A125583920T_Latest</vt:lpstr>
      <vt:lpstr>A125583928K</vt:lpstr>
      <vt:lpstr>A125583928K_Data</vt:lpstr>
      <vt:lpstr>A125583928K_Latest</vt:lpstr>
      <vt:lpstr>A125583936K</vt:lpstr>
      <vt:lpstr>A125583936K_Data</vt:lpstr>
      <vt:lpstr>A125583936K_Latest</vt:lpstr>
      <vt:lpstr>A125583944K</vt:lpstr>
      <vt:lpstr>A125583944K_Data</vt:lpstr>
      <vt:lpstr>A125583944K_Latest</vt:lpstr>
      <vt:lpstr>A125583952K</vt:lpstr>
      <vt:lpstr>A125583952K_Data</vt:lpstr>
      <vt:lpstr>A125583952K_Latest</vt:lpstr>
      <vt:lpstr>A125583960K</vt:lpstr>
      <vt:lpstr>A125583960K_Data</vt:lpstr>
      <vt:lpstr>A125583960K_Latest</vt:lpstr>
      <vt:lpstr>A125583968C</vt:lpstr>
      <vt:lpstr>A125583968C_Data</vt:lpstr>
      <vt:lpstr>A125583968C_Latest</vt:lpstr>
      <vt:lpstr>A125583976C</vt:lpstr>
      <vt:lpstr>A125583976C_Data</vt:lpstr>
      <vt:lpstr>A125583976C_Latest</vt:lpstr>
      <vt:lpstr>A125583984C</vt:lpstr>
      <vt:lpstr>A125583984C_Data</vt:lpstr>
      <vt:lpstr>A125583984C_Latest</vt:lpstr>
      <vt:lpstr>A125583992C</vt:lpstr>
      <vt:lpstr>A125583992C_Data</vt:lpstr>
      <vt:lpstr>A125583992C_Latest</vt:lpstr>
      <vt:lpstr>A125584000V</vt:lpstr>
      <vt:lpstr>A125584000V_Data</vt:lpstr>
      <vt:lpstr>A125584000V_Latest</vt:lpstr>
      <vt:lpstr>A125584008L</vt:lpstr>
      <vt:lpstr>A125584008L_Data</vt:lpstr>
      <vt:lpstr>A125584008L_Latest</vt:lpstr>
      <vt:lpstr>A125584016L</vt:lpstr>
      <vt:lpstr>A125584016L_Data</vt:lpstr>
      <vt:lpstr>A125584016L_Latest</vt:lpstr>
      <vt:lpstr>A125584024L</vt:lpstr>
      <vt:lpstr>A125584024L_Data</vt:lpstr>
      <vt:lpstr>A125584024L_Latest</vt:lpstr>
      <vt:lpstr>A125584032L</vt:lpstr>
      <vt:lpstr>A125584032L_Data</vt:lpstr>
      <vt:lpstr>A125584032L_Latest</vt:lpstr>
      <vt:lpstr>A125584040L</vt:lpstr>
      <vt:lpstr>A125584040L_Data</vt:lpstr>
      <vt:lpstr>A125584040L_Latest</vt:lpstr>
      <vt:lpstr>A125584048F</vt:lpstr>
      <vt:lpstr>A125584048F_Data</vt:lpstr>
      <vt:lpstr>A125584048F_Latest</vt:lpstr>
      <vt:lpstr>A125584056F</vt:lpstr>
      <vt:lpstr>A125584056F_Data</vt:lpstr>
      <vt:lpstr>A125584056F_Latest</vt:lpstr>
      <vt:lpstr>A125584064F</vt:lpstr>
      <vt:lpstr>A125584064F_Data</vt:lpstr>
      <vt:lpstr>A125584064F_Latest</vt:lpstr>
      <vt:lpstr>A125584072F</vt:lpstr>
      <vt:lpstr>A125584072F_Data</vt:lpstr>
      <vt:lpstr>A125584072F_Latest</vt:lpstr>
      <vt:lpstr>A125584080F</vt:lpstr>
      <vt:lpstr>A125584080F_Data</vt:lpstr>
      <vt:lpstr>A125584080F_Latest</vt:lpstr>
      <vt:lpstr>A125584088X</vt:lpstr>
      <vt:lpstr>A125584088X_Data</vt:lpstr>
      <vt:lpstr>A125584088X_Latest</vt:lpstr>
      <vt:lpstr>A125584096X</vt:lpstr>
      <vt:lpstr>A125584096X_Data</vt:lpstr>
      <vt:lpstr>A125584096X_Latest</vt:lpstr>
      <vt:lpstr>A125584104L</vt:lpstr>
      <vt:lpstr>A125584104L_Data</vt:lpstr>
      <vt:lpstr>A125584104L_Latest</vt:lpstr>
      <vt:lpstr>A125584112L</vt:lpstr>
      <vt:lpstr>A125584112L_Data</vt:lpstr>
      <vt:lpstr>A125584112L_Latest</vt:lpstr>
      <vt:lpstr>A125584120L</vt:lpstr>
      <vt:lpstr>A125584120L_Data</vt:lpstr>
      <vt:lpstr>A125584120L_Latest</vt:lpstr>
      <vt:lpstr>A125584128F</vt:lpstr>
      <vt:lpstr>A125584128F_Data</vt:lpstr>
      <vt:lpstr>A125584128F_Latest</vt:lpstr>
      <vt:lpstr>A125584136F</vt:lpstr>
      <vt:lpstr>A125584136F_Data</vt:lpstr>
      <vt:lpstr>A125584136F_Latest</vt:lpstr>
      <vt:lpstr>A125584144F</vt:lpstr>
      <vt:lpstr>A125584144F_Data</vt:lpstr>
      <vt:lpstr>A125584144F_Latest</vt:lpstr>
      <vt:lpstr>A125584152F</vt:lpstr>
      <vt:lpstr>A125584152F_Data</vt:lpstr>
      <vt:lpstr>A125584152F_Latest</vt:lpstr>
      <vt:lpstr>A125584160F</vt:lpstr>
      <vt:lpstr>A125584160F_Data</vt:lpstr>
      <vt:lpstr>A125584160F_Latest</vt:lpstr>
      <vt:lpstr>A125584168X</vt:lpstr>
      <vt:lpstr>A125584168X_Data</vt:lpstr>
      <vt:lpstr>A125584168X_Latest</vt:lpstr>
      <vt:lpstr>A125584176X</vt:lpstr>
      <vt:lpstr>A125584176X_Data</vt:lpstr>
      <vt:lpstr>A125584176X_Latest</vt:lpstr>
      <vt:lpstr>A125584184X</vt:lpstr>
      <vt:lpstr>A125584184X_Data</vt:lpstr>
      <vt:lpstr>A125584184X_Latest</vt:lpstr>
      <vt:lpstr>A125584192X</vt:lpstr>
      <vt:lpstr>A125584192X_Data</vt:lpstr>
      <vt:lpstr>A125584192X_Latest</vt:lpstr>
      <vt:lpstr>A125584200L</vt:lpstr>
      <vt:lpstr>A125584200L_Data</vt:lpstr>
      <vt:lpstr>A125584200L_Latest</vt:lpstr>
      <vt:lpstr>A125584208F</vt:lpstr>
      <vt:lpstr>A125584208F_Data</vt:lpstr>
      <vt:lpstr>A125584208F_Latest</vt:lpstr>
      <vt:lpstr>A125584216F</vt:lpstr>
      <vt:lpstr>A125584216F_Data</vt:lpstr>
      <vt:lpstr>A125584216F_Latest</vt:lpstr>
      <vt:lpstr>A125584224F</vt:lpstr>
      <vt:lpstr>A125584224F_Data</vt:lpstr>
      <vt:lpstr>A125584224F_Latest</vt:lpstr>
      <vt:lpstr>A125584232F</vt:lpstr>
      <vt:lpstr>A125584232F_Data</vt:lpstr>
      <vt:lpstr>A125584232F_Latest</vt:lpstr>
      <vt:lpstr>A125584240F</vt:lpstr>
      <vt:lpstr>A125584240F_Data</vt:lpstr>
      <vt:lpstr>A125584240F_Latest</vt:lpstr>
      <vt:lpstr>A125584248X</vt:lpstr>
      <vt:lpstr>A125584248X_Data</vt:lpstr>
      <vt:lpstr>A125584248X_Latest</vt:lpstr>
      <vt:lpstr>A125584256X</vt:lpstr>
      <vt:lpstr>A125584256X_Data</vt:lpstr>
      <vt:lpstr>A125584256X_Latest</vt:lpstr>
      <vt:lpstr>A125584264X</vt:lpstr>
      <vt:lpstr>A125584264X_Data</vt:lpstr>
      <vt:lpstr>A125584264X_Latest</vt:lpstr>
      <vt:lpstr>A125584272X</vt:lpstr>
      <vt:lpstr>A125584272X_Data</vt:lpstr>
      <vt:lpstr>A125584272X_Latest</vt:lpstr>
      <vt:lpstr>A125584280X</vt:lpstr>
      <vt:lpstr>A125584280X_Data</vt:lpstr>
      <vt:lpstr>A125584280X_Latest</vt:lpstr>
      <vt:lpstr>A125584288T</vt:lpstr>
      <vt:lpstr>A125584288T_Data</vt:lpstr>
      <vt:lpstr>A125584288T_Latest</vt:lpstr>
      <vt:lpstr>A125584296T</vt:lpstr>
      <vt:lpstr>A125584296T_Data</vt:lpstr>
      <vt:lpstr>A125584296T_Latest</vt:lpstr>
      <vt:lpstr>A125584304F</vt:lpstr>
      <vt:lpstr>A125584304F_Data</vt:lpstr>
      <vt:lpstr>A125584304F_Latest</vt:lpstr>
      <vt:lpstr>A125584312F</vt:lpstr>
      <vt:lpstr>A125584312F_Data</vt:lpstr>
      <vt:lpstr>A125584312F_Latest</vt:lpstr>
      <vt:lpstr>A125584320F</vt:lpstr>
      <vt:lpstr>A125584320F_Data</vt:lpstr>
      <vt:lpstr>A125584320F_Latest</vt:lpstr>
      <vt:lpstr>A125584328X</vt:lpstr>
      <vt:lpstr>A125584328X_Data</vt:lpstr>
      <vt:lpstr>A125584328X_Latest</vt:lpstr>
      <vt:lpstr>A125584336X</vt:lpstr>
      <vt:lpstr>A125584336X_Data</vt:lpstr>
      <vt:lpstr>A125584336X_Latest</vt:lpstr>
      <vt:lpstr>A125584344X</vt:lpstr>
      <vt:lpstr>A125584344X_Data</vt:lpstr>
      <vt:lpstr>A125584344X_Latest</vt:lpstr>
      <vt:lpstr>A125584352X</vt:lpstr>
      <vt:lpstr>A125584352X_Data</vt:lpstr>
      <vt:lpstr>A125584352X_Latest</vt:lpstr>
      <vt:lpstr>A125584360X</vt:lpstr>
      <vt:lpstr>A125584360X_Data</vt:lpstr>
      <vt:lpstr>A125584360X_Latest</vt:lpstr>
      <vt:lpstr>A125584368T</vt:lpstr>
      <vt:lpstr>A125584368T_Data</vt:lpstr>
      <vt:lpstr>A125584368T_Latest</vt:lpstr>
      <vt:lpstr>A125584376T</vt:lpstr>
      <vt:lpstr>A125584376T_Data</vt:lpstr>
      <vt:lpstr>A125584376T_Latest</vt:lpstr>
      <vt:lpstr>A125584384T</vt:lpstr>
      <vt:lpstr>A125584384T_Data</vt:lpstr>
      <vt:lpstr>A125584384T_Latest</vt:lpstr>
      <vt:lpstr>A125584392T</vt:lpstr>
      <vt:lpstr>A125584392T_Data</vt:lpstr>
      <vt:lpstr>A125584392T_Latest</vt:lpstr>
      <vt:lpstr>A125584400F</vt:lpstr>
      <vt:lpstr>A125584400F_Data</vt:lpstr>
      <vt:lpstr>A125584400F_Latest</vt:lpstr>
      <vt:lpstr>A125584408X</vt:lpstr>
      <vt:lpstr>A125584408X_Data</vt:lpstr>
      <vt:lpstr>A125584408X_Latest</vt:lpstr>
      <vt:lpstr>A125584416X</vt:lpstr>
      <vt:lpstr>A125584416X_Data</vt:lpstr>
      <vt:lpstr>A125584416X_Latest</vt:lpstr>
      <vt:lpstr>A125584424X</vt:lpstr>
      <vt:lpstr>A125584424X_Data</vt:lpstr>
      <vt:lpstr>A125584424X_Latest</vt:lpstr>
      <vt:lpstr>A125584432X</vt:lpstr>
      <vt:lpstr>A125584432X_Data</vt:lpstr>
      <vt:lpstr>A125584432X_Latest</vt:lpstr>
      <vt:lpstr>A125584440X</vt:lpstr>
      <vt:lpstr>A125584440X_Data</vt:lpstr>
      <vt:lpstr>A125584440X_Latest</vt:lpstr>
      <vt:lpstr>A125584448T</vt:lpstr>
      <vt:lpstr>A125584448T_Data</vt:lpstr>
      <vt:lpstr>A125584448T_Latest</vt:lpstr>
      <vt:lpstr>A125584456T</vt:lpstr>
      <vt:lpstr>A125584456T_Data</vt:lpstr>
      <vt:lpstr>A125584456T_Latest</vt:lpstr>
      <vt:lpstr>A125584464T</vt:lpstr>
      <vt:lpstr>A125584464T_Data</vt:lpstr>
      <vt:lpstr>A125584464T_Latest</vt:lpstr>
      <vt:lpstr>A125584472T</vt:lpstr>
      <vt:lpstr>A125584472T_Data</vt:lpstr>
      <vt:lpstr>A125584472T_Latest</vt:lpstr>
      <vt:lpstr>A125584480T</vt:lpstr>
      <vt:lpstr>A125584480T_Data</vt:lpstr>
      <vt:lpstr>A125584480T_Latest</vt:lpstr>
      <vt:lpstr>A125584488K</vt:lpstr>
      <vt:lpstr>A125584488K_Data</vt:lpstr>
      <vt:lpstr>A125584488K_Latest</vt:lpstr>
      <vt:lpstr>A125584496K</vt:lpstr>
      <vt:lpstr>A125584496K_Data</vt:lpstr>
      <vt:lpstr>A125584496K_Latest</vt:lpstr>
      <vt:lpstr>A125584504X</vt:lpstr>
      <vt:lpstr>A125584504X_Data</vt:lpstr>
      <vt:lpstr>A125584504X_Latest</vt:lpstr>
      <vt:lpstr>A125584512X</vt:lpstr>
      <vt:lpstr>A125584512X_Data</vt:lpstr>
      <vt:lpstr>A125584512X_Latest</vt:lpstr>
      <vt:lpstr>A125584520X</vt:lpstr>
      <vt:lpstr>A125584520X_Data</vt:lpstr>
      <vt:lpstr>A125584520X_Latest</vt:lpstr>
      <vt:lpstr>A125584528T</vt:lpstr>
      <vt:lpstr>A125584528T_Data</vt:lpstr>
      <vt:lpstr>A125584528T_Latest</vt:lpstr>
      <vt:lpstr>A125584536T</vt:lpstr>
      <vt:lpstr>A125584536T_Data</vt:lpstr>
      <vt:lpstr>A125584536T_Latest</vt:lpstr>
      <vt:lpstr>A125584544T</vt:lpstr>
      <vt:lpstr>A125584544T_Data</vt:lpstr>
      <vt:lpstr>A125584544T_Latest</vt:lpstr>
      <vt:lpstr>A125584552T</vt:lpstr>
      <vt:lpstr>A125584552T_Data</vt:lpstr>
      <vt:lpstr>A125584552T_Latest</vt:lpstr>
      <vt:lpstr>A125584560T</vt:lpstr>
      <vt:lpstr>A125584560T_Data</vt:lpstr>
      <vt:lpstr>A125584560T_Latest</vt:lpstr>
      <vt:lpstr>A125584568K</vt:lpstr>
      <vt:lpstr>A125584568K_Data</vt:lpstr>
      <vt:lpstr>A125584568K_Latest</vt:lpstr>
      <vt:lpstr>A125584576K</vt:lpstr>
      <vt:lpstr>A125584576K_Data</vt:lpstr>
      <vt:lpstr>A125584576K_Latest</vt:lpstr>
      <vt:lpstr>A125584584K</vt:lpstr>
      <vt:lpstr>A125584584K_Data</vt:lpstr>
      <vt:lpstr>A125584584K_Latest</vt:lpstr>
      <vt:lpstr>A125584592K</vt:lpstr>
      <vt:lpstr>A125584592K_Data</vt:lpstr>
      <vt:lpstr>A125584592K_Latest</vt:lpstr>
      <vt:lpstr>A125584600X</vt:lpstr>
      <vt:lpstr>A125584600X_Data</vt:lpstr>
      <vt:lpstr>A125584600X_Latest</vt:lpstr>
      <vt:lpstr>A125584608T</vt:lpstr>
      <vt:lpstr>A125584608T_Data</vt:lpstr>
      <vt:lpstr>A125584608T_Latest</vt:lpstr>
      <vt:lpstr>A125584616T</vt:lpstr>
      <vt:lpstr>A125584616T_Data</vt:lpstr>
      <vt:lpstr>A125584616T_Latest</vt:lpstr>
      <vt:lpstr>A125584624T</vt:lpstr>
      <vt:lpstr>A125584624T_Data</vt:lpstr>
      <vt:lpstr>A125584624T_Latest</vt:lpstr>
      <vt:lpstr>A125584632T</vt:lpstr>
      <vt:lpstr>A125584632T_Data</vt:lpstr>
      <vt:lpstr>A125584632T_Latest</vt:lpstr>
      <vt:lpstr>A125584640T</vt:lpstr>
      <vt:lpstr>A125584640T_Data</vt:lpstr>
      <vt:lpstr>A125584640T_Latest</vt:lpstr>
      <vt:lpstr>A125584648K</vt:lpstr>
      <vt:lpstr>A125584648K_Data</vt:lpstr>
      <vt:lpstr>A125584648K_Latest</vt:lpstr>
      <vt:lpstr>A125584656K</vt:lpstr>
      <vt:lpstr>A125584656K_Data</vt:lpstr>
      <vt:lpstr>A125584656K_Latest</vt:lpstr>
      <vt:lpstr>A125584664K</vt:lpstr>
      <vt:lpstr>A125584664K_Data</vt:lpstr>
      <vt:lpstr>A125584664K_Latest</vt:lpstr>
      <vt:lpstr>A125584672K</vt:lpstr>
      <vt:lpstr>A125584672K_Data</vt:lpstr>
      <vt:lpstr>A125584672K_Latest</vt:lpstr>
      <vt:lpstr>A125584680K</vt:lpstr>
      <vt:lpstr>A125584680K_Data</vt:lpstr>
      <vt:lpstr>A125584680K_Latest</vt:lpstr>
      <vt:lpstr>A125584688C</vt:lpstr>
      <vt:lpstr>A125584688C_Data</vt:lpstr>
      <vt:lpstr>A125584688C_Latest</vt:lpstr>
      <vt:lpstr>A125584696C</vt:lpstr>
      <vt:lpstr>A125584696C_Data</vt:lpstr>
      <vt:lpstr>A125584696C_Latest</vt:lpstr>
      <vt:lpstr>A125584704T</vt:lpstr>
      <vt:lpstr>A125584704T_Data</vt:lpstr>
      <vt:lpstr>A125584704T_Latest</vt:lpstr>
      <vt:lpstr>A125584712T</vt:lpstr>
      <vt:lpstr>A125584712T_Data</vt:lpstr>
      <vt:lpstr>A125584712T_Latest</vt:lpstr>
      <vt:lpstr>A125584720T</vt:lpstr>
      <vt:lpstr>A125584720T_Data</vt:lpstr>
      <vt:lpstr>A125584720T_Latest</vt:lpstr>
      <vt:lpstr>A125584728K</vt:lpstr>
      <vt:lpstr>A125584728K_Data</vt:lpstr>
      <vt:lpstr>A125584728K_Latest</vt:lpstr>
      <vt:lpstr>A125584736K</vt:lpstr>
      <vt:lpstr>A125584736K_Data</vt:lpstr>
      <vt:lpstr>A125584736K_Latest</vt:lpstr>
      <vt:lpstr>A125584744K</vt:lpstr>
      <vt:lpstr>A125584744K_Data</vt:lpstr>
      <vt:lpstr>A125584744K_Latest</vt:lpstr>
      <vt:lpstr>A125584752K</vt:lpstr>
      <vt:lpstr>A125584752K_Data</vt:lpstr>
      <vt:lpstr>A125584752K_Latest</vt:lpstr>
      <vt:lpstr>A125584760K</vt:lpstr>
      <vt:lpstr>A125584760K_Data</vt:lpstr>
      <vt:lpstr>A125584760K_Latest</vt:lpstr>
      <vt:lpstr>A125584768C</vt:lpstr>
      <vt:lpstr>A125584768C_Data</vt:lpstr>
      <vt:lpstr>A125584768C_Latest</vt:lpstr>
      <vt:lpstr>A125584776C</vt:lpstr>
      <vt:lpstr>A125584776C_Data</vt:lpstr>
      <vt:lpstr>A125584776C_Latest</vt:lpstr>
      <vt:lpstr>A125584784C</vt:lpstr>
      <vt:lpstr>A125584784C_Data</vt:lpstr>
      <vt:lpstr>A125584784C_Latest</vt:lpstr>
      <vt:lpstr>A125584792C</vt:lpstr>
      <vt:lpstr>A125584792C_Data</vt:lpstr>
      <vt:lpstr>A125584792C_Latest</vt:lpstr>
      <vt:lpstr>A125584800T</vt:lpstr>
      <vt:lpstr>A125584800T_Data</vt:lpstr>
      <vt:lpstr>A125584800T_Latest</vt:lpstr>
      <vt:lpstr>A125584808K</vt:lpstr>
      <vt:lpstr>A125584808K_Data</vt:lpstr>
      <vt:lpstr>A125584808K_Latest</vt:lpstr>
      <vt:lpstr>A125584816K</vt:lpstr>
      <vt:lpstr>A125584816K_Data</vt:lpstr>
      <vt:lpstr>A125584816K_Latest</vt:lpstr>
      <vt:lpstr>A125584824K</vt:lpstr>
      <vt:lpstr>A125584824K_Data</vt:lpstr>
      <vt:lpstr>A125584824K_Latest</vt:lpstr>
      <vt:lpstr>A125584832K</vt:lpstr>
      <vt:lpstr>A125584832K_Data</vt:lpstr>
      <vt:lpstr>A125584832K_Latest</vt:lpstr>
      <vt:lpstr>A125584840K</vt:lpstr>
      <vt:lpstr>A125584840K_Data</vt:lpstr>
      <vt:lpstr>A125584840K_Latest</vt:lpstr>
      <vt:lpstr>A125584848C</vt:lpstr>
      <vt:lpstr>A125584848C_Data</vt:lpstr>
      <vt:lpstr>A125584848C_Latest</vt:lpstr>
      <vt:lpstr>A125584856C</vt:lpstr>
      <vt:lpstr>A125584856C_Data</vt:lpstr>
      <vt:lpstr>A125584856C_Latest</vt:lpstr>
      <vt:lpstr>A125584864C</vt:lpstr>
      <vt:lpstr>A125584864C_Data</vt:lpstr>
      <vt:lpstr>A125584864C_Latest</vt:lpstr>
      <vt:lpstr>A125584872C</vt:lpstr>
      <vt:lpstr>A125584872C_Data</vt:lpstr>
      <vt:lpstr>A125584872C_Latest</vt:lpstr>
      <vt:lpstr>A125584880C</vt:lpstr>
      <vt:lpstr>A125584880C_Data</vt:lpstr>
      <vt:lpstr>A125584880C_Latest</vt:lpstr>
      <vt:lpstr>A125584888W</vt:lpstr>
      <vt:lpstr>A125584888W_Data</vt:lpstr>
      <vt:lpstr>A125584888W_Latest</vt:lpstr>
      <vt:lpstr>A125584896W</vt:lpstr>
      <vt:lpstr>A125584896W_Data</vt:lpstr>
      <vt:lpstr>A125584896W_Latest</vt:lpstr>
      <vt:lpstr>A125584904K</vt:lpstr>
      <vt:lpstr>A125584904K_Data</vt:lpstr>
      <vt:lpstr>A125584904K_Latest</vt:lpstr>
      <vt:lpstr>A125584912K</vt:lpstr>
      <vt:lpstr>A125584912K_Data</vt:lpstr>
      <vt:lpstr>A125584912K_Latest</vt:lpstr>
      <vt:lpstr>A125584920K</vt:lpstr>
      <vt:lpstr>A125584920K_Data</vt:lpstr>
      <vt:lpstr>A125584920K_Latest</vt:lpstr>
      <vt:lpstr>A125584928C</vt:lpstr>
      <vt:lpstr>A125584928C_Data</vt:lpstr>
      <vt:lpstr>A125584928C_Latest</vt:lpstr>
      <vt:lpstr>A125584936C</vt:lpstr>
      <vt:lpstr>A125584936C_Data</vt:lpstr>
      <vt:lpstr>A125584936C_Latest</vt:lpstr>
      <vt:lpstr>A125584944C</vt:lpstr>
      <vt:lpstr>A125584944C_Data</vt:lpstr>
      <vt:lpstr>A125584944C_Latest</vt:lpstr>
      <vt:lpstr>A125584952C</vt:lpstr>
      <vt:lpstr>A125584952C_Data</vt:lpstr>
      <vt:lpstr>A125584952C_Latest</vt:lpstr>
      <vt:lpstr>A125584960C</vt:lpstr>
      <vt:lpstr>A125584960C_Data</vt:lpstr>
      <vt:lpstr>A125584960C_Latest</vt:lpstr>
      <vt:lpstr>A125584968W</vt:lpstr>
      <vt:lpstr>A125584968W_Data</vt:lpstr>
      <vt:lpstr>A125584968W_Latest</vt:lpstr>
      <vt:lpstr>A125584976W</vt:lpstr>
      <vt:lpstr>A125584976W_Data</vt:lpstr>
      <vt:lpstr>A125584976W_Latest</vt:lpstr>
      <vt:lpstr>A125584984W</vt:lpstr>
      <vt:lpstr>A125584984W_Data</vt:lpstr>
      <vt:lpstr>A125584984W_Latest</vt:lpstr>
      <vt:lpstr>A125584992W</vt:lpstr>
      <vt:lpstr>A125584992W_Data</vt:lpstr>
      <vt:lpstr>A125584992W_Latest</vt:lpstr>
      <vt:lpstr>A125585000L</vt:lpstr>
      <vt:lpstr>A125585000L_Data</vt:lpstr>
      <vt:lpstr>A125585000L_Latest</vt:lpstr>
      <vt:lpstr>A125585008F</vt:lpstr>
      <vt:lpstr>A125585008F_Data</vt:lpstr>
      <vt:lpstr>A125585008F_Latest</vt:lpstr>
      <vt:lpstr>A125585016F</vt:lpstr>
      <vt:lpstr>A125585016F_Data</vt:lpstr>
      <vt:lpstr>A125585016F_Latest</vt:lpstr>
      <vt:lpstr>A125585024F</vt:lpstr>
      <vt:lpstr>A125585024F_Data</vt:lpstr>
      <vt:lpstr>A125585024F_Latest</vt:lpstr>
      <vt:lpstr>A125585032F</vt:lpstr>
      <vt:lpstr>A125585032F_Data</vt:lpstr>
      <vt:lpstr>A125585032F_Latest</vt:lpstr>
      <vt:lpstr>A125585040F</vt:lpstr>
      <vt:lpstr>A125585040F_Data</vt:lpstr>
      <vt:lpstr>A125585040F_Latest</vt:lpstr>
      <vt:lpstr>A125585048X</vt:lpstr>
      <vt:lpstr>A125585048X_Data</vt:lpstr>
      <vt:lpstr>A125585048X_Latest</vt:lpstr>
      <vt:lpstr>A125585056X</vt:lpstr>
      <vt:lpstr>A125585056X_Data</vt:lpstr>
      <vt:lpstr>A125585056X_Latest</vt:lpstr>
      <vt:lpstr>A125585064X</vt:lpstr>
      <vt:lpstr>A125585064X_Data</vt:lpstr>
      <vt:lpstr>A125585064X_Latest</vt:lpstr>
      <vt:lpstr>A125585072X</vt:lpstr>
      <vt:lpstr>A125585072X_Data</vt:lpstr>
      <vt:lpstr>A125585072X_Latest</vt:lpstr>
      <vt:lpstr>A125585080X</vt:lpstr>
      <vt:lpstr>A125585080X_Data</vt:lpstr>
      <vt:lpstr>A125585080X_Latest</vt:lpstr>
      <vt:lpstr>A125585088T</vt:lpstr>
      <vt:lpstr>A125585088T_Data</vt:lpstr>
      <vt:lpstr>A125585088T_Latest</vt:lpstr>
      <vt:lpstr>A125585096T</vt:lpstr>
      <vt:lpstr>A125585096T_Data</vt:lpstr>
      <vt:lpstr>A125585096T_Latest</vt:lpstr>
      <vt:lpstr>A125585104F</vt:lpstr>
      <vt:lpstr>A125585104F_Data</vt:lpstr>
      <vt:lpstr>A125585104F_Latest</vt:lpstr>
      <vt:lpstr>A125585112F</vt:lpstr>
      <vt:lpstr>A125585112F_Data</vt:lpstr>
      <vt:lpstr>A125585112F_Latest</vt:lpstr>
      <vt:lpstr>A125585120F</vt:lpstr>
      <vt:lpstr>A125585120F_Data</vt:lpstr>
      <vt:lpstr>A125585120F_Latest</vt:lpstr>
      <vt:lpstr>A125585128X</vt:lpstr>
      <vt:lpstr>A125585128X_Data</vt:lpstr>
      <vt:lpstr>A125585128X_Latest</vt:lpstr>
      <vt:lpstr>A125585136X</vt:lpstr>
      <vt:lpstr>A125585136X_Data</vt:lpstr>
      <vt:lpstr>A125585136X_Latest</vt:lpstr>
      <vt:lpstr>A125585144X</vt:lpstr>
      <vt:lpstr>A125585144X_Data</vt:lpstr>
      <vt:lpstr>A125585144X_Latest</vt:lpstr>
      <vt:lpstr>A125585152X</vt:lpstr>
      <vt:lpstr>A125585152X_Data</vt:lpstr>
      <vt:lpstr>A125585152X_Latest</vt:lpstr>
      <vt:lpstr>A125585160X</vt:lpstr>
      <vt:lpstr>A125585160X_Data</vt:lpstr>
      <vt:lpstr>A125585160X_Latest</vt:lpstr>
      <vt:lpstr>A125585168T</vt:lpstr>
      <vt:lpstr>A125585168T_Data</vt:lpstr>
      <vt:lpstr>A125585168T_Latest</vt:lpstr>
      <vt:lpstr>A125585176T</vt:lpstr>
      <vt:lpstr>A125585176T_Data</vt:lpstr>
      <vt:lpstr>A125585176T_Latest</vt:lpstr>
      <vt:lpstr>A125585184T</vt:lpstr>
      <vt:lpstr>A125585184T_Data</vt:lpstr>
      <vt:lpstr>A125585184T_Latest</vt:lpstr>
      <vt:lpstr>A125585192T</vt:lpstr>
      <vt:lpstr>A125585192T_Data</vt:lpstr>
      <vt:lpstr>A125585192T_Latest</vt:lpstr>
      <vt:lpstr>A125585200F</vt:lpstr>
      <vt:lpstr>A125585200F_Data</vt:lpstr>
      <vt:lpstr>A125585200F_Latest</vt:lpstr>
      <vt:lpstr>A125585208X</vt:lpstr>
      <vt:lpstr>A125585208X_Data</vt:lpstr>
      <vt:lpstr>A125585208X_Latest</vt:lpstr>
      <vt:lpstr>A125585216X</vt:lpstr>
      <vt:lpstr>A125585216X_Data</vt:lpstr>
      <vt:lpstr>A125585216X_Latest</vt:lpstr>
      <vt:lpstr>A125585224X</vt:lpstr>
      <vt:lpstr>A125585224X_Data</vt:lpstr>
      <vt:lpstr>A125585224X_Latest</vt:lpstr>
      <vt:lpstr>A125585232X</vt:lpstr>
      <vt:lpstr>A125585232X_Data</vt:lpstr>
      <vt:lpstr>A125585232X_Latest</vt:lpstr>
      <vt:lpstr>A125585240X</vt:lpstr>
      <vt:lpstr>A125585240X_Data</vt:lpstr>
      <vt:lpstr>A125585240X_Latest</vt:lpstr>
      <vt:lpstr>A125585248T</vt:lpstr>
      <vt:lpstr>A125585248T_Data</vt:lpstr>
      <vt:lpstr>A125585248T_Latest</vt:lpstr>
      <vt:lpstr>A125585256T</vt:lpstr>
      <vt:lpstr>A125585256T_Data</vt:lpstr>
      <vt:lpstr>A125585256T_Latest</vt:lpstr>
      <vt:lpstr>A125585264T</vt:lpstr>
      <vt:lpstr>A125585264T_Data</vt:lpstr>
      <vt:lpstr>A125585264T_Latest</vt:lpstr>
      <vt:lpstr>A125585272T</vt:lpstr>
      <vt:lpstr>A125585272T_Data</vt:lpstr>
      <vt:lpstr>A125585272T_Latest</vt:lpstr>
      <vt:lpstr>A125585280T</vt:lpstr>
      <vt:lpstr>A125585280T_Data</vt:lpstr>
      <vt:lpstr>A125585280T_Latest</vt:lpstr>
      <vt:lpstr>A125585288K</vt:lpstr>
      <vt:lpstr>A125585288K_Data</vt:lpstr>
      <vt:lpstr>A125585288K_Latest</vt:lpstr>
      <vt:lpstr>A125585296K</vt:lpstr>
      <vt:lpstr>A125585296K_Data</vt:lpstr>
      <vt:lpstr>A125585296K_Latest</vt:lpstr>
      <vt:lpstr>A125585304X</vt:lpstr>
      <vt:lpstr>A125585304X_Data</vt:lpstr>
      <vt:lpstr>A125585304X_Latest</vt:lpstr>
      <vt:lpstr>A125585312X</vt:lpstr>
      <vt:lpstr>A125585312X_Data</vt:lpstr>
      <vt:lpstr>A125585312X_Latest</vt:lpstr>
      <vt:lpstr>A125585320X</vt:lpstr>
      <vt:lpstr>A125585320X_Data</vt:lpstr>
      <vt:lpstr>A125585320X_Latest</vt:lpstr>
      <vt:lpstr>A125585328T</vt:lpstr>
      <vt:lpstr>A125585328T_Data</vt:lpstr>
      <vt:lpstr>A125585328T_Latest</vt:lpstr>
      <vt:lpstr>A125585336T</vt:lpstr>
      <vt:lpstr>A125585336T_Data</vt:lpstr>
      <vt:lpstr>A125585336T_Latest</vt:lpstr>
      <vt:lpstr>A125585344T</vt:lpstr>
      <vt:lpstr>A125585344T_Data</vt:lpstr>
      <vt:lpstr>A125585344T_Latest</vt:lpstr>
      <vt:lpstr>A125585352T</vt:lpstr>
      <vt:lpstr>A125585352T_Data</vt:lpstr>
      <vt:lpstr>A125585352T_Latest</vt:lpstr>
      <vt:lpstr>A125585360T</vt:lpstr>
      <vt:lpstr>A125585360T_Data</vt:lpstr>
      <vt:lpstr>A125585360T_Latest</vt:lpstr>
      <vt:lpstr>A125585368K</vt:lpstr>
      <vt:lpstr>A125585368K_Data</vt:lpstr>
      <vt:lpstr>A125585368K_Latest</vt:lpstr>
      <vt:lpstr>A125585376K</vt:lpstr>
      <vt:lpstr>A125585376K_Data</vt:lpstr>
      <vt:lpstr>A125585376K_Latest</vt:lpstr>
      <vt:lpstr>A125585384K</vt:lpstr>
      <vt:lpstr>A125585384K_Data</vt:lpstr>
      <vt:lpstr>A125585384K_Latest</vt:lpstr>
      <vt:lpstr>A125585392K</vt:lpstr>
      <vt:lpstr>A125585392K_Data</vt:lpstr>
      <vt:lpstr>A125585392K_Latest</vt:lpstr>
      <vt:lpstr>A125585400X</vt:lpstr>
      <vt:lpstr>A125585400X_Data</vt:lpstr>
      <vt:lpstr>A125585400X_Latest</vt:lpstr>
      <vt:lpstr>A125585408T</vt:lpstr>
      <vt:lpstr>A125585408T_Data</vt:lpstr>
      <vt:lpstr>A125585408T_Latest</vt:lpstr>
      <vt:lpstr>A125585416T</vt:lpstr>
      <vt:lpstr>A125585416T_Data</vt:lpstr>
      <vt:lpstr>A125585416T_Latest</vt:lpstr>
      <vt:lpstr>A125585424T</vt:lpstr>
      <vt:lpstr>A125585424T_Data</vt:lpstr>
      <vt:lpstr>A125585424T_Latest</vt:lpstr>
      <vt:lpstr>A125585432T</vt:lpstr>
      <vt:lpstr>A125585432T_Data</vt:lpstr>
      <vt:lpstr>A125585432T_Latest</vt:lpstr>
      <vt:lpstr>A125585440T</vt:lpstr>
      <vt:lpstr>A125585440T_Data</vt:lpstr>
      <vt:lpstr>A125585440T_Latest</vt:lpstr>
      <vt:lpstr>A125585448K</vt:lpstr>
      <vt:lpstr>A125585448K_Data</vt:lpstr>
      <vt:lpstr>A125585448K_Latest</vt:lpstr>
      <vt:lpstr>A125585456K</vt:lpstr>
      <vt:lpstr>A125585456K_Data</vt:lpstr>
      <vt:lpstr>A125585456K_Latest</vt:lpstr>
      <vt:lpstr>A125585464K</vt:lpstr>
      <vt:lpstr>A125585464K_Data</vt:lpstr>
      <vt:lpstr>A125585464K_Latest</vt:lpstr>
      <vt:lpstr>A125585472K</vt:lpstr>
      <vt:lpstr>A125585472K_Data</vt:lpstr>
      <vt:lpstr>A125585472K_Latest</vt:lpstr>
      <vt:lpstr>A125585480K</vt:lpstr>
      <vt:lpstr>A125585480K_Data</vt:lpstr>
      <vt:lpstr>A125585480K_Latest</vt:lpstr>
      <vt:lpstr>A125585488C</vt:lpstr>
      <vt:lpstr>A125585488C_Data</vt:lpstr>
      <vt:lpstr>A125585488C_Latest</vt:lpstr>
      <vt:lpstr>A125585496C</vt:lpstr>
      <vt:lpstr>A125585496C_Data</vt:lpstr>
      <vt:lpstr>A125585496C_Latest</vt:lpstr>
      <vt:lpstr>A125585504T</vt:lpstr>
      <vt:lpstr>A125585504T_Data</vt:lpstr>
      <vt:lpstr>A125585504T_Latest</vt:lpstr>
      <vt:lpstr>A125585512T</vt:lpstr>
      <vt:lpstr>A125585512T_Data</vt:lpstr>
      <vt:lpstr>A125585512T_Latest</vt:lpstr>
      <vt:lpstr>A125585520T</vt:lpstr>
      <vt:lpstr>A125585520T_Data</vt:lpstr>
      <vt:lpstr>A125585520T_Latest</vt:lpstr>
      <vt:lpstr>A125585528K</vt:lpstr>
      <vt:lpstr>A125585528K_Data</vt:lpstr>
      <vt:lpstr>A125585528K_Latest</vt:lpstr>
      <vt:lpstr>A125585536K</vt:lpstr>
      <vt:lpstr>A125585536K_Data</vt:lpstr>
      <vt:lpstr>A125585536K_Latest</vt:lpstr>
      <vt:lpstr>A125585544K</vt:lpstr>
      <vt:lpstr>A125585544K_Data</vt:lpstr>
      <vt:lpstr>A125585544K_Latest</vt:lpstr>
      <vt:lpstr>A125585552K</vt:lpstr>
      <vt:lpstr>A125585552K_Data</vt:lpstr>
      <vt:lpstr>A125585552K_Latest</vt:lpstr>
      <vt:lpstr>A125585560K</vt:lpstr>
      <vt:lpstr>A125585560K_Data</vt:lpstr>
      <vt:lpstr>A125585560K_Latest</vt:lpstr>
      <vt:lpstr>A125585568C</vt:lpstr>
      <vt:lpstr>A125585568C_Data</vt:lpstr>
      <vt:lpstr>A125585568C_Latest</vt:lpstr>
      <vt:lpstr>A125585576C</vt:lpstr>
      <vt:lpstr>A125585576C_Data</vt:lpstr>
      <vt:lpstr>A125585576C_Latest</vt:lpstr>
      <vt:lpstr>A125585584C</vt:lpstr>
      <vt:lpstr>A125585584C_Data</vt:lpstr>
      <vt:lpstr>A125585584C_Latest</vt:lpstr>
      <vt:lpstr>A125585592C</vt:lpstr>
      <vt:lpstr>A125585592C_Data</vt:lpstr>
      <vt:lpstr>A125585592C_Latest</vt:lpstr>
      <vt:lpstr>A125585600T</vt:lpstr>
      <vt:lpstr>A125585600T_Data</vt:lpstr>
      <vt:lpstr>A125585600T_Latest</vt:lpstr>
      <vt:lpstr>A125585608K</vt:lpstr>
      <vt:lpstr>A125585608K_Data</vt:lpstr>
      <vt:lpstr>A125585608K_Latest</vt:lpstr>
      <vt:lpstr>A125585616K</vt:lpstr>
      <vt:lpstr>A125585616K_Data</vt:lpstr>
      <vt:lpstr>A125585616K_Latest</vt:lpstr>
      <vt:lpstr>A125585624K</vt:lpstr>
      <vt:lpstr>A125585624K_Data</vt:lpstr>
      <vt:lpstr>A125585624K_Latest</vt:lpstr>
      <vt:lpstr>A125585632K</vt:lpstr>
      <vt:lpstr>A125585632K_Data</vt:lpstr>
      <vt:lpstr>A125585632K_Latest</vt:lpstr>
      <vt:lpstr>A125585640K</vt:lpstr>
      <vt:lpstr>A125585640K_Data</vt:lpstr>
      <vt:lpstr>A125585640K_Latest</vt:lpstr>
      <vt:lpstr>A125585648C</vt:lpstr>
      <vt:lpstr>A125585648C_Data</vt:lpstr>
      <vt:lpstr>A125585648C_Latest</vt:lpstr>
      <vt:lpstr>A125585656C</vt:lpstr>
      <vt:lpstr>A125585656C_Data</vt:lpstr>
      <vt:lpstr>A125585656C_Latest</vt:lpstr>
      <vt:lpstr>A125585664C</vt:lpstr>
      <vt:lpstr>A125585664C_Data</vt:lpstr>
      <vt:lpstr>A125585664C_Latest</vt:lpstr>
      <vt:lpstr>A125585672C</vt:lpstr>
      <vt:lpstr>A125585672C_Data</vt:lpstr>
      <vt:lpstr>A125585672C_Latest</vt:lpstr>
      <vt:lpstr>A125585680C</vt:lpstr>
      <vt:lpstr>A125585680C_Data</vt:lpstr>
      <vt:lpstr>A125585680C_Latest</vt:lpstr>
      <vt:lpstr>A125585688W</vt:lpstr>
      <vt:lpstr>A125585688W_Data</vt:lpstr>
      <vt:lpstr>A125585688W_Latest</vt:lpstr>
      <vt:lpstr>A125585696W</vt:lpstr>
      <vt:lpstr>A125585696W_Data</vt:lpstr>
      <vt:lpstr>A125585696W_Latest</vt:lpstr>
      <vt:lpstr>A125585704K</vt:lpstr>
      <vt:lpstr>A125585704K_Data</vt:lpstr>
      <vt:lpstr>A125585704K_Latest</vt:lpstr>
      <vt:lpstr>A125585712K</vt:lpstr>
      <vt:lpstr>A125585712K_Data</vt:lpstr>
      <vt:lpstr>A125585712K_Latest</vt:lpstr>
      <vt:lpstr>A125585720K</vt:lpstr>
      <vt:lpstr>A125585720K_Data</vt:lpstr>
      <vt:lpstr>A125585720K_Latest</vt:lpstr>
      <vt:lpstr>A125585728C</vt:lpstr>
      <vt:lpstr>A125585728C_Data</vt:lpstr>
      <vt:lpstr>A125585728C_Latest</vt:lpstr>
      <vt:lpstr>A125585736C</vt:lpstr>
      <vt:lpstr>A125585736C_Data</vt:lpstr>
      <vt:lpstr>A125585736C_Latest</vt:lpstr>
      <vt:lpstr>A125585744C</vt:lpstr>
      <vt:lpstr>A125585744C_Data</vt:lpstr>
      <vt:lpstr>A125585744C_Latest</vt:lpstr>
      <vt:lpstr>A125585752C</vt:lpstr>
      <vt:lpstr>A125585752C_Data</vt:lpstr>
      <vt:lpstr>A125585752C_Latest</vt:lpstr>
      <vt:lpstr>A125585760C</vt:lpstr>
      <vt:lpstr>A125585760C_Data</vt:lpstr>
      <vt:lpstr>A125585760C_Latest</vt:lpstr>
      <vt:lpstr>A125585768W</vt:lpstr>
      <vt:lpstr>A125585768W_Data</vt:lpstr>
      <vt:lpstr>A125585768W_Latest</vt:lpstr>
      <vt:lpstr>A125585776W</vt:lpstr>
      <vt:lpstr>A125585776W_Data</vt:lpstr>
      <vt:lpstr>A125585776W_Latest</vt:lpstr>
      <vt:lpstr>A125585784W</vt:lpstr>
      <vt:lpstr>A125585784W_Data</vt:lpstr>
      <vt:lpstr>A125585784W_Latest</vt:lpstr>
      <vt:lpstr>A125585792W</vt:lpstr>
      <vt:lpstr>A125585792W_Data</vt:lpstr>
      <vt:lpstr>A125585792W_Latest</vt:lpstr>
      <vt:lpstr>A125585800K</vt:lpstr>
      <vt:lpstr>A125585800K_Data</vt:lpstr>
      <vt:lpstr>A125585800K_Latest</vt:lpstr>
      <vt:lpstr>A125585808C</vt:lpstr>
      <vt:lpstr>A125585808C_Data</vt:lpstr>
      <vt:lpstr>A125585808C_Latest</vt:lpstr>
      <vt:lpstr>A125585816C</vt:lpstr>
      <vt:lpstr>A125585816C_Data</vt:lpstr>
      <vt:lpstr>A125585816C_Latest</vt:lpstr>
      <vt:lpstr>A125585824C</vt:lpstr>
      <vt:lpstr>A125585824C_Data</vt:lpstr>
      <vt:lpstr>A125585824C_Latest</vt:lpstr>
      <vt:lpstr>A125585832C</vt:lpstr>
      <vt:lpstr>A125585832C_Data</vt:lpstr>
      <vt:lpstr>A125585832C_Latest</vt:lpstr>
      <vt:lpstr>A125585840C</vt:lpstr>
      <vt:lpstr>A125585840C_Data</vt:lpstr>
      <vt:lpstr>A125585840C_Latest</vt:lpstr>
      <vt:lpstr>A125585848W</vt:lpstr>
      <vt:lpstr>A125585848W_Data</vt:lpstr>
      <vt:lpstr>A125585848W_Latest</vt:lpstr>
      <vt:lpstr>A125585856W</vt:lpstr>
      <vt:lpstr>A125585856W_Data</vt:lpstr>
      <vt:lpstr>A125585856W_Latest</vt:lpstr>
      <vt:lpstr>A125585864W</vt:lpstr>
      <vt:lpstr>A125585864W_Data</vt:lpstr>
      <vt:lpstr>A125585864W_Latest</vt:lpstr>
      <vt:lpstr>A125585872W</vt:lpstr>
      <vt:lpstr>A125585872W_Data</vt:lpstr>
      <vt:lpstr>A125585872W_Latest</vt:lpstr>
      <vt:lpstr>A125585880W</vt:lpstr>
      <vt:lpstr>A125585880W_Data</vt:lpstr>
      <vt:lpstr>A125585880W_Latest</vt:lpstr>
      <vt:lpstr>A125585888R</vt:lpstr>
      <vt:lpstr>A125585888R_Data</vt:lpstr>
      <vt:lpstr>A125585888R_Latest</vt:lpstr>
      <vt:lpstr>A125585896R</vt:lpstr>
      <vt:lpstr>A125585896R_Data</vt:lpstr>
      <vt:lpstr>A125585896R_Latest</vt:lpstr>
      <vt:lpstr>A125585904C</vt:lpstr>
      <vt:lpstr>A125585904C_Data</vt:lpstr>
      <vt:lpstr>A125585904C_Latest</vt:lpstr>
      <vt:lpstr>A125585912C</vt:lpstr>
      <vt:lpstr>A125585912C_Data</vt:lpstr>
      <vt:lpstr>A125585912C_Latest</vt:lpstr>
      <vt:lpstr>A125585920C</vt:lpstr>
      <vt:lpstr>A125585920C_Data</vt:lpstr>
      <vt:lpstr>A125585920C_Latest</vt:lpstr>
      <vt:lpstr>A125585928W</vt:lpstr>
      <vt:lpstr>A125585928W_Data</vt:lpstr>
      <vt:lpstr>A125585928W_Latest</vt:lpstr>
      <vt:lpstr>A125585936W</vt:lpstr>
      <vt:lpstr>A125585936W_Data</vt:lpstr>
      <vt:lpstr>A125585936W_Latest</vt:lpstr>
      <vt:lpstr>A125585944W</vt:lpstr>
      <vt:lpstr>A125585944W_Data</vt:lpstr>
      <vt:lpstr>A125585944W_Latest</vt:lpstr>
      <vt:lpstr>A125585952W</vt:lpstr>
      <vt:lpstr>A125585952W_Data</vt:lpstr>
      <vt:lpstr>A125585952W_Latest</vt:lpstr>
      <vt:lpstr>A125585960W</vt:lpstr>
      <vt:lpstr>A125585960W_Data</vt:lpstr>
      <vt:lpstr>A125585960W_Latest</vt:lpstr>
      <vt:lpstr>A125585968R</vt:lpstr>
      <vt:lpstr>A125585968R_Data</vt:lpstr>
      <vt:lpstr>A125585968R_Latest</vt:lpstr>
      <vt:lpstr>A125585976R</vt:lpstr>
      <vt:lpstr>A125585976R_Data</vt:lpstr>
      <vt:lpstr>A125585976R_Latest</vt:lpstr>
      <vt:lpstr>A125585984R</vt:lpstr>
      <vt:lpstr>A125585984R_Data</vt:lpstr>
      <vt:lpstr>A125585984R_Latest</vt:lpstr>
      <vt:lpstr>A125585992R</vt:lpstr>
      <vt:lpstr>A125585992R_Data</vt:lpstr>
      <vt:lpstr>A125585992R_Latest</vt:lpstr>
      <vt:lpstr>A125586000F</vt:lpstr>
      <vt:lpstr>A125586000F_Data</vt:lpstr>
      <vt:lpstr>A125586000F_Latest</vt:lpstr>
      <vt:lpstr>A125586008X</vt:lpstr>
      <vt:lpstr>A125586008X_Data</vt:lpstr>
      <vt:lpstr>A125586008X_Latest</vt:lpstr>
      <vt:lpstr>A125586016X</vt:lpstr>
      <vt:lpstr>A125586016X_Data</vt:lpstr>
      <vt:lpstr>A125586016X_Latest</vt:lpstr>
      <vt:lpstr>A125586024X</vt:lpstr>
      <vt:lpstr>A125586024X_Data</vt:lpstr>
      <vt:lpstr>A125586024X_Latest</vt:lpstr>
      <vt:lpstr>A125586032X</vt:lpstr>
      <vt:lpstr>A125586032X_Data</vt:lpstr>
      <vt:lpstr>A125586032X_Latest</vt:lpstr>
      <vt:lpstr>A125586040X</vt:lpstr>
      <vt:lpstr>A125586040X_Data</vt:lpstr>
      <vt:lpstr>A125586040X_Latest</vt:lpstr>
      <vt:lpstr>A125586048T</vt:lpstr>
      <vt:lpstr>A125586048T_Data</vt:lpstr>
      <vt:lpstr>A125586048T_Latest</vt:lpstr>
      <vt:lpstr>A125586056T</vt:lpstr>
      <vt:lpstr>A125586056T_Data</vt:lpstr>
      <vt:lpstr>A125586056T_Latest</vt:lpstr>
      <vt:lpstr>A125586064T</vt:lpstr>
      <vt:lpstr>A125586064T_Data</vt:lpstr>
      <vt:lpstr>A125586064T_Latest</vt:lpstr>
      <vt:lpstr>A125586072T</vt:lpstr>
      <vt:lpstr>A125586072T_Data</vt:lpstr>
      <vt:lpstr>A125586072T_Latest</vt:lpstr>
      <vt:lpstr>A125586080T</vt:lpstr>
      <vt:lpstr>A125586080T_Data</vt:lpstr>
      <vt:lpstr>A125586080T_Latest</vt:lpstr>
      <vt:lpstr>A125586088K</vt:lpstr>
      <vt:lpstr>A125586088K_Data</vt:lpstr>
      <vt:lpstr>A125586088K_Latest</vt:lpstr>
      <vt:lpstr>A125586096K</vt:lpstr>
      <vt:lpstr>A125586096K_Data</vt:lpstr>
      <vt:lpstr>A125586096K_Latest</vt:lpstr>
      <vt:lpstr>A125586104X</vt:lpstr>
      <vt:lpstr>A125586104X_Data</vt:lpstr>
      <vt:lpstr>A125586104X_Latest</vt:lpstr>
      <vt:lpstr>A125586112X</vt:lpstr>
      <vt:lpstr>A125586112X_Data</vt:lpstr>
      <vt:lpstr>A125586112X_Latest</vt:lpstr>
      <vt:lpstr>A125586120X</vt:lpstr>
      <vt:lpstr>A125586120X_Data</vt:lpstr>
      <vt:lpstr>A125586120X_Latest</vt:lpstr>
      <vt:lpstr>A125586128T</vt:lpstr>
      <vt:lpstr>A125586128T_Data</vt:lpstr>
      <vt:lpstr>A125586128T_Latest</vt:lpstr>
      <vt:lpstr>A125586136T</vt:lpstr>
      <vt:lpstr>A125586136T_Data</vt:lpstr>
      <vt:lpstr>A125586136T_Latest</vt:lpstr>
      <vt:lpstr>A125586144T</vt:lpstr>
      <vt:lpstr>A125586144T_Data</vt:lpstr>
      <vt:lpstr>A125586144T_Latest</vt:lpstr>
      <vt:lpstr>A125586152T</vt:lpstr>
      <vt:lpstr>A125586152T_Data</vt:lpstr>
      <vt:lpstr>A125586152T_Latest</vt:lpstr>
      <vt:lpstr>A125586160T</vt:lpstr>
      <vt:lpstr>A125586160T_Data</vt:lpstr>
      <vt:lpstr>A125586160T_Latest</vt:lpstr>
      <vt:lpstr>A125586168K</vt:lpstr>
      <vt:lpstr>A125586168K_Data</vt:lpstr>
      <vt:lpstr>A125586168K_Latest</vt:lpstr>
      <vt:lpstr>A125586176K</vt:lpstr>
      <vt:lpstr>A125586176K_Data</vt:lpstr>
      <vt:lpstr>A125586176K_Latest</vt:lpstr>
      <vt:lpstr>A125586184K</vt:lpstr>
      <vt:lpstr>A125586184K_Data</vt:lpstr>
      <vt:lpstr>A125586184K_Latest</vt:lpstr>
      <vt:lpstr>A125586192K</vt:lpstr>
      <vt:lpstr>A125586192K_Data</vt:lpstr>
      <vt:lpstr>A125586192K_Latest</vt:lpstr>
      <vt:lpstr>A125586200X</vt:lpstr>
      <vt:lpstr>A125586200X_Data</vt:lpstr>
      <vt:lpstr>A125586200X_Latest</vt:lpstr>
      <vt:lpstr>A125586208T</vt:lpstr>
      <vt:lpstr>A125586208T_Data</vt:lpstr>
      <vt:lpstr>A125586208T_Latest</vt:lpstr>
      <vt:lpstr>A125586216T</vt:lpstr>
      <vt:lpstr>A125586216T_Data</vt:lpstr>
      <vt:lpstr>A125586216T_Latest</vt:lpstr>
      <vt:lpstr>A125586224T</vt:lpstr>
      <vt:lpstr>A125586224T_Data</vt:lpstr>
      <vt:lpstr>A125586224T_Latest</vt:lpstr>
      <vt:lpstr>A125586232T</vt:lpstr>
      <vt:lpstr>A125586232T_Data</vt:lpstr>
      <vt:lpstr>A125586232T_Latest</vt:lpstr>
      <vt:lpstr>A125586240T</vt:lpstr>
      <vt:lpstr>A125586240T_Data</vt:lpstr>
      <vt:lpstr>A125586240T_Latest</vt:lpstr>
      <vt:lpstr>A125586248K</vt:lpstr>
      <vt:lpstr>A125586248K_Data</vt:lpstr>
      <vt:lpstr>A125586248K_Latest</vt:lpstr>
      <vt:lpstr>A125586256K</vt:lpstr>
      <vt:lpstr>A125586256K_Data</vt:lpstr>
      <vt:lpstr>A125586256K_Latest</vt:lpstr>
      <vt:lpstr>A125586264K</vt:lpstr>
      <vt:lpstr>A125586264K_Data</vt:lpstr>
      <vt:lpstr>A125586264K_Latest</vt:lpstr>
      <vt:lpstr>A125586272K</vt:lpstr>
      <vt:lpstr>A125586272K_Data</vt:lpstr>
      <vt:lpstr>A125586272K_Latest</vt:lpstr>
      <vt:lpstr>A125586280K</vt:lpstr>
      <vt:lpstr>A125586280K_Data</vt:lpstr>
      <vt:lpstr>A125586280K_Latest</vt:lpstr>
      <vt:lpstr>A125586288C</vt:lpstr>
      <vt:lpstr>A125586288C_Data</vt:lpstr>
      <vt:lpstr>A125586288C_Latest</vt:lpstr>
      <vt:lpstr>A125586296C</vt:lpstr>
      <vt:lpstr>A125586296C_Data</vt:lpstr>
      <vt:lpstr>A125586296C_Latest</vt:lpstr>
      <vt:lpstr>A125586304T</vt:lpstr>
      <vt:lpstr>A125586304T_Data</vt:lpstr>
      <vt:lpstr>A125586304T_Latest</vt:lpstr>
      <vt:lpstr>A125586312T</vt:lpstr>
      <vt:lpstr>A125586312T_Data</vt:lpstr>
      <vt:lpstr>A125586312T_Latest</vt:lpstr>
      <vt:lpstr>A125586320T</vt:lpstr>
      <vt:lpstr>A125586320T_Data</vt:lpstr>
      <vt:lpstr>A125586320T_Latest</vt:lpstr>
      <vt:lpstr>A125586328K</vt:lpstr>
      <vt:lpstr>A125586328K_Data</vt:lpstr>
      <vt:lpstr>A125586328K_Latest</vt:lpstr>
      <vt:lpstr>A125586336K</vt:lpstr>
      <vt:lpstr>A125586336K_Data</vt:lpstr>
      <vt:lpstr>A125586336K_Latest</vt:lpstr>
      <vt:lpstr>A125586344K</vt:lpstr>
      <vt:lpstr>A125586344K_Data</vt:lpstr>
      <vt:lpstr>A125586344K_Latest</vt:lpstr>
      <vt:lpstr>A125586352K</vt:lpstr>
      <vt:lpstr>A125586352K_Data</vt:lpstr>
      <vt:lpstr>A125586352K_Latest</vt:lpstr>
      <vt:lpstr>A125586360K</vt:lpstr>
      <vt:lpstr>A125586360K_Data</vt:lpstr>
      <vt:lpstr>A125586360K_Latest</vt:lpstr>
      <vt:lpstr>A125586368C</vt:lpstr>
      <vt:lpstr>A125586368C_Data</vt:lpstr>
      <vt:lpstr>A125586368C_Latest</vt:lpstr>
      <vt:lpstr>A125586376C</vt:lpstr>
      <vt:lpstr>A125586376C_Data</vt:lpstr>
      <vt:lpstr>A125586376C_Latest</vt:lpstr>
      <vt:lpstr>A125586384C</vt:lpstr>
      <vt:lpstr>A125586384C_Data</vt:lpstr>
      <vt:lpstr>A125586384C_Latest</vt:lpstr>
      <vt:lpstr>A125586392C</vt:lpstr>
      <vt:lpstr>A125586392C_Data</vt:lpstr>
      <vt:lpstr>A125586392C_Latest</vt:lpstr>
      <vt:lpstr>A125586400T</vt:lpstr>
      <vt:lpstr>A125586400T_Data</vt:lpstr>
      <vt:lpstr>A125586400T_Latest</vt:lpstr>
      <vt:lpstr>A125586408K</vt:lpstr>
      <vt:lpstr>A125586408K_Data</vt:lpstr>
      <vt:lpstr>A125586408K_Latest</vt:lpstr>
      <vt:lpstr>A125586416K</vt:lpstr>
      <vt:lpstr>A125586416K_Data</vt:lpstr>
      <vt:lpstr>A125586416K_Latest</vt:lpstr>
      <vt:lpstr>A125586424K</vt:lpstr>
      <vt:lpstr>A125586424K_Data</vt:lpstr>
      <vt:lpstr>A125586424K_Latest</vt:lpstr>
      <vt:lpstr>A125586432K</vt:lpstr>
      <vt:lpstr>A125586432K_Data</vt:lpstr>
      <vt:lpstr>A125586432K_Latest</vt:lpstr>
      <vt:lpstr>A125586440K</vt:lpstr>
      <vt:lpstr>A125586440K_Data</vt:lpstr>
      <vt:lpstr>A125586440K_Latest</vt:lpstr>
      <vt:lpstr>A125586448C</vt:lpstr>
      <vt:lpstr>A125586448C_Data</vt:lpstr>
      <vt:lpstr>A125586448C_Latest</vt:lpstr>
      <vt:lpstr>A125586456C</vt:lpstr>
      <vt:lpstr>A125586456C_Data</vt:lpstr>
      <vt:lpstr>A125586456C_Latest</vt:lpstr>
      <vt:lpstr>A125586464C</vt:lpstr>
      <vt:lpstr>A125586464C_Data</vt:lpstr>
      <vt:lpstr>A125586464C_Latest</vt:lpstr>
      <vt:lpstr>A125586472C</vt:lpstr>
      <vt:lpstr>A125586472C_Data</vt:lpstr>
      <vt:lpstr>A125586472C_Latest</vt:lpstr>
      <vt:lpstr>A125586480C</vt:lpstr>
      <vt:lpstr>A125586480C_Data</vt:lpstr>
      <vt:lpstr>A125586480C_Latest</vt:lpstr>
      <vt:lpstr>A125586488W</vt:lpstr>
      <vt:lpstr>A125586488W_Data</vt:lpstr>
      <vt:lpstr>A125586488W_Latest</vt:lpstr>
      <vt:lpstr>A125586496W</vt:lpstr>
      <vt:lpstr>A125586496W_Data</vt:lpstr>
      <vt:lpstr>A125586496W_Latest</vt:lpstr>
      <vt:lpstr>A125586504K</vt:lpstr>
      <vt:lpstr>A125586504K_Data</vt:lpstr>
      <vt:lpstr>A125586504K_Latest</vt:lpstr>
      <vt:lpstr>A125586512K</vt:lpstr>
      <vt:lpstr>A125586512K_Data</vt:lpstr>
      <vt:lpstr>A125586512K_Latest</vt:lpstr>
      <vt:lpstr>A125586520K</vt:lpstr>
      <vt:lpstr>A125586520K_Data</vt:lpstr>
      <vt:lpstr>A125586520K_Latest</vt:lpstr>
      <vt:lpstr>A125586528C</vt:lpstr>
      <vt:lpstr>A125586528C_Data</vt:lpstr>
      <vt:lpstr>A125586528C_Latest</vt:lpstr>
      <vt:lpstr>A125586536C</vt:lpstr>
      <vt:lpstr>A125586536C_Data</vt:lpstr>
      <vt:lpstr>A125586536C_Latest</vt:lpstr>
      <vt:lpstr>A125586544C</vt:lpstr>
      <vt:lpstr>A125586544C_Data</vt:lpstr>
      <vt:lpstr>A125586544C_Latest</vt:lpstr>
      <vt:lpstr>A125586552C</vt:lpstr>
      <vt:lpstr>A125586552C_Data</vt:lpstr>
      <vt:lpstr>A125586552C_Latest</vt:lpstr>
      <vt:lpstr>A125586560C</vt:lpstr>
      <vt:lpstr>A125586560C_Data</vt:lpstr>
      <vt:lpstr>A125586560C_Latest</vt:lpstr>
      <vt:lpstr>A125586568W</vt:lpstr>
      <vt:lpstr>A125586568W_Data</vt:lpstr>
      <vt:lpstr>A125586568W_Latest</vt:lpstr>
      <vt:lpstr>A125586576W</vt:lpstr>
      <vt:lpstr>A125586576W_Data</vt:lpstr>
      <vt:lpstr>A125586576W_Latest</vt:lpstr>
      <vt:lpstr>A125586584W</vt:lpstr>
      <vt:lpstr>A125586584W_Data</vt:lpstr>
      <vt:lpstr>A125586584W_Latest</vt:lpstr>
      <vt:lpstr>A125586592W</vt:lpstr>
      <vt:lpstr>A125586592W_Data</vt:lpstr>
      <vt:lpstr>A125586592W_Latest</vt:lpstr>
      <vt:lpstr>A125586600K</vt:lpstr>
      <vt:lpstr>A125586600K_Data</vt:lpstr>
      <vt:lpstr>A125586600K_Latest</vt:lpstr>
      <vt:lpstr>A125586608C</vt:lpstr>
      <vt:lpstr>A125586608C_Data</vt:lpstr>
      <vt:lpstr>A125586608C_Latest</vt:lpstr>
      <vt:lpstr>A125586616C</vt:lpstr>
      <vt:lpstr>A125586616C_Data</vt:lpstr>
      <vt:lpstr>A125586616C_Latest</vt:lpstr>
      <vt:lpstr>A125586624C</vt:lpstr>
      <vt:lpstr>A125586624C_Data</vt:lpstr>
      <vt:lpstr>A125586624C_Latest</vt:lpstr>
      <vt:lpstr>A125586632C</vt:lpstr>
      <vt:lpstr>A125586632C_Data</vt:lpstr>
      <vt:lpstr>A125586632C_Latest</vt:lpstr>
      <vt:lpstr>A125586640C</vt:lpstr>
      <vt:lpstr>A125586640C_Data</vt:lpstr>
      <vt:lpstr>A125586640C_Latest</vt:lpstr>
      <vt:lpstr>A125586648W</vt:lpstr>
      <vt:lpstr>A125586648W_Data</vt:lpstr>
      <vt:lpstr>A125586648W_Latest</vt:lpstr>
      <vt:lpstr>A125586656W</vt:lpstr>
      <vt:lpstr>A125586656W_Data</vt:lpstr>
      <vt:lpstr>A125586656W_Latest</vt:lpstr>
      <vt:lpstr>A125586664W</vt:lpstr>
      <vt:lpstr>A125586664W_Data</vt:lpstr>
      <vt:lpstr>A125586664W_Latest</vt:lpstr>
      <vt:lpstr>A125586672W</vt:lpstr>
      <vt:lpstr>A125586672W_Data</vt:lpstr>
      <vt:lpstr>A125586672W_Latest</vt:lpstr>
      <vt:lpstr>A125586680W</vt:lpstr>
      <vt:lpstr>A125586680W_Data</vt:lpstr>
      <vt:lpstr>A125586680W_Latest</vt:lpstr>
      <vt:lpstr>A125586688R</vt:lpstr>
      <vt:lpstr>A125586688R_Data</vt:lpstr>
      <vt:lpstr>A125586688R_Latest</vt:lpstr>
      <vt:lpstr>A125586696R</vt:lpstr>
      <vt:lpstr>A125586696R_Data</vt:lpstr>
      <vt:lpstr>A125586696R_Latest</vt:lpstr>
      <vt:lpstr>A125586704C</vt:lpstr>
      <vt:lpstr>A125586704C_Data</vt:lpstr>
      <vt:lpstr>A125586704C_Latest</vt:lpstr>
      <vt:lpstr>A125586712C</vt:lpstr>
      <vt:lpstr>A125586712C_Data</vt:lpstr>
      <vt:lpstr>A125586712C_Latest</vt:lpstr>
      <vt:lpstr>A125586720C</vt:lpstr>
      <vt:lpstr>A125586720C_Data</vt:lpstr>
      <vt:lpstr>A125586720C_Latest</vt:lpstr>
      <vt:lpstr>A125586728W</vt:lpstr>
      <vt:lpstr>A125586728W_Data</vt:lpstr>
      <vt:lpstr>A125586728W_Latest</vt:lpstr>
      <vt:lpstr>A125586736W</vt:lpstr>
      <vt:lpstr>A125586736W_Data</vt:lpstr>
      <vt:lpstr>A125586736W_Latest</vt:lpstr>
      <vt:lpstr>A125586744W</vt:lpstr>
      <vt:lpstr>A125586744W_Data</vt:lpstr>
      <vt:lpstr>A125586744W_Latest</vt:lpstr>
      <vt:lpstr>A125586752W</vt:lpstr>
      <vt:lpstr>A125586752W_Data</vt:lpstr>
      <vt:lpstr>A125586752W_Latest</vt:lpstr>
      <vt:lpstr>A125586760W</vt:lpstr>
      <vt:lpstr>A125586760W_Data</vt:lpstr>
      <vt:lpstr>A125586760W_Latest</vt:lpstr>
      <vt:lpstr>A125586768R</vt:lpstr>
      <vt:lpstr>A125586768R_Data</vt:lpstr>
      <vt:lpstr>A125586768R_Latest</vt:lpstr>
      <vt:lpstr>A125586776R</vt:lpstr>
      <vt:lpstr>A125586776R_Data</vt:lpstr>
      <vt:lpstr>A125586776R_Latest</vt:lpstr>
      <vt:lpstr>A125586784R</vt:lpstr>
      <vt:lpstr>A125586784R_Data</vt:lpstr>
      <vt:lpstr>A125586784R_Latest</vt:lpstr>
      <vt:lpstr>A125586792R</vt:lpstr>
      <vt:lpstr>A125586792R_Data</vt:lpstr>
      <vt:lpstr>A125586792R_Latest</vt:lpstr>
      <vt:lpstr>A125586800C</vt:lpstr>
      <vt:lpstr>A125586800C_Data</vt:lpstr>
      <vt:lpstr>A125586800C_Latest</vt:lpstr>
      <vt:lpstr>A125586808W</vt:lpstr>
      <vt:lpstr>A125586808W_Data</vt:lpstr>
      <vt:lpstr>A125586808W_Latest</vt:lpstr>
      <vt:lpstr>A125586816W</vt:lpstr>
      <vt:lpstr>A125586816W_Data</vt:lpstr>
      <vt:lpstr>A125586816W_Latest</vt:lpstr>
      <vt:lpstr>A125586824W</vt:lpstr>
      <vt:lpstr>A125586824W_Data</vt:lpstr>
      <vt:lpstr>A125586824W_Latest</vt:lpstr>
      <vt:lpstr>A125586832W</vt:lpstr>
      <vt:lpstr>A125586832W_Data</vt:lpstr>
      <vt:lpstr>A125586832W_Latest</vt:lpstr>
      <vt:lpstr>A125586840W</vt:lpstr>
      <vt:lpstr>A125586840W_Data</vt:lpstr>
      <vt:lpstr>A125586840W_Latest</vt:lpstr>
      <vt:lpstr>A125586848R</vt:lpstr>
      <vt:lpstr>A125586848R_Data</vt:lpstr>
      <vt:lpstr>A125586848R_Latest</vt:lpstr>
      <vt:lpstr>A125586856R</vt:lpstr>
      <vt:lpstr>A125586856R_Data</vt:lpstr>
      <vt:lpstr>A125586856R_Latest</vt:lpstr>
      <vt:lpstr>A125586864R</vt:lpstr>
      <vt:lpstr>A125586864R_Data</vt:lpstr>
      <vt:lpstr>A125586864R_Latest</vt:lpstr>
      <vt:lpstr>A125586872R</vt:lpstr>
      <vt:lpstr>A125586872R_Data</vt:lpstr>
      <vt:lpstr>A125586872R_Latest</vt:lpstr>
      <vt:lpstr>A125586880R</vt:lpstr>
      <vt:lpstr>A125586880R_Data</vt:lpstr>
      <vt:lpstr>A125586880R_Latest</vt:lpstr>
      <vt:lpstr>A125586888J</vt:lpstr>
      <vt:lpstr>A125586888J_Data</vt:lpstr>
      <vt:lpstr>A125586888J_Latest</vt:lpstr>
      <vt:lpstr>A125586896J</vt:lpstr>
      <vt:lpstr>A125586896J_Data</vt:lpstr>
      <vt:lpstr>A125586896J_Latest</vt:lpstr>
      <vt:lpstr>A125586904W</vt:lpstr>
      <vt:lpstr>A125586904W_Data</vt:lpstr>
      <vt:lpstr>A125586904W_Latest</vt:lpstr>
      <vt:lpstr>A125586912W</vt:lpstr>
      <vt:lpstr>A125586912W_Data</vt:lpstr>
      <vt:lpstr>A125586912W_Latest</vt:lpstr>
      <vt:lpstr>A125586920W</vt:lpstr>
      <vt:lpstr>A125586920W_Data</vt:lpstr>
      <vt:lpstr>A125586920W_Latest</vt:lpstr>
      <vt:lpstr>A125586928R</vt:lpstr>
      <vt:lpstr>A125586928R_Data</vt:lpstr>
      <vt:lpstr>A125586928R_Latest</vt:lpstr>
      <vt:lpstr>A125586936R</vt:lpstr>
      <vt:lpstr>A125586936R_Data</vt:lpstr>
      <vt:lpstr>A125586936R_Latest</vt:lpstr>
      <vt:lpstr>A125586944R</vt:lpstr>
      <vt:lpstr>A125586944R_Data</vt:lpstr>
      <vt:lpstr>A125586944R_Latest</vt:lpstr>
      <vt:lpstr>A125586952R</vt:lpstr>
      <vt:lpstr>A125586952R_Data</vt:lpstr>
      <vt:lpstr>A125586952R_Latest</vt:lpstr>
      <vt:lpstr>A125586960R</vt:lpstr>
      <vt:lpstr>A125586960R_Data</vt:lpstr>
      <vt:lpstr>A125586960R_Latest</vt:lpstr>
      <vt:lpstr>A125586968J</vt:lpstr>
      <vt:lpstr>A125586968J_Data</vt:lpstr>
      <vt:lpstr>A125586968J_Latest</vt:lpstr>
      <vt:lpstr>A125586976J</vt:lpstr>
      <vt:lpstr>A125586976J_Data</vt:lpstr>
      <vt:lpstr>A125586976J_Latest</vt:lpstr>
      <vt:lpstr>A125586984J</vt:lpstr>
      <vt:lpstr>A125586984J_Data</vt:lpstr>
      <vt:lpstr>A125586984J_Latest</vt:lpstr>
      <vt:lpstr>A125586992J</vt:lpstr>
      <vt:lpstr>A125586992J_Data</vt:lpstr>
      <vt:lpstr>A125586992J_Latest</vt:lpstr>
      <vt:lpstr>A125587000X</vt:lpstr>
      <vt:lpstr>A125587000X_Data</vt:lpstr>
      <vt:lpstr>A125587000X_Latest</vt:lpstr>
      <vt:lpstr>A125587008T</vt:lpstr>
      <vt:lpstr>A125587008T_Data</vt:lpstr>
      <vt:lpstr>A125587008T_Latest</vt:lpstr>
      <vt:lpstr>A125587016T</vt:lpstr>
      <vt:lpstr>A125587016T_Data</vt:lpstr>
      <vt:lpstr>A125587016T_Latest</vt:lpstr>
      <vt:lpstr>A125587024T</vt:lpstr>
      <vt:lpstr>A125587024T_Data</vt:lpstr>
      <vt:lpstr>A125587024T_Latest</vt:lpstr>
      <vt:lpstr>A125587032T</vt:lpstr>
      <vt:lpstr>A125587032T_Data</vt:lpstr>
      <vt:lpstr>A125587032T_Latest</vt:lpstr>
      <vt:lpstr>A125587040T</vt:lpstr>
      <vt:lpstr>A125587040T_Data</vt:lpstr>
      <vt:lpstr>A125587040T_Latest</vt:lpstr>
      <vt:lpstr>A125587048K</vt:lpstr>
      <vt:lpstr>A125587048K_Data</vt:lpstr>
      <vt:lpstr>A125587048K_Latest</vt:lpstr>
      <vt:lpstr>A125587056K</vt:lpstr>
      <vt:lpstr>A125587056K_Data</vt:lpstr>
      <vt:lpstr>A125587056K_Latest</vt:lpstr>
      <vt:lpstr>A125587064K</vt:lpstr>
      <vt:lpstr>A125587064K_Data</vt:lpstr>
      <vt:lpstr>A125587064K_Latest</vt:lpstr>
      <vt:lpstr>A125587072K</vt:lpstr>
      <vt:lpstr>A125587072K_Data</vt:lpstr>
      <vt:lpstr>A125587072K_Latest</vt:lpstr>
      <vt:lpstr>A125587080K</vt:lpstr>
      <vt:lpstr>A125587080K_Data</vt:lpstr>
      <vt:lpstr>A125587080K_Latest</vt:lpstr>
      <vt:lpstr>A125587088C</vt:lpstr>
      <vt:lpstr>A125587088C_Data</vt:lpstr>
      <vt:lpstr>A125587088C_Latest</vt:lpstr>
      <vt:lpstr>A125587096C</vt:lpstr>
      <vt:lpstr>A125587096C_Data</vt:lpstr>
      <vt:lpstr>A125587096C_Latest</vt:lpstr>
      <vt:lpstr>A125587104T</vt:lpstr>
      <vt:lpstr>A125587104T_Data</vt:lpstr>
      <vt:lpstr>A125587104T_Latest</vt:lpstr>
      <vt:lpstr>A125587112T</vt:lpstr>
      <vt:lpstr>A125587112T_Data</vt:lpstr>
      <vt:lpstr>A125587112T_Latest</vt:lpstr>
      <vt:lpstr>A125587120T</vt:lpstr>
      <vt:lpstr>A125587120T_Data</vt:lpstr>
      <vt:lpstr>A125587120T_Latest</vt:lpstr>
      <vt:lpstr>A125587128K</vt:lpstr>
      <vt:lpstr>A125587128K_Data</vt:lpstr>
      <vt:lpstr>A125587128K_Latest</vt:lpstr>
      <vt:lpstr>A125587136K</vt:lpstr>
      <vt:lpstr>A125587136K_Data</vt:lpstr>
      <vt:lpstr>A125587136K_Latest</vt:lpstr>
      <vt:lpstr>A125587144K</vt:lpstr>
      <vt:lpstr>A125587144K_Data</vt:lpstr>
      <vt:lpstr>A125587144K_Latest</vt:lpstr>
      <vt:lpstr>A125587152K</vt:lpstr>
      <vt:lpstr>A125587152K_Data</vt:lpstr>
      <vt:lpstr>A125587152K_Latest</vt:lpstr>
      <vt:lpstr>A125587160K</vt:lpstr>
      <vt:lpstr>A125587160K_Data</vt:lpstr>
      <vt:lpstr>A125587160K_Latest</vt:lpstr>
      <vt:lpstr>A125587168C</vt:lpstr>
      <vt:lpstr>A125587168C_Data</vt:lpstr>
      <vt:lpstr>A125587168C_Latest</vt:lpstr>
      <vt:lpstr>A125587176C</vt:lpstr>
      <vt:lpstr>A125587176C_Data</vt:lpstr>
      <vt:lpstr>A125587176C_Latest</vt:lpstr>
      <vt:lpstr>A125587184C</vt:lpstr>
      <vt:lpstr>A125587184C_Data</vt:lpstr>
      <vt:lpstr>A125587184C_Latest</vt:lpstr>
      <vt:lpstr>A125587192C</vt:lpstr>
      <vt:lpstr>A125587192C_Data</vt:lpstr>
      <vt:lpstr>A125587192C_Latest</vt:lpstr>
      <vt:lpstr>A125587200T</vt:lpstr>
      <vt:lpstr>A125587200T_Data</vt:lpstr>
      <vt:lpstr>A125587200T_Latest</vt:lpstr>
      <vt:lpstr>A125587208K</vt:lpstr>
      <vt:lpstr>A125587208K_Data</vt:lpstr>
      <vt:lpstr>A125587208K_Latest</vt:lpstr>
      <vt:lpstr>A125587216K</vt:lpstr>
      <vt:lpstr>A125587216K_Data</vt:lpstr>
      <vt:lpstr>A125587216K_Latest</vt:lpstr>
      <vt:lpstr>A125587224K</vt:lpstr>
      <vt:lpstr>A125587224K_Data</vt:lpstr>
      <vt:lpstr>A125587224K_Latest</vt:lpstr>
      <vt:lpstr>A125587232K</vt:lpstr>
      <vt:lpstr>A125587232K_Data</vt:lpstr>
      <vt:lpstr>A125587232K_Latest</vt:lpstr>
      <vt:lpstr>A125587240K</vt:lpstr>
      <vt:lpstr>A125587240K_Data</vt:lpstr>
      <vt:lpstr>A125587240K_Latest</vt:lpstr>
      <vt:lpstr>A125587248C</vt:lpstr>
      <vt:lpstr>A125587248C_Data</vt:lpstr>
      <vt:lpstr>A125587248C_Latest</vt:lpstr>
      <vt:lpstr>A125587256C</vt:lpstr>
      <vt:lpstr>A125587256C_Data</vt:lpstr>
      <vt:lpstr>A125587256C_Latest</vt:lpstr>
      <vt:lpstr>A125587264C</vt:lpstr>
      <vt:lpstr>A125587264C_Data</vt:lpstr>
      <vt:lpstr>A125587264C_Latest</vt:lpstr>
      <vt:lpstr>A125587272C</vt:lpstr>
      <vt:lpstr>A125587272C_Data</vt:lpstr>
      <vt:lpstr>A125587272C_Latest</vt:lpstr>
      <vt:lpstr>A125587280C</vt:lpstr>
      <vt:lpstr>A125587280C_Data</vt:lpstr>
      <vt:lpstr>A125587280C_Latest</vt:lpstr>
      <vt:lpstr>A125587288W</vt:lpstr>
      <vt:lpstr>A125587288W_Data</vt:lpstr>
      <vt:lpstr>A125587288W_Latest</vt:lpstr>
      <vt:lpstr>A125587296W</vt:lpstr>
      <vt:lpstr>A125587296W_Data</vt:lpstr>
      <vt:lpstr>A125587296W_Latest</vt:lpstr>
      <vt:lpstr>A125587304K</vt:lpstr>
      <vt:lpstr>A125587304K_Data</vt:lpstr>
      <vt:lpstr>A125587304K_Latest</vt:lpstr>
      <vt:lpstr>A125587312K</vt:lpstr>
      <vt:lpstr>A125587312K_Data</vt:lpstr>
      <vt:lpstr>A125587312K_Latest</vt:lpstr>
      <vt:lpstr>A125587320K</vt:lpstr>
      <vt:lpstr>A125587320K_Data</vt:lpstr>
      <vt:lpstr>A125587320K_Latest</vt:lpstr>
      <vt:lpstr>A125587328C</vt:lpstr>
      <vt:lpstr>A125587328C_Data</vt:lpstr>
      <vt:lpstr>A125587328C_Latest</vt:lpstr>
      <vt:lpstr>A125587336C</vt:lpstr>
      <vt:lpstr>A125587336C_Data</vt:lpstr>
      <vt:lpstr>A125587336C_Latest</vt:lpstr>
      <vt:lpstr>A125587344C</vt:lpstr>
      <vt:lpstr>A125587344C_Data</vt:lpstr>
      <vt:lpstr>A125587344C_Latest</vt:lpstr>
      <vt:lpstr>A125587352C</vt:lpstr>
      <vt:lpstr>A125587352C_Data</vt:lpstr>
      <vt:lpstr>A125587352C_Latest</vt:lpstr>
      <vt:lpstr>A125587360C</vt:lpstr>
      <vt:lpstr>A125587360C_Data</vt:lpstr>
      <vt:lpstr>A125587360C_Latest</vt:lpstr>
      <vt:lpstr>A125587368W</vt:lpstr>
      <vt:lpstr>A125587368W_Data</vt:lpstr>
      <vt:lpstr>A125587368W_Latest</vt:lpstr>
      <vt:lpstr>A125587376W</vt:lpstr>
      <vt:lpstr>A125587376W_Data</vt:lpstr>
      <vt:lpstr>A125587376W_Latest</vt:lpstr>
      <vt:lpstr>A125587384W</vt:lpstr>
      <vt:lpstr>A125587384W_Data</vt:lpstr>
      <vt:lpstr>A125587384W_Latest</vt:lpstr>
      <vt:lpstr>A125587392W</vt:lpstr>
      <vt:lpstr>A125587392W_Data</vt:lpstr>
      <vt:lpstr>A125587392W_Latest</vt:lpstr>
      <vt:lpstr>A125587400K</vt:lpstr>
      <vt:lpstr>A125587400K_Data</vt:lpstr>
      <vt:lpstr>A125587400K_Latest</vt:lpstr>
      <vt:lpstr>A125587408C</vt:lpstr>
      <vt:lpstr>A125587408C_Data</vt:lpstr>
      <vt:lpstr>A125587408C_Latest</vt:lpstr>
      <vt:lpstr>A125587416C</vt:lpstr>
      <vt:lpstr>A125587416C_Data</vt:lpstr>
      <vt:lpstr>A125587416C_Latest</vt:lpstr>
      <vt:lpstr>A125587424C</vt:lpstr>
      <vt:lpstr>A125587424C_Data</vt:lpstr>
      <vt:lpstr>A125587424C_Latest</vt:lpstr>
      <vt:lpstr>A125587432C</vt:lpstr>
      <vt:lpstr>A125587432C_Data</vt:lpstr>
      <vt:lpstr>A125587432C_Latest</vt:lpstr>
      <vt:lpstr>A125587440C</vt:lpstr>
      <vt:lpstr>A125587440C_Data</vt:lpstr>
      <vt:lpstr>A125587440C_Latest</vt:lpstr>
      <vt:lpstr>A125587448W</vt:lpstr>
      <vt:lpstr>A125587448W_Data</vt:lpstr>
      <vt:lpstr>A125587448W_Latest</vt:lpstr>
      <vt:lpstr>A125587456W</vt:lpstr>
      <vt:lpstr>A125587456W_Data</vt:lpstr>
      <vt:lpstr>A125587456W_Latest</vt:lpstr>
      <vt:lpstr>A125587464W</vt:lpstr>
      <vt:lpstr>A125587464W_Data</vt:lpstr>
      <vt:lpstr>A125587464W_Latest</vt:lpstr>
      <vt:lpstr>A125587472W</vt:lpstr>
      <vt:lpstr>A125587472W_Data</vt:lpstr>
      <vt:lpstr>A125587472W_Latest</vt:lpstr>
      <vt:lpstr>A125587480W</vt:lpstr>
      <vt:lpstr>A125587480W_Data</vt:lpstr>
      <vt:lpstr>A125587480W_Latest</vt:lpstr>
      <vt:lpstr>A125587488R</vt:lpstr>
      <vt:lpstr>A125587488R_Data</vt:lpstr>
      <vt:lpstr>A125587488R_Latest</vt:lpstr>
      <vt:lpstr>A125587496R</vt:lpstr>
      <vt:lpstr>A125587496R_Data</vt:lpstr>
      <vt:lpstr>A125587496R_Latest</vt:lpstr>
      <vt:lpstr>A125587504C</vt:lpstr>
      <vt:lpstr>A125587504C_Data</vt:lpstr>
      <vt:lpstr>A125587504C_Latest</vt:lpstr>
      <vt:lpstr>A125587512C</vt:lpstr>
      <vt:lpstr>A125587512C_Data</vt:lpstr>
      <vt:lpstr>A125587512C_Latest</vt:lpstr>
      <vt:lpstr>A125587520C</vt:lpstr>
      <vt:lpstr>A125587520C_Data</vt:lpstr>
      <vt:lpstr>A125587520C_Latest</vt:lpstr>
      <vt:lpstr>A125587528W</vt:lpstr>
      <vt:lpstr>A125587528W_Data</vt:lpstr>
      <vt:lpstr>A125587528W_Latest</vt:lpstr>
      <vt:lpstr>A125587536W</vt:lpstr>
      <vt:lpstr>A125587536W_Data</vt:lpstr>
      <vt:lpstr>A125587536W_Latest</vt:lpstr>
      <vt:lpstr>A125587544W</vt:lpstr>
      <vt:lpstr>A125587544W_Data</vt:lpstr>
      <vt:lpstr>A125587544W_Latest</vt:lpstr>
      <vt:lpstr>A125587552W</vt:lpstr>
      <vt:lpstr>A125587552W_Data</vt:lpstr>
      <vt:lpstr>A125587552W_Latest</vt:lpstr>
      <vt:lpstr>A125587560W</vt:lpstr>
      <vt:lpstr>A125587560W_Data</vt:lpstr>
      <vt:lpstr>A125587560W_Latest</vt:lpstr>
      <vt:lpstr>A125587568R</vt:lpstr>
      <vt:lpstr>A125587568R_Data</vt:lpstr>
      <vt:lpstr>A125587568R_Latest</vt:lpstr>
      <vt:lpstr>A125587576R</vt:lpstr>
      <vt:lpstr>A125587576R_Data</vt:lpstr>
      <vt:lpstr>A125587576R_Latest</vt:lpstr>
      <vt:lpstr>A125587584R</vt:lpstr>
      <vt:lpstr>A125587584R_Data</vt:lpstr>
      <vt:lpstr>A125587584R_Latest</vt:lpstr>
      <vt:lpstr>A125587592R</vt:lpstr>
      <vt:lpstr>A125587592R_Data</vt:lpstr>
      <vt:lpstr>A125587592R_Latest</vt:lpstr>
      <vt:lpstr>A125587600C</vt:lpstr>
      <vt:lpstr>A125587600C_Data</vt:lpstr>
      <vt:lpstr>A125587600C_Latest</vt:lpstr>
      <vt:lpstr>A125587608W</vt:lpstr>
      <vt:lpstr>A125587608W_Data</vt:lpstr>
      <vt:lpstr>A125587608W_Latest</vt:lpstr>
      <vt:lpstr>A125587616W</vt:lpstr>
      <vt:lpstr>A125587616W_Data</vt:lpstr>
      <vt:lpstr>A125587616W_Latest</vt:lpstr>
      <vt:lpstr>A125587624W</vt:lpstr>
      <vt:lpstr>A125587624W_Data</vt:lpstr>
      <vt:lpstr>A125587624W_Latest</vt:lpstr>
      <vt:lpstr>A125587632W</vt:lpstr>
      <vt:lpstr>A125587632W_Data</vt:lpstr>
      <vt:lpstr>A125587632W_Latest</vt:lpstr>
      <vt:lpstr>A125587640W</vt:lpstr>
      <vt:lpstr>A125587640W_Data</vt:lpstr>
      <vt:lpstr>A125587640W_Latest</vt:lpstr>
      <vt:lpstr>A125587648R</vt:lpstr>
      <vt:lpstr>A125587648R_Data</vt:lpstr>
      <vt:lpstr>A125587648R_Latest</vt:lpstr>
      <vt:lpstr>A125587656R</vt:lpstr>
      <vt:lpstr>A125587656R_Data</vt:lpstr>
      <vt:lpstr>A125587656R_Latest</vt:lpstr>
      <vt:lpstr>A125587664R</vt:lpstr>
      <vt:lpstr>A125587664R_Data</vt:lpstr>
      <vt:lpstr>A125587664R_Latest</vt:lpstr>
      <vt:lpstr>A125587672R</vt:lpstr>
      <vt:lpstr>A125587672R_Data</vt:lpstr>
      <vt:lpstr>A125587672R_Latest</vt:lpstr>
      <vt:lpstr>A125587680R</vt:lpstr>
      <vt:lpstr>A125587680R_Data</vt:lpstr>
      <vt:lpstr>A125587680R_Latest</vt:lpstr>
      <vt:lpstr>A125587688J</vt:lpstr>
      <vt:lpstr>A125587688J_Data</vt:lpstr>
      <vt:lpstr>A125587688J_Latest</vt:lpstr>
      <vt:lpstr>A125587696J</vt:lpstr>
      <vt:lpstr>A125587696J_Data</vt:lpstr>
      <vt:lpstr>A125587696J_Latest</vt:lpstr>
      <vt:lpstr>A125587704W</vt:lpstr>
      <vt:lpstr>A125587704W_Data</vt:lpstr>
      <vt:lpstr>A125587704W_Latest</vt:lpstr>
      <vt:lpstr>A125587712W</vt:lpstr>
      <vt:lpstr>A125587712W_Data</vt:lpstr>
      <vt:lpstr>A125587712W_Latest</vt:lpstr>
      <vt:lpstr>A125587720W</vt:lpstr>
      <vt:lpstr>A125587720W_Data</vt:lpstr>
      <vt:lpstr>A125587720W_Latest</vt:lpstr>
      <vt:lpstr>A125587728R</vt:lpstr>
      <vt:lpstr>A125587728R_Data</vt:lpstr>
      <vt:lpstr>A125587728R_Latest</vt:lpstr>
      <vt:lpstr>A125587736R</vt:lpstr>
      <vt:lpstr>A125587736R_Data</vt:lpstr>
      <vt:lpstr>A125587736R_Latest</vt:lpstr>
      <vt:lpstr>A125587744R</vt:lpstr>
      <vt:lpstr>A125587744R_Data</vt:lpstr>
      <vt:lpstr>A125587744R_Latest</vt:lpstr>
      <vt:lpstr>A125587752R</vt:lpstr>
      <vt:lpstr>A125587752R_Data</vt:lpstr>
      <vt:lpstr>A125587752R_Latest</vt:lpstr>
      <vt:lpstr>A125587760R</vt:lpstr>
      <vt:lpstr>A125587760R_Data</vt:lpstr>
      <vt:lpstr>A125587760R_Latest</vt:lpstr>
      <vt:lpstr>A125587768J</vt:lpstr>
      <vt:lpstr>A125587768J_Data</vt:lpstr>
      <vt:lpstr>A125587768J_Latest</vt:lpstr>
      <vt:lpstr>A125587776J</vt:lpstr>
      <vt:lpstr>A125587776J_Data</vt:lpstr>
      <vt:lpstr>A125587776J_Latest</vt:lpstr>
      <vt:lpstr>A125587784J</vt:lpstr>
      <vt:lpstr>A125587784J_Data</vt:lpstr>
      <vt:lpstr>A125587784J_Latest</vt:lpstr>
      <vt:lpstr>A125587792J</vt:lpstr>
      <vt:lpstr>A125587792J_Data</vt:lpstr>
      <vt:lpstr>A125587792J_Latest</vt:lpstr>
      <vt:lpstr>A125587800W</vt:lpstr>
      <vt:lpstr>A125587800W_Data</vt:lpstr>
      <vt:lpstr>A125587800W_Latest</vt:lpstr>
      <vt:lpstr>A125587808R</vt:lpstr>
      <vt:lpstr>A125587808R_Data</vt:lpstr>
      <vt:lpstr>A125587808R_Latest</vt:lpstr>
      <vt:lpstr>A125587816R</vt:lpstr>
      <vt:lpstr>A125587816R_Data</vt:lpstr>
      <vt:lpstr>A125587816R_Latest</vt:lpstr>
      <vt:lpstr>A125587824R</vt:lpstr>
      <vt:lpstr>A125587824R_Data</vt:lpstr>
      <vt:lpstr>A125587824R_Latest</vt:lpstr>
      <vt:lpstr>A125587832R</vt:lpstr>
      <vt:lpstr>A125587832R_Data</vt:lpstr>
      <vt:lpstr>A125587832R_Latest</vt:lpstr>
      <vt:lpstr>A125587840R</vt:lpstr>
      <vt:lpstr>A125587840R_Data</vt:lpstr>
      <vt:lpstr>A125587840R_Latest</vt:lpstr>
      <vt:lpstr>A125587848J</vt:lpstr>
      <vt:lpstr>A125587848J_Data</vt:lpstr>
      <vt:lpstr>A125587848J_Latest</vt:lpstr>
      <vt:lpstr>A125587856J</vt:lpstr>
      <vt:lpstr>A125587856J_Data</vt:lpstr>
      <vt:lpstr>A125587856J_Latest</vt:lpstr>
      <vt:lpstr>A125587864J</vt:lpstr>
      <vt:lpstr>A125587864J_Data</vt:lpstr>
      <vt:lpstr>A125587864J_Latest</vt:lpstr>
      <vt:lpstr>A125587872J</vt:lpstr>
      <vt:lpstr>A125587872J_Data</vt:lpstr>
      <vt:lpstr>A125587872J_Latest</vt:lpstr>
      <vt:lpstr>A125587880J</vt:lpstr>
      <vt:lpstr>A125587880J_Data</vt:lpstr>
      <vt:lpstr>A125587880J_Latest</vt:lpstr>
      <vt:lpstr>A125587888A</vt:lpstr>
      <vt:lpstr>A125587888A_Data</vt:lpstr>
      <vt:lpstr>A125587888A_Latest</vt:lpstr>
      <vt:lpstr>A125587896A</vt:lpstr>
      <vt:lpstr>A125587896A_Data</vt:lpstr>
      <vt:lpstr>A125587896A_Latest</vt:lpstr>
      <vt:lpstr>A125587904R</vt:lpstr>
      <vt:lpstr>A125587904R_Data</vt:lpstr>
      <vt:lpstr>A125587904R_Latest</vt:lpstr>
      <vt:lpstr>A125587912R</vt:lpstr>
      <vt:lpstr>A125587912R_Data</vt:lpstr>
      <vt:lpstr>A125587912R_Latest</vt:lpstr>
      <vt:lpstr>A125587920R</vt:lpstr>
      <vt:lpstr>A125587920R_Data</vt:lpstr>
      <vt:lpstr>A125587920R_Latest</vt:lpstr>
      <vt:lpstr>A125587928J</vt:lpstr>
      <vt:lpstr>A125587928J_Data</vt:lpstr>
      <vt:lpstr>A125587928J_Latest</vt:lpstr>
      <vt:lpstr>A125587936J</vt:lpstr>
      <vt:lpstr>A125587936J_Data</vt:lpstr>
      <vt:lpstr>A125587936J_Latest</vt:lpstr>
      <vt:lpstr>A125587944J</vt:lpstr>
      <vt:lpstr>A125587944J_Data</vt:lpstr>
      <vt:lpstr>A125587944J_Latest</vt:lpstr>
      <vt:lpstr>A125587952J</vt:lpstr>
      <vt:lpstr>A125587952J_Data</vt:lpstr>
      <vt:lpstr>A125587952J_Latest</vt:lpstr>
      <vt:lpstr>A125587960J</vt:lpstr>
      <vt:lpstr>A125587960J_Data</vt:lpstr>
      <vt:lpstr>A125587960J_Latest</vt:lpstr>
      <vt:lpstr>A125587968A</vt:lpstr>
      <vt:lpstr>A125587968A_Data</vt:lpstr>
      <vt:lpstr>A125587968A_Latest</vt:lpstr>
      <vt:lpstr>A125587976A</vt:lpstr>
      <vt:lpstr>A125587976A_Data</vt:lpstr>
      <vt:lpstr>A125587976A_Latest</vt:lpstr>
      <vt:lpstr>A125587984A</vt:lpstr>
      <vt:lpstr>A125587984A_Data</vt:lpstr>
      <vt:lpstr>A125587984A_Latest</vt:lpstr>
      <vt:lpstr>A125587992A</vt:lpstr>
      <vt:lpstr>A125587992A_Data</vt:lpstr>
      <vt:lpstr>A125587992A_Latest</vt:lpstr>
      <vt:lpstr>A125588000T</vt:lpstr>
      <vt:lpstr>A125588000T_Data</vt:lpstr>
      <vt:lpstr>A125588000T_Latest</vt:lpstr>
      <vt:lpstr>A125588008K</vt:lpstr>
      <vt:lpstr>A125588008K_Data</vt:lpstr>
      <vt:lpstr>A125588008K_Latest</vt:lpstr>
      <vt:lpstr>A125588016K</vt:lpstr>
      <vt:lpstr>A125588016K_Data</vt:lpstr>
      <vt:lpstr>A125588016K_Latest</vt:lpstr>
      <vt:lpstr>A125588024K</vt:lpstr>
      <vt:lpstr>A125588024K_Data</vt:lpstr>
      <vt:lpstr>A125588024K_Latest</vt:lpstr>
      <vt:lpstr>A125588032K</vt:lpstr>
      <vt:lpstr>A125588032K_Data</vt:lpstr>
      <vt:lpstr>A125588032K_Latest</vt:lpstr>
      <vt:lpstr>A125588040K</vt:lpstr>
      <vt:lpstr>A125588040K_Data</vt:lpstr>
      <vt:lpstr>A125588040K_Latest</vt:lpstr>
      <vt:lpstr>A125588048C</vt:lpstr>
      <vt:lpstr>A125588048C_Data</vt:lpstr>
      <vt:lpstr>A125588048C_Latest</vt:lpstr>
      <vt:lpstr>A125588056C</vt:lpstr>
      <vt:lpstr>A125588056C_Data</vt:lpstr>
      <vt:lpstr>A125588056C_Latest</vt:lpstr>
      <vt:lpstr>A125588064C</vt:lpstr>
      <vt:lpstr>A125588064C_Data</vt:lpstr>
      <vt:lpstr>A125588064C_Latest</vt:lpstr>
      <vt:lpstr>A125588072C</vt:lpstr>
      <vt:lpstr>A125588072C_Data</vt:lpstr>
      <vt:lpstr>A125588072C_Latest</vt:lpstr>
      <vt:lpstr>A125588080C</vt:lpstr>
      <vt:lpstr>A125588080C_Data</vt:lpstr>
      <vt:lpstr>A125588080C_Latest</vt:lpstr>
      <vt:lpstr>A125588088W</vt:lpstr>
      <vt:lpstr>A125588088W_Data</vt:lpstr>
      <vt:lpstr>A125588088W_Latest</vt:lpstr>
      <vt:lpstr>A125588096W</vt:lpstr>
      <vt:lpstr>A125588096W_Data</vt:lpstr>
      <vt:lpstr>A125588096W_Latest</vt:lpstr>
      <vt:lpstr>A125588104K</vt:lpstr>
      <vt:lpstr>A125588104K_Data</vt:lpstr>
      <vt:lpstr>A125588104K_Latest</vt:lpstr>
      <vt:lpstr>A125588112K</vt:lpstr>
      <vt:lpstr>A125588112K_Data</vt:lpstr>
      <vt:lpstr>A125588112K_Latest</vt:lpstr>
      <vt:lpstr>A125588120K</vt:lpstr>
      <vt:lpstr>A125588120K_Data</vt:lpstr>
      <vt:lpstr>A125588120K_Latest</vt:lpstr>
      <vt:lpstr>A125588128C</vt:lpstr>
      <vt:lpstr>A125588128C_Data</vt:lpstr>
      <vt:lpstr>A125588128C_Latest</vt:lpstr>
      <vt:lpstr>A125588136C</vt:lpstr>
      <vt:lpstr>A125588136C_Data</vt:lpstr>
      <vt:lpstr>A125588136C_Latest</vt:lpstr>
      <vt:lpstr>A125588144C</vt:lpstr>
      <vt:lpstr>A125588144C_Data</vt:lpstr>
      <vt:lpstr>A125588144C_Latest</vt:lpstr>
      <vt:lpstr>A125588152C</vt:lpstr>
      <vt:lpstr>A125588152C_Data</vt:lpstr>
      <vt:lpstr>A125588152C_Latest</vt:lpstr>
      <vt:lpstr>A125588160C</vt:lpstr>
      <vt:lpstr>A125588160C_Data</vt:lpstr>
      <vt:lpstr>A125588160C_Latest</vt:lpstr>
      <vt:lpstr>A125588168W</vt:lpstr>
      <vt:lpstr>A125588168W_Data</vt:lpstr>
      <vt:lpstr>A125588168W_Latest</vt:lpstr>
      <vt:lpstr>A125588176W</vt:lpstr>
      <vt:lpstr>A125588176W_Data</vt:lpstr>
      <vt:lpstr>A125588176W_Latest</vt:lpstr>
      <vt:lpstr>A125588184W</vt:lpstr>
      <vt:lpstr>A125588184W_Data</vt:lpstr>
      <vt:lpstr>A125588184W_Latest</vt:lpstr>
      <vt:lpstr>A125588192W</vt:lpstr>
      <vt:lpstr>A125588192W_Data</vt:lpstr>
      <vt:lpstr>A125588192W_Latest</vt:lpstr>
      <vt:lpstr>A125588200K</vt:lpstr>
      <vt:lpstr>A125588200K_Data</vt:lpstr>
      <vt:lpstr>A125588200K_Latest</vt:lpstr>
      <vt:lpstr>A125588208C</vt:lpstr>
      <vt:lpstr>A125588208C_Data</vt:lpstr>
      <vt:lpstr>A125588208C_Latest</vt:lpstr>
      <vt:lpstr>A125588216C</vt:lpstr>
      <vt:lpstr>A125588216C_Data</vt:lpstr>
      <vt:lpstr>A125588216C_Latest</vt:lpstr>
      <vt:lpstr>A125588224C</vt:lpstr>
      <vt:lpstr>A125588224C_Data</vt:lpstr>
      <vt:lpstr>A125588224C_Latest</vt:lpstr>
      <vt:lpstr>A125588232C</vt:lpstr>
      <vt:lpstr>A125588232C_Data</vt:lpstr>
      <vt:lpstr>A125588232C_Latest</vt:lpstr>
      <vt:lpstr>A125588240C</vt:lpstr>
      <vt:lpstr>A125588240C_Data</vt:lpstr>
      <vt:lpstr>A125588240C_Latest</vt:lpstr>
      <vt:lpstr>A125588248W</vt:lpstr>
      <vt:lpstr>A125588248W_Data</vt:lpstr>
      <vt:lpstr>A125588248W_Latest</vt:lpstr>
      <vt:lpstr>A125588256W</vt:lpstr>
      <vt:lpstr>A125588256W_Data</vt:lpstr>
      <vt:lpstr>A125588256W_Latest</vt:lpstr>
      <vt:lpstr>A125588264W</vt:lpstr>
      <vt:lpstr>A125588264W_Data</vt:lpstr>
      <vt:lpstr>A125588264W_Latest</vt:lpstr>
      <vt:lpstr>A125588272W</vt:lpstr>
      <vt:lpstr>A125588272W_Data</vt:lpstr>
      <vt:lpstr>A125588272W_Latest</vt:lpstr>
      <vt:lpstr>A125588280W</vt:lpstr>
      <vt:lpstr>A125588280W_Data</vt:lpstr>
      <vt:lpstr>A125588280W_Latest</vt:lpstr>
      <vt:lpstr>A125588288R</vt:lpstr>
      <vt:lpstr>A125588288R_Data</vt:lpstr>
      <vt:lpstr>A125588288R_Latest</vt:lpstr>
      <vt:lpstr>A125588296R</vt:lpstr>
      <vt:lpstr>A125588296R_Data</vt:lpstr>
      <vt:lpstr>A125588296R_Latest</vt:lpstr>
      <vt:lpstr>A125588304C</vt:lpstr>
      <vt:lpstr>A125588304C_Data</vt:lpstr>
      <vt:lpstr>A125588304C_Latest</vt:lpstr>
      <vt:lpstr>A125588312C</vt:lpstr>
      <vt:lpstr>A125588312C_Data</vt:lpstr>
      <vt:lpstr>A125588312C_Latest</vt:lpstr>
      <vt:lpstr>A125588320C</vt:lpstr>
      <vt:lpstr>A125588320C_Data</vt:lpstr>
      <vt:lpstr>A125588320C_Latest</vt:lpstr>
      <vt:lpstr>A125588328W</vt:lpstr>
      <vt:lpstr>A125588328W_Data</vt:lpstr>
      <vt:lpstr>A125588328W_Latest</vt:lpstr>
      <vt:lpstr>A125588336W</vt:lpstr>
      <vt:lpstr>A125588336W_Data</vt:lpstr>
      <vt:lpstr>A125588336W_Latest</vt:lpstr>
      <vt:lpstr>A125588344W</vt:lpstr>
      <vt:lpstr>A125588344W_Data</vt:lpstr>
      <vt:lpstr>A125588344W_Latest</vt:lpstr>
      <vt:lpstr>A125588352W</vt:lpstr>
      <vt:lpstr>A125588352W_Data</vt:lpstr>
      <vt:lpstr>A125588352W_Latest</vt:lpstr>
      <vt:lpstr>A125588360W</vt:lpstr>
      <vt:lpstr>A125588360W_Data</vt:lpstr>
      <vt:lpstr>A125588360W_Latest</vt:lpstr>
      <vt:lpstr>A125588368R</vt:lpstr>
      <vt:lpstr>A125588368R_Data</vt:lpstr>
      <vt:lpstr>A125588368R_Latest</vt:lpstr>
      <vt:lpstr>A125588376R</vt:lpstr>
      <vt:lpstr>A125588376R_Data</vt:lpstr>
      <vt:lpstr>A125588376R_Latest</vt:lpstr>
      <vt:lpstr>A125588384R</vt:lpstr>
      <vt:lpstr>A125588384R_Data</vt:lpstr>
      <vt:lpstr>A125588384R_Latest</vt:lpstr>
      <vt:lpstr>A125588392R</vt:lpstr>
      <vt:lpstr>A125588392R_Data</vt:lpstr>
      <vt:lpstr>A125588392R_Latest</vt:lpstr>
      <vt:lpstr>A125588400C</vt:lpstr>
      <vt:lpstr>A125588400C_Data</vt:lpstr>
      <vt:lpstr>A125588400C_Latest</vt:lpstr>
      <vt:lpstr>A125588408W</vt:lpstr>
      <vt:lpstr>A125588408W_Data</vt:lpstr>
      <vt:lpstr>A125588408W_Latest</vt:lpstr>
      <vt:lpstr>A125588416W</vt:lpstr>
      <vt:lpstr>A125588416W_Data</vt:lpstr>
      <vt:lpstr>A125588416W_Latest</vt:lpstr>
      <vt:lpstr>A125588424W</vt:lpstr>
      <vt:lpstr>A125588424W_Data</vt:lpstr>
      <vt:lpstr>A125588424W_Latest</vt:lpstr>
      <vt:lpstr>A125588432W</vt:lpstr>
      <vt:lpstr>A125588432W_Data</vt:lpstr>
      <vt:lpstr>A125588432W_Latest</vt:lpstr>
      <vt:lpstr>A125588440W</vt:lpstr>
      <vt:lpstr>A125588440W_Data</vt:lpstr>
      <vt:lpstr>A125588440W_Latest</vt:lpstr>
      <vt:lpstr>A125588448R</vt:lpstr>
      <vt:lpstr>A125588448R_Data</vt:lpstr>
      <vt:lpstr>A125588448R_Latest</vt:lpstr>
      <vt:lpstr>A125588456R</vt:lpstr>
      <vt:lpstr>A125588456R_Data</vt:lpstr>
      <vt:lpstr>A125588456R_Latest</vt:lpstr>
      <vt:lpstr>A125588464R</vt:lpstr>
      <vt:lpstr>A125588464R_Data</vt:lpstr>
      <vt:lpstr>A125588464R_Latest</vt:lpstr>
      <vt:lpstr>A125588472R</vt:lpstr>
      <vt:lpstr>A125588472R_Data</vt:lpstr>
      <vt:lpstr>A125588472R_Latest</vt:lpstr>
      <vt:lpstr>A125588480R</vt:lpstr>
      <vt:lpstr>A125588480R_Data</vt:lpstr>
      <vt:lpstr>A125588480R_Latest</vt:lpstr>
      <vt:lpstr>A125588488J</vt:lpstr>
      <vt:lpstr>A125588488J_Data</vt:lpstr>
      <vt:lpstr>A125588488J_Latest</vt:lpstr>
      <vt:lpstr>A125588496J</vt:lpstr>
      <vt:lpstr>A125588496J_Data</vt:lpstr>
      <vt:lpstr>A125588496J_Latest</vt:lpstr>
      <vt:lpstr>A125588504W</vt:lpstr>
      <vt:lpstr>A125588504W_Data</vt:lpstr>
      <vt:lpstr>A125588504W_Latest</vt:lpstr>
      <vt:lpstr>A125588512W</vt:lpstr>
      <vt:lpstr>A125588512W_Data</vt:lpstr>
      <vt:lpstr>A125588512W_Latest</vt:lpstr>
      <vt:lpstr>A125588520W</vt:lpstr>
      <vt:lpstr>A125588520W_Data</vt:lpstr>
      <vt:lpstr>A125588520W_Latest</vt:lpstr>
      <vt:lpstr>A125588528R</vt:lpstr>
      <vt:lpstr>A125588528R_Data</vt:lpstr>
      <vt:lpstr>A125588528R_Latest</vt:lpstr>
      <vt:lpstr>A125588536R</vt:lpstr>
      <vt:lpstr>A125588536R_Data</vt:lpstr>
      <vt:lpstr>A125588536R_Latest</vt:lpstr>
      <vt:lpstr>A125588544R</vt:lpstr>
      <vt:lpstr>A125588544R_Data</vt:lpstr>
      <vt:lpstr>A125588544R_Latest</vt:lpstr>
      <vt:lpstr>A125588552R</vt:lpstr>
      <vt:lpstr>A125588552R_Data</vt:lpstr>
      <vt:lpstr>A125588552R_Latest</vt:lpstr>
      <vt:lpstr>A125588560R</vt:lpstr>
      <vt:lpstr>A125588560R_Data</vt:lpstr>
      <vt:lpstr>A125588560R_Latest</vt:lpstr>
      <vt:lpstr>A125588568J</vt:lpstr>
      <vt:lpstr>A125588568J_Data</vt:lpstr>
      <vt:lpstr>A125588568J_Latest</vt:lpstr>
      <vt:lpstr>A125588576J</vt:lpstr>
      <vt:lpstr>A125588576J_Data</vt:lpstr>
      <vt:lpstr>A125588576J_Latest</vt:lpstr>
      <vt:lpstr>A125588584J</vt:lpstr>
      <vt:lpstr>A125588584J_Data</vt:lpstr>
      <vt:lpstr>A125588584J_Latest</vt:lpstr>
      <vt:lpstr>A125588592J</vt:lpstr>
      <vt:lpstr>A125588592J_Data</vt:lpstr>
      <vt:lpstr>A125588592J_Latest</vt:lpstr>
      <vt:lpstr>A125588600W</vt:lpstr>
      <vt:lpstr>A125588600W_Data</vt:lpstr>
      <vt:lpstr>A125588600W_Latest</vt:lpstr>
      <vt:lpstr>A125588608R</vt:lpstr>
      <vt:lpstr>A125588608R_Data</vt:lpstr>
      <vt:lpstr>A125588608R_Latest</vt:lpstr>
      <vt:lpstr>A125588616R</vt:lpstr>
      <vt:lpstr>A125588616R_Data</vt:lpstr>
      <vt:lpstr>A125588616R_Latest</vt:lpstr>
      <vt:lpstr>A125588624R</vt:lpstr>
      <vt:lpstr>A125588624R_Data</vt:lpstr>
      <vt:lpstr>A125588624R_Latest</vt:lpstr>
      <vt:lpstr>A125588632R</vt:lpstr>
      <vt:lpstr>A125588632R_Data</vt:lpstr>
      <vt:lpstr>A125588632R_Latest</vt:lpstr>
      <vt:lpstr>A125588640R</vt:lpstr>
      <vt:lpstr>A125588640R_Data</vt:lpstr>
      <vt:lpstr>A125588640R_Latest</vt:lpstr>
      <vt:lpstr>A125588648J</vt:lpstr>
      <vt:lpstr>A125588648J_Data</vt:lpstr>
      <vt:lpstr>A125588648J_Latest</vt:lpstr>
      <vt:lpstr>A125588656J</vt:lpstr>
      <vt:lpstr>A125588656J_Data</vt:lpstr>
      <vt:lpstr>A125588656J_Latest</vt:lpstr>
      <vt:lpstr>A125588664J</vt:lpstr>
      <vt:lpstr>A125588664J_Data</vt:lpstr>
      <vt:lpstr>A125588664J_Latest</vt:lpstr>
      <vt:lpstr>A125588672J</vt:lpstr>
      <vt:lpstr>A125588672J_Data</vt:lpstr>
      <vt:lpstr>A125588672J_Latest</vt:lpstr>
      <vt:lpstr>A125588680J</vt:lpstr>
      <vt:lpstr>A125588680J_Data</vt:lpstr>
      <vt:lpstr>A125588680J_Latest</vt:lpstr>
      <vt:lpstr>A125588688A</vt:lpstr>
      <vt:lpstr>A125588688A_Data</vt:lpstr>
      <vt:lpstr>A125588688A_Latest</vt:lpstr>
      <vt:lpstr>A125588696A</vt:lpstr>
      <vt:lpstr>A125588696A_Data</vt:lpstr>
      <vt:lpstr>A125588696A_Latest</vt:lpstr>
      <vt:lpstr>A125588704R</vt:lpstr>
      <vt:lpstr>A125588704R_Data</vt:lpstr>
      <vt:lpstr>A125588704R_Latest</vt:lpstr>
      <vt:lpstr>A125588712R</vt:lpstr>
      <vt:lpstr>A125588712R_Data</vt:lpstr>
      <vt:lpstr>A125588712R_Latest</vt:lpstr>
      <vt:lpstr>A125588720R</vt:lpstr>
      <vt:lpstr>A125588720R_Data</vt:lpstr>
      <vt:lpstr>A125588720R_Latest</vt:lpstr>
      <vt:lpstr>A125588728J</vt:lpstr>
      <vt:lpstr>A125588728J_Data</vt:lpstr>
      <vt:lpstr>A125588728J_Latest</vt:lpstr>
      <vt:lpstr>A125588736J</vt:lpstr>
      <vt:lpstr>A125588736J_Data</vt:lpstr>
      <vt:lpstr>A125588736J_Latest</vt:lpstr>
      <vt:lpstr>A125588744J</vt:lpstr>
      <vt:lpstr>A125588744J_Data</vt:lpstr>
      <vt:lpstr>A125588744J_Latest</vt:lpstr>
      <vt:lpstr>A125588752J</vt:lpstr>
      <vt:lpstr>A125588752J_Data</vt:lpstr>
      <vt:lpstr>A125588752J_Latest</vt:lpstr>
      <vt:lpstr>A125588760J</vt:lpstr>
      <vt:lpstr>A125588760J_Data</vt:lpstr>
      <vt:lpstr>A125588760J_Latest</vt:lpstr>
      <vt:lpstr>A125588768A</vt:lpstr>
      <vt:lpstr>A125588768A_Data</vt:lpstr>
      <vt:lpstr>A125588768A_Latest</vt:lpstr>
      <vt:lpstr>A125588776A</vt:lpstr>
      <vt:lpstr>A125588776A_Data</vt:lpstr>
      <vt:lpstr>A125588776A_Latest</vt:lpstr>
      <vt:lpstr>A125588784A</vt:lpstr>
      <vt:lpstr>A125588784A_Data</vt:lpstr>
      <vt:lpstr>A125588784A_Latest</vt:lpstr>
      <vt:lpstr>A125588792A</vt:lpstr>
      <vt:lpstr>A125588792A_Data</vt:lpstr>
      <vt:lpstr>A125588792A_Latest</vt:lpstr>
      <vt:lpstr>A125588800R</vt:lpstr>
      <vt:lpstr>A125588800R_Data</vt:lpstr>
      <vt:lpstr>A125588800R_Latest</vt:lpstr>
      <vt:lpstr>A125588808J</vt:lpstr>
      <vt:lpstr>A125588808J_Data</vt:lpstr>
      <vt:lpstr>A125588808J_Latest</vt:lpstr>
      <vt:lpstr>A125588816J</vt:lpstr>
      <vt:lpstr>A125588816J_Data</vt:lpstr>
      <vt:lpstr>A125588816J_Latest</vt:lpstr>
      <vt:lpstr>A125588824J</vt:lpstr>
      <vt:lpstr>A125588824J_Data</vt:lpstr>
      <vt:lpstr>A125588824J_Latest</vt:lpstr>
      <vt:lpstr>A125588832J</vt:lpstr>
      <vt:lpstr>A125588832J_Data</vt:lpstr>
      <vt:lpstr>A125588832J_Latest</vt:lpstr>
      <vt:lpstr>A125588840J</vt:lpstr>
      <vt:lpstr>A125588840J_Data</vt:lpstr>
      <vt:lpstr>A125588840J_Latest</vt:lpstr>
      <vt:lpstr>A125588848A</vt:lpstr>
      <vt:lpstr>A125588848A_Data</vt:lpstr>
      <vt:lpstr>A125588848A_Latest</vt:lpstr>
      <vt:lpstr>A125588856A</vt:lpstr>
      <vt:lpstr>A125588856A_Data</vt:lpstr>
      <vt:lpstr>A125588856A_Latest</vt:lpstr>
      <vt:lpstr>A125588864A</vt:lpstr>
      <vt:lpstr>A125588864A_Data</vt:lpstr>
      <vt:lpstr>A125588864A_Latest</vt:lpstr>
      <vt:lpstr>A125588872A</vt:lpstr>
      <vt:lpstr>A125588872A_Data</vt:lpstr>
      <vt:lpstr>A125588872A_Latest</vt:lpstr>
      <vt:lpstr>A125588880A</vt:lpstr>
      <vt:lpstr>A125588880A_Data</vt:lpstr>
      <vt:lpstr>A125588880A_Latest</vt:lpstr>
      <vt:lpstr>A125588888V</vt:lpstr>
      <vt:lpstr>A125588888V_Data</vt:lpstr>
      <vt:lpstr>A125588888V_Latest</vt:lpstr>
      <vt:lpstr>A125588896V</vt:lpstr>
      <vt:lpstr>A125588896V_Data</vt:lpstr>
      <vt:lpstr>A125588896V_Latest</vt:lpstr>
      <vt:lpstr>A125588904J</vt:lpstr>
      <vt:lpstr>A125588904J_Data</vt:lpstr>
      <vt:lpstr>A125588904J_Latest</vt:lpstr>
      <vt:lpstr>A125588912J</vt:lpstr>
      <vt:lpstr>A125588912J_Data</vt:lpstr>
      <vt:lpstr>A125588912J_Latest</vt:lpstr>
      <vt:lpstr>A125588920J</vt:lpstr>
      <vt:lpstr>A125588920J_Data</vt:lpstr>
      <vt:lpstr>A125588920J_Latest</vt:lpstr>
      <vt:lpstr>A125588928A</vt:lpstr>
      <vt:lpstr>A125588928A_Data</vt:lpstr>
      <vt:lpstr>A125588928A_Latest</vt:lpstr>
      <vt:lpstr>A125588936A</vt:lpstr>
      <vt:lpstr>A125588936A_Data</vt:lpstr>
      <vt:lpstr>A125588936A_Latest</vt:lpstr>
      <vt:lpstr>A125588944A</vt:lpstr>
      <vt:lpstr>A125588944A_Data</vt:lpstr>
      <vt:lpstr>A125588944A_Latest</vt:lpstr>
      <vt:lpstr>A125588952A</vt:lpstr>
      <vt:lpstr>A125588952A_Data</vt:lpstr>
      <vt:lpstr>A125588952A_Latest</vt:lpstr>
      <vt:lpstr>A125588960A</vt:lpstr>
      <vt:lpstr>A125588960A_Data</vt:lpstr>
      <vt:lpstr>A125588960A_Latest</vt:lpstr>
      <vt:lpstr>A125588968V</vt:lpstr>
      <vt:lpstr>A125588968V_Data</vt:lpstr>
      <vt:lpstr>A125588968V_Latest</vt:lpstr>
      <vt:lpstr>A125588976V</vt:lpstr>
      <vt:lpstr>A125588976V_Data</vt:lpstr>
      <vt:lpstr>A125588976V_Latest</vt:lpstr>
      <vt:lpstr>A125588984V</vt:lpstr>
      <vt:lpstr>A125588984V_Data</vt:lpstr>
      <vt:lpstr>A125588984V_Latest</vt:lpstr>
      <vt:lpstr>A125588992V</vt:lpstr>
      <vt:lpstr>A125588992V_Data</vt:lpstr>
      <vt:lpstr>A125588992V_Latest</vt:lpstr>
      <vt:lpstr>A125589000K</vt:lpstr>
      <vt:lpstr>A125589000K_Data</vt:lpstr>
      <vt:lpstr>A125589000K_Latest</vt:lpstr>
      <vt:lpstr>A125589008C</vt:lpstr>
      <vt:lpstr>A125589008C_Data</vt:lpstr>
      <vt:lpstr>A125589008C_Latest</vt:lpstr>
      <vt:lpstr>A125589016C</vt:lpstr>
      <vt:lpstr>A125589016C_Data</vt:lpstr>
      <vt:lpstr>A125589016C_Latest</vt:lpstr>
      <vt:lpstr>A125589024C</vt:lpstr>
      <vt:lpstr>A125589024C_Data</vt:lpstr>
      <vt:lpstr>A125589024C_Latest</vt:lpstr>
      <vt:lpstr>A125589032C</vt:lpstr>
      <vt:lpstr>A125589032C_Data</vt:lpstr>
      <vt:lpstr>A125589032C_Latest</vt:lpstr>
      <vt:lpstr>A125589040C</vt:lpstr>
      <vt:lpstr>A125589040C_Data</vt:lpstr>
      <vt:lpstr>A125589040C_Latest</vt:lpstr>
      <vt:lpstr>A125589048W</vt:lpstr>
      <vt:lpstr>A125589048W_Data</vt:lpstr>
      <vt:lpstr>A125589048W_Latest</vt:lpstr>
      <vt:lpstr>A125589056W</vt:lpstr>
      <vt:lpstr>A125589056W_Data</vt:lpstr>
      <vt:lpstr>A125589056W_Latest</vt:lpstr>
      <vt:lpstr>A125589064W</vt:lpstr>
      <vt:lpstr>A125589064W_Data</vt:lpstr>
      <vt:lpstr>A125589064W_Latest</vt:lpstr>
      <vt:lpstr>A125589072W</vt:lpstr>
      <vt:lpstr>A125589072W_Data</vt:lpstr>
      <vt:lpstr>A125589072W_Latest</vt:lpstr>
      <vt:lpstr>A125589080W</vt:lpstr>
      <vt:lpstr>A125589080W_Data</vt:lpstr>
      <vt:lpstr>A125589080W_Latest</vt:lpstr>
      <vt:lpstr>A125589088R</vt:lpstr>
      <vt:lpstr>A125589088R_Data</vt:lpstr>
      <vt:lpstr>A125589088R_Latest</vt:lpstr>
      <vt:lpstr>A125589096R</vt:lpstr>
      <vt:lpstr>A125589096R_Data</vt:lpstr>
      <vt:lpstr>A125589096R_Latest</vt:lpstr>
      <vt:lpstr>A125589104C</vt:lpstr>
      <vt:lpstr>A125589104C_Data</vt:lpstr>
      <vt:lpstr>A125589104C_Latest</vt:lpstr>
      <vt:lpstr>A125589112C</vt:lpstr>
      <vt:lpstr>A125589112C_Data</vt:lpstr>
      <vt:lpstr>A125589112C_Latest</vt:lpstr>
      <vt:lpstr>A125589120C</vt:lpstr>
      <vt:lpstr>A125589120C_Data</vt:lpstr>
      <vt:lpstr>A125589120C_Latest</vt:lpstr>
      <vt:lpstr>A125589128W</vt:lpstr>
      <vt:lpstr>A125589128W_Data</vt:lpstr>
      <vt:lpstr>A125589128W_Latest</vt:lpstr>
      <vt:lpstr>A125589136W</vt:lpstr>
      <vt:lpstr>A125589136W_Data</vt:lpstr>
      <vt:lpstr>A125589136W_Latest</vt:lpstr>
      <vt:lpstr>A125589144W</vt:lpstr>
      <vt:lpstr>A125589144W_Data</vt:lpstr>
      <vt:lpstr>A125589144W_Latest</vt:lpstr>
      <vt:lpstr>A125589152W</vt:lpstr>
      <vt:lpstr>A125589152W_Data</vt:lpstr>
      <vt:lpstr>A125589152W_Latest</vt:lpstr>
      <vt:lpstr>A125589160W</vt:lpstr>
      <vt:lpstr>A125589160W_Data</vt:lpstr>
      <vt:lpstr>A125589160W_Latest</vt:lpstr>
      <vt:lpstr>A125589168R</vt:lpstr>
      <vt:lpstr>A125589168R_Data</vt:lpstr>
      <vt:lpstr>A125589168R_Latest</vt:lpstr>
      <vt:lpstr>A125589176R</vt:lpstr>
      <vt:lpstr>A125589176R_Data</vt:lpstr>
      <vt:lpstr>A125589176R_Latest</vt:lpstr>
      <vt:lpstr>A125589184R</vt:lpstr>
      <vt:lpstr>A125589184R_Data</vt:lpstr>
      <vt:lpstr>A125589184R_Latest</vt:lpstr>
      <vt:lpstr>A125589192R</vt:lpstr>
      <vt:lpstr>A125589192R_Data</vt:lpstr>
      <vt:lpstr>A125589192R_Latest</vt:lpstr>
      <vt:lpstr>A125589200C</vt:lpstr>
      <vt:lpstr>A125589200C_Data</vt:lpstr>
      <vt:lpstr>A125589200C_Latest</vt:lpstr>
      <vt:lpstr>A125589208W</vt:lpstr>
      <vt:lpstr>A125589208W_Data</vt:lpstr>
      <vt:lpstr>A125589208W_Latest</vt:lpstr>
      <vt:lpstr>A125589216W</vt:lpstr>
      <vt:lpstr>A125589216W_Data</vt:lpstr>
      <vt:lpstr>A125589216W_Latest</vt:lpstr>
      <vt:lpstr>A125589224W</vt:lpstr>
      <vt:lpstr>A125589224W_Data</vt:lpstr>
      <vt:lpstr>A125589224W_Latest</vt:lpstr>
      <vt:lpstr>A125589232W</vt:lpstr>
      <vt:lpstr>A125589232W_Data</vt:lpstr>
      <vt:lpstr>A125589232W_Latest</vt:lpstr>
      <vt:lpstr>A125589240W</vt:lpstr>
      <vt:lpstr>A125589240W_Data</vt:lpstr>
      <vt:lpstr>A125589240W_Latest</vt:lpstr>
      <vt:lpstr>A125589248R</vt:lpstr>
      <vt:lpstr>A125589248R_Data</vt:lpstr>
      <vt:lpstr>A125589248R_Latest</vt:lpstr>
      <vt:lpstr>A125589256R</vt:lpstr>
      <vt:lpstr>A125589256R_Data</vt:lpstr>
      <vt:lpstr>A125589256R_Latest</vt:lpstr>
      <vt:lpstr>A125589264R</vt:lpstr>
      <vt:lpstr>A125589264R_Data</vt:lpstr>
      <vt:lpstr>A125589264R_Latest</vt:lpstr>
      <vt:lpstr>A125589272R</vt:lpstr>
      <vt:lpstr>A125589272R_Data</vt:lpstr>
      <vt:lpstr>A125589272R_Latest</vt:lpstr>
      <vt:lpstr>A125589280R</vt:lpstr>
      <vt:lpstr>A125589280R_Data</vt:lpstr>
      <vt:lpstr>A125589280R_Latest</vt:lpstr>
      <vt:lpstr>A125589288J</vt:lpstr>
      <vt:lpstr>A125589288J_Data</vt:lpstr>
      <vt:lpstr>A125589288J_Latest</vt:lpstr>
      <vt:lpstr>A125589296J</vt:lpstr>
      <vt:lpstr>A125589296J_Data</vt:lpstr>
      <vt:lpstr>A125589296J_Latest</vt:lpstr>
      <vt:lpstr>A125589304W</vt:lpstr>
      <vt:lpstr>A125589304W_Data</vt:lpstr>
      <vt:lpstr>A125589304W_Latest</vt:lpstr>
      <vt:lpstr>A125589312W</vt:lpstr>
      <vt:lpstr>A125589312W_Data</vt:lpstr>
      <vt:lpstr>A125589312W_Latest</vt:lpstr>
      <vt:lpstr>A125589320W</vt:lpstr>
      <vt:lpstr>A125589320W_Data</vt:lpstr>
      <vt:lpstr>A125589320W_Latest</vt:lpstr>
      <vt:lpstr>A125589328R</vt:lpstr>
      <vt:lpstr>A125589328R_Data</vt:lpstr>
      <vt:lpstr>A125589328R_Latest</vt:lpstr>
      <vt:lpstr>A125589336R</vt:lpstr>
      <vt:lpstr>A125589336R_Data</vt:lpstr>
      <vt:lpstr>A125589336R_Latest</vt:lpstr>
      <vt:lpstr>A125589344R</vt:lpstr>
      <vt:lpstr>A125589344R_Data</vt:lpstr>
      <vt:lpstr>A125589344R_Latest</vt:lpstr>
      <vt:lpstr>A125589352R</vt:lpstr>
      <vt:lpstr>A125589352R_Data</vt:lpstr>
      <vt:lpstr>A125589352R_Latest</vt:lpstr>
      <vt:lpstr>A125589360R</vt:lpstr>
      <vt:lpstr>A125589360R_Data</vt:lpstr>
      <vt:lpstr>A125589360R_Latest</vt:lpstr>
      <vt:lpstr>A125589368J</vt:lpstr>
      <vt:lpstr>A125589368J_Data</vt:lpstr>
      <vt:lpstr>A125589368J_Latest</vt:lpstr>
      <vt:lpstr>A125589376J</vt:lpstr>
      <vt:lpstr>A125589376J_Data</vt:lpstr>
      <vt:lpstr>A125589376J_Latest</vt:lpstr>
      <vt:lpstr>A125589384J</vt:lpstr>
      <vt:lpstr>A125589384J_Data</vt:lpstr>
      <vt:lpstr>A125589384J_Latest</vt:lpstr>
      <vt:lpstr>A125589392J</vt:lpstr>
      <vt:lpstr>A125589392J_Data</vt:lpstr>
      <vt:lpstr>A125589392J_Latest</vt:lpstr>
      <vt:lpstr>A125589400W</vt:lpstr>
      <vt:lpstr>A125589400W_Data</vt:lpstr>
      <vt:lpstr>A125589400W_Latest</vt:lpstr>
      <vt:lpstr>A125589408R</vt:lpstr>
      <vt:lpstr>A125589408R_Data</vt:lpstr>
      <vt:lpstr>A125589408R_Latest</vt:lpstr>
      <vt:lpstr>A125589416R</vt:lpstr>
      <vt:lpstr>A125589416R_Data</vt:lpstr>
      <vt:lpstr>A125589416R_Latest</vt:lpstr>
      <vt:lpstr>A125589424R</vt:lpstr>
      <vt:lpstr>A125589424R_Data</vt:lpstr>
      <vt:lpstr>A125589424R_Latest</vt:lpstr>
      <vt:lpstr>A125589432R</vt:lpstr>
      <vt:lpstr>A125589432R_Data</vt:lpstr>
      <vt:lpstr>A125589432R_Latest</vt:lpstr>
      <vt:lpstr>A125589440R</vt:lpstr>
      <vt:lpstr>A125589440R_Data</vt:lpstr>
      <vt:lpstr>A125589440R_Latest</vt:lpstr>
      <vt:lpstr>A125589448J</vt:lpstr>
      <vt:lpstr>A125589448J_Data</vt:lpstr>
      <vt:lpstr>A125589448J_Latest</vt:lpstr>
      <vt:lpstr>A125589456J</vt:lpstr>
      <vt:lpstr>A125589456J_Data</vt:lpstr>
      <vt:lpstr>A125589456J_Latest</vt:lpstr>
      <vt:lpstr>A125589464J</vt:lpstr>
      <vt:lpstr>A125589464J_Data</vt:lpstr>
      <vt:lpstr>A125589464J_Latest</vt:lpstr>
      <vt:lpstr>A125589472J</vt:lpstr>
      <vt:lpstr>A125589472J_Data</vt:lpstr>
      <vt:lpstr>A125589472J_Latest</vt:lpstr>
      <vt:lpstr>A125589480J</vt:lpstr>
      <vt:lpstr>A125589480J_Data</vt:lpstr>
      <vt:lpstr>A125589480J_Latest</vt:lpstr>
      <vt:lpstr>A125589488A</vt:lpstr>
      <vt:lpstr>A125589488A_Data</vt:lpstr>
      <vt:lpstr>A125589488A_Latest</vt:lpstr>
      <vt:lpstr>A125589496A</vt:lpstr>
      <vt:lpstr>A125589496A_Data</vt:lpstr>
      <vt:lpstr>A125589496A_Latest</vt:lpstr>
      <vt:lpstr>A125589504R</vt:lpstr>
      <vt:lpstr>A125589504R_Data</vt:lpstr>
      <vt:lpstr>A125589504R_Latest</vt:lpstr>
      <vt:lpstr>A125589512R</vt:lpstr>
      <vt:lpstr>A125589512R_Data</vt:lpstr>
      <vt:lpstr>A125589512R_Latest</vt:lpstr>
      <vt:lpstr>A125589520R</vt:lpstr>
      <vt:lpstr>A125589520R_Data</vt:lpstr>
      <vt:lpstr>A125589520R_Latest</vt:lpstr>
      <vt:lpstr>A125589528J</vt:lpstr>
      <vt:lpstr>A125589528J_Data</vt:lpstr>
      <vt:lpstr>A125589528J_Latest</vt:lpstr>
      <vt:lpstr>A125589536J</vt:lpstr>
      <vt:lpstr>A125589536J_Data</vt:lpstr>
      <vt:lpstr>A125589536J_Latest</vt:lpstr>
      <vt:lpstr>A125589544J</vt:lpstr>
      <vt:lpstr>A125589544J_Data</vt:lpstr>
      <vt:lpstr>A125589544J_Latest</vt:lpstr>
      <vt:lpstr>A125589552J</vt:lpstr>
      <vt:lpstr>A125589552J_Data</vt:lpstr>
      <vt:lpstr>A125589552J_Latest</vt:lpstr>
      <vt:lpstr>A125589560J</vt:lpstr>
      <vt:lpstr>A125589560J_Data</vt:lpstr>
      <vt:lpstr>A125589560J_Latest</vt:lpstr>
      <vt:lpstr>A125589568A</vt:lpstr>
      <vt:lpstr>A125589568A_Data</vt:lpstr>
      <vt:lpstr>A125589568A_Latest</vt:lpstr>
      <vt:lpstr>A125589576A</vt:lpstr>
      <vt:lpstr>A125589576A_Data</vt:lpstr>
      <vt:lpstr>A125589576A_Latest</vt:lpstr>
      <vt:lpstr>A125589584A</vt:lpstr>
      <vt:lpstr>A125589584A_Data</vt:lpstr>
      <vt:lpstr>A125589584A_Latest</vt:lpstr>
      <vt:lpstr>A125589592A</vt:lpstr>
      <vt:lpstr>A125589592A_Data</vt:lpstr>
      <vt:lpstr>A125589592A_Latest</vt:lpstr>
      <vt:lpstr>A125589600R</vt:lpstr>
      <vt:lpstr>A125589600R_Data</vt:lpstr>
      <vt:lpstr>A125589600R_Latest</vt:lpstr>
      <vt:lpstr>A125589608J</vt:lpstr>
      <vt:lpstr>A125589608J_Data</vt:lpstr>
      <vt:lpstr>A125589608J_Latest</vt:lpstr>
      <vt:lpstr>A125589616J</vt:lpstr>
      <vt:lpstr>A125589616J_Data</vt:lpstr>
      <vt:lpstr>A125589616J_Latest</vt:lpstr>
      <vt:lpstr>A125589624J</vt:lpstr>
      <vt:lpstr>A125589624J_Data</vt:lpstr>
      <vt:lpstr>A125589624J_Latest</vt:lpstr>
      <vt:lpstr>A125589632J</vt:lpstr>
      <vt:lpstr>A125589632J_Data</vt:lpstr>
      <vt:lpstr>A125589632J_Latest</vt:lpstr>
      <vt:lpstr>A125589640J</vt:lpstr>
      <vt:lpstr>A125589640J_Data</vt:lpstr>
      <vt:lpstr>A125589640J_Latest</vt:lpstr>
      <vt:lpstr>A125589648A</vt:lpstr>
      <vt:lpstr>A125589648A_Data</vt:lpstr>
      <vt:lpstr>A125589648A_Latest</vt:lpstr>
      <vt:lpstr>A125589656A</vt:lpstr>
      <vt:lpstr>A125589656A_Data</vt:lpstr>
      <vt:lpstr>A125589656A_Latest</vt:lpstr>
      <vt:lpstr>A125589664A</vt:lpstr>
      <vt:lpstr>A125589664A_Data</vt:lpstr>
      <vt:lpstr>A125589664A_Latest</vt:lpstr>
      <vt:lpstr>A125589672A</vt:lpstr>
      <vt:lpstr>A125589672A_Data</vt:lpstr>
      <vt:lpstr>A125589672A_Latest</vt:lpstr>
      <vt:lpstr>A125589680A</vt:lpstr>
      <vt:lpstr>A125589680A_Data</vt:lpstr>
      <vt:lpstr>A125589680A_Latest</vt:lpstr>
      <vt:lpstr>A125589688V</vt:lpstr>
      <vt:lpstr>A125589688V_Data</vt:lpstr>
      <vt:lpstr>A125589688V_Latest</vt:lpstr>
      <vt:lpstr>A125589696V</vt:lpstr>
      <vt:lpstr>A125589696V_Data</vt:lpstr>
      <vt:lpstr>A125589696V_Latest</vt:lpstr>
      <vt:lpstr>A125589704J</vt:lpstr>
      <vt:lpstr>A125589704J_Data</vt:lpstr>
      <vt:lpstr>A125589704J_Latest</vt:lpstr>
      <vt:lpstr>A125589712J</vt:lpstr>
      <vt:lpstr>A125589712J_Data</vt:lpstr>
      <vt:lpstr>A125589712J_Latest</vt:lpstr>
      <vt:lpstr>A125589720J</vt:lpstr>
      <vt:lpstr>A125589720J_Data</vt:lpstr>
      <vt:lpstr>A125589720J_Latest</vt:lpstr>
      <vt:lpstr>A125589728A</vt:lpstr>
      <vt:lpstr>A125589728A_Data</vt:lpstr>
      <vt:lpstr>A125589728A_Latest</vt:lpstr>
      <vt:lpstr>A125589736A</vt:lpstr>
      <vt:lpstr>A125589736A_Data</vt:lpstr>
      <vt:lpstr>A125589736A_Latest</vt:lpstr>
      <vt:lpstr>A125589744A</vt:lpstr>
      <vt:lpstr>A125589744A_Data</vt:lpstr>
      <vt:lpstr>A125589744A_Latest</vt:lpstr>
      <vt:lpstr>A125589752A</vt:lpstr>
      <vt:lpstr>A125589752A_Data</vt:lpstr>
      <vt:lpstr>A125589752A_Latest</vt:lpstr>
      <vt:lpstr>A125589760A</vt:lpstr>
      <vt:lpstr>A125589760A_Data</vt:lpstr>
      <vt:lpstr>A125589760A_Latest</vt:lpstr>
      <vt:lpstr>A125589768V</vt:lpstr>
      <vt:lpstr>A125589768V_Data</vt:lpstr>
      <vt:lpstr>A125589768V_Latest</vt:lpstr>
      <vt:lpstr>A125589776V</vt:lpstr>
      <vt:lpstr>A125589776V_Data</vt:lpstr>
      <vt:lpstr>A125589776V_Latest</vt:lpstr>
      <vt:lpstr>A125589784V</vt:lpstr>
      <vt:lpstr>A125589784V_Data</vt:lpstr>
      <vt:lpstr>A125589784V_Latest</vt:lpstr>
      <vt:lpstr>A125589792V</vt:lpstr>
      <vt:lpstr>A125589792V_Data</vt:lpstr>
      <vt:lpstr>A125589792V_Latest</vt:lpstr>
      <vt:lpstr>A125589800J</vt:lpstr>
      <vt:lpstr>A125589800J_Data</vt:lpstr>
      <vt:lpstr>A125589800J_Latest</vt:lpstr>
      <vt:lpstr>A125589808A</vt:lpstr>
      <vt:lpstr>A125589808A_Data</vt:lpstr>
      <vt:lpstr>A125589808A_Latest</vt:lpstr>
      <vt:lpstr>A125589816A</vt:lpstr>
      <vt:lpstr>A125589816A_Data</vt:lpstr>
      <vt:lpstr>A125589816A_Latest</vt:lpstr>
      <vt:lpstr>A125589824A</vt:lpstr>
      <vt:lpstr>A125589824A_Data</vt:lpstr>
      <vt:lpstr>A125589824A_Latest</vt:lpstr>
      <vt:lpstr>A125589832A</vt:lpstr>
      <vt:lpstr>A125589832A_Data</vt:lpstr>
      <vt:lpstr>A125589832A_Latest</vt:lpstr>
      <vt:lpstr>A125589840A</vt:lpstr>
      <vt:lpstr>A125589840A_Data</vt:lpstr>
      <vt:lpstr>A125589840A_Latest</vt:lpstr>
      <vt:lpstr>A125589848V</vt:lpstr>
      <vt:lpstr>A125589848V_Data</vt:lpstr>
      <vt:lpstr>A125589848V_Latest</vt:lpstr>
      <vt:lpstr>A125589856V</vt:lpstr>
      <vt:lpstr>A125589856V_Data</vt:lpstr>
      <vt:lpstr>A125589856V_Latest</vt:lpstr>
      <vt:lpstr>A125589864V</vt:lpstr>
      <vt:lpstr>A125589864V_Data</vt:lpstr>
      <vt:lpstr>A125589864V_Latest</vt:lpstr>
      <vt:lpstr>A125589872V</vt:lpstr>
      <vt:lpstr>A125589872V_Data</vt:lpstr>
      <vt:lpstr>A125589872V_Latest</vt:lpstr>
      <vt:lpstr>A125589880V</vt:lpstr>
      <vt:lpstr>A125589880V_Data</vt:lpstr>
      <vt:lpstr>A125589880V_Latest</vt:lpstr>
      <vt:lpstr>A125589888L</vt:lpstr>
      <vt:lpstr>A125589888L_Data</vt:lpstr>
      <vt:lpstr>A125589888L_Latest</vt:lpstr>
      <vt:lpstr>A125589896L</vt:lpstr>
      <vt:lpstr>A125589896L_Data</vt:lpstr>
      <vt:lpstr>A125589896L_Latest</vt:lpstr>
      <vt:lpstr>A125589904A</vt:lpstr>
      <vt:lpstr>A125589904A_Data</vt:lpstr>
      <vt:lpstr>A125589904A_Latest</vt:lpstr>
      <vt:lpstr>A125589912A</vt:lpstr>
      <vt:lpstr>A125589912A_Data</vt:lpstr>
      <vt:lpstr>A125589912A_Latest</vt:lpstr>
      <vt:lpstr>A125589920A</vt:lpstr>
      <vt:lpstr>A125589920A_Data</vt:lpstr>
      <vt:lpstr>A125589920A_Latest</vt:lpstr>
      <vt:lpstr>A125589928V</vt:lpstr>
      <vt:lpstr>A125589928V_Data</vt:lpstr>
      <vt:lpstr>A125589928V_Latest</vt:lpstr>
      <vt:lpstr>A125589936V</vt:lpstr>
      <vt:lpstr>A125589936V_Data</vt:lpstr>
      <vt:lpstr>A125589936V_Latest</vt:lpstr>
      <vt:lpstr>A125589944V</vt:lpstr>
      <vt:lpstr>A125589944V_Data</vt:lpstr>
      <vt:lpstr>A125589944V_Latest</vt:lpstr>
      <vt:lpstr>A125589952V</vt:lpstr>
      <vt:lpstr>A125589952V_Data</vt:lpstr>
      <vt:lpstr>A125589952V_Latest</vt:lpstr>
      <vt:lpstr>A125589960V</vt:lpstr>
      <vt:lpstr>A125589960V_Data</vt:lpstr>
      <vt:lpstr>A125589960V_Latest</vt:lpstr>
      <vt:lpstr>A125589968L</vt:lpstr>
      <vt:lpstr>A125589968L_Data</vt:lpstr>
      <vt:lpstr>A125589968L_Latest</vt:lpstr>
      <vt:lpstr>A125589976L</vt:lpstr>
      <vt:lpstr>A125589976L_Data</vt:lpstr>
      <vt:lpstr>A125589976L_Latest</vt:lpstr>
      <vt:lpstr>A125589984L</vt:lpstr>
      <vt:lpstr>A125589984L_Data</vt:lpstr>
      <vt:lpstr>A125589984L_Latest</vt:lpstr>
      <vt:lpstr>A125589992L</vt:lpstr>
      <vt:lpstr>A125589992L_Data</vt:lpstr>
      <vt:lpstr>A125589992L_Latest</vt:lpstr>
      <vt:lpstr>A125590000J</vt:lpstr>
      <vt:lpstr>A125590000J_Data</vt:lpstr>
      <vt:lpstr>A125590000J_Latest</vt:lpstr>
      <vt:lpstr>A125590008A</vt:lpstr>
      <vt:lpstr>A125590008A_Data</vt:lpstr>
      <vt:lpstr>A125590008A_Latest</vt:lpstr>
      <vt:lpstr>A125590016A</vt:lpstr>
      <vt:lpstr>A125590016A_Data</vt:lpstr>
      <vt:lpstr>A125590016A_Latest</vt:lpstr>
      <vt:lpstr>A125590024A</vt:lpstr>
      <vt:lpstr>A125590024A_Data</vt:lpstr>
      <vt:lpstr>A125590024A_Latest</vt:lpstr>
      <vt:lpstr>A125590032A</vt:lpstr>
      <vt:lpstr>A125590032A_Data</vt:lpstr>
      <vt:lpstr>A125590032A_Latest</vt:lpstr>
      <vt:lpstr>A125590040A</vt:lpstr>
      <vt:lpstr>A125590040A_Data</vt:lpstr>
      <vt:lpstr>A125590040A_Latest</vt:lpstr>
      <vt:lpstr>A125590048V</vt:lpstr>
      <vt:lpstr>A125590048V_Data</vt:lpstr>
      <vt:lpstr>A125590048V_Latest</vt:lpstr>
      <vt:lpstr>A125590056V</vt:lpstr>
      <vt:lpstr>A125590056V_Data</vt:lpstr>
      <vt:lpstr>A125590056V_Latest</vt:lpstr>
      <vt:lpstr>A125590064V</vt:lpstr>
      <vt:lpstr>A125590064V_Data</vt:lpstr>
      <vt:lpstr>A125590064V_Latest</vt:lpstr>
      <vt:lpstr>A125590072V</vt:lpstr>
      <vt:lpstr>A125590072V_Data</vt:lpstr>
      <vt:lpstr>A125590072V_Latest</vt:lpstr>
      <vt:lpstr>A125590080V</vt:lpstr>
      <vt:lpstr>A125590080V_Data</vt:lpstr>
      <vt:lpstr>A125590080V_Latest</vt:lpstr>
      <vt:lpstr>A125590088L</vt:lpstr>
      <vt:lpstr>A125590088L_Data</vt:lpstr>
      <vt:lpstr>A125590088L_Latest</vt:lpstr>
      <vt:lpstr>A125590096L</vt:lpstr>
      <vt:lpstr>A125590096L_Data</vt:lpstr>
      <vt:lpstr>A125590096L_Latest</vt:lpstr>
      <vt:lpstr>A125590104A</vt:lpstr>
      <vt:lpstr>A125590104A_Data</vt:lpstr>
      <vt:lpstr>A125590104A_Latest</vt:lpstr>
      <vt:lpstr>A125590112A</vt:lpstr>
      <vt:lpstr>A125590112A_Data</vt:lpstr>
      <vt:lpstr>A125590112A_Latest</vt:lpstr>
      <vt:lpstr>A125590120A</vt:lpstr>
      <vt:lpstr>A125590120A_Data</vt:lpstr>
      <vt:lpstr>A125590120A_Latest</vt:lpstr>
      <vt:lpstr>A125590128V</vt:lpstr>
      <vt:lpstr>A125590128V_Data</vt:lpstr>
      <vt:lpstr>A125590128V_Latest</vt:lpstr>
      <vt:lpstr>A125590136V</vt:lpstr>
      <vt:lpstr>A125590136V_Data</vt:lpstr>
      <vt:lpstr>A125590136V_Latest</vt:lpstr>
      <vt:lpstr>A125590144V</vt:lpstr>
      <vt:lpstr>A125590144V_Data</vt:lpstr>
      <vt:lpstr>A125590144V_Latest</vt:lpstr>
      <vt:lpstr>A125590152V</vt:lpstr>
      <vt:lpstr>A125590152V_Data</vt:lpstr>
      <vt:lpstr>A125590152V_Latest</vt:lpstr>
      <vt:lpstr>A125590160V</vt:lpstr>
      <vt:lpstr>A125590160V_Data</vt:lpstr>
      <vt:lpstr>A125590160V_Latest</vt:lpstr>
      <vt:lpstr>A125590168L</vt:lpstr>
      <vt:lpstr>A125590168L_Data</vt:lpstr>
      <vt:lpstr>A125590168L_Latest</vt:lpstr>
      <vt:lpstr>A125590176L</vt:lpstr>
      <vt:lpstr>A125590176L_Data</vt:lpstr>
      <vt:lpstr>A125590176L_Latest</vt:lpstr>
      <vt:lpstr>A125590184L</vt:lpstr>
      <vt:lpstr>A125590184L_Data</vt:lpstr>
      <vt:lpstr>A125590184L_Latest</vt:lpstr>
      <vt:lpstr>A125590192L</vt:lpstr>
      <vt:lpstr>A125590192L_Data</vt:lpstr>
      <vt:lpstr>A125590192L_Latest</vt:lpstr>
      <vt:lpstr>A125590200A</vt:lpstr>
      <vt:lpstr>A125590200A_Data</vt:lpstr>
      <vt:lpstr>A125590200A_Latest</vt:lpstr>
      <vt:lpstr>A125590208V</vt:lpstr>
      <vt:lpstr>A125590208V_Data</vt:lpstr>
      <vt:lpstr>A125590208V_Latest</vt:lpstr>
      <vt:lpstr>A125590216V</vt:lpstr>
      <vt:lpstr>A125590216V_Data</vt:lpstr>
      <vt:lpstr>A125590216V_Latest</vt:lpstr>
      <vt:lpstr>A125590224V</vt:lpstr>
      <vt:lpstr>A125590224V_Data</vt:lpstr>
      <vt:lpstr>A125590224V_Latest</vt:lpstr>
      <vt:lpstr>A125590232V</vt:lpstr>
      <vt:lpstr>A125590232V_Data</vt:lpstr>
      <vt:lpstr>A125590232V_Latest</vt:lpstr>
      <vt:lpstr>A125590240V</vt:lpstr>
      <vt:lpstr>A125590240V_Data</vt:lpstr>
      <vt:lpstr>A125590240V_Latest</vt:lpstr>
      <vt:lpstr>A125590248L</vt:lpstr>
      <vt:lpstr>A125590248L_Data</vt:lpstr>
      <vt:lpstr>A125590248L_Latest</vt:lpstr>
      <vt:lpstr>A125590256L</vt:lpstr>
      <vt:lpstr>A125590256L_Data</vt:lpstr>
      <vt:lpstr>A125590256L_Latest</vt:lpstr>
      <vt:lpstr>A125590264L</vt:lpstr>
      <vt:lpstr>A125590264L_Data</vt:lpstr>
      <vt:lpstr>A125590264L_Latest</vt:lpstr>
      <vt:lpstr>A125590272L</vt:lpstr>
      <vt:lpstr>A125590272L_Data</vt:lpstr>
      <vt:lpstr>A125590272L_Latest</vt:lpstr>
      <vt:lpstr>A125590280L</vt:lpstr>
      <vt:lpstr>A125590280L_Data</vt:lpstr>
      <vt:lpstr>A125590280L_Latest</vt:lpstr>
      <vt:lpstr>A125590288F</vt:lpstr>
      <vt:lpstr>A125590288F_Data</vt:lpstr>
      <vt:lpstr>A125590288F_Latest</vt:lpstr>
      <vt:lpstr>A125590296F</vt:lpstr>
      <vt:lpstr>A125590296F_Data</vt:lpstr>
      <vt:lpstr>A125590296F_Latest</vt:lpstr>
      <vt:lpstr>A125590304V</vt:lpstr>
      <vt:lpstr>A125590304V_Data</vt:lpstr>
      <vt:lpstr>A125590304V_Latest</vt:lpstr>
      <vt:lpstr>A125590312V</vt:lpstr>
      <vt:lpstr>A125590312V_Data</vt:lpstr>
      <vt:lpstr>A125590312V_Latest</vt:lpstr>
      <vt:lpstr>A125590320V</vt:lpstr>
      <vt:lpstr>A125590320V_Data</vt:lpstr>
      <vt:lpstr>A125590320V_Latest</vt:lpstr>
      <vt:lpstr>A125590328L</vt:lpstr>
      <vt:lpstr>A125590328L_Data</vt:lpstr>
      <vt:lpstr>A125590328L_Latest</vt:lpstr>
      <vt:lpstr>A125590336L</vt:lpstr>
      <vt:lpstr>A125590336L_Data</vt:lpstr>
      <vt:lpstr>A125590336L_Latest</vt:lpstr>
      <vt:lpstr>A125590344L</vt:lpstr>
      <vt:lpstr>A125590344L_Data</vt:lpstr>
      <vt:lpstr>A125590344L_Latest</vt:lpstr>
      <vt:lpstr>A125590352L</vt:lpstr>
      <vt:lpstr>A125590352L_Data</vt:lpstr>
      <vt:lpstr>A125590352L_Latest</vt:lpstr>
      <vt:lpstr>A125590360L</vt:lpstr>
      <vt:lpstr>A125590360L_Data</vt:lpstr>
      <vt:lpstr>A125590360L_Latest</vt:lpstr>
      <vt:lpstr>A125590368F</vt:lpstr>
      <vt:lpstr>A125590368F_Data</vt:lpstr>
      <vt:lpstr>A125590368F_Latest</vt:lpstr>
      <vt:lpstr>A125590376F</vt:lpstr>
      <vt:lpstr>A125590376F_Data</vt:lpstr>
      <vt:lpstr>A125590376F_Latest</vt:lpstr>
      <vt:lpstr>A125590384F</vt:lpstr>
      <vt:lpstr>A125590384F_Data</vt:lpstr>
      <vt:lpstr>A125590384F_Latest</vt:lpstr>
      <vt:lpstr>A125590392F</vt:lpstr>
      <vt:lpstr>A125590392F_Data</vt:lpstr>
      <vt:lpstr>A125590392F_Latest</vt:lpstr>
      <vt:lpstr>A125590400V</vt:lpstr>
      <vt:lpstr>A125590400V_Data</vt:lpstr>
      <vt:lpstr>A125590400V_Latest</vt:lpstr>
      <vt:lpstr>A125590408L</vt:lpstr>
      <vt:lpstr>A125590408L_Data</vt:lpstr>
      <vt:lpstr>A125590408L_Latest</vt:lpstr>
      <vt:lpstr>A125590416L</vt:lpstr>
      <vt:lpstr>A125590416L_Data</vt:lpstr>
      <vt:lpstr>A125590416L_Latest</vt:lpstr>
      <vt:lpstr>A125590424L</vt:lpstr>
      <vt:lpstr>A125590424L_Data</vt:lpstr>
      <vt:lpstr>A125590424L_Latest</vt:lpstr>
      <vt:lpstr>A125590432L</vt:lpstr>
      <vt:lpstr>A125590432L_Data</vt:lpstr>
      <vt:lpstr>A125590432L_Latest</vt:lpstr>
      <vt:lpstr>A125590440L</vt:lpstr>
      <vt:lpstr>A125590440L_Data</vt:lpstr>
      <vt:lpstr>A125590440L_Latest</vt:lpstr>
      <vt:lpstr>A125590448F</vt:lpstr>
      <vt:lpstr>A125590448F_Data</vt:lpstr>
      <vt:lpstr>A125590448F_Latest</vt:lpstr>
      <vt:lpstr>A125590456F</vt:lpstr>
      <vt:lpstr>A125590456F_Data</vt:lpstr>
      <vt:lpstr>A125590456F_Latest</vt:lpstr>
      <vt:lpstr>A125590464F</vt:lpstr>
      <vt:lpstr>A125590464F_Data</vt:lpstr>
      <vt:lpstr>A125590464F_Latest</vt:lpstr>
      <vt:lpstr>A125590472F</vt:lpstr>
      <vt:lpstr>A125590472F_Data</vt:lpstr>
      <vt:lpstr>A125590472F_Latest</vt:lpstr>
      <vt:lpstr>A125590480F</vt:lpstr>
      <vt:lpstr>A125590480F_Data</vt:lpstr>
      <vt:lpstr>A125590480F_Latest</vt:lpstr>
      <vt:lpstr>A125590488X</vt:lpstr>
      <vt:lpstr>A125590488X_Data</vt:lpstr>
      <vt:lpstr>A125590488X_Latest</vt:lpstr>
      <vt:lpstr>A125590496X</vt:lpstr>
      <vt:lpstr>A125590496X_Data</vt:lpstr>
      <vt:lpstr>A125590496X_Latest</vt:lpstr>
      <vt:lpstr>A125590504L</vt:lpstr>
      <vt:lpstr>A125590504L_Data</vt:lpstr>
      <vt:lpstr>A125590504L_Latest</vt:lpstr>
      <vt:lpstr>A125590512L</vt:lpstr>
      <vt:lpstr>A125590512L_Data</vt:lpstr>
      <vt:lpstr>A125590512L_Latest</vt:lpstr>
      <vt:lpstr>A125590520L</vt:lpstr>
      <vt:lpstr>A125590520L_Data</vt:lpstr>
      <vt:lpstr>A125590520L_Latest</vt:lpstr>
      <vt:lpstr>A125590528F</vt:lpstr>
      <vt:lpstr>A125590528F_Data</vt:lpstr>
      <vt:lpstr>A125590528F_Latest</vt:lpstr>
      <vt:lpstr>A125590536F</vt:lpstr>
      <vt:lpstr>A125590536F_Data</vt:lpstr>
      <vt:lpstr>A125590536F_Latest</vt:lpstr>
      <vt:lpstr>A125590544F</vt:lpstr>
      <vt:lpstr>A125590544F_Data</vt:lpstr>
      <vt:lpstr>A125590544F_Latest</vt:lpstr>
      <vt:lpstr>A125590552F</vt:lpstr>
      <vt:lpstr>A125590552F_Data</vt:lpstr>
      <vt:lpstr>A125590552F_Latest</vt:lpstr>
      <vt:lpstr>A125590560F</vt:lpstr>
      <vt:lpstr>A125590560F_Data</vt:lpstr>
      <vt:lpstr>A125590560F_Latest</vt:lpstr>
      <vt:lpstr>A125590568X</vt:lpstr>
      <vt:lpstr>A125590568X_Data</vt:lpstr>
      <vt:lpstr>A125590568X_Latest</vt:lpstr>
      <vt:lpstr>A125590576X</vt:lpstr>
      <vt:lpstr>A125590576X_Data</vt:lpstr>
      <vt:lpstr>A125590576X_Latest</vt:lpstr>
      <vt:lpstr>A125590584X</vt:lpstr>
      <vt:lpstr>A125590584X_Data</vt:lpstr>
      <vt:lpstr>A125590584X_Latest</vt:lpstr>
      <vt:lpstr>A125590592X</vt:lpstr>
      <vt:lpstr>A125590592X_Data</vt:lpstr>
      <vt:lpstr>A125590592X_Latest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2024-06-28T06:36:37Z</dcterms:created>
  <dcterms:modified xsi:type="dcterms:W3CDTF">2024-06-30T23:07:26Z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2024-06-28T07:03:36Z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b139d834-adcd-47c8-ad4a-3660b9732408</vt:lpwstr>
  </property>
  <property fmtid="{D5CDD505-2E9C-101B-9397-08002B2CF9AE}" pid="8" name="MSIP_Label_c8e5a7ee-c283-40b0-98eb-fa437df4c031_ContentBits">
    <vt:lpwstr>0</vt:lpwstr>
  </property>
</Properties>
</file>